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xl/comments7.xml" ContentType="application/vnd.openxmlformats-officedocument.spreadsheetml.comment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Override1.xml" ContentType="application/vnd.openxmlformats-officedocument.themeOverride+xml"/>
  <Override PartName="/xl/charts/chart8.xml" ContentType="application/vnd.openxmlformats-officedocument.drawingml.chart+xml"/>
  <Override PartName="/xl/theme/themeOverride2.xml" ContentType="application/vnd.openxmlformats-officedocument.themeOverride+xml"/>
  <Override PartName="/xl/charts/chart9.xml" ContentType="application/vnd.openxmlformats-officedocument.drawingml.chart+xml"/>
  <Override PartName="/xl/theme/themeOverride3.xml" ContentType="application/vnd.openxmlformats-officedocument.themeOverride+xml"/>
  <Override PartName="/xl/charts/chart10.xml" ContentType="application/vnd.openxmlformats-officedocument.drawingml.chart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showInkAnnotation="0"/>
  <mc:AlternateContent xmlns:mc="http://schemas.openxmlformats.org/markup-compatibility/2006">
    <mc:Choice Requires="x15">
      <x15ac:absPath xmlns:x15ac="http://schemas.microsoft.com/office/spreadsheetml/2010/11/ac" url="E:\GithubCode\t1d_global_model\t1dGlobalModel\data_incidence\"/>
    </mc:Choice>
  </mc:AlternateContent>
  <xr:revisionPtr revIDLastSave="0" documentId="13_ncr:1_{62B66DDA-1C70-488B-A68D-7F08716D51EC}" xr6:coauthVersionLast="47" xr6:coauthVersionMax="47" xr10:uidLastSave="{00000000-0000-0000-0000-000000000000}"/>
  <bookViews>
    <workbookView xWindow="-23148" yWindow="-108" windowWidth="23256" windowHeight="12576" xr2:uid="{00000000-000D-0000-FFFF-FFFF00000000}"/>
  </bookViews>
  <sheets>
    <sheet name="2021 estimates" sheetId="20" r:id="rId1"/>
    <sheet name="analysis_group" sheetId="45" r:id="rId2"/>
    <sheet name="Sheet1" sheetId="46" r:id="rId3"/>
    <sheet name="Ratio estimates" sheetId="13" r:id="rId4"/>
    <sheet name="Prevalence Calculations " sheetId="31" r:id="rId5"/>
    <sheet name="Prev example 1 - UK" sheetId="38" r:id="rId6"/>
    <sheet name="Prev example 2 - Nigeria" sheetId="39" r:id="rId7"/>
    <sheet name="Mortality-WHO Global Health Obs" sheetId="22" r:id="rId8"/>
    <sheet name="Mortality 2019 WHO" sheetId="44" r:id="rId9"/>
    <sheet name="Prev analyses" sheetId="34" r:id="rId10"/>
    <sheet name="Top 10 inc prev 2021 (0-14yrs)" sheetId="4" r:id="rId11"/>
    <sheet name="Top 10 inc prev 2021 (0-19yrs)" sheetId="30" r:id="rId12"/>
    <sheet name="Summary by IDFregion&amp;WorldBank" sheetId="29" r:id="rId13"/>
    <sheet name="Under 15 estimates by revision" sheetId="42" r:id="rId14"/>
    <sheet name="Notes" sheetId="7" r:id="rId15"/>
    <sheet name="Spain" sheetId="43" r:id="rId16"/>
  </sheets>
  <definedNames>
    <definedName name="_xlnm._FilterDatabase" localSheetId="0" hidden="1">'2021 estimates'!$A$2:$BO$218</definedName>
    <definedName name="_xlnm._FilterDatabase" localSheetId="1" hidden="1">analysis_group!$A$1:$C$216</definedName>
    <definedName name="_xlnm._FilterDatabase" localSheetId="4" hidden="1">'Prevalence Calculations '!$B$1:$B$304</definedName>
    <definedName name="_xlnm._FilterDatabase" localSheetId="3" hidden="1">'Ratio estimates'!$A$1:$AA$33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5" i="29" l="1"/>
  <c r="L77" i="29"/>
  <c r="L87" i="29"/>
  <c r="L79" i="29"/>
  <c r="J43" i="29"/>
  <c r="J32" i="29"/>
  <c r="J44" i="29"/>
  <c r="J33" i="29"/>
  <c r="J19" i="29"/>
  <c r="J8" i="29"/>
  <c r="J20" i="29"/>
  <c r="J9" i="29"/>
  <c r="N220" i="20" l="1"/>
  <c r="J220" i="20"/>
  <c r="J129" i="29" l="1"/>
  <c r="J128" i="29"/>
  <c r="J127" i="29"/>
  <c r="J126" i="29"/>
  <c r="J120" i="29"/>
  <c r="J119" i="29"/>
  <c r="J118" i="29"/>
  <c r="J117" i="29"/>
  <c r="J121" i="29" s="1"/>
  <c r="J130" i="29" l="1"/>
  <c r="K129" i="29"/>
  <c r="K128" i="29"/>
  <c r="K127" i="29"/>
  <c r="K126" i="29"/>
  <c r="K120" i="29"/>
  <c r="K119" i="29"/>
  <c r="K118" i="29"/>
  <c r="K117" i="29"/>
  <c r="K52" i="29"/>
  <c r="J68" i="29"/>
  <c r="K68" i="29" s="1"/>
  <c r="J67" i="29"/>
  <c r="K67" i="29" s="1"/>
  <c r="J66" i="29"/>
  <c r="K66" i="29" s="1"/>
  <c r="J65" i="29"/>
  <c r="K65" i="29" s="1"/>
  <c r="J64" i="29"/>
  <c r="K64" i="29" s="1"/>
  <c r="J63" i="29"/>
  <c r="K63" i="29" s="1"/>
  <c r="J62" i="29"/>
  <c r="K62" i="29" s="1"/>
  <c r="J57" i="29"/>
  <c r="K57" i="29" s="1"/>
  <c r="J56" i="29"/>
  <c r="K56" i="29" s="1"/>
  <c r="J55" i="29"/>
  <c r="K55" i="29" s="1"/>
  <c r="J54" i="29"/>
  <c r="K54" i="29" s="1"/>
  <c r="J53" i="29"/>
  <c r="K53" i="29" s="1"/>
  <c r="J52" i="29"/>
  <c r="J51" i="29"/>
  <c r="K51" i="29" s="1"/>
  <c r="K9" i="29"/>
  <c r="K8" i="29"/>
  <c r="K7" i="29"/>
  <c r="K6" i="29"/>
  <c r="K5" i="29"/>
  <c r="K4" i="29"/>
  <c r="K3" i="29"/>
  <c r="L20" i="29"/>
  <c r="L19" i="29"/>
  <c r="L18" i="29"/>
  <c r="L17" i="29"/>
  <c r="L16" i="29"/>
  <c r="L15" i="29"/>
  <c r="L14" i="29"/>
  <c r="M87" i="29"/>
  <c r="M86" i="29"/>
  <c r="M85" i="29"/>
  <c r="M84" i="29"/>
  <c r="M79" i="29"/>
  <c r="M78" i="29"/>
  <c r="M77" i="29"/>
  <c r="M76" i="29"/>
  <c r="L44" i="29"/>
  <c r="L43" i="29"/>
  <c r="L42" i="29"/>
  <c r="L41" i="29"/>
  <c r="L40" i="29"/>
  <c r="L39" i="29"/>
  <c r="L38" i="29"/>
  <c r="L33" i="29"/>
  <c r="L32" i="29"/>
  <c r="L31" i="29"/>
  <c r="L30" i="29"/>
  <c r="L29" i="29"/>
  <c r="L28" i="29"/>
  <c r="L27" i="29"/>
  <c r="J21" i="29"/>
  <c r="J10" i="29"/>
  <c r="J45" i="29"/>
  <c r="J34" i="29"/>
  <c r="L80" i="29"/>
  <c r="L88" i="29"/>
  <c r="L107" i="29"/>
  <c r="L98" i="29"/>
  <c r="J69" i="29" l="1"/>
  <c r="J58" i="29"/>
  <c r="D129" i="31"/>
  <c r="E149" i="31" l="1"/>
  <c r="R174" i="31"/>
  <c r="F129" i="31"/>
  <c r="G129" i="31" s="1"/>
  <c r="H129" i="31"/>
  <c r="I129" i="31"/>
  <c r="K129" i="31"/>
  <c r="L129" i="31" s="1"/>
  <c r="M129" i="31"/>
  <c r="N129" i="31"/>
  <c r="J129" i="31"/>
  <c r="O129" i="31"/>
  <c r="V86" i="31"/>
  <c r="R65" i="31"/>
  <c r="Q57" i="31"/>
  <c r="Q26" i="31"/>
  <c r="R26" i="31"/>
  <c r="W26" i="31"/>
  <c r="X26" i="31"/>
  <c r="Q141" i="31"/>
  <c r="R141" i="31"/>
  <c r="S141" i="31"/>
  <c r="W141" i="31"/>
  <c r="X141" i="31"/>
  <c r="Q183" i="31"/>
  <c r="R183" i="31"/>
  <c r="S183" i="31"/>
  <c r="W183" i="31"/>
  <c r="X183" i="31"/>
  <c r="Y64" i="31"/>
  <c r="Q136" i="31"/>
  <c r="V136" i="31"/>
  <c r="R136" i="31"/>
  <c r="W136" i="31"/>
  <c r="S136" i="31"/>
  <c r="Q76" i="31"/>
  <c r="F76" i="31"/>
  <c r="G76" i="31" s="1"/>
  <c r="A76" i="31"/>
  <c r="C76" i="31" s="1"/>
  <c r="H76" i="31"/>
  <c r="R76" i="31"/>
  <c r="I76" i="31"/>
  <c r="S76" i="31"/>
  <c r="J76" i="31"/>
  <c r="V76" i="31"/>
  <c r="K76" i="31"/>
  <c r="AY76" i="31" s="1"/>
  <c r="M76" i="31"/>
  <c r="W76" i="31"/>
  <c r="N76" i="31"/>
  <c r="X76" i="31"/>
  <c r="O76" i="31"/>
  <c r="Q124" i="31"/>
  <c r="F124" i="31"/>
  <c r="G124" i="31" s="1"/>
  <c r="A124" i="31"/>
  <c r="H124" i="31"/>
  <c r="R124" i="31"/>
  <c r="I124" i="31"/>
  <c r="S124" i="31"/>
  <c r="J124" i="31"/>
  <c r="T124" i="31"/>
  <c r="V124" i="31"/>
  <c r="K124" i="31"/>
  <c r="L124" i="31" s="1"/>
  <c r="M124" i="31"/>
  <c r="W124" i="31"/>
  <c r="N124" i="31"/>
  <c r="X124" i="31"/>
  <c r="O124" i="31"/>
  <c r="Y124" i="31"/>
  <c r="Q123" i="31"/>
  <c r="F123" i="31"/>
  <c r="G123" i="31" s="1"/>
  <c r="A123" i="31"/>
  <c r="AI123" i="31" s="1"/>
  <c r="H123" i="31"/>
  <c r="R123" i="31"/>
  <c r="I123" i="31"/>
  <c r="S123" i="31"/>
  <c r="J123" i="31"/>
  <c r="T123" i="31"/>
  <c r="V123" i="31"/>
  <c r="K123" i="31"/>
  <c r="M123" i="31"/>
  <c r="W123" i="31"/>
  <c r="N123" i="31"/>
  <c r="X123" i="31"/>
  <c r="O123" i="31"/>
  <c r="Y123" i="31"/>
  <c r="Q75" i="31"/>
  <c r="F75" i="31"/>
  <c r="A75" i="31"/>
  <c r="B75" i="31" s="1"/>
  <c r="H75" i="31"/>
  <c r="R75" i="31"/>
  <c r="I75" i="31"/>
  <c r="S75" i="31"/>
  <c r="J75" i="31"/>
  <c r="T75" i="31"/>
  <c r="V75" i="31"/>
  <c r="K75" i="31"/>
  <c r="M75" i="31"/>
  <c r="W75" i="31"/>
  <c r="N75" i="31"/>
  <c r="X75" i="31"/>
  <c r="O75" i="31"/>
  <c r="Y75" i="31"/>
  <c r="F68" i="31"/>
  <c r="AT68" i="31" s="1"/>
  <c r="BD68" i="31" s="1"/>
  <c r="A68" i="31"/>
  <c r="Z68" i="31" s="1"/>
  <c r="H68" i="31"/>
  <c r="I68" i="31"/>
  <c r="J68" i="31"/>
  <c r="K68" i="31"/>
  <c r="L68" i="31" s="1"/>
  <c r="M68" i="31"/>
  <c r="N68" i="31"/>
  <c r="O68" i="31"/>
  <c r="F106" i="31"/>
  <c r="AT106" i="31" s="1"/>
  <c r="BD106" i="31" s="1"/>
  <c r="A106" i="31"/>
  <c r="Z106" i="31" s="1"/>
  <c r="H106" i="31"/>
  <c r="I106" i="31"/>
  <c r="J106" i="31"/>
  <c r="K106" i="31"/>
  <c r="L106" i="31" s="1"/>
  <c r="M106" i="31"/>
  <c r="N106" i="31"/>
  <c r="O106" i="31"/>
  <c r="F113" i="31"/>
  <c r="AT113" i="31" s="1"/>
  <c r="BD113" i="31" s="1"/>
  <c r="A113" i="31"/>
  <c r="AF113" i="31" s="1"/>
  <c r="H113" i="31"/>
  <c r="I113" i="31"/>
  <c r="J113" i="31"/>
  <c r="K113" i="31"/>
  <c r="AY113" i="31" s="1"/>
  <c r="M113" i="31"/>
  <c r="N113" i="31"/>
  <c r="O113" i="31"/>
  <c r="F120" i="31"/>
  <c r="AT120" i="31" s="1"/>
  <c r="BD120" i="31" s="1"/>
  <c r="A120" i="31"/>
  <c r="H120" i="31"/>
  <c r="I120" i="31"/>
  <c r="J120" i="31"/>
  <c r="K120" i="31"/>
  <c r="L120" i="31" s="1"/>
  <c r="M120" i="31"/>
  <c r="N120" i="31"/>
  <c r="O120" i="31"/>
  <c r="F121" i="31"/>
  <c r="G121" i="31" s="1"/>
  <c r="A121" i="31"/>
  <c r="Z121" i="31" s="1"/>
  <c r="H121" i="31"/>
  <c r="I121" i="31"/>
  <c r="J121" i="31"/>
  <c r="K121" i="31"/>
  <c r="M121" i="31"/>
  <c r="N121" i="31"/>
  <c r="O121" i="31"/>
  <c r="F137" i="31"/>
  <c r="A137" i="31"/>
  <c r="AC137" i="31" s="1"/>
  <c r="H137" i="31"/>
  <c r="I137" i="31"/>
  <c r="J137" i="31"/>
  <c r="K137" i="31"/>
  <c r="M137" i="31"/>
  <c r="N137" i="31"/>
  <c r="O137" i="31"/>
  <c r="F180" i="31"/>
  <c r="AT180" i="31" s="1"/>
  <c r="A180" i="31"/>
  <c r="AB180" i="31" s="1"/>
  <c r="H180" i="31"/>
  <c r="I180" i="31"/>
  <c r="J180" i="31"/>
  <c r="K180" i="31"/>
  <c r="AY180" i="31" s="1"/>
  <c r="DL180" i="31" s="1"/>
  <c r="M180" i="31"/>
  <c r="N180" i="31"/>
  <c r="O180" i="31"/>
  <c r="F181" i="31"/>
  <c r="AT181" i="31" s="1"/>
  <c r="A181" i="31"/>
  <c r="AD181" i="31" s="1"/>
  <c r="H181" i="31"/>
  <c r="I181" i="31"/>
  <c r="J181" i="31"/>
  <c r="K181" i="31"/>
  <c r="AY181" i="31" s="1"/>
  <c r="DL181" i="31" s="1"/>
  <c r="M181" i="31"/>
  <c r="N181" i="31"/>
  <c r="O181" i="31"/>
  <c r="F217" i="31"/>
  <c r="G217" i="31" s="1"/>
  <c r="A217" i="31"/>
  <c r="C217" i="31" s="1"/>
  <c r="H217" i="31"/>
  <c r="I217" i="31"/>
  <c r="J217" i="31"/>
  <c r="K217" i="31"/>
  <c r="M217" i="31"/>
  <c r="N217" i="31"/>
  <c r="O217" i="31"/>
  <c r="F218" i="31"/>
  <c r="G218" i="31" s="1"/>
  <c r="A218" i="31"/>
  <c r="Z218" i="31" s="1"/>
  <c r="H218" i="31"/>
  <c r="I218" i="31"/>
  <c r="J218" i="31"/>
  <c r="K218" i="31"/>
  <c r="AY218" i="31" s="1"/>
  <c r="DL218" i="31" s="1"/>
  <c r="M218" i="31"/>
  <c r="N218" i="31"/>
  <c r="O218" i="31"/>
  <c r="Q208" i="31"/>
  <c r="F208" i="31"/>
  <c r="A208" i="31"/>
  <c r="AC208" i="31" s="1"/>
  <c r="H208" i="31"/>
  <c r="R208" i="31"/>
  <c r="I208" i="31"/>
  <c r="S208" i="31"/>
  <c r="J208" i="31"/>
  <c r="V208" i="31"/>
  <c r="K208" i="31"/>
  <c r="M208" i="31"/>
  <c r="W208" i="31"/>
  <c r="N208" i="31"/>
  <c r="X208" i="31"/>
  <c r="O208" i="31"/>
  <c r="Q91" i="31"/>
  <c r="F91" i="31"/>
  <c r="A91" i="31"/>
  <c r="C91" i="31" s="1"/>
  <c r="H91" i="31"/>
  <c r="R91" i="31"/>
  <c r="I91" i="31"/>
  <c r="S91" i="31"/>
  <c r="J91" i="31"/>
  <c r="T91" i="31"/>
  <c r="V91" i="31"/>
  <c r="K91" i="31"/>
  <c r="L91" i="31" s="1"/>
  <c r="M91" i="31"/>
  <c r="W91" i="31"/>
  <c r="N91" i="31"/>
  <c r="X91" i="31"/>
  <c r="O91" i="31"/>
  <c r="Y91" i="31"/>
  <c r="J119" i="31"/>
  <c r="F119" i="31"/>
  <c r="A119" i="31"/>
  <c r="C119" i="31" s="1"/>
  <c r="H119" i="31"/>
  <c r="I119" i="31"/>
  <c r="Y119" i="31"/>
  <c r="O119" i="31"/>
  <c r="K119" i="31"/>
  <c r="M119" i="31"/>
  <c r="N119" i="31"/>
  <c r="F26" i="31"/>
  <c r="AT26" i="31" s="1"/>
  <c r="A26" i="31"/>
  <c r="H26" i="31"/>
  <c r="I26" i="31"/>
  <c r="J26" i="31"/>
  <c r="V26" i="31"/>
  <c r="K26" i="31"/>
  <c r="L26" i="31" s="1"/>
  <c r="M26" i="31"/>
  <c r="N26" i="31"/>
  <c r="O26" i="31"/>
  <c r="F141" i="31"/>
  <c r="A141" i="31"/>
  <c r="AG141" i="31" s="1"/>
  <c r="H141" i="31"/>
  <c r="I141" i="31"/>
  <c r="J141" i="31"/>
  <c r="T141" i="31"/>
  <c r="V141" i="31"/>
  <c r="K141" i="31"/>
  <c r="M141" i="31"/>
  <c r="N141" i="31"/>
  <c r="O141" i="31"/>
  <c r="F183" i="31"/>
  <c r="A183" i="31"/>
  <c r="H183" i="31"/>
  <c r="I183" i="31"/>
  <c r="J183" i="31"/>
  <c r="T183" i="31"/>
  <c r="V183" i="31"/>
  <c r="K183" i="31"/>
  <c r="AY183" i="31" s="1"/>
  <c r="M183" i="31"/>
  <c r="N183" i="31"/>
  <c r="O183" i="31"/>
  <c r="Y183" i="31"/>
  <c r="Q94" i="31"/>
  <c r="F94" i="31"/>
  <c r="A94" i="31"/>
  <c r="AD94" i="31" s="1"/>
  <c r="H94" i="31"/>
  <c r="R94" i="31"/>
  <c r="I94" i="31"/>
  <c r="S94" i="31"/>
  <c r="J94" i="31"/>
  <c r="T94" i="31"/>
  <c r="V94" i="31"/>
  <c r="K94" i="31"/>
  <c r="L94" i="31" s="1"/>
  <c r="M94" i="31"/>
  <c r="W94" i="31"/>
  <c r="N94" i="31"/>
  <c r="X94" i="31"/>
  <c r="O94" i="31"/>
  <c r="Y94" i="31"/>
  <c r="Q163" i="31"/>
  <c r="F163" i="31"/>
  <c r="G163" i="31" s="1"/>
  <c r="A163" i="31"/>
  <c r="H163" i="31"/>
  <c r="R163" i="31"/>
  <c r="I163" i="31"/>
  <c r="S163" i="31"/>
  <c r="J163" i="31"/>
  <c r="V163" i="31"/>
  <c r="K163" i="31"/>
  <c r="AY163" i="31" s="1"/>
  <c r="M163" i="31"/>
  <c r="W163" i="31"/>
  <c r="N163" i="31"/>
  <c r="X163" i="31"/>
  <c r="O163" i="31"/>
  <c r="F9" i="31"/>
  <c r="G9" i="31" s="1"/>
  <c r="A9" i="31"/>
  <c r="AE9" i="31" s="1"/>
  <c r="H9" i="31"/>
  <c r="I9" i="31"/>
  <c r="J9" i="31"/>
  <c r="K9" i="31"/>
  <c r="L9" i="31" s="1"/>
  <c r="M9" i="31"/>
  <c r="N9" i="31"/>
  <c r="O9" i="31"/>
  <c r="F24" i="31"/>
  <c r="AT24" i="31" s="1"/>
  <c r="BD24" i="31" s="1"/>
  <c r="A24" i="31"/>
  <c r="AF24" i="31" s="1"/>
  <c r="H24" i="31"/>
  <c r="I24" i="31"/>
  <c r="J24" i="31"/>
  <c r="K24" i="31"/>
  <c r="M24" i="31"/>
  <c r="N24" i="31"/>
  <c r="O24" i="31"/>
  <c r="F29" i="31"/>
  <c r="G29" i="31" s="1"/>
  <c r="A29" i="31"/>
  <c r="H29" i="31"/>
  <c r="I29" i="31"/>
  <c r="J29" i="31"/>
  <c r="K29" i="31"/>
  <c r="M29" i="31"/>
  <c r="N29" i="31"/>
  <c r="O29" i="31"/>
  <c r="F34" i="31"/>
  <c r="G34" i="31" s="1"/>
  <c r="A34" i="31"/>
  <c r="AI34" i="31" s="1"/>
  <c r="H34" i="31"/>
  <c r="I34" i="31"/>
  <c r="J34" i="31"/>
  <c r="K34" i="31"/>
  <c r="AY34" i="31" s="1"/>
  <c r="M34" i="31"/>
  <c r="N34" i="31"/>
  <c r="O34" i="31"/>
  <c r="F35" i="31"/>
  <c r="A35" i="31"/>
  <c r="AE35" i="31" s="1"/>
  <c r="H35" i="31"/>
  <c r="I35" i="31"/>
  <c r="J35" i="31"/>
  <c r="K35" i="31"/>
  <c r="L35" i="31" s="1"/>
  <c r="M35" i="31"/>
  <c r="N35" i="31"/>
  <c r="O35" i="31"/>
  <c r="F37" i="31"/>
  <c r="AT37" i="31" s="1"/>
  <c r="BD37" i="31" s="1"/>
  <c r="CR37" i="31" s="1"/>
  <c r="A37" i="31"/>
  <c r="H37" i="31"/>
  <c r="I37" i="31"/>
  <c r="J37" i="31"/>
  <c r="K37" i="31"/>
  <c r="AY37" i="31" s="1"/>
  <c r="DL37" i="31" s="1"/>
  <c r="M37" i="31"/>
  <c r="N37" i="31"/>
  <c r="O37" i="31"/>
  <c r="F39" i="31"/>
  <c r="G39" i="31" s="1"/>
  <c r="A39" i="31"/>
  <c r="C39" i="31" s="1"/>
  <c r="H39" i="31"/>
  <c r="I39" i="31"/>
  <c r="J39" i="31"/>
  <c r="K39" i="31"/>
  <c r="M39" i="31"/>
  <c r="N39" i="31"/>
  <c r="O39" i="31"/>
  <c r="F41" i="31"/>
  <c r="A41" i="31"/>
  <c r="AB41" i="31" s="1"/>
  <c r="H41" i="31"/>
  <c r="I41" i="31"/>
  <c r="J41" i="31"/>
  <c r="K41" i="31"/>
  <c r="M41" i="31"/>
  <c r="N41" i="31"/>
  <c r="O41" i="31"/>
  <c r="F42" i="31"/>
  <c r="G42" i="31" s="1"/>
  <c r="A42" i="31"/>
  <c r="B42" i="31" s="1"/>
  <c r="H42" i="31"/>
  <c r="I42" i="31"/>
  <c r="J42" i="31"/>
  <c r="K42" i="31"/>
  <c r="M42" i="31"/>
  <c r="N42" i="31"/>
  <c r="O42" i="31"/>
  <c r="F48" i="31"/>
  <c r="A48" i="31"/>
  <c r="AE48" i="31" s="1"/>
  <c r="H48" i="31"/>
  <c r="I48" i="31"/>
  <c r="J48" i="31"/>
  <c r="K48" i="31"/>
  <c r="AY48" i="31" s="1"/>
  <c r="DL48" i="31" s="1"/>
  <c r="M48" i="31"/>
  <c r="N48" i="31"/>
  <c r="O48" i="31"/>
  <c r="F50" i="31"/>
  <c r="AT50" i="31" s="1"/>
  <c r="A50" i="31"/>
  <c r="H50" i="31"/>
  <c r="I50" i="31"/>
  <c r="J50" i="31"/>
  <c r="K50" i="31"/>
  <c r="AY50" i="31" s="1"/>
  <c r="M50" i="31"/>
  <c r="N50" i="31"/>
  <c r="O50" i="31"/>
  <c r="F57" i="31"/>
  <c r="AT57" i="31" s="1"/>
  <c r="BD57" i="31" s="1"/>
  <c r="A57" i="31"/>
  <c r="C57" i="31" s="1"/>
  <c r="H57" i="31"/>
  <c r="I57" i="31"/>
  <c r="J57" i="31"/>
  <c r="K57" i="31"/>
  <c r="M57" i="31"/>
  <c r="N57" i="31"/>
  <c r="O57" i="31"/>
  <c r="Q65" i="31"/>
  <c r="F65" i="31"/>
  <c r="G65" i="31" s="1"/>
  <c r="A65" i="31"/>
  <c r="B65" i="31" s="1"/>
  <c r="H65" i="31"/>
  <c r="I65" i="31"/>
  <c r="J65" i="31"/>
  <c r="K65" i="31"/>
  <c r="M65" i="31"/>
  <c r="W65" i="31"/>
  <c r="N65" i="31"/>
  <c r="O65" i="31"/>
  <c r="Q79" i="31"/>
  <c r="F79" i="31"/>
  <c r="A79" i="31"/>
  <c r="AD79" i="31" s="1"/>
  <c r="H79" i="31"/>
  <c r="R79" i="31"/>
  <c r="I79" i="31"/>
  <c r="S79" i="31"/>
  <c r="J79" i="31"/>
  <c r="V79" i="31"/>
  <c r="K79" i="31"/>
  <c r="AY79" i="31" s="1"/>
  <c r="M79" i="31"/>
  <c r="W79" i="31"/>
  <c r="N79" i="31"/>
  <c r="X79" i="31"/>
  <c r="O79" i="31"/>
  <c r="F85" i="31"/>
  <c r="AT85" i="31" s="1"/>
  <c r="A85" i="31"/>
  <c r="C85" i="31" s="1"/>
  <c r="H85" i="31"/>
  <c r="I85" i="31"/>
  <c r="J85" i="31"/>
  <c r="K85" i="31"/>
  <c r="L85" i="31" s="1"/>
  <c r="M85" i="31"/>
  <c r="N85" i="31"/>
  <c r="O85" i="31"/>
  <c r="F86" i="31"/>
  <c r="A86" i="31"/>
  <c r="H86" i="31"/>
  <c r="I86" i="31"/>
  <c r="J86" i="31"/>
  <c r="K86" i="31"/>
  <c r="L86" i="31" s="1"/>
  <c r="M86" i="31"/>
  <c r="N86" i="31"/>
  <c r="O86" i="31"/>
  <c r="F114" i="31"/>
  <c r="G114" i="31" s="1"/>
  <c r="A114" i="31"/>
  <c r="B114" i="31" s="1"/>
  <c r="H114" i="31"/>
  <c r="I114" i="31"/>
  <c r="J114" i="31"/>
  <c r="K114" i="31"/>
  <c r="M114" i="31"/>
  <c r="N114" i="31"/>
  <c r="O114" i="31"/>
  <c r="F127" i="31"/>
  <c r="A127" i="31"/>
  <c r="Z127" i="31" s="1"/>
  <c r="H127" i="31"/>
  <c r="I127" i="31"/>
  <c r="J127" i="31"/>
  <c r="K127" i="31"/>
  <c r="AY127" i="31" s="1"/>
  <c r="M127" i="31"/>
  <c r="N127" i="31"/>
  <c r="O127" i="31"/>
  <c r="F139" i="31"/>
  <c r="A139" i="31"/>
  <c r="AF139" i="31" s="1"/>
  <c r="H139" i="31"/>
  <c r="I139" i="31"/>
  <c r="J139" i="31"/>
  <c r="K139" i="31"/>
  <c r="AY139" i="31" s="1"/>
  <c r="DL139" i="31" s="1"/>
  <c r="M139" i="31"/>
  <c r="N139" i="31"/>
  <c r="O139" i="31"/>
  <c r="F146" i="31"/>
  <c r="A146" i="31"/>
  <c r="Z146" i="31" s="1"/>
  <c r="H146" i="31"/>
  <c r="I146" i="31"/>
  <c r="J146" i="31"/>
  <c r="K146" i="31"/>
  <c r="L146" i="31" s="1"/>
  <c r="M146" i="31"/>
  <c r="N146" i="31"/>
  <c r="O146" i="31"/>
  <c r="F147" i="31"/>
  <c r="A147" i="31"/>
  <c r="AC147" i="31" s="1"/>
  <c r="H147" i="31"/>
  <c r="I147" i="31"/>
  <c r="J147" i="31"/>
  <c r="K147" i="31"/>
  <c r="M147" i="31"/>
  <c r="N147" i="31"/>
  <c r="O147" i="31"/>
  <c r="Q166" i="31"/>
  <c r="F166" i="31"/>
  <c r="G166" i="31" s="1"/>
  <c r="A166" i="31"/>
  <c r="AH166" i="31" s="1"/>
  <c r="H166" i="31"/>
  <c r="R166" i="31"/>
  <c r="I166" i="31"/>
  <c r="S166" i="31"/>
  <c r="J166" i="31"/>
  <c r="T166" i="31"/>
  <c r="V166" i="31"/>
  <c r="K166" i="31"/>
  <c r="M166" i="31"/>
  <c r="W166" i="31"/>
  <c r="N166" i="31"/>
  <c r="X166" i="31"/>
  <c r="O166" i="31"/>
  <c r="Y166" i="31"/>
  <c r="F169" i="31"/>
  <c r="G169" i="31" s="1"/>
  <c r="A169" i="31"/>
  <c r="Z169" i="31" s="1"/>
  <c r="H169" i="31"/>
  <c r="I169" i="31"/>
  <c r="J169" i="31"/>
  <c r="K169" i="31"/>
  <c r="M169" i="31"/>
  <c r="N169" i="31"/>
  <c r="O169" i="31"/>
  <c r="F171" i="31"/>
  <c r="AT171" i="31" s="1"/>
  <c r="A171" i="31"/>
  <c r="H171" i="31"/>
  <c r="I171" i="31"/>
  <c r="J171" i="31"/>
  <c r="K171" i="31"/>
  <c r="AY171" i="31" s="1"/>
  <c r="DL171" i="31" s="1"/>
  <c r="M171" i="31"/>
  <c r="N171" i="31"/>
  <c r="O171" i="31"/>
  <c r="F174" i="31"/>
  <c r="G174" i="31" s="1"/>
  <c r="A174" i="31"/>
  <c r="AI174" i="31" s="1"/>
  <c r="H174" i="31"/>
  <c r="I174" i="31"/>
  <c r="J174" i="31"/>
  <c r="V174" i="31"/>
  <c r="K174" i="31"/>
  <c r="M174" i="31"/>
  <c r="N174" i="31"/>
  <c r="O174" i="31"/>
  <c r="F197" i="31"/>
  <c r="G197" i="31" s="1"/>
  <c r="A197" i="31"/>
  <c r="AE197" i="31" s="1"/>
  <c r="H197" i="31"/>
  <c r="I197" i="31"/>
  <c r="J197" i="31"/>
  <c r="K197" i="31"/>
  <c r="AY197" i="31" s="1"/>
  <c r="DL197" i="31" s="1"/>
  <c r="M197" i="31"/>
  <c r="N197" i="31"/>
  <c r="O197" i="31"/>
  <c r="F204" i="31"/>
  <c r="A204" i="31"/>
  <c r="AD204" i="31" s="1"/>
  <c r="H204" i="31"/>
  <c r="I204" i="31"/>
  <c r="J204" i="31"/>
  <c r="K204" i="31"/>
  <c r="L204" i="31" s="1"/>
  <c r="M204" i="31"/>
  <c r="N204" i="31"/>
  <c r="O204" i="31"/>
  <c r="T193" i="31"/>
  <c r="J193" i="31"/>
  <c r="Q193" i="31"/>
  <c r="F193" i="31"/>
  <c r="G193" i="31" s="1"/>
  <c r="A193" i="31"/>
  <c r="C193" i="31" s="1"/>
  <c r="H193" i="31"/>
  <c r="R193" i="31"/>
  <c r="I193" i="31"/>
  <c r="S193" i="31"/>
  <c r="Y193" i="31"/>
  <c r="O193" i="31"/>
  <c r="V193" i="31"/>
  <c r="K193" i="31"/>
  <c r="L193" i="31" s="1"/>
  <c r="M193" i="31"/>
  <c r="W193" i="31"/>
  <c r="N193" i="31"/>
  <c r="X193" i="31"/>
  <c r="Q152" i="31"/>
  <c r="F152" i="31"/>
  <c r="G152" i="31" s="1"/>
  <c r="A152" i="31"/>
  <c r="AA152" i="31" s="1"/>
  <c r="H152" i="31"/>
  <c r="R152" i="31"/>
  <c r="I152" i="31"/>
  <c r="S152" i="31"/>
  <c r="J152" i="31"/>
  <c r="T152" i="31"/>
  <c r="V152" i="31"/>
  <c r="K152" i="31"/>
  <c r="AY152" i="31" s="1"/>
  <c r="DL152" i="31" s="1"/>
  <c r="M152" i="31"/>
  <c r="W152" i="31"/>
  <c r="N152" i="31"/>
  <c r="X152" i="31"/>
  <c r="O152" i="31"/>
  <c r="Y152" i="31"/>
  <c r="Q6" i="31"/>
  <c r="F6" i="31"/>
  <c r="A6" i="31"/>
  <c r="Z6" i="31" s="1"/>
  <c r="H6" i="31"/>
  <c r="R6" i="31"/>
  <c r="I6" i="31"/>
  <c r="S6" i="31"/>
  <c r="J6" i="31"/>
  <c r="V6" i="31"/>
  <c r="K6" i="31"/>
  <c r="AY6" i="31" s="1"/>
  <c r="DL6" i="31" s="1"/>
  <c r="M6" i="31"/>
  <c r="W6" i="31"/>
  <c r="N6" i="31"/>
  <c r="X6" i="31"/>
  <c r="O6" i="31"/>
  <c r="Q188" i="31"/>
  <c r="F188" i="31"/>
  <c r="G188" i="31" s="1"/>
  <c r="A188" i="31"/>
  <c r="AE188" i="31" s="1"/>
  <c r="H188" i="31"/>
  <c r="R188" i="31"/>
  <c r="I188" i="31"/>
  <c r="S188" i="31"/>
  <c r="J188" i="31"/>
  <c r="T188" i="31"/>
  <c r="V188" i="31"/>
  <c r="K188" i="31"/>
  <c r="AY188" i="31" s="1"/>
  <c r="M188" i="31"/>
  <c r="W188" i="31"/>
  <c r="N188" i="31"/>
  <c r="X188" i="31"/>
  <c r="O188" i="31"/>
  <c r="Y188" i="31"/>
  <c r="Q209" i="31"/>
  <c r="F209" i="31"/>
  <c r="G209" i="31" s="1"/>
  <c r="A209" i="31"/>
  <c r="H209" i="31"/>
  <c r="R209" i="31"/>
  <c r="I209" i="31"/>
  <c r="S209" i="31"/>
  <c r="J209" i="31"/>
  <c r="T209" i="31"/>
  <c r="V209" i="31"/>
  <c r="K209" i="31"/>
  <c r="L209" i="31" s="1"/>
  <c r="M209" i="31"/>
  <c r="W209" i="31"/>
  <c r="N209" i="31"/>
  <c r="X209" i="31"/>
  <c r="O209" i="31"/>
  <c r="Y209" i="31"/>
  <c r="Y23" i="31"/>
  <c r="O23" i="31"/>
  <c r="K23" i="31"/>
  <c r="A23" i="31"/>
  <c r="M23" i="31"/>
  <c r="N23" i="31"/>
  <c r="J23" i="31"/>
  <c r="F23" i="31"/>
  <c r="H23" i="31"/>
  <c r="I23" i="31"/>
  <c r="O64" i="31"/>
  <c r="K64" i="31"/>
  <c r="L64" i="31" s="1"/>
  <c r="A64" i="31"/>
  <c r="AG64" i="31" s="1"/>
  <c r="M64" i="31"/>
  <c r="N64" i="31"/>
  <c r="J64" i="31"/>
  <c r="F64" i="31"/>
  <c r="G64" i="31" s="1"/>
  <c r="H64" i="31"/>
  <c r="I64" i="31"/>
  <c r="O84" i="31"/>
  <c r="K84" i="31"/>
  <c r="AY84" i="31" s="1"/>
  <c r="A84" i="31"/>
  <c r="C84" i="31" s="1"/>
  <c r="M84" i="31"/>
  <c r="N84" i="31"/>
  <c r="J84" i="31"/>
  <c r="F84" i="31"/>
  <c r="H84" i="31"/>
  <c r="I84" i="31"/>
  <c r="O90" i="31"/>
  <c r="K90" i="31"/>
  <c r="L90" i="31" s="1"/>
  <c r="A90" i="31"/>
  <c r="M90" i="31"/>
  <c r="N90" i="31"/>
  <c r="T90" i="31"/>
  <c r="J90" i="31"/>
  <c r="F90" i="31"/>
  <c r="AT90" i="31" s="1"/>
  <c r="H90" i="31"/>
  <c r="I90" i="31"/>
  <c r="Y145" i="31"/>
  <c r="O145" i="31"/>
  <c r="K145" i="31"/>
  <c r="L145" i="31" s="1"/>
  <c r="A145" i="31"/>
  <c r="AI145" i="31" s="1"/>
  <c r="M145" i="31"/>
  <c r="N145" i="31"/>
  <c r="J145" i="31"/>
  <c r="F145" i="31"/>
  <c r="G145" i="31" s="1"/>
  <c r="H145" i="31"/>
  <c r="I145" i="31"/>
  <c r="Q130" i="31"/>
  <c r="F130" i="31"/>
  <c r="G130" i="31" s="1"/>
  <c r="A130" i="31"/>
  <c r="AE130" i="31" s="1"/>
  <c r="H130" i="31"/>
  <c r="R130" i="31"/>
  <c r="I130" i="31"/>
  <c r="S130" i="31"/>
  <c r="J130" i="31"/>
  <c r="T130" i="31"/>
  <c r="V130" i="31"/>
  <c r="K130" i="31"/>
  <c r="AY130" i="31" s="1"/>
  <c r="M130" i="31"/>
  <c r="W130" i="31"/>
  <c r="N130" i="31"/>
  <c r="X130" i="31"/>
  <c r="O130" i="31"/>
  <c r="Y130" i="31"/>
  <c r="Q44" i="31"/>
  <c r="F44" i="31"/>
  <c r="AT44" i="31" s="1"/>
  <c r="BD44" i="31" s="1"/>
  <c r="A44" i="31"/>
  <c r="AE44" i="31" s="1"/>
  <c r="H44" i="31"/>
  <c r="R44" i="31"/>
  <c r="I44" i="31"/>
  <c r="S44" i="31"/>
  <c r="J44" i="31"/>
  <c r="T44" i="31"/>
  <c r="V44" i="31"/>
  <c r="K44" i="31"/>
  <c r="M44" i="31"/>
  <c r="W44" i="31"/>
  <c r="N44" i="31"/>
  <c r="X44" i="31"/>
  <c r="O44" i="31"/>
  <c r="Y44" i="31"/>
  <c r="Q38" i="31"/>
  <c r="F38" i="31"/>
  <c r="AT38" i="31" s="1"/>
  <c r="A38" i="31"/>
  <c r="AB38" i="31" s="1"/>
  <c r="H38" i="31"/>
  <c r="R38" i="31"/>
  <c r="I38" i="31"/>
  <c r="S38" i="31"/>
  <c r="J38" i="31"/>
  <c r="V38" i="31"/>
  <c r="K38" i="31"/>
  <c r="M38" i="31"/>
  <c r="W38" i="31"/>
  <c r="N38" i="31"/>
  <c r="X38" i="31"/>
  <c r="O38" i="31"/>
  <c r="Q15" i="31"/>
  <c r="F15" i="31"/>
  <c r="G15" i="31" s="1"/>
  <c r="A15" i="31"/>
  <c r="C15" i="31" s="1"/>
  <c r="H15" i="31"/>
  <c r="R15" i="31"/>
  <c r="I15" i="31"/>
  <c r="S15" i="31"/>
  <c r="J15" i="31"/>
  <c r="V15" i="31"/>
  <c r="K15" i="31"/>
  <c r="L15" i="31" s="1"/>
  <c r="M15" i="31"/>
  <c r="W15" i="31"/>
  <c r="N15" i="31"/>
  <c r="X15" i="31"/>
  <c r="O15" i="31"/>
  <c r="Q72" i="31"/>
  <c r="F72" i="31"/>
  <c r="G72" i="31" s="1"/>
  <c r="A72" i="31"/>
  <c r="AE72" i="31" s="1"/>
  <c r="H72" i="31"/>
  <c r="R72" i="31"/>
  <c r="I72" i="31"/>
  <c r="S72" i="31"/>
  <c r="J72" i="31"/>
  <c r="V72" i="31"/>
  <c r="K72" i="31"/>
  <c r="AY72" i="31" s="1"/>
  <c r="M72" i="31"/>
  <c r="W72" i="31"/>
  <c r="N72" i="31"/>
  <c r="X72" i="31"/>
  <c r="O72" i="31"/>
  <c r="Q190" i="31"/>
  <c r="F190" i="31"/>
  <c r="A190" i="31"/>
  <c r="AE190" i="31" s="1"/>
  <c r="H190" i="31"/>
  <c r="R190" i="31"/>
  <c r="I190" i="31"/>
  <c r="S190" i="31"/>
  <c r="J190" i="31"/>
  <c r="V190" i="31"/>
  <c r="K190" i="31"/>
  <c r="M190" i="31"/>
  <c r="W190" i="31"/>
  <c r="N190" i="31"/>
  <c r="X190" i="31"/>
  <c r="O190" i="31"/>
  <c r="Q93" i="31"/>
  <c r="F93" i="31"/>
  <c r="AT93" i="31" s="1"/>
  <c r="A93" i="31"/>
  <c r="C93" i="31" s="1"/>
  <c r="H93" i="31"/>
  <c r="R93" i="31"/>
  <c r="I93" i="31"/>
  <c r="S93" i="31"/>
  <c r="J93" i="31"/>
  <c r="V93" i="31"/>
  <c r="K93" i="31"/>
  <c r="M93" i="31"/>
  <c r="W93" i="31"/>
  <c r="N93" i="31"/>
  <c r="X93" i="31"/>
  <c r="O93" i="31"/>
  <c r="Q164" i="31"/>
  <c r="F164" i="31"/>
  <c r="G164" i="31" s="1"/>
  <c r="A164" i="31"/>
  <c r="H164" i="31"/>
  <c r="R164" i="31"/>
  <c r="I164" i="31"/>
  <c r="S164" i="31"/>
  <c r="J164" i="31"/>
  <c r="V164" i="31"/>
  <c r="K164" i="31"/>
  <c r="L164" i="31" s="1"/>
  <c r="M164" i="31"/>
  <c r="W164" i="31"/>
  <c r="N164" i="31"/>
  <c r="X164" i="31"/>
  <c r="O164" i="31"/>
  <c r="Q172" i="31"/>
  <c r="F172" i="31"/>
  <c r="A172" i="31"/>
  <c r="AB172" i="31" s="1"/>
  <c r="H172" i="31"/>
  <c r="R172" i="31"/>
  <c r="I172" i="31"/>
  <c r="S172" i="31"/>
  <c r="J172" i="31"/>
  <c r="T172" i="31"/>
  <c r="V172" i="31"/>
  <c r="K172" i="31"/>
  <c r="M172" i="31"/>
  <c r="W172" i="31"/>
  <c r="N172" i="31"/>
  <c r="X172" i="31"/>
  <c r="O172" i="31"/>
  <c r="Y172" i="31"/>
  <c r="Q182" i="31"/>
  <c r="F182" i="31"/>
  <c r="G182" i="31" s="1"/>
  <c r="A182" i="31"/>
  <c r="B182" i="31" s="1"/>
  <c r="H182" i="31"/>
  <c r="R182" i="31"/>
  <c r="I182" i="31"/>
  <c r="S182" i="31"/>
  <c r="J182" i="31"/>
  <c r="V182" i="31"/>
  <c r="K182" i="31"/>
  <c r="L182" i="31" s="1"/>
  <c r="M182" i="31"/>
  <c r="W182" i="31"/>
  <c r="N182" i="31"/>
  <c r="X182" i="31"/>
  <c r="O182" i="31"/>
  <c r="Q207" i="31"/>
  <c r="F207" i="31"/>
  <c r="A207" i="31"/>
  <c r="B207" i="31" s="1"/>
  <c r="H207" i="31"/>
  <c r="R207" i="31"/>
  <c r="I207" i="31"/>
  <c r="S207" i="31"/>
  <c r="J207" i="31"/>
  <c r="V207" i="31"/>
  <c r="K207" i="31"/>
  <c r="AY207" i="31" s="1"/>
  <c r="M207" i="31"/>
  <c r="W207" i="31"/>
  <c r="N207" i="31"/>
  <c r="X207" i="31"/>
  <c r="O207" i="31"/>
  <c r="Q66" i="31"/>
  <c r="F66" i="31"/>
  <c r="A66" i="31"/>
  <c r="AH66" i="31" s="1"/>
  <c r="H66" i="31"/>
  <c r="R66" i="31"/>
  <c r="I66" i="31"/>
  <c r="S66" i="31"/>
  <c r="J66" i="31"/>
  <c r="T66" i="31"/>
  <c r="V66" i="31"/>
  <c r="K66" i="31"/>
  <c r="M66" i="31"/>
  <c r="W66" i="31"/>
  <c r="N66" i="31"/>
  <c r="X66" i="31"/>
  <c r="O66" i="31"/>
  <c r="Y66" i="31"/>
  <c r="Q7" i="31"/>
  <c r="F7" i="31"/>
  <c r="G7" i="31" s="1"/>
  <c r="H7" i="31"/>
  <c r="R7" i="31"/>
  <c r="I7" i="31"/>
  <c r="S7" i="31"/>
  <c r="J7" i="31"/>
  <c r="V7" i="31"/>
  <c r="K7" i="31"/>
  <c r="M7" i="31"/>
  <c r="W7" i="31"/>
  <c r="N7" i="31"/>
  <c r="X7" i="31"/>
  <c r="O7" i="31"/>
  <c r="Q33" i="31"/>
  <c r="F33" i="31"/>
  <c r="AT33" i="31" s="1"/>
  <c r="A33" i="31"/>
  <c r="AI33" i="31" s="1"/>
  <c r="H33" i="31"/>
  <c r="R33" i="31"/>
  <c r="I33" i="31"/>
  <c r="S33" i="31"/>
  <c r="J33" i="31"/>
  <c r="V33" i="31"/>
  <c r="K33" i="31"/>
  <c r="L33" i="31" s="1"/>
  <c r="M33" i="31"/>
  <c r="W33" i="31"/>
  <c r="N33" i="31"/>
  <c r="X33" i="31"/>
  <c r="O33" i="31"/>
  <c r="Q59" i="31"/>
  <c r="F59" i="31"/>
  <c r="G59" i="31" s="1"/>
  <c r="A59" i="31"/>
  <c r="H59" i="31"/>
  <c r="R59" i="31"/>
  <c r="I59" i="31"/>
  <c r="S59" i="31"/>
  <c r="J59" i="31"/>
  <c r="V59" i="31"/>
  <c r="K59" i="31"/>
  <c r="AY59" i="31" s="1"/>
  <c r="M59" i="31"/>
  <c r="W59" i="31"/>
  <c r="N59" i="31"/>
  <c r="X59" i="31"/>
  <c r="O59" i="31"/>
  <c r="F173" i="31"/>
  <c r="G173" i="31" s="1"/>
  <c r="A173" i="31"/>
  <c r="C173" i="31" s="1"/>
  <c r="H173" i="31"/>
  <c r="I173" i="31"/>
  <c r="J173" i="31"/>
  <c r="K173" i="31"/>
  <c r="AY173" i="31" s="1"/>
  <c r="M173" i="31"/>
  <c r="N173" i="31"/>
  <c r="O173" i="31"/>
  <c r="Q179" i="31"/>
  <c r="F179" i="31"/>
  <c r="A179" i="31"/>
  <c r="H179" i="31"/>
  <c r="R179" i="31"/>
  <c r="I179" i="31"/>
  <c r="S179" i="31"/>
  <c r="J179" i="31"/>
  <c r="V179" i="31"/>
  <c r="K179" i="31"/>
  <c r="M179" i="31"/>
  <c r="W179" i="31"/>
  <c r="N179" i="31"/>
  <c r="X179" i="31"/>
  <c r="O179" i="31"/>
  <c r="F136" i="31"/>
  <c r="G136" i="31" s="1"/>
  <c r="A136" i="31"/>
  <c r="C136" i="31" s="1"/>
  <c r="H136" i="31"/>
  <c r="I136" i="31"/>
  <c r="J136" i="31"/>
  <c r="K136" i="31"/>
  <c r="L136" i="31" s="1"/>
  <c r="M136" i="31"/>
  <c r="N136" i="31"/>
  <c r="X136" i="31"/>
  <c r="O136" i="31"/>
  <c r="F4" i="31"/>
  <c r="G4" i="31" s="1"/>
  <c r="A4" i="31"/>
  <c r="B4" i="31" s="1"/>
  <c r="H4" i="31"/>
  <c r="I4" i="31"/>
  <c r="J4" i="31"/>
  <c r="K4" i="31"/>
  <c r="AY4" i="31" s="1"/>
  <c r="DL4" i="31" s="1"/>
  <c r="M4" i="31"/>
  <c r="N4" i="31"/>
  <c r="O4" i="31"/>
  <c r="F5" i="31"/>
  <c r="A5" i="31"/>
  <c r="AD5" i="31" s="1"/>
  <c r="H5" i="31"/>
  <c r="I5" i="31"/>
  <c r="J5" i="31"/>
  <c r="K5" i="31"/>
  <c r="M5" i="31"/>
  <c r="N5" i="31"/>
  <c r="O5" i="31"/>
  <c r="F8" i="31"/>
  <c r="AT8" i="31" s="1"/>
  <c r="BD8" i="31" s="1"/>
  <c r="H8" i="31"/>
  <c r="I8" i="31"/>
  <c r="J8" i="31"/>
  <c r="K8" i="31"/>
  <c r="M8" i="31"/>
  <c r="N8" i="31"/>
  <c r="O8" i="31"/>
  <c r="F10" i="31"/>
  <c r="A10" i="31"/>
  <c r="Q10" i="31"/>
  <c r="H10" i="31"/>
  <c r="R10" i="31"/>
  <c r="I10" i="31"/>
  <c r="S10" i="31"/>
  <c r="J10" i="31"/>
  <c r="K10" i="31"/>
  <c r="V10" i="31"/>
  <c r="M10" i="31"/>
  <c r="W10" i="31"/>
  <c r="N10" i="31"/>
  <c r="X10" i="31"/>
  <c r="O10" i="31"/>
  <c r="F11" i="31"/>
  <c r="A11" i="31"/>
  <c r="B11" i="31" s="1"/>
  <c r="Q11" i="31"/>
  <c r="H11" i="31"/>
  <c r="R11" i="31"/>
  <c r="I11" i="31"/>
  <c r="S11" i="31"/>
  <c r="J11" i="31"/>
  <c r="K11" i="31"/>
  <c r="V11" i="31"/>
  <c r="M11" i="31"/>
  <c r="W11" i="31"/>
  <c r="N11" i="31"/>
  <c r="X11" i="31"/>
  <c r="O11" i="31"/>
  <c r="F12" i="31"/>
  <c r="A12" i="31"/>
  <c r="AG12" i="31" s="1"/>
  <c r="Q12" i="31"/>
  <c r="H12" i="31"/>
  <c r="R12" i="31"/>
  <c r="I12" i="31"/>
  <c r="S12" i="31"/>
  <c r="J12" i="31"/>
  <c r="K12" i="31"/>
  <c r="V12" i="31"/>
  <c r="M12" i="31"/>
  <c r="W12" i="31"/>
  <c r="N12" i="31"/>
  <c r="X12" i="31"/>
  <c r="O12" i="31"/>
  <c r="F13" i="31"/>
  <c r="A13" i="31"/>
  <c r="B13" i="31" s="1"/>
  <c r="H13" i="31"/>
  <c r="I13" i="31"/>
  <c r="J13" i="31"/>
  <c r="K13" i="31"/>
  <c r="L13" i="31" s="1"/>
  <c r="M13" i="31"/>
  <c r="N13" i="31"/>
  <c r="O13" i="31"/>
  <c r="F14" i="31"/>
  <c r="G14" i="31" s="1"/>
  <c r="A14" i="31"/>
  <c r="Z14" i="31" s="1"/>
  <c r="Q14" i="31"/>
  <c r="H14" i="31"/>
  <c r="R14" i="31"/>
  <c r="I14" i="31"/>
  <c r="S14" i="31"/>
  <c r="J14" i="31"/>
  <c r="K14" i="31"/>
  <c r="V14" i="31"/>
  <c r="M14" i="31"/>
  <c r="W14" i="31"/>
  <c r="N14" i="31"/>
  <c r="X14" i="31"/>
  <c r="O14" i="31"/>
  <c r="F16" i="31"/>
  <c r="A16" i="31"/>
  <c r="C16" i="31" s="1"/>
  <c r="Q16" i="31"/>
  <c r="H16" i="31"/>
  <c r="R16" i="31"/>
  <c r="I16" i="31"/>
  <c r="S16" i="31"/>
  <c r="J16" i="31"/>
  <c r="K16" i="31"/>
  <c r="AY16" i="31" s="1"/>
  <c r="V16" i="31"/>
  <c r="M16" i="31"/>
  <c r="W16" i="31"/>
  <c r="N16" i="31"/>
  <c r="X16" i="31"/>
  <c r="O16" i="31"/>
  <c r="F17" i="31"/>
  <c r="A17" i="31"/>
  <c r="B17" i="31" s="1"/>
  <c r="Q17" i="31"/>
  <c r="H17" i="31"/>
  <c r="R17" i="31"/>
  <c r="I17" i="31"/>
  <c r="S17" i="31"/>
  <c r="J17" i="31"/>
  <c r="K17" i="31"/>
  <c r="AY17" i="31" s="1"/>
  <c r="V17" i="31"/>
  <c r="M17" i="31"/>
  <c r="W17" i="31"/>
  <c r="N17" i="31"/>
  <c r="X17" i="31"/>
  <c r="O17" i="31"/>
  <c r="F18" i="31"/>
  <c r="AT18" i="31" s="1"/>
  <c r="A18" i="31"/>
  <c r="B18" i="31" s="1"/>
  <c r="H18" i="31"/>
  <c r="I18" i="31"/>
  <c r="J18" i="31"/>
  <c r="K18" i="31"/>
  <c r="L18" i="31" s="1"/>
  <c r="M18" i="31"/>
  <c r="N18" i="31"/>
  <c r="O18" i="31"/>
  <c r="F19" i="31"/>
  <c r="A19" i="31"/>
  <c r="C19" i="31" s="1"/>
  <c r="Q19" i="31"/>
  <c r="H19" i="31"/>
  <c r="R19" i="31"/>
  <c r="I19" i="31"/>
  <c r="S19" i="31"/>
  <c r="J19" i="31"/>
  <c r="T19" i="31"/>
  <c r="K19" i="31"/>
  <c r="L19" i="31" s="1"/>
  <c r="V19" i="31"/>
  <c r="M19" i="31"/>
  <c r="W19" i="31"/>
  <c r="N19" i="31"/>
  <c r="X19" i="31"/>
  <c r="O19" i="31"/>
  <c r="Y19" i="31"/>
  <c r="F20" i="31"/>
  <c r="AT20" i="31" s="1"/>
  <c r="A20" i="31"/>
  <c r="AA20" i="31" s="1"/>
  <c r="Q20" i="31"/>
  <c r="H20" i="31"/>
  <c r="R20" i="31"/>
  <c r="I20" i="31"/>
  <c r="S20" i="31"/>
  <c r="J20" i="31"/>
  <c r="K20" i="31"/>
  <c r="AY20" i="31" s="1"/>
  <c r="DL20" i="31" s="1"/>
  <c r="V20" i="31"/>
  <c r="M20" i="31"/>
  <c r="W20" i="31"/>
  <c r="N20" i="31"/>
  <c r="X20" i="31"/>
  <c r="O20" i="31"/>
  <c r="F21" i="31"/>
  <c r="A21" i="31"/>
  <c r="Q21" i="31"/>
  <c r="H21" i="31"/>
  <c r="R21" i="31"/>
  <c r="I21" i="31"/>
  <c r="S21" i="31"/>
  <c r="J21" i="31"/>
  <c r="K21" i="31"/>
  <c r="AY21" i="31" s="1"/>
  <c r="V21" i="31"/>
  <c r="M21" i="31"/>
  <c r="W21" i="31"/>
  <c r="N21" i="31"/>
  <c r="X21" i="31"/>
  <c r="O21" i="31"/>
  <c r="F22" i="31"/>
  <c r="G22" i="31" s="1"/>
  <c r="A22" i="31"/>
  <c r="AH22" i="31" s="1"/>
  <c r="Q22" i="31"/>
  <c r="H22" i="31"/>
  <c r="R22" i="31"/>
  <c r="I22" i="31"/>
  <c r="S22" i="31"/>
  <c r="J22" i="31"/>
  <c r="K22" i="31"/>
  <c r="AY22" i="31" s="1"/>
  <c r="V22" i="31"/>
  <c r="M22" i="31"/>
  <c r="W22" i="31"/>
  <c r="N22" i="31"/>
  <c r="X22" i="31"/>
  <c r="O22" i="31"/>
  <c r="F25" i="31"/>
  <c r="AT25" i="31" s="1"/>
  <c r="A25" i="31"/>
  <c r="Z25" i="31" s="1"/>
  <c r="H25" i="31"/>
  <c r="I25" i="31"/>
  <c r="J25" i="31"/>
  <c r="K25" i="31"/>
  <c r="AY25" i="31" s="1"/>
  <c r="DL25" i="31" s="1"/>
  <c r="M25" i="31"/>
  <c r="N25" i="31"/>
  <c r="O25" i="31"/>
  <c r="F27" i="31"/>
  <c r="AT27" i="31" s="1"/>
  <c r="A27" i="31"/>
  <c r="AB27" i="31" s="1"/>
  <c r="Q27" i="31"/>
  <c r="H27" i="31"/>
  <c r="R27" i="31"/>
  <c r="I27" i="31"/>
  <c r="AW27" i="31" s="1"/>
  <c r="S27" i="31"/>
  <c r="J27" i="31"/>
  <c r="K27" i="31"/>
  <c r="L27" i="31" s="1"/>
  <c r="V27" i="31"/>
  <c r="M27" i="31"/>
  <c r="W27" i="31"/>
  <c r="N27" i="31"/>
  <c r="X27" i="31"/>
  <c r="O27" i="31"/>
  <c r="F28" i="31"/>
  <c r="A28" i="31"/>
  <c r="AC28" i="31" s="1"/>
  <c r="Q28" i="31"/>
  <c r="H28" i="31"/>
  <c r="R28" i="31"/>
  <c r="I28" i="31"/>
  <c r="S28" i="31"/>
  <c r="J28" i="31"/>
  <c r="T28" i="31"/>
  <c r="K28" i="31"/>
  <c r="V28" i="31"/>
  <c r="M28" i="31"/>
  <c r="W28" i="31"/>
  <c r="N28" i="31"/>
  <c r="X28" i="31"/>
  <c r="O28" i="31"/>
  <c r="Y28" i="31"/>
  <c r="F30" i="31"/>
  <c r="A30" i="31"/>
  <c r="Z30" i="31" s="1"/>
  <c r="H30" i="31"/>
  <c r="I30" i="31"/>
  <c r="J30" i="31"/>
  <c r="K30" i="31"/>
  <c r="AY30" i="31" s="1"/>
  <c r="M30" i="31"/>
  <c r="N30" i="31"/>
  <c r="O30" i="31"/>
  <c r="F31" i="31"/>
  <c r="AT31" i="31" s="1"/>
  <c r="A31" i="31"/>
  <c r="C31" i="31" s="1"/>
  <c r="H31" i="31"/>
  <c r="I31" i="31"/>
  <c r="J31" i="31"/>
  <c r="K31" i="31"/>
  <c r="AY31" i="31" s="1"/>
  <c r="DL31" i="31" s="1"/>
  <c r="M31" i="31"/>
  <c r="N31" i="31"/>
  <c r="O31" i="31"/>
  <c r="F32" i="31"/>
  <c r="A32" i="31"/>
  <c r="AC32" i="31" s="1"/>
  <c r="H32" i="31"/>
  <c r="I32" i="31"/>
  <c r="J32" i="31"/>
  <c r="K32" i="31"/>
  <c r="M32" i="31"/>
  <c r="N32" i="31"/>
  <c r="O32" i="31"/>
  <c r="F36" i="31"/>
  <c r="AT36" i="31" s="1"/>
  <c r="BD36" i="31" s="1"/>
  <c r="A36" i="31"/>
  <c r="C36" i="31" s="1"/>
  <c r="H36" i="31"/>
  <c r="I36" i="31"/>
  <c r="J36" i="31"/>
  <c r="K36" i="31"/>
  <c r="M36" i="31"/>
  <c r="N36" i="31"/>
  <c r="O36" i="31"/>
  <c r="F40" i="31"/>
  <c r="G40" i="31" s="1"/>
  <c r="A40" i="31"/>
  <c r="AI40" i="31" s="1"/>
  <c r="H40" i="31"/>
  <c r="I40" i="31"/>
  <c r="J40" i="31"/>
  <c r="K40" i="31"/>
  <c r="AY40" i="31" s="1"/>
  <c r="DL40" i="31" s="1"/>
  <c r="M40" i="31"/>
  <c r="N40" i="31"/>
  <c r="O40" i="31"/>
  <c r="F43" i="31"/>
  <c r="A43" i="31"/>
  <c r="AA43" i="31" s="1"/>
  <c r="H43" i="31"/>
  <c r="I43" i="31"/>
  <c r="J43" i="31"/>
  <c r="K43" i="31"/>
  <c r="L43" i="31" s="1"/>
  <c r="M43" i="31"/>
  <c r="N43" i="31"/>
  <c r="O43" i="31"/>
  <c r="F45" i="31"/>
  <c r="A45" i="31"/>
  <c r="AF45" i="31" s="1"/>
  <c r="Q45" i="31"/>
  <c r="H45" i="31"/>
  <c r="R45" i="31"/>
  <c r="I45" i="31"/>
  <c r="S45" i="31"/>
  <c r="J45" i="31"/>
  <c r="T45" i="31"/>
  <c r="K45" i="31"/>
  <c r="V45" i="31"/>
  <c r="M45" i="31"/>
  <c r="W45" i="31"/>
  <c r="N45" i="31"/>
  <c r="X45" i="31"/>
  <c r="O45" i="31"/>
  <c r="Y45" i="31"/>
  <c r="F46" i="31"/>
  <c r="G46" i="31" s="1"/>
  <c r="A46" i="31"/>
  <c r="Z46" i="31" s="1"/>
  <c r="Q46" i="31"/>
  <c r="H46" i="31"/>
  <c r="R46" i="31"/>
  <c r="I46" i="31"/>
  <c r="S46" i="31"/>
  <c r="J46" i="31"/>
  <c r="K46" i="31"/>
  <c r="V46" i="31"/>
  <c r="M46" i="31"/>
  <c r="W46" i="31"/>
  <c r="N46" i="31"/>
  <c r="X46" i="31"/>
  <c r="O46" i="31"/>
  <c r="F47" i="31"/>
  <c r="G47" i="31" s="1"/>
  <c r="A47" i="31"/>
  <c r="AA47" i="31" s="1"/>
  <c r="H47" i="31"/>
  <c r="I47" i="31"/>
  <c r="J47" i="31"/>
  <c r="K47" i="31"/>
  <c r="AY47" i="31" s="1"/>
  <c r="DL47" i="31" s="1"/>
  <c r="M47" i="31"/>
  <c r="N47" i="31"/>
  <c r="O47" i="31"/>
  <c r="F49" i="31"/>
  <c r="G49" i="31" s="1"/>
  <c r="A49" i="31"/>
  <c r="C49" i="31" s="1"/>
  <c r="H49" i="31"/>
  <c r="I49" i="31"/>
  <c r="J49" i="31"/>
  <c r="K49" i="31"/>
  <c r="AY49" i="31" s="1"/>
  <c r="M49" i="31"/>
  <c r="N49" i="31"/>
  <c r="O49" i="31"/>
  <c r="F51" i="31"/>
  <c r="A51" i="31"/>
  <c r="B51" i="31" s="1"/>
  <c r="Q51" i="31"/>
  <c r="H51" i="31"/>
  <c r="R51" i="31"/>
  <c r="I51" i="31"/>
  <c r="S51" i="31"/>
  <c r="J51" i="31"/>
  <c r="K51" i="31"/>
  <c r="V51" i="31"/>
  <c r="M51" i="31"/>
  <c r="W51" i="31"/>
  <c r="N51" i="31"/>
  <c r="X51" i="31"/>
  <c r="O51" i="31"/>
  <c r="F52" i="31"/>
  <c r="A52" i="31"/>
  <c r="AB52" i="31" s="1"/>
  <c r="Q52" i="31"/>
  <c r="H52" i="31"/>
  <c r="R52" i="31"/>
  <c r="I52" i="31"/>
  <c r="S52" i="31"/>
  <c r="J52" i="31"/>
  <c r="K52" i="31"/>
  <c r="L52" i="31" s="1"/>
  <c r="V52" i="31"/>
  <c r="M52" i="31"/>
  <c r="W52" i="31"/>
  <c r="N52" i="31"/>
  <c r="X52" i="31"/>
  <c r="O52" i="31"/>
  <c r="F53" i="31"/>
  <c r="G53" i="31" s="1"/>
  <c r="A53" i="31"/>
  <c r="AF53" i="31" s="1"/>
  <c r="H53" i="31"/>
  <c r="I53" i="31"/>
  <c r="J53" i="31"/>
  <c r="K53" i="31"/>
  <c r="AY53" i="31" s="1"/>
  <c r="DL53" i="31" s="1"/>
  <c r="M53" i="31"/>
  <c r="N53" i="31"/>
  <c r="O53" i="31"/>
  <c r="F54" i="31"/>
  <c r="AT54" i="31" s="1"/>
  <c r="A54" i="31"/>
  <c r="C54" i="31" s="1"/>
  <c r="Q54" i="31"/>
  <c r="H54" i="31"/>
  <c r="R54" i="31"/>
  <c r="I54" i="31"/>
  <c r="S54" i="31"/>
  <c r="J54" i="31"/>
  <c r="K54" i="31"/>
  <c r="AY54" i="31" s="1"/>
  <c r="V54" i="31"/>
  <c r="M54" i="31"/>
  <c r="W54" i="31"/>
  <c r="N54" i="31"/>
  <c r="X54" i="31"/>
  <c r="O54" i="31"/>
  <c r="F55" i="31"/>
  <c r="AT55" i="31" s="1"/>
  <c r="BD55" i="31" s="1"/>
  <c r="A55" i="31"/>
  <c r="AA55" i="31" s="1"/>
  <c r="Q55" i="31"/>
  <c r="H55" i="31"/>
  <c r="R55" i="31"/>
  <c r="I55" i="31"/>
  <c r="S55" i="31"/>
  <c r="J55" i="31"/>
  <c r="K55" i="31"/>
  <c r="AY55" i="31" s="1"/>
  <c r="DL55" i="31" s="1"/>
  <c r="V55" i="31"/>
  <c r="M55" i="31"/>
  <c r="W55" i="31"/>
  <c r="N55" i="31"/>
  <c r="X55" i="31"/>
  <c r="O55" i="31"/>
  <c r="F56" i="31"/>
  <c r="A56" i="31"/>
  <c r="AD56" i="31" s="1"/>
  <c r="H56" i="31"/>
  <c r="I56" i="31"/>
  <c r="J56" i="31"/>
  <c r="K56" i="31"/>
  <c r="M56" i="31"/>
  <c r="N56" i="31"/>
  <c r="O56" i="31"/>
  <c r="F58" i="31"/>
  <c r="A58" i="31"/>
  <c r="C58" i="31" s="1"/>
  <c r="Q58" i="31"/>
  <c r="H58" i="31"/>
  <c r="R58" i="31"/>
  <c r="I58" i="31"/>
  <c r="S58" i="31"/>
  <c r="J58" i="31"/>
  <c r="K58" i="31"/>
  <c r="AY58" i="31" s="1"/>
  <c r="DL58" i="31" s="1"/>
  <c r="V58" i="31"/>
  <c r="M58" i="31"/>
  <c r="W58" i="31"/>
  <c r="N58" i="31"/>
  <c r="X58" i="31"/>
  <c r="O58" i="31"/>
  <c r="F60" i="31"/>
  <c r="G60" i="31" s="1"/>
  <c r="A60" i="31"/>
  <c r="AE60" i="31" s="1"/>
  <c r="Q60" i="31"/>
  <c r="H60" i="31"/>
  <c r="R60" i="31"/>
  <c r="I60" i="31"/>
  <c r="S60" i="31"/>
  <c r="J60" i="31"/>
  <c r="K60" i="31"/>
  <c r="AY60" i="31" s="1"/>
  <c r="DL60" i="31" s="1"/>
  <c r="V60" i="31"/>
  <c r="M60" i="31"/>
  <c r="W60" i="31"/>
  <c r="N60" i="31"/>
  <c r="X60" i="31"/>
  <c r="O60" i="31"/>
  <c r="F61" i="31"/>
  <c r="AT61" i="31" s="1"/>
  <c r="A61" i="31"/>
  <c r="C61" i="31" s="1"/>
  <c r="Q61" i="31"/>
  <c r="H61" i="31"/>
  <c r="R61" i="31"/>
  <c r="I61" i="31"/>
  <c r="S61" i="31"/>
  <c r="J61" i="31"/>
  <c r="K61" i="31"/>
  <c r="V61" i="31"/>
  <c r="M61" i="31"/>
  <c r="W61" i="31"/>
  <c r="N61" i="31"/>
  <c r="X61" i="31"/>
  <c r="O61" i="31"/>
  <c r="F62" i="31"/>
  <c r="AT62" i="31" s="1"/>
  <c r="BD62" i="31" s="1"/>
  <c r="A62" i="31"/>
  <c r="C62" i="31" s="1"/>
  <c r="H62" i="31"/>
  <c r="I62" i="31"/>
  <c r="J62" i="31"/>
  <c r="K62" i="31"/>
  <c r="M62" i="31"/>
  <c r="N62" i="31"/>
  <c r="O62" i="31"/>
  <c r="F63" i="31"/>
  <c r="G63" i="31" s="1"/>
  <c r="A63" i="31"/>
  <c r="Z63" i="31" s="1"/>
  <c r="Q63" i="31"/>
  <c r="H63" i="31"/>
  <c r="R63" i="31"/>
  <c r="I63" i="31"/>
  <c r="S63" i="31"/>
  <c r="J63" i="31"/>
  <c r="K63" i="31"/>
  <c r="AY63" i="31" s="1"/>
  <c r="V63" i="31"/>
  <c r="M63" i="31"/>
  <c r="W63" i="31"/>
  <c r="N63" i="31"/>
  <c r="X63" i="31"/>
  <c r="O63" i="31"/>
  <c r="F67" i="31"/>
  <c r="AT67" i="31" s="1"/>
  <c r="A67" i="31"/>
  <c r="Z67" i="31" s="1"/>
  <c r="Q67" i="31"/>
  <c r="H67" i="31"/>
  <c r="R67" i="31"/>
  <c r="I67" i="31"/>
  <c r="S67" i="31"/>
  <c r="J67" i="31"/>
  <c r="K67" i="31"/>
  <c r="AY67" i="31" s="1"/>
  <c r="V67" i="31"/>
  <c r="M67" i="31"/>
  <c r="W67" i="31"/>
  <c r="N67" i="31"/>
  <c r="X67" i="31"/>
  <c r="O67" i="31"/>
  <c r="F69" i="31"/>
  <c r="AT69" i="31" s="1"/>
  <c r="A69" i="31"/>
  <c r="AC69" i="31" s="1"/>
  <c r="Q69" i="31"/>
  <c r="H69" i="31"/>
  <c r="R69" i="31"/>
  <c r="I69" i="31"/>
  <c r="S69" i="31"/>
  <c r="J69" i="31"/>
  <c r="T69" i="31"/>
  <c r="K69" i="31"/>
  <c r="AY69" i="31" s="1"/>
  <c r="V69" i="31"/>
  <c r="M69" i="31"/>
  <c r="W69" i="31"/>
  <c r="N69" i="31"/>
  <c r="X69" i="31"/>
  <c r="O69" i="31"/>
  <c r="Y69" i="31"/>
  <c r="F70" i="31"/>
  <c r="AT70" i="31" s="1"/>
  <c r="A70" i="31"/>
  <c r="AE70" i="31" s="1"/>
  <c r="H70" i="31"/>
  <c r="I70" i="31"/>
  <c r="J70" i="31"/>
  <c r="K70" i="31"/>
  <c r="M70" i="31"/>
  <c r="N70" i="31"/>
  <c r="O70" i="31"/>
  <c r="F71" i="31"/>
  <c r="G71" i="31" s="1"/>
  <c r="A71" i="31"/>
  <c r="Z71" i="31" s="1"/>
  <c r="Q71" i="31"/>
  <c r="H71" i="31"/>
  <c r="R71" i="31"/>
  <c r="I71" i="31"/>
  <c r="S71" i="31"/>
  <c r="J71" i="31"/>
  <c r="K71" i="31"/>
  <c r="AY71" i="31" s="1"/>
  <c r="V71" i="31"/>
  <c r="M71" i="31"/>
  <c r="W71" i="31"/>
  <c r="N71" i="31"/>
  <c r="X71" i="31"/>
  <c r="O71" i="31"/>
  <c r="F73" i="31"/>
  <c r="A73" i="31"/>
  <c r="Z73" i="31" s="1"/>
  <c r="Q73" i="31"/>
  <c r="H73" i="31"/>
  <c r="R73" i="31"/>
  <c r="I73" i="31"/>
  <c r="S73" i="31"/>
  <c r="J73" i="31"/>
  <c r="K73" i="31"/>
  <c r="AY73" i="31" s="1"/>
  <c r="V73" i="31"/>
  <c r="M73" i="31"/>
  <c r="W73" i="31"/>
  <c r="N73" i="31"/>
  <c r="X73" i="31"/>
  <c r="O73" i="31"/>
  <c r="F74" i="31"/>
  <c r="AT74" i="31" s="1"/>
  <c r="A74" i="31"/>
  <c r="AC74" i="31" s="1"/>
  <c r="H74" i="31"/>
  <c r="I74" i="31"/>
  <c r="J74" i="31"/>
  <c r="K74" i="31"/>
  <c r="M74" i="31"/>
  <c r="N74" i="31"/>
  <c r="O74" i="31"/>
  <c r="F77" i="31"/>
  <c r="AT77" i="31" s="1"/>
  <c r="A77" i="31"/>
  <c r="AA77" i="31" s="1"/>
  <c r="Q77" i="31"/>
  <c r="H77" i="31"/>
  <c r="R77" i="31"/>
  <c r="I77" i="31"/>
  <c r="S77" i="31"/>
  <c r="J77" i="31"/>
  <c r="K77" i="31"/>
  <c r="L77" i="31" s="1"/>
  <c r="V77" i="31"/>
  <c r="M77" i="31"/>
  <c r="W77" i="31"/>
  <c r="N77" i="31"/>
  <c r="X77" i="31"/>
  <c r="O77" i="31"/>
  <c r="F78" i="31"/>
  <c r="A78" i="31"/>
  <c r="Z78" i="31" s="1"/>
  <c r="Q78" i="31"/>
  <c r="H78" i="31"/>
  <c r="R78" i="31"/>
  <c r="I78" i="31"/>
  <c r="S78" i="31"/>
  <c r="J78" i="31"/>
  <c r="K78" i="31"/>
  <c r="AY78" i="31" s="1"/>
  <c r="V78" i="31"/>
  <c r="M78" i="31"/>
  <c r="W78" i="31"/>
  <c r="N78" i="31"/>
  <c r="X78" i="31"/>
  <c r="O78" i="31"/>
  <c r="F80" i="31"/>
  <c r="AT80" i="31" s="1"/>
  <c r="A80" i="31"/>
  <c r="Z80" i="31" s="1"/>
  <c r="Q80" i="31"/>
  <c r="H80" i="31"/>
  <c r="R80" i="31"/>
  <c r="I80" i="31"/>
  <c r="S80" i="31"/>
  <c r="J80" i="31"/>
  <c r="K80" i="31"/>
  <c r="V80" i="31"/>
  <c r="M80" i="31"/>
  <c r="W80" i="31"/>
  <c r="N80" i="31"/>
  <c r="X80" i="31"/>
  <c r="O80" i="31"/>
  <c r="F81" i="31"/>
  <c r="A81" i="31"/>
  <c r="H81" i="31"/>
  <c r="I81" i="31"/>
  <c r="J81" i="31"/>
  <c r="K81" i="31"/>
  <c r="AY81" i="31" s="1"/>
  <c r="DL81" i="31" s="1"/>
  <c r="M81" i="31"/>
  <c r="N81" i="31"/>
  <c r="O81" i="31"/>
  <c r="F82" i="31"/>
  <c r="A82" i="31"/>
  <c r="AB82" i="31" s="1"/>
  <c r="H82" i="31"/>
  <c r="I82" i="31"/>
  <c r="J82" i="31"/>
  <c r="K82" i="31"/>
  <c r="AY82" i="31" s="1"/>
  <c r="DL82" i="31" s="1"/>
  <c r="M82" i="31"/>
  <c r="N82" i="31"/>
  <c r="O82" i="31"/>
  <c r="F83" i="31"/>
  <c r="G83" i="31" s="1"/>
  <c r="A83" i="31"/>
  <c r="C83" i="31" s="1"/>
  <c r="H83" i="31"/>
  <c r="I83" i="31"/>
  <c r="J83" i="31"/>
  <c r="K83" i="31"/>
  <c r="M83" i="31"/>
  <c r="N83" i="31"/>
  <c r="O83" i="31"/>
  <c r="F87" i="31"/>
  <c r="A87" i="31"/>
  <c r="C87" i="31" s="1"/>
  <c r="H87" i="31"/>
  <c r="I87" i="31"/>
  <c r="J87" i="31"/>
  <c r="K87" i="31"/>
  <c r="AY87" i="31" s="1"/>
  <c r="DL87" i="31" s="1"/>
  <c r="M87" i="31"/>
  <c r="N87" i="31"/>
  <c r="O87" i="31"/>
  <c r="F88" i="31"/>
  <c r="AT88" i="31" s="1"/>
  <c r="BD88" i="31" s="1"/>
  <c r="A88" i="31"/>
  <c r="H88" i="31"/>
  <c r="I88" i="31"/>
  <c r="J88" i="31"/>
  <c r="K88" i="31"/>
  <c r="M88" i="31"/>
  <c r="N88" i="31"/>
  <c r="O88" i="31"/>
  <c r="F92" i="31"/>
  <c r="A92" i="31"/>
  <c r="Q92" i="31"/>
  <c r="H92" i="31"/>
  <c r="R92" i="31"/>
  <c r="I92" i="31"/>
  <c r="S92" i="31"/>
  <c r="J92" i="31"/>
  <c r="K92" i="31"/>
  <c r="AY92" i="31" s="1"/>
  <c r="V92" i="31"/>
  <c r="M92" i="31"/>
  <c r="W92" i="31"/>
  <c r="N92" i="31"/>
  <c r="X92" i="31"/>
  <c r="O92" i="31"/>
  <c r="F95" i="31"/>
  <c r="G95" i="31" s="1"/>
  <c r="A95" i="31"/>
  <c r="AI95" i="31" s="1"/>
  <c r="H95" i="31"/>
  <c r="I95" i="31"/>
  <c r="J95" i="31"/>
  <c r="K95" i="31"/>
  <c r="AY95" i="31" s="1"/>
  <c r="DL95" i="31" s="1"/>
  <c r="M95" i="31"/>
  <c r="N95" i="31"/>
  <c r="O95" i="31"/>
  <c r="F96" i="31"/>
  <c r="G96" i="31" s="1"/>
  <c r="A96" i="31"/>
  <c r="C96" i="31" s="1"/>
  <c r="Q96" i="31"/>
  <c r="H96" i="31"/>
  <c r="R96" i="31"/>
  <c r="I96" i="31"/>
  <c r="S96" i="31"/>
  <c r="J96" i="31"/>
  <c r="T96" i="31"/>
  <c r="K96" i="31"/>
  <c r="AY96" i="31" s="1"/>
  <c r="DL96" i="31" s="1"/>
  <c r="V96" i="31"/>
  <c r="M96" i="31"/>
  <c r="W96" i="31"/>
  <c r="N96" i="31"/>
  <c r="X96" i="31"/>
  <c r="O96" i="31"/>
  <c r="Y96" i="31"/>
  <c r="F97" i="31"/>
  <c r="AT97" i="31" s="1"/>
  <c r="BD97" i="31" s="1"/>
  <c r="A97" i="31"/>
  <c r="Z97" i="31" s="1"/>
  <c r="H97" i="31"/>
  <c r="I97" i="31"/>
  <c r="J97" i="31"/>
  <c r="K97" i="31"/>
  <c r="L97" i="31" s="1"/>
  <c r="M97" i="31"/>
  <c r="N97" i="31"/>
  <c r="O97" i="31"/>
  <c r="F98" i="31"/>
  <c r="A98" i="31"/>
  <c r="AE98" i="31" s="1"/>
  <c r="Q98" i="31"/>
  <c r="H98" i="31"/>
  <c r="R98" i="31"/>
  <c r="I98" i="31"/>
  <c r="S98" i="31"/>
  <c r="J98" i="31"/>
  <c r="K98" i="31"/>
  <c r="L98" i="31" s="1"/>
  <c r="V98" i="31"/>
  <c r="M98" i="31"/>
  <c r="W98" i="31"/>
  <c r="N98" i="31"/>
  <c r="X98" i="31"/>
  <c r="O98" i="31"/>
  <c r="F99" i="31"/>
  <c r="G99" i="31" s="1"/>
  <c r="A99" i="31"/>
  <c r="AF99" i="31" s="1"/>
  <c r="H99" i="31"/>
  <c r="I99" i="31"/>
  <c r="J99" i="31"/>
  <c r="K99" i="31"/>
  <c r="AY99" i="31" s="1"/>
  <c r="DL99" i="31" s="1"/>
  <c r="M99" i="31"/>
  <c r="N99" i="31"/>
  <c r="O99" i="31"/>
  <c r="F100" i="31"/>
  <c r="G100" i="31" s="1"/>
  <c r="A100" i="31"/>
  <c r="B100" i="31" s="1"/>
  <c r="Q100" i="31"/>
  <c r="H100" i="31"/>
  <c r="R100" i="31"/>
  <c r="I100" i="31"/>
  <c r="S100" i="31"/>
  <c r="J100" i="31"/>
  <c r="T100" i="31"/>
  <c r="K100" i="31"/>
  <c r="V100" i="31"/>
  <c r="M100" i="31"/>
  <c r="W100" i="31"/>
  <c r="N100" i="31"/>
  <c r="X100" i="31"/>
  <c r="O100" i="31"/>
  <c r="Y100" i="31"/>
  <c r="F101" i="31"/>
  <c r="A101" i="31"/>
  <c r="Z101" i="31" s="1"/>
  <c r="Q101" i="31"/>
  <c r="H101" i="31"/>
  <c r="R101" i="31"/>
  <c r="I101" i="31"/>
  <c r="S101" i="31"/>
  <c r="J101" i="31"/>
  <c r="T101" i="31"/>
  <c r="K101" i="31"/>
  <c r="L101" i="31" s="1"/>
  <c r="V101" i="31"/>
  <c r="M101" i="31"/>
  <c r="W101" i="31"/>
  <c r="N101" i="31"/>
  <c r="X101" i="31"/>
  <c r="O101" i="31"/>
  <c r="Y101" i="31"/>
  <c r="F102" i="31"/>
  <c r="G102" i="31" s="1"/>
  <c r="A102" i="31"/>
  <c r="C102" i="31" s="1"/>
  <c r="H102" i="31"/>
  <c r="I102" i="31"/>
  <c r="J102" i="31"/>
  <c r="K102" i="31"/>
  <c r="AY102" i="31" s="1"/>
  <c r="DL102" i="31" s="1"/>
  <c r="M102" i="31"/>
  <c r="N102" i="31"/>
  <c r="O102" i="31"/>
  <c r="F103" i="31"/>
  <c r="A103" i="31"/>
  <c r="Q103" i="31"/>
  <c r="H103" i="31"/>
  <c r="R103" i="31"/>
  <c r="I103" i="31"/>
  <c r="S103" i="31"/>
  <c r="J103" i="31"/>
  <c r="K103" i="31"/>
  <c r="V103" i="31"/>
  <c r="M103" i="31"/>
  <c r="W103" i="31"/>
  <c r="N103" i="31"/>
  <c r="X103" i="31"/>
  <c r="O103" i="31"/>
  <c r="F104" i="31"/>
  <c r="A104" i="31"/>
  <c r="AA104" i="31" s="1"/>
  <c r="Q104" i="31"/>
  <c r="H104" i="31"/>
  <c r="R104" i="31"/>
  <c r="I104" i="31"/>
  <c r="S104" i="31"/>
  <c r="J104" i="31"/>
  <c r="K104" i="31"/>
  <c r="L104" i="31" s="1"/>
  <c r="V104" i="31"/>
  <c r="M104" i="31"/>
  <c r="W104" i="31"/>
  <c r="N104" i="31"/>
  <c r="X104" i="31"/>
  <c r="O104" i="31"/>
  <c r="F105" i="31"/>
  <c r="H105" i="31"/>
  <c r="I105" i="31"/>
  <c r="J105" i="31"/>
  <c r="K105" i="31"/>
  <c r="AY105" i="31" s="1"/>
  <c r="DL105" i="31" s="1"/>
  <c r="M105" i="31"/>
  <c r="N105" i="31"/>
  <c r="O105" i="31"/>
  <c r="F107" i="31"/>
  <c r="AT107" i="31" s="1"/>
  <c r="A107" i="31"/>
  <c r="Z107" i="31" s="1"/>
  <c r="H107" i="31"/>
  <c r="I107" i="31"/>
  <c r="J107" i="31"/>
  <c r="K107" i="31"/>
  <c r="M107" i="31"/>
  <c r="N107" i="31"/>
  <c r="O107" i="31"/>
  <c r="F108" i="31"/>
  <c r="A108" i="31"/>
  <c r="AD108" i="31" s="1"/>
  <c r="Q108" i="31"/>
  <c r="H108" i="31"/>
  <c r="R108" i="31"/>
  <c r="I108" i="31"/>
  <c r="S108" i="31"/>
  <c r="J108" i="31"/>
  <c r="K108" i="31"/>
  <c r="AY108" i="31" s="1"/>
  <c r="DL108" i="31" s="1"/>
  <c r="V108" i="31"/>
  <c r="M108" i="31"/>
  <c r="W108" i="31"/>
  <c r="N108" i="31"/>
  <c r="X108" i="31"/>
  <c r="O108" i="31"/>
  <c r="F109" i="31"/>
  <c r="G109" i="31" s="1"/>
  <c r="A109" i="31"/>
  <c r="Z109" i="31" s="1"/>
  <c r="H109" i="31"/>
  <c r="I109" i="31"/>
  <c r="J109" i="31"/>
  <c r="K109" i="31"/>
  <c r="M109" i="31"/>
  <c r="N109" i="31"/>
  <c r="O109" i="31"/>
  <c r="F110" i="31"/>
  <c r="G110" i="31" s="1"/>
  <c r="A110" i="31"/>
  <c r="AA110" i="31" s="1"/>
  <c r="H110" i="31"/>
  <c r="I110" i="31"/>
  <c r="J110" i="31"/>
  <c r="K110" i="31"/>
  <c r="M110" i="31"/>
  <c r="N110" i="31"/>
  <c r="O110" i="31"/>
  <c r="F111" i="31"/>
  <c r="AT111" i="31" s="1"/>
  <c r="A111" i="31"/>
  <c r="C111" i="31" s="1"/>
  <c r="Q111" i="31"/>
  <c r="H111" i="31"/>
  <c r="R111" i="31"/>
  <c r="I111" i="31"/>
  <c r="S111" i="31"/>
  <c r="J111" i="31"/>
  <c r="K111" i="31"/>
  <c r="V111" i="31"/>
  <c r="M111" i="31"/>
  <c r="W111" i="31"/>
  <c r="N111" i="31"/>
  <c r="X111" i="31"/>
  <c r="O111" i="31"/>
  <c r="F112" i="31"/>
  <c r="AT112" i="31" s="1"/>
  <c r="BD112" i="31" s="1"/>
  <c r="A112" i="31"/>
  <c r="AG112" i="31" s="1"/>
  <c r="H112" i="31"/>
  <c r="I112" i="31"/>
  <c r="J112" i="31"/>
  <c r="K112" i="31"/>
  <c r="M112" i="31"/>
  <c r="N112" i="31"/>
  <c r="O112" i="31"/>
  <c r="F115" i="31"/>
  <c r="A115" i="31"/>
  <c r="Q115" i="31"/>
  <c r="H115" i="31"/>
  <c r="R115" i="31"/>
  <c r="I115" i="31"/>
  <c r="S115" i="31"/>
  <c r="J115" i="31"/>
  <c r="K115" i="31"/>
  <c r="V115" i="31"/>
  <c r="M115" i="31"/>
  <c r="W115" i="31"/>
  <c r="N115" i="31"/>
  <c r="X115" i="31"/>
  <c r="O115" i="31"/>
  <c r="F116" i="31"/>
  <c r="A116" i="31"/>
  <c r="Z116" i="31" s="1"/>
  <c r="H116" i="31"/>
  <c r="I116" i="31"/>
  <c r="J116" i="31"/>
  <c r="K116" i="31"/>
  <c r="M116" i="31"/>
  <c r="N116" i="31"/>
  <c r="O116" i="31"/>
  <c r="F117" i="31"/>
  <c r="A117" i="31"/>
  <c r="B117" i="31" s="1"/>
  <c r="Q117" i="31"/>
  <c r="H117" i="31"/>
  <c r="R117" i="31"/>
  <c r="I117" i="31"/>
  <c r="S117" i="31"/>
  <c r="J117" i="31"/>
  <c r="K117" i="31"/>
  <c r="AY117" i="31" s="1"/>
  <c r="DL117" i="31" s="1"/>
  <c r="V117" i="31"/>
  <c r="M117" i="31"/>
  <c r="W117" i="31"/>
  <c r="N117" i="31"/>
  <c r="X117" i="31"/>
  <c r="O117" i="31"/>
  <c r="F118" i="31"/>
  <c r="A118" i="31"/>
  <c r="AC118" i="31" s="1"/>
  <c r="Q118" i="31"/>
  <c r="H118" i="31"/>
  <c r="R118" i="31"/>
  <c r="I118" i="31"/>
  <c r="S118" i="31"/>
  <c r="J118" i="31"/>
  <c r="K118" i="31"/>
  <c r="V118" i="31"/>
  <c r="M118" i="31"/>
  <c r="W118" i="31"/>
  <c r="N118" i="31"/>
  <c r="X118" i="31"/>
  <c r="O118" i="31"/>
  <c r="F122" i="31"/>
  <c r="A122" i="31"/>
  <c r="H122" i="31"/>
  <c r="I122" i="31"/>
  <c r="J122" i="31"/>
  <c r="K122" i="31"/>
  <c r="AY122" i="31" s="1"/>
  <c r="DL122" i="31" s="1"/>
  <c r="M122" i="31"/>
  <c r="N122" i="31"/>
  <c r="O122" i="31"/>
  <c r="F125" i="31"/>
  <c r="A125" i="31"/>
  <c r="AC125" i="31" s="1"/>
  <c r="Q125" i="31"/>
  <c r="H125" i="31"/>
  <c r="R125" i="31"/>
  <c r="I125" i="31"/>
  <c r="S125" i="31"/>
  <c r="J125" i="31"/>
  <c r="K125" i="31"/>
  <c r="V125" i="31"/>
  <c r="M125" i="31"/>
  <c r="W125" i="31"/>
  <c r="N125" i="31"/>
  <c r="X125" i="31"/>
  <c r="O125" i="31"/>
  <c r="F126" i="31"/>
  <c r="A126" i="31"/>
  <c r="H126" i="31"/>
  <c r="I126" i="31"/>
  <c r="J126" i="31"/>
  <c r="K126" i="31"/>
  <c r="AY126" i="31" s="1"/>
  <c r="DL126" i="31" s="1"/>
  <c r="M126" i="31"/>
  <c r="N126" i="31"/>
  <c r="O126" i="31"/>
  <c r="F128" i="31"/>
  <c r="AT128" i="31" s="1"/>
  <c r="BD128" i="31" s="1"/>
  <c r="A128" i="31"/>
  <c r="B128" i="31" s="1"/>
  <c r="Q128" i="31"/>
  <c r="H128" i="31"/>
  <c r="R128" i="31"/>
  <c r="I128" i="31"/>
  <c r="S128" i="31"/>
  <c r="J128" i="31"/>
  <c r="K128" i="31"/>
  <c r="AY128" i="31" s="1"/>
  <c r="V128" i="31"/>
  <c r="M128" i="31"/>
  <c r="W128" i="31"/>
  <c r="N128" i="31"/>
  <c r="X128" i="31"/>
  <c r="O128" i="31"/>
  <c r="F132" i="31"/>
  <c r="G132" i="31" s="1"/>
  <c r="A132" i="31"/>
  <c r="H132" i="31"/>
  <c r="I132" i="31"/>
  <c r="J132" i="31"/>
  <c r="K132" i="31"/>
  <c r="M132" i="31"/>
  <c r="N132" i="31"/>
  <c r="O132" i="31"/>
  <c r="F133" i="31"/>
  <c r="A133" i="31"/>
  <c r="AI133" i="31" s="1"/>
  <c r="H133" i="31"/>
  <c r="I133" i="31"/>
  <c r="J133" i="31"/>
  <c r="K133" i="31"/>
  <c r="M133" i="31"/>
  <c r="N133" i="31"/>
  <c r="O133" i="31"/>
  <c r="F134" i="31"/>
  <c r="G134" i="31" s="1"/>
  <c r="A134" i="31"/>
  <c r="AG134" i="31" s="1"/>
  <c r="H134" i="31"/>
  <c r="I134" i="31"/>
  <c r="J134" i="31"/>
  <c r="K134" i="31"/>
  <c r="L134" i="31" s="1"/>
  <c r="M134" i="31"/>
  <c r="N134" i="31"/>
  <c r="O134" i="31"/>
  <c r="F135" i="31"/>
  <c r="A135" i="31"/>
  <c r="Z135" i="31" s="1"/>
  <c r="Q135" i="31"/>
  <c r="H135" i="31"/>
  <c r="R135" i="31"/>
  <c r="I135" i="31"/>
  <c r="S135" i="31"/>
  <c r="J135" i="31"/>
  <c r="K135" i="31"/>
  <c r="AY135" i="31" s="1"/>
  <c r="DL135" i="31" s="1"/>
  <c r="V135" i="31"/>
  <c r="M135" i="31"/>
  <c r="W135" i="31"/>
  <c r="N135" i="31"/>
  <c r="X135" i="31"/>
  <c r="O135" i="31"/>
  <c r="F138" i="31"/>
  <c r="AT138" i="31" s="1"/>
  <c r="A138" i="31"/>
  <c r="AE138" i="31" s="1"/>
  <c r="H138" i="31"/>
  <c r="I138" i="31"/>
  <c r="J138" i="31"/>
  <c r="K138" i="31"/>
  <c r="M138" i="31"/>
  <c r="N138" i="31"/>
  <c r="O138" i="31"/>
  <c r="F140" i="31"/>
  <c r="G140" i="31" s="1"/>
  <c r="A140" i="31"/>
  <c r="AG140" i="31" s="1"/>
  <c r="H140" i="31"/>
  <c r="I140" i="31"/>
  <c r="J140" i="31"/>
  <c r="K140" i="31"/>
  <c r="L140" i="31" s="1"/>
  <c r="M140" i="31"/>
  <c r="N140" i="31"/>
  <c r="O140" i="31"/>
  <c r="F142" i="31"/>
  <c r="A142" i="31"/>
  <c r="B142" i="31" s="1"/>
  <c r="Q142" i="31"/>
  <c r="H142" i="31"/>
  <c r="R142" i="31"/>
  <c r="I142" i="31"/>
  <c r="S142" i="31"/>
  <c r="J142" i="31"/>
  <c r="K142" i="31"/>
  <c r="AY142" i="31" s="1"/>
  <c r="V142" i="31"/>
  <c r="M142" i="31"/>
  <c r="W142" i="31"/>
  <c r="N142" i="31"/>
  <c r="X142" i="31"/>
  <c r="O142" i="31"/>
  <c r="F143" i="31"/>
  <c r="G143" i="31" s="1"/>
  <c r="A143" i="31"/>
  <c r="H143" i="31"/>
  <c r="I143" i="31"/>
  <c r="J143" i="31"/>
  <c r="K143" i="31"/>
  <c r="AY143" i="31" s="1"/>
  <c r="M143" i="31"/>
  <c r="N143" i="31"/>
  <c r="O143" i="31"/>
  <c r="F144" i="31"/>
  <c r="AT144" i="31" s="1"/>
  <c r="BD144" i="31" s="1"/>
  <c r="A144" i="31"/>
  <c r="Q144" i="31"/>
  <c r="H144" i="31"/>
  <c r="R144" i="31"/>
  <c r="I144" i="31"/>
  <c r="S144" i="31"/>
  <c r="J144" i="31"/>
  <c r="K144" i="31"/>
  <c r="AY144" i="31" s="1"/>
  <c r="V144" i="31"/>
  <c r="M144" i="31"/>
  <c r="W144" i="31"/>
  <c r="N144" i="31"/>
  <c r="X144" i="31"/>
  <c r="O144" i="31"/>
  <c r="F148" i="31"/>
  <c r="A148" i="31"/>
  <c r="Z148" i="31" s="1"/>
  <c r="Q148" i="31"/>
  <c r="H148" i="31"/>
  <c r="R148" i="31"/>
  <c r="I148" i="31"/>
  <c r="S148" i="31"/>
  <c r="J148" i="31"/>
  <c r="K148" i="31"/>
  <c r="L148" i="31" s="1"/>
  <c r="V148" i="31"/>
  <c r="M148" i="31"/>
  <c r="W148" i="31"/>
  <c r="N148" i="31"/>
  <c r="X148" i="31"/>
  <c r="O148" i="31"/>
  <c r="F150" i="31"/>
  <c r="A150" i="31"/>
  <c r="AE150" i="31" s="1"/>
  <c r="Q150" i="31"/>
  <c r="H150" i="31"/>
  <c r="R150" i="31"/>
  <c r="I150" i="31"/>
  <c r="S150" i="31"/>
  <c r="J150" i="31"/>
  <c r="K150" i="31"/>
  <c r="V150" i="31"/>
  <c r="M150" i="31"/>
  <c r="W150" i="31"/>
  <c r="N150" i="31"/>
  <c r="X150" i="31"/>
  <c r="O150" i="31"/>
  <c r="F151" i="31"/>
  <c r="A151" i="31"/>
  <c r="Z151" i="31" s="1"/>
  <c r="Q151" i="31"/>
  <c r="H151" i="31"/>
  <c r="R151" i="31"/>
  <c r="I151" i="31"/>
  <c r="S151" i="31"/>
  <c r="J151" i="31"/>
  <c r="K151" i="31"/>
  <c r="AY151" i="31" s="1"/>
  <c r="DL151" i="31" s="1"/>
  <c r="V151" i="31"/>
  <c r="M151" i="31"/>
  <c r="W151" i="31"/>
  <c r="N151" i="31"/>
  <c r="X151" i="31"/>
  <c r="O151" i="31"/>
  <c r="F153" i="31"/>
  <c r="G153" i="31" s="1"/>
  <c r="A153" i="31"/>
  <c r="H153" i="31"/>
  <c r="I153" i="31"/>
  <c r="J153" i="31"/>
  <c r="K153" i="31"/>
  <c r="M153" i="31"/>
  <c r="N153" i="31"/>
  <c r="O153" i="31"/>
  <c r="F154" i="31"/>
  <c r="G154" i="31" s="1"/>
  <c r="A154" i="31"/>
  <c r="C154" i="31" s="1"/>
  <c r="H154" i="31"/>
  <c r="I154" i="31"/>
  <c r="J154" i="31"/>
  <c r="K154" i="31"/>
  <c r="AY154" i="31" s="1"/>
  <c r="M154" i="31"/>
  <c r="N154" i="31"/>
  <c r="O154" i="31"/>
  <c r="F155" i="31"/>
  <c r="G155" i="31" s="1"/>
  <c r="A155" i="31"/>
  <c r="C155" i="31" s="1"/>
  <c r="Q155" i="31"/>
  <c r="H155" i="31"/>
  <c r="R155" i="31"/>
  <c r="I155" i="31"/>
  <c r="S155" i="31"/>
  <c r="J155" i="31"/>
  <c r="K155" i="31"/>
  <c r="AY155" i="31" s="1"/>
  <c r="DL155" i="31" s="1"/>
  <c r="V155" i="31"/>
  <c r="M155" i="31"/>
  <c r="W155" i="31"/>
  <c r="N155" i="31"/>
  <c r="X155" i="31"/>
  <c r="O155" i="31"/>
  <c r="F156" i="31"/>
  <c r="A156" i="31"/>
  <c r="B156" i="31" s="1"/>
  <c r="Q156" i="31"/>
  <c r="H156" i="31"/>
  <c r="R156" i="31"/>
  <c r="I156" i="31"/>
  <c r="S156" i="31"/>
  <c r="J156" i="31"/>
  <c r="K156" i="31"/>
  <c r="V156" i="31"/>
  <c r="M156" i="31"/>
  <c r="W156" i="31"/>
  <c r="N156" i="31"/>
  <c r="X156" i="31"/>
  <c r="O156" i="31"/>
  <c r="F157" i="31"/>
  <c r="A157" i="31"/>
  <c r="AA157" i="31" s="1"/>
  <c r="Q157" i="31"/>
  <c r="H157" i="31"/>
  <c r="R157" i="31"/>
  <c r="I157" i="31"/>
  <c r="S157" i="31"/>
  <c r="J157" i="31"/>
  <c r="K157" i="31"/>
  <c r="V157" i="31"/>
  <c r="M157" i="31"/>
  <c r="W157" i="31"/>
  <c r="N157" i="31"/>
  <c r="X157" i="31"/>
  <c r="O157" i="31"/>
  <c r="F158" i="31"/>
  <c r="AT158" i="31" s="1"/>
  <c r="A158" i="31"/>
  <c r="AI158" i="31" s="1"/>
  <c r="H158" i="31"/>
  <c r="I158" i="31"/>
  <c r="J158" i="31"/>
  <c r="K158" i="31"/>
  <c r="AY158" i="31" s="1"/>
  <c r="M158" i="31"/>
  <c r="N158" i="31"/>
  <c r="O158" i="31"/>
  <c r="F159" i="31"/>
  <c r="G159" i="31" s="1"/>
  <c r="A159" i="31"/>
  <c r="AC159" i="31" s="1"/>
  <c r="Q159" i="31"/>
  <c r="H159" i="31"/>
  <c r="R159" i="31"/>
  <c r="I159" i="31"/>
  <c r="S159" i="31"/>
  <c r="J159" i="31"/>
  <c r="T159" i="31"/>
  <c r="K159" i="31"/>
  <c r="L159" i="31" s="1"/>
  <c r="V159" i="31"/>
  <c r="M159" i="31"/>
  <c r="W159" i="31"/>
  <c r="N159" i="31"/>
  <c r="X159" i="31"/>
  <c r="O159" i="31"/>
  <c r="Y159" i="31"/>
  <c r="F160" i="31"/>
  <c r="AT160" i="31" s="1"/>
  <c r="BD160" i="31" s="1"/>
  <c r="A160" i="31"/>
  <c r="B160" i="31" s="1"/>
  <c r="Q160" i="31"/>
  <c r="H160" i="31"/>
  <c r="R160" i="31"/>
  <c r="I160" i="31"/>
  <c r="S160" i="31"/>
  <c r="J160" i="31"/>
  <c r="K160" i="31"/>
  <c r="AY160" i="31" s="1"/>
  <c r="V160" i="31"/>
  <c r="M160" i="31"/>
  <c r="W160" i="31"/>
  <c r="N160" i="31"/>
  <c r="X160" i="31"/>
  <c r="O160" i="31"/>
  <c r="F161" i="31"/>
  <c r="G161" i="31" s="1"/>
  <c r="A161" i="31"/>
  <c r="B161" i="31" s="1"/>
  <c r="Q161" i="31"/>
  <c r="H161" i="31"/>
  <c r="R161" i="31"/>
  <c r="I161" i="31"/>
  <c r="S161" i="31"/>
  <c r="J161" i="31"/>
  <c r="K161" i="31"/>
  <c r="L161" i="31" s="1"/>
  <c r="V161" i="31"/>
  <c r="M161" i="31"/>
  <c r="W161" i="31"/>
  <c r="N161" i="31"/>
  <c r="X161" i="31"/>
  <c r="O161" i="31"/>
  <c r="F162" i="31"/>
  <c r="G162" i="31" s="1"/>
  <c r="A162" i="31"/>
  <c r="Q162" i="31"/>
  <c r="H162" i="31"/>
  <c r="R162" i="31"/>
  <c r="I162" i="31"/>
  <c r="S162" i="31"/>
  <c r="J162" i="31"/>
  <c r="K162" i="31"/>
  <c r="AY162" i="31" s="1"/>
  <c r="V162" i="31"/>
  <c r="M162" i="31"/>
  <c r="W162" i="31"/>
  <c r="N162" i="31"/>
  <c r="X162" i="31"/>
  <c r="O162" i="31"/>
  <c r="F165" i="31"/>
  <c r="A165" i="31"/>
  <c r="AE165" i="31" s="1"/>
  <c r="Q165" i="31"/>
  <c r="H165" i="31"/>
  <c r="R165" i="31"/>
  <c r="I165" i="31"/>
  <c r="S165" i="31"/>
  <c r="J165" i="31"/>
  <c r="K165" i="31"/>
  <c r="V165" i="31"/>
  <c r="M165" i="31"/>
  <c r="W165" i="31"/>
  <c r="N165" i="31"/>
  <c r="X165" i="31"/>
  <c r="O165" i="31"/>
  <c r="F167" i="31"/>
  <c r="AT167" i="31" s="1"/>
  <c r="A167" i="31"/>
  <c r="AA167" i="31" s="1"/>
  <c r="H167" i="31"/>
  <c r="I167" i="31"/>
  <c r="J167" i="31"/>
  <c r="K167" i="31"/>
  <c r="L167" i="31" s="1"/>
  <c r="M167" i="31"/>
  <c r="N167" i="31"/>
  <c r="O167" i="31"/>
  <c r="F168" i="31"/>
  <c r="AT168" i="31" s="1"/>
  <c r="BD168" i="31" s="1"/>
  <c r="A168" i="31"/>
  <c r="AH168" i="31" s="1"/>
  <c r="H168" i="31"/>
  <c r="I168" i="31"/>
  <c r="J168" i="31"/>
  <c r="K168" i="31"/>
  <c r="M168" i="31"/>
  <c r="N168" i="31"/>
  <c r="O168" i="31"/>
  <c r="F170" i="31"/>
  <c r="A170" i="31"/>
  <c r="AA170" i="31" s="1"/>
  <c r="Q170" i="31"/>
  <c r="H170" i="31"/>
  <c r="R170" i="31"/>
  <c r="I170" i="31"/>
  <c r="S170" i="31"/>
  <c r="J170" i="31"/>
  <c r="K170" i="31"/>
  <c r="L170" i="31" s="1"/>
  <c r="V170" i="31"/>
  <c r="M170" i="31"/>
  <c r="W170" i="31"/>
  <c r="N170" i="31"/>
  <c r="X170" i="31"/>
  <c r="O170" i="31"/>
  <c r="F175" i="31"/>
  <c r="G175" i="31" s="1"/>
  <c r="A175" i="31"/>
  <c r="AB175" i="31" s="1"/>
  <c r="Q175" i="31"/>
  <c r="H175" i="31"/>
  <c r="R175" i="31"/>
  <c r="I175" i="31"/>
  <c r="S175" i="31"/>
  <c r="J175" i="31"/>
  <c r="K175" i="31"/>
  <c r="V175" i="31"/>
  <c r="M175" i="31"/>
  <c r="W175" i="31"/>
  <c r="N175" i="31"/>
  <c r="X175" i="31"/>
  <c r="O175" i="31"/>
  <c r="F176" i="31"/>
  <c r="G176" i="31" s="1"/>
  <c r="A176" i="31"/>
  <c r="AE176" i="31" s="1"/>
  <c r="Q176" i="31"/>
  <c r="H176" i="31"/>
  <c r="R176" i="31"/>
  <c r="I176" i="31"/>
  <c r="S176" i="31"/>
  <c r="J176" i="31"/>
  <c r="K176" i="31"/>
  <c r="AY176" i="31" s="1"/>
  <c r="DL176" i="31" s="1"/>
  <c r="V176" i="31"/>
  <c r="M176" i="31"/>
  <c r="W176" i="31"/>
  <c r="N176" i="31"/>
  <c r="X176" i="31"/>
  <c r="O176" i="31"/>
  <c r="F177" i="31"/>
  <c r="G177" i="31" s="1"/>
  <c r="A177" i="31"/>
  <c r="Q177" i="31"/>
  <c r="H177" i="31"/>
  <c r="R177" i="31"/>
  <c r="I177" i="31"/>
  <c r="S177" i="31"/>
  <c r="J177" i="31"/>
  <c r="K177" i="31"/>
  <c r="AY177" i="31" s="1"/>
  <c r="V177" i="31"/>
  <c r="M177" i="31"/>
  <c r="W177" i="31"/>
  <c r="N177" i="31"/>
  <c r="X177" i="31"/>
  <c r="O177" i="31"/>
  <c r="F178" i="31"/>
  <c r="G178" i="31" s="1"/>
  <c r="A178" i="31"/>
  <c r="AH178" i="31" s="1"/>
  <c r="H178" i="31"/>
  <c r="I178" i="31"/>
  <c r="J178" i="31"/>
  <c r="K178" i="31"/>
  <c r="AY178" i="31" s="1"/>
  <c r="DL178" i="31" s="1"/>
  <c r="M178" i="31"/>
  <c r="N178" i="31"/>
  <c r="O178" i="31"/>
  <c r="F184" i="31"/>
  <c r="A184" i="31"/>
  <c r="Z184" i="31" s="1"/>
  <c r="H184" i="31"/>
  <c r="I184" i="31"/>
  <c r="J184" i="31"/>
  <c r="K184" i="31"/>
  <c r="L184" i="31" s="1"/>
  <c r="M184" i="31"/>
  <c r="N184" i="31"/>
  <c r="O184" i="31"/>
  <c r="F185" i="31"/>
  <c r="A185" i="31"/>
  <c r="AD185" i="31" s="1"/>
  <c r="H185" i="31"/>
  <c r="I185" i="31"/>
  <c r="J185" i="31"/>
  <c r="K185" i="31"/>
  <c r="AY185" i="31" s="1"/>
  <c r="DL185" i="31" s="1"/>
  <c r="M185" i="31"/>
  <c r="N185" i="31"/>
  <c r="O185" i="31"/>
  <c r="F186" i="31"/>
  <c r="AT186" i="31" s="1"/>
  <c r="BD186" i="31" s="1"/>
  <c r="A186" i="31"/>
  <c r="H186" i="31"/>
  <c r="I186" i="31"/>
  <c r="J186" i="31"/>
  <c r="K186" i="31"/>
  <c r="AY186" i="31" s="1"/>
  <c r="M186" i="31"/>
  <c r="N186" i="31"/>
  <c r="O186" i="31"/>
  <c r="F187" i="31"/>
  <c r="A187" i="31"/>
  <c r="AA187" i="31" s="1"/>
  <c r="H187" i="31"/>
  <c r="I187" i="31"/>
  <c r="J187" i="31"/>
  <c r="K187" i="31"/>
  <c r="L187" i="31" s="1"/>
  <c r="M187" i="31"/>
  <c r="N187" i="31"/>
  <c r="O187" i="31"/>
  <c r="F189" i="31"/>
  <c r="A189" i="31"/>
  <c r="AF189" i="31" s="1"/>
  <c r="H189" i="31"/>
  <c r="I189" i="31"/>
  <c r="J189" i="31"/>
  <c r="K189" i="31"/>
  <c r="L189" i="31" s="1"/>
  <c r="M189" i="31"/>
  <c r="N189" i="31"/>
  <c r="O189" i="31"/>
  <c r="F191" i="31"/>
  <c r="G191" i="31" s="1"/>
  <c r="A191" i="31"/>
  <c r="AA191" i="31" s="1"/>
  <c r="Q191" i="31"/>
  <c r="H191" i="31"/>
  <c r="R191" i="31"/>
  <c r="I191" i="31"/>
  <c r="S191" i="31"/>
  <c r="J191" i="31"/>
  <c r="K191" i="31"/>
  <c r="L191" i="31" s="1"/>
  <c r="V191" i="31"/>
  <c r="M191" i="31"/>
  <c r="W191" i="31"/>
  <c r="N191" i="31"/>
  <c r="X191" i="31"/>
  <c r="O191" i="31"/>
  <c r="F192" i="31"/>
  <c r="A192" i="31"/>
  <c r="B192" i="31" s="1"/>
  <c r="H192" i="31"/>
  <c r="I192" i="31"/>
  <c r="J192" i="31"/>
  <c r="K192" i="31"/>
  <c r="AY192" i="31" s="1"/>
  <c r="DL192" i="31" s="1"/>
  <c r="M192" i="31"/>
  <c r="N192" i="31"/>
  <c r="O192" i="31"/>
  <c r="F194" i="31"/>
  <c r="AT194" i="31" s="1"/>
  <c r="BD194" i="31" s="1"/>
  <c r="A194" i="31"/>
  <c r="Z194" i="31" s="1"/>
  <c r="H194" i="31"/>
  <c r="I194" i="31"/>
  <c r="J194" i="31"/>
  <c r="K194" i="31"/>
  <c r="L194" i="31" s="1"/>
  <c r="M194" i="31"/>
  <c r="N194" i="31"/>
  <c r="O194" i="31"/>
  <c r="F195" i="31"/>
  <c r="A195" i="31"/>
  <c r="Z195" i="31" s="1"/>
  <c r="Q195" i="31"/>
  <c r="H195" i="31"/>
  <c r="R195" i="31"/>
  <c r="I195" i="31"/>
  <c r="S195" i="31"/>
  <c r="J195" i="31"/>
  <c r="K195" i="31"/>
  <c r="V195" i="31"/>
  <c r="M195" i="31"/>
  <c r="W195" i="31"/>
  <c r="N195" i="31"/>
  <c r="X195" i="31"/>
  <c r="O195" i="31"/>
  <c r="F196" i="31"/>
  <c r="G196" i="31" s="1"/>
  <c r="A196" i="31"/>
  <c r="AI196" i="31" s="1"/>
  <c r="H196" i="31"/>
  <c r="I196" i="31"/>
  <c r="J196" i="31"/>
  <c r="K196" i="31"/>
  <c r="M196" i="31"/>
  <c r="N196" i="31"/>
  <c r="O196" i="31"/>
  <c r="F198" i="31"/>
  <c r="AT198" i="31" s="1"/>
  <c r="A198" i="31"/>
  <c r="AE198" i="31" s="1"/>
  <c r="H198" i="31"/>
  <c r="I198" i="31"/>
  <c r="J198" i="31"/>
  <c r="K198" i="31"/>
  <c r="AY198" i="31" s="1"/>
  <c r="DL198" i="31" s="1"/>
  <c r="M198" i="31"/>
  <c r="N198" i="31"/>
  <c r="O198" i="31"/>
  <c r="F199" i="31"/>
  <c r="G199" i="31" s="1"/>
  <c r="A199" i="31"/>
  <c r="AH199" i="31" s="1"/>
  <c r="H199" i="31"/>
  <c r="I199" i="31"/>
  <c r="J199" i="31"/>
  <c r="K199" i="31"/>
  <c r="AY199" i="31" s="1"/>
  <c r="M199" i="31"/>
  <c r="N199" i="31"/>
  <c r="O199" i="31"/>
  <c r="F200" i="31"/>
  <c r="AT200" i="31" s="1"/>
  <c r="BD200" i="31" s="1"/>
  <c r="A200" i="31"/>
  <c r="AC200" i="31" s="1"/>
  <c r="Q200" i="31"/>
  <c r="H200" i="31"/>
  <c r="R200" i="31"/>
  <c r="I200" i="31"/>
  <c r="S200" i="31"/>
  <c r="J200" i="31"/>
  <c r="K200" i="31"/>
  <c r="AY200" i="31" s="1"/>
  <c r="V200" i="31"/>
  <c r="M200" i="31"/>
  <c r="W200" i="31"/>
  <c r="N200" i="31"/>
  <c r="X200" i="31"/>
  <c r="O200" i="31"/>
  <c r="F201" i="31"/>
  <c r="G201" i="31" s="1"/>
  <c r="A201" i="31"/>
  <c r="AD201" i="31" s="1"/>
  <c r="Q201" i="31"/>
  <c r="H201" i="31"/>
  <c r="R201" i="31"/>
  <c r="I201" i="31"/>
  <c r="S201" i="31"/>
  <c r="J201" i="31"/>
  <c r="T201" i="31"/>
  <c r="K201" i="31"/>
  <c r="AY201" i="31" s="1"/>
  <c r="DL201" i="31" s="1"/>
  <c r="V201" i="31"/>
  <c r="M201" i="31"/>
  <c r="W201" i="31"/>
  <c r="N201" i="31"/>
  <c r="X201" i="31"/>
  <c r="O201" i="31"/>
  <c r="Y201" i="31"/>
  <c r="F202" i="31"/>
  <c r="AT202" i="31" s="1"/>
  <c r="A202" i="31"/>
  <c r="AD202" i="31" s="1"/>
  <c r="H202" i="31"/>
  <c r="I202" i="31"/>
  <c r="J202" i="31"/>
  <c r="K202" i="31"/>
  <c r="M202" i="31"/>
  <c r="N202" i="31"/>
  <c r="O202" i="31"/>
  <c r="F203" i="31"/>
  <c r="AT203" i="31" s="1"/>
  <c r="A203" i="31"/>
  <c r="AA203" i="31" s="1"/>
  <c r="H203" i="31"/>
  <c r="I203" i="31"/>
  <c r="J203" i="31"/>
  <c r="K203" i="31"/>
  <c r="M203" i="31"/>
  <c r="N203" i="31"/>
  <c r="O203" i="31"/>
  <c r="F205" i="31"/>
  <c r="AT205" i="31" s="1"/>
  <c r="A205" i="31"/>
  <c r="Z205" i="31" s="1"/>
  <c r="Q205" i="31"/>
  <c r="H205" i="31"/>
  <c r="R205" i="31"/>
  <c r="I205" i="31"/>
  <c r="S205" i="31"/>
  <c r="J205" i="31"/>
  <c r="K205" i="31"/>
  <c r="AY205" i="31" s="1"/>
  <c r="V205" i="31"/>
  <c r="M205" i="31"/>
  <c r="W205" i="31"/>
  <c r="N205" i="31"/>
  <c r="X205" i="31"/>
  <c r="O205" i="31"/>
  <c r="F206" i="31"/>
  <c r="AT206" i="31" s="1"/>
  <c r="BD206" i="31" s="1"/>
  <c r="A206" i="31"/>
  <c r="Z206" i="31" s="1"/>
  <c r="H206" i="31"/>
  <c r="I206" i="31"/>
  <c r="J206" i="31"/>
  <c r="K206" i="31"/>
  <c r="AY206" i="31" s="1"/>
  <c r="DL206" i="31" s="1"/>
  <c r="M206" i="31"/>
  <c r="N206" i="31"/>
  <c r="O206" i="31"/>
  <c r="F210" i="31"/>
  <c r="A210" i="31"/>
  <c r="AD210" i="31" s="1"/>
  <c r="Q210" i="31"/>
  <c r="H210" i="31"/>
  <c r="R210" i="31"/>
  <c r="I210" i="31"/>
  <c r="S210" i="31"/>
  <c r="J210" i="31"/>
  <c r="K210" i="31"/>
  <c r="AY210" i="31" s="1"/>
  <c r="DL210" i="31" s="1"/>
  <c r="V210" i="31"/>
  <c r="M210" i="31"/>
  <c r="W210" i="31"/>
  <c r="N210" i="31"/>
  <c r="X210" i="31"/>
  <c r="O210" i="31"/>
  <c r="F211" i="31"/>
  <c r="A211" i="31"/>
  <c r="Z211" i="31" s="1"/>
  <c r="Q211" i="31"/>
  <c r="H211" i="31"/>
  <c r="R211" i="31"/>
  <c r="I211" i="31"/>
  <c r="S211" i="31"/>
  <c r="J211" i="31"/>
  <c r="T211" i="31"/>
  <c r="K211" i="31"/>
  <c r="AY211" i="31" s="1"/>
  <c r="DL211" i="31" s="1"/>
  <c r="V211" i="31"/>
  <c r="M211" i="31"/>
  <c r="W211" i="31"/>
  <c r="N211" i="31"/>
  <c r="X211" i="31"/>
  <c r="O211" i="31"/>
  <c r="Y211" i="31"/>
  <c r="F212" i="31"/>
  <c r="A212" i="31"/>
  <c r="B212" i="31" s="1"/>
  <c r="Q212" i="31"/>
  <c r="H212" i="31"/>
  <c r="R212" i="31"/>
  <c r="I212" i="31"/>
  <c r="S212" i="31"/>
  <c r="J212" i="31"/>
  <c r="K212" i="31"/>
  <c r="V212" i="31"/>
  <c r="M212" i="31"/>
  <c r="W212" i="31"/>
  <c r="N212" i="31"/>
  <c r="X212" i="31"/>
  <c r="O212" i="31"/>
  <c r="F213" i="31"/>
  <c r="A213" i="31"/>
  <c r="AC213" i="31" s="1"/>
  <c r="H213" i="31"/>
  <c r="I213" i="31"/>
  <c r="J213" i="31"/>
  <c r="K213" i="31"/>
  <c r="AY213" i="31" s="1"/>
  <c r="DL213" i="31" s="1"/>
  <c r="M213" i="31"/>
  <c r="N213" i="31"/>
  <c r="O213" i="31"/>
  <c r="F214" i="31"/>
  <c r="A214" i="31"/>
  <c r="B214" i="31" s="1"/>
  <c r="Q214" i="31"/>
  <c r="H214" i="31"/>
  <c r="R214" i="31"/>
  <c r="I214" i="31"/>
  <c r="S214" i="31"/>
  <c r="J214" i="31"/>
  <c r="K214" i="31"/>
  <c r="AY214" i="31" s="1"/>
  <c r="DL214" i="31" s="1"/>
  <c r="V214" i="31"/>
  <c r="M214" i="31"/>
  <c r="W214" i="31"/>
  <c r="N214" i="31"/>
  <c r="X214" i="31"/>
  <c r="O214" i="31"/>
  <c r="F215" i="31"/>
  <c r="A215" i="31"/>
  <c r="Z215" i="31" s="1"/>
  <c r="H215" i="31"/>
  <c r="I215" i="31"/>
  <c r="J215" i="31"/>
  <c r="K215" i="31"/>
  <c r="AY215" i="31" s="1"/>
  <c r="DL215" i="31" s="1"/>
  <c r="M215" i="31"/>
  <c r="N215" i="31"/>
  <c r="O215" i="31"/>
  <c r="F216" i="31"/>
  <c r="A216" i="31"/>
  <c r="AF216" i="31" s="1"/>
  <c r="H216" i="31"/>
  <c r="I216" i="31"/>
  <c r="J216" i="31"/>
  <c r="K216" i="31"/>
  <c r="M216" i="31"/>
  <c r="N216" i="31"/>
  <c r="O216" i="31"/>
  <c r="Z7" i="31"/>
  <c r="Z105" i="31"/>
  <c r="I10" i="29"/>
  <c r="K10" i="29" s="1"/>
  <c r="E129" i="31"/>
  <c r="E89" i="31"/>
  <c r="E7" i="31"/>
  <c r="E168" i="31"/>
  <c r="R168" i="31"/>
  <c r="S168" i="31"/>
  <c r="T168" i="31"/>
  <c r="V168" i="31"/>
  <c r="W168" i="31"/>
  <c r="X168" i="31"/>
  <c r="Y168" i="31"/>
  <c r="N26" i="13"/>
  <c r="O26" i="13"/>
  <c r="N16" i="13"/>
  <c r="N3" i="13"/>
  <c r="S16" i="13"/>
  <c r="N5" i="13"/>
  <c r="P5" i="13" s="1"/>
  <c r="O3" i="13"/>
  <c r="O4" i="13"/>
  <c r="N4" i="13"/>
  <c r="F131" i="31"/>
  <c r="G131" i="31" s="1"/>
  <c r="H131" i="31"/>
  <c r="I131" i="31"/>
  <c r="J131" i="31"/>
  <c r="K131" i="31"/>
  <c r="L131" i="31" s="1"/>
  <c r="M131" i="31"/>
  <c r="N131" i="31"/>
  <c r="O131" i="31"/>
  <c r="D131" i="31"/>
  <c r="E131" i="31"/>
  <c r="X99" i="31"/>
  <c r="W99" i="31"/>
  <c r="V99" i="31"/>
  <c r="S99" i="31"/>
  <c r="R99" i="31"/>
  <c r="Q99" i="31"/>
  <c r="E99" i="31"/>
  <c r="D99" i="31"/>
  <c r="E96" i="31"/>
  <c r="F149" i="31"/>
  <c r="G149" i="31" s="1"/>
  <c r="H149" i="31"/>
  <c r="I149" i="31"/>
  <c r="J149" i="31"/>
  <c r="K149" i="31"/>
  <c r="AY149" i="31" s="1"/>
  <c r="M149" i="31"/>
  <c r="N149" i="31"/>
  <c r="O149" i="31"/>
  <c r="Q149" i="31"/>
  <c r="R149" i="31"/>
  <c r="S149" i="31"/>
  <c r="V149" i="31"/>
  <c r="W149" i="31"/>
  <c r="X149" i="31"/>
  <c r="A149" i="31"/>
  <c r="Z129" i="31"/>
  <c r="AA129" i="31"/>
  <c r="AB129" i="31"/>
  <c r="AC129" i="31"/>
  <c r="AD129" i="31"/>
  <c r="AE129" i="31"/>
  <c r="AF129" i="31"/>
  <c r="AG129" i="31"/>
  <c r="AH129" i="31"/>
  <c r="AI129" i="31"/>
  <c r="B129" i="31"/>
  <c r="C129" i="31"/>
  <c r="D89" i="31"/>
  <c r="F89" i="31"/>
  <c r="AT89" i="31" s="1"/>
  <c r="H89" i="31"/>
  <c r="I89" i="31"/>
  <c r="J89" i="31"/>
  <c r="K89" i="31"/>
  <c r="M89" i="31"/>
  <c r="N89" i="31"/>
  <c r="O89" i="31"/>
  <c r="Q89" i="31"/>
  <c r="R89" i="31"/>
  <c r="S89" i="31"/>
  <c r="V89" i="31"/>
  <c r="W89" i="31"/>
  <c r="X89" i="31"/>
  <c r="A89" i="31"/>
  <c r="D7" i="31"/>
  <c r="K12" i="42"/>
  <c r="B22" i="43"/>
  <c r="D20" i="43"/>
  <c r="D19" i="43"/>
  <c r="D18" i="43"/>
  <c r="D17" i="43"/>
  <c r="D16" i="43"/>
  <c r="D15" i="43"/>
  <c r="D14" i="43"/>
  <c r="D13" i="43"/>
  <c r="D12" i="43"/>
  <c r="D11" i="43"/>
  <c r="D10" i="43"/>
  <c r="D9" i="43"/>
  <c r="D8" i="43"/>
  <c r="D7" i="43"/>
  <c r="D6" i="43"/>
  <c r="D5" i="43"/>
  <c r="D4" i="43"/>
  <c r="AB7" i="31"/>
  <c r="AI7" i="31"/>
  <c r="AA7" i="31"/>
  <c r="AG7" i="31"/>
  <c r="C7" i="31"/>
  <c r="AF7" i="31"/>
  <c r="AD7" i="31"/>
  <c r="AE7" i="31"/>
  <c r="B7" i="31"/>
  <c r="AC7" i="31"/>
  <c r="AH7" i="31"/>
  <c r="C12" i="42"/>
  <c r="AD25" i="42"/>
  <c r="E12" i="42"/>
  <c r="J12" i="42"/>
  <c r="I12" i="42"/>
  <c r="I130" i="29"/>
  <c r="K130" i="29" s="1"/>
  <c r="I121" i="29"/>
  <c r="K121" i="29" s="1"/>
  <c r="I58" i="29"/>
  <c r="K58" i="29" s="1"/>
  <c r="I69" i="29"/>
  <c r="K69" i="29" s="1"/>
  <c r="I107" i="29"/>
  <c r="I98" i="29"/>
  <c r="I34" i="29"/>
  <c r="L34" i="29" s="1"/>
  <c r="G21" i="29"/>
  <c r="H21" i="29"/>
  <c r="R3" i="39"/>
  <c r="S3" i="39"/>
  <c r="T3" i="39"/>
  <c r="U3" i="39"/>
  <c r="P7" i="39"/>
  <c r="R7" i="39"/>
  <c r="P12" i="39"/>
  <c r="S12" i="39" s="1"/>
  <c r="P11" i="39"/>
  <c r="S11" i="39" s="1"/>
  <c r="P10" i="39"/>
  <c r="S10" i="39" s="1"/>
  <c r="P9" i="39"/>
  <c r="S9" i="39" s="1"/>
  <c r="P8" i="39"/>
  <c r="S8" i="39" s="1"/>
  <c r="P6" i="39"/>
  <c r="S6" i="39" s="1"/>
  <c r="P5" i="39"/>
  <c r="S5" i="39" s="1"/>
  <c r="P4" i="39"/>
  <c r="C12" i="39"/>
  <c r="C11" i="39"/>
  <c r="F11" i="39" s="1"/>
  <c r="C10" i="39"/>
  <c r="C9" i="39"/>
  <c r="F9" i="39" s="1"/>
  <c r="C8" i="39"/>
  <c r="C7" i="39"/>
  <c r="F7" i="39" s="1"/>
  <c r="C6" i="39"/>
  <c r="C5" i="39"/>
  <c r="F5" i="39" s="1"/>
  <c r="C4" i="39"/>
  <c r="G4" i="39" s="1"/>
  <c r="O26" i="39"/>
  <c r="B26" i="39"/>
  <c r="O25" i="39"/>
  <c r="B25" i="39"/>
  <c r="S22" i="39"/>
  <c r="R22" i="39"/>
  <c r="F22" i="39"/>
  <c r="E22" i="39"/>
  <c r="S21" i="39"/>
  <c r="R21" i="39"/>
  <c r="F21" i="39"/>
  <c r="E21" i="39"/>
  <c r="S20" i="39"/>
  <c r="R20" i="39"/>
  <c r="F20" i="39"/>
  <c r="E20" i="39"/>
  <c r="S19" i="39"/>
  <c r="R19" i="39"/>
  <c r="F19" i="39"/>
  <c r="E19" i="39"/>
  <c r="S18" i="39"/>
  <c r="R18" i="39"/>
  <c r="F18" i="39"/>
  <c r="E18" i="39"/>
  <c r="S17" i="39"/>
  <c r="R17" i="39"/>
  <c r="F17" i="39"/>
  <c r="E17" i="39"/>
  <c r="S16" i="39"/>
  <c r="R16" i="39"/>
  <c r="F16" i="39"/>
  <c r="E16" i="39"/>
  <c r="S15" i="39"/>
  <c r="R15" i="39"/>
  <c r="F15" i="39"/>
  <c r="E15" i="39"/>
  <c r="S14" i="39"/>
  <c r="R14" i="39"/>
  <c r="F14" i="39"/>
  <c r="E14" i="39"/>
  <c r="S13" i="39"/>
  <c r="R13" i="39"/>
  <c r="F13" i="39"/>
  <c r="E13" i="39"/>
  <c r="R12" i="39"/>
  <c r="F12" i="39"/>
  <c r="E12" i="39"/>
  <c r="R11" i="39"/>
  <c r="E11" i="39"/>
  <c r="R10" i="39"/>
  <c r="E10" i="39"/>
  <c r="R9" i="39"/>
  <c r="E9" i="39"/>
  <c r="R8" i="39"/>
  <c r="E8" i="39"/>
  <c r="E7" i="39"/>
  <c r="R6" i="39"/>
  <c r="F6" i="39"/>
  <c r="E6" i="39"/>
  <c r="R5" i="39"/>
  <c r="E5" i="39"/>
  <c r="R4" i="39"/>
  <c r="E4" i="39"/>
  <c r="G3" i="39"/>
  <c r="F3" i="39"/>
  <c r="E3" i="39"/>
  <c r="P7" i="38"/>
  <c r="P6" i="38"/>
  <c r="P5" i="38"/>
  <c r="S5" i="38" s="1"/>
  <c r="P4" i="38"/>
  <c r="T4" i="38" s="1"/>
  <c r="C12" i="38"/>
  <c r="F12" i="38" s="1"/>
  <c r="C11" i="38"/>
  <c r="F11" i="38" s="1"/>
  <c r="C10" i="38"/>
  <c r="F10" i="38" s="1"/>
  <c r="C9" i="38"/>
  <c r="F9" i="38" s="1"/>
  <c r="C8" i="38"/>
  <c r="F8" i="38" s="1"/>
  <c r="C7" i="38"/>
  <c r="F7" i="38" s="1"/>
  <c r="C6" i="38"/>
  <c r="F6" i="38" s="1"/>
  <c r="C5" i="38"/>
  <c r="F5" i="38" s="1"/>
  <c r="C4" i="38"/>
  <c r="O26" i="38"/>
  <c r="O25" i="38"/>
  <c r="S22" i="38"/>
  <c r="R22" i="38"/>
  <c r="F22" i="38"/>
  <c r="E22" i="38"/>
  <c r="S21" i="38"/>
  <c r="R21" i="38"/>
  <c r="E21" i="38"/>
  <c r="S20" i="38"/>
  <c r="R20" i="38"/>
  <c r="E20" i="38"/>
  <c r="S19" i="38"/>
  <c r="R19" i="38"/>
  <c r="F19" i="38"/>
  <c r="E19" i="38"/>
  <c r="S18" i="38"/>
  <c r="R18" i="38"/>
  <c r="F18" i="38"/>
  <c r="E18" i="38"/>
  <c r="S17" i="38"/>
  <c r="R17" i="38"/>
  <c r="E17" i="38"/>
  <c r="S16" i="38"/>
  <c r="R16" i="38"/>
  <c r="E16" i="38"/>
  <c r="S15" i="38"/>
  <c r="R15" i="38"/>
  <c r="F15" i="38"/>
  <c r="E15" i="38"/>
  <c r="S14" i="38"/>
  <c r="R14" i="38"/>
  <c r="F14" i="38"/>
  <c r="E14" i="38"/>
  <c r="S13" i="38"/>
  <c r="R13" i="38"/>
  <c r="E13" i="38"/>
  <c r="S12" i="38"/>
  <c r="R12" i="38"/>
  <c r="E12" i="38"/>
  <c r="S11" i="38"/>
  <c r="R11" i="38"/>
  <c r="E11" i="38"/>
  <c r="S10" i="38"/>
  <c r="R10" i="38"/>
  <c r="E10" i="38"/>
  <c r="S9" i="38"/>
  <c r="R9" i="38"/>
  <c r="E9" i="38"/>
  <c r="S8" i="38"/>
  <c r="R8" i="38"/>
  <c r="E8" i="38"/>
  <c r="R7" i="38"/>
  <c r="E7" i="38"/>
  <c r="R6" i="38"/>
  <c r="E6" i="38"/>
  <c r="R5" i="38"/>
  <c r="E5" i="38"/>
  <c r="R4" i="38"/>
  <c r="E4" i="38"/>
  <c r="U3" i="38"/>
  <c r="T3" i="38"/>
  <c r="S3" i="38"/>
  <c r="R3" i="38"/>
  <c r="E3" i="38"/>
  <c r="G3" i="38"/>
  <c r="B26" i="38"/>
  <c r="F16" i="38"/>
  <c r="F20" i="38"/>
  <c r="F3" i="38"/>
  <c r="B25" i="38"/>
  <c r="F13" i="38"/>
  <c r="F17" i="38"/>
  <c r="F21" i="38"/>
  <c r="D10" i="29"/>
  <c r="BM3" i="34"/>
  <c r="BN3" i="34" s="1"/>
  <c r="BO3" i="34"/>
  <c r="BM4" i="34"/>
  <c r="BN4" i="34" s="1"/>
  <c r="BO4" i="34"/>
  <c r="BM5" i="34"/>
  <c r="BN5" i="34" s="1"/>
  <c r="BO5" i="34"/>
  <c r="BM6" i="34"/>
  <c r="BN6" i="34" s="1"/>
  <c r="BO6" i="34"/>
  <c r="BM7" i="34"/>
  <c r="BN7" i="34" s="1"/>
  <c r="BO7" i="34"/>
  <c r="BM8" i="34"/>
  <c r="BP8" i="34" s="1"/>
  <c r="BO8" i="34"/>
  <c r="BM9" i="34"/>
  <c r="BN9" i="34" s="1"/>
  <c r="BO9" i="34"/>
  <c r="BM10" i="34"/>
  <c r="BN10" i="34" s="1"/>
  <c r="BO10" i="34"/>
  <c r="BM11" i="34"/>
  <c r="BN11" i="34" s="1"/>
  <c r="BO11" i="34"/>
  <c r="BM12" i="34"/>
  <c r="BN12" i="34" s="1"/>
  <c r="BO12" i="34"/>
  <c r="BM13" i="34"/>
  <c r="BN13" i="34" s="1"/>
  <c r="BO13" i="34"/>
  <c r="BM14" i="34"/>
  <c r="BN14" i="34" s="1"/>
  <c r="BO14" i="34"/>
  <c r="BM15" i="34"/>
  <c r="BN15" i="34" s="1"/>
  <c r="BO15" i="34"/>
  <c r="BM16" i="34"/>
  <c r="BP16" i="34" s="1"/>
  <c r="BO16" i="34"/>
  <c r="BM17" i="34"/>
  <c r="BN17" i="34" s="1"/>
  <c r="BO17" i="34"/>
  <c r="BM18" i="34"/>
  <c r="BN18" i="34" s="1"/>
  <c r="BO18" i="34"/>
  <c r="BM19" i="34"/>
  <c r="BN19" i="34" s="1"/>
  <c r="BO19" i="34"/>
  <c r="BM20" i="34"/>
  <c r="BP20" i="34" s="1"/>
  <c r="BO20" i="34"/>
  <c r="BM21" i="34"/>
  <c r="BN21" i="34" s="1"/>
  <c r="BO21" i="34"/>
  <c r="BM22" i="34"/>
  <c r="BN22" i="34" s="1"/>
  <c r="BO22" i="34"/>
  <c r="BM23" i="34"/>
  <c r="BN23" i="34" s="1"/>
  <c r="BO23" i="34"/>
  <c r="BM24" i="34"/>
  <c r="BN24" i="34" s="1"/>
  <c r="BO24" i="34"/>
  <c r="BM25" i="34"/>
  <c r="BN25" i="34" s="1"/>
  <c r="BO25" i="34"/>
  <c r="BM26" i="34"/>
  <c r="BN26" i="34" s="1"/>
  <c r="BO26" i="34"/>
  <c r="BM27" i="34"/>
  <c r="BN27" i="34" s="1"/>
  <c r="BO27" i="34"/>
  <c r="BM28" i="34"/>
  <c r="BN28" i="34" s="1"/>
  <c r="BO28" i="34"/>
  <c r="BM29" i="34"/>
  <c r="BN29" i="34" s="1"/>
  <c r="BO29" i="34"/>
  <c r="BM30" i="34"/>
  <c r="BN30" i="34" s="1"/>
  <c r="BO30" i="34"/>
  <c r="BM31" i="34"/>
  <c r="BN31" i="34" s="1"/>
  <c r="BO31" i="34"/>
  <c r="BM32" i="34"/>
  <c r="BP32" i="34" s="1"/>
  <c r="BN32" i="34"/>
  <c r="BO32" i="34"/>
  <c r="BM33" i="34"/>
  <c r="BN33" i="34" s="1"/>
  <c r="BO33" i="34"/>
  <c r="BM34" i="34"/>
  <c r="BN34" i="34" s="1"/>
  <c r="BO34" i="34"/>
  <c r="BM35" i="34"/>
  <c r="BN35" i="34" s="1"/>
  <c r="BO35" i="34"/>
  <c r="BM36" i="34"/>
  <c r="BP36" i="34" s="1"/>
  <c r="BO36" i="34"/>
  <c r="BM37" i="34"/>
  <c r="BN37" i="34" s="1"/>
  <c r="BO37" i="34"/>
  <c r="BM38" i="34"/>
  <c r="BP38" i="34" s="1"/>
  <c r="BN38" i="34"/>
  <c r="BO38" i="34"/>
  <c r="BM39" i="34"/>
  <c r="BN39" i="34" s="1"/>
  <c r="BO39" i="34"/>
  <c r="BM40" i="34"/>
  <c r="BN40" i="34" s="1"/>
  <c r="BO40" i="34"/>
  <c r="BM41" i="34"/>
  <c r="BN41" i="34" s="1"/>
  <c r="BO41" i="34"/>
  <c r="BM42" i="34"/>
  <c r="BN42" i="34" s="1"/>
  <c r="BO42" i="34"/>
  <c r="BM43" i="34"/>
  <c r="BN43" i="34" s="1"/>
  <c r="BO43" i="34"/>
  <c r="BM44" i="34"/>
  <c r="BN44" i="34" s="1"/>
  <c r="BO44" i="34"/>
  <c r="BM45" i="34"/>
  <c r="BN45" i="34" s="1"/>
  <c r="BO45" i="34"/>
  <c r="BM46" i="34"/>
  <c r="BN46" i="34"/>
  <c r="BO46" i="34"/>
  <c r="BP46" i="34"/>
  <c r="BM47" i="34"/>
  <c r="BN47" i="34" s="1"/>
  <c r="BO47" i="34"/>
  <c r="BM48" i="34"/>
  <c r="BN48" i="34" s="1"/>
  <c r="BO48" i="34"/>
  <c r="BM49" i="34"/>
  <c r="BN49" i="34" s="1"/>
  <c r="BO49" i="34"/>
  <c r="BM50" i="34"/>
  <c r="BN50" i="34" s="1"/>
  <c r="BO50" i="34"/>
  <c r="BM51" i="34"/>
  <c r="BN51" i="34" s="1"/>
  <c r="BO51" i="34"/>
  <c r="BM52" i="34"/>
  <c r="BN52" i="34" s="1"/>
  <c r="BO52" i="34"/>
  <c r="BM53" i="34"/>
  <c r="BN53" i="34" s="1"/>
  <c r="BO53" i="34"/>
  <c r="BM54" i="34"/>
  <c r="BN54" i="34" s="1"/>
  <c r="BO54" i="34"/>
  <c r="BM55" i="34"/>
  <c r="BN55" i="34" s="1"/>
  <c r="BO55" i="34"/>
  <c r="BM56" i="34"/>
  <c r="BN56" i="34" s="1"/>
  <c r="BO56" i="34"/>
  <c r="BM57" i="34"/>
  <c r="BN57" i="34" s="1"/>
  <c r="BO57" i="34"/>
  <c r="BM58" i="34"/>
  <c r="BN58" i="34" s="1"/>
  <c r="BO58" i="34"/>
  <c r="BM59" i="34"/>
  <c r="BN59" i="34" s="1"/>
  <c r="BO59" i="34"/>
  <c r="BM60" i="34"/>
  <c r="BN60" i="34" s="1"/>
  <c r="BO60" i="34"/>
  <c r="BM61" i="34"/>
  <c r="BN61" i="34" s="1"/>
  <c r="BO61" i="34"/>
  <c r="BM62" i="34"/>
  <c r="BN62" i="34" s="1"/>
  <c r="BO62" i="34"/>
  <c r="BM63" i="34"/>
  <c r="BN63" i="34" s="1"/>
  <c r="BO63" i="34"/>
  <c r="BM64" i="34"/>
  <c r="BP64" i="34" s="1"/>
  <c r="BO64" i="34"/>
  <c r="BM65" i="34"/>
  <c r="BN65" i="34" s="1"/>
  <c r="BO65" i="34"/>
  <c r="BM66" i="34"/>
  <c r="BN66" i="34" s="1"/>
  <c r="BO66" i="34"/>
  <c r="BM67" i="34"/>
  <c r="BN67" i="34" s="1"/>
  <c r="BO67" i="34"/>
  <c r="BM68" i="34"/>
  <c r="BP68" i="34" s="1"/>
  <c r="BO68" i="34"/>
  <c r="BM69" i="34"/>
  <c r="BN69" i="34" s="1"/>
  <c r="BO69" i="34"/>
  <c r="BM70" i="34"/>
  <c r="BP70" i="34" s="1"/>
  <c r="BO70" i="34"/>
  <c r="BM71" i="34"/>
  <c r="BN71" i="34" s="1"/>
  <c r="BO71" i="34"/>
  <c r="BM72" i="34"/>
  <c r="BN72" i="34" s="1"/>
  <c r="BO72" i="34"/>
  <c r="BM73" i="34"/>
  <c r="BN73" i="34" s="1"/>
  <c r="BO73" i="34"/>
  <c r="BM74" i="34"/>
  <c r="BN74" i="34" s="1"/>
  <c r="BO74" i="34"/>
  <c r="BM75" i="34"/>
  <c r="BN75" i="34" s="1"/>
  <c r="BO75" i="34"/>
  <c r="BM76" i="34"/>
  <c r="BN76" i="34" s="1"/>
  <c r="BO76" i="34"/>
  <c r="BM77" i="34"/>
  <c r="BN77" i="34" s="1"/>
  <c r="BO77" i="34"/>
  <c r="BM78" i="34"/>
  <c r="BN78" i="34" s="1"/>
  <c r="BO78" i="34"/>
  <c r="BM79" i="34"/>
  <c r="BN79" i="34" s="1"/>
  <c r="BO79" i="34"/>
  <c r="BM80" i="34"/>
  <c r="BN80" i="34" s="1"/>
  <c r="BO80" i="34"/>
  <c r="BM81" i="34"/>
  <c r="BN81" i="34" s="1"/>
  <c r="BO81" i="34"/>
  <c r="BM82" i="34"/>
  <c r="BN82" i="34" s="1"/>
  <c r="BO82" i="34"/>
  <c r="BM83" i="34"/>
  <c r="BN83" i="34" s="1"/>
  <c r="BO83" i="34"/>
  <c r="BM84" i="34"/>
  <c r="BN84" i="34" s="1"/>
  <c r="BO84" i="34"/>
  <c r="BM85" i="34"/>
  <c r="BN85" i="34" s="1"/>
  <c r="BO85" i="34"/>
  <c r="BM86" i="34"/>
  <c r="BP86" i="34" s="1"/>
  <c r="BO86" i="34"/>
  <c r="BM87" i="34"/>
  <c r="BN87" i="34" s="1"/>
  <c r="BO87" i="34"/>
  <c r="BM88" i="34"/>
  <c r="BN88" i="34" s="1"/>
  <c r="BO88" i="34"/>
  <c r="BM89" i="34"/>
  <c r="BN89" i="34" s="1"/>
  <c r="BO89" i="34"/>
  <c r="BM90" i="34"/>
  <c r="BN90" i="34" s="1"/>
  <c r="BO90" i="34"/>
  <c r="BM91" i="34"/>
  <c r="BN91" i="34" s="1"/>
  <c r="BO91" i="34"/>
  <c r="BM92" i="34"/>
  <c r="BN92" i="34" s="1"/>
  <c r="BO92" i="34"/>
  <c r="BM93" i="34"/>
  <c r="BN93" i="34" s="1"/>
  <c r="BO93" i="34"/>
  <c r="BM94" i="34"/>
  <c r="BP94" i="34" s="1"/>
  <c r="BO94" i="34"/>
  <c r="BM95" i="34"/>
  <c r="BN95" i="34" s="1"/>
  <c r="BO95" i="34"/>
  <c r="BM96" i="34"/>
  <c r="BN96" i="34" s="1"/>
  <c r="BO96" i="34"/>
  <c r="BM97" i="34"/>
  <c r="BN97" i="34" s="1"/>
  <c r="BO97" i="34"/>
  <c r="BM98" i="34"/>
  <c r="BN98" i="34" s="1"/>
  <c r="BO98" i="34"/>
  <c r="BM99" i="34"/>
  <c r="BN99" i="34" s="1"/>
  <c r="BO99" i="34"/>
  <c r="BM100" i="34"/>
  <c r="BP100" i="34" s="1"/>
  <c r="BO100" i="34"/>
  <c r="BM101" i="34"/>
  <c r="BN101" i="34" s="1"/>
  <c r="BO101" i="34"/>
  <c r="BM102" i="34"/>
  <c r="BP102" i="34" s="1"/>
  <c r="BO102" i="34"/>
  <c r="BM103" i="34"/>
  <c r="BN103" i="34" s="1"/>
  <c r="BO103" i="34"/>
  <c r="BM104" i="34"/>
  <c r="BN104" i="34" s="1"/>
  <c r="BO104" i="34"/>
  <c r="BM105" i="34"/>
  <c r="BN105" i="34" s="1"/>
  <c r="BO105" i="34"/>
  <c r="BM106" i="34"/>
  <c r="BN106" i="34" s="1"/>
  <c r="BO106" i="34"/>
  <c r="BM107" i="34"/>
  <c r="BN107" i="34" s="1"/>
  <c r="BO107" i="34"/>
  <c r="BM108" i="34"/>
  <c r="BN108" i="34" s="1"/>
  <c r="BO108" i="34"/>
  <c r="BM109" i="34"/>
  <c r="BN109" i="34" s="1"/>
  <c r="BO109" i="34"/>
  <c r="BM110" i="34"/>
  <c r="BP110" i="34" s="1"/>
  <c r="BO110" i="34"/>
  <c r="BM111" i="34"/>
  <c r="BN111" i="34" s="1"/>
  <c r="BO111" i="34"/>
  <c r="BM112" i="34"/>
  <c r="BN112" i="34" s="1"/>
  <c r="BO112" i="34"/>
  <c r="BM113" i="34"/>
  <c r="BN113" i="34" s="1"/>
  <c r="BO113" i="34"/>
  <c r="BM114" i="34"/>
  <c r="BN114" i="34" s="1"/>
  <c r="BO114" i="34"/>
  <c r="BM115" i="34"/>
  <c r="BN115" i="34" s="1"/>
  <c r="BO115" i="34"/>
  <c r="BM116" i="34"/>
  <c r="BN116" i="34" s="1"/>
  <c r="BO116" i="34"/>
  <c r="BM117" i="34"/>
  <c r="BN117" i="34" s="1"/>
  <c r="BO117" i="34"/>
  <c r="BM118" i="34"/>
  <c r="BP118" i="34" s="1"/>
  <c r="BO118" i="34"/>
  <c r="BM119" i="34"/>
  <c r="BN119" i="34" s="1"/>
  <c r="BO119" i="34"/>
  <c r="BM120" i="34"/>
  <c r="BN120" i="34" s="1"/>
  <c r="BO120" i="34"/>
  <c r="BM121" i="34"/>
  <c r="BN121" i="34" s="1"/>
  <c r="BO121" i="34"/>
  <c r="BM122" i="34"/>
  <c r="BN122" i="34" s="1"/>
  <c r="BO122" i="34"/>
  <c r="BM123" i="34"/>
  <c r="BN123" i="34" s="1"/>
  <c r="BO123" i="34"/>
  <c r="BM124" i="34"/>
  <c r="BN124" i="34" s="1"/>
  <c r="BO124" i="34"/>
  <c r="BM125" i="34"/>
  <c r="BN125" i="34" s="1"/>
  <c r="BO125" i="34"/>
  <c r="BM126" i="34"/>
  <c r="BP126" i="34" s="1"/>
  <c r="BO126" i="34"/>
  <c r="BM127" i="34"/>
  <c r="BN127" i="34" s="1"/>
  <c r="BO127" i="34"/>
  <c r="BM128" i="34"/>
  <c r="BN128" i="34" s="1"/>
  <c r="BO128" i="34"/>
  <c r="BM129" i="34"/>
  <c r="BN129" i="34" s="1"/>
  <c r="BO129" i="34"/>
  <c r="BM130" i="34"/>
  <c r="BN130" i="34" s="1"/>
  <c r="BO130" i="34"/>
  <c r="BM131" i="34"/>
  <c r="BN131" i="34" s="1"/>
  <c r="BO131" i="34"/>
  <c r="BM132" i="34"/>
  <c r="BN132" i="34" s="1"/>
  <c r="BO132" i="34"/>
  <c r="BM133" i="34"/>
  <c r="BN133" i="34" s="1"/>
  <c r="BO133" i="34"/>
  <c r="BM134" i="34"/>
  <c r="BP134" i="34" s="1"/>
  <c r="BO134" i="34"/>
  <c r="BM135" i="34"/>
  <c r="BN135" i="34" s="1"/>
  <c r="BO135" i="34"/>
  <c r="BM136" i="34"/>
  <c r="BN136" i="34" s="1"/>
  <c r="BO136" i="34"/>
  <c r="BM137" i="34"/>
  <c r="BN137" i="34" s="1"/>
  <c r="BO137" i="34"/>
  <c r="BM138" i="34"/>
  <c r="BN138" i="34" s="1"/>
  <c r="BO138" i="34"/>
  <c r="BM139" i="34"/>
  <c r="BN139" i="34" s="1"/>
  <c r="BO139" i="34"/>
  <c r="BM140" i="34"/>
  <c r="BN140" i="34" s="1"/>
  <c r="BO140" i="34"/>
  <c r="BM141" i="34"/>
  <c r="BN141" i="34" s="1"/>
  <c r="BO141" i="34"/>
  <c r="BM142" i="34"/>
  <c r="BP142" i="34" s="1"/>
  <c r="BO142" i="34"/>
  <c r="BM143" i="34"/>
  <c r="BN143" i="34" s="1"/>
  <c r="BO143" i="34"/>
  <c r="BM144" i="34"/>
  <c r="BP144" i="34" s="1"/>
  <c r="BN144" i="34"/>
  <c r="BO144" i="34"/>
  <c r="BM145" i="34"/>
  <c r="BN145" i="34" s="1"/>
  <c r="BO145" i="34"/>
  <c r="BM146" i="34"/>
  <c r="BN146" i="34" s="1"/>
  <c r="BO146" i="34"/>
  <c r="BM147" i="34"/>
  <c r="BN147" i="34" s="1"/>
  <c r="BO147" i="34"/>
  <c r="BM148" i="34"/>
  <c r="BN148" i="34" s="1"/>
  <c r="BO148" i="34"/>
  <c r="BM149" i="34"/>
  <c r="BN149" i="34" s="1"/>
  <c r="BO149" i="34"/>
  <c r="BM150" i="34"/>
  <c r="BP150" i="34" s="1"/>
  <c r="BO150" i="34"/>
  <c r="BM151" i="34"/>
  <c r="BN151" i="34" s="1"/>
  <c r="BO151" i="34"/>
  <c r="BM152" i="34"/>
  <c r="BN152" i="34" s="1"/>
  <c r="BO152" i="34"/>
  <c r="BM153" i="34"/>
  <c r="BN153" i="34" s="1"/>
  <c r="BO153" i="34"/>
  <c r="BM154" i="34"/>
  <c r="BN154" i="34" s="1"/>
  <c r="BO154" i="34"/>
  <c r="BM155" i="34"/>
  <c r="BN155" i="34" s="1"/>
  <c r="BO155" i="34"/>
  <c r="BM156" i="34"/>
  <c r="BN156" i="34" s="1"/>
  <c r="BO156" i="34"/>
  <c r="BM157" i="34"/>
  <c r="BN157" i="34" s="1"/>
  <c r="BO157" i="34"/>
  <c r="BM158" i="34"/>
  <c r="BN158" i="34" s="1"/>
  <c r="BO158" i="34"/>
  <c r="BM159" i="34"/>
  <c r="BN159" i="34" s="1"/>
  <c r="BO159" i="34"/>
  <c r="BM160" i="34"/>
  <c r="BP160" i="34" s="1"/>
  <c r="BO160" i="34"/>
  <c r="BM161" i="34"/>
  <c r="BN161" i="34" s="1"/>
  <c r="BO161" i="34"/>
  <c r="BM162" i="34"/>
  <c r="BN162" i="34" s="1"/>
  <c r="BO162" i="34"/>
  <c r="BM163" i="34"/>
  <c r="BN163" i="34" s="1"/>
  <c r="BO163" i="34"/>
  <c r="BM164" i="34"/>
  <c r="BN164" i="34" s="1"/>
  <c r="BO164" i="34"/>
  <c r="BM165" i="34"/>
  <c r="BN165" i="34" s="1"/>
  <c r="BO165" i="34"/>
  <c r="BM166" i="34"/>
  <c r="BP166" i="34" s="1"/>
  <c r="BO166" i="34"/>
  <c r="BM167" i="34"/>
  <c r="BN167" i="34" s="1"/>
  <c r="BO167" i="34"/>
  <c r="BM168" i="34"/>
  <c r="BN168" i="34" s="1"/>
  <c r="BO168" i="34"/>
  <c r="BM169" i="34"/>
  <c r="BN169" i="34" s="1"/>
  <c r="BO169" i="34"/>
  <c r="BM170" i="34"/>
  <c r="BN170" i="34" s="1"/>
  <c r="BO170" i="34"/>
  <c r="BM171" i="34"/>
  <c r="BN171" i="34" s="1"/>
  <c r="BO171" i="34"/>
  <c r="BM172" i="34"/>
  <c r="BN172" i="34" s="1"/>
  <c r="BO172" i="34"/>
  <c r="BM173" i="34"/>
  <c r="BN173" i="34" s="1"/>
  <c r="BO173" i="34"/>
  <c r="BM174" i="34"/>
  <c r="BN174" i="34" s="1"/>
  <c r="BO174" i="34"/>
  <c r="BM175" i="34"/>
  <c r="BN175" i="34" s="1"/>
  <c r="BO175" i="34"/>
  <c r="BM176" i="34"/>
  <c r="BN176" i="34" s="1"/>
  <c r="BO176" i="34"/>
  <c r="BM177" i="34"/>
  <c r="BN177" i="34" s="1"/>
  <c r="BO177" i="34"/>
  <c r="BM178" i="34"/>
  <c r="BN178" i="34" s="1"/>
  <c r="BO178" i="34"/>
  <c r="BM179" i="34"/>
  <c r="BN179" i="34" s="1"/>
  <c r="BO179" i="34"/>
  <c r="BM180" i="34"/>
  <c r="BP180" i="34" s="1"/>
  <c r="BO180" i="34"/>
  <c r="BM181" i="34"/>
  <c r="BN181" i="34" s="1"/>
  <c r="BO181" i="34"/>
  <c r="BM182" i="34"/>
  <c r="BP182" i="34" s="1"/>
  <c r="BO182" i="34"/>
  <c r="BM183" i="34"/>
  <c r="BN183" i="34" s="1"/>
  <c r="BO183" i="34"/>
  <c r="BM184" i="34"/>
  <c r="BN184" i="34" s="1"/>
  <c r="BO184" i="34"/>
  <c r="BM185" i="34"/>
  <c r="BN185" i="34" s="1"/>
  <c r="BO185" i="34"/>
  <c r="BM186" i="34"/>
  <c r="BN186" i="34" s="1"/>
  <c r="BO186" i="34"/>
  <c r="BM187" i="34"/>
  <c r="BN187" i="34" s="1"/>
  <c r="BO187" i="34"/>
  <c r="BM188" i="34"/>
  <c r="BN188" i="34" s="1"/>
  <c r="BO188" i="34"/>
  <c r="BM189" i="34"/>
  <c r="BN189" i="34" s="1"/>
  <c r="BO189" i="34"/>
  <c r="BM190" i="34"/>
  <c r="BN190" i="34" s="1"/>
  <c r="BO190" i="34"/>
  <c r="BM191" i="34"/>
  <c r="BN191" i="34" s="1"/>
  <c r="BO191" i="34"/>
  <c r="BM192" i="34"/>
  <c r="BP192" i="34" s="1"/>
  <c r="BO192" i="34"/>
  <c r="BM193" i="34"/>
  <c r="BN193" i="34" s="1"/>
  <c r="BO193" i="34"/>
  <c r="BM194" i="34"/>
  <c r="BN194" i="34" s="1"/>
  <c r="BO194" i="34"/>
  <c r="BM195" i="34"/>
  <c r="BN195" i="34" s="1"/>
  <c r="BO195" i="34"/>
  <c r="BM196" i="34"/>
  <c r="BP196" i="34" s="1"/>
  <c r="BO196" i="34"/>
  <c r="BM197" i="34"/>
  <c r="BN197" i="34" s="1"/>
  <c r="BO197" i="34"/>
  <c r="BM198" i="34"/>
  <c r="BP198" i="34" s="1"/>
  <c r="BO198" i="34"/>
  <c r="BM199" i="34"/>
  <c r="BN199" i="34" s="1"/>
  <c r="BO199" i="34"/>
  <c r="BM200" i="34"/>
  <c r="BN200" i="34" s="1"/>
  <c r="BO200" i="34"/>
  <c r="BM201" i="34"/>
  <c r="BN201" i="34" s="1"/>
  <c r="BO201" i="34"/>
  <c r="BM202" i="34"/>
  <c r="BN202" i="34" s="1"/>
  <c r="BO202" i="34"/>
  <c r="BM203" i="34"/>
  <c r="BN203" i="34" s="1"/>
  <c r="BO203" i="34"/>
  <c r="BM204" i="34"/>
  <c r="BN204" i="34" s="1"/>
  <c r="BO204" i="34"/>
  <c r="BM205" i="34"/>
  <c r="BN205" i="34" s="1"/>
  <c r="BO205" i="34"/>
  <c r="BM206" i="34"/>
  <c r="BN206" i="34" s="1"/>
  <c r="BO206" i="34"/>
  <c r="BM207" i="34"/>
  <c r="BN207" i="34" s="1"/>
  <c r="BO207" i="34"/>
  <c r="BM208" i="34"/>
  <c r="BN208" i="34" s="1"/>
  <c r="BO208" i="34"/>
  <c r="BM209" i="34"/>
  <c r="BN209" i="34" s="1"/>
  <c r="BO209" i="34"/>
  <c r="BM210" i="34"/>
  <c r="BN210" i="34" s="1"/>
  <c r="BO210" i="34"/>
  <c r="BM211" i="34"/>
  <c r="BN211" i="34" s="1"/>
  <c r="BO211" i="34"/>
  <c r="BM212" i="34"/>
  <c r="BP212" i="34" s="1"/>
  <c r="BO212" i="34"/>
  <c r="BM213" i="34"/>
  <c r="BN213" i="34" s="1"/>
  <c r="BO213" i="34"/>
  <c r="BM214" i="34"/>
  <c r="BP214" i="34" s="1"/>
  <c r="BO214" i="34"/>
  <c r="BM215" i="34"/>
  <c r="BN215" i="34" s="1"/>
  <c r="BO215" i="34"/>
  <c r="BM216" i="34"/>
  <c r="BN216" i="34" s="1"/>
  <c r="BO216" i="34"/>
  <c r="BM217" i="34"/>
  <c r="BN217" i="34" s="1"/>
  <c r="BO217" i="34"/>
  <c r="BM218" i="34"/>
  <c r="BN218" i="34" s="1"/>
  <c r="BO218" i="34"/>
  <c r="BM219" i="34"/>
  <c r="BN219" i="34" s="1"/>
  <c r="BO219" i="34"/>
  <c r="BM220" i="34"/>
  <c r="BN220" i="34" s="1"/>
  <c r="BO220" i="34"/>
  <c r="BM221" i="34"/>
  <c r="BN221" i="34" s="1"/>
  <c r="BO221" i="34"/>
  <c r="BM222" i="34"/>
  <c r="BP222" i="34" s="1"/>
  <c r="BN222" i="34"/>
  <c r="BO222" i="34"/>
  <c r="D4" i="31"/>
  <c r="D5" i="31"/>
  <c r="D6" i="31"/>
  <c r="AF8" i="31"/>
  <c r="D8" i="31"/>
  <c r="B9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B22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B37" i="31"/>
  <c r="D37" i="31"/>
  <c r="D38" i="31"/>
  <c r="D39" i="31"/>
  <c r="D40" i="31"/>
  <c r="D41" i="31"/>
  <c r="D42" i="31"/>
  <c r="D43" i="31"/>
  <c r="D44" i="31"/>
  <c r="D45" i="31"/>
  <c r="D46" i="31"/>
  <c r="D47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9" i="31"/>
  <c r="D70" i="31"/>
  <c r="AD131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90" i="31"/>
  <c r="D91" i="31"/>
  <c r="D92" i="31"/>
  <c r="D93" i="31"/>
  <c r="D94" i="31"/>
  <c r="D95" i="31"/>
  <c r="D97" i="31"/>
  <c r="D98" i="31"/>
  <c r="D96" i="31"/>
  <c r="D100" i="31"/>
  <c r="D101" i="31"/>
  <c r="D102" i="31"/>
  <c r="D103" i="31"/>
  <c r="D104" i="31"/>
  <c r="C105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48" i="31"/>
  <c r="D120" i="31"/>
  <c r="D121" i="31"/>
  <c r="D122" i="31"/>
  <c r="D123" i="31"/>
  <c r="D124" i="31"/>
  <c r="D125" i="31"/>
  <c r="D126" i="31"/>
  <c r="D127" i="31"/>
  <c r="D128" i="31"/>
  <c r="D130" i="31"/>
  <c r="D132" i="31"/>
  <c r="D133" i="31"/>
  <c r="D134" i="31"/>
  <c r="D135" i="31"/>
  <c r="D136" i="31"/>
  <c r="C137" i="31"/>
  <c r="D137" i="31"/>
  <c r="D138" i="31"/>
  <c r="D139" i="31"/>
  <c r="D140" i="31"/>
  <c r="D141" i="31"/>
  <c r="D142" i="31"/>
  <c r="D143" i="31"/>
  <c r="D144" i="31"/>
  <c r="D145" i="31"/>
  <c r="D146" i="31"/>
  <c r="D147" i="31"/>
  <c r="D150" i="31"/>
  <c r="D151" i="31"/>
  <c r="D152" i="31"/>
  <c r="D153" i="31"/>
  <c r="D154" i="31"/>
  <c r="D155" i="31"/>
  <c r="D156" i="31"/>
  <c r="D157" i="31"/>
  <c r="D158" i="31"/>
  <c r="D159" i="31"/>
  <c r="D160" i="31"/>
  <c r="D161" i="31"/>
  <c r="D162" i="31"/>
  <c r="D48" i="31"/>
  <c r="D163" i="31"/>
  <c r="D164" i="31"/>
  <c r="D165" i="31"/>
  <c r="D166" i="31"/>
  <c r="D167" i="31"/>
  <c r="D168" i="31"/>
  <c r="D169" i="31"/>
  <c r="D170" i="31"/>
  <c r="D171" i="31"/>
  <c r="D172" i="31"/>
  <c r="D173" i="31"/>
  <c r="D174" i="31"/>
  <c r="D175" i="31"/>
  <c r="D176" i="31"/>
  <c r="D177" i="31"/>
  <c r="D178" i="31"/>
  <c r="D179" i="31"/>
  <c r="D180" i="31"/>
  <c r="D181" i="31"/>
  <c r="D182" i="31"/>
  <c r="D183" i="31"/>
  <c r="D184" i="31"/>
  <c r="D185" i="31"/>
  <c r="D186" i="31"/>
  <c r="D187" i="31"/>
  <c r="D188" i="31"/>
  <c r="D189" i="31"/>
  <c r="D68" i="31"/>
  <c r="D190" i="31"/>
  <c r="D191" i="31"/>
  <c r="D192" i="31"/>
  <c r="D193" i="31"/>
  <c r="D194" i="31"/>
  <c r="D195" i="31"/>
  <c r="D196" i="31"/>
  <c r="D197" i="31"/>
  <c r="D198" i="31"/>
  <c r="D199" i="31"/>
  <c r="D200" i="31"/>
  <c r="D201" i="31"/>
  <c r="D202" i="31"/>
  <c r="D203" i="31"/>
  <c r="D204" i="31"/>
  <c r="D205" i="31"/>
  <c r="D206" i="31"/>
  <c r="D207" i="31"/>
  <c r="D208" i="31"/>
  <c r="D209" i="31"/>
  <c r="D210" i="31"/>
  <c r="D211" i="31"/>
  <c r="D212" i="31"/>
  <c r="C213" i="31"/>
  <c r="D213" i="31"/>
  <c r="D214" i="31"/>
  <c r="D215" i="31"/>
  <c r="D216" i="31"/>
  <c r="D217" i="31"/>
  <c r="D218" i="31"/>
  <c r="N6" i="13"/>
  <c r="O6" i="13"/>
  <c r="N7" i="13"/>
  <c r="O7" i="13"/>
  <c r="N8" i="13"/>
  <c r="O8" i="13"/>
  <c r="N9" i="13"/>
  <c r="O9" i="13"/>
  <c r="N10" i="13"/>
  <c r="O10" i="13"/>
  <c r="N11" i="13"/>
  <c r="O11" i="13"/>
  <c r="N12" i="13"/>
  <c r="O12" i="13"/>
  <c r="N13" i="13"/>
  <c r="O13" i="13"/>
  <c r="N14" i="13"/>
  <c r="O14" i="13"/>
  <c r="N15" i="13"/>
  <c r="O15" i="13"/>
  <c r="O16" i="13"/>
  <c r="P16" i="13" s="1"/>
  <c r="N17" i="13"/>
  <c r="O17" i="13"/>
  <c r="N18" i="13"/>
  <c r="O18" i="13"/>
  <c r="N19" i="13"/>
  <c r="O19" i="13"/>
  <c r="N20" i="13"/>
  <c r="O20" i="13"/>
  <c r="N21" i="13"/>
  <c r="O21" i="13"/>
  <c r="N22" i="13"/>
  <c r="O22" i="13"/>
  <c r="N23" i="13"/>
  <c r="O23" i="13"/>
  <c r="N24" i="13"/>
  <c r="O24" i="13"/>
  <c r="N25" i="13"/>
  <c r="O25" i="13"/>
  <c r="N27" i="13"/>
  <c r="O27" i="13"/>
  <c r="C29" i="13"/>
  <c r="D29" i="13"/>
  <c r="E29" i="13"/>
  <c r="F29" i="13"/>
  <c r="G29" i="13"/>
  <c r="H29" i="13"/>
  <c r="I29" i="13"/>
  <c r="J29" i="13"/>
  <c r="N30" i="13"/>
  <c r="O30" i="13"/>
  <c r="N31" i="13"/>
  <c r="O31" i="13"/>
  <c r="N32" i="13"/>
  <c r="O32" i="13"/>
  <c r="N33" i="13"/>
  <c r="O33" i="13"/>
  <c r="E4" i="31"/>
  <c r="E5" i="31"/>
  <c r="Q5" i="31"/>
  <c r="R5" i="31"/>
  <c r="S5" i="31"/>
  <c r="V5" i="31"/>
  <c r="W5" i="31"/>
  <c r="X5" i="31"/>
  <c r="E6" i="31"/>
  <c r="E8" i="31"/>
  <c r="E9" i="31"/>
  <c r="E10" i="31"/>
  <c r="E11" i="31"/>
  <c r="E12" i="31"/>
  <c r="E13" i="31"/>
  <c r="Q13" i="31"/>
  <c r="R13" i="31"/>
  <c r="S13" i="31"/>
  <c r="AW13" i="31" s="1"/>
  <c r="V13" i="31"/>
  <c r="W13" i="31"/>
  <c r="X13" i="31"/>
  <c r="E14" i="31"/>
  <c r="E15" i="31"/>
  <c r="E16" i="31"/>
  <c r="E17" i="31"/>
  <c r="E18" i="31"/>
  <c r="Q18" i="31"/>
  <c r="R18" i="31"/>
  <c r="S18" i="31"/>
  <c r="V18" i="31"/>
  <c r="W18" i="31"/>
  <c r="X18" i="31"/>
  <c r="E19" i="31"/>
  <c r="E20" i="31"/>
  <c r="E21" i="31"/>
  <c r="E22" i="31"/>
  <c r="E23" i="31"/>
  <c r="E24" i="31"/>
  <c r="E25" i="31"/>
  <c r="Q25" i="31"/>
  <c r="R25" i="31"/>
  <c r="S25" i="31"/>
  <c r="V25" i="31"/>
  <c r="W25" i="31"/>
  <c r="X25" i="31"/>
  <c r="E26" i="31"/>
  <c r="E27" i="31"/>
  <c r="E28" i="31"/>
  <c r="E29" i="31"/>
  <c r="R29" i="31"/>
  <c r="S29" i="31"/>
  <c r="V29" i="31"/>
  <c r="W29" i="31"/>
  <c r="X29" i="31"/>
  <c r="E30" i="31"/>
  <c r="E31" i="31"/>
  <c r="Q31" i="31"/>
  <c r="R31" i="31"/>
  <c r="AV31" i="31" s="1"/>
  <c r="S31" i="31"/>
  <c r="T31" i="31"/>
  <c r="V31" i="31"/>
  <c r="W31" i="31"/>
  <c r="X31" i="31"/>
  <c r="Y31" i="31"/>
  <c r="E32" i="31"/>
  <c r="E33" i="31"/>
  <c r="E34" i="31"/>
  <c r="E35" i="31"/>
  <c r="E36" i="31"/>
  <c r="E37" i="31"/>
  <c r="E38" i="31"/>
  <c r="E39" i="31"/>
  <c r="E40" i="31"/>
  <c r="Q40" i="31"/>
  <c r="R40" i="31"/>
  <c r="S40" i="31"/>
  <c r="V40" i="31"/>
  <c r="W40" i="31"/>
  <c r="X40" i="31"/>
  <c r="E41" i="31"/>
  <c r="E42" i="31"/>
  <c r="E43" i="31"/>
  <c r="Q43" i="31"/>
  <c r="R43" i="31"/>
  <c r="S43" i="31"/>
  <c r="V43" i="31"/>
  <c r="W43" i="31"/>
  <c r="X43" i="31"/>
  <c r="E44" i="31"/>
  <c r="E45" i="31"/>
  <c r="E46" i="31"/>
  <c r="E47" i="31"/>
  <c r="E49" i="31"/>
  <c r="Q49" i="31"/>
  <c r="R49" i="31"/>
  <c r="S49" i="31"/>
  <c r="V49" i="31"/>
  <c r="W49" i="31"/>
  <c r="X49" i="31"/>
  <c r="E50" i="31"/>
  <c r="E51" i="31"/>
  <c r="E52" i="31"/>
  <c r="E53" i="31"/>
  <c r="Q53" i="31"/>
  <c r="R53" i="31"/>
  <c r="S53" i="31"/>
  <c r="V53" i="31"/>
  <c r="W53" i="31"/>
  <c r="X53" i="31"/>
  <c r="E54" i="31"/>
  <c r="E55" i="31"/>
  <c r="E56" i="31"/>
  <c r="AN56" i="31" s="1"/>
  <c r="Q56" i="31"/>
  <c r="R56" i="31"/>
  <c r="S56" i="31"/>
  <c r="V56" i="31"/>
  <c r="W56" i="31"/>
  <c r="X56" i="31"/>
  <c r="E57" i="31"/>
  <c r="E58" i="31"/>
  <c r="E59" i="31"/>
  <c r="E60" i="31"/>
  <c r="E61" i="31"/>
  <c r="E62" i="31"/>
  <c r="Q62" i="31"/>
  <c r="R62" i="31"/>
  <c r="S62" i="31"/>
  <c r="V62" i="31"/>
  <c r="W62" i="31"/>
  <c r="X62" i="31"/>
  <c r="E63" i="31"/>
  <c r="E64" i="31"/>
  <c r="E65" i="31"/>
  <c r="E66" i="31"/>
  <c r="E67" i="31"/>
  <c r="E69" i="31"/>
  <c r="E70" i="31"/>
  <c r="Q70" i="31"/>
  <c r="R70" i="31"/>
  <c r="S70" i="31"/>
  <c r="V70" i="31"/>
  <c r="W70" i="31"/>
  <c r="X70" i="31"/>
  <c r="E71" i="31"/>
  <c r="E72" i="31"/>
  <c r="E73" i="31"/>
  <c r="E74" i="31"/>
  <c r="E75" i="31"/>
  <c r="E76" i="31"/>
  <c r="E77" i="31"/>
  <c r="E78" i="31"/>
  <c r="E79" i="31"/>
  <c r="E80" i="31"/>
  <c r="E81" i="31"/>
  <c r="Q81" i="31"/>
  <c r="R81" i="31"/>
  <c r="S81" i="31"/>
  <c r="AW81" i="31" s="1"/>
  <c r="V81" i="31"/>
  <c r="W81" i="31"/>
  <c r="BA81" i="31" s="1"/>
  <c r="X81" i="31"/>
  <c r="E82" i="31"/>
  <c r="E83" i="31"/>
  <c r="E84" i="31"/>
  <c r="E85" i="31"/>
  <c r="E86" i="31"/>
  <c r="E87" i="31"/>
  <c r="Q87" i="31"/>
  <c r="R87" i="31"/>
  <c r="S87" i="31"/>
  <c r="V87" i="31"/>
  <c r="W87" i="31"/>
  <c r="X87" i="31"/>
  <c r="E88" i="31"/>
  <c r="Q88" i="31"/>
  <c r="R88" i="31"/>
  <c r="S88" i="31"/>
  <c r="V88" i="31"/>
  <c r="W88" i="31"/>
  <c r="X88" i="31"/>
  <c r="BB88" i="31" s="1"/>
  <c r="E90" i="31"/>
  <c r="X90" i="31"/>
  <c r="E91" i="31"/>
  <c r="E92" i="31"/>
  <c r="E93" i="31"/>
  <c r="E94" i="31"/>
  <c r="E95" i="31"/>
  <c r="E97" i="31"/>
  <c r="Q97" i="31"/>
  <c r="R97" i="31"/>
  <c r="S97" i="31"/>
  <c r="V97" i="31"/>
  <c r="W97" i="31"/>
  <c r="X97" i="31"/>
  <c r="BB97" i="31" s="1"/>
  <c r="E98" i="31"/>
  <c r="E100" i="31"/>
  <c r="E101" i="31"/>
  <c r="E102" i="31"/>
  <c r="Q102" i="31"/>
  <c r="R102" i="31"/>
  <c r="S102" i="31"/>
  <c r="V102" i="31"/>
  <c r="W102" i="31"/>
  <c r="X102" i="31"/>
  <c r="E103" i="31"/>
  <c r="E104" i="31"/>
  <c r="E105" i="31"/>
  <c r="Q105" i="31"/>
  <c r="R105" i="31"/>
  <c r="S105" i="31"/>
  <c r="T105" i="31"/>
  <c r="AX105" i="31" s="1"/>
  <c r="V105" i="31"/>
  <c r="W105" i="31"/>
  <c r="X105" i="31"/>
  <c r="Y105" i="31"/>
  <c r="E106" i="31"/>
  <c r="E107" i="31"/>
  <c r="E108" i="31"/>
  <c r="E109" i="31"/>
  <c r="Q109" i="31"/>
  <c r="R109" i="31"/>
  <c r="S109" i="31"/>
  <c r="T109" i="31"/>
  <c r="V109" i="31"/>
  <c r="W109" i="31"/>
  <c r="X109" i="31"/>
  <c r="Y109" i="31"/>
  <c r="E110" i="31"/>
  <c r="E111" i="31"/>
  <c r="E112" i="31"/>
  <c r="Q112" i="31"/>
  <c r="R112" i="31"/>
  <c r="S112" i="31"/>
  <c r="V112" i="31"/>
  <c r="W112" i="31"/>
  <c r="X112" i="31"/>
  <c r="E113" i="31"/>
  <c r="E114" i="31"/>
  <c r="E115" i="31"/>
  <c r="E116" i="31"/>
  <c r="Q116" i="31"/>
  <c r="R116" i="31"/>
  <c r="AV116" i="31" s="1"/>
  <c r="S116" i="31"/>
  <c r="V116" i="31"/>
  <c r="W116" i="31"/>
  <c r="X116" i="31"/>
  <c r="E117" i="31"/>
  <c r="E118" i="31"/>
  <c r="E119" i="31"/>
  <c r="E148" i="31"/>
  <c r="E120" i="31"/>
  <c r="E121" i="31"/>
  <c r="E122" i="31"/>
  <c r="E123" i="31"/>
  <c r="E124" i="31"/>
  <c r="E125" i="31"/>
  <c r="E126" i="31"/>
  <c r="E127" i="31"/>
  <c r="E128" i="31"/>
  <c r="E130" i="31"/>
  <c r="E132" i="31"/>
  <c r="E133" i="31"/>
  <c r="Q133" i="31"/>
  <c r="R133" i="31"/>
  <c r="AV133" i="31" s="1"/>
  <c r="S133" i="31"/>
  <c r="V133" i="31"/>
  <c r="W133" i="31"/>
  <c r="X133" i="31"/>
  <c r="E134" i="31"/>
  <c r="AQ134" i="31" s="1"/>
  <c r="Q134" i="31"/>
  <c r="R134" i="31"/>
  <c r="S134" i="31"/>
  <c r="T134" i="31"/>
  <c r="AX134" i="31" s="1"/>
  <c r="V134" i="31"/>
  <c r="W134" i="31"/>
  <c r="X134" i="31"/>
  <c r="BB134" i="31" s="1"/>
  <c r="Y134" i="31"/>
  <c r="E135" i="31"/>
  <c r="E136" i="31"/>
  <c r="E137" i="31"/>
  <c r="E138" i="31"/>
  <c r="E139" i="31"/>
  <c r="E140" i="31"/>
  <c r="E141" i="31"/>
  <c r="E142" i="31"/>
  <c r="E143" i="31"/>
  <c r="E144" i="31"/>
  <c r="E145" i="31"/>
  <c r="E146" i="31"/>
  <c r="E147" i="31"/>
  <c r="E150" i="31"/>
  <c r="E151" i="31"/>
  <c r="E152" i="31"/>
  <c r="E153" i="31"/>
  <c r="E154" i="31"/>
  <c r="Q154" i="31"/>
  <c r="R154" i="31"/>
  <c r="S154" i="31"/>
  <c r="V154" i="31"/>
  <c r="W154" i="31"/>
  <c r="X154" i="31"/>
  <c r="E155" i="31"/>
  <c r="E156" i="31"/>
  <c r="E157" i="31"/>
  <c r="E158" i="31"/>
  <c r="E159" i="31"/>
  <c r="E160" i="31"/>
  <c r="E161" i="31"/>
  <c r="E162" i="31"/>
  <c r="E48" i="31"/>
  <c r="E163" i="31"/>
  <c r="E164" i="31"/>
  <c r="E165" i="31"/>
  <c r="E166" i="31"/>
  <c r="E167" i="31"/>
  <c r="E169" i="31"/>
  <c r="E170" i="31"/>
  <c r="E171" i="31"/>
  <c r="E172" i="31"/>
  <c r="E173" i="31"/>
  <c r="E174" i="31"/>
  <c r="E175" i="31"/>
  <c r="E176" i="31"/>
  <c r="E177" i="31"/>
  <c r="E178" i="31"/>
  <c r="E179" i="31"/>
  <c r="E180" i="31"/>
  <c r="E181" i="31"/>
  <c r="E182" i="31"/>
  <c r="E183" i="31"/>
  <c r="E184" i="31"/>
  <c r="E185" i="31"/>
  <c r="E186" i="31"/>
  <c r="E187" i="31"/>
  <c r="Q187" i="31"/>
  <c r="R187" i="31"/>
  <c r="AV187" i="31" s="1"/>
  <c r="S187" i="31"/>
  <c r="V187" i="31"/>
  <c r="W187" i="31"/>
  <c r="X187" i="31"/>
  <c r="E188" i="31"/>
  <c r="E189" i="31"/>
  <c r="Q189" i="31"/>
  <c r="R189" i="31"/>
  <c r="S189" i="31"/>
  <c r="V189" i="31"/>
  <c r="W189" i="31"/>
  <c r="X189" i="31"/>
  <c r="E68" i="31"/>
  <c r="R68" i="31"/>
  <c r="E190" i="31"/>
  <c r="E191" i="31"/>
  <c r="E192" i="31"/>
  <c r="Q192" i="31"/>
  <c r="R192" i="31"/>
  <c r="S192" i="31"/>
  <c r="V192" i="31"/>
  <c r="W192" i="31"/>
  <c r="BA192" i="31" s="1"/>
  <c r="X192" i="31"/>
  <c r="E193" i="31"/>
  <c r="E194" i="31"/>
  <c r="E195" i="31"/>
  <c r="E196" i="31"/>
  <c r="E197" i="31"/>
  <c r="E198" i="31"/>
  <c r="E199" i="31"/>
  <c r="E200" i="31"/>
  <c r="E201" i="31"/>
  <c r="E202" i="31"/>
  <c r="Q202" i="31"/>
  <c r="R202" i="31"/>
  <c r="S202" i="31"/>
  <c r="T202" i="31"/>
  <c r="V202" i="31"/>
  <c r="W202" i="31"/>
  <c r="X202" i="31"/>
  <c r="Y202" i="31"/>
  <c r="E203" i="31"/>
  <c r="E204" i="31"/>
  <c r="E205" i="31"/>
  <c r="E206" i="31"/>
  <c r="Q206" i="31"/>
  <c r="R206" i="31"/>
  <c r="S206" i="31"/>
  <c r="AW206" i="31" s="1"/>
  <c r="V206" i="31"/>
  <c r="W206" i="31"/>
  <c r="X206" i="31"/>
  <c r="E207" i="31"/>
  <c r="E208" i="31"/>
  <c r="E209" i="31"/>
  <c r="E210" i="31"/>
  <c r="E211" i="31"/>
  <c r="E212" i="31"/>
  <c r="E213" i="31"/>
  <c r="E214" i="31"/>
  <c r="E215" i="31"/>
  <c r="E216" i="31"/>
  <c r="Q216" i="31"/>
  <c r="R216" i="31"/>
  <c r="S216" i="31"/>
  <c r="V216" i="31"/>
  <c r="W216" i="31"/>
  <c r="X216" i="31"/>
  <c r="E217" i="31"/>
  <c r="E218" i="31"/>
  <c r="W218" i="31"/>
  <c r="BA218" i="31" s="1"/>
  <c r="C23" i="31"/>
  <c r="B20" i="31"/>
  <c r="Z8" i="31"/>
  <c r="AE8" i="31"/>
  <c r="H10" i="29"/>
  <c r="M9" i="29"/>
  <c r="N9" i="29" s="1"/>
  <c r="L6" i="29"/>
  <c r="M4" i="29"/>
  <c r="N4" i="29" s="1"/>
  <c r="L9" i="29"/>
  <c r="M6" i="29"/>
  <c r="N6" i="29" s="1"/>
  <c r="L4" i="29"/>
  <c r="M7" i="29"/>
  <c r="N7" i="29" s="1"/>
  <c r="L7" i="29"/>
  <c r="I80" i="29"/>
  <c r="M80" i="29" s="1"/>
  <c r="M3" i="29"/>
  <c r="N3" i="29" s="1"/>
  <c r="L3" i="29"/>
  <c r="M8" i="29"/>
  <c r="N8" i="29" s="1"/>
  <c r="L8" i="29"/>
  <c r="I45" i="29"/>
  <c r="L45" i="29" s="1"/>
  <c r="I21" i="29"/>
  <c r="L21" i="29" s="1"/>
  <c r="I88" i="29"/>
  <c r="M88" i="29" s="1"/>
  <c r="N28" i="13"/>
  <c r="P28" i="13" s="1"/>
  <c r="C45" i="31"/>
  <c r="B45" i="31"/>
  <c r="C8" i="31"/>
  <c r="AI8" i="31"/>
  <c r="B8" i="31"/>
  <c r="C71" i="31"/>
  <c r="B29" i="31"/>
  <c r="C33" i="31"/>
  <c r="AC105" i="31"/>
  <c r="C5" i="31"/>
  <c r="C29" i="31"/>
  <c r="B33" i="31"/>
  <c r="B78" i="31"/>
  <c r="C48" i="31"/>
  <c r="B84" i="31"/>
  <c r="C159" i="31"/>
  <c r="C14" i="31"/>
  <c r="C107" i="31"/>
  <c r="B107" i="31"/>
  <c r="AH8" i="31"/>
  <c r="B134" i="31"/>
  <c r="B140" i="31"/>
  <c r="C121" i="31"/>
  <c r="B109" i="31"/>
  <c r="C109" i="31"/>
  <c r="B96" i="31"/>
  <c r="C78" i="31"/>
  <c r="AE131" i="31"/>
  <c r="Z131" i="31"/>
  <c r="AH131" i="31"/>
  <c r="AC131" i="31"/>
  <c r="AI131" i="31"/>
  <c r="AF131" i="31"/>
  <c r="AA131" i="31"/>
  <c r="AB131" i="31"/>
  <c r="AG131" i="31"/>
  <c r="B131" i="31"/>
  <c r="C131" i="31"/>
  <c r="AB8" i="31"/>
  <c r="C35" i="31"/>
  <c r="B35" i="31"/>
  <c r="B216" i="31"/>
  <c r="B67" i="31"/>
  <c r="C30" i="31"/>
  <c r="B172" i="31"/>
  <c r="C172" i="31"/>
  <c r="B166" i="31"/>
  <c r="C166" i="31"/>
  <c r="C138" i="31"/>
  <c r="B48" i="31"/>
  <c r="B159" i="31"/>
  <c r="B83" i="31"/>
  <c r="C68" i="31"/>
  <c r="C123" i="31"/>
  <c r="B93" i="31"/>
  <c r="C9" i="31"/>
  <c r="B5" i="31"/>
  <c r="C32" i="31"/>
  <c r="C4" i="31"/>
  <c r="B210" i="31"/>
  <c r="B115" i="31"/>
  <c r="C115" i="31"/>
  <c r="AB105" i="31"/>
  <c r="AA105" i="31"/>
  <c r="AG105" i="31"/>
  <c r="AE105" i="31"/>
  <c r="AI105" i="31"/>
  <c r="AD105" i="31"/>
  <c r="B105" i="31"/>
  <c r="AH105" i="31"/>
  <c r="AF105" i="31"/>
  <c r="B103" i="31"/>
  <c r="C103" i="31"/>
  <c r="B74" i="31"/>
  <c r="B71" i="31"/>
  <c r="B23" i="31"/>
  <c r="C22" i="31"/>
  <c r="C20" i="31"/>
  <c r="AC8" i="31"/>
  <c r="AD8" i="31"/>
  <c r="AG8" i="31"/>
  <c r="AA8" i="31"/>
  <c r="B39" i="31"/>
  <c r="B32" i="31"/>
  <c r="C174" i="31"/>
  <c r="C24" i="31"/>
  <c r="B24" i="31"/>
  <c r="C42" i="31"/>
  <c r="C37" i="31"/>
  <c r="C128" i="31"/>
  <c r="C210" i="31"/>
  <c r="C74" i="31"/>
  <c r="C134" i="31"/>
  <c r="C214" i="31"/>
  <c r="T89" i="31"/>
  <c r="Y89" i="31"/>
  <c r="C187" i="31" l="1"/>
  <c r="B193" i="31"/>
  <c r="C56" i="31"/>
  <c r="C194" i="31"/>
  <c r="B60" i="31"/>
  <c r="B141" i="31"/>
  <c r="B66" i="31"/>
  <c r="C60" i="31"/>
  <c r="C67" i="31"/>
  <c r="B62" i="31"/>
  <c r="BP217" i="34"/>
  <c r="BN182" i="34"/>
  <c r="BN94" i="34"/>
  <c r="S4" i="38"/>
  <c r="C141" i="31"/>
  <c r="C66" i="31"/>
  <c r="C12" i="31"/>
  <c r="B56" i="31"/>
  <c r="AW105" i="31"/>
  <c r="BP137" i="34"/>
  <c r="BN126" i="34"/>
  <c r="BN70" i="34"/>
  <c r="T6" i="38"/>
  <c r="AN131" i="31"/>
  <c r="C178" i="31"/>
  <c r="B94" i="31"/>
  <c r="B194" i="31"/>
  <c r="B14" i="31"/>
  <c r="B12" i="31"/>
  <c r="M10" i="29"/>
  <c r="N10" i="29" s="1"/>
  <c r="P31" i="13"/>
  <c r="B178" i="31"/>
  <c r="B63" i="31"/>
  <c r="C114" i="31"/>
  <c r="C63" i="31"/>
  <c r="B53" i="31"/>
  <c r="AV206" i="31"/>
  <c r="C207" i="31"/>
  <c r="B16" i="31"/>
  <c r="AQ129" i="31"/>
  <c r="BC152" i="31"/>
  <c r="BA31" i="31"/>
  <c r="B61" i="31"/>
  <c r="B200" i="31"/>
  <c r="B70" i="31"/>
  <c r="B108" i="31"/>
  <c r="B76" i="31"/>
  <c r="AV68" i="31"/>
  <c r="AW87" i="31"/>
  <c r="BB53" i="31"/>
  <c r="C70" i="31"/>
  <c r="B101" i="31"/>
  <c r="C147" i="31"/>
  <c r="C184" i="31"/>
  <c r="C77" i="31"/>
  <c r="C108" i="31"/>
  <c r="C55" i="31"/>
  <c r="C11" i="31"/>
  <c r="AX202" i="31"/>
  <c r="BC134" i="31"/>
  <c r="AW49" i="31"/>
  <c r="C161" i="31"/>
  <c r="C175" i="31"/>
  <c r="BB18" i="31"/>
  <c r="B147" i="31"/>
  <c r="B165" i="31"/>
  <c r="C158" i="31"/>
  <c r="B184" i="31"/>
  <c r="C216" i="31"/>
  <c r="B77" i="31"/>
  <c r="B217" i="31"/>
  <c r="B189" i="31"/>
  <c r="B87" i="31"/>
  <c r="C130" i="31"/>
  <c r="C189" i="31"/>
  <c r="C53" i="31"/>
  <c r="AW97" i="31"/>
  <c r="BA206" i="31"/>
  <c r="AE189" i="31"/>
  <c r="AD159" i="31"/>
  <c r="AI172" i="31"/>
  <c r="AA60" i="31"/>
  <c r="AI9" i="31"/>
  <c r="AS9" i="31" s="1"/>
  <c r="AI217" i="31"/>
  <c r="BB206" i="31"/>
  <c r="AR105" i="31"/>
  <c r="C25" i="31"/>
  <c r="AW112" i="31"/>
  <c r="BA97" i="31"/>
  <c r="B25" i="31"/>
  <c r="AJ129" i="31"/>
  <c r="AW54" i="31"/>
  <c r="B97" i="31"/>
  <c r="AU76" i="31"/>
  <c r="AQ105" i="31"/>
  <c r="B205" i="31"/>
  <c r="B187" i="31"/>
  <c r="BB189" i="31"/>
  <c r="C199" i="31"/>
  <c r="BP159" i="34"/>
  <c r="BP152" i="34"/>
  <c r="BN142" i="34"/>
  <c r="BP89" i="34"/>
  <c r="BP78" i="34"/>
  <c r="G6" i="39"/>
  <c r="C145" i="31"/>
  <c r="C52" i="31"/>
  <c r="P22" i="13"/>
  <c r="P14" i="13"/>
  <c r="BN212" i="34"/>
  <c r="BP208" i="34"/>
  <c r="BN166" i="34"/>
  <c r="BN100" i="34"/>
  <c r="T23" i="31"/>
  <c r="AX23" i="31" s="1"/>
  <c r="X68" i="31"/>
  <c r="B174" i="31"/>
  <c r="C27" i="31"/>
  <c r="B27" i="31"/>
  <c r="W68" i="31"/>
  <c r="BP158" i="34"/>
  <c r="BP84" i="34"/>
  <c r="BP39" i="34"/>
  <c r="B113" i="31"/>
  <c r="B199" i="31"/>
  <c r="B54" i="31"/>
  <c r="S68" i="31"/>
  <c r="P25" i="13"/>
  <c r="P17" i="13"/>
  <c r="BN180" i="34"/>
  <c r="BN36" i="34"/>
  <c r="AI30" i="31"/>
  <c r="AS30" i="31" s="1"/>
  <c r="B201" i="31"/>
  <c r="AL131" i="31"/>
  <c r="B145" i="31"/>
  <c r="BN160" i="34"/>
  <c r="BN150" i="34"/>
  <c r="BN16" i="34"/>
  <c r="C113" i="31"/>
  <c r="C97" i="31"/>
  <c r="P30" i="13"/>
  <c r="P23" i="13"/>
  <c r="P19" i="13"/>
  <c r="P11" i="13"/>
  <c r="BP135" i="34"/>
  <c r="BP120" i="34"/>
  <c r="BN68" i="34"/>
  <c r="P3" i="13"/>
  <c r="Q68" i="31"/>
  <c r="B169" i="31"/>
  <c r="C51" i="31"/>
  <c r="C79" i="31"/>
  <c r="P220" i="20"/>
  <c r="Q220" i="20" s="1"/>
  <c r="BN196" i="34"/>
  <c r="BP167" i="34"/>
  <c r="BP164" i="34"/>
  <c r="BP116" i="34"/>
  <c r="BP105" i="34"/>
  <c r="BP63" i="34"/>
  <c r="BP48" i="34"/>
  <c r="BP7" i="34"/>
  <c r="BA208" i="31"/>
  <c r="C185" i="31"/>
  <c r="B175" i="31"/>
  <c r="B79" i="31"/>
  <c r="O29" i="13"/>
  <c r="B136" i="31"/>
  <c r="BP206" i="34"/>
  <c r="BN192" i="34"/>
  <c r="BP143" i="34"/>
  <c r="BP119" i="34"/>
  <c r="BP80" i="34"/>
  <c r="BP3" i="34"/>
  <c r="AC203" i="31"/>
  <c r="AM203" i="31" s="1"/>
  <c r="BA193" i="31"/>
  <c r="S174" i="31"/>
  <c r="AD166" i="31"/>
  <c r="C98" i="31"/>
  <c r="P33" i="13"/>
  <c r="N43" i="13" s="1"/>
  <c r="BP31" i="34"/>
  <c r="X174" i="31"/>
  <c r="B98" i="31"/>
  <c r="AW53" i="31"/>
  <c r="P32" i="13"/>
  <c r="P13" i="13"/>
  <c r="BN198" i="34"/>
  <c r="BP191" i="34"/>
  <c r="BP128" i="34"/>
  <c r="BP104" i="34"/>
  <c r="BP54" i="34"/>
  <c r="BP40" i="34"/>
  <c r="BN20" i="34"/>
  <c r="G7" i="39"/>
  <c r="G10" i="39"/>
  <c r="AI189" i="31"/>
  <c r="AF172" i="31"/>
  <c r="S57" i="31"/>
  <c r="BA134" i="31"/>
  <c r="BP176" i="34"/>
  <c r="W174" i="31"/>
  <c r="B198" i="31"/>
  <c r="C100" i="31"/>
  <c r="V180" i="31"/>
  <c r="BP22" i="34"/>
  <c r="T15" i="38"/>
  <c r="R57" i="31"/>
  <c r="B185" i="31"/>
  <c r="C198" i="31"/>
  <c r="B158" i="31"/>
  <c r="B168" i="31"/>
  <c r="BB154" i="31"/>
  <c r="P15" i="13"/>
  <c r="P7" i="13"/>
  <c r="BN110" i="34"/>
  <c r="BN64" i="34"/>
  <c r="T13" i="38"/>
  <c r="AF175" i="31"/>
  <c r="Q174" i="31"/>
  <c r="X57" i="31"/>
  <c r="BB93" i="31"/>
  <c r="BA72" i="31"/>
  <c r="BP199" i="34"/>
  <c r="BP184" i="34"/>
  <c r="BP169" i="34"/>
  <c r="BN134" i="34"/>
  <c r="BP95" i="34"/>
  <c r="BP71" i="34"/>
  <c r="BP56" i="34"/>
  <c r="BP24" i="34"/>
  <c r="BP9" i="34"/>
  <c r="BP4" i="34"/>
  <c r="G5" i="39"/>
  <c r="P21" i="13"/>
  <c r="BN214" i="34"/>
  <c r="BP190" i="34"/>
  <c r="BP175" i="34"/>
  <c r="BP151" i="34"/>
  <c r="BP148" i="34"/>
  <c r="BP136" i="34"/>
  <c r="BP121" i="34"/>
  <c r="BP112" i="34"/>
  <c r="BN86" i="34"/>
  <c r="BP62" i="34"/>
  <c r="BP41" i="34"/>
  <c r="BP30" i="34"/>
  <c r="BP15" i="34"/>
  <c r="BP6" i="34"/>
  <c r="AM131" i="31"/>
  <c r="AH25" i="31"/>
  <c r="AI141" i="31"/>
  <c r="AW187" i="31"/>
  <c r="O42" i="13"/>
  <c r="BP216" i="34"/>
  <c r="BP201" i="34"/>
  <c r="BP127" i="34"/>
  <c r="BP103" i="34"/>
  <c r="BP88" i="34"/>
  <c r="BP73" i="34"/>
  <c r="BP47" i="34"/>
  <c r="AV87" i="31"/>
  <c r="P24" i="13"/>
  <c r="P20" i="13"/>
  <c r="B55" i="31"/>
  <c r="BP207" i="34"/>
  <c r="BP183" i="34"/>
  <c r="BP168" i="34"/>
  <c r="BP153" i="34"/>
  <c r="BN118" i="34"/>
  <c r="BP79" i="34"/>
  <c r="BP55" i="34"/>
  <c r="BP23" i="34"/>
  <c r="AD78" i="31"/>
  <c r="BP174" i="34"/>
  <c r="BP132" i="34"/>
  <c r="BP96" i="34"/>
  <c r="BP52" i="34"/>
  <c r="BP14" i="34"/>
  <c r="BS5" i="34"/>
  <c r="S7" i="38"/>
  <c r="T10" i="38"/>
  <c r="F4" i="39"/>
  <c r="AP129" i="31"/>
  <c r="BT3" i="34"/>
  <c r="BP5" i="34"/>
  <c r="AI175" i="31"/>
  <c r="AS175" i="31" s="1"/>
  <c r="AW151" i="31"/>
  <c r="B213" i="31"/>
  <c r="BP215" i="34"/>
  <c r="BP200" i="34"/>
  <c r="BP185" i="34"/>
  <c r="BP111" i="34"/>
  <c r="BP87" i="34"/>
  <c r="BP72" i="34"/>
  <c r="BP57" i="34"/>
  <c r="BP25" i="34"/>
  <c r="C211" i="31"/>
  <c r="AW62" i="31"/>
  <c r="P10" i="13"/>
  <c r="P6" i="13"/>
  <c r="BN102" i="34"/>
  <c r="C140" i="31"/>
  <c r="B41" i="31"/>
  <c r="Z175" i="31"/>
  <c r="Z134" i="31"/>
  <c r="AJ134" i="31" s="1"/>
  <c r="AF146" i="31"/>
  <c r="AP146" i="31" s="1"/>
  <c r="C94" i="31"/>
  <c r="B119" i="31"/>
  <c r="B190" i="31"/>
  <c r="B155" i="31"/>
  <c r="C182" i="31"/>
  <c r="C139" i="31"/>
  <c r="B69" i="31"/>
  <c r="C148" i="31"/>
  <c r="C169" i="31"/>
  <c r="AG97" i="31"/>
  <c r="AD25" i="31"/>
  <c r="AE41" i="31"/>
  <c r="AO41" i="31" s="1"/>
  <c r="T26" i="31"/>
  <c r="AE180" i="31"/>
  <c r="AO180" i="31" s="1"/>
  <c r="EZ180" i="31" s="1"/>
  <c r="IB180" i="31" s="1"/>
  <c r="C69" i="31"/>
  <c r="AG22" i="31"/>
  <c r="AI185" i="31"/>
  <c r="C190" i="31"/>
  <c r="B139" i="31"/>
  <c r="B148" i="31"/>
  <c r="V217" i="31"/>
  <c r="X213" i="31"/>
  <c r="BB213" i="31" s="1"/>
  <c r="X199" i="31"/>
  <c r="X184" i="31"/>
  <c r="BB184" i="31" s="1"/>
  <c r="X153" i="31"/>
  <c r="BB153" i="31" s="1"/>
  <c r="AG148" i="31"/>
  <c r="AQ148" i="31" s="1"/>
  <c r="AB146" i="31"/>
  <c r="C180" i="31"/>
  <c r="B180" i="31"/>
  <c r="C41" i="31"/>
  <c r="AB210" i="31"/>
  <c r="AG167" i="31"/>
  <c r="BA150" i="31"/>
  <c r="AW118" i="31"/>
  <c r="BB117" i="31"/>
  <c r="Z98" i="31"/>
  <c r="G74" i="31"/>
  <c r="L71" i="31"/>
  <c r="AZ71" i="31" s="1"/>
  <c r="AG130" i="31"/>
  <c r="AH146" i="31"/>
  <c r="AG35" i="31"/>
  <c r="G181" i="31"/>
  <c r="AT99" i="31"/>
  <c r="BD99" i="31" s="1"/>
  <c r="AV93" i="31"/>
  <c r="AY15" i="31"/>
  <c r="DL15" i="31" s="1"/>
  <c r="C188" i="31"/>
  <c r="B80" i="31"/>
  <c r="B151" i="31"/>
  <c r="AR129" i="31"/>
  <c r="AK129" i="31"/>
  <c r="G158" i="31"/>
  <c r="AE78" i="31"/>
  <c r="AO78" i="31" s="1"/>
  <c r="AA78" i="31"/>
  <c r="AW33" i="31"/>
  <c r="AX209" i="31"/>
  <c r="AI188" i="31"/>
  <c r="AS188" i="31" s="1"/>
  <c r="B85" i="31"/>
  <c r="AF167" i="31"/>
  <c r="AP167" i="31" s="1"/>
  <c r="AI78" i="31"/>
  <c r="AS78" i="31" s="1"/>
  <c r="AF77" i="31"/>
  <c r="AP77" i="31" s="1"/>
  <c r="Y90" i="31"/>
  <c r="AX75" i="31"/>
  <c r="C151" i="31"/>
  <c r="B188" i="31"/>
  <c r="C156" i="31"/>
  <c r="B15" i="31"/>
  <c r="AG185" i="31"/>
  <c r="AQ185" i="31" s="1"/>
  <c r="L82" i="31"/>
  <c r="AW80" i="31"/>
  <c r="BA73" i="31"/>
  <c r="B154" i="31"/>
  <c r="B121" i="31"/>
  <c r="AF158" i="31"/>
  <c r="AP158" i="31" s="1"/>
  <c r="B152" i="31"/>
  <c r="AW189" i="31"/>
  <c r="BA87" i="31"/>
  <c r="AX201" i="31"/>
  <c r="G186" i="31"/>
  <c r="AE185" i="31"/>
  <c r="BA162" i="31"/>
  <c r="AD77" i="31"/>
  <c r="AN77" i="31" s="1"/>
  <c r="BA17" i="31"/>
  <c r="AD35" i="31"/>
  <c r="G24" i="31"/>
  <c r="B38" i="31"/>
  <c r="C38" i="31"/>
  <c r="C72" i="31"/>
  <c r="B218" i="31"/>
  <c r="C167" i="31"/>
  <c r="AD189" i="31"/>
  <c r="AN189" i="31" s="1"/>
  <c r="AG187" i="31"/>
  <c r="AZ98" i="31"/>
  <c r="AC97" i="31"/>
  <c r="AE38" i="31"/>
  <c r="C152" i="31"/>
  <c r="B72" i="31"/>
  <c r="C218" i="31"/>
  <c r="B167" i="31"/>
  <c r="B138" i="31"/>
  <c r="Z167" i="31"/>
  <c r="AT162" i="31"/>
  <c r="BB125" i="31"/>
  <c r="L95" i="31"/>
  <c r="BB77" i="31"/>
  <c r="AZ91" i="31"/>
  <c r="G150" i="31"/>
  <c r="AU150" i="31" s="1"/>
  <c r="AT150" i="31"/>
  <c r="BD150" i="31" s="1"/>
  <c r="Z43" i="31"/>
  <c r="AJ43" i="31" s="1"/>
  <c r="AI43" i="31"/>
  <c r="AS43" i="31" s="1"/>
  <c r="B43" i="31"/>
  <c r="AE43" i="31"/>
  <c r="C43" i="31"/>
  <c r="AC17" i="31"/>
  <c r="AM17" i="31" s="1"/>
  <c r="C17" i="31"/>
  <c r="AD183" i="31"/>
  <c r="AN183" i="31" s="1"/>
  <c r="B183" i="31"/>
  <c r="C183" i="31"/>
  <c r="AH123" i="31"/>
  <c r="B123" i="31"/>
  <c r="AG13" i="31"/>
  <c r="AQ13" i="31" s="1"/>
  <c r="AA13" i="31"/>
  <c r="C13" i="31"/>
  <c r="AA153" i="31"/>
  <c r="Z153" i="31"/>
  <c r="AH153" i="31"/>
  <c r="AB153" i="31"/>
  <c r="AL153" i="31" s="1"/>
  <c r="B153" i="31"/>
  <c r="C153" i="31"/>
  <c r="AD153" i="31"/>
  <c r="AN153" i="31" s="1"/>
  <c r="Z18" i="31"/>
  <c r="AJ18" i="31" s="1"/>
  <c r="C18" i="31"/>
  <c r="AT17" i="31"/>
  <c r="BD17" i="31" s="1"/>
  <c r="G17" i="31"/>
  <c r="AC179" i="31"/>
  <c r="AA179" i="31"/>
  <c r="B179" i="31"/>
  <c r="C179" i="31"/>
  <c r="Z59" i="31"/>
  <c r="AJ59" i="31" s="1"/>
  <c r="C59" i="31"/>
  <c r="B59" i="31"/>
  <c r="AT41" i="31"/>
  <c r="BD41" i="31" s="1"/>
  <c r="G41" i="31"/>
  <c r="AE163" i="31"/>
  <c r="C163" i="31"/>
  <c r="B163" i="31"/>
  <c r="B26" i="31"/>
  <c r="AC26" i="31"/>
  <c r="AM26" i="31" s="1"/>
  <c r="C26" i="31"/>
  <c r="AD123" i="31"/>
  <c r="Z124" i="31"/>
  <c r="AJ124" i="31" s="1"/>
  <c r="B124" i="31"/>
  <c r="C124" i="31"/>
  <c r="AF164" i="31"/>
  <c r="AP164" i="31" s="1"/>
  <c r="B164" i="31"/>
  <c r="AB164" i="31"/>
  <c r="C164" i="31"/>
  <c r="AC164" i="31"/>
  <c r="AH164" i="31"/>
  <c r="AT131" i="31"/>
  <c r="BD131" i="31" s="1"/>
  <c r="AW60" i="31"/>
  <c r="B209" i="31"/>
  <c r="C209" i="31"/>
  <c r="AY42" i="31"/>
  <c r="L42" i="31"/>
  <c r="AA106" i="31"/>
  <c r="AK106" i="31" s="1"/>
  <c r="AH106" i="31"/>
  <c r="AR106" i="31" s="1"/>
  <c r="B106" i="31"/>
  <c r="AC106" i="31"/>
  <c r="AM106" i="31" s="1"/>
  <c r="C106" i="31"/>
  <c r="AI106" i="31"/>
  <c r="AD106" i="31"/>
  <c r="Z171" i="31"/>
  <c r="B171" i="31"/>
  <c r="C171" i="31"/>
  <c r="AA184" i="31"/>
  <c r="AK184" i="31" s="1"/>
  <c r="AI184" i="31"/>
  <c r="AD184" i="31"/>
  <c r="C177" i="31"/>
  <c r="B177" i="31"/>
  <c r="AT133" i="31"/>
  <c r="BD133" i="31" s="1"/>
  <c r="G133" i="31"/>
  <c r="AU133" i="31" s="1"/>
  <c r="AE132" i="31"/>
  <c r="AO132" i="31" s="1"/>
  <c r="C132" i="31"/>
  <c r="B132" i="31"/>
  <c r="AC126" i="31"/>
  <c r="B126" i="31"/>
  <c r="C126" i="31"/>
  <c r="AE122" i="31"/>
  <c r="AO122" i="31" s="1"/>
  <c r="EZ122" i="31" s="1"/>
  <c r="B122" i="31"/>
  <c r="C122" i="31"/>
  <c r="AF110" i="31"/>
  <c r="AP110" i="31" s="1"/>
  <c r="C110" i="31"/>
  <c r="AC110" i="31"/>
  <c r="B110" i="31"/>
  <c r="C81" i="31"/>
  <c r="B81" i="31"/>
  <c r="AW63" i="31"/>
  <c r="AI179" i="31"/>
  <c r="AS179" i="31" s="1"/>
  <c r="AD179" i="31"/>
  <c r="AN179" i="31" s="1"/>
  <c r="Z90" i="31"/>
  <c r="B90" i="31"/>
  <c r="C90" i="31"/>
  <c r="Z86" i="31"/>
  <c r="B86" i="31"/>
  <c r="C86" i="31"/>
  <c r="AE86" i="31"/>
  <c r="AO86" i="31" s="1"/>
  <c r="AY138" i="31"/>
  <c r="DL138" i="31" s="1"/>
  <c r="L138" i="31"/>
  <c r="AY83" i="31"/>
  <c r="DL83" i="31" s="1"/>
  <c r="L83" i="31"/>
  <c r="AT81" i="31"/>
  <c r="G81" i="31"/>
  <c r="AU81" i="31" s="1"/>
  <c r="AG31" i="31"/>
  <c r="AQ31" i="31" s="1"/>
  <c r="AD31" i="31"/>
  <c r="AN31" i="31" s="1"/>
  <c r="B31" i="31"/>
  <c r="AC10" i="31"/>
  <c r="AM10" i="31" s="1"/>
  <c r="B10" i="31"/>
  <c r="AG10" i="31"/>
  <c r="AH10" i="31"/>
  <c r="AR10" i="31" s="1"/>
  <c r="C10" i="31"/>
  <c r="AA50" i="31"/>
  <c r="C50" i="31"/>
  <c r="B50" i="31"/>
  <c r="AF106" i="31"/>
  <c r="B143" i="31"/>
  <c r="C143" i="31"/>
  <c r="AE196" i="31"/>
  <c r="B196" i="31"/>
  <c r="C196" i="31"/>
  <c r="C186" i="31"/>
  <c r="B186" i="31"/>
  <c r="AB160" i="31"/>
  <c r="C160" i="31"/>
  <c r="AV135" i="31"/>
  <c r="Z92" i="31"/>
  <c r="B92" i="31"/>
  <c r="C92" i="31"/>
  <c r="AY38" i="31"/>
  <c r="DL38" i="31" s="1"/>
  <c r="L38" i="31"/>
  <c r="AZ38" i="31" s="1"/>
  <c r="AA162" i="31"/>
  <c r="C162" i="31"/>
  <c r="B162" i="31"/>
  <c r="AF144" i="31"/>
  <c r="C144" i="31"/>
  <c r="AG144" i="31"/>
  <c r="AQ144" i="31" s="1"/>
  <c r="B144" i="31"/>
  <c r="AH144" i="31"/>
  <c r="AR144" i="31" s="1"/>
  <c r="AD95" i="31"/>
  <c r="C95" i="31"/>
  <c r="B95" i="31"/>
  <c r="AB88" i="31"/>
  <c r="C88" i="31"/>
  <c r="B88" i="31"/>
  <c r="AD65" i="31"/>
  <c r="AN65" i="31" s="1"/>
  <c r="C65" i="31"/>
  <c r="L180" i="31"/>
  <c r="AD120" i="31"/>
  <c r="C120" i="31"/>
  <c r="B120" i="31"/>
  <c r="BC89" i="31"/>
  <c r="AV88" i="31"/>
  <c r="AV168" i="31"/>
  <c r="AH203" i="31"/>
  <c r="AR203" i="31" s="1"/>
  <c r="AU161" i="31"/>
  <c r="AW117" i="31"/>
  <c r="BA71" i="31"/>
  <c r="BB69" i="31"/>
  <c r="AW69" i="31"/>
  <c r="BB67" i="31"/>
  <c r="BB21" i="31"/>
  <c r="AW20" i="31"/>
  <c r="AT65" i="31"/>
  <c r="AE141" i="31"/>
  <c r="AA141" i="31"/>
  <c r="AK141" i="31" s="1"/>
  <c r="AZ26" i="31"/>
  <c r="AD218" i="31"/>
  <c r="AN218" i="31" s="1"/>
  <c r="C6" i="31"/>
  <c r="AV25" i="31"/>
  <c r="B170" i="31"/>
  <c r="AV200" i="31"/>
  <c r="AU155" i="31"/>
  <c r="AW128" i="31"/>
  <c r="AT109" i="31"/>
  <c r="AC98" i="31"/>
  <c r="AZ77" i="31"/>
  <c r="BA54" i="31"/>
  <c r="G36" i="31"/>
  <c r="AI130" i="31"/>
  <c r="AS130" i="31" s="1"/>
  <c r="AF130" i="31"/>
  <c r="T145" i="31"/>
  <c r="AX145" i="31" s="1"/>
  <c r="AF188" i="31"/>
  <c r="AA146" i="31"/>
  <c r="G85" i="31"/>
  <c r="V65" i="31"/>
  <c r="AS131" i="31"/>
  <c r="C157" i="31"/>
  <c r="C104" i="31"/>
  <c r="B49" i="31"/>
  <c r="B68" i="31"/>
  <c r="C170" i="31"/>
  <c r="C203" i="31"/>
  <c r="B102" i="31"/>
  <c r="BA187" i="31"/>
  <c r="BB13" i="31"/>
  <c r="AO129" i="31"/>
  <c r="BB99" i="31"/>
  <c r="Q131" i="31"/>
  <c r="AU131" i="31" s="1"/>
  <c r="AE203" i="31"/>
  <c r="AO203" i="31" s="1"/>
  <c r="AI170" i="31"/>
  <c r="AS170" i="31" s="1"/>
  <c r="AD170" i="31"/>
  <c r="G168" i="31"/>
  <c r="AH165" i="31"/>
  <c r="AW162" i="31"/>
  <c r="AG98" i="31"/>
  <c r="AQ98" i="31" s="1"/>
  <c r="AW98" i="31"/>
  <c r="L63" i="31"/>
  <c r="AZ63" i="31" s="1"/>
  <c r="CR36" i="31"/>
  <c r="AE20" i="31"/>
  <c r="AF5" i="31"/>
  <c r="AY64" i="31"/>
  <c r="DL64" i="31" s="1"/>
  <c r="AW209" i="31"/>
  <c r="AT188" i="31"/>
  <c r="BD188" i="31" s="1"/>
  <c r="CR188" i="31" s="1"/>
  <c r="AZ193" i="31"/>
  <c r="S65" i="31"/>
  <c r="AW65" i="31" s="1"/>
  <c r="L37" i="31"/>
  <c r="AH141" i="31"/>
  <c r="T119" i="31"/>
  <c r="AX119" i="31" s="1"/>
  <c r="B104" i="31"/>
  <c r="B203" i="31"/>
  <c r="C146" i="31"/>
  <c r="B36" i="31"/>
  <c r="BB216" i="31"/>
  <c r="BA133" i="31"/>
  <c r="BB81" i="31"/>
  <c r="AN129" i="31"/>
  <c r="AG175" i="31"/>
  <c r="AH104" i="31"/>
  <c r="AC104" i="31"/>
  <c r="AM104" i="31" s="1"/>
  <c r="AD146" i="31"/>
  <c r="AN146" i="31" s="1"/>
  <c r="X65" i="31"/>
  <c r="BB65" i="31" s="1"/>
  <c r="AF68" i="31"/>
  <c r="B130" i="31"/>
  <c r="B6" i="31"/>
  <c r="B146" i="31"/>
  <c r="B52" i="31"/>
  <c r="AV97" i="31"/>
  <c r="AW56" i="31"/>
  <c r="AQ12" i="31"/>
  <c r="AM129" i="31"/>
  <c r="AD203" i="31"/>
  <c r="AC140" i="31"/>
  <c r="AM140" i="31" s="1"/>
  <c r="AD22" i="31"/>
  <c r="AN22" i="31" s="1"/>
  <c r="AD20" i="31"/>
  <c r="AN20" i="31" s="1"/>
  <c r="AZ19" i="31"/>
  <c r="AU72" i="31"/>
  <c r="AZ15" i="31"/>
  <c r="AU15" i="31"/>
  <c r="BB166" i="31"/>
  <c r="AC166" i="31"/>
  <c r="AM166" i="31" s="1"/>
  <c r="AC48" i="31"/>
  <c r="AM48" i="31" s="1"/>
  <c r="BA76" i="31"/>
  <c r="C40" i="31"/>
  <c r="AW88" i="31"/>
  <c r="AC195" i="31"/>
  <c r="BA177" i="31"/>
  <c r="AG176" i="31"/>
  <c r="AD165" i="31"/>
  <c r="AN165" i="31" s="1"/>
  <c r="BB157" i="31"/>
  <c r="AH125" i="31"/>
  <c r="AR125" i="31" s="1"/>
  <c r="BB54" i="31"/>
  <c r="BB11" i="31"/>
  <c r="AW10" i="31"/>
  <c r="BB152" i="31"/>
  <c r="BB193" i="31"/>
  <c r="B206" i="31"/>
  <c r="C176" i="31"/>
  <c r="B19" i="31"/>
  <c r="C73" i="31"/>
  <c r="AN105" i="31"/>
  <c r="C116" i="31"/>
  <c r="B211" i="31"/>
  <c r="B204" i="31"/>
  <c r="B40" i="31"/>
  <c r="B46" i="31"/>
  <c r="AR131" i="31"/>
  <c r="B125" i="31"/>
  <c r="B137" i="31"/>
  <c r="B208" i="31"/>
  <c r="B127" i="31"/>
  <c r="BA168" i="31"/>
  <c r="AH184" i="31"/>
  <c r="AR184" i="31" s="1"/>
  <c r="AW161" i="31"/>
  <c r="AU159" i="31"/>
  <c r="AW157" i="31"/>
  <c r="BA151" i="31"/>
  <c r="BA148" i="31"/>
  <c r="BB103" i="31"/>
  <c r="BC100" i="31"/>
  <c r="AU100" i="31"/>
  <c r="AD71" i="31"/>
  <c r="AN71" i="31" s="1"/>
  <c r="AV69" i="31"/>
  <c r="AV63" i="31"/>
  <c r="BA60" i="31"/>
  <c r="AV55" i="31"/>
  <c r="AV54" i="31"/>
  <c r="AE40" i="31"/>
  <c r="AO40" i="31" s="1"/>
  <c r="EZ40" i="31" s="1"/>
  <c r="IB40" i="31" s="1"/>
  <c r="AY27" i="31"/>
  <c r="DL27" i="31" s="1"/>
  <c r="AU17" i="31"/>
  <c r="AV11" i="31"/>
  <c r="AW136" i="31"/>
  <c r="BB179" i="31"/>
  <c r="BB164" i="31"/>
  <c r="BB190" i="31"/>
  <c r="BA15" i="31"/>
  <c r="AC44" i="31"/>
  <c r="AM44" i="31" s="1"/>
  <c r="BC145" i="31"/>
  <c r="Z188" i="31"/>
  <c r="AJ188" i="31" s="1"/>
  <c r="BB94" i="31"/>
  <c r="AI127" i="31"/>
  <c r="AI181" i="31"/>
  <c r="C200" i="31"/>
  <c r="C127" i="31"/>
  <c r="C101" i="31"/>
  <c r="C204" i="31"/>
  <c r="C195" i="31"/>
  <c r="B118" i="31"/>
  <c r="C44" i="31"/>
  <c r="C208" i="31"/>
  <c r="AV134" i="31"/>
  <c r="AV81" i="31"/>
  <c r="BB56" i="31"/>
  <c r="B91" i="31"/>
  <c r="AF202" i="31"/>
  <c r="AP202" i="31" s="1"/>
  <c r="AG195" i="31"/>
  <c r="AQ195" i="31" s="1"/>
  <c r="AC184" i="31"/>
  <c r="AM184" i="31" s="1"/>
  <c r="AB176" i="31"/>
  <c r="AG165" i="31"/>
  <c r="AQ165" i="31" s="1"/>
  <c r="AB157" i="31"/>
  <c r="AE82" i="31"/>
  <c r="AO82" i="31" s="1"/>
  <c r="EZ82" i="31" s="1"/>
  <c r="IB82" i="31" s="1"/>
  <c r="AC66" i="31"/>
  <c r="AM66" i="31" s="1"/>
  <c r="T84" i="31"/>
  <c r="AC94" i="31"/>
  <c r="AM94" i="31" s="1"/>
  <c r="AX89" i="31"/>
  <c r="B202" i="31"/>
  <c r="B73" i="31"/>
  <c r="B116" i="31"/>
  <c r="AM105" i="31"/>
  <c r="B82" i="31"/>
  <c r="B112" i="31"/>
  <c r="B64" i="31"/>
  <c r="AO131" i="31"/>
  <c r="C82" i="31"/>
  <c r="AS129" i="31"/>
  <c r="AL129" i="31"/>
  <c r="AE211" i="31"/>
  <c r="AO211" i="31" s="1"/>
  <c r="EZ211" i="31" s="1"/>
  <c r="IB211" i="31" s="1"/>
  <c r="AC206" i="31"/>
  <c r="BB205" i="31"/>
  <c r="AG199" i="31"/>
  <c r="AG184" i="31"/>
  <c r="AQ184" i="31" s="1"/>
  <c r="AI176" i="31"/>
  <c r="AS176" i="31" s="1"/>
  <c r="AF176" i="31"/>
  <c r="AP176" i="31" s="1"/>
  <c r="AV170" i="31"/>
  <c r="AV160" i="31"/>
  <c r="AV155" i="31"/>
  <c r="AV103" i="31"/>
  <c r="BB101" i="31"/>
  <c r="AF98" i="31"/>
  <c r="AP98" i="31" s="1"/>
  <c r="AB98" i="31"/>
  <c r="AV96" i="31"/>
  <c r="BB19" i="31"/>
  <c r="AG18" i="31"/>
  <c r="AC14" i="31"/>
  <c r="AM14" i="31" s="1"/>
  <c r="BA12" i="31"/>
  <c r="BA10" i="31"/>
  <c r="BB136" i="31"/>
  <c r="BB33" i="31"/>
  <c r="AW182" i="31"/>
  <c r="BA164" i="31"/>
  <c r="BA190" i="31"/>
  <c r="AV65" i="31"/>
  <c r="W57" i="31"/>
  <c r="BA57" i="31" s="1"/>
  <c r="AT163" i="31"/>
  <c r="BD163" i="31" s="1"/>
  <c r="CR163" i="31" s="1"/>
  <c r="Y141" i="31"/>
  <c r="BC141" i="31" s="1"/>
  <c r="AH180" i="31"/>
  <c r="AR180" i="31" s="1"/>
  <c r="C112" i="31"/>
  <c r="C125" i="31"/>
  <c r="C181" i="31"/>
  <c r="Z185" i="31"/>
  <c r="AB184" i="31"/>
  <c r="AL184" i="31" s="1"/>
  <c r="AC175" i="31"/>
  <c r="AM175" i="31" s="1"/>
  <c r="AY170" i="31"/>
  <c r="DL170" i="31" s="1"/>
  <c r="AE157" i="31"/>
  <c r="AO157" i="31" s="1"/>
  <c r="AV115" i="31"/>
  <c r="AV111" i="31"/>
  <c r="BA103" i="31"/>
  <c r="AW100" i="31"/>
  <c r="AI98" i="31"/>
  <c r="AS98" i="31" s="1"/>
  <c r="AE77" i="31"/>
  <c r="AO77" i="31" s="1"/>
  <c r="AD63" i="31"/>
  <c r="AN63" i="31" s="1"/>
  <c r="Z52" i="31"/>
  <c r="AJ52" i="31" s="1"/>
  <c r="AC40" i="31"/>
  <c r="BA22" i="31"/>
  <c r="AE179" i="31"/>
  <c r="AT7" i="31"/>
  <c r="AH172" i="31"/>
  <c r="AX172" i="31"/>
  <c r="AF44" i="31"/>
  <c r="AP44" i="31" s="1"/>
  <c r="AB44" i="31"/>
  <c r="AL44" i="31" s="1"/>
  <c r="AA90" i="31"/>
  <c r="T64" i="31"/>
  <c r="AG188" i="31"/>
  <c r="AC188" i="31"/>
  <c r="BB174" i="31"/>
  <c r="AT166" i="31"/>
  <c r="BD166" i="31" s="1"/>
  <c r="CR166" i="31" s="1"/>
  <c r="AG86" i="31"/>
  <c r="AQ86" i="31" s="1"/>
  <c r="L79" i="31"/>
  <c r="AZ79" i="31" s="1"/>
  <c r="AV79" i="31"/>
  <c r="BA65" i="31"/>
  <c r="L48" i="31"/>
  <c r="AB35" i="31"/>
  <c r="AL35" i="31" s="1"/>
  <c r="AG218" i="31"/>
  <c r="AQ218" i="31" s="1"/>
  <c r="G113" i="31"/>
  <c r="V68" i="31"/>
  <c r="AZ68" i="31" s="1"/>
  <c r="AC157" i="31"/>
  <c r="C64" i="31"/>
  <c r="C206" i="31"/>
  <c r="C202" i="31"/>
  <c r="B176" i="31"/>
  <c r="AK131" i="31"/>
  <c r="B157" i="31"/>
  <c r="B34" i="31"/>
  <c r="AW192" i="31"/>
  <c r="AF184" i="31"/>
  <c r="AP184" i="31" s="1"/>
  <c r="AH176" i="31"/>
  <c r="AR176" i="31" s="1"/>
  <c r="AA176" i="31"/>
  <c r="AK176" i="31" s="1"/>
  <c r="AF125" i="31"/>
  <c r="AP125" i="31" s="1"/>
  <c r="AA125" i="31"/>
  <c r="AF46" i="31"/>
  <c r="AP46" i="31" s="1"/>
  <c r="AA46" i="31"/>
  <c r="AG27" i="31"/>
  <c r="AE66" i="31"/>
  <c r="AO66" i="31" s="1"/>
  <c r="AB66" i="31"/>
  <c r="AL66" i="31" s="1"/>
  <c r="BC193" i="31"/>
  <c r="AF94" i="31"/>
  <c r="AP94" i="31" s="1"/>
  <c r="Y26" i="31"/>
  <c r="BC26" i="31" s="1"/>
  <c r="AG180" i="31"/>
  <c r="Z180" i="31"/>
  <c r="AD68" i="31"/>
  <c r="AN68" i="31" s="1"/>
  <c r="B30" i="31"/>
  <c r="B195" i="31"/>
  <c r="C165" i="31"/>
  <c r="B44" i="31"/>
  <c r="C205" i="31"/>
  <c r="C46" i="31"/>
  <c r="AP131" i="31"/>
  <c r="B181" i="31"/>
  <c r="BC202" i="31"/>
  <c r="AV192" i="31"/>
  <c r="AW68" i="31"/>
  <c r="BA25" i="31"/>
  <c r="AW18" i="31"/>
  <c r="C168" i="31"/>
  <c r="L215" i="31"/>
  <c r="BB211" i="31"/>
  <c r="G206" i="31"/>
  <c r="AU206" i="31" s="1"/>
  <c r="G205" i="31"/>
  <c r="AU205" i="31" s="1"/>
  <c r="AI195" i="31"/>
  <c r="AS195" i="31" s="1"/>
  <c r="AE184" i="31"/>
  <c r="AO184" i="31" s="1"/>
  <c r="AD176" i="31"/>
  <c r="AH157" i="31"/>
  <c r="Z157" i="31"/>
  <c r="AJ157" i="31" s="1"/>
  <c r="AW144" i="31"/>
  <c r="G111" i="31"/>
  <c r="AU111" i="31" s="1"/>
  <c r="BA100" i="31"/>
  <c r="AV100" i="31"/>
  <c r="AD98" i="31"/>
  <c r="AA98" i="31"/>
  <c r="AH56" i="31"/>
  <c r="AC52" i="31"/>
  <c r="AY13" i="31"/>
  <c r="DL13" i="31" s="1"/>
  <c r="AC172" i="31"/>
  <c r="AM172" i="31" s="1"/>
  <c r="AV44" i="31"/>
  <c r="AY145" i="31"/>
  <c r="DL145" i="31" s="1"/>
  <c r="AX193" i="31"/>
  <c r="V57" i="31"/>
  <c r="AZ94" i="31"/>
  <c r="BA183" i="31"/>
  <c r="AY91" i="31"/>
  <c r="DL91" i="31" s="1"/>
  <c r="AI68" i="31"/>
  <c r="AS68" i="31" s="1"/>
  <c r="BC123" i="31"/>
  <c r="L76" i="31"/>
  <c r="AZ76" i="31" s="1"/>
  <c r="N42" i="13"/>
  <c r="AK105" i="31"/>
  <c r="L10" i="29"/>
  <c r="AW133" i="31"/>
  <c r="BP218" i="34"/>
  <c r="BP209" i="34"/>
  <c r="BP202" i="34"/>
  <c r="BP193" i="34"/>
  <c r="BP186" i="34"/>
  <c r="BP177" i="34"/>
  <c r="BP170" i="34"/>
  <c r="BP161" i="34"/>
  <c r="BP154" i="34"/>
  <c r="BP145" i="34"/>
  <c r="BP138" i="34"/>
  <c r="BP129" i="34"/>
  <c r="BP122" i="34"/>
  <c r="BP113" i="34"/>
  <c r="BP106" i="34"/>
  <c r="BP97" i="34"/>
  <c r="BP90" i="34"/>
  <c r="BP81" i="34"/>
  <c r="BP74" i="34"/>
  <c r="BP65" i="34"/>
  <c r="BP58" i="34"/>
  <c r="BP49" i="34"/>
  <c r="BP42" i="34"/>
  <c r="BP33" i="34"/>
  <c r="BP26" i="34"/>
  <c r="BP17" i="34"/>
  <c r="BP10" i="34"/>
  <c r="T14" i="38"/>
  <c r="T20" i="38"/>
  <c r="BB212" i="31"/>
  <c r="AC194" i="31"/>
  <c r="AM194" i="31" s="1"/>
  <c r="AB170" i="31"/>
  <c r="AL170" i="31" s="1"/>
  <c r="AE170" i="31"/>
  <c r="AO170" i="31" s="1"/>
  <c r="AD150" i="31"/>
  <c r="AY56" i="31"/>
  <c r="DL56" i="31" s="1"/>
  <c r="L56" i="31"/>
  <c r="AZ56" i="31" s="1"/>
  <c r="AF39" i="31"/>
  <c r="AP39" i="31" s="1"/>
  <c r="Z39" i="31"/>
  <c r="AJ39" i="31" s="1"/>
  <c r="AA39" i="31"/>
  <c r="AK39" i="31" s="1"/>
  <c r="AC39" i="31"/>
  <c r="AM39" i="31" s="1"/>
  <c r="AI39" i="31"/>
  <c r="AS39" i="31" s="1"/>
  <c r="AD39" i="31"/>
  <c r="G94" i="31"/>
  <c r="AU94" i="31" s="1"/>
  <c r="AT94" i="31"/>
  <c r="BD94" i="31" s="1"/>
  <c r="AT137" i="31"/>
  <c r="BD137" i="31" s="1"/>
  <c r="CR137" i="31" s="1"/>
  <c r="G137" i="31"/>
  <c r="Y84" i="31"/>
  <c r="BC84" i="31" s="1"/>
  <c r="AV183" i="31"/>
  <c r="G204" i="31"/>
  <c r="AT204" i="31"/>
  <c r="BD204" i="31" s="1"/>
  <c r="S26" i="31"/>
  <c r="AW26" i="31" s="1"/>
  <c r="S48" i="31"/>
  <c r="AW48" i="31" s="1"/>
  <c r="W48" i="31"/>
  <c r="BA48" i="31" s="1"/>
  <c r="Q48" i="31"/>
  <c r="V48" i="31"/>
  <c r="X48" i="31"/>
  <c r="BB48" i="31" s="1"/>
  <c r="R48" i="31"/>
  <c r="V85" i="31"/>
  <c r="AZ85" i="31" s="1"/>
  <c r="W85" i="31"/>
  <c r="R85" i="31"/>
  <c r="AV85" i="31" s="1"/>
  <c r="X85" i="31"/>
  <c r="BB85" i="31" s="1"/>
  <c r="S85" i="31"/>
  <c r="AW85" i="31" s="1"/>
  <c r="AN8" i="31"/>
  <c r="AP105" i="31"/>
  <c r="AL105" i="31"/>
  <c r="P9" i="13"/>
  <c r="BP220" i="34"/>
  <c r="BP211" i="34"/>
  <c r="BP204" i="34"/>
  <c r="BP195" i="34"/>
  <c r="BP188" i="34"/>
  <c r="BP179" i="34"/>
  <c r="BP172" i="34"/>
  <c r="BP163" i="34"/>
  <c r="BP156" i="34"/>
  <c r="BP147" i="34"/>
  <c r="BP140" i="34"/>
  <c r="BP131" i="34"/>
  <c r="BP124" i="34"/>
  <c r="BP115" i="34"/>
  <c r="BP108" i="34"/>
  <c r="BP99" i="34"/>
  <c r="BP92" i="34"/>
  <c r="BP83" i="34"/>
  <c r="BP76" i="34"/>
  <c r="BP67" i="34"/>
  <c r="BP60" i="34"/>
  <c r="BP51" i="34"/>
  <c r="BP44" i="34"/>
  <c r="BP35" i="34"/>
  <c r="BP28" i="34"/>
  <c r="BP19" i="34"/>
  <c r="BP12" i="34"/>
  <c r="BN8" i="34"/>
  <c r="T16" i="38"/>
  <c r="G19" i="38"/>
  <c r="AT199" i="31"/>
  <c r="BD199" i="31" s="1"/>
  <c r="AE195" i="31"/>
  <c r="AO195" i="31" s="1"/>
  <c r="AA195" i="31"/>
  <c r="AK195" i="31" s="1"/>
  <c r="AD195" i="31"/>
  <c r="AN195" i="31" s="1"/>
  <c r="AB195" i="31"/>
  <c r="AL195" i="31" s="1"/>
  <c r="AF195" i="31"/>
  <c r="AT176" i="31"/>
  <c r="BD176" i="31" s="1"/>
  <c r="BB170" i="31"/>
  <c r="Z165" i="31"/>
  <c r="AJ165" i="31" s="1"/>
  <c r="AA165" i="31"/>
  <c r="AK165" i="31" s="1"/>
  <c r="AB165" i="31"/>
  <c r="AL165" i="31" s="1"/>
  <c r="AF165" i="31"/>
  <c r="AP165" i="31" s="1"/>
  <c r="AI165" i="31"/>
  <c r="AS165" i="31" s="1"/>
  <c r="AY153" i="31"/>
  <c r="DL153" i="31" s="1"/>
  <c r="L153" i="31"/>
  <c r="B150" i="31"/>
  <c r="BP213" i="34"/>
  <c r="BP197" i="34"/>
  <c r="BP181" i="34"/>
  <c r="BP165" i="34"/>
  <c r="BP149" i="34"/>
  <c r="BP133" i="34"/>
  <c r="BP117" i="34"/>
  <c r="BP101" i="34"/>
  <c r="BP85" i="34"/>
  <c r="BP69" i="34"/>
  <c r="BP53" i="34"/>
  <c r="BP37" i="34"/>
  <c r="BP21" i="34"/>
  <c r="T19" i="38"/>
  <c r="G20" i="39"/>
  <c r="T5" i="39"/>
  <c r="S131" i="31"/>
  <c r="AW131" i="31" s="1"/>
  <c r="AF201" i="31"/>
  <c r="AP201" i="31" s="1"/>
  <c r="AB201" i="31"/>
  <c r="AL201" i="31" s="1"/>
  <c r="G198" i="31"/>
  <c r="AB194" i="31"/>
  <c r="AB191" i="31"/>
  <c r="AL191" i="31" s="1"/>
  <c r="AU176" i="31"/>
  <c r="G165" i="31"/>
  <c r="AU165" i="31" s="1"/>
  <c r="AT165" i="31"/>
  <c r="BD165" i="31" s="1"/>
  <c r="CR165" i="31" s="1"/>
  <c r="AA161" i="31"/>
  <c r="AK161" i="31" s="1"/>
  <c r="Z161" i="31"/>
  <c r="AJ161" i="31" s="1"/>
  <c r="AD161" i="31"/>
  <c r="AN161" i="31" s="1"/>
  <c r="AE161" i="31"/>
  <c r="AI161" i="31"/>
  <c r="AS161" i="31" s="1"/>
  <c r="L160" i="31"/>
  <c r="AZ160" i="31" s="1"/>
  <c r="AY157" i="31"/>
  <c r="DL157" i="31" s="1"/>
  <c r="L157" i="31"/>
  <c r="AZ157" i="31" s="1"/>
  <c r="AH61" i="31"/>
  <c r="AR61" i="31" s="1"/>
  <c r="AC61" i="31"/>
  <c r="AM61" i="31" s="1"/>
  <c r="AY41" i="31"/>
  <c r="DL41" i="31" s="1"/>
  <c r="L41" i="31"/>
  <c r="B191" i="31"/>
  <c r="C34" i="31"/>
  <c r="C197" i="31"/>
  <c r="C80" i="31"/>
  <c r="BB187" i="31"/>
  <c r="P12" i="13"/>
  <c r="P8" i="13"/>
  <c r="N38" i="13" s="1"/>
  <c r="T5" i="38"/>
  <c r="T12" i="38"/>
  <c r="T21" i="38"/>
  <c r="BB89" i="31"/>
  <c r="BA149" i="31"/>
  <c r="L214" i="31"/>
  <c r="AZ214" i="31" s="1"/>
  <c r="AD214" i="31"/>
  <c r="AN214" i="31" s="1"/>
  <c r="AC214" i="31"/>
  <c r="AM214" i="31" s="1"/>
  <c r="AA178" i="31"/>
  <c r="AK178" i="31" s="1"/>
  <c r="AC178" i="31"/>
  <c r="AM178" i="31" s="1"/>
  <c r="AW170" i="31"/>
  <c r="AC156" i="31"/>
  <c r="AA156" i="31"/>
  <c r="AI154" i="31"/>
  <c r="AS154" i="31" s="1"/>
  <c r="AD154" i="31"/>
  <c r="AN154" i="31" s="1"/>
  <c r="AE154" i="31"/>
  <c r="AO154" i="31" s="1"/>
  <c r="AT143" i="31"/>
  <c r="BD143" i="31" s="1"/>
  <c r="CR143" i="31" s="1"/>
  <c r="AT142" i="31"/>
  <c r="BD142" i="31" s="1"/>
  <c r="G142" i="31"/>
  <c r="AU142" i="31" s="1"/>
  <c r="Z62" i="31"/>
  <c r="AJ62" i="31" s="1"/>
  <c r="AH62" i="31"/>
  <c r="AD62" i="31"/>
  <c r="AG62" i="31"/>
  <c r="AQ62" i="31" s="1"/>
  <c r="AT32" i="31"/>
  <c r="BD32" i="31" s="1"/>
  <c r="G32" i="31"/>
  <c r="L114" i="31"/>
  <c r="AY114" i="31"/>
  <c r="DL114" i="31" s="1"/>
  <c r="G185" i="31"/>
  <c r="AT185" i="31"/>
  <c r="BD185" i="31" s="1"/>
  <c r="BP210" i="34"/>
  <c r="BP194" i="34"/>
  <c r="BP178" i="34"/>
  <c r="BP162" i="34"/>
  <c r="BP146" i="34"/>
  <c r="BP130" i="34"/>
  <c r="BP114" i="34"/>
  <c r="BP98" i="34"/>
  <c r="BP82" i="34"/>
  <c r="BP66" i="34"/>
  <c r="BP50" i="34"/>
  <c r="BP34" i="34"/>
  <c r="BP18" i="34"/>
  <c r="T20" i="39"/>
  <c r="T7" i="39"/>
  <c r="S7" i="39"/>
  <c r="AJ131" i="31"/>
  <c r="L202" i="31"/>
  <c r="AZ202" i="31" s="1"/>
  <c r="AY202" i="31"/>
  <c r="DL202" i="31" s="1"/>
  <c r="AH201" i="31"/>
  <c r="AE201" i="31"/>
  <c r="AO201" i="31" s="1"/>
  <c r="EZ201" i="31" s="1"/>
  <c r="L156" i="31"/>
  <c r="AY156" i="31"/>
  <c r="BA115" i="31"/>
  <c r="AT51" i="31"/>
  <c r="G51" i="31"/>
  <c r="AU51" i="31" s="1"/>
  <c r="AV59" i="31"/>
  <c r="Z42" i="31"/>
  <c r="AJ42" i="31" s="1"/>
  <c r="AH42" i="31"/>
  <c r="AD42" i="31"/>
  <c r="AN42" i="31" s="1"/>
  <c r="L39" i="31"/>
  <c r="AY39" i="31"/>
  <c r="DL39" i="31" s="1"/>
  <c r="C191" i="31"/>
  <c r="B197" i="31"/>
  <c r="AS105" i="31"/>
  <c r="N29" i="13"/>
  <c r="P29" i="13" s="1"/>
  <c r="P27" i="13"/>
  <c r="BP219" i="34"/>
  <c r="BP203" i="34"/>
  <c r="BP187" i="34"/>
  <c r="BP171" i="34"/>
  <c r="BP155" i="34"/>
  <c r="BP139" i="34"/>
  <c r="BP123" i="34"/>
  <c r="BP107" i="34"/>
  <c r="BP91" i="34"/>
  <c r="BP75" i="34"/>
  <c r="BP59" i="34"/>
  <c r="BP43" i="34"/>
  <c r="BP27" i="34"/>
  <c r="BP11" i="34"/>
  <c r="T11" i="38"/>
  <c r="G21" i="39"/>
  <c r="V3" i="38"/>
  <c r="W3" i="38" s="1"/>
  <c r="G11" i="39"/>
  <c r="D22" i="43"/>
  <c r="C22" i="43" s="1"/>
  <c r="P4" i="13"/>
  <c r="AY216" i="31"/>
  <c r="DL216" i="31" s="1"/>
  <c r="L216" i="31"/>
  <c r="AA201" i="31"/>
  <c r="AK201" i="31" s="1"/>
  <c r="L168" i="31"/>
  <c r="AZ168" i="31" s="1"/>
  <c r="AY168" i="31"/>
  <c r="DL168" i="31" s="1"/>
  <c r="Z159" i="31"/>
  <c r="AJ159" i="31" s="1"/>
  <c r="AG159" i="31"/>
  <c r="AQ159" i="31" s="1"/>
  <c r="AB159" i="31"/>
  <c r="AL159" i="31" s="1"/>
  <c r="AE159" i="31"/>
  <c r="AO159" i="31" s="1"/>
  <c r="AF159" i="31"/>
  <c r="AI159" i="31"/>
  <c r="AS159" i="31" s="1"/>
  <c r="AT157" i="31"/>
  <c r="BD157" i="31" s="1"/>
  <c r="G157" i="31"/>
  <c r="AU157" i="31" s="1"/>
  <c r="AC102" i="31"/>
  <c r="AM102" i="31" s="1"/>
  <c r="AA102" i="31"/>
  <c r="AK102" i="31" s="1"/>
  <c r="AE102" i="31"/>
  <c r="AO102" i="31" s="1"/>
  <c r="EZ102" i="31" s="1"/>
  <c r="AF102" i="31"/>
  <c r="AP102" i="31" s="1"/>
  <c r="AY65" i="31"/>
  <c r="DL65" i="31" s="1"/>
  <c r="L65" i="31"/>
  <c r="AG201" i="31"/>
  <c r="Z191" i="31"/>
  <c r="AJ191" i="31" s="1"/>
  <c r="AE191" i="31"/>
  <c r="AO191" i="31" s="1"/>
  <c r="AO105" i="31"/>
  <c r="EZ105" i="31" s="1"/>
  <c r="C150" i="31"/>
  <c r="C201" i="31"/>
  <c r="P18" i="13"/>
  <c r="BP221" i="34"/>
  <c r="BP205" i="34"/>
  <c r="BP189" i="34"/>
  <c r="BP173" i="34"/>
  <c r="BP157" i="34"/>
  <c r="BP141" i="34"/>
  <c r="BP125" i="34"/>
  <c r="BP109" i="34"/>
  <c r="BP93" i="34"/>
  <c r="BP77" i="34"/>
  <c r="BP61" i="34"/>
  <c r="BP45" i="34"/>
  <c r="BP29" i="34"/>
  <c r="BP13" i="34"/>
  <c r="BT4" i="34"/>
  <c r="T17" i="38"/>
  <c r="T4" i="39"/>
  <c r="G9" i="39"/>
  <c r="L149" i="31"/>
  <c r="AZ149" i="31" s="1"/>
  <c r="Z203" i="31"/>
  <c r="AI203" i="31"/>
  <c r="AS203" i="31" s="1"/>
  <c r="AB196" i="31"/>
  <c r="AL196" i="31" s="1"/>
  <c r="AD196" i="31"/>
  <c r="G192" i="31"/>
  <c r="AU192" i="31" s="1"/>
  <c r="AT192" i="31"/>
  <c r="BD192" i="31" s="1"/>
  <c r="AD191" i="31"/>
  <c r="AN191" i="31" s="1"/>
  <c r="AY189" i="31"/>
  <c r="DL189" i="31" s="1"/>
  <c r="AA185" i="31"/>
  <c r="AK185" i="31" s="1"/>
  <c r="AC185" i="31"/>
  <c r="AH185" i="31"/>
  <c r="AR185" i="31" s="1"/>
  <c r="AG161" i="31"/>
  <c r="AQ161" i="31" s="1"/>
  <c r="AB161" i="31"/>
  <c r="AL161" i="31" s="1"/>
  <c r="AW156" i="31"/>
  <c r="AT179" i="31"/>
  <c r="BD179" i="31" s="1"/>
  <c r="G179" i="31"/>
  <c r="AU179" i="31" s="1"/>
  <c r="Q85" i="31"/>
  <c r="BA104" i="31"/>
  <c r="AB104" i="31"/>
  <c r="AL104" i="31" s="1"/>
  <c r="AT102" i="31"/>
  <c r="BD102" i="31" s="1"/>
  <c r="AF101" i="31"/>
  <c r="AP101" i="31" s="1"/>
  <c r="AW101" i="31"/>
  <c r="L78" i="31"/>
  <c r="AZ78" i="31" s="1"/>
  <c r="AV78" i="31"/>
  <c r="AW52" i="31"/>
  <c r="AY18" i="31"/>
  <c r="DL18" i="31" s="1"/>
  <c r="AB14" i="31"/>
  <c r="AL14" i="31" s="1"/>
  <c r="AE5" i="31"/>
  <c r="AO5" i="31" s="1"/>
  <c r="AT4" i="31"/>
  <c r="BD4" i="31" s="1"/>
  <c r="AZ136" i="31"/>
  <c r="AX66" i="31"/>
  <c r="AA66" i="31"/>
  <c r="G93" i="31"/>
  <c r="AU93" i="31" s="1"/>
  <c r="AG190" i="31"/>
  <c r="AI72" i="31"/>
  <c r="BA38" i="31"/>
  <c r="BC44" i="31"/>
  <c r="AW130" i="31"/>
  <c r="BA6" i="31"/>
  <c r="AW152" i="31"/>
  <c r="AC204" i="31"/>
  <c r="AT197" i="31"/>
  <c r="BD197" i="31" s="1"/>
  <c r="AB171" i="31"/>
  <c r="AL171" i="31" s="1"/>
  <c r="AD41" i="31"/>
  <c r="AN41" i="31" s="1"/>
  <c r="AT39" i="31"/>
  <c r="BD39" i="31" s="1"/>
  <c r="AI94" i="31"/>
  <c r="AS94" i="31" s="1"/>
  <c r="AE94" i="31"/>
  <c r="AO94" i="31" s="1"/>
  <c r="AB94" i="31"/>
  <c r="AW141" i="31"/>
  <c r="AH218" i="31"/>
  <c r="AB218" i="31"/>
  <c r="AL218" i="31" s="1"/>
  <c r="AE137" i="31"/>
  <c r="AO137" i="31" s="1"/>
  <c r="BA161" i="31"/>
  <c r="BB150" i="31"/>
  <c r="AW150" i="31"/>
  <c r="AY148" i="31"/>
  <c r="DL148" i="31" s="1"/>
  <c r="AY134" i="31"/>
  <c r="DL134" i="31" s="1"/>
  <c r="AT134" i="31"/>
  <c r="BD134" i="31" s="1"/>
  <c r="CR134" i="31" s="1"/>
  <c r="AD132" i="31"/>
  <c r="AN132" i="31" s="1"/>
  <c r="AI32" i="31"/>
  <c r="AS32" i="31" s="1"/>
  <c r="AB32" i="31"/>
  <c r="AV28" i="31"/>
  <c r="AV21" i="31"/>
  <c r="AE14" i="31"/>
  <c r="AO14" i="31" s="1"/>
  <c r="G8" i="31"/>
  <c r="AB190" i="31"/>
  <c r="AD72" i="31"/>
  <c r="AN72" i="31" s="1"/>
  <c r="AA72" i="31"/>
  <c r="AK72" i="31" s="1"/>
  <c r="BB44" i="31"/>
  <c r="AC139" i="31"/>
  <c r="AZ148" i="31"/>
  <c r="AE101" i="31"/>
  <c r="AO101" i="31" s="1"/>
  <c r="AI139" i="31"/>
  <c r="AS139" i="31" s="1"/>
  <c r="BB79" i="31"/>
  <c r="AH41" i="31"/>
  <c r="AR41" i="31" s="1"/>
  <c r="AG181" i="31"/>
  <c r="AQ181" i="31" s="1"/>
  <c r="G12" i="39"/>
  <c r="X131" i="31"/>
  <c r="BB131" i="31" s="1"/>
  <c r="P26" i="13"/>
  <c r="AV176" i="31"/>
  <c r="AD167" i="31"/>
  <c r="AN167" i="31" s="1"/>
  <c r="AI162" i="31"/>
  <c r="AS162" i="31" s="1"/>
  <c r="AV161" i="31"/>
  <c r="BB160" i="31"/>
  <c r="BA155" i="31"/>
  <c r="L144" i="31"/>
  <c r="AZ144" i="31" s="1"/>
  <c r="BB142" i="31"/>
  <c r="AF109" i="31"/>
  <c r="AP109" i="31" s="1"/>
  <c r="AZ104" i="31"/>
  <c r="AY101" i="31"/>
  <c r="DL101" i="31" s="1"/>
  <c r="AA101" i="31"/>
  <c r="AK101" i="31" s="1"/>
  <c r="L99" i="31"/>
  <c r="BB96" i="31"/>
  <c r="L92" i="31"/>
  <c r="AZ92" i="31" s="1"/>
  <c r="BB80" i="31"/>
  <c r="AW73" i="31"/>
  <c r="BB71" i="31"/>
  <c r="AW61" i="31"/>
  <c r="CR55" i="31"/>
  <c r="L54" i="31"/>
  <c r="AZ54" i="31" s="1"/>
  <c r="AD43" i="31"/>
  <c r="Z40" i="31"/>
  <c r="AJ40" i="31" s="1"/>
  <c r="L31" i="31"/>
  <c r="AZ31" i="31" s="1"/>
  <c r="AE22" i="31"/>
  <c r="AA22" i="31"/>
  <c r="BA21" i="31"/>
  <c r="BC19" i="31"/>
  <c r="AC18" i="31"/>
  <c r="AH14" i="31"/>
  <c r="AD14" i="31"/>
  <c r="AA14" i="31"/>
  <c r="AK14" i="31" s="1"/>
  <c r="AW11" i="31"/>
  <c r="AI5" i="31"/>
  <c r="AS5" i="31" s="1"/>
  <c r="Z179" i="31"/>
  <c r="AJ179" i="31" s="1"/>
  <c r="AI59" i="31"/>
  <c r="AS59" i="31" s="1"/>
  <c r="G33" i="31"/>
  <c r="AU33" i="31" s="1"/>
  <c r="BC172" i="31"/>
  <c r="AG164" i="31"/>
  <c r="AI190" i="31"/>
  <c r="AS190" i="31" s="1"/>
  <c r="AF190" i="31"/>
  <c r="AP190" i="31" s="1"/>
  <c r="AC72" i="31"/>
  <c r="AD6" i="31"/>
  <c r="AN6" i="31" s="1"/>
  <c r="AA204" i="31"/>
  <c r="AK204" i="31" s="1"/>
  <c r="G171" i="31"/>
  <c r="AF127" i="31"/>
  <c r="AW57" i="31"/>
  <c r="AA94" i="31"/>
  <c r="AK94" i="31" s="1"/>
  <c r="AT218" i="31"/>
  <c r="BD218" i="31" s="1"/>
  <c r="AG106" i="31"/>
  <c r="AQ106" i="31" s="1"/>
  <c r="AB106" i="31"/>
  <c r="AZ124" i="31"/>
  <c r="AI167" i="31"/>
  <c r="AW125" i="31"/>
  <c r="AW115" i="31"/>
  <c r="AE109" i="31"/>
  <c r="AO109" i="31" s="1"/>
  <c r="AW108" i="31"/>
  <c r="AE99" i="31"/>
  <c r="AO99" i="31" s="1"/>
  <c r="EZ99" i="31" s="1"/>
  <c r="AU63" i="31"/>
  <c r="AY52" i="31"/>
  <c r="DL52" i="31" s="1"/>
  <c r="AG32" i="31"/>
  <c r="AQ32" i="31" s="1"/>
  <c r="Z32" i="31"/>
  <c r="AJ32" i="31" s="1"/>
  <c r="AF20" i="31"/>
  <c r="L173" i="31"/>
  <c r="AF66" i="31"/>
  <c r="AP66" i="31" s="1"/>
  <c r="AW164" i="31"/>
  <c r="AA190" i="31"/>
  <c r="AK190" i="31" s="1"/>
  <c r="AW72" i="31"/>
  <c r="G38" i="31"/>
  <c r="AU38" i="31" s="1"/>
  <c r="AH188" i="31"/>
  <c r="AR188" i="31" s="1"/>
  <c r="AA188" i="31"/>
  <c r="AH6" i="31"/>
  <c r="AT193" i="31"/>
  <c r="AY204" i="31"/>
  <c r="DL204" i="31" s="1"/>
  <c r="Z204" i="31"/>
  <c r="AJ204" i="31" s="1"/>
  <c r="Z139" i="31"/>
  <c r="BA79" i="31"/>
  <c r="Z41" i="31"/>
  <c r="Z94" i="31"/>
  <c r="AJ94" i="31" s="1"/>
  <c r="AW183" i="31"/>
  <c r="AY26" i="31"/>
  <c r="AD180" i="31"/>
  <c r="AN180" i="31" s="1"/>
  <c r="AI137" i="31"/>
  <c r="AS137" i="31" s="1"/>
  <c r="AY120" i="31"/>
  <c r="DL120" i="31" s="1"/>
  <c r="AA68" i="31"/>
  <c r="AK68" i="31" s="1"/>
  <c r="AX123" i="31"/>
  <c r="AT76" i="31"/>
  <c r="BD76" i="31" s="1"/>
  <c r="BA75" i="31"/>
  <c r="T8" i="38"/>
  <c r="AN7" i="31"/>
  <c r="R131" i="31"/>
  <c r="AV131" i="31" s="1"/>
  <c r="BB214" i="31"/>
  <c r="AZ170" i="31"/>
  <c r="AB167" i="31"/>
  <c r="AD158" i="31"/>
  <c r="AN158" i="31" s="1"/>
  <c r="AI157" i="31"/>
  <c r="AS157" i="31" s="1"/>
  <c r="AC144" i="31"/>
  <c r="AM144" i="31" s="1"/>
  <c r="BB111" i="31"/>
  <c r="AH98" i="31"/>
  <c r="AR98" i="31" s="1"/>
  <c r="AD92" i="31"/>
  <c r="BA78" i="31"/>
  <c r="BB63" i="31"/>
  <c r="AV60" i="31"/>
  <c r="BB55" i="31"/>
  <c r="AH43" i="31"/>
  <c r="AR43" i="31" s="1"/>
  <c r="AI20" i="31"/>
  <c r="AS20" i="31" s="1"/>
  <c r="L20" i="31"/>
  <c r="AZ20" i="31" s="1"/>
  <c r="AU14" i="31"/>
  <c r="AV12" i="31"/>
  <c r="AV10" i="31"/>
  <c r="AG179" i="31"/>
  <c r="AQ179" i="31" s="1"/>
  <c r="AE164" i="31"/>
  <c r="AO164" i="31" s="1"/>
  <c r="AF72" i="31"/>
  <c r="AP72" i="31" s="1"/>
  <c r="AB72" i="31"/>
  <c r="AL72" i="31" s="1"/>
  <c r="BB130" i="31"/>
  <c r="AX188" i="31"/>
  <c r="BB6" i="31"/>
  <c r="AD147" i="31"/>
  <c r="CR41" i="31"/>
  <c r="AI163" i="31"/>
  <c r="AS163" i="31" s="1"/>
  <c r="AI218" i="31"/>
  <c r="AS218" i="31" s="1"/>
  <c r="AC181" i="31"/>
  <c r="AM181" i="31" s="1"/>
  <c r="AC180" i="31"/>
  <c r="AM180" i="31" s="1"/>
  <c r="BB76" i="31"/>
  <c r="BA144" i="31"/>
  <c r="AV144" i="31"/>
  <c r="AV162" i="31"/>
  <c r="BB162" i="31"/>
  <c r="BC90" i="31"/>
  <c r="AV130" i="31"/>
  <c r="AQ8" i="31"/>
  <c r="C215" i="31"/>
  <c r="B133" i="31"/>
  <c r="AJ8" i="31"/>
  <c r="AA215" i="31"/>
  <c r="AK215" i="31" s="1"/>
  <c r="AW211" i="31"/>
  <c r="L192" i="31"/>
  <c r="AY187" i="31"/>
  <c r="DL187" i="31" s="1"/>
  <c r="AY184" i="31"/>
  <c r="DL184" i="31" s="1"/>
  <c r="L178" i="31"/>
  <c r="AT178" i="31"/>
  <c r="AT159" i="31"/>
  <c r="BD159" i="31" s="1"/>
  <c r="CR159" i="31" s="1"/>
  <c r="AT154" i="31"/>
  <c r="BD154" i="31" s="1"/>
  <c r="CR154" i="31" s="1"/>
  <c r="AT153" i="31"/>
  <c r="BD153" i="31" s="1"/>
  <c r="AI142" i="31"/>
  <c r="AS142" i="31" s="1"/>
  <c r="AY140" i="31"/>
  <c r="AT140" i="31"/>
  <c r="BD140" i="31" s="1"/>
  <c r="AG118" i="31"/>
  <c r="Z118" i="31"/>
  <c r="AJ118" i="31" s="1"/>
  <c r="BC101" i="31"/>
  <c r="BB100" i="31"/>
  <c r="AA70" i="31"/>
  <c r="AI70" i="31"/>
  <c r="AB70" i="31"/>
  <c r="AL70" i="31" s="1"/>
  <c r="AF70" i="31"/>
  <c r="AP70" i="31" s="1"/>
  <c r="AV67" i="31"/>
  <c r="BB60" i="31"/>
  <c r="L58" i="31"/>
  <c r="AZ58" i="31" s="1"/>
  <c r="BB51" i="31"/>
  <c r="AY32" i="31"/>
  <c r="DL32" i="31" s="1"/>
  <c r="L32" i="31"/>
  <c r="AA182" i="31"/>
  <c r="AE182" i="31"/>
  <c r="AI182" i="31"/>
  <c r="AB182" i="31"/>
  <c r="AL182" i="31" s="1"/>
  <c r="AF182" i="31"/>
  <c r="AP182" i="31" s="1"/>
  <c r="Z182" i="31"/>
  <c r="AJ182" i="31" s="1"/>
  <c r="AD182" i="31"/>
  <c r="L70" i="31"/>
  <c r="AZ70" i="31" s="1"/>
  <c r="AY70" i="31"/>
  <c r="DL70" i="31" s="1"/>
  <c r="AE21" i="31"/>
  <c r="AO21" i="31" s="1"/>
  <c r="AC21" i="31"/>
  <c r="AH21" i="31"/>
  <c r="AR21" i="31" s="1"/>
  <c r="AA173" i="31"/>
  <c r="AK173" i="31" s="1"/>
  <c r="AD173" i="31"/>
  <c r="AN173" i="31" s="1"/>
  <c r="AG173" i="31"/>
  <c r="AB173" i="31"/>
  <c r="AE173" i="31"/>
  <c r="AO173" i="31" s="1"/>
  <c r="AF173" i="31"/>
  <c r="AP173" i="31" s="1"/>
  <c r="AI173" i="31"/>
  <c r="Z173" i="31"/>
  <c r="AJ173" i="31" s="1"/>
  <c r="AD142" i="31"/>
  <c r="AN142" i="31" s="1"/>
  <c r="Z58" i="31"/>
  <c r="AJ58" i="31" s="1"/>
  <c r="AE58" i="31"/>
  <c r="AD84" i="31"/>
  <c r="Q50" i="31"/>
  <c r="S50" i="31"/>
  <c r="AW50" i="31" s="1"/>
  <c r="X50" i="31"/>
  <c r="BB50" i="31" s="1"/>
  <c r="V50" i="31"/>
  <c r="R50" i="31"/>
  <c r="AV50" i="31" s="1"/>
  <c r="R86" i="31"/>
  <c r="AV86" i="31" s="1"/>
  <c r="W86" i="31"/>
  <c r="S86" i="31"/>
  <c r="AW86" i="31" s="1"/>
  <c r="Q86" i="31"/>
  <c r="X86" i="31"/>
  <c r="BB86" i="31" s="1"/>
  <c r="R173" i="31"/>
  <c r="X173" i="31"/>
  <c r="BB173" i="31" s="1"/>
  <c r="Q173" i="31"/>
  <c r="AU173" i="31" s="1"/>
  <c r="S173" i="31"/>
  <c r="AW173" i="31" s="1"/>
  <c r="W173" i="31"/>
  <c r="BA173" i="31" s="1"/>
  <c r="C212" i="31"/>
  <c r="AM8" i="31"/>
  <c r="C142" i="31"/>
  <c r="C133" i="31"/>
  <c r="B58" i="31"/>
  <c r="C21" i="31"/>
  <c r="C47" i="31"/>
  <c r="AE215" i="31"/>
  <c r="AO215" i="31" s="1"/>
  <c r="EZ215" i="31" s="1"/>
  <c r="AF214" i="31"/>
  <c r="AP214" i="31" s="1"/>
  <c r="AF211" i="31"/>
  <c r="AI201" i="31"/>
  <c r="AS201" i="31" s="1"/>
  <c r="BA201" i="31"/>
  <c r="AC201" i="31"/>
  <c r="AM201" i="31" s="1"/>
  <c r="Z201" i="31"/>
  <c r="AH196" i="31"/>
  <c r="AC196" i="31"/>
  <c r="AH195" i="31"/>
  <c r="AR195" i="31" s="1"/>
  <c r="G194" i="31"/>
  <c r="AH187" i="31"/>
  <c r="AR187" i="31" s="1"/>
  <c r="AF185" i="31"/>
  <c r="AP185" i="31" s="1"/>
  <c r="AB185" i="31"/>
  <c r="AL185" i="31" s="1"/>
  <c r="AT177" i="31"/>
  <c r="AY167" i="31"/>
  <c r="DL167" i="31" s="1"/>
  <c r="AC165" i="31"/>
  <c r="AM165" i="31" s="1"/>
  <c r="AH161" i="31"/>
  <c r="AR161" i="31" s="1"/>
  <c r="AY161" i="31"/>
  <c r="DL161" i="31" s="1"/>
  <c r="AW159" i="31"/>
  <c r="L151" i="31"/>
  <c r="AZ151" i="31" s="1"/>
  <c r="AA151" i="31"/>
  <c r="AK151" i="31" s="1"/>
  <c r="AE144" i="31"/>
  <c r="AW135" i="31"/>
  <c r="AC132" i="31"/>
  <c r="AM132" i="31" s="1"/>
  <c r="BB128" i="31"/>
  <c r="AC116" i="31"/>
  <c r="BB115" i="31"/>
  <c r="AA109" i="31"/>
  <c r="AK109" i="31" s="1"/>
  <c r="AW103" i="31"/>
  <c r="AG102" i="31"/>
  <c r="AB102" i="31"/>
  <c r="BB98" i="31"/>
  <c r="AY98" i="31"/>
  <c r="DL98" i="31" s="1"/>
  <c r="AH97" i="31"/>
  <c r="AD70" i="31"/>
  <c r="BC69" i="31"/>
  <c r="AA52" i="31"/>
  <c r="AK52" i="31" s="1"/>
  <c r="AV51" i="31"/>
  <c r="AT28" i="31"/>
  <c r="BD28" i="31" s="1"/>
  <c r="G28" i="31"/>
  <c r="AU28" i="31" s="1"/>
  <c r="AB22" i="31"/>
  <c r="AL22" i="31" s="1"/>
  <c r="AF22" i="31"/>
  <c r="AI22" i="31"/>
  <c r="AS22" i="31" s="1"/>
  <c r="Z22" i="31"/>
  <c r="AJ22" i="31" s="1"/>
  <c r="AC22" i="31"/>
  <c r="AM22" i="31" s="1"/>
  <c r="AV17" i="31"/>
  <c r="W50" i="31"/>
  <c r="AT183" i="31"/>
  <c r="BD183" i="31" s="1"/>
  <c r="G183" i="31"/>
  <c r="AU183" i="31" s="1"/>
  <c r="AG135" i="31"/>
  <c r="AW216" i="31"/>
  <c r="AI211" i="31"/>
  <c r="AS211" i="31" s="1"/>
  <c r="L206" i="31"/>
  <c r="AZ206" i="31" s="1"/>
  <c r="BB195" i="31"/>
  <c r="AC187" i="31"/>
  <c r="AM187" i="31" s="1"/>
  <c r="L185" i="31"/>
  <c r="BB177" i="31"/>
  <c r="AC176" i="31"/>
  <c r="Z176" i="31"/>
  <c r="BB161" i="31"/>
  <c r="Z160" i="31"/>
  <c r="AJ160" i="31" s="1"/>
  <c r="AY159" i="31"/>
  <c r="DL159" i="31" s="1"/>
  <c r="BB151" i="31"/>
  <c r="AE148" i="31"/>
  <c r="AO148" i="31" s="1"/>
  <c r="AA148" i="31"/>
  <c r="AK148" i="31" s="1"/>
  <c r="AW142" i="31"/>
  <c r="AV125" i="31"/>
  <c r="AF118" i="31"/>
  <c r="AP118" i="31" s="1"/>
  <c r="AB118" i="31"/>
  <c r="AL118" i="31" s="1"/>
  <c r="AX101" i="31"/>
  <c r="AF63" i="31"/>
  <c r="AP63" i="31" s="1"/>
  <c r="AA61" i="31"/>
  <c r="AK61" i="31" s="1"/>
  <c r="AC58" i="31"/>
  <c r="AM58" i="31" s="1"/>
  <c r="L53" i="31"/>
  <c r="AH52" i="31"/>
  <c r="AR52" i="31" s="1"/>
  <c r="BA51" i="31"/>
  <c r="AY36" i="31"/>
  <c r="DL36" i="31" s="1"/>
  <c r="L36" i="31"/>
  <c r="AH31" i="31"/>
  <c r="AR31" i="31" s="1"/>
  <c r="AC27" i="31"/>
  <c r="AM27" i="31" s="1"/>
  <c r="Z27" i="31"/>
  <c r="AJ27" i="31" s="1"/>
  <c r="AD27" i="31"/>
  <c r="AE27" i="31"/>
  <c r="AI27" i="31"/>
  <c r="AA48" i="31"/>
  <c r="AD48" i="31"/>
  <c r="AN48" i="31" s="1"/>
  <c r="AG48" i="31"/>
  <c r="AQ48" i="31" s="1"/>
  <c r="AB48" i="31"/>
  <c r="AL48" i="31" s="1"/>
  <c r="AH48" i="31"/>
  <c r="Z48" i="31"/>
  <c r="AF48" i="31"/>
  <c r="AI48" i="31"/>
  <c r="AS48" i="31" s="1"/>
  <c r="AW149" i="31"/>
  <c r="AL8" i="31"/>
  <c r="B135" i="31"/>
  <c r="AQ112" i="31"/>
  <c r="AV105" i="31"/>
  <c r="W131" i="31"/>
  <c r="BA131" i="31" s="1"/>
  <c r="AD215" i="31"/>
  <c r="AN215" i="31" s="1"/>
  <c r="AH214" i="31"/>
  <c r="AA210" i="31"/>
  <c r="AK210" i="31" s="1"/>
  <c r="AC202" i="31"/>
  <c r="AM202" i="31" s="1"/>
  <c r="L200" i="31"/>
  <c r="AZ200" i="31" s="1"/>
  <c r="AZ159" i="31"/>
  <c r="AF135" i="31"/>
  <c r="AP135" i="31" s="1"/>
  <c r="AD133" i="31"/>
  <c r="AN133" i="31" s="1"/>
  <c r="AH132" i="31"/>
  <c r="AR132" i="31" s="1"/>
  <c r="L122" i="31"/>
  <c r="AI118" i="31"/>
  <c r="AS118" i="31" s="1"/>
  <c r="AH116" i="31"/>
  <c r="AR116" i="31" s="1"/>
  <c r="L108" i="31"/>
  <c r="AZ108" i="31" s="1"/>
  <c r="Z95" i="31"/>
  <c r="AJ95" i="31" s="1"/>
  <c r="AA95" i="31"/>
  <c r="AF95" i="31"/>
  <c r="AP95" i="31" s="1"/>
  <c r="AD82" i="31"/>
  <c r="AN82" i="31" s="1"/>
  <c r="AG82" i="31"/>
  <c r="AQ82" i="31" s="1"/>
  <c r="AY74" i="31"/>
  <c r="DL74" i="31" s="1"/>
  <c r="L74" i="31"/>
  <c r="AH70" i="31"/>
  <c r="AR70" i="31" s="1"/>
  <c r="AC70" i="31"/>
  <c r="AM70" i="31" s="1"/>
  <c r="G54" i="31"/>
  <c r="AU54" i="31" s="1"/>
  <c r="AF47" i="31"/>
  <c r="AB31" i="31"/>
  <c r="AL31" i="31" s="1"/>
  <c r="V173" i="31"/>
  <c r="AZ173" i="31" s="1"/>
  <c r="AY172" i="31"/>
  <c r="DL172" i="31" s="1"/>
  <c r="L172" i="31"/>
  <c r="AZ172" i="31" s="1"/>
  <c r="L119" i="31"/>
  <c r="AY119" i="31"/>
  <c r="DL119" i="31" s="1"/>
  <c r="AA76" i="31"/>
  <c r="AK76" i="31" s="1"/>
  <c r="AB76" i="31"/>
  <c r="AE76" i="31"/>
  <c r="AO76" i="31" s="1"/>
  <c r="AH76" i="31"/>
  <c r="AR76" i="31" s="1"/>
  <c r="AF76" i="31"/>
  <c r="AP76" i="31" s="1"/>
  <c r="AC76" i="31"/>
  <c r="AM76" i="31" s="1"/>
  <c r="Z76" i="31"/>
  <c r="AJ76" i="31" s="1"/>
  <c r="AG76" i="31"/>
  <c r="AQ76" i="31" s="1"/>
  <c r="C118" i="31"/>
  <c r="B173" i="31"/>
  <c r="C135" i="31"/>
  <c r="B215" i="31"/>
  <c r="AN201" i="31"/>
  <c r="BB112" i="31"/>
  <c r="C117" i="31"/>
  <c r="BB149" i="31"/>
  <c r="AV214" i="31"/>
  <c r="AW212" i="31"/>
  <c r="BC211" i="31"/>
  <c r="AW205" i="31"/>
  <c r="AI200" i="31"/>
  <c r="AS200" i="31" s="1"/>
  <c r="AE200" i="31"/>
  <c r="G200" i="31"/>
  <c r="AU200" i="31" s="1"/>
  <c r="AF196" i="31"/>
  <c r="AP196" i="31" s="1"/>
  <c r="Z196" i="31"/>
  <c r="AJ196" i="31" s="1"/>
  <c r="AB187" i="31"/>
  <c r="AL187" i="31" s="1"/>
  <c r="AV177" i="31"/>
  <c r="AW176" i="31"/>
  <c r="AG160" i="31"/>
  <c r="AQ160" i="31" s="1"/>
  <c r="CR160" i="31"/>
  <c r="BA159" i="31"/>
  <c r="AV159" i="31"/>
  <c r="AG151" i="31"/>
  <c r="AQ151" i="31" s="1"/>
  <c r="AV142" i="31"/>
  <c r="AI135" i="31"/>
  <c r="AA132" i="31"/>
  <c r="AK132" i="31" s="1"/>
  <c r="BA128" i="31"/>
  <c r="AA116" i="31"/>
  <c r="BA111" i="31"/>
  <c r="Z104" i="31"/>
  <c r="L96" i="31"/>
  <c r="AZ96" i="31" s="1"/>
  <c r="AT87" i="31"/>
  <c r="BD87" i="31" s="1"/>
  <c r="G87" i="31"/>
  <c r="AU87" i="31" s="1"/>
  <c r="AY77" i="31"/>
  <c r="DL77" i="31" s="1"/>
  <c r="BB73" i="31"/>
  <c r="AV73" i="31"/>
  <c r="AW71" i="31"/>
  <c r="AI63" i="31"/>
  <c r="AS63" i="31" s="1"/>
  <c r="AW58" i="31"/>
  <c r="AT45" i="31"/>
  <c r="BD45" i="31" s="1"/>
  <c r="G45" i="31"/>
  <c r="AU45" i="31" s="1"/>
  <c r="AW21" i="31"/>
  <c r="AY11" i="31"/>
  <c r="DL11" i="31" s="1"/>
  <c r="L11" i="31"/>
  <c r="AZ11" i="31" s="1"/>
  <c r="AT146" i="31"/>
  <c r="BD146" i="31" s="1"/>
  <c r="G146" i="31"/>
  <c r="AT86" i="31"/>
  <c r="BD86" i="31" s="1"/>
  <c r="CR86" i="31" s="1"/>
  <c r="G86" i="31"/>
  <c r="AB113" i="31"/>
  <c r="AL113" i="31" s="1"/>
  <c r="AA113" i="31"/>
  <c r="AH113" i="31"/>
  <c r="AC113" i="31"/>
  <c r="Z113" i="31"/>
  <c r="AJ113" i="31" s="1"/>
  <c r="B111" i="31"/>
  <c r="C28" i="31"/>
  <c r="B21" i="31"/>
  <c r="AR8" i="31"/>
  <c r="BB133" i="31"/>
  <c r="BB49" i="31"/>
  <c r="AH215" i="31"/>
  <c r="AR215" i="31" s="1"/>
  <c r="AG202" i="31"/>
  <c r="L176" i="31"/>
  <c r="L135" i="31"/>
  <c r="AZ135" i="31" s="1"/>
  <c r="AD118" i="31"/>
  <c r="AN118" i="31" s="1"/>
  <c r="AA118" i="31"/>
  <c r="AK118" i="31" s="1"/>
  <c r="AB107" i="31"/>
  <c r="AL107" i="31" s="1"/>
  <c r="AF97" i="31"/>
  <c r="AP97" i="31" s="1"/>
  <c r="AE95" i="31"/>
  <c r="AA92" i="31"/>
  <c r="AY80" i="31"/>
  <c r="DL80" i="31" s="1"/>
  <c r="L80" i="31"/>
  <c r="G80" i="31"/>
  <c r="AU80" i="31" s="1"/>
  <c r="AG70" i="31"/>
  <c r="AQ70" i="31" s="1"/>
  <c r="AE63" i="31"/>
  <c r="AO63" i="31" s="1"/>
  <c r="AA63" i="31"/>
  <c r="AK63" i="31" s="1"/>
  <c r="AF58" i="31"/>
  <c r="AP58" i="31" s="1"/>
  <c r="AA51" i="31"/>
  <c r="AH51" i="31"/>
  <c r="AR51" i="31" s="1"/>
  <c r="Z31" i="31"/>
  <c r="AF31" i="31"/>
  <c r="AP31" i="31" s="1"/>
  <c r="AY12" i="31"/>
  <c r="DL12" i="31" s="1"/>
  <c r="L12" i="31"/>
  <c r="AZ12" i="31" s="1"/>
  <c r="AC173" i="31"/>
  <c r="AM173" i="31" s="1"/>
  <c r="AY66" i="31"/>
  <c r="DL66" i="31" s="1"/>
  <c r="L66" i="31"/>
  <c r="AZ66" i="31" s="1"/>
  <c r="AG182" i="31"/>
  <c r="AQ182" i="31" s="1"/>
  <c r="AT172" i="31"/>
  <c r="BD172" i="31" s="1"/>
  <c r="G172" i="31"/>
  <c r="AU172" i="31" s="1"/>
  <c r="AV26" i="31"/>
  <c r="B28" i="31"/>
  <c r="AK8" i="31"/>
  <c r="AS8" i="31"/>
  <c r="B47" i="31"/>
  <c r="AO8" i="31"/>
  <c r="AZ187" i="31"/>
  <c r="BB43" i="31"/>
  <c r="AX168" i="31"/>
  <c r="AG214" i="31"/>
  <c r="Z214" i="31"/>
  <c r="Z202" i="31"/>
  <c r="BB200" i="31"/>
  <c r="CR200" i="31"/>
  <c r="AC199" i="31"/>
  <c r="AM199" i="31" s="1"/>
  <c r="AW195" i="31"/>
  <c r="AY191" i="31"/>
  <c r="DL191" i="31" s="1"/>
  <c r="Z187" i="31"/>
  <c r="AJ187" i="31" s="1"/>
  <c r="AT161" i="31"/>
  <c r="BD161" i="31" s="1"/>
  <c r="BA156" i="31"/>
  <c r="L142" i="31"/>
  <c r="AZ142" i="31" s="1"/>
  <c r="BB135" i="31"/>
  <c r="AA135" i="31"/>
  <c r="AK135" i="31" s="1"/>
  <c r="AT132" i="31"/>
  <c r="BD132" i="31" s="1"/>
  <c r="BB118" i="31"/>
  <c r="AF116" i="31"/>
  <c r="AP116" i="31" s="1"/>
  <c r="AI109" i="31"/>
  <c r="AC109" i="31"/>
  <c r="BB108" i="31"/>
  <c r="AG104" i="31"/>
  <c r="AD102" i="31"/>
  <c r="AN102" i="31" s="1"/>
  <c r="AT100" i="31"/>
  <c r="BD100" i="31" s="1"/>
  <c r="AT96" i="31"/>
  <c r="BD96" i="31" s="1"/>
  <c r="AH92" i="31"/>
  <c r="AR92" i="31" s="1"/>
  <c r="Z77" i="31"/>
  <c r="AJ77" i="31" s="1"/>
  <c r="AI77" i="31"/>
  <c r="Z70" i="31"/>
  <c r="AJ70" i="31" s="1"/>
  <c r="BA69" i="31"/>
  <c r="AW67" i="31"/>
  <c r="AD60" i="31"/>
  <c r="AN60" i="31" s="1"/>
  <c r="AF60" i="31"/>
  <c r="AP60" i="31" s="1"/>
  <c r="AH173" i="31"/>
  <c r="L44" i="31"/>
  <c r="AY44" i="31"/>
  <c r="AT147" i="31"/>
  <c r="BD147" i="31" s="1"/>
  <c r="G147" i="31"/>
  <c r="AW77" i="31"/>
  <c r="G69" i="31"/>
  <c r="AU69" i="31" s="1"/>
  <c r="AV61" i="31"/>
  <c r="BA52" i="31"/>
  <c r="BB46" i="31"/>
  <c r="BC45" i="31"/>
  <c r="BB16" i="31"/>
  <c r="AF13" i="31"/>
  <c r="AF179" i="31"/>
  <c r="AP179" i="31" s="1"/>
  <c r="AB179" i="31"/>
  <c r="AL179" i="31" s="1"/>
  <c r="BA59" i="31"/>
  <c r="AG66" i="31"/>
  <c r="AQ66" i="31" s="1"/>
  <c r="AD66" i="31"/>
  <c r="AN66" i="31" s="1"/>
  <c r="AV66" i="31"/>
  <c r="BB207" i="31"/>
  <c r="BB182" i="31"/>
  <c r="AZ164" i="31"/>
  <c r="AV164" i="31"/>
  <c r="AV72" i="31"/>
  <c r="BA130" i="31"/>
  <c r="AA145" i="31"/>
  <c r="AX90" i="31"/>
  <c r="AX64" i="31"/>
  <c r="BB209" i="31"/>
  <c r="AB188" i="31"/>
  <c r="AL188" i="31" s="1"/>
  <c r="AC6" i="31"/>
  <c r="AM6" i="31" s="1"/>
  <c r="AU152" i="31"/>
  <c r="AC169" i="31"/>
  <c r="AM169" i="31" s="1"/>
  <c r="AB127" i="31"/>
  <c r="AZ86" i="31"/>
  <c r="AY85" i="31"/>
  <c r="DL85" i="31" s="1"/>
  <c r="AG42" i="31"/>
  <c r="AC42" i="31"/>
  <c r="AM42" i="31" s="1"/>
  <c r="AC9" i="31"/>
  <c r="AM9" i="31" s="1"/>
  <c r="BA91" i="31"/>
  <c r="AW208" i="31"/>
  <c r="AD137" i="31"/>
  <c r="AN137" i="31" s="1"/>
  <c r="BA92" i="31"/>
  <c r="AW92" i="31"/>
  <c r="BB58" i="31"/>
  <c r="BA55" i="31"/>
  <c r="AW51" i="31"/>
  <c r="AW45" i="31"/>
  <c r="BA28" i="31"/>
  <c r="AZ27" i="31"/>
  <c r="AF25" i="31"/>
  <c r="AP25" i="31" s="1"/>
  <c r="AW22" i="31"/>
  <c r="AT22" i="31"/>
  <c r="BD22" i="31" s="1"/>
  <c r="BA20" i="31"/>
  <c r="AG14" i="31"/>
  <c r="AQ14" i="31" s="1"/>
  <c r="BB12" i="31"/>
  <c r="AI10" i="31"/>
  <c r="AG5" i="31"/>
  <c r="AA5" i="31"/>
  <c r="AK5" i="31" s="1"/>
  <c r="AV179" i="31"/>
  <c r="L59" i="31"/>
  <c r="AZ59" i="31" s="1"/>
  <c r="AI66" i="31"/>
  <c r="Z66" i="31"/>
  <c r="AJ66" i="31" s="1"/>
  <c r="AT182" i="31"/>
  <c r="BD182" i="31" s="1"/>
  <c r="CR182" i="31" s="1"/>
  <c r="AV172" i="31"/>
  <c r="AD164" i="31"/>
  <c r="AN164" i="31" s="1"/>
  <c r="AA164" i="31"/>
  <c r="AK164" i="31" s="1"/>
  <c r="BA93" i="31"/>
  <c r="AD190" i="31"/>
  <c r="AN190" i="31" s="1"/>
  <c r="Z190" i="31"/>
  <c r="AJ190" i="31" s="1"/>
  <c r="AG72" i="31"/>
  <c r="AQ72" i="31" s="1"/>
  <c r="Z72" i="31"/>
  <c r="AJ72" i="31" s="1"/>
  <c r="BB15" i="31"/>
  <c r="AD38" i="31"/>
  <c r="AI64" i="31"/>
  <c r="AS64" i="31" s="1"/>
  <c r="AD188" i="31"/>
  <c r="AI6" i="31"/>
  <c r="AS6" i="31" s="1"/>
  <c r="AF6" i="31"/>
  <c r="AP6" i="31" s="1"/>
  <c r="AU193" i="31"/>
  <c r="AI147" i="31"/>
  <c r="AS147" i="31" s="1"/>
  <c r="AI146" i="31"/>
  <c r="AA127" i="31"/>
  <c r="AW79" i="31"/>
  <c r="AC65" i="31"/>
  <c r="AM65" i="31" s="1"/>
  <c r="AF42" i="31"/>
  <c r="AP42" i="31" s="1"/>
  <c r="AB42" i="31"/>
  <c r="AL42" i="31" s="1"/>
  <c r="BB163" i="31"/>
  <c r="AW163" i="31"/>
  <c r="AV91" i="31"/>
  <c r="AW17" i="31"/>
  <c r="AW12" i="31"/>
  <c r="BC66" i="31"/>
  <c r="AD172" i="31"/>
  <c r="AN172" i="31" s="1"/>
  <c r="Z172" i="31"/>
  <c r="AJ172" i="31" s="1"/>
  <c r="Z164" i="31"/>
  <c r="AG44" i="31"/>
  <c r="AQ44" i="31" s="1"/>
  <c r="AD44" i="31"/>
  <c r="AN44" i="31" s="1"/>
  <c r="AT130" i="31"/>
  <c r="BD130" i="31" s="1"/>
  <c r="AG90" i="31"/>
  <c r="AQ90" i="31" s="1"/>
  <c r="BC23" i="31"/>
  <c r="AZ209" i="31"/>
  <c r="G57" i="31"/>
  <c r="AU57" i="31" s="1"/>
  <c r="L50" i="31"/>
  <c r="AE42" i="31"/>
  <c r="AA9" i="31"/>
  <c r="L183" i="31"/>
  <c r="AZ183" i="31" s="1"/>
  <c r="G26" i="31"/>
  <c r="AU26" i="31" s="1"/>
  <c r="Z208" i="31"/>
  <c r="AJ208" i="31" s="1"/>
  <c r="AF180" i="31"/>
  <c r="AP180" i="31" s="1"/>
  <c r="AH137" i="31"/>
  <c r="AR137" i="31" s="1"/>
  <c r="G120" i="31"/>
  <c r="AE106" i="31"/>
  <c r="AH68" i="31"/>
  <c r="AR68" i="31" s="1"/>
  <c r="AC68" i="31"/>
  <c r="AM68" i="31" s="1"/>
  <c r="BA123" i="31"/>
  <c r="AB123" i="31"/>
  <c r="BB124" i="31"/>
  <c r="AW76" i="31"/>
  <c r="AT72" i="31"/>
  <c r="BD72" i="31" s="1"/>
  <c r="AI44" i="31"/>
  <c r="AS44" i="31" s="1"/>
  <c r="AA44" i="31"/>
  <c r="AK44" i="31" s="1"/>
  <c r="AB147" i="31"/>
  <c r="AL147" i="31" s="1"/>
  <c r="AI42" i="31"/>
  <c r="AS42" i="31" s="1"/>
  <c r="AA42" i="31"/>
  <c r="AT29" i="31"/>
  <c r="BD29" i="31" s="1"/>
  <c r="AV45" i="31"/>
  <c r="AX28" i="31"/>
  <c r="BA27" i="31"/>
  <c r="AV22" i="31"/>
  <c r="AX19" i="31"/>
  <c r="AI14" i="31"/>
  <c r="AS14" i="31" s="1"/>
  <c r="AF14" i="31"/>
  <c r="AD59" i="31"/>
  <c r="AU59" i="31"/>
  <c r="BA33" i="31"/>
  <c r="AV7" i="31"/>
  <c r="AW190" i="31"/>
  <c r="AV15" i="31"/>
  <c r="BA44" i="31"/>
  <c r="AX44" i="31"/>
  <c r="Z44" i="31"/>
  <c r="AX130" i="31"/>
  <c r="BA152" i="31"/>
  <c r="AW193" i="31"/>
  <c r="BA174" i="31"/>
  <c r="AG147" i="31"/>
  <c r="AQ147" i="31" s="1"/>
  <c r="AD127" i="31"/>
  <c r="BB57" i="31"/>
  <c r="G50" i="31"/>
  <c r="AI35" i="31"/>
  <c r="AS35" i="31" s="1"/>
  <c r="L34" i="31"/>
  <c r="AY9" i="31"/>
  <c r="DL9" i="31" s="1"/>
  <c r="AT9" i="31"/>
  <c r="BD9" i="31" s="1"/>
  <c r="CR9" i="31" s="1"/>
  <c r="L163" i="31"/>
  <c r="AZ163" i="31" s="1"/>
  <c r="AH94" i="31"/>
  <c r="AR94" i="31" s="1"/>
  <c r="BA26" i="31"/>
  <c r="AA180" i="31"/>
  <c r="AK180" i="31" s="1"/>
  <c r="BA124" i="31"/>
  <c r="BB59" i="31"/>
  <c r="AU7" i="31"/>
  <c r="AH44" i="31"/>
  <c r="AV193" i="31"/>
  <c r="AF147" i="31"/>
  <c r="BA85" i="31"/>
  <c r="AU163" i="31"/>
  <c r="AX94" i="31"/>
  <c r="AX141" i="31"/>
  <c r="G106" i="31"/>
  <c r="AU123" i="31"/>
  <c r="AA124" i="31"/>
  <c r="AK124" i="31" s="1"/>
  <c r="X218" i="31"/>
  <c r="BB218" i="31" s="1"/>
  <c r="X181" i="31"/>
  <c r="BB181" i="31" s="1"/>
  <c r="X121" i="31"/>
  <c r="BB121" i="31" s="1"/>
  <c r="AG149" i="31"/>
  <c r="AQ149" i="31" s="1"/>
  <c r="Z149" i="31"/>
  <c r="AJ149" i="31" s="1"/>
  <c r="B149" i="31"/>
  <c r="AF149" i="31"/>
  <c r="AP149" i="31" s="1"/>
  <c r="AE149" i="31"/>
  <c r="AO149" i="31" s="1"/>
  <c r="C149" i="31"/>
  <c r="L210" i="31"/>
  <c r="AZ210" i="31" s="1"/>
  <c r="R186" i="31"/>
  <c r="AV186" i="31" s="1"/>
  <c r="W181" i="31"/>
  <c r="BA181" i="31" s="1"/>
  <c r="AY89" i="31"/>
  <c r="DL89" i="31" s="1"/>
  <c r="L89" i="31"/>
  <c r="AZ89" i="31" s="1"/>
  <c r="AI192" i="31"/>
  <c r="AD192" i="31"/>
  <c r="AN192" i="31" s="1"/>
  <c r="AE192" i="31"/>
  <c r="AO192" i="31" s="1"/>
  <c r="EZ192" i="31" s="1"/>
  <c r="IB192" i="31" s="1"/>
  <c r="C192" i="31"/>
  <c r="G43" i="31"/>
  <c r="AU43" i="31" s="1"/>
  <c r="AT43" i="31"/>
  <c r="AC57" i="31"/>
  <c r="AM57" i="31" s="1"/>
  <c r="Z57" i="31"/>
  <c r="AJ57" i="31" s="1"/>
  <c r="AG57" i="31"/>
  <c r="AA57" i="31"/>
  <c r="AK57" i="31" s="1"/>
  <c r="AD57" i="31"/>
  <c r="AN57" i="31" s="1"/>
  <c r="AF57" i="31"/>
  <c r="AP57" i="31" s="1"/>
  <c r="AI57" i="31"/>
  <c r="AS57" i="31" s="1"/>
  <c r="AE57" i="31"/>
  <c r="AO57" i="31" s="1"/>
  <c r="AB57" i="31"/>
  <c r="AL57" i="31" s="1"/>
  <c r="B57" i="31"/>
  <c r="L75" i="31"/>
  <c r="AZ75" i="31" s="1"/>
  <c r="AY75" i="31"/>
  <c r="DL75" i="31" s="1"/>
  <c r="AA75" i="31"/>
  <c r="AK75" i="31" s="1"/>
  <c r="C75" i="31"/>
  <c r="V218" i="31"/>
  <c r="S217" i="31"/>
  <c r="AW217" i="31" s="1"/>
  <c r="R215" i="31"/>
  <c r="AV215" i="31" s="1"/>
  <c r="V213" i="31"/>
  <c r="V199" i="31"/>
  <c r="V184" i="31"/>
  <c r="AZ184" i="31" s="1"/>
  <c r="V181" i="31"/>
  <c r="S180" i="31"/>
  <c r="AW180" i="31" s="1"/>
  <c r="V153" i="31"/>
  <c r="AZ153" i="31" s="1"/>
  <c r="V121" i="31"/>
  <c r="V83" i="31"/>
  <c r="L196" i="31"/>
  <c r="AY196" i="31"/>
  <c r="DL196" i="31" s="1"/>
  <c r="L165" i="31"/>
  <c r="AZ165" i="31" s="1"/>
  <c r="AY165" i="31"/>
  <c r="DL165" i="31" s="1"/>
  <c r="AV165" i="31"/>
  <c r="AC128" i="31"/>
  <c r="AM128" i="31" s="1"/>
  <c r="AE128" i="31"/>
  <c r="AO128" i="31" s="1"/>
  <c r="AH128" i="31"/>
  <c r="AR128" i="31" s="1"/>
  <c r="R217" i="31"/>
  <c r="AH149" i="31"/>
  <c r="AR149" i="31" s="1"/>
  <c r="BD178" i="31"/>
  <c r="CR178" i="31" s="1"/>
  <c r="G170" i="31"/>
  <c r="AU170" i="31" s="1"/>
  <c r="AT170" i="31"/>
  <c r="BD170" i="31" s="1"/>
  <c r="S213" i="31"/>
  <c r="AW213" i="31" s="1"/>
  <c r="AA149" i="31"/>
  <c r="AK149" i="31" s="1"/>
  <c r="AV149" i="31"/>
  <c r="AY212" i="31"/>
  <c r="DL212" i="31" s="1"/>
  <c r="L212" i="31"/>
  <c r="AZ212" i="31" s="1"/>
  <c r="AT212" i="31"/>
  <c r="BD212" i="31" s="1"/>
  <c r="G212" i="31"/>
  <c r="AU212" i="31" s="1"/>
  <c r="AW200" i="31"/>
  <c r="G187" i="31"/>
  <c r="AU187" i="31" s="1"/>
  <c r="AT187" i="31"/>
  <c r="L175" i="31"/>
  <c r="AZ175" i="31" s="1"/>
  <c r="AY175" i="31"/>
  <c r="DL175" i="31" s="1"/>
  <c r="W132" i="31"/>
  <c r="AM7" i="31"/>
  <c r="AS7" i="31"/>
  <c r="AT213" i="31"/>
  <c r="BD213" i="31" s="1"/>
  <c r="G213" i="31"/>
  <c r="AT117" i="31"/>
  <c r="G117" i="31"/>
  <c r="AQ131" i="31"/>
  <c r="W217" i="31"/>
  <c r="BA217" i="31" s="1"/>
  <c r="AD149" i="31"/>
  <c r="AN149" i="31" s="1"/>
  <c r="AC89" i="31"/>
  <c r="AM89" i="31" s="1"/>
  <c r="AD89" i="31"/>
  <c r="AN89" i="31" s="1"/>
  <c r="G216" i="31"/>
  <c r="AU216" i="31" s="1"/>
  <c r="AT216" i="31"/>
  <c r="BD216" i="31" s="1"/>
  <c r="AY203" i="31"/>
  <c r="DL203" i="31" s="1"/>
  <c r="L203" i="31"/>
  <c r="L195" i="31"/>
  <c r="AZ195" i="31" s="1"/>
  <c r="AY195" i="31"/>
  <c r="DL195" i="31" s="1"/>
  <c r="AV195" i="31"/>
  <c r="Z155" i="31"/>
  <c r="AF155" i="31"/>
  <c r="AA155" i="31"/>
  <c r="AK155" i="31" s="1"/>
  <c r="AD155" i="31"/>
  <c r="AN155" i="31" s="1"/>
  <c r="AI155" i="31"/>
  <c r="AS155" i="31" s="1"/>
  <c r="AE155" i="31"/>
  <c r="AG155" i="31"/>
  <c r="AC155" i="31"/>
  <c r="AM155" i="31" s="1"/>
  <c r="AH155" i="31"/>
  <c r="AY107" i="31"/>
  <c r="DL107" i="31" s="1"/>
  <c r="L107" i="31"/>
  <c r="R137" i="31"/>
  <c r="AV137" i="31" s="1"/>
  <c r="S132" i="31"/>
  <c r="AW132" i="31" s="1"/>
  <c r="R122" i="31"/>
  <c r="AV122" i="31" s="1"/>
  <c r="W121" i="31"/>
  <c r="V120" i="31"/>
  <c r="AZ120" i="31" s="1"/>
  <c r="V106" i="31"/>
  <c r="W90" i="31"/>
  <c r="BA90" i="31" s="1"/>
  <c r="X83" i="31"/>
  <c r="V64" i="31"/>
  <c r="AZ64" i="31" s="1"/>
  <c r="X36" i="31"/>
  <c r="BB36" i="31" s="1"/>
  <c r="X32" i="31"/>
  <c r="AY131" i="31"/>
  <c r="DL131" i="31" s="1"/>
  <c r="EZ131" i="31" s="1"/>
  <c r="AR7" i="31"/>
  <c r="AK7" i="31"/>
  <c r="AF215" i="31"/>
  <c r="AP215" i="31" s="1"/>
  <c r="AH211" i="31"/>
  <c r="AR211" i="31" s="1"/>
  <c r="L211" i="31"/>
  <c r="AZ211" i="31" s="1"/>
  <c r="AH210" i="31"/>
  <c r="AR210" i="31" s="1"/>
  <c r="AW210" i="31"/>
  <c r="AA202" i="31"/>
  <c r="BB201" i="31"/>
  <c r="L201" i="31"/>
  <c r="AZ201" i="31" s="1"/>
  <c r="AU201" i="31"/>
  <c r="AA196" i="31"/>
  <c r="AK196" i="31" s="1"/>
  <c r="AH191" i="31"/>
  <c r="AR191" i="31" s="1"/>
  <c r="AW191" i="31"/>
  <c r="AU191" i="31"/>
  <c r="AB189" i="31"/>
  <c r="AZ176" i="31"/>
  <c r="BB175" i="31"/>
  <c r="AV175" i="31"/>
  <c r="BA165" i="31"/>
  <c r="AF162" i="31"/>
  <c r="AP162" i="31" s="1"/>
  <c r="AW160" i="31"/>
  <c r="BB159" i="31"/>
  <c r="BA157" i="31"/>
  <c r="BB156" i="31"/>
  <c r="AV156" i="31"/>
  <c r="AV151" i="31"/>
  <c r="Z150" i="31"/>
  <c r="AI150" i="31"/>
  <c r="AS150" i="31" s="1"/>
  <c r="BA142" i="31"/>
  <c r="L126" i="31"/>
  <c r="AH126" i="31"/>
  <c r="AB126" i="31"/>
  <c r="AL126" i="31" s="1"/>
  <c r="AF126" i="31"/>
  <c r="AP126" i="31" s="1"/>
  <c r="Z126" i="31"/>
  <c r="AJ126" i="31" s="1"/>
  <c r="AF117" i="31"/>
  <c r="Z117" i="31"/>
  <c r="AJ117" i="31" s="1"/>
  <c r="G115" i="31"/>
  <c r="AU115" i="31" s="1"/>
  <c r="AT115" i="31"/>
  <c r="BD115" i="31" s="1"/>
  <c r="CR115" i="31" s="1"/>
  <c r="Z110" i="31"/>
  <c r="AH110" i="31"/>
  <c r="AR110" i="31" s="1"/>
  <c r="AY109" i="31"/>
  <c r="DL109" i="31" s="1"/>
  <c r="L109" i="31"/>
  <c r="AZ109" i="31" s="1"/>
  <c r="AC81" i="31"/>
  <c r="AH81" i="31"/>
  <c r="AR81" i="31" s="1"/>
  <c r="G73" i="31"/>
  <c r="AU73" i="31" s="1"/>
  <c r="AT73" i="31"/>
  <c r="AY51" i="31"/>
  <c r="DL51" i="31" s="1"/>
  <c r="L51" i="31"/>
  <c r="AZ51" i="31" s="1"/>
  <c r="Z36" i="31"/>
  <c r="AJ36" i="31" s="1"/>
  <c r="AD36" i="31"/>
  <c r="AN36" i="31" s="1"/>
  <c r="AI36" i="31"/>
  <c r="AH36" i="31"/>
  <c r="AR36" i="31" s="1"/>
  <c r="AC36" i="31"/>
  <c r="AM36" i="31" s="1"/>
  <c r="AE36" i="31"/>
  <c r="AY14" i="31"/>
  <c r="DL14" i="31" s="1"/>
  <c r="L14" i="31"/>
  <c r="AZ14" i="31" s="1"/>
  <c r="V36" i="31"/>
  <c r="V32" i="31"/>
  <c r="AL7" i="31"/>
  <c r="AU149" i="31"/>
  <c r="AA214" i="31"/>
  <c r="AK214" i="31" s="1"/>
  <c r="AV211" i="31"/>
  <c r="BB210" i="31"/>
  <c r="AH206" i="31"/>
  <c r="BA200" i="31"/>
  <c r="BB191" i="31"/>
  <c r="AA189" i="31"/>
  <c r="AK189" i="31" s="1"/>
  <c r="AU177" i="31"/>
  <c r="AD175" i="31"/>
  <c r="AN175" i="31" s="1"/>
  <c r="AA175" i="31"/>
  <c r="AK175" i="31" s="1"/>
  <c r="AE162" i="31"/>
  <c r="AO162" i="31" s="1"/>
  <c r="BA160" i="31"/>
  <c r="AG156" i="31"/>
  <c r="L155" i="31"/>
  <c r="AZ155" i="31" s="1"/>
  <c r="AE153" i="31"/>
  <c r="AO153" i="31" s="1"/>
  <c r="AB134" i="31"/>
  <c r="AH134" i="31"/>
  <c r="AR134" i="31" s="1"/>
  <c r="L118" i="31"/>
  <c r="AZ118" i="31" s="1"/>
  <c r="AY118" i="31"/>
  <c r="DL118" i="31" s="1"/>
  <c r="G112" i="31"/>
  <c r="AU112" i="31" s="1"/>
  <c r="AY110" i="31"/>
  <c r="DL110" i="31" s="1"/>
  <c r="L110" i="31"/>
  <c r="AH108" i="31"/>
  <c r="AR108" i="31" s="1"/>
  <c r="L88" i="31"/>
  <c r="AZ88" i="31" s="1"/>
  <c r="AY88" i="31"/>
  <c r="DL88" i="31" s="1"/>
  <c r="BD67" i="31"/>
  <c r="CR67" i="31" s="1"/>
  <c r="AY61" i="31"/>
  <c r="DL61" i="31" s="1"/>
  <c r="L61" i="31"/>
  <c r="AZ61" i="31" s="1"/>
  <c r="BB45" i="31"/>
  <c r="AA17" i="31"/>
  <c r="AK17" i="31" s="1"/>
  <c r="AH17" i="31"/>
  <c r="AR17" i="31" s="1"/>
  <c r="L23" i="31"/>
  <c r="AY23" i="31"/>
  <c r="DL23" i="31" s="1"/>
  <c r="AZ189" i="31"/>
  <c r="X186" i="31"/>
  <c r="BB186" i="31" s="1"/>
  <c r="R180" i="31"/>
  <c r="AV180" i="31" s="1"/>
  <c r="R158" i="31"/>
  <c r="X122" i="31"/>
  <c r="BB122" i="31" s="1"/>
  <c r="W84" i="31"/>
  <c r="BA84" i="31" s="1"/>
  <c r="AO7" i="31"/>
  <c r="BA89" i="31"/>
  <c r="AI215" i="31"/>
  <c r="AS215" i="31" s="1"/>
  <c r="BA214" i="31"/>
  <c r="AD211" i="31"/>
  <c r="AN211" i="31" s="1"/>
  <c r="AA211" i="31"/>
  <c r="AG210" i="31"/>
  <c r="AQ210" i="31" s="1"/>
  <c r="AV210" i="31"/>
  <c r="BA205" i="31"/>
  <c r="AV205" i="31"/>
  <c r="AH202" i="31"/>
  <c r="AR202" i="31" s="1"/>
  <c r="AB199" i="31"/>
  <c r="AL199" i="31" s="1"/>
  <c r="AA198" i="31"/>
  <c r="AK198" i="31" s="1"/>
  <c r="AG196" i="31"/>
  <c r="AQ196" i="31" s="1"/>
  <c r="BA195" i="31"/>
  <c r="AG191" i="31"/>
  <c r="AQ191" i="31" s="1"/>
  <c r="AV191" i="31"/>
  <c r="AH189" i="31"/>
  <c r="AR189" i="31" s="1"/>
  <c r="Z189" i="31"/>
  <c r="AJ189" i="31" s="1"/>
  <c r="AG178" i="31"/>
  <c r="AQ178" i="31" s="1"/>
  <c r="AB178" i="31"/>
  <c r="AL178" i="31" s="1"/>
  <c r="BB176" i="31"/>
  <c r="BA175" i="31"/>
  <c r="AG170" i="31"/>
  <c r="AQ170" i="31" s="1"/>
  <c r="Z156" i="31"/>
  <c r="AJ156" i="31" s="1"/>
  <c r="AT155" i="31"/>
  <c r="AI153" i="31"/>
  <c r="AS153" i="31" s="1"/>
  <c r="AV148" i="31"/>
  <c r="BB144" i="31"/>
  <c r="AC135" i="31"/>
  <c r="AH112" i="31"/>
  <c r="AI112" i="31"/>
  <c r="AS112" i="31" s="1"/>
  <c r="Z112" i="31"/>
  <c r="AJ112" i="31" s="1"/>
  <c r="AY111" i="31"/>
  <c r="DL111" i="31" s="1"/>
  <c r="L111" i="31"/>
  <c r="AZ111" i="31" s="1"/>
  <c r="AY104" i="31"/>
  <c r="DL104" i="31" s="1"/>
  <c r="AV104" i="31"/>
  <c r="BD80" i="31"/>
  <c r="CR80" i="31" s="1"/>
  <c r="Z19" i="31"/>
  <c r="AJ19" i="31" s="1"/>
  <c r="AC19" i="31"/>
  <c r="AD19" i="31"/>
  <c r="AN19" i="31" s="1"/>
  <c r="AF19" i="31"/>
  <c r="AP19" i="31" s="1"/>
  <c r="AA19" i="31"/>
  <c r="AK19" i="31" s="1"/>
  <c r="AG19" i="31"/>
  <c r="AQ19" i="31" s="1"/>
  <c r="AB19" i="31"/>
  <c r="AE19" i="31"/>
  <c r="AO19" i="31" s="1"/>
  <c r="AH19" i="31"/>
  <c r="AR19" i="31" s="1"/>
  <c r="AI19" i="31"/>
  <c r="AT207" i="31"/>
  <c r="BD207" i="31" s="1"/>
  <c r="G207" i="31"/>
  <c r="AU207" i="31" s="1"/>
  <c r="AC151" i="31"/>
  <c r="AM151" i="31" s="1"/>
  <c r="AB151" i="31"/>
  <c r="AL151" i="31" s="1"/>
  <c r="AF151" i="31"/>
  <c r="AD135" i="31"/>
  <c r="AN135" i="31" s="1"/>
  <c r="AB135" i="31"/>
  <c r="AL135" i="31" s="1"/>
  <c r="AB111" i="31"/>
  <c r="AL111" i="31" s="1"/>
  <c r="Z111" i="31"/>
  <c r="AJ111" i="31" s="1"/>
  <c r="AG111" i="31"/>
  <c r="AQ111" i="31" s="1"/>
  <c r="Z108" i="31"/>
  <c r="AJ108" i="31" s="1"/>
  <c r="AC108" i="31"/>
  <c r="AM108" i="31" s="1"/>
  <c r="AI108" i="31"/>
  <c r="AE108" i="31"/>
  <c r="AO108" i="31" s="1"/>
  <c r="EZ108" i="31" s="1"/>
  <c r="Z83" i="31"/>
  <c r="AJ83" i="31" s="1"/>
  <c r="AE83" i="31"/>
  <c r="AA83" i="31"/>
  <c r="AK83" i="31" s="1"/>
  <c r="AF83" i="31"/>
  <c r="AP83" i="31" s="1"/>
  <c r="AD83" i="31"/>
  <c r="AN83" i="31" s="1"/>
  <c r="AI83" i="31"/>
  <c r="AS83" i="31" s="1"/>
  <c r="AY28" i="31"/>
  <c r="L28" i="31"/>
  <c r="AZ28" i="31" s="1"/>
  <c r="G10" i="31"/>
  <c r="AU10" i="31" s="1"/>
  <c r="AT10" i="31"/>
  <c r="BD10" i="31" s="1"/>
  <c r="G5" i="31"/>
  <c r="AU5" i="31" s="1"/>
  <c r="AT5" i="31"/>
  <c r="AP7" i="31"/>
  <c r="V131" i="31"/>
  <c r="AZ131" i="31" s="1"/>
  <c r="AX211" i="31"/>
  <c r="AJ211" i="31"/>
  <c r="BA210" i="31"/>
  <c r="AG189" i="31"/>
  <c r="AQ189" i="31" s="1"/>
  <c r="AW177" i="31"/>
  <c r="BA170" i="31"/>
  <c r="BC159" i="31"/>
  <c r="AH140" i="31"/>
  <c r="AF140" i="31"/>
  <c r="AC134" i="31"/>
  <c r="AM134" i="31" s="1"/>
  <c r="AV117" i="31"/>
  <c r="AT108" i="31"/>
  <c r="BD108" i="31" s="1"/>
  <c r="CR108" i="31" s="1"/>
  <c r="G108" i="31"/>
  <c r="AU108" i="31" s="1"/>
  <c r="AC82" i="31"/>
  <c r="AM82" i="31" s="1"/>
  <c r="AF82" i="31"/>
  <c r="AP82" i="31" s="1"/>
  <c r="Z82" i="31"/>
  <c r="AJ82" i="31" s="1"/>
  <c r="AA82" i="31"/>
  <c r="AH82" i="31"/>
  <c r="AR82" i="31" s="1"/>
  <c r="L62" i="31"/>
  <c r="AZ62" i="31" s="1"/>
  <c r="AY62" i="31"/>
  <c r="DL62" i="31" s="1"/>
  <c r="AY46" i="31"/>
  <c r="DL46" i="31" s="1"/>
  <c r="L46" i="31"/>
  <c r="AZ46" i="31" s="1"/>
  <c r="G21" i="31"/>
  <c r="AU21" i="31" s="1"/>
  <c r="AT21" i="31"/>
  <c r="W215" i="31"/>
  <c r="R203" i="31"/>
  <c r="AV203" i="31" s="1"/>
  <c r="V196" i="31"/>
  <c r="R185" i="31"/>
  <c r="AV185" i="31" s="1"/>
  <c r="W180" i="31"/>
  <c r="BA180" i="31" s="1"/>
  <c r="X158" i="31"/>
  <c r="BB158" i="31" s="1"/>
  <c r="X145" i="31"/>
  <c r="BB145" i="31" s="1"/>
  <c r="R140" i="31"/>
  <c r="W138" i="31"/>
  <c r="S137" i="31"/>
  <c r="AW137" i="31" s="1"/>
  <c r="V132" i="31"/>
  <c r="R126" i="31"/>
  <c r="AV126" i="31" s="1"/>
  <c r="W120" i="31"/>
  <c r="R107" i="31"/>
  <c r="AV107" i="31" s="1"/>
  <c r="W106" i="31"/>
  <c r="R95" i="31"/>
  <c r="AV95" i="31" s="1"/>
  <c r="BA88" i="31"/>
  <c r="R84" i="31"/>
  <c r="AV84" i="31" s="1"/>
  <c r="V74" i="31"/>
  <c r="X64" i="31"/>
  <c r="BB64" i="31" s="1"/>
  <c r="R8" i="31"/>
  <c r="AV8" i="31" s="1"/>
  <c r="AW89" i="31"/>
  <c r="AC215" i="31"/>
  <c r="AM215" i="31" s="1"/>
  <c r="AW214" i="31"/>
  <c r="AC211" i="31"/>
  <c r="AF210" i="31"/>
  <c r="AP210" i="31" s="1"/>
  <c r="AC210" i="31"/>
  <c r="AM210" i="31" s="1"/>
  <c r="Z210" i="31"/>
  <c r="AJ210" i="31" s="1"/>
  <c r="AF203" i="31"/>
  <c r="AP203" i="31" s="1"/>
  <c r="AB202" i="31"/>
  <c r="AL202" i="31" s="1"/>
  <c r="BC201" i="31"/>
  <c r="AV201" i="31"/>
  <c r="AH200" i="31"/>
  <c r="Z199" i="31"/>
  <c r="AJ199" i="31" s="1"/>
  <c r="AI191" i="31"/>
  <c r="AS191" i="31" s="1"/>
  <c r="AF191" i="31"/>
  <c r="AP191" i="31" s="1"/>
  <c r="AC191" i="31"/>
  <c r="AM191" i="31" s="1"/>
  <c r="AC189" i="31"/>
  <c r="AM189" i="31" s="1"/>
  <c r="Z178" i="31"/>
  <c r="AH175" i="31"/>
  <c r="AR175" i="31" s="1"/>
  <c r="AU175" i="31"/>
  <c r="AF170" i="31"/>
  <c r="AP170" i="31" s="1"/>
  <c r="AE167" i="31"/>
  <c r="AO167" i="31" s="1"/>
  <c r="BB165" i="31"/>
  <c r="AU162" i="31"/>
  <c r="AC161" i="31"/>
  <c r="AH159" i="31"/>
  <c r="AX159" i="31"/>
  <c r="AA159" i="31"/>
  <c r="AV157" i="31"/>
  <c r="AF156" i="31"/>
  <c r="AP156" i="31" s="1"/>
  <c r="AB156" i="31"/>
  <c r="AL156" i="31" s="1"/>
  <c r="AY150" i="31"/>
  <c r="DL150" i="31" s="1"/>
  <c r="L150" i="31"/>
  <c r="AZ150" i="31" s="1"/>
  <c r="BB148" i="31"/>
  <c r="Z142" i="31"/>
  <c r="AJ142" i="31" s="1"/>
  <c r="AE142" i="31"/>
  <c r="AH135" i="31"/>
  <c r="AR135" i="31" s="1"/>
  <c r="AG126" i="31"/>
  <c r="AQ126" i="31" s="1"/>
  <c r="L117" i="31"/>
  <c r="AZ117" i="31" s="1"/>
  <c r="AY112" i="31"/>
  <c r="DL112" i="31" s="1"/>
  <c r="L112" i="31"/>
  <c r="AZ112" i="31" s="1"/>
  <c r="G107" i="31"/>
  <c r="L100" i="31"/>
  <c r="AZ100" i="31" s="1"/>
  <c r="AY100" i="31"/>
  <c r="AI82" i="31"/>
  <c r="AS82" i="31" s="1"/>
  <c r="AQ7" i="31"/>
  <c r="AJ7" i="31"/>
  <c r="AP216" i="31"/>
  <c r="AB214" i="31"/>
  <c r="AL214" i="31" s="1"/>
  <c r="AZ191" i="31"/>
  <c r="AE175" i="31"/>
  <c r="AO175" i="31" s="1"/>
  <c r="AZ161" i="31"/>
  <c r="AG157" i="31"/>
  <c r="AQ157" i="31" s="1"/>
  <c r="AD157" i="31"/>
  <c r="AN157" i="31" s="1"/>
  <c r="AG153" i="31"/>
  <c r="AQ153" i="31" s="1"/>
  <c r="AC153" i="31"/>
  <c r="AM153" i="31" s="1"/>
  <c r="AC148" i="31"/>
  <c r="AM148" i="31" s="1"/>
  <c r="AB148" i="31"/>
  <c r="AI148" i="31"/>
  <c r="AF148" i="31"/>
  <c r="AP148" i="31" s="1"/>
  <c r="Z144" i="31"/>
  <c r="AJ144" i="31" s="1"/>
  <c r="AI144" i="31"/>
  <c r="AS144" i="31" s="1"/>
  <c r="AA144" i="31"/>
  <c r="AK144" i="31" s="1"/>
  <c r="AD144" i="31"/>
  <c r="AD140" i="31"/>
  <c r="AN140" i="31" s="1"/>
  <c r="AE135" i="31"/>
  <c r="L128" i="31"/>
  <c r="AZ128" i="31" s="1"/>
  <c r="AA126" i="31"/>
  <c r="AT118" i="31"/>
  <c r="BD118" i="31" s="1"/>
  <c r="G118" i="31"/>
  <c r="AU118" i="31" s="1"/>
  <c r="AY116" i="31"/>
  <c r="DL116" i="31" s="1"/>
  <c r="L116" i="31"/>
  <c r="AZ116" i="31" s="1"/>
  <c r="AY115" i="31"/>
  <c r="DL115" i="31" s="1"/>
  <c r="L115" i="31"/>
  <c r="AZ115" i="31" s="1"/>
  <c r="AT104" i="31"/>
  <c r="BD104" i="31" s="1"/>
  <c r="G104" i="31"/>
  <c r="AU104" i="31" s="1"/>
  <c r="AT103" i="31"/>
  <c r="BD103" i="31" s="1"/>
  <c r="G103" i="31"/>
  <c r="AU103" i="31" s="1"/>
  <c r="AG88" i="31"/>
  <c r="AQ88" i="31" s="1"/>
  <c r="AC88" i="31"/>
  <c r="Z88" i="31"/>
  <c r="AJ88" i="31" s="1"/>
  <c r="AY45" i="31"/>
  <c r="L45" i="31"/>
  <c r="AZ45" i="31" s="1"/>
  <c r="AV80" i="31"/>
  <c r="AF71" i="31"/>
  <c r="AP71" i="31" s="1"/>
  <c r="AX69" i="31"/>
  <c r="BA67" i="31"/>
  <c r="AW55" i="31"/>
  <c r="Z53" i="31"/>
  <c r="AE53" i="31"/>
  <c r="AZ52" i="31"/>
  <c r="AI47" i="31"/>
  <c r="AS47" i="31" s="1"/>
  <c r="L40" i="31"/>
  <c r="AZ40" i="31" s="1"/>
  <c r="AC30" i="31"/>
  <c r="AM30" i="31" s="1"/>
  <c r="BC28" i="31"/>
  <c r="AE28" i="31"/>
  <c r="AI207" i="31"/>
  <c r="AE207" i="31"/>
  <c r="AC207" i="31"/>
  <c r="AM207" i="31" s="1"/>
  <c r="AD207" i="31"/>
  <c r="AN207" i="31" s="1"/>
  <c r="AI84" i="31"/>
  <c r="AS84" i="31" s="1"/>
  <c r="AF84" i="31"/>
  <c r="AP84" i="31" s="1"/>
  <c r="AC84" i="31"/>
  <c r="AM84" i="31" s="1"/>
  <c r="Z84" i="31"/>
  <c r="AG84" i="31"/>
  <c r="AQ84" i="31" s="1"/>
  <c r="AA84" i="31"/>
  <c r="AH84" i="31"/>
  <c r="AB84" i="31"/>
  <c r="AL84" i="31" s="1"/>
  <c r="AE84" i="31"/>
  <c r="AO84" i="31" s="1"/>
  <c r="BA125" i="31"/>
  <c r="AW111" i="31"/>
  <c r="AT110" i="31"/>
  <c r="AG101" i="31"/>
  <c r="AQ101" i="31" s="1"/>
  <c r="AB101" i="31"/>
  <c r="BC96" i="31"/>
  <c r="BB92" i="31"/>
  <c r="AE92" i="31"/>
  <c r="AO92" i="31" s="1"/>
  <c r="AB92" i="31"/>
  <c r="AL92" i="31" s="1"/>
  <c r="AZ80" i="31"/>
  <c r="AG77" i="31"/>
  <c r="AB77" i="31"/>
  <c r="AL77" i="31" s="1"/>
  <c r="AI71" i="31"/>
  <c r="AV71" i="31"/>
  <c r="G61" i="31"/>
  <c r="AU61" i="31" s="1"/>
  <c r="AG58" i="31"/>
  <c r="AQ58" i="31" s="1"/>
  <c r="AV58" i="31"/>
  <c r="AG56" i="31"/>
  <c r="AQ56" i="31" s="1"/>
  <c r="AC56" i="31"/>
  <c r="AM56" i="31" s="1"/>
  <c r="AV52" i="31"/>
  <c r="AA40" i="31"/>
  <c r="AF40" i="31"/>
  <c r="AP40" i="31" s="1"/>
  <c r="AF30" i="31"/>
  <c r="AP30" i="31" s="1"/>
  <c r="AB30" i="31"/>
  <c r="AL30" i="31" s="1"/>
  <c r="BB27" i="31"/>
  <c r="AV20" i="31"/>
  <c r="AC13" i="31"/>
  <c r="AH13" i="31"/>
  <c r="Z13" i="31"/>
  <c r="AW66" i="31"/>
  <c r="AB93" i="31"/>
  <c r="AL93" i="31" s="1"/>
  <c r="AE93" i="31"/>
  <c r="AO93" i="31" s="1"/>
  <c r="AD93" i="31"/>
  <c r="AN93" i="31" s="1"/>
  <c r="AI93" i="31"/>
  <c r="AW15" i="31"/>
  <c r="AH209" i="31"/>
  <c r="AR209" i="31" s="1"/>
  <c r="AD209" i="31"/>
  <c r="AB209" i="31"/>
  <c r="AL209" i="31" s="1"/>
  <c r="AE209" i="31"/>
  <c r="AO209" i="31" s="1"/>
  <c r="AA209" i="31"/>
  <c r="AK209" i="31" s="1"/>
  <c r="AI101" i="31"/>
  <c r="AS101" i="31" s="1"/>
  <c r="AD101" i="31"/>
  <c r="AN101" i="31" s="1"/>
  <c r="AI99" i="31"/>
  <c r="AS99" i="31" s="1"/>
  <c r="AU96" i="31"/>
  <c r="AG92" i="31"/>
  <c r="BB78" i="31"/>
  <c r="AE71" i="31"/>
  <c r="AO71" i="31" s="1"/>
  <c r="AA71" i="31"/>
  <c r="AK71" i="31" s="1"/>
  <c r="L67" i="31"/>
  <c r="AZ67" i="31" s="1"/>
  <c r="BB61" i="31"/>
  <c r="AU60" i="31"/>
  <c r="AD58" i="31"/>
  <c r="AA58" i="31"/>
  <c r="AK58" i="31" s="1"/>
  <c r="AH55" i="31"/>
  <c r="AR55" i="31" s="1"/>
  <c r="L55" i="31"/>
  <c r="AZ55" i="31" s="1"/>
  <c r="AD53" i="31"/>
  <c r="AN53" i="31" s="1"/>
  <c r="AC51" i="31"/>
  <c r="AG47" i="31"/>
  <c r="BA46" i="31"/>
  <c r="AC46" i="31"/>
  <c r="AM46" i="31" s="1"/>
  <c r="AX45" i="31"/>
  <c r="AB43" i="31"/>
  <c r="AL43" i="31" s="1"/>
  <c r="AD40" i="31"/>
  <c r="AN40" i="31" s="1"/>
  <c r="AT40" i="31"/>
  <c r="BD40" i="31" s="1"/>
  <c r="CR40" i="31" s="1"/>
  <c r="AC31" i="31"/>
  <c r="AA31" i="31"/>
  <c r="AK31" i="31" s="1"/>
  <c r="AE31" i="31"/>
  <c r="AI31" i="31"/>
  <c r="AS31" i="31" s="1"/>
  <c r="L30" i="31"/>
  <c r="BB28" i="31"/>
  <c r="G27" i="31"/>
  <c r="AU27" i="31" s="1"/>
  <c r="AG25" i="31"/>
  <c r="AQ25" i="31" s="1"/>
  <c r="L22" i="31"/>
  <c r="AZ22" i="31" s="1"/>
  <c r="L21" i="31"/>
  <c r="AZ21" i="31" s="1"/>
  <c r="AW19" i="31"/>
  <c r="AT16" i="31"/>
  <c r="BD16" i="31" s="1"/>
  <c r="G16" i="31"/>
  <c r="AU16" i="31" s="1"/>
  <c r="AA12" i="31"/>
  <c r="AK12" i="31" s="1"/>
  <c r="AH12" i="31"/>
  <c r="AR12" i="31" s="1"/>
  <c r="AC12" i="31"/>
  <c r="AY5" i="31"/>
  <c r="DL5" i="31" s="1"/>
  <c r="L5" i="31"/>
  <c r="AZ5" i="31" s="1"/>
  <c r="AC33" i="31"/>
  <c r="AD33" i="31"/>
  <c r="AN33" i="31" s="1"/>
  <c r="BD7" i="31"/>
  <c r="CR7" i="31" s="1"/>
  <c r="L93" i="31"/>
  <c r="AZ93" i="31" s="1"/>
  <c r="AY93" i="31"/>
  <c r="DL93" i="31" s="1"/>
  <c r="AT190" i="31"/>
  <c r="G190" i="31"/>
  <c r="AU190" i="31" s="1"/>
  <c r="AT84" i="31"/>
  <c r="BD84" i="31" s="1"/>
  <c r="CR84" i="31" s="1"/>
  <c r="G84" i="31"/>
  <c r="G23" i="31"/>
  <c r="AT23" i="31"/>
  <c r="BD23" i="31" s="1"/>
  <c r="CR23" i="31" s="1"/>
  <c r="AV108" i="31"/>
  <c r="AG107" i="31"/>
  <c r="AQ107" i="31" s="1"/>
  <c r="L105" i="31"/>
  <c r="AZ105" i="31" s="1"/>
  <c r="AW104" i="31"/>
  <c r="L102" i="31"/>
  <c r="AZ102" i="31" s="1"/>
  <c r="BA101" i="31"/>
  <c r="AV101" i="31"/>
  <c r="AB97" i="31"/>
  <c r="AL97" i="31" s="1"/>
  <c r="AV92" i="31"/>
  <c r="BA77" i="31"/>
  <c r="AV77" i="31"/>
  <c r="L73" i="31"/>
  <c r="AZ73" i="31" s="1"/>
  <c r="G67" i="31"/>
  <c r="AU67" i="31" s="1"/>
  <c r="AF62" i="31"/>
  <c r="AP62" i="31" s="1"/>
  <c r="AC62" i="31"/>
  <c r="AM62" i="31" s="1"/>
  <c r="BA61" i="31"/>
  <c r="AI58" i="31"/>
  <c r="AF56" i="31"/>
  <c r="AP56" i="31" s="1"/>
  <c r="AB56" i="31"/>
  <c r="AI53" i="31"/>
  <c r="BB52" i="31"/>
  <c r="AD46" i="31"/>
  <c r="AN46" i="31" s="1"/>
  <c r="AG46" i="31"/>
  <c r="AQ46" i="31" s="1"/>
  <c r="AH46" i="31"/>
  <c r="AR46" i="31" s="1"/>
  <c r="AA45" i="31"/>
  <c r="AH45" i="31"/>
  <c r="AR45" i="31" s="1"/>
  <c r="AC45" i="31"/>
  <c r="AF43" i="31"/>
  <c r="AP43" i="31" s="1"/>
  <c r="AH40" i="31"/>
  <c r="AR40" i="31" s="1"/>
  <c r="AE30" i="31"/>
  <c r="AO30" i="31" s="1"/>
  <c r="AB25" i="31"/>
  <c r="AL25" i="31" s="1"/>
  <c r="G20" i="31"/>
  <c r="AU20" i="31" s="1"/>
  <c r="AT12" i="31"/>
  <c r="G12" i="31"/>
  <c r="AU12" i="31" s="1"/>
  <c r="AH207" i="31"/>
  <c r="AZ182" i="31"/>
  <c r="Z47" i="31"/>
  <c r="AD47" i="31"/>
  <c r="AN47" i="31" s="1"/>
  <c r="AG30" i="31"/>
  <c r="AQ30" i="31" s="1"/>
  <c r="AA30" i="31"/>
  <c r="AK30" i="31" s="1"/>
  <c r="Z28" i="31"/>
  <c r="AD28" i="31"/>
  <c r="AN28" i="31" s="1"/>
  <c r="AH28" i="31"/>
  <c r="AR28" i="31" s="1"/>
  <c r="AT11" i="31"/>
  <c r="BD11" i="31" s="1"/>
  <c r="G11" i="31"/>
  <c r="AU11" i="31" s="1"/>
  <c r="AY8" i="31"/>
  <c r="DL8" i="31" s="1"/>
  <c r="EZ8" i="31" s="1"/>
  <c r="L8" i="31"/>
  <c r="AA15" i="31"/>
  <c r="AK15" i="31" s="1"/>
  <c r="AC15" i="31"/>
  <c r="AE15" i="31"/>
  <c r="AO15" i="31" s="1"/>
  <c r="EZ15" i="31" s="1"/>
  <c r="IB15" i="31" s="1"/>
  <c r="AF15" i="31"/>
  <c r="AP15" i="31" s="1"/>
  <c r="AH15" i="31"/>
  <c r="AR15" i="31" s="1"/>
  <c r="AD15" i="31"/>
  <c r="AN15" i="31" s="1"/>
  <c r="AI15" i="31"/>
  <c r="AS15" i="31" s="1"/>
  <c r="AB15" i="31"/>
  <c r="AL15" i="31" s="1"/>
  <c r="AG15" i="31"/>
  <c r="AQ15" i="31" s="1"/>
  <c r="Z15" i="31"/>
  <c r="AC197" i="31"/>
  <c r="AM197" i="31" s="1"/>
  <c r="AG197" i="31"/>
  <c r="AB197" i="31"/>
  <c r="AH197" i="31"/>
  <c r="AR197" i="31" s="1"/>
  <c r="AD197" i="31"/>
  <c r="AN197" i="31" s="1"/>
  <c r="AI197" i="31"/>
  <c r="AS197" i="31" s="1"/>
  <c r="AB79" i="31"/>
  <c r="AL79" i="31" s="1"/>
  <c r="AH79" i="31"/>
  <c r="AF79" i="31"/>
  <c r="AP79" i="31" s="1"/>
  <c r="AI79" i="31"/>
  <c r="Z79" i="31"/>
  <c r="AE79" i="31"/>
  <c r="AO79" i="31" s="1"/>
  <c r="AC79" i="31"/>
  <c r="AM79" i="31" s="1"/>
  <c r="AG79" i="31"/>
  <c r="AQ79" i="31" s="1"/>
  <c r="AA79" i="31"/>
  <c r="AK79" i="31" s="1"/>
  <c r="AW148" i="31"/>
  <c r="AH109" i="31"/>
  <c r="AR109" i="31" s="1"/>
  <c r="AD109" i="31"/>
  <c r="AN109" i="31" s="1"/>
  <c r="BA108" i="31"/>
  <c r="BB104" i="31"/>
  <c r="AI102" i="31"/>
  <c r="AS102" i="31" s="1"/>
  <c r="Z102" i="31"/>
  <c r="AJ102" i="31" s="1"/>
  <c r="AZ101" i="31"/>
  <c r="AX100" i="31"/>
  <c r="AA99" i="31"/>
  <c r="AK99" i="31" s="1"/>
  <c r="G97" i="31"/>
  <c r="BA96" i="31"/>
  <c r="AW96" i="31"/>
  <c r="AI92" i="31"/>
  <c r="AS92" i="31" s="1"/>
  <c r="AF92" i="31"/>
  <c r="AP92" i="31" s="1"/>
  <c r="AF78" i="31"/>
  <c r="AP78" i="31" s="1"/>
  <c r="AW78" i="31"/>
  <c r="AU71" i="31"/>
  <c r="L69" i="31"/>
  <c r="AZ69" i="31" s="1"/>
  <c r="BA63" i="31"/>
  <c r="AI62" i="31"/>
  <c r="AS62" i="31" s="1"/>
  <c r="AE62" i="31"/>
  <c r="AO62" i="31" s="1"/>
  <c r="AF61" i="31"/>
  <c r="AP61" i="31" s="1"/>
  <c r="AH58" i="31"/>
  <c r="AR58" i="31" s="1"/>
  <c r="AA56" i="31"/>
  <c r="AD52" i="31"/>
  <c r="AN52" i="31" s="1"/>
  <c r="AF52" i="31"/>
  <c r="AP52" i="31" s="1"/>
  <c r="AG52" i="31"/>
  <c r="AQ52" i="31" s="1"/>
  <c r="AT49" i="31"/>
  <c r="BD49" i="31" s="1"/>
  <c r="L47" i="31"/>
  <c r="AB46" i="31"/>
  <c r="AL46" i="31" s="1"/>
  <c r="AY43" i="31"/>
  <c r="DL43" i="31" s="1"/>
  <c r="AG40" i="31"/>
  <c r="AD30" i="31"/>
  <c r="AN30" i="31" s="1"/>
  <c r="G30" i="31"/>
  <c r="AT30" i="31"/>
  <c r="BD30" i="31" s="1"/>
  <c r="L25" i="31"/>
  <c r="AZ25" i="31" s="1"/>
  <c r="AY19" i="31"/>
  <c r="DL19" i="31" s="1"/>
  <c r="AW16" i="31"/>
  <c r="AY169" i="31"/>
  <c r="DL169" i="31" s="1"/>
  <c r="L169" i="31"/>
  <c r="AV150" i="31"/>
  <c r="BA135" i="31"/>
  <c r="G128" i="31"/>
  <c r="AU128" i="31" s="1"/>
  <c r="AH101" i="31"/>
  <c r="AR101" i="31" s="1"/>
  <c r="AC101" i="31"/>
  <c r="AM101" i="31" s="1"/>
  <c r="AY97" i="31"/>
  <c r="DL97" i="31" s="1"/>
  <c r="AC92" i="31"/>
  <c r="G88" i="31"/>
  <c r="AU88" i="31" s="1"/>
  <c r="AT83" i="31"/>
  <c r="BD83" i="31" s="1"/>
  <c r="BA80" i="31"/>
  <c r="AH77" i="31"/>
  <c r="AR77" i="31" s="1"/>
  <c r="AC77" i="31"/>
  <c r="AM77" i="31" s="1"/>
  <c r="AH60" i="31"/>
  <c r="AR60" i="31" s="1"/>
  <c r="L60" i="31"/>
  <c r="AZ60" i="31" s="1"/>
  <c r="Z56" i="31"/>
  <c r="AC55" i="31"/>
  <c r="AM55" i="31" s="1"/>
  <c r="G55" i="31"/>
  <c r="AU55" i="31" s="1"/>
  <c r="AA53" i="31"/>
  <c r="AE47" i="31"/>
  <c r="AO47" i="31" s="1"/>
  <c r="EZ47" i="31" s="1"/>
  <c r="AC43" i="31"/>
  <c r="AM43" i="31" s="1"/>
  <c r="AG43" i="31"/>
  <c r="AQ43" i="31" s="1"/>
  <c r="AB40" i="31"/>
  <c r="AL40" i="31" s="1"/>
  <c r="AH30" i="31"/>
  <c r="AI28" i="31"/>
  <c r="AS28" i="31" s="1"/>
  <c r="AC25" i="31"/>
  <c r="AM25" i="31" s="1"/>
  <c r="AA25" i="31"/>
  <c r="AE25" i="31"/>
  <c r="AO25" i="31" s="1"/>
  <c r="EZ25" i="31" s="1"/>
  <c r="AI25" i="31"/>
  <c r="AS25" i="31" s="1"/>
  <c r="Z21" i="31"/>
  <c r="AJ21" i="31" s="1"/>
  <c r="AI21" i="31"/>
  <c r="AS21" i="31" s="1"/>
  <c r="AD21" i="31"/>
  <c r="AB13" i="31"/>
  <c r="AL13" i="31" s="1"/>
  <c r="L179" i="31"/>
  <c r="AZ179" i="31" s="1"/>
  <c r="AY179" i="31"/>
  <c r="DL179" i="31" s="1"/>
  <c r="L190" i="31"/>
  <c r="AZ190" i="31" s="1"/>
  <c r="AY190" i="31"/>
  <c r="DL190" i="31" s="1"/>
  <c r="BB10" i="31"/>
  <c r="BA136" i="31"/>
  <c r="AV136" i="31"/>
  <c r="AC59" i="31"/>
  <c r="AM59" i="31" s="1"/>
  <c r="AV33" i="31"/>
  <c r="BB7" i="31"/>
  <c r="BA66" i="31"/>
  <c r="BA172" i="31"/>
  <c r="AW93" i="31"/>
  <c r="BB38" i="31"/>
  <c r="Z145" i="31"/>
  <c r="BB188" i="31"/>
  <c r="AU188" i="31"/>
  <c r="AE152" i="31"/>
  <c r="AC152" i="31"/>
  <c r="AM152" i="31" s="1"/>
  <c r="AE204" i="31"/>
  <c r="AO204" i="31" s="1"/>
  <c r="AB204" i="31"/>
  <c r="AL204" i="31" s="1"/>
  <c r="AF204" i="31"/>
  <c r="AP204" i="31" s="1"/>
  <c r="AH171" i="31"/>
  <c r="AD171" i="31"/>
  <c r="AN171" i="31" s="1"/>
  <c r="AY166" i="31"/>
  <c r="L166" i="31"/>
  <c r="AV166" i="31"/>
  <c r="AH127" i="31"/>
  <c r="AR127" i="31" s="1"/>
  <c r="AU65" i="31"/>
  <c r="AW46" i="31"/>
  <c r="AU46" i="31"/>
  <c r="BA45" i="31"/>
  <c r="BB20" i="31"/>
  <c r="AV19" i="31"/>
  <c r="BA16" i="31"/>
  <c r="AV16" i="31"/>
  <c r="AB5" i="31"/>
  <c r="AL5" i="31" s="1"/>
  <c r="AU136" i="31"/>
  <c r="AW59" i="31"/>
  <c r="BA7" i="31"/>
  <c r="BA207" i="31"/>
  <c r="AE172" i="31"/>
  <c r="AO172" i="31" s="1"/>
  <c r="AA172" i="31"/>
  <c r="AK172" i="31" s="1"/>
  <c r="AI164" i="31"/>
  <c r="AS164" i="31" s="1"/>
  <c r="AV190" i="31"/>
  <c r="AT15" i="31"/>
  <c r="BD15" i="31" s="1"/>
  <c r="CR15" i="31" s="1"/>
  <c r="AZ44" i="31"/>
  <c r="AW44" i="31"/>
  <c r="AU130" i="31"/>
  <c r="BA209" i="31"/>
  <c r="AU209" i="31"/>
  <c r="AE6" i="31"/>
  <c r="AO6" i="31" s="1"/>
  <c r="EZ6" i="31" s="1"/>
  <c r="IB6" i="31" s="1"/>
  <c r="L152" i="31"/>
  <c r="AZ152" i="31" s="1"/>
  <c r="AH204" i="31"/>
  <c r="AR204" i="31" s="1"/>
  <c r="L197" i="31"/>
  <c r="AV174" i="31"/>
  <c r="AG171" i="31"/>
  <c r="AQ171" i="31" s="1"/>
  <c r="AI169" i="31"/>
  <c r="AS169" i="31" s="1"/>
  <c r="BC166" i="31"/>
  <c r="AI86" i="31"/>
  <c r="AF86" i="31"/>
  <c r="AP86" i="31" s="1"/>
  <c r="AB86" i="31"/>
  <c r="AL86" i="31" s="1"/>
  <c r="BA50" i="31"/>
  <c r="AT42" i="31"/>
  <c r="BD42" i="31" s="1"/>
  <c r="AE26" i="31"/>
  <c r="AO26" i="31" s="1"/>
  <c r="AF26" i="31"/>
  <c r="AP26" i="31" s="1"/>
  <c r="AI26" i="31"/>
  <c r="AS26" i="31" s="1"/>
  <c r="AD26" i="31"/>
  <c r="AN26" i="31" s="1"/>
  <c r="AB26" i="31"/>
  <c r="AH26" i="31"/>
  <c r="AG120" i="31"/>
  <c r="AQ120" i="31" s="1"/>
  <c r="Z120" i="31"/>
  <c r="AJ120" i="31" s="1"/>
  <c r="AI120" i="31"/>
  <c r="AA120" i="31"/>
  <c r="AK120" i="31" s="1"/>
  <c r="AE120" i="31"/>
  <c r="AO120" i="31" s="1"/>
  <c r="AB120" i="31"/>
  <c r="AF120" i="31"/>
  <c r="AP120" i="31" s="1"/>
  <c r="AC120" i="31"/>
  <c r="AM120" i="31" s="1"/>
  <c r="AH120" i="31"/>
  <c r="AR120" i="31" s="1"/>
  <c r="AE90" i="31"/>
  <c r="AO90" i="31" s="1"/>
  <c r="AF90" i="31"/>
  <c r="AP90" i="31" s="1"/>
  <c r="AF50" i="31"/>
  <c r="AP50" i="31" s="1"/>
  <c r="Z91" i="31"/>
  <c r="AJ91" i="31" s="1"/>
  <c r="AC91" i="31"/>
  <c r="AE91" i="31"/>
  <c r="AO91" i="31" s="1"/>
  <c r="AH91" i="31"/>
  <c r="AR91" i="31" s="1"/>
  <c r="AA91" i="31"/>
  <c r="AK91" i="31" s="1"/>
  <c r="AF91" i="31"/>
  <c r="AP91" i="31" s="1"/>
  <c r="AD91" i="31"/>
  <c r="AN91" i="31" s="1"/>
  <c r="AI91" i="31"/>
  <c r="AS91" i="31" s="1"/>
  <c r="AB91" i="31"/>
  <c r="AL91" i="31" s="1"/>
  <c r="AG91" i="31"/>
  <c r="L217" i="31"/>
  <c r="AY217" i="31"/>
  <c r="DL217" i="31" s="1"/>
  <c r="L121" i="31"/>
  <c r="AY121" i="31"/>
  <c r="DL121" i="31" s="1"/>
  <c r="BB14" i="31"/>
  <c r="AW14" i="31"/>
  <c r="AW179" i="31"/>
  <c r="AW207" i="31"/>
  <c r="BC130" i="31"/>
  <c r="AC145" i="31"/>
  <c r="AM145" i="31" s="1"/>
  <c r="AD90" i="31"/>
  <c r="AN90" i="31" s="1"/>
  <c r="AY90" i="31"/>
  <c r="DL90" i="31" s="1"/>
  <c r="BA188" i="31"/>
  <c r="L6" i="31"/>
  <c r="AZ6" i="31" s="1"/>
  <c r="AV6" i="31"/>
  <c r="AV152" i="31"/>
  <c r="AG204" i="31"/>
  <c r="AT174" i="31"/>
  <c r="AF171" i="31"/>
  <c r="AP171" i="31" s="1"/>
  <c r="AY146" i="31"/>
  <c r="DL146" i="31" s="1"/>
  <c r="AE139" i="31"/>
  <c r="AA139" i="31"/>
  <c r="AD139" i="31"/>
  <c r="AN139" i="31" s="1"/>
  <c r="AH139" i="31"/>
  <c r="AR139" i="31" s="1"/>
  <c r="L127" i="31"/>
  <c r="Z24" i="31"/>
  <c r="AJ24" i="31" s="1"/>
  <c r="L208" i="31"/>
  <c r="AZ208" i="31" s="1"/>
  <c r="AY208" i="31"/>
  <c r="DL208" i="31" s="1"/>
  <c r="AV46" i="31"/>
  <c r="AV27" i="31"/>
  <c r="BB22" i="31"/>
  <c r="L17" i="31"/>
  <c r="AZ17" i="31" s="1"/>
  <c r="BA11" i="31"/>
  <c r="AV173" i="31"/>
  <c r="AH59" i="31"/>
  <c r="AR59" i="31" s="1"/>
  <c r="BB66" i="31"/>
  <c r="L207" i="31"/>
  <c r="AZ207" i="31" s="1"/>
  <c r="AV207" i="31"/>
  <c r="BB172" i="31"/>
  <c r="AY164" i="31"/>
  <c r="DL164" i="31" s="1"/>
  <c r="AH72" i="31"/>
  <c r="AR72" i="31" s="1"/>
  <c r="CR72" i="31"/>
  <c r="AI38" i="31"/>
  <c r="AS38" i="31" s="1"/>
  <c r="AW38" i="31"/>
  <c r="L130" i="31"/>
  <c r="AZ130" i="31" s="1"/>
  <c r="AC90" i="31"/>
  <c r="AM90" i="31" s="1"/>
  <c r="AD152" i="31"/>
  <c r="AN152" i="31" s="1"/>
  <c r="AE171" i="31"/>
  <c r="AO171" i="31" s="1"/>
  <c r="EZ171" i="31" s="1"/>
  <c r="AA171" i="31"/>
  <c r="AK171" i="31" s="1"/>
  <c r="AC146" i="31"/>
  <c r="AM146" i="31" s="1"/>
  <c r="AG146" i="31"/>
  <c r="AE146" i="31"/>
  <c r="L139" i="31"/>
  <c r="AC127" i="31"/>
  <c r="AM127" i="31" s="1"/>
  <c r="AG127" i="31"/>
  <c r="AQ127" i="31" s="1"/>
  <c r="AE127" i="31"/>
  <c r="AO127" i="31" s="1"/>
  <c r="BB17" i="31"/>
  <c r="AG172" i="31"/>
  <c r="AQ172" i="31" s="1"/>
  <c r="AU164" i="31"/>
  <c r="BB72" i="31"/>
  <c r="L72" i="31"/>
  <c r="AZ72" i="31" s="1"/>
  <c r="AV38" i="31"/>
  <c r="L188" i="31"/>
  <c r="AZ188" i="31" s="1"/>
  <c r="AB152" i="31"/>
  <c r="AL152" i="31" s="1"/>
  <c r="Z152" i="31"/>
  <c r="AJ152" i="31" s="1"/>
  <c r="AF152" i="31"/>
  <c r="AP152" i="31" s="1"/>
  <c r="AI152" i="31"/>
  <c r="AS152" i="31" s="1"/>
  <c r="AH152" i="31"/>
  <c r="AR152" i="31" s="1"/>
  <c r="L171" i="31"/>
  <c r="AF169" i="31"/>
  <c r="BA166" i="31"/>
  <c r="AC86" i="31"/>
  <c r="AM86" i="31" s="1"/>
  <c r="AA86" i="31"/>
  <c r="AK86" i="31" s="1"/>
  <c r="AD86" i="31"/>
  <c r="AN86" i="31" s="1"/>
  <c r="AB90" i="31"/>
  <c r="AL90" i="31" s="1"/>
  <c r="AI90" i="31"/>
  <c r="AS90" i="31" s="1"/>
  <c r="AB6" i="31"/>
  <c r="AL6" i="31" s="1"/>
  <c r="AA6" i="31"/>
  <c r="AK6" i="31" s="1"/>
  <c r="AC171" i="31"/>
  <c r="AM171" i="31" s="1"/>
  <c r="AI171" i="31"/>
  <c r="AS171" i="31" s="1"/>
  <c r="AE169" i="31"/>
  <c r="AO169" i="31" s="1"/>
  <c r="AA169" i="31"/>
  <c r="AD169" i="31"/>
  <c r="AN169" i="31" s="1"/>
  <c r="AH169" i="31"/>
  <c r="AR169" i="31" s="1"/>
  <c r="AB50" i="31"/>
  <c r="AL50" i="31" s="1"/>
  <c r="AE50" i="31"/>
  <c r="AO50" i="31" s="1"/>
  <c r="AI50" i="31"/>
  <c r="AS50" i="31" s="1"/>
  <c r="Z50" i="31"/>
  <c r="AJ50" i="31" s="1"/>
  <c r="AD50" i="31"/>
  <c r="AN50" i="31" s="1"/>
  <c r="G119" i="31"/>
  <c r="AT119" i="31"/>
  <c r="AC217" i="31"/>
  <c r="AM217" i="31" s="1"/>
  <c r="Z217" i="31"/>
  <c r="AJ217" i="31" s="1"/>
  <c r="AA217" i="31"/>
  <c r="AK217" i="31" s="1"/>
  <c r="AE217" i="31"/>
  <c r="AO217" i="31" s="1"/>
  <c r="AF217" i="31"/>
  <c r="AP217" i="31" s="1"/>
  <c r="AB217" i="31"/>
  <c r="AL217" i="31" s="1"/>
  <c r="AG217" i="31"/>
  <c r="AQ217" i="31" s="1"/>
  <c r="AD217" i="31"/>
  <c r="AN217" i="31" s="1"/>
  <c r="L137" i="31"/>
  <c r="AY137" i="31"/>
  <c r="DL137" i="31" s="1"/>
  <c r="BC183" i="31"/>
  <c r="BA141" i="31"/>
  <c r="AW91" i="31"/>
  <c r="BB123" i="31"/>
  <c r="AT129" i="31"/>
  <c r="AV188" i="31"/>
  <c r="AW174" i="31"/>
  <c r="AW166" i="31"/>
  <c r="AI41" i="31"/>
  <c r="AA41" i="31"/>
  <c r="AK41" i="31" s="1"/>
  <c r="AT34" i="31"/>
  <c r="AF9" i="31"/>
  <c r="AP9" i="31" s="1"/>
  <c r="AV163" i="31"/>
  <c r="BC94" i="31"/>
  <c r="BB183" i="31"/>
  <c r="AF141" i="31"/>
  <c r="AP141" i="31" s="1"/>
  <c r="AC141" i="31"/>
  <c r="Z141" i="31"/>
  <c r="AJ141" i="31" s="1"/>
  <c r="BB26" i="31"/>
  <c r="AE218" i="31"/>
  <c r="AO218" i="31" s="1"/>
  <c r="EZ218" i="31" s="1"/>
  <c r="IB218" i="31" s="1"/>
  <c r="AT217" i="31"/>
  <c r="BD217" i="31" s="1"/>
  <c r="AE181" i="31"/>
  <c r="AO181" i="31" s="1"/>
  <c r="EZ181" i="31" s="1"/>
  <c r="AB181" i="31"/>
  <c r="AL181" i="31" s="1"/>
  <c r="AE68" i="31"/>
  <c r="AO68" i="31" s="1"/>
  <c r="AB68" i="31"/>
  <c r="AL68" i="31" s="1"/>
  <c r="BC75" i="31"/>
  <c r="AG123" i="31"/>
  <c r="AQ123" i="31" s="1"/>
  <c r="AV123" i="31"/>
  <c r="AG124" i="31"/>
  <c r="AQ124" i="31" s="1"/>
  <c r="AX124" i="31"/>
  <c r="AT124" i="31"/>
  <c r="BD124" i="31" s="1"/>
  <c r="AF35" i="31"/>
  <c r="AP35" i="31" s="1"/>
  <c r="AA35" i="31"/>
  <c r="AW94" i="31"/>
  <c r="AI208" i="31"/>
  <c r="AS208" i="31" s="1"/>
  <c r="AF208" i="31"/>
  <c r="AP208" i="31" s="1"/>
  <c r="AF137" i="31"/>
  <c r="AI113" i="31"/>
  <c r="AS113" i="31" s="1"/>
  <c r="AD113" i="31"/>
  <c r="AN113" i="31" s="1"/>
  <c r="AY68" i="31"/>
  <c r="DL68" i="31" s="1"/>
  <c r="AW124" i="31"/>
  <c r="Z35" i="31"/>
  <c r="AJ35" i="31" s="1"/>
  <c r="Z9" i="31"/>
  <c r="AJ9" i="31" s="1"/>
  <c r="AD163" i="31"/>
  <c r="AN163" i="31" s="1"/>
  <c r="AY94" i="31"/>
  <c r="DL94" i="31" s="1"/>
  <c r="L181" i="31"/>
  <c r="G180" i="31"/>
  <c r="AH208" i="31"/>
  <c r="AR208" i="31" s="1"/>
  <c r="AF123" i="31"/>
  <c r="AP123" i="31" s="1"/>
  <c r="AC123" i="31"/>
  <c r="AF124" i="31"/>
  <c r="AP124" i="31" s="1"/>
  <c r="AB124" i="31"/>
  <c r="AU124" i="31"/>
  <c r="AD9" i="31"/>
  <c r="AN9" i="31" s="1"/>
  <c r="BB141" i="31"/>
  <c r="AD141" i="31"/>
  <c r="AN141" i="31" s="1"/>
  <c r="AB141" i="31"/>
  <c r="AL141" i="31" s="1"/>
  <c r="BC91" i="31"/>
  <c r="AX91" i="31"/>
  <c r="AV208" i="31"/>
  <c r="AH181" i="31"/>
  <c r="AE123" i="31"/>
  <c r="AI76" i="31"/>
  <c r="AS76" i="31" s="1"/>
  <c r="BC188" i="31"/>
  <c r="AW188" i="31"/>
  <c r="AU166" i="31"/>
  <c r="AE147" i="31"/>
  <c r="AO147" i="31" s="1"/>
  <c r="AH65" i="31"/>
  <c r="AV48" i="31"/>
  <c r="AF41" i="31"/>
  <c r="AP41" i="31" s="1"/>
  <c r="AC41" i="31"/>
  <c r="AM41" i="31" s="1"/>
  <c r="AH35" i="31"/>
  <c r="AR35" i="31" s="1"/>
  <c r="AC35" i="31"/>
  <c r="AM35" i="31" s="1"/>
  <c r="AH9" i="31"/>
  <c r="AR9" i="31" s="1"/>
  <c r="AG94" i="31"/>
  <c r="AQ94" i="31" s="1"/>
  <c r="AX26" i="31"/>
  <c r="AA208" i="31"/>
  <c r="AK208" i="31" s="1"/>
  <c r="AC218" i="31"/>
  <c r="AM218" i="31" s="1"/>
  <c r="AI180" i="31"/>
  <c r="AS180" i="31" s="1"/>
  <c r="AG113" i="31"/>
  <c r="AQ113" i="31" s="1"/>
  <c r="AG68" i="31"/>
  <c r="AV75" i="31"/>
  <c r="AW123" i="31"/>
  <c r="AV124" i="31"/>
  <c r="AD76" i="31"/>
  <c r="AN76" i="31" s="1"/>
  <c r="O39" i="13"/>
  <c r="X3" i="38"/>
  <c r="Y3" i="38"/>
  <c r="DL149" i="31"/>
  <c r="AN210" i="31"/>
  <c r="O43" i="13"/>
  <c r="N41" i="13"/>
  <c r="O41" i="13"/>
  <c r="O40" i="13"/>
  <c r="N40" i="13"/>
  <c r="BD89" i="31"/>
  <c r="N37" i="13"/>
  <c r="O37" i="13"/>
  <c r="AQ214" i="31"/>
  <c r="AL210" i="31"/>
  <c r="R218" i="31"/>
  <c r="AV218" i="31" s="1"/>
  <c r="X217" i="31"/>
  <c r="BB217" i="31" s="1"/>
  <c r="Q217" i="31"/>
  <c r="AU217" i="31" s="1"/>
  <c r="X215" i="31"/>
  <c r="BB215" i="31" s="1"/>
  <c r="R213" i="31"/>
  <c r="AV213" i="31" s="1"/>
  <c r="S203" i="31"/>
  <c r="AW203" i="31" s="1"/>
  <c r="R199" i="31"/>
  <c r="AV199" i="31" s="1"/>
  <c r="Q198" i="31"/>
  <c r="W196" i="31"/>
  <c r="BA196" i="31" s="1"/>
  <c r="Q194" i="31"/>
  <c r="AU194" i="31" s="1"/>
  <c r="AK191" i="31"/>
  <c r="V186" i="31"/>
  <c r="S185" i="31"/>
  <c r="AW185" i="31" s="1"/>
  <c r="R184" i="31"/>
  <c r="AV184" i="31" s="1"/>
  <c r="R181" i="31"/>
  <c r="AV181" i="31" s="1"/>
  <c r="X180" i="31"/>
  <c r="BB180" i="31" s="1"/>
  <c r="Q180" i="31"/>
  <c r="AL175" i="31"/>
  <c r="AJ175" i="31"/>
  <c r="AS173" i="31"/>
  <c r="V171" i="31"/>
  <c r="W171" i="31"/>
  <c r="BA171" i="31" s="1"/>
  <c r="X171" i="31"/>
  <c r="AL164" i="31"/>
  <c r="AQ164" i="31"/>
  <c r="AO48" i="31"/>
  <c r="EZ48" i="31" s="1"/>
  <c r="AP48" i="31"/>
  <c r="AK48" i="31"/>
  <c r="R153" i="31"/>
  <c r="AV153" i="31" s="1"/>
  <c r="V146" i="31"/>
  <c r="X146" i="31"/>
  <c r="BB146" i="31" s="1"/>
  <c r="W146" i="31"/>
  <c r="BA146" i="31" s="1"/>
  <c r="Q143" i="31"/>
  <c r="AU143" i="31" s="1"/>
  <c r="S140" i="31"/>
  <c r="AW140" i="31" s="1"/>
  <c r="AK139" i="31"/>
  <c r="X138" i="31"/>
  <c r="BB138" i="31" s="1"/>
  <c r="S126" i="31"/>
  <c r="AW126" i="31" s="1"/>
  <c r="V122" i="31"/>
  <c r="R121" i="31"/>
  <c r="AV121" i="31" s="1"/>
  <c r="X120" i="31"/>
  <c r="BB120" i="31" s="1"/>
  <c r="Q120" i="31"/>
  <c r="AU120" i="31" s="1"/>
  <c r="R119" i="31"/>
  <c r="Q110" i="31"/>
  <c r="AU110" i="31" s="1"/>
  <c r="AS109" i="31"/>
  <c r="S107" i="31"/>
  <c r="AW107" i="31" s="1"/>
  <c r="X106" i="31"/>
  <c r="BB106" i="31" s="1"/>
  <c r="Q106" i="31"/>
  <c r="S95" i="31"/>
  <c r="AW95" i="31" s="1"/>
  <c r="AJ90" i="31"/>
  <c r="S84" i="31"/>
  <c r="AW84" i="31" s="1"/>
  <c r="R83" i="31"/>
  <c r="AV83" i="31" s="1"/>
  <c r="Q82" i="31"/>
  <c r="W74" i="31"/>
  <c r="BA74" i="31" s="1"/>
  <c r="AK43" i="31"/>
  <c r="R39" i="31"/>
  <c r="AV39" i="31" s="1"/>
  <c r="S39" i="31"/>
  <c r="AW39" i="31" s="1"/>
  <c r="Q39" i="31"/>
  <c r="AU39" i="31" s="1"/>
  <c r="R36" i="31"/>
  <c r="AV36" i="31" s="1"/>
  <c r="R35" i="31"/>
  <c r="Q35" i="31"/>
  <c r="S35" i="31"/>
  <c r="AW35" i="31" s="1"/>
  <c r="R32" i="31"/>
  <c r="AV32" i="31" s="1"/>
  <c r="Q29" i="31"/>
  <c r="AU29" i="31" s="1"/>
  <c r="AJ25" i="31"/>
  <c r="AR25" i="31"/>
  <c r="R23" i="31"/>
  <c r="AV23" i="31" s="1"/>
  <c r="AM21" i="31"/>
  <c r="S8" i="31"/>
  <c r="AW8" i="31" s="1"/>
  <c r="BT5" i="34"/>
  <c r="BU4" i="34"/>
  <c r="G18" i="38"/>
  <c r="G21" i="38"/>
  <c r="G4" i="38"/>
  <c r="T10" i="39"/>
  <c r="T22" i="39"/>
  <c r="G16" i="39"/>
  <c r="G18" i="39"/>
  <c r="AA89" i="31"/>
  <c r="AK89" i="31" s="1"/>
  <c r="AI149" i="31"/>
  <c r="AS149" i="31" s="1"/>
  <c r="C89" i="31"/>
  <c r="G89" i="31"/>
  <c r="AU89" i="31" s="1"/>
  <c r="BA216" i="31"/>
  <c r="BA215" i="31"/>
  <c r="AT215" i="31"/>
  <c r="G215" i="31"/>
  <c r="Z212" i="31"/>
  <c r="AJ212" i="31" s="1"/>
  <c r="AB212" i="31"/>
  <c r="AL212" i="31" s="1"/>
  <c r="AG212" i="31"/>
  <c r="AQ212" i="31" s="1"/>
  <c r="AC212" i="31"/>
  <c r="AM212" i="31" s="1"/>
  <c r="AH212" i="31"/>
  <c r="AR212" i="31" s="1"/>
  <c r="AD212" i="31"/>
  <c r="AN212" i="31" s="1"/>
  <c r="AE212" i="31"/>
  <c r="AO212" i="31" s="1"/>
  <c r="AI212" i="31"/>
  <c r="AS212" i="31" s="1"/>
  <c r="AA212" i="31"/>
  <c r="AK212" i="31" s="1"/>
  <c r="AF212" i="31"/>
  <c r="AP212" i="31" s="1"/>
  <c r="CR206" i="31"/>
  <c r="BD202" i="31"/>
  <c r="CR202" i="31" s="1"/>
  <c r="AS184" i="31"/>
  <c r="AS217" i="31"/>
  <c r="Q213" i="31"/>
  <c r="Q199" i="31"/>
  <c r="AU199" i="31" s="1"/>
  <c r="Q184" i="31"/>
  <c r="AJ180" i="31"/>
  <c r="S178" i="31"/>
  <c r="AW178" i="31" s="1"/>
  <c r="R171" i="31"/>
  <c r="AV171" i="31" s="1"/>
  <c r="Q171" i="31"/>
  <c r="S171" i="31"/>
  <c r="AW171" i="31" s="1"/>
  <c r="S167" i="31"/>
  <c r="AW167" i="31" s="1"/>
  <c r="AN159" i="31"/>
  <c r="AK159" i="31"/>
  <c r="AP159" i="31"/>
  <c r="Q153" i="31"/>
  <c r="AU153" i="31" s="1"/>
  <c r="Q146" i="31"/>
  <c r="R146" i="31"/>
  <c r="AV146" i="31" s="1"/>
  <c r="S146" i="31"/>
  <c r="AW146" i="31" s="1"/>
  <c r="AO135" i="31"/>
  <c r="AS135" i="31"/>
  <c r="Q119" i="31"/>
  <c r="AK116" i="31"/>
  <c r="X114" i="31"/>
  <c r="BB114" i="31" s="1"/>
  <c r="V114" i="31"/>
  <c r="W114" i="31"/>
  <c r="BA114" i="31" s="1"/>
  <c r="AN106" i="31"/>
  <c r="AJ106" i="31"/>
  <c r="Q83" i="31"/>
  <c r="AU83" i="31" s="1"/>
  <c r="AL82" i="31"/>
  <c r="AN70" i="31"/>
  <c r="AO70" i="31"/>
  <c r="AS70" i="31"/>
  <c r="AR44" i="31"/>
  <c r="V37" i="31"/>
  <c r="X37" i="31"/>
  <c r="BB37" i="31" s="1"/>
  <c r="W37" i="31"/>
  <c r="BA37" i="31" s="1"/>
  <c r="Q36" i="31"/>
  <c r="AU36" i="31" s="1"/>
  <c r="AQ35" i="31"/>
  <c r="AO35" i="31"/>
  <c r="Q32" i="31"/>
  <c r="AJ31" i="31"/>
  <c r="Y29" i="31"/>
  <c r="BC29" i="31" s="1"/>
  <c r="AL26" i="31"/>
  <c r="Q23" i="31"/>
  <c r="AR14" i="31"/>
  <c r="S4" i="31"/>
  <c r="AW4" i="31" s="1"/>
  <c r="AZ216" i="31"/>
  <c r="AM213" i="31"/>
  <c r="Z213" i="31"/>
  <c r="AJ213" i="31" s="1"/>
  <c r="AB213" i="31"/>
  <c r="AL213" i="31" s="1"/>
  <c r="AG213" i="31"/>
  <c r="AQ213" i="31" s="1"/>
  <c r="AD213" i="31"/>
  <c r="AN213" i="31" s="1"/>
  <c r="AE213" i="31"/>
  <c r="AO213" i="31" s="1"/>
  <c r="EZ213" i="31" s="1"/>
  <c r="AI213" i="31"/>
  <c r="AS213" i="31" s="1"/>
  <c r="AA213" i="31"/>
  <c r="AK213" i="31" s="1"/>
  <c r="AF213" i="31"/>
  <c r="AP213" i="31" s="1"/>
  <c r="AK211" i="31"/>
  <c r="AT211" i="31"/>
  <c r="G211" i="31"/>
  <c r="AU211" i="31" s="1"/>
  <c r="DL205" i="31"/>
  <c r="BB202" i="31"/>
  <c r="BB199" i="31"/>
  <c r="AM196" i="31"/>
  <c r="Q218" i="31"/>
  <c r="AU218" i="31" s="1"/>
  <c r="V215" i="31"/>
  <c r="W204" i="31"/>
  <c r="BA204" i="31" s="1"/>
  <c r="X204" i="31"/>
  <c r="BB204" i="31" s="1"/>
  <c r="V204" i="31"/>
  <c r="Q203" i="31"/>
  <c r="X198" i="31"/>
  <c r="BB198" i="31" s="1"/>
  <c r="AM195" i="31"/>
  <c r="X194" i="31"/>
  <c r="BB194" i="31" s="1"/>
  <c r="S186" i="31"/>
  <c r="AW186" i="31" s="1"/>
  <c r="Q185" i="31"/>
  <c r="AU185" i="31" s="1"/>
  <c r="Q181" i="31"/>
  <c r="R178" i="31"/>
  <c r="AV178" i="31" s="1"/>
  <c r="Y171" i="31"/>
  <c r="BC171" i="31" s="1"/>
  <c r="R167" i="31"/>
  <c r="AV167" i="31" s="1"/>
  <c r="W158" i="31"/>
  <c r="BA158" i="31" s="1"/>
  <c r="AR153" i="31"/>
  <c r="X147" i="31"/>
  <c r="BB147" i="31" s="1"/>
  <c r="W147" i="31"/>
  <c r="BA147" i="31" s="1"/>
  <c r="V147" i="31"/>
  <c r="AJ146" i="31"/>
  <c r="AS146" i="31"/>
  <c r="W145" i="31"/>
  <c r="BA145" i="31" s="1"/>
  <c r="X143" i="31"/>
  <c r="BB143" i="31" s="1"/>
  <c r="Q140" i="31"/>
  <c r="AU140" i="31" s="1"/>
  <c r="V138" i="31"/>
  <c r="AZ138" i="31" s="1"/>
  <c r="W127" i="31"/>
  <c r="BA127" i="31" s="1"/>
  <c r="X127" i="31"/>
  <c r="BB127" i="31" s="1"/>
  <c r="V127" i="31"/>
  <c r="Q126" i="31"/>
  <c r="S122" i="31"/>
  <c r="AW122" i="31" s="1"/>
  <c r="Q121" i="31"/>
  <c r="AU121" i="31" s="1"/>
  <c r="Q114" i="31"/>
  <c r="R114" i="31"/>
  <c r="AV114" i="31" s="1"/>
  <c r="S114" i="31"/>
  <c r="AW114" i="31" s="1"/>
  <c r="X110" i="31"/>
  <c r="BB110" i="31" s="1"/>
  <c r="Q107" i="31"/>
  <c r="Q95" i="31"/>
  <c r="AS86" i="31"/>
  <c r="AJ86" i="31"/>
  <c r="Q84" i="31"/>
  <c r="AO83" i="31"/>
  <c r="EZ83" i="31" s="1"/>
  <c r="IB83" i="31" s="1"/>
  <c r="X82" i="31"/>
  <c r="BB82" i="31" s="1"/>
  <c r="AS71" i="31"/>
  <c r="W64" i="31"/>
  <c r="BA64" i="31" s="1"/>
  <c r="AN62" i="31"/>
  <c r="V41" i="31"/>
  <c r="W41" i="31"/>
  <c r="BA41" i="31" s="1"/>
  <c r="X41" i="31"/>
  <c r="BB41" i="31" s="1"/>
  <c r="S37" i="31"/>
  <c r="AW37" i="31" s="1"/>
  <c r="Q37" i="31"/>
  <c r="R37" i="31"/>
  <c r="AV37" i="31" s="1"/>
  <c r="Q8" i="31"/>
  <c r="R4" i="31"/>
  <c r="AV4" i="31" s="1"/>
  <c r="BS4" i="34"/>
  <c r="BU3" i="34"/>
  <c r="G13" i="38"/>
  <c r="G20" i="38"/>
  <c r="T9" i="38"/>
  <c r="G19" i="39"/>
  <c r="T18" i="39"/>
  <c r="G22" i="39"/>
  <c r="I3" i="39"/>
  <c r="J3" i="39" s="1"/>
  <c r="L3" i="39" s="1"/>
  <c r="B89" i="31"/>
  <c r="AG89" i="31"/>
  <c r="AQ89" i="31" s="1"/>
  <c r="AI89" i="31"/>
  <c r="AS89" i="31" s="1"/>
  <c r="AJ214" i="31"/>
  <c r="AP211" i="31"/>
  <c r="AQ202" i="31"/>
  <c r="AW202" i="31"/>
  <c r="AO200" i="31"/>
  <c r="AQ199" i="31"/>
  <c r="AJ195" i="31"/>
  <c r="AJ184" i="31"/>
  <c r="R204" i="31"/>
  <c r="AV204" i="31" s="1"/>
  <c r="S204" i="31"/>
  <c r="Q204" i="31"/>
  <c r="AU204" i="31" s="1"/>
  <c r="W198" i="31"/>
  <c r="BA198" i="31" s="1"/>
  <c r="S196" i="31"/>
  <c r="AW196" i="31" s="1"/>
  <c r="W194" i="31"/>
  <c r="BA194" i="31" s="1"/>
  <c r="AO189" i="31"/>
  <c r="EZ189" i="31" s="1"/>
  <c r="IB189" i="31" s="1"/>
  <c r="AJ185" i="31"/>
  <c r="AM185" i="31"/>
  <c r="Q178" i="31"/>
  <c r="AU178" i="31" s="1"/>
  <c r="W169" i="31"/>
  <c r="BA169" i="31" s="1"/>
  <c r="X169" i="31"/>
  <c r="BB169" i="31" s="1"/>
  <c r="V169" i="31"/>
  <c r="Q167" i="31"/>
  <c r="V158" i="31"/>
  <c r="Q147" i="31"/>
  <c r="AU147" i="31" s="1"/>
  <c r="S147" i="31"/>
  <c r="AW147" i="31" s="1"/>
  <c r="R147" i="31"/>
  <c r="AV147" i="31" s="1"/>
  <c r="V145" i="31"/>
  <c r="AZ145" i="31" s="1"/>
  <c r="AN144" i="31"/>
  <c r="AO144" i="31"/>
  <c r="W143" i="31"/>
  <c r="BA143" i="31" s="1"/>
  <c r="R127" i="31"/>
  <c r="S127" i="31"/>
  <c r="AW127" i="31" s="1"/>
  <c r="Q127" i="31"/>
  <c r="W110" i="31"/>
  <c r="BA110" i="31" s="1"/>
  <c r="AS95" i="31"/>
  <c r="AN95" i="31"/>
  <c r="AJ84" i="31"/>
  <c r="W82" i="31"/>
  <c r="BA82" i="31" s="1"/>
  <c r="AN78" i="31"/>
  <c r="S74" i="31"/>
  <c r="AW74" i="31" s="1"/>
  <c r="Q47" i="31"/>
  <c r="AU47" i="31" s="1"/>
  <c r="V47" i="31"/>
  <c r="S47" i="31"/>
  <c r="AW47" i="31" s="1"/>
  <c r="X47" i="31"/>
  <c r="BB47" i="31" s="1"/>
  <c r="W47" i="31"/>
  <c r="BA47" i="31" s="1"/>
  <c r="R47" i="31"/>
  <c r="AV47" i="31" s="1"/>
  <c r="R41" i="31"/>
  <c r="S41" i="31"/>
  <c r="AW41" i="31" s="1"/>
  <c r="Q41" i="31"/>
  <c r="AU41" i="31" s="1"/>
  <c r="AS40" i="31"/>
  <c r="AO20" i="31"/>
  <c r="EZ20" i="31" s="1"/>
  <c r="AP20" i="31"/>
  <c r="W9" i="31"/>
  <c r="BA9" i="31" s="1"/>
  <c r="X9" i="31"/>
  <c r="BB9" i="31" s="1"/>
  <c r="V9" i="31"/>
  <c r="AZ9" i="31" s="1"/>
  <c r="Q4" i="31"/>
  <c r="G8" i="38"/>
  <c r="G9" i="38"/>
  <c r="G17" i="38"/>
  <c r="G17" i="39"/>
  <c r="T16" i="39"/>
  <c r="T9" i="39"/>
  <c r="AR214" i="31"/>
  <c r="BA212" i="31"/>
  <c r="BA202" i="31"/>
  <c r="AR200" i="31"/>
  <c r="DL200" i="31"/>
  <c r="AO198" i="31"/>
  <c r="EZ198" i="31" s="1"/>
  <c r="BD198" i="31"/>
  <c r="CR198" i="31" s="1"/>
  <c r="AN184" i="31"/>
  <c r="S215" i="31"/>
  <c r="AW215" i="31" s="1"/>
  <c r="W213" i="31"/>
  <c r="BA213" i="31" s="1"/>
  <c r="AN204" i="31"/>
  <c r="AM204" i="31"/>
  <c r="X203" i="31"/>
  <c r="BB203" i="31" s="1"/>
  <c r="W199" i="31"/>
  <c r="BA199" i="31" s="1"/>
  <c r="V198" i="31"/>
  <c r="R196" i="31"/>
  <c r="AV196" i="31" s="1"/>
  <c r="V194" i="31"/>
  <c r="AZ194" i="31" s="1"/>
  <c r="AP68" i="31"/>
  <c r="Q186" i="31"/>
  <c r="X185" i="31"/>
  <c r="BB185" i="31" s="1"/>
  <c r="W184" i="31"/>
  <c r="BA184" i="31" s="1"/>
  <c r="AJ176" i="31"/>
  <c r="AM176" i="31"/>
  <c r="AL172" i="31"/>
  <c r="AS172" i="31"/>
  <c r="R169" i="31"/>
  <c r="AV169" i="31" s="1"/>
  <c r="S169" i="31"/>
  <c r="AW169" i="31" s="1"/>
  <c r="Q169" i="31"/>
  <c r="AU169" i="31" s="1"/>
  <c r="AS167" i="31"/>
  <c r="AR157" i="31"/>
  <c r="AM157" i="31"/>
  <c r="AO155" i="31"/>
  <c r="EZ155" i="31" s="1"/>
  <c r="IB155" i="31" s="1"/>
  <c r="AP155" i="31"/>
  <c r="AQ155" i="31"/>
  <c r="W153" i="31"/>
  <c r="S145" i="31"/>
  <c r="AW145" i="31" s="1"/>
  <c r="V143" i="31"/>
  <c r="AS141" i="31"/>
  <c r="X140" i="31"/>
  <c r="BB140" i="31" s="1"/>
  <c r="S138" i="31"/>
  <c r="AW138" i="31" s="1"/>
  <c r="X137" i="31"/>
  <c r="Q137" i="31"/>
  <c r="R132" i="31"/>
  <c r="AV132" i="31" s="1"/>
  <c r="AP127" i="31"/>
  <c r="AN127" i="31"/>
  <c r="AK127" i="31"/>
  <c r="AL127" i="31"/>
  <c r="X126" i="31"/>
  <c r="BB126" i="31" s="1"/>
  <c r="Q122" i="31"/>
  <c r="X119" i="31"/>
  <c r="BB119" i="31" s="1"/>
  <c r="V110" i="31"/>
  <c r="X107" i="31"/>
  <c r="BB107" i="31" s="1"/>
  <c r="AQ104" i="31"/>
  <c r="AJ101" i="31"/>
  <c r="AQ97" i="31"/>
  <c r="X95" i="31"/>
  <c r="BB95" i="31" s="1"/>
  <c r="V90" i="31"/>
  <c r="AZ90" i="31" s="1"/>
  <c r="W83" i="31"/>
  <c r="BA83" i="31" s="1"/>
  <c r="V82" i="31"/>
  <c r="R74" i="31"/>
  <c r="AV74" i="31" s="1"/>
  <c r="S64" i="31"/>
  <c r="AW64" i="31" s="1"/>
  <c r="V42" i="31"/>
  <c r="AZ42" i="31" s="1"/>
  <c r="X42" i="31"/>
  <c r="BB42" i="31" s="1"/>
  <c r="W42" i="31"/>
  <c r="BA42" i="31" s="1"/>
  <c r="W36" i="31"/>
  <c r="BA36" i="31" s="1"/>
  <c r="W32" i="31"/>
  <c r="BA32" i="31" s="1"/>
  <c r="V24" i="31"/>
  <c r="W24" i="31"/>
  <c r="X24" i="31"/>
  <c r="BB24" i="31" s="1"/>
  <c r="X23" i="31"/>
  <c r="BB23" i="31" s="1"/>
  <c r="R9" i="31"/>
  <c r="AV9" i="31" s="1"/>
  <c r="S9" i="31"/>
  <c r="AW9" i="31" s="1"/>
  <c r="Q9" i="31"/>
  <c r="AU9" i="31" s="1"/>
  <c r="X8" i="31"/>
  <c r="BS3" i="34"/>
  <c r="I3" i="38"/>
  <c r="J3" i="38" s="1"/>
  <c r="T22" i="38"/>
  <c r="G10" i="38"/>
  <c r="G6" i="38"/>
  <c r="T7" i="38"/>
  <c r="T19" i="39"/>
  <c r="G15" i="39"/>
  <c r="T14" i="39"/>
  <c r="G8" i="39"/>
  <c r="F10" i="39"/>
  <c r="V3" i="39"/>
  <c r="W3" i="39" s="1"/>
  <c r="Y3" i="39" s="1"/>
  <c r="Z89" i="31"/>
  <c r="AJ89" i="31" s="1"/>
  <c r="AB89" i="31"/>
  <c r="AL89" i="31" s="1"/>
  <c r="AB149" i="31"/>
  <c r="AL149" i="31" s="1"/>
  <c r="Q168" i="31"/>
  <c r="AV216" i="31"/>
  <c r="AT214" i="31"/>
  <c r="G214" i="31"/>
  <c r="AU214" i="31" s="1"/>
  <c r="L213" i="31"/>
  <c r="BA211" i="31"/>
  <c r="AT210" i="31"/>
  <c r="G210" i="31"/>
  <c r="AU210" i="31" s="1"/>
  <c r="AK203" i="31"/>
  <c r="AV202" i="31"/>
  <c r="AR201" i="31"/>
  <c r="DL199" i="31"/>
  <c r="AR199" i="31"/>
  <c r="AS196" i="31"/>
  <c r="AL194" i="31"/>
  <c r="BB192" i="31"/>
  <c r="W203" i="31"/>
  <c r="BA203" i="31" s="1"/>
  <c r="X197" i="31"/>
  <c r="BB197" i="31" s="1"/>
  <c r="W197" i="31"/>
  <c r="BA197" i="31" s="1"/>
  <c r="V197" i="31"/>
  <c r="Q196" i="31"/>
  <c r="AU196" i="31" s="1"/>
  <c r="W185" i="31"/>
  <c r="BA185" i="31" s="1"/>
  <c r="X178" i="31"/>
  <c r="BB178" i="31" s="1"/>
  <c r="X167" i="31"/>
  <c r="BB167" i="31" s="1"/>
  <c r="S158" i="31"/>
  <c r="AW158" i="31" s="1"/>
  <c r="R145" i="31"/>
  <c r="W140" i="31"/>
  <c r="BA140" i="31" s="1"/>
  <c r="R138" i="31"/>
  <c r="AV138" i="31" s="1"/>
  <c r="W137" i="31"/>
  <c r="BA137" i="31" s="1"/>
  <c r="Q132" i="31"/>
  <c r="AU132" i="31" s="1"/>
  <c r="W126" i="31"/>
  <c r="BA126" i="31" s="1"/>
  <c r="S120" i="31"/>
  <c r="AW120" i="31" s="1"/>
  <c r="AS148" i="31"/>
  <c r="W119" i="31"/>
  <c r="BA119" i="31" s="1"/>
  <c r="W113" i="31"/>
  <c r="V113" i="31"/>
  <c r="X113" i="31"/>
  <c r="BB113" i="31" s="1"/>
  <c r="W107" i="31"/>
  <c r="BA107" i="31" s="1"/>
  <c r="S106" i="31"/>
  <c r="AW106" i="31" s="1"/>
  <c r="AJ98" i="31"/>
  <c r="W95" i="31"/>
  <c r="BA95" i="31" s="1"/>
  <c r="S90" i="31"/>
  <c r="AW90" i="31" s="1"/>
  <c r="X84" i="31"/>
  <c r="BB84" i="31" s="1"/>
  <c r="Q74" i="31"/>
  <c r="AU74" i="31" s="1"/>
  <c r="R64" i="31"/>
  <c r="AV64" i="31" s="1"/>
  <c r="Q42" i="31"/>
  <c r="AU42" i="31" s="1"/>
  <c r="R42" i="31"/>
  <c r="AV42" i="31" s="1"/>
  <c r="S42" i="31"/>
  <c r="AW42" i="31" s="1"/>
  <c r="W34" i="31"/>
  <c r="BA34" i="31" s="1"/>
  <c r="X34" i="31"/>
  <c r="BB34" i="31" s="1"/>
  <c r="V34" i="31"/>
  <c r="T29" i="31"/>
  <c r="AX29" i="31" s="1"/>
  <c r="Q24" i="31"/>
  <c r="S24" i="31"/>
  <c r="AW24" i="31" s="1"/>
  <c r="R24" i="31"/>
  <c r="AV24" i="31" s="1"/>
  <c r="W23" i="31"/>
  <c r="BA23" i="31" s="1"/>
  <c r="AO22" i="31"/>
  <c r="AK22" i="31"/>
  <c r="AP22" i="31"/>
  <c r="W8" i="31"/>
  <c r="BA8" i="31" s="1"/>
  <c r="X4" i="31"/>
  <c r="BB4" i="31" s="1"/>
  <c r="AP8" i="31"/>
  <c r="T18" i="38"/>
  <c r="G7" i="38"/>
  <c r="G15" i="38"/>
  <c r="S6" i="38"/>
  <c r="S25" i="38" s="1"/>
  <c r="G16" i="38"/>
  <c r="T17" i="39"/>
  <c r="G13" i="39"/>
  <c r="T12" i="39"/>
  <c r="T6" i="39"/>
  <c r="F8" i="39"/>
  <c r="G14" i="39"/>
  <c r="AE89" i="31"/>
  <c r="AO89" i="31" s="1"/>
  <c r="AT149" i="31"/>
  <c r="AJ215" i="31"/>
  <c r="AV212" i="31"/>
  <c r="AM211" i="31"/>
  <c r="AM206" i="31"/>
  <c r="AJ203" i="31"/>
  <c r="AK202" i="31"/>
  <c r="AM200" i="31"/>
  <c r="Q215" i="31"/>
  <c r="V203" i="31"/>
  <c r="S198" i="31"/>
  <c r="AW198" i="31" s="1"/>
  <c r="Q197" i="31"/>
  <c r="R197" i="31"/>
  <c r="AV197" i="31" s="1"/>
  <c r="S197" i="31"/>
  <c r="AW197" i="31" s="1"/>
  <c r="AO196" i="31"/>
  <c r="S194" i="31"/>
  <c r="AW194" i="31" s="1"/>
  <c r="V185" i="31"/>
  <c r="W178" i="31"/>
  <c r="BA178" i="31" s="1"/>
  <c r="W167" i="31"/>
  <c r="BA167" i="31" s="1"/>
  <c r="Q145" i="31"/>
  <c r="AU145" i="31" s="1"/>
  <c r="S143" i="31"/>
  <c r="AW143" i="31" s="1"/>
  <c r="V140" i="31"/>
  <c r="AZ140" i="31" s="1"/>
  <c r="W139" i="31"/>
  <c r="BA139" i="31" s="1"/>
  <c r="X139" i="31"/>
  <c r="BB139" i="31" s="1"/>
  <c r="V139" i="31"/>
  <c r="Q138" i="31"/>
  <c r="V126" i="31"/>
  <c r="AK125" i="31"/>
  <c r="V119" i="31"/>
  <c r="AQ118" i="31"/>
  <c r="R113" i="31"/>
  <c r="AV113" i="31" s="1"/>
  <c r="S113" i="31"/>
  <c r="AW113" i="31" s="1"/>
  <c r="Q113" i="31"/>
  <c r="S110" i="31"/>
  <c r="AW110" i="31" s="1"/>
  <c r="V107" i="31"/>
  <c r="V95" i="31"/>
  <c r="AZ95" i="31" s="1"/>
  <c r="R90" i="31"/>
  <c r="AV90" i="31" s="1"/>
  <c r="S82" i="31"/>
  <c r="AW82" i="31" s="1"/>
  <c r="AS72" i="31"/>
  <c r="AO72" i="31"/>
  <c r="AS66" i="31"/>
  <c r="AK66" i="31"/>
  <c r="Q64" i="31"/>
  <c r="AU64" i="31" s="1"/>
  <c r="AK42" i="31"/>
  <c r="AR42" i="31"/>
  <c r="Q34" i="31"/>
  <c r="AU34" i="31" s="1"/>
  <c r="R34" i="31"/>
  <c r="AV34" i="31" s="1"/>
  <c r="S34" i="31"/>
  <c r="AW34" i="31" s="1"/>
  <c r="W30" i="31"/>
  <c r="X30" i="31"/>
  <c r="BB30" i="31" s="1"/>
  <c r="V30" i="31"/>
  <c r="AM28" i="31"/>
  <c r="V23" i="31"/>
  <c r="V8" i="31"/>
  <c r="AJ6" i="31"/>
  <c r="W4" i="31"/>
  <c r="BA4" i="31" s="1"/>
  <c r="G5" i="38"/>
  <c r="G11" i="38"/>
  <c r="G12" i="38"/>
  <c r="T15" i="39"/>
  <c r="T11" i="39"/>
  <c r="T8" i="39"/>
  <c r="T21" i="39"/>
  <c r="AH89" i="31"/>
  <c r="AR89" i="31" s="1"/>
  <c r="Z216" i="31"/>
  <c r="AJ216" i="31" s="1"/>
  <c r="AB216" i="31"/>
  <c r="AL216" i="31" s="1"/>
  <c r="AG216" i="31"/>
  <c r="AQ216" i="31" s="1"/>
  <c r="AC216" i="31"/>
  <c r="AM216" i="31" s="1"/>
  <c r="AH216" i="31"/>
  <c r="AR216" i="31" s="1"/>
  <c r="AD216" i="31"/>
  <c r="AN216" i="31" s="1"/>
  <c r="AE216" i="31"/>
  <c r="AO216" i="31" s="1"/>
  <c r="AI216" i="31"/>
  <c r="AS216" i="31" s="1"/>
  <c r="AA216" i="31"/>
  <c r="AK216" i="31" s="1"/>
  <c r="AR206" i="31"/>
  <c r="AJ205" i="31"/>
  <c r="BD203" i="31"/>
  <c r="CR203" i="31" s="1"/>
  <c r="AJ202" i="31"/>
  <c r="AJ201" i="31"/>
  <c r="AR196" i="31"/>
  <c r="AS189" i="31"/>
  <c r="AQ187" i="31"/>
  <c r="S218" i="31"/>
  <c r="AM208" i="31"/>
  <c r="S199" i="31"/>
  <c r="AW199" i="31" s="1"/>
  <c r="R198" i="31"/>
  <c r="AV198" i="31" s="1"/>
  <c r="X196" i="31"/>
  <c r="BB196" i="31" s="1"/>
  <c r="R194" i="31"/>
  <c r="AV194" i="31" s="1"/>
  <c r="AN188" i="31"/>
  <c r="W186" i="31"/>
  <c r="BA186" i="31" s="1"/>
  <c r="S184" i="31"/>
  <c r="AW184" i="31" s="1"/>
  <c r="S181" i="31"/>
  <c r="V178" i="31"/>
  <c r="V167" i="31"/>
  <c r="AZ167" i="31" s="1"/>
  <c r="Q158" i="31"/>
  <c r="S153" i="31"/>
  <c r="AW153" i="31" s="1"/>
  <c r="R143" i="31"/>
  <c r="AV143" i="31" s="1"/>
  <c r="R139" i="31"/>
  <c r="AV139" i="31" s="1"/>
  <c r="S139" i="31"/>
  <c r="AW139" i="31" s="1"/>
  <c r="Q139" i="31"/>
  <c r="V137" i="31"/>
  <c r="X132" i="31"/>
  <c r="BB132" i="31" s="1"/>
  <c r="W122" i="31"/>
  <c r="BA122" i="31" s="1"/>
  <c r="S121" i="31"/>
  <c r="AW121" i="31" s="1"/>
  <c r="R120" i="31"/>
  <c r="AV120" i="31" s="1"/>
  <c r="S119" i="31"/>
  <c r="AW119" i="31" s="1"/>
  <c r="AK113" i="31"/>
  <c r="AP113" i="31"/>
  <c r="R110" i="31"/>
  <c r="AV110" i="31" s="1"/>
  <c r="R106" i="31"/>
  <c r="AV106" i="31" s="1"/>
  <c r="AN94" i="31"/>
  <c r="AN92" i="31"/>
  <c r="AM92" i="31"/>
  <c r="Q90" i="31"/>
  <c r="AL88" i="31"/>
  <c r="V84" i="31"/>
  <c r="S83" i="31"/>
  <c r="AW83" i="31" s="1"/>
  <c r="R82" i="31"/>
  <c r="AV82" i="31" s="1"/>
  <c r="AS79" i="31"/>
  <c r="AN79" i="31"/>
  <c r="AS77" i="31"/>
  <c r="AQ77" i="31"/>
  <c r="X74" i="31"/>
  <c r="BB74" i="31" s="1"/>
  <c r="W39" i="31"/>
  <c r="BA39" i="31" s="1"/>
  <c r="X39" i="31"/>
  <c r="BB39" i="31" s="1"/>
  <c r="V39" i="31"/>
  <c r="AZ39" i="31" s="1"/>
  <c r="S36" i="31"/>
  <c r="AW36" i="31" s="1"/>
  <c r="W35" i="31"/>
  <c r="BA35" i="31" s="1"/>
  <c r="V35" i="31"/>
  <c r="X35" i="31"/>
  <c r="BB35" i="31" s="1"/>
  <c r="S32" i="31"/>
  <c r="R30" i="31"/>
  <c r="AV30" i="31" s="1"/>
  <c r="S30" i="31"/>
  <c r="AW30" i="31" s="1"/>
  <c r="Q30" i="31"/>
  <c r="AU30" i="31" s="1"/>
  <c r="S23" i="31"/>
  <c r="AW23" i="31" s="1"/>
  <c r="AL19" i="31"/>
  <c r="AM19" i="31"/>
  <c r="V4" i="31"/>
  <c r="BU5" i="34"/>
  <c r="BX4" i="34"/>
  <c r="F4" i="38"/>
  <c r="G14" i="38"/>
  <c r="G22" i="38"/>
  <c r="T13" i="39"/>
  <c r="S4" i="39"/>
  <c r="S25" i="39" s="1"/>
  <c r="AF89" i="31"/>
  <c r="AP89" i="31" s="1"/>
  <c r="AC149" i="31"/>
  <c r="AM149" i="31" s="1"/>
  <c r="AV89" i="31"/>
  <c r="AJ105" i="31"/>
  <c r="AH213" i="31"/>
  <c r="AR213" i="31" s="1"/>
  <c r="AJ206" i="31"/>
  <c r="L205" i="31"/>
  <c r="AZ205" i="31" s="1"/>
  <c r="BD205" i="31"/>
  <c r="CR205" i="31" s="1"/>
  <c r="AN203" i="31"/>
  <c r="AN202" i="31"/>
  <c r="AQ201" i="31"/>
  <c r="AN196" i="31"/>
  <c r="AJ194" i="31"/>
  <c r="AC198" i="31"/>
  <c r="AM198" i="31" s="1"/>
  <c r="AH198" i="31"/>
  <c r="AR198" i="31" s="1"/>
  <c r="Z198" i="31"/>
  <c r="AJ198" i="31" s="1"/>
  <c r="AB198" i="31"/>
  <c r="AL198" i="31" s="1"/>
  <c r="AG198" i="31"/>
  <c r="AQ198" i="31" s="1"/>
  <c r="AY194" i="31"/>
  <c r="AK187" i="31"/>
  <c r="AN185" i="31"/>
  <c r="G184" i="31"/>
  <c r="AT184" i="31"/>
  <c r="AJ178" i="31"/>
  <c r="DL177" i="31"/>
  <c r="AP175" i="31"/>
  <c r="AK167" i="31"/>
  <c r="AK162" i="31"/>
  <c r="AL189" i="31"/>
  <c r="AR168" i="31"/>
  <c r="AK157" i="31"/>
  <c r="AJ151" i="31"/>
  <c r="DL144" i="31"/>
  <c r="AF205" i="31"/>
  <c r="AP205" i="31" s="1"/>
  <c r="AA205" i="31"/>
  <c r="AK205" i="31" s="1"/>
  <c r="G202" i="31"/>
  <c r="AU202" i="31" s="1"/>
  <c r="AW201" i="31"/>
  <c r="AG200" i="31"/>
  <c r="AQ200" i="31" s="1"/>
  <c r="AF200" i="31"/>
  <c r="AP200" i="31" s="1"/>
  <c r="L199" i="31"/>
  <c r="AZ199" i="31" s="1"/>
  <c r="AF198" i="31"/>
  <c r="AP198" i="31" s="1"/>
  <c r="AV189" i="31"/>
  <c r="L186" i="31"/>
  <c r="AS185" i="31"/>
  <c r="BB168" i="31"/>
  <c r="AJ167" i="31"/>
  <c r="CR161" i="31"/>
  <c r="AG215" i="31"/>
  <c r="AQ215" i="31" s="1"/>
  <c r="AB215" i="31"/>
  <c r="AL215" i="31" s="1"/>
  <c r="AG211" i="31"/>
  <c r="AQ211" i="31" s="1"/>
  <c r="AB211" i="31"/>
  <c r="AL211" i="31" s="1"/>
  <c r="AI205" i="31"/>
  <c r="AS205" i="31" s="1"/>
  <c r="AE205" i="31"/>
  <c r="AO205" i="31" s="1"/>
  <c r="AD205" i="31"/>
  <c r="AN205" i="31" s="1"/>
  <c r="AG203" i="31"/>
  <c r="AQ203" i="31" s="1"/>
  <c r="AB203" i="31"/>
  <c r="AL203" i="31" s="1"/>
  <c r="AD200" i="31"/>
  <c r="AN200" i="31" s="1"/>
  <c r="AB200" i="31"/>
  <c r="AL200" i="31" s="1"/>
  <c r="AA200" i="31"/>
  <c r="AK200" i="31" s="1"/>
  <c r="AD198" i="31"/>
  <c r="AN198" i="31" s="1"/>
  <c r="AP195" i="31"/>
  <c r="AH194" i="31"/>
  <c r="AR194" i="31" s="1"/>
  <c r="AG194" i="31"/>
  <c r="AQ194" i="31" s="1"/>
  <c r="BA191" i="31"/>
  <c r="AR178" i="31"/>
  <c r="AC177" i="31"/>
  <c r="AM177" i="31" s="1"/>
  <c r="AH177" i="31"/>
  <c r="AR177" i="31" s="1"/>
  <c r="AD177" i="31"/>
  <c r="AN177" i="31" s="1"/>
  <c r="AE177" i="31"/>
  <c r="AO177" i="31" s="1"/>
  <c r="AI177" i="31"/>
  <c r="AS177" i="31" s="1"/>
  <c r="AA177" i="31"/>
  <c r="AK177" i="31" s="1"/>
  <c r="AF177" i="31"/>
  <c r="AP177" i="31" s="1"/>
  <c r="Z177" i="31"/>
  <c r="AJ177" i="31" s="1"/>
  <c r="AB177" i="31"/>
  <c r="AL177" i="31" s="1"/>
  <c r="AG177" i="31"/>
  <c r="AQ177" i="31" s="1"/>
  <c r="CR176" i="31"/>
  <c r="AR165" i="31"/>
  <c r="AW154" i="31"/>
  <c r="AF206" i="31"/>
  <c r="AP206" i="31" s="1"/>
  <c r="AA206" i="31"/>
  <c r="AK206" i="31" s="1"/>
  <c r="AH205" i="31"/>
  <c r="AR205" i="31" s="1"/>
  <c r="AC205" i="31"/>
  <c r="AM205" i="31" s="1"/>
  <c r="G203" i="31"/>
  <c r="AT201" i="31"/>
  <c r="Z200" i="31"/>
  <c r="AJ200" i="31" s="1"/>
  <c r="EF200" i="31" s="1"/>
  <c r="L198" i="31"/>
  <c r="G195" i="31"/>
  <c r="AU195" i="31" s="1"/>
  <c r="AT195" i="31"/>
  <c r="AA194" i="31"/>
  <c r="AK194" i="31" s="1"/>
  <c r="AF194" i="31"/>
  <c r="AP194" i="31" s="1"/>
  <c r="AD194" i="31"/>
  <c r="AN194" i="31" s="1"/>
  <c r="AE194" i="31"/>
  <c r="AO194" i="31" s="1"/>
  <c r="AI194" i="31"/>
  <c r="AS194" i="31" s="1"/>
  <c r="AC192" i="31"/>
  <c r="AM192" i="31" s="1"/>
  <c r="AH192" i="31"/>
  <c r="AR192" i="31" s="1"/>
  <c r="AA192" i="31"/>
  <c r="AK192" i="31" s="1"/>
  <c r="AF192" i="31"/>
  <c r="AP192" i="31" s="1"/>
  <c r="Z192" i="31"/>
  <c r="AJ192" i="31" s="1"/>
  <c r="AB192" i="31"/>
  <c r="AL192" i="31" s="1"/>
  <c r="AG192" i="31"/>
  <c r="AQ192" i="31" s="1"/>
  <c r="AT191" i="31"/>
  <c r="AQ176" i="31"/>
  <c r="AO176" i="31"/>
  <c r="EZ176" i="31" s="1"/>
  <c r="AN176" i="31"/>
  <c r="AL176" i="31"/>
  <c r="AQ175" i="31"/>
  <c r="AK170" i="31"/>
  <c r="AW168" i="31"/>
  <c r="AA168" i="31"/>
  <c r="AK168" i="31" s="1"/>
  <c r="AF168" i="31"/>
  <c r="AP168" i="31" s="1"/>
  <c r="AD168" i="31"/>
  <c r="AN168" i="31" s="1"/>
  <c r="AG168" i="31"/>
  <c r="AQ168" i="31" s="1"/>
  <c r="AC168" i="31"/>
  <c r="AM168" i="31" s="1"/>
  <c r="AB168" i="31"/>
  <c r="AL168" i="31" s="1"/>
  <c r="AI168" i="31"/>
  <c r="AS168" i="31" s="1"/>
  <c r="AE168" i="31"/>
  <c r="AO168" i="31" s="1"/>
  <c r="Z168" i="31"/>
  <c r="AJ168" i="31" s="1"/>
  <c r="BD167" i="31"/>
  <c r="AM161" i="31"/>
  <c r="AS158" i="31"/>
  <c r="AI206" i="31"/>
  <c r="AS206" i="31" s="1"/>
  <c r="AE206" i="31"/>
  <c r="AO206" i="31" s="1"/>
  <c r="EZ206" i="31" s="1"/>
  <c r="AD206" i="31"/>
  <c r="AN206" i="31" s="1"/>
  <c r="AG205" i="31"/>
  <c r="AQ205" i="31" s="1"/>
  <c r="AB205" i="31"/>
  <c r="AL205" i="31" s="1"/>
  <c r="AI198" i="31"/>
  <c r="AS198" i="31" s="1"/>
  <c r="AT196" i="31"/>
  <c r="CR194" i="31"/>
  <c r="AZ192" i="31"/>
  <c r="BA189" i="31"/>
  <c r="AP189" i="31"/>
  <c r="DL186" i="31"/>
  <c r="AO185" i="31"/>
  <c r="EZ185" i="31" s="1"/>
  <c r="L177" i="31"/>
  <c r="AZ177" i="31" s="1"/>
  <c r="CR168" i="31"/>
  <c r="AS192" i="31"/>
  <c r="AC186" i="31"/>
  <c r="AM186" i="31" s="1"/>
  <c r="AH186" i="31"/>
  <c r="AR186" i="31" s="1"/>
  <c r="AD186" i="31"/>
  <c r="AN186" i="31" s="1"/>
  <c r="AE186" i="31"/>
  <c r="AO186" i="31" s="1"/>
  <c r="AI186" i="31"/>
  <c r="AS186" i="31" s="1"/>
  <c r="AA186" i="31"/>
  <c r="AK186" i="31" s="1"/>
  <c r="AF186" i="31"/>
  <c r="AP186" i="31" s="1"/>
  <c r="Z186" i="31"/>
  <c r="AJ186" i="31" s="1"/>
  <c r="AB186" i="31"/>
  <c r="AL186" i="31" s="1"/>
  <c r="AG186" i="31"/>
  <c r="AQ186" i="31" s="1"/>
  <c r="AN170" i="31"/>
  <c r="BC168" i="31"/>
  <c r="AL160" i="31"/>
  <c r="AJ150" i="31"/>
  <c r="AL148" i="31"/>
  <c r="AI214" i="31"/>
  <c r="AS214" i="31" s="1"/>
  <c r="AE214" i="31"/>
  <c r="AO214" i="31" s="1"/>
  <c r="EZ214" i="31" s="1"/>
  <c r="AI210" i="31"/>
  <c r="AS210" i="31" s="1"/>
  <c r="AE210" i="31"/>
  <c r="AO210" i="31" s="1"/>
  <c r="EZ210" i="31" s="1"/>
  <c r="AG206" i="31"/>
  <c r="AQ206" i="31" s="1"/>
  <c r="AB206" i="31"/>
  <c r="AL206" i="31" s="1"/>
  <c r="AI202" i="31"/>
  <c r="AS202" i="31" s="1"/>
  <c r="AE202" i="31"/>
  <c r="AO202" i="31" s="1"/>
  <c r="AA199" i="31"/>
  <c r="AK199" i="31" s="1"/>
  <c r="AF199" i="31"/>
  <c r="AP199" i="31" s="1"/>
  <c r="AD199" i="31"/>
  <c r="AN199" i="31" s="1"/>
  <c r="AE199" i="31"/>
  <c r="AO199" i="31" s="1"/>
  <c r="AI199" i="31"/>
  <c r="AS199" i="31" s="1"/>
  <c r="G189" i="31"/>
  <c r="AU189" i="31" s="1"/>
  <c r="AT189" i="31"/>
  <c r="CR186" i="31"/>
  <c r="BA176" i="31"/>
  <c r="DL142" i="31"/>
  <c r="AI187" i="31"/>
  <c r="AS187" i="31" s="1"/>
  <c r="AE187" i="31"/>
  <c r="AO187" i="31" s="1"/>
  <c r="EZ187" i="31" s="1"/>
  <c r="AD187" i="31"/>
  <c r="AN187" i="31" s="1"/>
  <c r="AI178" i="31"/>
  <c r="AS178" i="31" s="1"/>
  <c r="AE178" i="31"/>
  <c r="AO178" i="31" s="1"/>
  <c r="EZ178" i="31" s="1"/>
  <c r="AD178" i="31"/>
  <c r="AN178" i="31" s="1"/>
  <c r="AC170" i="31"/>
  <c r="AM170" i="31" s="1"/>
  <c r="AO165" i="31"/>
  <c r="EZ165" i="31" s="1"/>
  <c r="DL158" i="31"/>
  <c r="DL156" i="31"/>
  <c r="AV154" i="31"/>
  <c r="AU154" i="31"/>
  <c r="L143" i="31"/>
  <c r="AO142" i="31"/>
  <c r="AQ135" i="31"/>
  <c r="EZ135" i="31"/>
  <c r="IB135" i="31" s="1"/>
  <c r="AM135" i="31"/>
  <c r="BA132" i="31"/>
  <c r="AP117" i="31"/>
  <c r="AW134" i="31"/>
  <c r="BB87" i="31"/>
  <c r="AL157" i="31"/>
  <c r="AQ156" i="31"/>
  <c r="AR155" i="31"/>
  <c r="DL154" i="31"/>
  <c r="AJ148" i="31"/>
  <c r="AP144" i="31"/>
  <c r="DL143" i="31"/>
  <c r="AP140" i="31"/>
  <c r="AV140" i="31"/>
  <c r="AY133" i="31"/>
  <c r="L133" i="31"/>
  <c r="AZ133" i="31" s="1"/>
  <c r="BA105" i="31"/>
  <c r="AH170" i="31"/>
  <c r="AR170" i="31" s="1"/>
  <c r="Z170" i="31"/>
  <c r="AJ170" i="31" s="1"/>
  <c r="DL162" i="31"/>
  <c r="Z162" i="31"/>
  <c r="AJ162" i="31" s="1"/>
  <c r="AB162" i="31"/>
  <c r="AL162" i="31" s="1"/>
  <c r="AG162" i="31"/>
  <c r="AQ162" i="31" s="1"/>
  <c r="AC162" i="31"/>
  <c r="AM162" i="31" s="1"/>
  <c r="AH162" i="31"/>
  <c r="AR162" i="31" s="1"/>
  <c r="DL160" i="31"/>
  <c r="AC160" i="31"/>
  <c r="AM160" i="31" s="1"/>
  <c r="AH160" i="31"/>
  <c r="AR160" i="31" s="1"/>
  <c r="AD160" i="31"/>
  <c r="AN160" i="31" s="1"/>
  <c r="AE160" i="31"/>
  <c r="AO160" i="31" s="1"/>
  <c r="AI160" i="31"/>
  <c r="AS160" i="31" s="1"/>
  <c r="AA154" i="31"/>
  <c r="AK154" i="31" s="1"/>
  <c r="AF154" i="31"/>
  <c r="AP154" i="31" s="1"/>
  <c r="Z154" i="31"/>
  <c r="AJ154" i="31" s="1"/>
  <c r="AB154" i="31"/>
  <c r="AL154" i="31" s="1"/>
  <c r="AG154" i="31"/>
  <c r="AQ154" i="31" s="1"/>
  <c r="AC154" i="31"/>
  <c r="AM154" i="31" s="1"/>
  <c r="AH154" i="31"/>
  <c r="AR154" i="31" s="1"/>
  <c r="AJ153" i="31"/>
  <c r="AP151" i="31"/>
  <c r="AN150" i="31"/>
  <c r="AC138" i="31"/>
  <c r="AM138" i="31" s="1"/>
  <c r="AH138" i="31"/>
  <c r="AR138" i="31" s="1"/>
  <c r="Z138" i="31"/>
  <c r="AJ138" i="31" s="1"/>
  <c r="AA138" i="31"/>
  <c r="AK138" i="31" s="1"/>
  <c r="AB138" i="31"/>
  <c r="AL138" i="31" s="1"/>
  <c r="AI138" i="31"/>
  <c r="AS138" i="31" s="1"/>
  <c r="AD138" i="31"/>
  <c r="AN138" i="31" s="1"/>
  <c r="AF138" i="31"/>
  <c r="AP138" i="31" s="1"/>
  <c r="AG138" i="31"/>
  <c r="AQ138" i="31" s="1"/>
  <c r="Z115" i="31"/>
  <c r="AJ115" i="31" s="1"/>
  <c r="AB115" i="31"/>
  <c r="AL115" i="31" s="1"/>
  <c r="AG115" i="31"/>
  <c r="AQ115" i="31" s="1"/>
  <c r="AH115" i="31"/>
  <c r="AR115" i="31" s="1"/>
  <c r="AI115" i="31"/>
  <c r="AS115" i="31" s="1"/>
  <c r="AF115" i="31"/>
  <c r="AP115" i="31" s="1"/>
  <c r="AC115" i="31"/>
  <c r="AM115" i="31" s="1"/>
  <c r="AE115" i="31"/>
  <c r="AO115" i="31" s="1"/>
  <c r="AA115" i="31"/>
  <c r="AK115" i="31" s="1"/>
  <c r="AD115" i="31"/>
  <c r="AN115" i="31" s="1"/>
  <c r="AL167" i="31"/>
  <c r="BD162" i="31"/>
  <c r="CR162" i="31" s="1"/>
  <c r="AO161" i="31"/>
  <c r="EZ161" i="31" s="1"/>
  <c r="L158" i="31"/>
  <c r="AM156" i="31"/>
  <c r="BB155" i="31"/>
  <c r="AK153" i="31"/>
  <c r="G151" i="31"/>
  <c r="AU151" i="31" s="1"/>
  <c r="AT151" i="31"/>
  <c r="AO150" i="31"/>
  <c r="AT148" i="31"/>
  <c r="G148" i="31"/>
  <c r="AU148" i="31" s="1"/>
  <c r="CR144" i="31"/>
  <c r="BD138" i="31"/>
  <c r="AZ134" i="31"/>
  <c r="AL98" i="31"/>
  <c r="AJ92" i="31"/>
  <c r="AW175" i="31"/>
  <c r="AQ167" i="31"/>
  <c r="AC167" i="31"/>
  <c r="AM167" i="31" s="1"/>
  <c r="AH167" i="31"/>
  <c r="AR167" i="31" s="1"/>
  <c r="AA160" i="31"/>
  <c r="AK160" i="31" s="1"/>
  <c r="AM159" i="31"/>
  <c r="Z158" i="31"/>
  <c r="AJ158" i="31" s="1"/>
  <c r="AB158" i="31"/>
  <c r="AL158" i="31" s="1"/>
  <c r="AG158" i="31"/>
  <c r="AQ158" i="31" s="1"/>
  <c r="AC158" i="31"/>
  <c r="AM158" i="31" s="1"/>
  <c r="AH158" i="31"/>
  <c r="AR158" i="31" s="1"/>
  <c r="AZ156" i="31"/>
  <c r="AW155" i="31"/>
  <c r="AJ155" i="31"/>
  <c r="BA153" i="31"/>
  <c r="AR140" i="31"/>
  <c r="AJ135" i="31"/>
  <c r="AU134" i="31"/>
  <c r="AS133" i="31"/>
  <c r="BD111" i="31"/>
  <c r="CR111" i="31" s="1"/>
  <c r="AM109" i="31"/>
  <c r="AD162" i="31"/>
  <c r="AN162" i="31" s="1"/>
  <c r="AF160" i="31"/>
  <c r="AP160" i="31" s="1"/>
  <c r="BD158" i="31"/>
  <c r="CR158" i="31" s="1"/>
  <c r="G156" i="31"/>
  <c r="AU156" i="31" s="1"/>
  <c r="AT156" i="31"/>
  <c r="Z143" i="31"/>
  <c r="AJ143" i="31" s="1"/>
  <c r="AB143" i="31"/>
  <c r="AL143" i="31" s="1"/>
  <c r="AG143" i="31"/>
  <c r="AQ143" i="31" s="1"/>
  <c r="AC143" i="31"/>
  <c r="AM143" i="31" s="1"/>
  <c r="AH143" i="31"/>
  <c r="AR143" i="31" s="1"/>
  <c r="AD143" i="31"/>
  <c r="AN143" i="31" s="1"/>
  <c r="AE143" i="31"/>
  <c r="AO143" i="31" s="1"/>
  <c r="AI143" i="31"/>
  <c r="AS143" i="31" s="1"/>
  <c r="AA143" i="31"/>
  <c r="AK143" i="31" s="1"/>
  <c r="AF143" i="31"/>
  <c r="AP143" i="31" s="1"/>
  <c r="AO138" i="31"/>
  <c r="G116" i="31"/>
  <c r="AU116" i="31" s="1"/>
  <c r="AT116" i="31"/>
  <c r="AF187" i="31"/>
  <c r="AP187" i="31" s="1"/>
  <c r="AF178" i="31"/>
  <c r="AP178" i="31" s="1"/>
  <c r="AT175" i="31"/>
  <c r="G167" i="31"/>
  <c r="AU167" i="31" s="1"/>
  <c r="AW165" i="31"/>
  <c r="L162" i="31"/>
  <c r="AZ162" i="31" s="1"/>
  <c r="G160" i="31"/>
  <c r="AU160" i="31" s="1"/>
  <c r="AR159" i="31"/>
  <c r="AE158" i="31"/>
  <c r="AO158" i="31" s="1"/>
  <c r="AV158" i="31"/>
  <c r="AA158" i="31"/>
  <c r="AK158" i="31" s="1"/>
  <c r="AK156" i="31"/>
  <c r="BA154" i="31"/>
  <c r="L154" i="31"/>
  <c r="AZ154" i="31" s="1"/>
  <c r="AQ140" i="31"/>
  <c r="AL134" i="31"/>
  <c r="BB116" i="31"/>
  <c r="AD148" i="31"/>
  <c r="AN148" i="31" s="1"/>
  <c r="AB144" i="31"/>
  <c r="AL144" i="31" s="1"/>
  <c r="AI140" i="31"/>
  <c r="AS140" i="31" s="1"/>
  <c r="AE140" i="31"/>
  <c r="AO140" i="31" s="1"/>
  <c r="G135" i="31"/>
  <c r="AU135" i="31" s="1"/>
  <c r="AT135" i="31"/>
  <c r="CR128" i="31"/>
  <c r="AK126" i="31"/>
  <c r="AY125" i="31"/>
  <c r="L125" i="31"/>
  <c r="AZ125" i="31" s="1"/>
  <c r="AM118" i="31"/>
  <c r="BD107" i="31"/>
  <c r="AY103" i="31"/>
  <c r="L103" i="31"/>
  <c r="AZ103" i="31" s="1"/>
  <c r="Z87" i="31"/>
  <c r="AJ87" i="31" s="1"/>
  <c r="AB87" i="31"/>
  <c r="AL87" i="31" s="1"/>
  <c r="AG87" i="31"/>
  <c r="AQ87" i="31" s="1"/>
  <c r="AC87" i="31"/>
  <c r="AM87" i="31" s="1"/>
  <c r="AH87" i="31"/>
  <c r="AR87" i="31" s="1"/>
  <c r="AD87" i="31"/>
  <c r="AN87" i="31" s="1"/>
  <c r="AE87" i="31"/>
  <c r="AO87" i="31" s="1"/>
  <c r="EZ87" i="31" s="1"/>
  <c r="AI87" i="31"/>
  <c r="AS87" i="31" s="1"/>
  <c r="AA87" i="31"/>
  <c r="AK87" i="31" s="1"/>
  <c r="AF87" i="31"/>
  <c r="AP87" i="31" s="1"/>
  <c r="AF150" i="31"/>
  <c r="AP150" i="31" s="1"/>
  <c r="AA150" i="31"/>
  <c r="AK150" i="31" s="1"/>
  <c r="AH148" i="31"/>
  <c r="AR148" i="31" s="1"/>
  <c r="G144" i="31"/>
  <c r="AU144" i="31" s="1"/>
  <c r="AF142" i="31"/>
  <c r="AP142" i="31" s="1"/>
  <c r="AA142" i="31"/>
  <c r="AK142" i="31" s="1"/>
  <c r="DL140" i="31"/>
  <c r="G138" i="31"/>
  <c r="AM126" i="31"/>
  <c r="AK110" i="31"/>
  <c r="AL102" i="31"/>
  <c r="AU102" i="31"/>
  <c r="AD100" i="31"/>
  <c r="AN100" i="31" s="1"/>
  <c r="AA100" i="31"/>
  <c r="AK100" i="31" s="1"/>
  <c r="AB100" i="31"/>
  <c r="AL100" i="31" s="1"/>
  <c r="AE100" i="31"/>
  <c r="AO100" i="31" s="1"/>
  <c r="AF100" i="31"/>
  <c r="AP100" i="31" s="1"/>
  <c r="AC100" i="31"/>
  <c r="AM100" i="31" s="1"/>
  <c r="AG100" i="31"/>
  <c r="AQ100" i="31" s="1"/>
  <c r="Z100" i="31"/>
  <c r="AJ100" i="31" s="1"/>
  <c r="AI100" i="31"/>
  <c r="AS100" i="31" s="1"/>
  <c r="AH100" i="31"/>
  <c r="AR100" i="31" s="1"/>
  <c r="AW99" i="31"/>
  <c r="AR112" i="31"/>
  <c r="AV109" i="31"/>
  <c r="AN98" i="31"/>
  <c r="AU97" i="31"/>
  <c r="AI156" i="31"/>
  <c r="AS156" i="31" s="1"/>
  <c r="AE156" i="31"/>
  <c r="AO156" i="31" s="1"/>
  <c r="AD156" i="31"/>
  <c r="AN156" i="31" s="1"/>
  <c r="AB155" i="31"/>
  <c r="AL155" i="31" s="1"/>
  <c r="AI151" i="31"/>
  <c r="AS151" i="31" s="1"/>
  <c r="AE151" i="31"/>
  <c r="AO151" i="31" s="1"/>
  <c r="EZ151" i="31" s="1"/>
  <c r="AD151" i="31"/>
  <c r="AN151" i="31" s="1"/>
  <c r="AH150" i="31"/>
  <c r="AR150" i="31" s="1"/>
  <c r="AC150" i="31"/>
  <c r="AM150" i="31" s="1"/>
  <c r="AH142" i="31"/>
  <c r="AR142" i="31" s="1"/>
  <c r="AC142" i="31"/>
  <c r="AM142" i="31" s="1"/>
  <c r="AY132" i="31"/>
  <c r="L132" i="31"/>
  <c r="DL128" i="31"/>
  <c r="AI122" i="31"/>
  <c r="AS122" i="31" s="1"/>
  <c r="BA116" i="31"/>
  <c r="AM116" i="31"/>
  <c r="AM110" i="31"/>
  <c r="AJ104" i="31"/>
  <c r="AZ97" i="31"/>
  <c r="AF161" i="31"/>
  <c r="AP161" i="31" s="1"/>
  <c r="AF157" i="31"/>
  <c r="AP157" i="31" s="1"/>
  <c r="AH156" i="31"/>
  <c r="AR156" i="31" s="1"/>
  <c r="AF153" i="31"/>
  <c r="AP153" i="31" s="1"/>
  <c r="AH151" i="31"/>
  <c r="AR151" i="31" s="1"/>
  <c r="AG150" i="31"/>
  <c r="AQ150" i="31" s="1"/>
  <c r="AB150" i="31"/>
  <c r="AL150" i="31" s="1"/>
  <c r="AG142" i="31"/>
  <c r="AQ142" i="31" s="1"/>
  <c r="AB142" i="31"/>
  <c r="AL142" i="31" s="1"/>
  <c r="BA138" i="31"/>
  <c r="AV128" i="31"/>
  <c r="AR126" i="31"/>
  <c r="AT125" i="31"/>
  <c r="G125" i="31"/>
  <c r="AU125" i="31" s="1"/>
  <c r="BA117" i="31"/>
  <c r="AW116" i="31"/>
  <c r="BD110" i="31"/>
  <c r="CR110" i="31" s="1"/>
  <c r="AM98" i="31"/>
  <c r="AA140" i="31"/>
  <c r="AK140" i="31" s="1"/>
  <c r="Z140" i="31"/>
  <c r="AJ140" i="31" s="1"/>
  <c r="AB140" i="31"/>
  <c r="AL140" i="31" s="1"/>
  <c r="AA133" i="31"/>
  <c r="AK133" i="31" s="1"/>
  <c r="AF133" i="31"/>
  <c r="AP133" i="31" s="1"/>
  <c r="Z133" i="31"/>
  <c r="AJ133" i="31" s="1"/>
  <c r="AB133" i="31"/>
  <c r="AL133" i="31" s="1"/>
  <c r="AG133" i="31"/>
  <c r="AQ133" i="31" s="1"/>
  <c r="AC133" i="31"/>
  <c r="AM133" i="31" s="1"/>
  <c r="AH133" i="31"/>
  <c r="AR133" i="31" s="1"/>
  <c r="AT126" i="31"/>
  <c r="G126" i="31"/>
  <c r="AM125" i="31"/>
  <c r="Z122" i="31"/>
  <c r="AJ122" i="31" s="1"/>
  <c r="AB122" i="31"/>
  <c r="AL122" i="31" s="1"/>
  <c r="AG122" i="31"/>
  <c r="AQ122" i="31" s="1"/>
  <c r="AA122" i="31"/>
  <c r="AK122" i="31" s="1"/>
  <c r="AH122" i="31"/>
  <c r="AR122" i="31" s="1"/>
  <c r="AC122" i="31"/>
  <c r="AM122" i="31" s="1"/>
  <c r="AD122" i="31"/>
  <c r="AN122" i="31" s="1"/>
  <c r="AF122" i="31"/>
  <c r="AP122" i="31" s="1"/>
  <c r="G101" i="31"/>
  <c r="AU101" i="31" s="1"/>
  <c r="AT101" i="31"/>
  <c r="AK78" i="31"/>
  <c r="AD134" i="31"/>
  <c r="AN134" i="31" s="1"/>
  <c r="AE134" i="31"/>
  <c r="AO134" i="31" s="1"/>
  <c r="AI134" i="31"/>
  <c r="AS134" i="31" s="1"/>
  <c r="AA134" i="31"/>
  <c r="AK134" i="31" s="1"/>
  <c r="AF134" i="31"/>
  <c r="AP134" i="31" s="1"/>
  <c r="AE133" i="31"/>
  <c r="AO133" i="31" s="1"/>
  <c r="Z128" i="31"/>
  <c r="AJ128" i="31" s="1"/>
  <c r="AB128" i="31"/>
  <c r="AL128" i="31" s="1"/>
  <c r="AD128" i="31"/>
  <c r="AN128" i="31" s="1"/>
  <c r="AG128" i="31"/>
  <c r="AQ128" i="31" s="1"/>
  <c r="AI128" i="31"/>
  <c r="AS128" i="31" s="1"/>
  <c r="AA128" i="31"/>
  <c r="AK128" i="31" s="1"/>
  <c r="AF128" i="31"/>
  <c r="AP128" i="31" s="1"/>
  <c r="AT122" i="31"/>
  <c r="G122" i="31"/>
  <c r="BB109" i="31"/>
  <c r="BD109" i="31"/>
  <c r="CR109" i="31" s="1"/>
  <c r="AR104" i="31"/>
  <c r="AO95" i="31"/>
  <c r="EZ95" i="31" s="1"/>
  <c r="AK95" i="31"/>
  <c r="AS108" i="31"/>
  <c r="G105" i="31"/>
  <c r="AU105" i="31" s="1"/>
  <c r="AT105" i="31"/>
  <c r="AK104" i="31"/>
  <c r="CR100" i="31"/>
  <c r="AJ97" i="31"/>
  <c r="AQ92" i="31"/>
  <c r="DL92" i="31"/>
  <c r="AM74" i="31"/>
  <c r="BD69" i="31"/>
  <c r="CR69" i="31" s="1"/>
  <c r="DL63" i="31"/>
  <c r="BA62" i="31"/>
  <c r="AN58" i="31"/>
  <c r="AE118" i="31"/>
  <c r="AO118" i="31" s="1"/>
  <c r="EZ118" i="31" s="1"/>
  <c r="AV112" i="31"/>
  <c r="BA109" i="31"/>
  <c r="AX109" i="31"/>
  <c r="AJ109" i="31"/>
  <c r="AQ102" i="31"/>
  <c r="AV102" i="31"/>
  <c r="AD117" i="31"/>
  <c r="AN117" i="31" s="1"/>
  <c r="AE117" i="31"/>
  <c r="AO117" i="31" s="1"/>
  <c r="EZ117" i="31" s="1"/>
  <c r="IB117" i="31" s="1"/>
  <c r="AI117" i="31"/>
  <c r="AS117" i="31" s="1"/>
  <c r="AC117" i="31"/>
  <c r="AM117" i="31" s="1"/>
  <c r="AH117" i="31"/>
  <c r="AR117" i="31" s="1"/>
  <c r="AJ116" i="31"/>
  <c r="AW109" i="31"/>
  <c r="AU109" i="31"/>
  <c r="AN108" i="31"/>
  <c r="AC103" i="31"/>
  <c r="AM103" i="31" s="1"/>
  <c r="AH103" i="31"/>
  <c r="AR103" i="31" s="1"/>
  <c r="AD103" i="31"/>
  <c r="AN103" i="31" s="1"/>
  <c r="AE103" i="31"/>
  <c r="AO103" i="31" s="1"/>
  <c r="AI103" i="31"/>
  <c r="AS103" i="31" s="1"/>
  <c r="AA103" i="31"/>
  <c r="AK103" i="31" s="1"/>
  <c r="AF103" i="31"/>
  <c r="AP103" i="31" s="1"/>
  <c r="Z103" i="31"/>
  <c r="AJ103" i="31" s="1"/>
  <c r="AB103" i="31"/>
  <c r="AL103" i="31" s="1"/>
  <c r="AG103" i="31"/>
  <c r="AQ103" i="31" s="1"/>
  <c r="BA102" i="31"/>
  <c r="AO98" i="31"/>
  <c r="AD126" i="31"/>
  <c r="AN126" i="31" s="1"/>
  <c r="AE126" i="31"/>
  <c r="AO126" i="31" s="1"/>
  <c r="EZ126" i="31" s="1"/>
  <c r="AI126" i="31"/>
  <c r="AS126" i="31" s="1"/>
  <c r="AG117" i="31"/>
  <c r="AQ117" i="31" s="1"/>
  <c r="AA117" i="31"/>
  <c r="AK117" i="31" s="1"/>
  <c r="AA112" i="31"/>
  <c r="AK112" i="31" s="1"/>
  <c r="AF112" i="31"/>
  <c r="AP112" i="31" s="1"/>
  <c r="AD111" i="31"/>
  <c r="AN111" i="31" s="1"/>
  <c r="AE111" i="31"/>
  <c r="AO111" i="31" s="1"/>
  <c r="AI111" i="31"/>
  <c r="AS111" i="31" s="1"/>
  <c r="AA111" i="31"/>
  <c r="AK111" i="31" s="1"/>
  <c r="AF111" i="31"/>
  <c r="AP111" i="31" s="1"/>
  <c r="AC111" i="31"/>
  <c r="AM111" i="31" s="1"/>
  <c r="AH111" i="31"/>
  <c r="AR111" i="31" s="1"/>
  <c r="AJ110" i="31"/>
  <c r="BB105" i="31"/>
  <c r="AW102" i="31"/>
  <c r="AM81" i="31"/>
  <c r="Z132" i="31"/>
  <c r="AJ132" i="31" s="1"/>
  <c r="AB132" i="31"/>
  <c r="AL132" i="31" s="1"/>
  <c r="AG132" i="31"/>
  <c r="AQ132" i="31" s="1"/>
  <c r="AD112" i="31"/>
  <c r="AN112" i="31" s="1"/>
  <c r="AC112" i="31"/>
  <c r="AM112" i="31" s="1"/>
  <c r="BC109" i="31"/>
  <c r="AJ107" i="31"/>
  <c r="DL100" i="31"/>
  <c r="AP99" i="31"/>
  <c r="AI132" i="31"/>
  <c r="AS132" i="31" s="1"/>
  <c r="AF132" i="31"/>
  <c r="AP132" i="31" s="1"/>
  <c r="Z125" i="31"/>
  <c r="AJ125" i="31" s="1"/>
  <c r="AB125" i="31"/>
  <c r="AL125" i="31" s="1"/>
  <c r="AG125" i="31"/>
  <c r="AQ125" i="31" s="1"/>
  <c r="AD125" i="31"/>
  <c r="AN125" i="31" s="1"/>
  <c r="AE125" i="31"/>
  <c r="AO125" i="31" s="1"/>
  <c r="AI125" i="31"/>
  <c r="AS125" i="31" s="1"/>
  <c r="AH118" i="31"/>
  <c r="AR118" i="31" s="1"/>
  <c r="BA118" i="31"/>
  <c r="AV118" i="31"/>
  <c r="AB117" i="31"/>
  <c r="AL117" i="31" s="1"/>
  <c r="AU117" i="31"/>
  <c r="BA112" i="31"/>
  <c r="AE112" i="31"/>
  <c r="AO112" i="31" s="1"/>
  <c r="AB112" i="31"/>
  <c r="AL112" i="31" s="1"/>
  <c r="CR112" i="31"/>
  <c r="AD107" i="31"/>
  <c r="AN107" i="31" s="1"/>
  <c r="AE107" i="31"/>
  <c r="AO107" i="31" s="1"/>
  <c r="AI107" i="31"/>
  <c r="AS107" i="31" s="1"/>
  <c r="AA107" i="31"/>
  <c r="AK107" i="31" s="1"/>
  <c r="AF107" i="31"/>
  <c r="AP107" i="31" s="1"/>
  <c r="AC107" i="31"/>
  <c r="AM107" i="31" s="1"/>
  <c r="AH107" i="31"/>
  <c r="AR107" i="31" s="1"/>
  <c r="BC105" i="31"/>
  <c r="BB102" i="31"/>
  <c r="AL101" i="31"/>
  <c r="AF108" i="31"/>
  <c r="AP108" i="31" s="1"/>
  <c r="AA108" i="31"/>
  <c r="AK108" i="31" s="1"/>
  <c r="AI104" i="31"/>
  <c r="AS104" i="31" s="1"/>
  <c r="AE104" i="31"/>
  <c r="AO104" i="31" s="1"/>
  <c r="AD104" i="31"/>
  <c r="AN104" i="31" s="1"/>
  <c r="Z99" i="31"/>
  <c r="AJ99" i="31" s="1"/>
  <c r="AB99" i="31"/>
  <c r="AL99" i="31" s="1"/>
  <c r="AG99" i="31"/>
  <c r="AQ99" i="31" s="1"/>
  <c r="AC99" i="31"/>
  <c r="AM99" i="31" s="1"/>
  <c r="AH99" i="31"/>
  <c r="AR99" i="31" s="1"/>
  <c r="L87" i="31"/>
  <c r="AZ87" i="31" s="1"/>
  <c r="L81" i="31"/>
  <c r="AZ81" i="31" s="1"/>
  <c r="BD81" i="31"/>
  <c r="CR81" i="31" s="1"/>
  <c r="DL78" i="31"/>
  <c r="BB70" i="31"/>
  <c r="AM69" i="31"/>
  <c r="AZ99" i="31"/>
  <c r="CR99" i="31"/>
  <c r="AV98" i="31"/>
  <c r="AK77" i="31"/>
  <c r="BD74" i="31"/>
  <c r="CR74" i="31" s="1"/>
  <c r="DL71" i="31"/>
  <c r="BA70" i="31"/>
  <c r="BD70" i="31"/>
  <c r="CR70" i="31" s="1"/>
  <c r="DL67" i="31"/>
  <c r="AJ63" i="31"/>
  <c r="AS58" i="31"/>
  <c r="AL56" i="31"/>
  <c r="AG108" i="31"/>
  <c r="AQ108" i="31" s="1"/>
  <c r="AB108" i="31"/>
  <c r="AL108" i="31" s="1"/>
  <c r="AU99" i="31"/>
  <c r="AK92" i="31"/>
  <c r="DL73" i="31"/>
  <c r="AJ71" i="31"/>
  <c r="AJ67" i="31"/>
  <c r="AK98" i="31"/>
  <c r="AT92" i="31"/>
  <c r="G92" i="31"/>
  <c r="AU92" i="31" s="1"/>
  <c r="AM88" i="31"/>
  <c r="AD88" i="31"/>
  <c r="AN88" i="31" s="1"/>
  <c r="AE88" i="31"/>
  <c r="AO88" i="31" s="1"/>
  <c r="AI88" i="31"/>
  <c r="AS88" i="31" s="1"/>
  <c r="AA88" i="31"/>
  <c r="AK88" i="31" s="1"/>
  <c r="AF88" i="31"/>
  <c r="AP88" i="31" s="1"/>
  <c r="AT82" i="31"/>
  <c r="G82" i="31"/>
  <c r="AJ78" i="31"/>
  <c r="AJ73" i="31"/>
  <c r="AW70" i="31"/>
  <c r="AV62" i="31"/>
  <c r="AI116" i="31"/>
  <c r="AS116" i="31" s="1"/>
  <c r="AE116" i="31"/>
  <c r="AO116" i="31" s="1"/>
  <c r="EZ116" i="31" s="1"/>
  <c r="AD116" i="31"/>
  <c r="AN116" i="31" s="1"/>
  <c r="AI110" i="31"/>
  <c r="AS110" i="31" s="1"/>
  <c r="AE110" i="31"/>
  <c r="AO110" i="31" s="1"/>
  <c r="AD110" i="31"/>
  <c r="AN110" i="31" s="1"/>
  <c r="AG109" i="31"/>
  <c r="AQ109" i="31" s="1"/>
  <c r="AB109" i="31"/>
  <c r="AL109" i="31" s="1"/>
  <c r="AH102" i="31"/>
  <c r="AR102" i="31" s="1"/>
  <c r="AD99" i="31"/>
  <c r="AN99" i="31" s="1"/>
  <c r="BA98" i="31"/>
  <c r="AX96" i="31"/>
  <c r="Z96" i="31"/>
  <c r="AJ96" i="31" s="1"/>
  <c r="AB96" i="31"/>
  <c r="AL96" i="31" s="1"/>
  <c r="AG96" i="31"/>
  <c r="AQ96" i="31" s="1"/>
  <c r="AC96" i="31"/>
  <c r="AM96" i="31" s="1"/>
  <c r="AH96" i="31"/>
  <c r="AR96" i="31" s="1"/>
  <c r="AD96" i="31"/>
  <c r="AN96" i="31" s="1"/>
  <c r="AE96" i="31"/>
  <c r="AO96" i="31" s="1"/>
  <c r="EZ96" i="31" s="1"/>
  <c r="AI96" i="31"/>
  <c r="AS96" i="31" s="1"/>
  <c r="AA96" i="31"/>
  <c r="AK96" i="31" s="1"/>
  <c r="AF96" i="31"/>
  <c r="AP96" i="31" s="1"/>
  <c r="AH88" i="31"/>
  <c r="AR88" i="31" s="1"/>
  <c r="CR88" i="31"/>
  <c r="G78" i="31"/>
  <c r="AU78" i="31" s="1"/>
  <c r="AT78" i="31"/>
  <c r="DL69" i="31"/>
  <c r="BA99" i="31"/>
  <c r="AR97" i="31"/>
  <c r="AM97" i="31"/>
  <c r="AD97" i="31"/>
  <c r="AN97" i="31" s="1"/>
  <c r="AE97" i="31"/>
  <c r="AO97" i="31" s="1"/>
  <c r="AI97" i="31"/>
  <c r="AS97" i="31" s="1"/>
  <c r="AA97" i="31"/>
  <c r="AK97" i="31" s="1"/>
  <c r="AT95" i="31"/>
  <c r="AK82" i="31"/>
  <c r="AV70" i="31"/>
  <c r="AR62" i="31"/>
  <c r="AO60" i="31"/>
  <c r="EZ60" i="31" s="1"/>
  <c r="AK60" i="31"/>
  <c r="AG116" i="31"/>
  <c r="AQ116" i="31" s="1"/>
  <c r="AB116" i="31"/>
  <c r="AL116" i="31" s="1"/>
  <c r="AG110" i="31"/>
  <c r="AQ110" i="31" s="1"/>
  <c r="AB110" i="31"/>
  <c r="AL110" i="31" s="1"/>
  <c r="AF104" i="31"/>
  <c r="AP104" i="31" s="1"/>
  <c r="AV99" i="31"/>
  <c r="AT98" i="31"/>
  <c r="G98" i="31"/>
  <c r="AU98" i="31" s="1"/>
  <c r="CR97" i="31"/>
  <c r="AU95" i="31"/>
  <c r="BB83" i="31"/>
  <c r="AD81" i="31"/>
  <c r="AN81" i="31" s="1"/>
  <c r="AE81" i="31"/>
  <c r="AO81" i="31" s="1"/>
  <c r="EZ81" i="31" s="1"/>
  <c r="AI81" i="31"/>
  <c r="AS81" i="31" s="1"/>
  <c r="AA81" i="31"/>
  <c r="AK81" i="31" s="1"/>
  <c r="AF81" i="31"/>
  <c r="AP81" i="31" s="1"/>
  <c r="Z81" i="31"/>
  <c r="AJ81" i="31" s="1"/>
  <c r="AB81" i="31"/>
  <c r="AL81" i="31" s="1"/>
  <c r="AG81" i="31"/>
  <c r="AQ81" i="31" s="1"/>
  <c r="AJ80" i="31"/>
  <c r="BD77" i="31"/>
  <c r="CR77" i="31" s="1"/>
  <c r="AK70" i="31"/>
  <c r="BB62" i="31"/>
  <c r="AO58" i="31"/>
  <c r="EZ58" i="31" s="1"/>
  <c r="IB58" i="31" s="1"/>
  <c r="AG74" i="31"/>
  <c r="AQ74" i="31" s="1"/>
  <c r="AB74" i="31"/>
  <c r="AL74" i="31" s="1"/>
  <c r="Z74" i="31"/>
  <c r="AJ74" i="31" s="1"/>
  <c r="AT71" i="31"/>
  <c r="AG69" i="31"/>
  <c r="AQ69" i="31" s="1"/>
  <c r="AB69" i="31"/>
  <c r="AL69" i="31" s="1"/>
  <c r="Z69" i="31"/>
  <c r="AJ69" i="31" s="1"/>
  <c r="AT63" i="31"/>
  <c r="BD61" i="31"/>
  <c r="CR61" i="31" s="1"/>
  <c r="AT60" i="31"/>
  <c r="AZ53" i="31"/>
  <c r="AK53" i="31"/>
  <c r="DL49" i="31"/>
  <c r="AC49" i="31"/>
  <c r="AM49" i="31" s="1"/>
  <c r="AH49" i="31"/>
  <c r="AR49" i="31" s="1"/>
  <c r="AD49" i="31"/>
  <c r="AN49" i="31" s="1"/>
  <c r="AE49" i="31"/>
  <c r="AO49" i="31" s="1"/>
  <c r="AI49" i="31"/>
  <c r="AS49" i="31" s="1"/>
  <c r="AA49" i="31"/>
  <c r="AK49" i="31" s="1"/>
  <c r="AF49" i="31"/>
  <c r="AP49" i="31" s="1"/>
  <c r="Z49" i="31"/>
  <c r="AJ49" i="31" s="1"/>
  <c r="AB49" i="31"/>
  <c r="AL49" i="31" s="1"/>
  <c r="AG49" i="31"/>
  <c r="AQ49" i="31" s="1"/>
  <c r="AP45" i="31"/>
  <c r="AK45" i="31"/>
  <c r="BA43" i="31"/>
  <c r="AW43" i="31"/>
  <c r="AV56" i="31"/>
  <c r="AK55" i="31"/>
  <c r="BA53" i="31"/>
  <c r="AL52" i="31"/>
  <c r="AJ47" i="31"/>
  <c r="BA58" i="31"/>
  <c r="AR56" i="31"/>
  <c r="AC54" i="31"/>
  <c r="AM54" i="31" s="1"/>
  <c r="AH54" i="31"/>
  <c r="AR54" i="31" s="1"/>
  <c r="AD54" i="31"/>
  <c r="AN54" i="31" s="1"/>
  <c r="AE54" i="31"/>
  <c r="AO54" i="31" s="1"/>
  <c r="AI54" i="31"/>
  <c r="AS54" i="31" s="1"/>
  <c r="AA54" i="31"/>
  <c r="AK54" i="31" s="1"/>
  <c r="AF54" i="31"/>
  <c r="AP54" i="31" s="1"/>
  <c r="Z54" i="31"/>
  <c r="AJ54" i="31" s="1"/>
  <c r="AB54" i="31"/>
  <c r="AL54" i="31" s="1"/>
  <c r="AG54" i="31"/>
  <c r="AQ54" i="31" s="1"/>
  <c r="AS53" i="31"/>
  <c r="AO53" i="31"/>
  <c r="EZ53" i="31" s="1"/>
  <c r="AJ53" i="31"/>
  <c r="G52" i="31"/>
  <c r="AU52" i="31" s="1"/>
  <c r="AT52" i="31"/>
  <c r="AZ43" i="31"/>
  <c r="AV43" i="31"/>
  <c r="AK40" i="31"/>
  <c r="AH95" i="31"/>
  <c r="AR95" i="31" s="1"/>
  <c r="AC95" i="31"/>
  <c r="AM95" i="31" s="1"/>
  <c r="AH83" i="31"/>
  <c r="AR83" i="31" s="1"/>
  <c r="AC83" i="31"/>
  <c r="AM83" i="31" s="1"/>
  <c r="AF80" i="31"/>
  <c r="AP80" i="31" s="1"/>
  <c r="AA80" i="31"/>
  <c r="AK80" i="31" s="1"/>
  <c r="AH78" i="31"/>
  <c r="AR78" i="31" s="1"/>
  <c r="AC78" i="31"/>
  <c r="AM78" i="31" s="1"/>
  <c r="G77" i="31"/>
  <c r="AU77" i="31" s="1"/>
  <c r="AF73" i="31"/>
  <c r="AP73" i="31" s="1"/>
  <c r="AA73" i="31"/>
  <c r="AK73" i="31" s="1"/>
  <c r="AH71" i="31"/>
  <c r="AR71" i="31" s="1"/>
  <c r="AC71" i="31"/>
  <c r="AM71" i="31" s="1"/>
  <c r="G70" i="31"/>
  <c r="AU70" i="31" s="1"/>
  <c r="AF67" i="31"/>
  <c r="AP67" i="31" s="1"/>
  <c r="AA67" i="31"/>
  <c r="AK67" i="31" s="1"/>
  <c r="AH63" i="31"/>
  <c r="AR63" i="31" s="1"/>
  <c r="AC63" i="31"/>
  <c r="AM63" i="31" s="1"/>
  <c r="AB62" i="31"/>
  <c r="AL62" i="31" s="1"/>
  <c r="AA62" i="31"/>
  <c r="AK62" i="31" s="1"/>
  <c r="AI60" i="31"/>
  <c r="AS60" i="31" s="1"/>
  <c r="DL54" i="31"/>
  <c r="BD54" i="31"/>
  <c r="CR54" i="31" s="1"/>
  <c r="AM52" i="31"/>
  <c r="AP47" i="31"/>
  <c r="AK46" i="31"/>
  <c r="AO43" i="31"/>
  <c r="AG95" i="31"/>
  <c r="AQ95" i="31" s="1"/>
  <c r="AB95" i="31"/>
  <c r="AL95" i="31" s="1"/>
  <c r="AG83" i="31"/>
  <c r="AQ83" i="31" s="1"/>
  <c r="AB83" i="31"/>
  <c r="AL83" i="31" s="1"/>
  <c r="AI80" i="31"/>
  <c r="AS80" i="31" s="1"/>
  <c r="AE80" i="31"/>
  <c r="AO80" i="31" s="1"/>
  <c r="AD80" i="31"/>
  <c r="AN80" i="31" s="1"/>
  <c r="AG78" i="31"/>
  <c r="AQ78" i="31" s="1"/>
  <c r="AB78" i="31"/>
  <c r="AL78" i="31" s="1"/>
  <c r="AI73" i="31"/>
  <c r="AS73" i="31" s="1"/>
  <c r="AE73" i="31"/>
  <c r="AO73" i="31" s="1"/>
  <c r="AD73" i="31"/>
  <c r="AN73" i="31" s="1"/>
  <c r="AG71" i="31"/>
  <c r="AQ71" i="31" s="1"/>
  <c r="AB71" i="31"/>
  <c r="AL71" i="31" s="1"/>
  <c r="AI67" i="31"/>
  <c r="AS67" i="31" s="1"/>
  <c r="AE67" i="31"/>
  <c r="AO67" i="31" s="1"/>
  <c r="AD67" i="31"/>
  <c r="AN67" i="31" s="1"/>
  <c r="AG63" i="31"/>
  <c r="AQ63" i="31" s="1"/>
  <c r="AB63" i="31"/>
  <c r="AL63" i="31" s="1"/>
  <c r="AJ56" i="31"/>
  <c r="AU53" i="31"/>
  <c r="BA49" i="31"/>
  <c r="AV49" i="31"/>
  <c r="DL45" i="31"/>
  <c r="AM31" i="31"/>
  <c r="AH80" i="31"/>
  <c r="AR80" i="31" s="1"/>
  <c r="AC80" i="31"/>
  <c r="AM80" i="31" s="1"/>
  <c r="AF74" i="31"/>
  <c r="AP74" i="31" s="1"/>
  <c r="AA74" i="31"/>
  <c r="AK74" i="31" s="1"/>
  <c r="AH73" i="31"/>
  <c r="AR73" i="31" s="1"/>
  <c r="AC73" i="31"/>
  <c r="AM73" i="31" s="1"/>
  <c r="AF69" i="31"/>
  <c r="AP69" i="31" s="1"/>
  <c r="AA69" i="31"/>
  <c r="AK69" i="31" s="1"/>
  <c r="AH67" i="31"/>
  <c r="AR67" i="31" s="1"/>
  <c r="AC67" i="31"/>
  <c r="AM67" i="31" s="1"/>
  <c r="CR62" i="31"/>
  <c r="AV53" i="31"/>
  <c r="AJ46" i="31"/>
  <c r="AQ40" i="31"/>
  <c r="AG80" i="31"/>
  <c r="AQ80" i="31" s="1"/>
  <c r="AB80" i="31"/>
  <c r="AL80" i="31" s="1"/>
  <c r="AI74" i="31"/>
  <c r="AS74" i="31" s="1"/>
  <c r="AE74" i="31"/>
  <c r="AO74" i="31" s="1"/>
  <c r="AD74" i="31"/>
  <c r="AN74" i="31" s="1"/>
  <c r="AG73" i="31"/>
  <c r="AQ73" i="31" s="1"/>
  <c r="AB73" i="31"/>
  <c r="AL73" i="31" s="1"/>
  <c r="AI69" i="31"/>
  <c r="AS69" i="31" s="1"/>
  <c r="AE69" i="31"/>
  <c r="AO69" i="31" s="1"/>
  <c r="AD69" i="31"/>
  <c r="AN69" i="31" s="1"/>
  <c r="AG67" i="31"/>
  <c r="AQ67" i="31" s="1"/>
  <c r="AB67" i="31"/>
  <c r="AL67" i="31" s="1"/>
  <c r="G62" i="31"/>
  <c r="AU62" i="31" s="1"/>
  <c r="Z61" i="31"/>
  <c r="AJ61" i="31" s="1"/>
  <c r="AB61" i="31"/>
  <c r="AL61" i="31" s="1"/>
  <c r="AG61" i="31"/>
  <c r="AQ61" i="31" s="1"/>
  <c r="AD61" i="31"/>
  <c r="AN61" i="31" s="1"/>
  <c r="AE61" i="31"/>
  <c r="AO61" i="31" s="1"/>
  <c r="EZ61" i="31" s="1"/>
  <c r="AI61" i="31"/>
  <c r="AS61" i="31" s="1"/>
  <c r="AC60" i="31"/>
  <c r="AM60" i="31" s="1"/>
  <c r="Z60" i="31"/>
  <c r="AJ60" i="31" s="1"/>
  <c r="AB60" i="31"/>
  <c r="AL60" i="31" s="1"/>
  <c r="AG60" i="31"/>
  <c r="AQ60" i="31" s="1"/>
  <c r="BA56" i="31"/>
  <c r="G56" i="31"/>
  <c r="AU56" i="31" s="1"/>
  <c r="AT56" i="31"/>
  <c r="AP53" i="31"/>
  <c r="AK51" i="31"/>
  <c r="AQ47" i="31"/>
  <c r="AN43" i="31"/>
  <c r="AH74" i="31"/>
  <c r="AR74" i="31" s="1"/>
  <c r="AH69" i="31"/>
  <c r="AR69" i="31" s="1"/>
  <c r="G58" i="31"/>
  <c r="AU58" i="31" s="1"/>
  <c r="AT58" i="31"/>
  <c r="AK56" i="31"/>
  <c r="AM51" i="31"/>
  <c r="BD51" i="31"/>
  <c r="CR51" i="31" s="1"/>
  <c r="L49" i="31"/>
  <c r="AZ49" i="31" s="1"/>
  <c r="AU49" i="31"/>
  <c r="AK47" i="31"/>
  <c r="AM45" i="31"/>
  <c r="AI55" i="31"/>
  <c r="AS55" i="31" s="1"/>
  <c r="AE55" i="31"/>
  <c r="AO55" i="31" s="1"/>
  <c r="EZ55" i="31" s="1"/>
  <c r="AD55" i="31"/>
  <c r="AN55" i="31" s="1"/>
  <c r="AI51" i="31"/>
  <c r="AS51" i="31" s="1"/>
  <c r="AE51" i="31"/>
  <c r="AO51" i="31" s="1"/>
  <c r="AD51" i="31"/>
  <c r="AN51" i="31" s="1"/>
  <c r="AT46" i="31"/>
  <c r="AI45" i="31"/>
  <c r="AS45" i="31" s="1"/>
  <c r="AE45" i="31"/>
  <c r="AO45" i="31" s="1"/>
  <c r="AD45" i="31"/>
  <c r="AN45" i="31" s="1"/>
  <c r="AW32" i="31"/>
  <c r="BD31" i="31"/>
  <c r="CR31" i="31" s="1"/>
  <c r="EF31" i="31" s="1"/>
  <c r="AW25" i="31"/>
  <c r="AK25" i="31"/>
  <c r="BA40" i="31"/>
  <c r="AM40" i="31"/>
  <c r="BC31" i="31"/>
  <c r="AO31" i="31"/>
  <c r="EZ31" i="31" s="1"/>
  <c r="AR30" i="31"/>
  <c r="BD27" i="31"/>
  <c r="BD20" i="31"/>
  <c r="CR20" i="31" s="1"/>
  <c r="AC11" i="31"/>
  <c r="AM11" i="31" s="1"/>
  <c r="AH11" i="31"/>
  <c r="AR11" i="31" s="1"/>
  <c r="AD11" i="31"/>
  <c r="AN11" i="31" s="1"/>
  <c r="AE11" i="31"/>
  <c r="AO11" i="31" s="1"/>
  <c r="AI11" i="31"/>
  <c r="AS11" i="31" s="1"/>
  <c r="AA11" i="31"/>
  <c r="AK11" i="31" s="1"/>
  <c r="AF11" i="31"/>
  <c r="AP11" i="31" s="1"/>
  <c r="Z11" i="31"/>
  <c r="AJ11" i="31" s="1"/>
  <c r="AB11" i="31"/>
  <c r="AL11" i="31" s="1"/>
  <c r="AG11" i="31"/>
  <c r="AQ11" i="31" s="1"/>
  <c r="AI56" i="31"/>
  <c r="AS56" i="31" s="1"/>
  <c r="AE56" i="31"/>
  <c r="AO56" i="31" s="1"/>
  <c r="EZ56" i="31" s="1"/>
  <c r="AG55" i="31"/>
  <c r="AQ55" i="31" s="1"/>
  <c r="AB55" i="31"/>
  <c r="AL55" i="31" s="1"/>
  <c r="Z55" i="31"/>
  <c r="AJ55" i="31" s="1"/>
  <c r="AT53" i="31"/>
  <c r="AI52" i="31"/>
  <c r="AS52" i="31" s="1"/>
  <c r="AE52" i="31"/>
  <c r="AO52" i="31" s="1"/>
  <c r="AG51" i="31"/>
  <c r="AQ51" i="31" s="1"/>
  <c r="AB51" i="31"/>
  <c r="AL51" i="31" s="1"/>
  <c r="Z51" i="31"/>
  <c r="AJ51" i="31" s="1"/>
  <c r="AT47" i="31"/>
  <c r="AI46" i="31"/>
  <c r="AS46" i="31" s="1"/>
  <c r="AE46" i="31"/>
  <c r="AO46" i="31" s="1"/>
  <c r="EZ46" i="31" s="1"/>
  <c r="AG45" i="31"/>
  <c r="AQ45" i="31" s="1"/>
  <c r="AB45" i="31"/>
  <c r="AL45" i="31" s="1"/>
  <c r="Z45" i="31"/>
  <c r="AJ45" i="31" s="1"/>
  <c r="BB40" i="31"/>
  <c r="AU40" i="31"/>
  <c r="AS36" i="31"/>
  <c r="AJ30" i="31"/>
  <c r="AW28" i="31"/>
  <c r="AN21" i="31"/>
  <c r="AQ10" i="31"/>
  <c r="AC136" i="31"/>
  <c r="AM136" i="31" s="1"/>
  <c r="AH136" i="31"/>
  <c r="AR136" i="31" s="1"/>
  <c r="Z136" i="31"/>
  <c r="AJ136" i="31" s="1"/>
  <c r="AA136" i="31"/>
  <c r="AK136" i="31" s="1"/>
  <c r="AF136" i="31"/>
  <c r="AP136" i="31" s="1"/>
  <c r="AB136" i="31"/>
  <c r="AL136" i="31" s="1"/>
  <c r="AG136" i="31"/>
  <c r="AQ136" i="31" s="1"/>
  <c r="AD136" i="31"/>
  <c r="AN136" i="31" s="1"/>
  <c r="AE136" i="31"/>
  <c r="AO136" i="31" s="1"/>
  <c r="AI136" i="31"/>
  <c r="AS136" i="31" s="1"/>
  <c r="AW40" i="31"/>
  <c r="BB32" i="31"/>
  <c r="AL32" i="31"/>
  <c r="AM32" i="31"/>
  <c r="AW31" i="31"/>
  <c r="BB25" i="31"/>
  <c r="AN25" i="31"/>
  <c r="AQ22" i="31"/>
  <c r="AK20" i="31"/>
  <c r="AZ18" i="31"/>
  <c r="AH53" i="31"/>
  <c r="AR53" i="31" s="1"/>
  <c r="AC53" i="31"/>
  <c r="AM53" i="31" s="1"/>
  <c r="AH47" i="31"/>
  <c r="AR47" i="31" s="1"/>
  <c r="AC47" i="31"/>
  <c r="AM47" i="31" s="1"/>
  <c r="AV40" i="31"/>
  <c r="AZ32" i="31"/>
  <c r="AO28" i="31"/>
  <c r="AS27" i="31"/>
  <c r="AN27" i="31"/>
  <c r="BD25" i="31"/>
  <c r="CR25" i="31" s="1"/>
  <c r="DL22" i="31"/>
  <c r="AS19" i="31"/>
  <c r="AB58" i="31"/>
  <c r="AL58" i="31" s="1"/>
  <c r="AG53" i="31"/>
  <c r="AQ53" i="31" s="1"/>
  <c r="AB53" i="31"/>
  <c r="AL53" i="31" s="1"/>
  <c r="AB47" i="31"/>
  <c r="AL47" i="31" s="1"/>
  <c r="BB31" i="31"/>
  <c r="DL30" i="31"/>
  <c r="DL28" i="31"/>
  <c r="AJ28" i="31"/>
  <c r="AQ27" i="31"/>
  <c r="AL27" i="31"/>
  <c r="AR22" i="31"/>
  <c r="AU22" i="31"/>
  <c r="DL21" i="31"/>
  <c r="AF55" i="31"/>
  <c r="AP55" i="31" s="1"/>
  <c r="AF51" i="31"/>
  <c r="AP51" i="31" s="1"/>
  <c r="AO36" i="31"/>
  <c r="AX31" i="31"/>
  <c r="BA30" i="31"/>
  <c r="AO27" i="31"/>
  <c r="AQ18" i="31"/>
  <c r="G13" i="31"/>
  <c r="AU13" i="31" s="1"/>
  <c r="AT13" i="31"/>
  <c r="AB18" i="31"/>
  <c r="AL18" i="31" s="1"/>
  <c r="AA18" i="31"/>
  <c r="AK18" i="31" s="1"/>
  <c r="AJ14" i="31"/>
  <c r="BA13" i="31"/>
  <c r="AM13" i="31"/>
  <c r="AO179" i="31"/>
  <c r="AF32" i="31"/>
  <c r="AP32" i="31" s="1"/>
  <c r="AA32" i="31"/>
  <c r="AK32" i="31" s="1"/>
  <c r="AF27" i="31"/>
  <c r="AP27" i="31" s="1"/>
  <c r="AA27" i="31"/>
  <c r="AK27" i="31" s="1"/>
  <c r="AV18" i="31"/>
  <c r="G18" i="31"/>
  <c r="AU18" i="31" s="1"/>
  <c r="AP14" i="31"/>
  <c r="AV14" i="31"/>
  <c r="AR13" i="31"/>
  <c r="AP13" i="31"/>
  <c r="AE32" i="31"/>
  <c r="AO32" i="31" s="1"/>
  <c r="EZ32" i="31" s="1"/>
  <c r="AD32" i="31"/>
  <c r="AN32" i="31" s="1"/>
  <c r="CR30" i="31"/>
  <c r="L16" i="31"/>
  <c r="AZ16" i="31" s="1"/>
  <c r="AZ13" i="31"/>
  <c r="AV13" i="31"/>
  <c r="AF36" i="31"/>
  <c r="AP36" i="31" s="1"/>
  <c r="AA36" i="31"/>
  <c r="AK36" i="31" s="1"/>
  <c r="AH32" i="31"/>
  <c r="AR32" i="31" s="1"/>
  <c r="G31" i="31"/>
  <c r="AU31" i="31" s="1"/>
  <c r="AF28" i="31"/>
  <c r="AP28" i="31" s="1"/>
  <c r="AA28" i="31"/>
  <c r="AK28" i="31" s="1"/>
  <c r="AH27" i="31"/>
  <c r="AR27" i="31" s="1"/>
  <c r="G25" i="31"/>
  <c r="AU25" i="31" s="1"/>
  <c r="AF21" i="31"/>
  <c r="AP21" i="31" s="1"/>
  <c r="AA21" i="31"/>
  <c r="AK21" i="31" s="1"/>
  <c r="Z4" i="31"/>
  <c r="AJ4" i="31" s="1"/>
  <c r="AC4" i="31"/>
  <c r="AM4" i="31" s="1"/>
  <c r="AH4" i="31"/>
  <c r="AR4" i="31" s="1"/>
  <c r="AA4" i="31"/>
  <c r="AK4" i="31" s="1"/>
  <c r="AF4" i="31"/>
  <c r="AP4" i="31" s="1"/>
  <c r="AD4" i="31"/>
  <c r="AN4" i="31" s="1"/>
  <c r="AE4" i="31"/>
  <c r="AO4" i="31" s="1"/>
  <c r="EZ4" i="31" s="1"/>
  <c r="AG4" i="31"/>
  <c r="AQ4" i="31" s="1"/>
  <c r="AB4" i="31"/>
  <c r="AL4" i="31" s="1"/>
  <c r="AI4" i="31"/>
  <c r="AS4" i="31" s="1"/>
  <c r="AM179" i="31"/>
  <c r="AM18" i="31"/>
  <c r="AD18" i="31"/>
  <c r="AN18" i="31" s="1"/>
  <c r="AE18" i="31"/>
  <c r="AO18" i="31" s="1"/>
  <c r="AI18" i="31"/>
  <c r="AS18" i="31" s="1"/>
  <c r="DL16" i="31"/>
  <c r="AC16" i="31"/>
  <c r="AM16" i="31" s="1"/>
  <c r="AH16" i="31"/>
  <c r="AR16" i="31" s="1"/>
  <c r="AD16" i="31"/>
  <c r="AN16" i="31" s="1"/>
  <c r="AE16" i="31"/>
  <c r="AO16" i="31" s="1"/>
  <c r="AI16" i="31"/>
  <c r="AS16" i="31" s="1"/>
  <c r="AA16" i="31"/>
  <c r="AK16" i="31" s="1"/>
  <c r="AF16" i="31"/>
  <c r="AP16" i="31" s="1"/>
  <c r="Z16" i="31"/>
  <c r="AJ16" i="31" s="1"/>
  <c r="AB16" i="31"/>
  <c r="AL16" i="31" s="1"/>
  <c r="AG16" i="31"/>
  <c r="AQ16" i="31" s="1"/>
  <c r="AK13" i="31"/>
  <c r="AN5" i="31"/>
  <c r="AC20" i="31"/>
  <c r="AM20" i="31" s="1"/>
  <c r="AH20" i="31"/>
  <c r="AR20" i="31" s="1"/>
  <c r="Z20" i="31"/>
  <c r="AJ20" i="31" s="1"/>
  <c r="AB20" i="31"/>
  <c r="AL20" i="31" s="1"/>
  <c r="AG20" i="31"/>
  <c r="AQ20" i="31" s="1"/>
  <c r="BA19" i="31"/>
  <c r="G19" i="31"/>
  <c r="AU19" i="31" s="1"/>
  <c r="AT19" i="31"/>
  <c r="BD18" i="31"/>
  <c r="CR18" i="31" s="1"/>
  <c r="AN14" i="31"/>
  <c r="AG36" i="31"/>
  <c r="AQ36" i="31" s="1"/>
  <c r="AB36" i="31"/>
  <c r="AL36" i="31" s="1"/>
  <c r="AG28" i="31"/>
  <c r="AQ28" i="31" s="1"/>
  <c r="AB28" i="31"/>
  <c r="AL28" i="31" s="1"/>
  <c r="AG21" i="31"/>
  <c r="AQ21" i="31" s="1"/>
  <c r="AB21" i="31"/>
  <c r="AL21" i="31" s="1"/>
  <c r="AH18" i="31"/>
  <c r="AR18" i="31" s="1"/>
  <c r="BA18" i="31"/>
  <c r="AF18" i="31"/>
  <c r="AP18" i="31" s="1"/>
  <c r="DL17" i="31"/>
  <c r="BA14" i="31"/>
  <c r="AJ13" i="31"/>
  <c r="AM12" i="31"/>
  <c r="AS10" i="31"/>
  <c r="L10" i="31"/>
  <c r="AZ10" i="31" s="1"/>
  <c r="AY10" i="31"/>
  <c r="AI17" i="31"/>
  <c r="AS17" i="31" s="1"/>
  <c r="AE17" i="31"/>
  <c r="AO17" i="31" s="1"/>
  <c r="AD17" i="31"/>
  <c r="AN17" i="31" s="1"/>
  <c r="AI12" i="31"/>
  <c r="AS12" i="31" s="1"/>
  <c r="AE12" i="31"/>
  <c r="AO12" i="31" s="1"/>
  <c r="AD12" i="31"/>
  <c r="AN12" i="31" s="1"/>
  <c r="AD10" i="31"/>
  <c r="AN10" i="31" s="1"/>
  <c r="BB5" i="31"/>
  <c r="L4" i="31"/>
  <c r="AZ4" i="31" s="1"/>
  <c r="AN59" i="31"/>
  <c r="AS33" i="31"/>
  <c r="AZ33" i="31"/>
  <c r="G66" i="31"/>
  <c r="AU66" i="31" s="1"/>
  <c r="AT66" i="31"/>
  <c r="AR207" i="31"/>
  <c r="AR66" i="31"/>
  <c r="AK182" i="31"/>
  <c r="AP130" i="31"/>
  <c r="AG17" i="31"/>
  <c r="AQ17" i="31" s="1"/>
  <c r="AB17" i="31"/>
  <c r="AL17" i="31" s="1"/>
  <c r="Z17" i="31"/>
  <c r="AJ17" i="31" s="1"/>
  <c r="AT14" i="31"/>
  <c r="AI13" i="31"/>
  <c r="AS13" i="31" s="1"/>
  <c r="AE13" i="31"/>
  <c r="AO13" i="31" s="1"/>
  <c r="AD13" i="31"/>
  <c r="AN13" i="31" s="1"/>
  <c r="AB12" i="31"/>
  <c r="AL12" i="31" s="1"/>
  <c r="Z12" i="31"/>
  <c r="AJ12" i="31" s="1"/>
  <c r="CR11" i="31"/>
  <c r="BB8" i="31"/>
  <c r="Z5" i="31"/>
  <c r="AJ5" i="31" s="1"/>
  <c r="AC5" i="31"/>
  <c r="AM5" i="31" s="1"/>
  <c r="AH5" i="31"/>
  <c r="AR5" i="31" s="1"/>
  <c r="AT136" i="31"/>
  <c r="AR173" i="31"/>
  <c r="AQ173" i="31"/>
  <c r="AY7" i="31"/>
  <c r="L7" i="31"/>
  <c r="AZ7" i="31" s="1"/>
  <c r="AO207" i="31"/>
  <c r="CR8" i="31"/>
  <c r="AQ5" i="31"/>
  <c r="BD5" i="31"/>
  <c r="AW7" i="31"/>
  <c r="AV5" i="31"/>
  <c r="DL173" i="31"/>
  <c r="DL59" i="31"/>
  <c r="AM33" i="31"/>
  <c r="AN182" i="31"/>
  <c r="Z10" i="31"/>
  <c r="AJ10" i="31" s="1"/>
  <c r="AB10" i="31"/>
  <c r="AL10" i="31" s="1"/>
  <c r="AA10" i="31"/>
  <c r="AK10" i="31" s="1"/>
  <c r="BA5" i="31"/>
  <c r="AP5" i="31"/>
  <c r="AK179" i="31"/>
  <c r="BD33" i="31"/>
  <c r="AS182" i="31"/>
  <c r="AF10" i="31"/>
  <c r="AP10" i="31" s="1"/>
  <c r="AE10" i="31"/>
  <c r="AO10" i="31" s="1"/>
  <c r="AU4" i="31"/>
  <c r="BA179" i="31"/>
  <c r="AL173" i="31"/>
  <c r="AF17" i="31"/>
  <c r="AP17" i="31" s="1"/>
  <c r="AF12" i="31"/>
  <c r="AP12" i="31" s="1"/>
  <c r="CR10" i="31"/>
  <c r="AW5" i="31"/>
  <c r="AJ164" i="31"/>
  <c r="AG33" i="31"/>
  <c r="AQ33" i="31" s="1"/>
  <c r="AB33" i="31"/>
  <c r="AL33" i="31" s="1"/>
  <c r="AB207" i="31"/>
  <c r="AL207" i="31" s="1"/>
  <c r="AG207" i="31"/>
  <c r="AQ207" i="31" s="1"/>
  <c r="Z207" i="31"/>
  <c r="AJ207" i="31" s="1"/>
  <c r="AA207" i="31"/>
  <c r="AK207" i="31" s="1"/>
  <c r="AF207" i="31"/>
  <c r="AP207" i="31" s="1"/>
  <c r="AP172" i="31"/>
  <c r="AL190" i="31"/>
  <c r="CR44" i="31"/>
  <c r="AG59" i="31"/>
  <c r="AQ59" i="31" s="1"/>
  <c r="AB59" i="31"/>
  <c r="AL59" i="31" s="1"/>
  <c r="BA182" i="31"/>
  <c r="AO182" i="31"/>
  <c r="AU182" i="31"/>
  <c r="BD93" i="31"/>
  <c r="CR93" i="31" s="1"/>
  <c r="AQ190" i="31"/>
  <c r="AT59" i="31"/>
  <c r="AE33" i="31"/>
  <c r="AO33" i="31" s="1"/>
  <c r="AS207" i="31"/>
  <c r="AY182" i="31"/>
  <c r="AT164" i="31"/>
  <c r="AS93" i="31"/>
  <c r="DL72" i="31"/>
  <c r="AO38" i="31"/>
  <c r="AL38" i="31"/>
  <c r="DL130" i="31"/>
  <c r="AV145" i="31"/>
  <c r="AS145" i="31"/>
  <c r="AR172" i="31"/>
  <c r="AM164" i="31"/>
  <c r="AM72" i="31"/>
  <c r="AK145" i="31"/>
  <c r="AR84" i="31"/>
  <c r="AY136" i="31"/>
  <c r="AH179" i="31"/>
  <c r="AR179" i="31" s="1"/>
  <c r="AT173" i="31"/>
  <c r="AE59" i="31"/>
  <c r="AO59" i="31" s="1"/>
  <c r="AF33" i="31"/>
  <c r="AP33" i="31" s="1"/>
  <c r="AY33" i="31"/>
  <c r="AA33" i="31"/>
  <c r="AK33" i="31" s="1"/>
  <c r="Z33" i="31"/>
  <c r="AJ33" i="31" s="1"/>
  <c r="AN38" i="31"/>
  <c r="BD38" i="31"/>
  <c r="CR38" i="31" s="1"/>
  <c r="AO44" i="31"/>
  <c r="AQ130" i="31"/>
  <c r="AO130" i="31"/>
  <c r="AJ145" i="31"/>
  <c r="AR164" i="31"/>
  <c r="AO190" i="31"/>
  <c r="AJ15" i="31"/>
  <c r="DL44" i="31"/>
  <c r="AJ44" i="31"/>
  <c r="AK90" i="31"/>
  <c r="AF59" i="31"/>
  <c r="AP59" i="31" s="1"/>
  <c r="AA59" i="31"/>
  <c r="AK59" i="31" s="1"/>
  <c r="AH33" i="31"/>
  <c r="AR33" i="31" s="1"/>
  <c r="DL207" i="31"/>
  <c r="AV182" i="31"/>
  <c r="AC182" i="31"/>
  <c r="AM182" i="31" s="1"/>
  <c r="AH182" i="31"/>
  <c r="AR182" i="31" s="1"/>
  <c r="AW172" i="31"/>
  <c r="AM15" i="31"/>
  <c r="AN84" i="31"/>
  <c r="Z130" i="31"/>
  <c r="AJ130" i="31" s="1"/>
  <c r="AK84" i="31"/>
  <c r="AQ188" i="31"/>
  <c r="DL188" i="31"/>
  <c r="BB90" i="31"/>
  <c r="AQ64" i="31"/>
  <c r="AB23" i="31"/>
  <c r="AL23" i="31" s="1"/>
  <c r="AF23" i="31"/>
  <c r="AP23" i="31" s="1"/>
  <c r="Z23" i="31"/>
  <c r="AJ23" i="31" s="1"/>
  <c r="AC23" i="31"/>
  <c r="AM23" i="31" s="1"/>
  <c r="AA23" i="31"/>
  <c r="AK23" i="31" s="1"/>
  <c r="AI23" i="31"/>
  <c r="AS23" i="31" s="1"/>
  <c r="AE23" i="31"/>
  <c r="AO23" i="31" s="1"/>
  <c r="AH23" i="31"/>
  <c r="AR23" i="31" s="1"/>
  <c r="AD23" i="31"/>
  <c r="AN23" i="31" s="1"/>
  <c r="AS174" i="31"/>
  <c r="AD130" i="31"/>
  <c r="AN130" i="31" s="1"/>
  <c r="AB130" i="31"/>
  <c r="AL130" i="31" s="1"/>
  <c r="AA130" i="31"/>
  <c r="AK130" i="31" s="1"/>
  <c r="AG145" i="31"/>
  <c r="AQ145" i="31" s="1"/>
  <c r="AX84" i="31"/>
  <c r="AT64" i="31"/>
  <c r="AB193" i="31"/>
  <c r="AL193" i="31" s="1"/>
  <c r="AG193" i="31"/>
  <c r="AQ193" i="31" s="1"/>
  <c r="AC193" i="31"/>
  <c r="AM193" i="31" s="1"/>
  <c r="AH193" i="31"/>
  <c r="AR193" i="31" s="1"/>
  <c r="Z193" i="31"/>
  <c r="AJ193" i="31" s="1"/>
  <c r="AA193" i="31"/>
  <c r="AK193" i="31" s="1"/>
  <c r="AF193" i="31"/>
  <c r="AP193" i="31" s="1"/>
  <c r="AE193" i="31"/>
  <c r="AO193" i="31" s="1"/>
  <c r="AI193" i="31"/>
  <c r="AS193" i="31" s="1"/>
  <c r="AF93" i="31"/>
  <c r="AP93" i="31" s="1"/>
  <c r="AA93" i="31"/>
  <c r="AK93" i="31" s="1"/>
  <c r="Z93" i="31"/>
  <c r="AJ93" i="31" s="1"/>
  <c r="AH190" i="31"/>
  <c r="AR190" i="31" s="1"/>
  <c r="AC190" i="31"/>
  <c r="AM190" i="31" s="1"/>
  <c r="AF38" i="31"/>
  <c r="AP38" i="31" s="1"/>
  <c r="AA38" i="31"/>
  <c r="AK38" i="31" s="1"/>
  <c r="Z38" i="31"/>
  <c r="AJ38" i="31" s="1"/>
  <c r="BD90" i="31"/>
  <c r="CR90" i="31" s="1"/>
  <c r="AA64" i="31"/>
  <c r="AK64" i="31" s="1"/>
  <c r="AE64" i="31"/>
  <c r="AO64" i="31" s="1"/>
  <c r="EZ64" i="31" s="1"/>
  <c r="IB64" i="31" s="1"/>
  <c r="AH64" i="31"/>
  <c r="AR64" i="31" s="1"/>
  <c r="AD64" i="31"/>
  <c r="AN64" i="31" s="1"/>
  <c r="AF64" i="31"/>
  <c r="AP64" i="31" s="1"/>
  <c r="Z64" i="31"/>
  <c r="AJ64" i="31" s="1"/>
  <c r="AC64" i="31"/>
  <c r="AM64" i="31" s="1"/>
  <c r="BC209" i="31"/>
  <c r="AD193" i="31"/>
  <c r="AN193" i="31" s="1"/>
  <c r="AB64" i="31"/>
  <c r="AL64" i="31" s="1"/>
  <c r="AG23" i="31"/>
  <c r="AQ23" i="31" s="1"/>
  <c r="AH93" i="31"/>
  <c r="AR93" i="31" s="1"/>
  <c r="AC93" i="31"/>
  <c r="AM93" i="31" s="1"/>
  <c r="AH38" i="31"/>
  <c r="AR38" i="31" s="1"/>
  <c r="AC38" i="31"/>
  <c r="AM38" i="31" s="1"/>
  <c r="AH130" i="31"/>
  <c r="AR130" i="31" s="1"/>
  <c r="AT145" i="31"/>
  <c r="AG93" i="31"/>
  <c r="AQ93" i="31" s="1"/>
  <c r="AG38" i="31"/>
  <c r="AQ38" i="31" s="1"/>
  <c r="G44" i="31"/>
  <c r="AU44" i="31" s="1"/>
  <c r="AC130" i="31"/>
  <c r="AM130" i="31" s="1"/>
  <c r="DL84" i="31"/>
  <c r="AN209" i="31"/>
  <c r="AO188" i="31"/>
  <c r="AT6" i="31"/>
  <c r="G6" i="31"/>
  <c r="AU6" i="31" s="1"/>
  <c r="AE145" i="31"/>
  <c r="AO145" i="31" s="1"/>
  <c r="AH145" i="31"/>
  <c r="AR145" i="31" s="1"/>
  <c r="AD145" i="31"/>
  <c r="AN145" i="31" s="1"/>
  <c r="AB145" i="31"/>
  <c r="AL145" i="31" s="1"/>
  <c r="AF145" i="31"/>
  <c r="AP145" i="31" s="1"/>
  <c r="BC64" i="31"/>
  <c r="AK152" i="31"/>
  <c r="AG209" i="31"/>
  <c r="AQ209" i="31" s="1"/>
  <c r="AM188" i="31"/>
  <c r="AZ204" i="31"/>
  <c r="AC209" i="31"/>
  <c r="AM209" i="31" s="1"/>
  <c r="Z209" i="31"/>
  <c r="AJ209" i="31" s="1"/>
  <c r="BD193" i="31"/>
  <c r="CR193" i="31" s="1"/>
  <c r="AO197" i="31"/>
  <c r="EZ197" i="31" s="1"/>
  <c r="AP188" i="31"/>
  <c r="AK188" i="31"/>
  <c r="AO152" i="31"/>
  <c r="EZ152" i="31" s="1"/>
  <c r="AX152" i="31"/>
  <c r="AZ197" i="31"/>
  <c r="AF209" i="31"/>
  <c r="AP209" i="31" s="1"/>
  <c r="AY209" i="31"/>
  <c r="AV209" i="31"/>
  <c r="AW6" i="31"/>
  <c r="G90" i="31"/>
  <c r="AH90" i="31"/>
  <c r="AR90" i="31" s="1"/>
  <c r="L84" i="31"/>
  <c r="AI209" i="31"/>
  <c r="AS209" i="31" s="1"/>
  <c r="AT209" i="31"/>
  <c r="AT152" i="31"/>
  <c r="AR6" i="31"/>
  <c r="AQ204" i="31"/>
  <c r="AQ197" i="31"/>
  <c r="AO146" i="31"/>
  <c r="AL146" i="31"/>
  <c r="AP139" i="31"/>
  <c r="BD171" i="31"/>
  <c r="CR171" i="31" s="1"/>
  <c r="AL197" i="31"/>
  <c r="AK146" i="31"/>
  <c r="AG152" i="31"/>
  <c r="AQ152" i="31" s="1"/>
  <c r="AY193" i="31"/>
  <c r="AW204" i="31"/>
  <c r="AU197" i="31"/>
  <c r="L174" i="31"/>
  <c r="AZ174" i="31" s="1"/>
  <c r="AY174" i="31"/>
  <c r="AN166" i="31"/>
  <c r="AP169" i="31"/>
  <c r="AK169" i="31"/>
  <c r="AG6" i="31"/>
  <c r="AQ6" i="31" s="1"/>
  <c r="AI204" i="31"/>
  <c r="AS204" i="31" s="1"/>
  <c r="AJ171" i="31"/>
  <c r="AR65" i="31"/>
  <c r="AC174" i="31"/>
  <c r="AM174" i="31" s="1"/>
  <c r="AH174" i="31"/>
  <c r="AR174" i="31" s="1"/>
  <c r="AF174" i="31"/>
  <c r="AP174" i="31" s="1"/>
  <c r="AA174" i="31"/>
  <c r="AK174" i="31" s="1"/>
  <c r="AB174" i="31"/>
  <c r="AL174" i="31" s="1"/>
  <c r="AD174" i="31"/>
  <c r="AN174" i="31" s="1"/>
  <c r="AE174" i="31"/>
  <c r="AO174" i="31" s="1"/>
  <c r="AG174" i="31"/>
  <c r="AQ174" i="31" s="1"/>
  <c r="Z174" i="31"/>
  <c r="AJ174" i="31" s="1"/>
  <c r="BB171" i="31"/>
  <c r="AZ166" i="31"/>
  <c r="BD174" i="31"/>
  <c r="AR166" i="31"/>
  <c r="L147" i="31"/>
  <c r="AY147" i="31"/>
  <c r="AM139" i="31"/>
  <c r="DL79" i="31"/>
  <c r="AJ169" i="31"/>
  <c r="AN147" i="31"/>
  <c r="AJ139" i="31"/>
  <c r="DL127" i="31"/>
  <c r="AM147" i="31"/>
  <c r="AR146" i="31"/>
  <c r="AZ146" i="31"/>
  <c r="AO139" i="31"/>
  <c r="EZ139" i="31" s="1"/>
  <c r="IB139" i="31" s="1"/>
  <c r="Z114" i="31"/>
  <c r="AJ114" i="31" s="1"/>
  <c r="AA114" i="31"/>
  <c r="AK114" i="31" s="1"/>
  <c r="AF114" i="31"/>
  <c r="AP114" i="31" s="1"/>
  <c r="AB114" i="31"/>
  <c r="AL114" i="31" s="1"/>
  <c r="AG114" i="31"/>
  <c r="AQ114" i="31" s="1"/>
  <c r="AC114" i="31"/>
  <c r="AM114" i="31" s="1"/>
  <c r="AE114" i="31"/>
  <c r="AO114" i="31" s="1"/>
  <c r="AH114" i="31"/>
  <c r="AR114" i="31" s="1"/>
  <c r="AD114" i="31"/>
  <c r="AN114" i="31" s="1"/>
  <c r="AI114" i="31"/>
  <c r="AS114" i="31" s="1"/>
  <c r="AB85" i="31"/>
  <c r="AL85" i="31" s="1"/>
  <c r="AG85" i="31"/>
  <c r="AQ85" i="31" s="1"/>
  <c r="AC85" i="31"/>
  <c r="AM85" i="31" s="1"/>
  <c r="AH85" i="31"/>
  <c r="AR85" i="31" s="1"/>
  <c r="Z85" i="31"/>
  <c r="AJ85" i="31" s="1"/>
  <c r="AD85" i="31"/>
  <c r="AN85" i="31" s="1"/>
  <c r="AI85" i="31"/>
  <c r="AS85" i="31" s="1"/>
  <c r="AE85" i="31"/>
  <c r="AO85" i="31" s="1"/>
  <c r="AA85" i="31"/>
  <c r="AK85" i="31" s="1"/>
  <c r="AF85" i="31"/>
  <c r="AP85" i="31" s="1"/>
  <c r="G139" i="31"/>
  <c r="AU139" i="31" s="1"/>
  <c r="AT139" i="31"/>
  <c r="AU114" i="31"/>
  <c r="AT169" i="31"/>
  <c r="DL166" i="31"/>
  <c r="AP147" i="31"/>
  <c r="G127" i="31"/>
  <c r="AT127" i="31"/>
  <c r="Z197" i="31"/>
  <c r="AJ197" i="31" s="1"/>
  <c r="AA197" i="31"/>
  <c r="AK197" i="31" s="1"/>
  <c r="AF197" i="31"/>
  <c r="AP197" i="31" s="1"/>
  <c r="AU174" i="31"/>
  <c r="AI166" i="31"/>
  <c r="AS166" i="31" s="1"/>
  <c r="AX166" i="31"/>
  <c r="AQ146" i="31"/>
  <c r="AR171" i="31"/>
  <c r="Z166" i="31"/>
  <c r="AJ166" i="31" s="1"/>
  <c r="AA166" i="31"/>
  <c r="AK166" i="31" s="1"/>
  <c r="AF166" i="31"/>
  <c r="AP166" i="31" s="1"/>
  <c r="AE166" i="31"/>
  <c r="AO166" i="31" s="1"/>
  <c r="AB166" i="31"/>
  <c r="AL166" i="31" s="1"/>
  <c r="AG166" i="31"/>
  <c r="AQ166" i="31" s="1"/>
  <c r="AS127" i="31"/>
  <c r="AV127" i="31"/>
  <c r="DL42" i="31"/>
  <c r="G79" i="31"/>
  <c r="AU79" i="31" s="1"/>
  <c r="AT79" i="31"/>
  <c r="AQ57" i="31"/>
  <c r="DL50" i="31"/>
  <c r="AK50" i="31"/>
  <c r="G48" i="31"/>
  <c r="AT48" i="31"/>
  <c r="AJ127" i="31"/>
  <c r="AT114" i="31"/>
  <c r="AY86" i="31"/>
  <c r="AI65" i="31"/>
  <c r="AS65" i="31" s="1"/>
  <c r="AV41" i="31"/>
  <c r="BA86" i="31"/>
  <c r="BD85" i="31"/>
  <c r="CR85" i="31" s="1"/>
  <c r="L57" i="31"/>
  <c r="AZ57" i="31" s="1"/>
  <c r="AY57" i="31"/>
  <c r="AN39" i="31"/>
  <c r="AW29" i="31"/>
  <c r="L141" i="31"/>
  <c r="AZ141" i="31" s="1"/>
  <c r="AY141" i="31"/>
  <c r="AG169" i="31"/>
  <c r="AQ169" i="31" s="1"/>
  <c r="AB169" i="31"/>
  <c r="AL169" i="31" s="1"/>
  <c r="AG139" i="31"/>
  <c r="AQ139" i="31" s="1"/>
  <c r="AB139" i="31"/>
  <c r="AL139" i="31" s="1"/>
  <c r="AV57" i="31"/>
  <c r="AA147" i="31"/>
  <c r="AK147" i="31" s="1"/>
  <c r="Z147" i="31"/>
  <c r="AJ147" i="31" s="1"/>
  <c r="AJ79" i="31"/>
  <c r="Z65" i="31"/>
  <c r="AJ65" i="31" s="1"/>
  <c r="AA65" i="31"/>
  <c r="AK65" i="31" s="1"/>
  <c r="AF65" i="31"/>
  <c r="AP65" i="31" s="1"/>
  <c r="AE65" i="31"/>
  <c r="AO65" i="31" s="1"/>
  <c r="EZ65" i="31" s="1"/>
  <c r="IB65" i="31" s="1"/>
  <c r="AB65" i="31"/>
  <c r="AL65" i="31" s="1"/>
  <c r="AG65" i="31"/>
  <c r="AQ65" i="31" s="1"/>
  <c r="AJ41" i="31"/>
  <c r="AR79" i="31"/>
  <c r="BD65" i="31"/>
  <c r="CR65" i="31" s="1"/>
  <c r="AR48" i="31"/>
  <c r="AJ48" i="31"/>
  <c r="AO42" i="31"/>
  <c r="AL41" i="31"/>
  <c r="AH147" i="31"/>
  <c r="AR147" i="31" s="1"/>
  <c r="CR57" i="31"/>
  <c r="BD50" i="31"/>
  <c r="CR50" i="31" s="1"/>
  <c r="AQ42" i="31"/>
  <c r="AS41" i="31"/>
  <c r="AF37" i="31"/>
  <c r="AP37" i="31" s="1"/>
  <c r="AD37" i="31"/>
  <c r="AN37" i="31" s="1"/>
  <c r="AE37" i="31"/>
  <c r="AO37" i="31" s="1"/>
  <c r="EZ37" i="31" s="1"/>
  <c r="IB37" i="31" s="1"/>
  <c r="Z37" i="31"/>
  <c r="AJ37" i="31" s="1"/>
  <c r="EF37" i="31" s="1"/>
  <c r="AG37" i="31"/>
  <c r="AQ37" i="31" s="1"/>
  <c r="AA37" i="31"/>
  <c r="AK37" i="31" s="1"/>
  <c r="AH37" i="31"/>
  <c r="AR37" i="31" s="1"/>
  <c r="AI37" i="31"/>
  <c r="AS37" i="31" s="1"/>
  <c r="AC37" i="31"/>
  <c r="AM37" i="31" s="1"/>
  <c r="AB37" i="31"/>
  <c r="AL37" i="31" s="1"/>
  <c r="AP24" i="31"/>
  <c r="AO163" i="31"/>
  <c r="AR26" i="31"/>
  <c r="AE39" i="31"/>
  <c r="AO39" i="31" s="1"/>
  <c r="EZ39" i="31" s="1"/>
  <c r="AB39" i="31"/>
  <c r="AL39" i="31" s="1"/>
  <c r="AG39" i="31"/>
  <c r="AQ39" i="31" s="1"/>
  <c r="AV35" i="31"/>
  <c r="CR42" i="31"/>
  <c r="L24" i="31"/>
  <c r="AY24" i="31"/>
  <c r="AZ34" i="31"/>
  <c r="L29" i="31"/>
  <c r="AZ29" i="31" s="1"/>
  <c r="AY29" i="31"/>
  <c r="BA24" i="31"/>
  <c r="AC24" i="31"/>
  <c r="AM24" i="31" s="1"/>
  <c r="AH24" i="31"/>
  <c r="AR24" i="31" s="1"/>
  <c r="AB24" i="31"/>
  <c r="AL24" i="31" s="1"/>
  <c r="AD24" i="31"/>
  <c r="AN24" i="31" s="1"/>
  <c r="AE24" i="31"/>
  <c r="AO24" i="31" s="1"/>
  <c r="AG24" i="31"/>
  <c r="AQ24" i="31" s="1"/>
  <c r="AI24" i="31"/>
  <c r="AS24" i="31" s="1"/>
  <c r="AA24" i="31"/>
  <c r="AK24" i="31" s="1"/>
  <c r="AK9" i="31"/>
  <c r="AH50" i="31"/>
  <c r="AR50" i="31" s="1"/>
  <c r="AC50" i="31"/>
  <c r="AM50" i="31" s="1"/>
  <c r="AH39" i="31"/>
  <c r="AR39" i="31" s="1"/>
  <c r="AY35" i="31"/>
  <c r="DL34" i="31"/>
  <c r="BA29" i="31"/>
  <c r="AC29" i="31"/>
  <c r="AM29" i="31" s="1"/>
  <c r="AH29" i="31"/>
  <c r="AR29" i="31" s="1"/>
  <c r="Z29" i="31"/>
  <c r="AJ29" i="31" s="1"/>
  <c r="AA29" i="31"/>
  <c r="AK29" i="31" s="1"/>
  <c r="AF29" i="31"/>
  <c r="AP29" i="31" s="1"/>
  <c r="AD29" i="31"/>
  <c r="AN29" i="31" s="1"/>
  <c r="AB29" i="31"/>
  <c r="AL29" i="31" s="1"/>
  <c r="AE29" i="31"/>
  <c r="AO29" i="31" s="1"/>
  <c r="AI29" i="31"/>
  <c r="AS29" i="31" s="1"/>
  <c r="AG29" i="31"/>
  <c r="AQ29" i="31" s="1"/>
  <c r="AG50" i="31"/>
  <c r="AQ50" i="31" s="1"/>
  <c r="AZ41" i="31"/>
  <c r="AZ35" i="31"/>
  <c r="AS34" i="31"/>
  <c r="AH86" i="31"/>
  <c r="AR86" i="31" s="1"/>
  <c r="AH57" i="31"/>
  <c r="AR57" i="31" s="1"/>
  <c r="AN35" i="31"/>
  <c r="AK35" i="31"/>
  <c r="Z34" i="31"/>
  <c r="AJ34" i="31" s="1"/>
  <c r="AA34" i="31"/>
  <c r="AK34" i="31" s="1"/>
  <c r="AF34" i="31"/>
  <c r="AP34" i="31" s="1"/>
  <c r="AE34" i="31"/>
  <c r="AO34" i="31" s="1"/>
  <c r="AB34" i="31"/>
  <c r="AL34" i="31" s="1"/>
  <c r="AG34" i="31"/>
  <c r="AQ34" i="31" s="1"/>
  <c r="AC34" i="31"/>
  <c r="AM34" i="31" s="1"/>
  <c r="AD34" i="31"/>
  <c r="AN34" i="31" s="1"/>
  <c r="AH34" i="31"/>
  <c r="AR34" i="31" s="1"/>
  <c r="BB29" i="31"/>
  <c r="AV29" i="31"/>
  <c r="G35" i="31"/>
  <c r="AU35" i="31" s="1"/>
  <c r="AT35" i="31"/>
  <c r="DL163" i="31"/>
  <c r="CR29" i="31"/>
  <c r="AO9" i="31"/>
  <c r="AL94" i="31"/>
  <c r="AG41" i="31"/>
  <c r="AQ41" i="31" s="1"/>
  <c r="G37" i="31"/>
  <c r="AU37" i="31" s="1"/>
  <c r="CR24" i="31"/>
  <c r="AV94" i="31"/>
  <c r="AB183" i="31"/>
  <c r="AL183" i="31" s="1"/>
  <c r="Z183" i="31"/>
  <c r="AJ183" i="31" s="1"/>
  <c r="AC183" i="31"/>
  <c r="AM183" i="31" s="1"/>
  <c r="AE183" i="31"/>
  <c r="AO183" i="31" s="1"/>
  <c r="AI183" i="31"/>
  <c r="AS183" i="31" s="1"/>
  <c r="AH183" i="31"/>
  <c r="AR183" i="31" s="1"/>
  <c r="AA183" i="31"/>
  <c r="AK183" i="31" s="1"/>
  <c r="AF183" i="31"/>
  <c r="AP183" i="31" s="1"/>
  <c r="AG183" i="31"/>
  <c r="AQ183" i="31" s="1"/>
  <c r="AR141" i="31"/>
  <c r="AV119" i="31"/>
  <c r="Z163" i="31"/>
  <c r="AJ163" i="31" s="1"/>
  <c r="AA163" i="31"/>
  <c r="AK163" i="31" s="1"/>
  <c r="AF163" i="31"/>
  <c r="AP163" i="31" s="1"/>
  <c r="AB163" i="31"/>
  <c r="AL163" i="31" s="1"/>
  <c r="AG163" i="31"/>
  <c r="AQ163" i="31" s="1"/>
  <c r="AC163" i="31"/>
  <c r="AM163" i="31" s="1"/>
  <c r="AH163" i="31"/>
  <c r="AR163" i="31" s="1"/>
  <c r="BA94" i="31"/>
  <c r="BD26" i="31"/>
  <c r="CR26" i="31" s="1"/>
  <c r="G141" i="31"/>
  <c r="AU141" i="31" s="1"/>
  <c r="AT141" i="31"/>
  <c r="AA119" i="31"/>
  <c r="AK119" i="31" s="1"/>
  <c r="AC119" i="31"/>
  <c r="AM119" i="31" s="1"/>
  <c r="Z119" i="31"/>
  <c r="AJ119" i="31" s="1"/>
  <c r="AB119" i="31"/>
  <c r="AL119" i="31" s="1"/>
  <c r="AI119" i="31"/>
  <c r="AS119" i="31" s="1"/>
  <c r="AF119" i="31"/>
  <c r="AP119" i="31" s="1"/>
  <c r="AD119" i="31"/>
  <c r="AN119" i="31" s="1"/>
  <c r="AE119" i="31"/>
  <c r="AO119" i="31" s="1"/>
  <c r="EZ119" i="31" s="1"/>
  <c r="AH119" i="31"/>
  <c r="AR119" i="31" s="1"/>
  <c r="AG119" i="31"/>
  <c r="AQ119" i="31" s="1"/>
  <c r="BA163" i="31"/>
  <c r="BD119" i="31"/>
  <c r="BB208" i="31"/>
  <c r="CR218" i="31"/>
  <c r="DL26" i="31"/>
  <c r="AW218" i="31"/>
  <c r="AT91" i="31"/>
  <c r="G91" i="31"/>
  <c r="AU91" i="31" s="1"/>
  <c r="BD181" i="31"/>
  <c r="CR181" i="31" s="1"/>
  <c r="AG9" i="31"/>
  <c r="AQ9" i="31" s="1"/>
  <c r="AB9" i="31"/>
  <c r="AL9" i="31" s="1"/>
  <c r="AQ141" i="31"/>
  <c r="AV141" i="31"/>
  <c r="Z26" i="31"/>
  <c r="AJ26" i="31" s="1"/>
  <c r="AA26" i="31"/>
  <c r="AK26" i="31" s="1"/>
  <c r="AG26" i="31"/>
  <c r="AQ26" i="31" s="1"/>
  <c r="AL180" i="31"/>
  <c r="AO141" i="31"/>
  <c r="AN181" i="31"/>
  <c r="AV217" i="31"/>
  <c r="DL183" i="31"/>
  <c r="AX183" i="31"/>
  <c r="AM141" i="31"/>
  <c r="AQ91" i="31"/>
  <c r="G208" i="31"/>
  <c r="AU208" i="31" s="1"/>
  <c r="AT208" i="31"/>
  <c r="AJ218" i="31"/>
  <c r="AR218" i="31"/>
  <c r="AM137" i="31"/>
  <c r="AM91" i="31"/>
  <c r="AE208" i="31"/>
  <c r="AO208" i="31" s="1"/>
  <c r="AB208" i="31"/>
  <c r="AL208" i="31" s="1"/>
  <c r="AG208" i="31"/>
  <c r="AQ208" i="31" s="1"/>
  <c r="AS181" i="31"/>
  <c r="AR181" i="31"/>
  <c r="AS120" i="31"/>
  <c r="BB91" i="31"/>
  <c r="AD208" i="31"/>
  <c r="AN208" i="31" s="1"/>
  <c r="L218" i="31"/>
  <c r="BC119" i="31"/>
  <c r="AR113" i="31"/>
  <c r="AJ121" i="31"/>
  <c r="BA120" i="31"/>
  <c r="AF218" i="31"/>
  <c r="AP218" i="31" s="1"/>
  <c r="AA218" i="31"/>
  <c r="AK218" i="31" s="1"/>
  <c r="AH217" i="31"/>
  <c r="AR217" i="31" s="1"/>
  <c r="Z181" i="31"/>
  <c r="AJ181" i="31" s="1"/>
  <c r="AA181" i="31"/>
  <c r="AK181" i="31" s="1"/>
  <c r="AF181" i="31"/>
  <c r="AP181" i="31" s="1"/>
  <c r="AQ180" i="31"/>
  <c r="BB137" i="31"/>
  <c r="AC121" i="31"/>
  <c r="AM121" i="31" s="1"/>
  <c r="AH121" i="31"/>
  <c r="AR121" i="31" s="1"/>
  <c r="AE121" i="31"/>
  <c r="AO121" i="31" s="1"/>
  <c r="AI121" i="31"/>
  <c r="AS121" i="31" s="1"/>
  <c r="AB121" i="31"/>
  <c r="AL121" i="31" s="1"/>
  <c r="AD121" i="31"/>
  <c r="AN121" i="31" s="1"/>
  <c r="AA121" i="31"/>
  <c r="AK121" i="31" s="1"/>
  <c r="AF121" i="31"/>
  <c r="AP121" i="31" s="1"/>
  <c r="AG121" i="31"/>
  <c r="AQ121" i="31" s="1"/>
  <c r="AW181" i="31"/>
  <c r="BD180" i="31"/>
  <c r="CR180" i="31" s="1"/>
  <c r="CR120" i="31"/>
  <c r="AP137" i="31"/>
  <c r="AM113" i="31"/>
  <c r="AT121" i="31"/>
  <c r="DL113" i="31"/>
  <c r="AN120" i="31"/>
  <c r="AB137" i="31"/>
  <c r="AL137" i="31" s="1"/>
  <c r="AG137" i="31"/>
  <c r="AQ137" i="31" s="1"/>
  <c r="Z137" i="31"/>
  <c r="AJ137" i="31" s="1"/>
  <c r="AA137" i="31"/>
  <c r="AK137" i="31" s="1"/>
  <c r="BA121" i="31"/>
  <c r="AL120" i="31"/>
  <c r="L113" i="31"/>
  <c r="AM123" i="31"/>
  <c r="AS106" i="31"/>
  <c r="AY123" i="31"/>
  <c r="L123" i="31"/>
  <c r="AZ123" i="31" s="1"/>
  <c r="BA106" i="31"/>
  <c r="BA113" i="31"/>
  <c r="AP106" i="31"/>
  <c r="AO106" i="31"/>
  <c r="AJ68" i="31"/>
  <c r="CR113" i="31"/>
  <c r="AL106" i="31"/>
  <c r="AB75" i="31"/>
  <c r="AL75" i="31" s="1"/>
  <c r="AG75" i="31"/>
  <c r="AQ75" i="31" s="1"/>
  <c r="AC75" i="31"/>
  <c r="AM75" i="31" s="1"/>
  <c r="AH75" i="31"/>
  <c r="AR75" i="31" s="1"/>
  <c r="AE75" i="31"/>
  <c r="AO75" i="31" s="1"/>
  <c r="Z75" i="31"/>
  <c r="AJ75" i="31" s="1"/>
  <c r="AD75" i="31"/>
  <c r="AN75" i="31" s="1"/>
  <c r="AI75" i="31"/>
  <c r="AS75" i="31" s="1"/>
  <c r="AF75" i="31"/>
  <c r="AP75" i="31" s="1"/>
  <c r="AY106" i="31"/>
  <c r="AZ106" i="31"/>
  <c r="AR123" i="31"/>
  <c r="CR106" i="31"/>
  <c r="AE113" i="31"/>
  <c r="AO113" i="31" s="1"/>
  <c r="BB68" i="31"/>
  <c r="BA68" i="31"/>
  <c r="AO123" i="31"/>
  <c r="BC124" i="31"/>
  <c r="AT75" i="31"/>
  <c r="G75" i="31"/>
  <c r="AU75" i="31" s="1"/>
  <c r="AQ68" i="31"/>
  <c r="BB75" i="31"/>
  <c r="AS123" i="31"/>
  <c r="AN123" i="31"/>
  <c r="Y129" i="31"/>
  <c r="BC129" i="31" s="1"/>
  <c r="R129" i="31"/>
  <c r="AV129" i="31" s="1"/>
  <c r="S129" i="31"/>
  <c r="AW129" i="31" s="1"/>
  <c r="W129" i="31"/>
  <c r="BA129" i="31" s="1"/>
  <c r="Q129" i="31"/>
  <c r="AU129" i="31" s="1"/>
  <c r="X129" i="31"/>
  <c r="BB129" i="31" s="1"/>
  <c r="T129" i="31"/>
  <c r="AX129" i="31" s="1"/>
  <c r="V129" i="31"/>
  <c r="AZ129" i="31" s="1"/>
  <c r="AW75" i="31"/>
  <c r="G68" i="31"/>
  <c r="AU68" i="31" s="1"/>
  <c r="CR68" i="31"/>
  <c r="AL123" i="31"/>
  <c r="AT123" i="31"/>
  <c r="AE124" i="31"/>
  <c r="AO124" i="31" s="1"/>
  <c r="AY124" i="31"/>
  <c r="AC124" i="31"/>
  <c r="AM124" i="31" s="1"/>
  <c r="AH124" i="31"/>
  <c r="AR124" i="31" s="1"/>
  <c r="BD129" i="31"/>
  <c r="CR129" i="31" s="1"/>
  <c r="EF129" i="31" s="1"/>
  <c r="AL124" i="31"/>
  <c r="AL76" i="31"/>
  <c r="AD124" i="31"/>
  <c r="AN124" i="31" s="1"/>
  <c r="Z123" i="31"/>
  <c r="AJ123" i="31" s="1"/>
  <c r="AA123" i="31"/>
  <c r="AK123" i="31" s="1"/>
  <c r="AI124" i="31"/>
  <c r="AS124" i="31" s="1"/>
  <c r="DL76" i="31"/>
  <c r="AV76" i="31"/>
  <c r="CR76" i="31"/>
  <c r="AY129" i="31"/>
  <c r="BY5" i="34" l="1"/>
  <c r="EF180" i="31"/>
  <c r="EF90" i="31"/>
  <c r="EZ179" i="31"/>
  <c r="EF84" i="31"/>
  <c r="N39" i="13"/>
  <c r="AZ8" i="31"/>
  <c r="AZ83" i="31"/>
  <c r="EZ75" i="31"/>
  <c r="CR28" i="31"/>
  <c r="EZ72" i="31"/>
  <c r="IB72" i="31" s="1"/>
  <c r="CR94" i="31"/>
  <c r="EF94" i="31" s="1"/>
  <c r="FT94" i="31" s="1"/>
  <c r="HH94" i="31" s="1"/>
  <c r="EZ169" i="31"/>
  <c r="IB169" i="31" s="1"/>
  <c r="BY169" i="31" s="1"/>
  <c r="CR172" i="31"/>
  <c r="AZ180" i="31"/>
  <c r="AU168" i="31"/>
  <c r="CR104" i="31"/>
  <c r="EF104" i="31" s="1"/>
  <c r="FT104" i="31" s="1"/>
  <c r="HH104" i="31" s="1"/>
  <c r="CR17" i="31"/>
  <c r="EF17" i="31" s="1"/>
  <c r="FT17" i="31" s="1"/>
  <c r="HH17" i="31" s="1"/>
  <c r="CR157" i="31"/>
  <c r="EF157" i="31" s="1"/>
  <c r="FT157" i="31" s="1"/>
  <c r="HH157" i="31" s="1"/>
  <c r="AU24" i="31"/>
  <c r="AZ213" i="31"/>
  <c r="EZ212" i="31"/>
  <c r="IB212" i="31" s="1"/>
  <c r="EZ68" i="31"/>
  <c r="IB68" i="31" s="1"/>
  <c r="BY68" i="31" s="1"/>
  <c r="DM68" i="31" s="1"/>
  <c r="FA68" i="31" s="1"/>
  <c r="O38" i="13"/>
  <c r="BX5" i="34"/>
  <c r="T25" i="38"/>
  <c r="AU181" i="31"/>
  <c r="CR207" i="31"/>
  <c r="CR83" i="31"/>
  <c r="EF83" i="31" s="1"/>
  <c r="FT83" i="31" s="1"/>
  <c r="HH83" i="31" s="1"/>
  <c r="AZ217" i="31"/>
  <c r="AZ113" i="31"/>
  <c r="BX3" i="34"/>
  <c r="Y128" i="31"/>
  <c r="BC128" i="31" s="1"/>
  <c r="EZ208" i="31"/>
  <c r="CR133" i="31"/>
  <c r="EF133" i="31" s="1"/>
  <c r="AU186" i="31"/>
  <c r="AU119" i="31"/>
  <c r="EF160" i="31"/>
  <c r="EF172" i="31"/>
  <c r="EZ62" i="31"/>
  <c r="GN62" i="31" s="1"/>
  <c r="AZ48" i="31"/>
  <c r="AZ37" i="31"/>
  <c r="AZ24" i="31"/>
  <c r="AU106" i="31"/>
  <c r="CR153" i="31"/>
  <c r="EF153" i="31" s="1"/>
  <c r="FT153" i="31" s="1"/>
  <c r="HH153" i="31" s="1"/>
  <c r="BY3" i="34"/>
  <c r="AZ196" i="31"/>
  <c r="BY4" i="34"/>
  <c r="AZ158" i="31"/>
  <c r="EF8" i="31"/>
  <c r="FT8" i="31" s="1"/>
  <c r="HH8" i="31" s="1"/>
  <c r="EF55" i="31"/>
  <c r="EZ93" i="31"/>
  <c r="GN93" i="31" s="1"/>
  <c r="AU158" i="31"/>
  <c r="EZ121" i="31"/>
  <c r="GN121" i="31" s="1"/>
  <c r="EZ114" i="31"/>
  <c r="GN114" i="31" s="1"/>
  <c r="EF62" i="31"/>
  <c r="EZ80" i="31"/>
  <c r="IB80" i="31" s="1"/>
  <c r="EZ112" i="31"/>
  <c r="GN112" i="31" s="1"/>
  <c r="EF7" i="31"/>
  <c r="EZ184" i="31"/>
  <c r="IB184" i="31" s="1"/>
  <c r="BY184" i="31" s="1"/>
  <c r="EF41" i="31"/>
  <c r="FT41" i="31" s="1"/>
  <c r="HH41" i="31" s="1"/>
  <c r="AU32" i="31"/>
  <c r="EF143" i="31"/>
  <c r="CR131" i="31"/>
  <c r="EF131" i="31" s="1"/>
  <c r="FT131" i="31" s="1"/>
  <c r="HH131" i="31" s="1"/>
  <c r="EZ51" i="31"/>
  <c r="GN51" i="31" s="1"/>
  <c r="AZ82" i="31"/>
  <c r="AU213" i="31"/>
  <c r="AZ171" i="31"/>
  <c r="AZ139" i="31"/>
  <c r="EZ41" i="31"/>
  <c r="IB41" i="31" s="1"/>
  <c r="BY41" i="31" s="1"/>
  <c r="DM41" i="31" s="1"/>
  <c r="FA41" i="31" s="1"/>
  <c r="GO41" i="31" s="1"/>
  <c r="EZ150" i="31"/>
  <c r="EZ216" i="31"/>
  <c r="GN216" i="31" s="1"/>
  <c r="AZ119" i="31"/>
  <c r="AU198" i="31"/>
  <c r="EF76" i="31"/>
  <c r="CR147" i="31"/>
  <c r="EF147" i="31" s="1"/>
  <c r="FT147" i="31" s="1"/>
  <c r="HH147" i="31" s="1"/>
  <c r="CR179" i="31"/>
  <c r="EF36" i="31"/>
  <c r="FT36" i="31" s="1"/>
  <c r="HH36" i="31" s="1"/>
  <c r="AZ121" i="31"/>
  <c r="AZ107" i="31"/>
  <c r="EZ175" i="31"/>
  <c r="GN175" i="31" s="1"/>
  <c r="EZ204" i="31"/>
  <c r="IB204" i="31" s="1"/>
  <c r="EZ190" i="31"/>
  <c r="IB190" i="31" s="1"/>
  <c r="AZ47" i="31"/>
  <c r="EZ5" i="31"/>
  <c r="AU137" i="31"/>
  <c r="EZ77" i="31"/>
  <c r="IB77" i="31" s="1"/>
  <c r="BY77" i="31" s="1"/>
  <c r="EZ43" i="31"/>
  <c r="GN43" i="31" s="1"/>
  <c r="AZ137" i="31"/>
  <c r="AZ178" i="31"/>
  <c r="EZ14" i="31"/>
  <c r="IB14" i="31" s="1"/>
  <c r="EZ148" i="31"/>
  <c r="IB148" i="31" s="1"/>
  <c r="BY148" i="31" s="1"/>
  <c r="CR183" i="31"/>
  <c r="EZ71" i="31"/>
  <c r="IB71" i="31" s="1"/>
  <c r="BY71" i="31" s="1"/>
  <c r="EF115" i="31"/>
  <c r="FT115" i="31" s="1"/>
  <c r="HH115" i="31" s="1"/>
  <c r="AZ126" i="31"/>
  <c r="EZ196" i="31"/>
  <c r="IB196" i="31" s="1"/>
  <c r="BY196" i="31" s="1"/>
  <c r="AZ143" i="31"/>
  <c r="EZ173" i="31"/>
  <c r="CR170" i="31"/>
  <c r="EF170" i="31" s="1"/>
  <c r="FT170" i="31" s="1"/>
  <c r="HH170" i="31" s="1"/>
  <c r="CR142" i="31"/>
  <c r="EF142" i="31" s="1"/>
  <c r="FT142" i="31" s="1"/>
  <c r="HH142" i="31" s="1"/>
  <c r="AU23" i="31"/>
  <c r="EZ70" i="31"/>
  <c r="IB70" i="31" s="1"/>
  <c r="BY70" i="31" s="1"/>
  <c r="CR39" i="31"/>
  <c r="EF39" i="31" s="1"/>
  <c r="FT39" i="31" s="1"/>
  <c r="HH39" i="31" s="1"/>
  <c r="AU107" i="31"/>
  <c r="CR192" i="31"/>
  <c r="EF192" i="31" s="1"/>
  <c r="FT192" i="31" s="1"/>
  <c r="HH192" i="31" s="1"/>
  <c r="EF9" i="31"/>
  <c r="FT9" i="31" s="1"/>
  <c r="HH9" i="31" s="1"/>
  <c r="EZ163" i="31"/>
  <c r="IB163" i="31" s="1"/>
  <c r="BY163" i="31" s="1"/>
  <c r="CR4" i="31"/>
  <c r="EF4" i="31" s="1"/>
  <c r="HH4" i="31" s="1"/>
  <c r="EZ11" i="31"/>
  <c r="IB11" i="31" s="1"/>
  <c r="BY11" i="31" s="1"/>
  <c r="EZ97" i="31"/>
  <c r="GN97" i="31" s="1"/>
  <c r="AU82" i="31"/>
  <c r="EZ89" i="31"/>
  <c r="CR212" i="31"/>
  <c r="EF212" i="31" s="1"/>
  <c r="FT212" i="31" s="1"/>
  <c r="HH212" i="31" s="1"/>
  <c r="AZ169" i="31"/>
  <c r="AU86" i="31"/>
  <c r="AZ74" i="31"/>
  <c r="EZ94" i="31"/>
  <c r="GN94" i="31" s="1"/>
  <c r="EZ85" i="31"/>
  <c r="GN85" i="31" s="1"/>
  <c r="AU48" i="31"/>
  <c r="AZ114" i="31"/>
  <c r="EF72" i="31"/>
  <c r="EF86" i="31"/>
  <c r="EZ172" i="31"/>
  <c r="IB172" i="31" s="1"/>
  <c r="BY172" i="31" s="1"/>
  <c r="EF182" i="31"/>
  <c r="AZ218" i="31"/>
  <c r="EZ22" i="31"/>
  <c r="GN22" i="31" s="1"/>
  <c r="CR150" i="31"/>
  <c r="EF150" i="31" s="1"/>
  <c r="FT150" i="31" s="1"/>
  <c r="HH150" i="31" s="1"/>
  <c r="AZ185" i="31"/>
  <c r="CR87" i="31"/>
  <c r="EF87" i="31" s="1"/>
  <c r="FT87" i="31" s="1"/>
  <c r="HH87" i="31" s="1"/>
  <c r="AU146" i="31"/>
  <c r="EZ157" i="31"/>
  <c r="IB157" i="31" s="1"/>
  <c r="BY157" i="31" s="1"/>
  <c r="EZ170" i="31"/>
  <c r="IB170" i="31" s="1"/>
  <c r="BY170" i="31" s="1"/>
  <c r="EZ191" i="31"/>
  <c r="IB191" i="31" s="1"/>
  <c r="EZ195" i="31"/>
  <c r="IB195" i="31" s="1"/>
  <c r="BY195" i="31" s="1"/>
  <c r="CR124" i="31"/>
  <c r="EF124" i="31" s="1"/>
  <c r="FT124" i="31" s="1"/>
  <c r="HH124" i="31" s="1"/>
  <c r="EF25" i="31"/>
  <c r="CR213" i="31"/>
  <c r="EF213" i="31" s="1"/>
  <c r="FT213" i="31" s="1"/>
  <c r="HH213" i="31" s="1"/>
  <c r="AU85" i="31"/>
  <c r="EZ19" i="31"/>
  <c r="GN19" i="31" s="1"/>
  <c r="AZ30" i="31"/>
  <c r="AZ65" i="31"/>
  <c r="AU127" i="31"/>
  <c r="EZ38" i="31"/>
  <c r="GN38" i="31" s="1"/>
  <c r="EZ104" i="31"/>
  <c r="GN104" i="31" s="1"/>
  <c r="CR204" i="31"/>
  <c r="EF204" i="31" s="1"/>
  <c r="FT204" i="31" s="1"/>
  <c r="HH204" i="31" s="1"/>
  <c r="EF29" i="31"/>
  <c r="FT29" i="31" s="1"/>
  <c r="HH29" i="31" s="1"/>
  <c r="EZ98" i="31"/>
  <c r="GN98" i="31" s="1"/>
  <c r="AU122" i="31"/>
  <c r="EZ115" i="31"/>
  <c r="IB115" i="31" s="1"/>
  <c r="BY115" i="31" s="1"/>
  <c r="AZ110" i="31"/>
  <c r="AU8" i="31"/>
  <c r="EZ110" i="31"/>
  <c r="IB110" i="31" s="1"/>
  <c r="EF203" i="31"/>
  <c r="FT203" i="31" s="1"/>
  <c r="HH203" i="31" s="1"/>
  <c r="EF23" i="31"/>
  <c r="FT23" i="31" s="1"/>
  <c r="HH23" i="31" s="1"/>
  <c r="EF18" i="31"/>
  <c r="FT18" i="31" s="1"/>
  <c r="HH18" i="31" s="1"/>
  <c r="CR45" i="31"/>
  <c r="CR49" i="31"/>
  <c r="EF49" i="31" s="1"/>
  <c r="FT49" i="31" s="1"/>
  <c r="HH49" i="31" s="1"/>
  <c r="CR118" i="31"/>
  <c r="EF118" i="31" s="1"/>
  <c r="FT118" i="31" s="1"/>
  <c r="HH118" i="31" s="1"/>
  <c r="CR102" i="31"/>
  <c r="EF102" i="31" s="1"/>
  <c r="FT102" i="31" s="1"/>
  <c r="HH102" i="31" s="1"/>
  <c r="AU126" i="31"/>
  <c r="AZ132" i="31"/>
  <c r="AU138" i="31"/>
  <c r="CR140" i="31"/>
  <c r="EF140" i="31" s="1"/>
  <c r="CR185" i="31"/>
  <c r="EF185" i="31" s="1"/>
  <c r="FT185" i="31" s="1"/>
  <c r="HH185" i="31" s="1"/>
  <c r="EF161" i="31"/>
  <c r="FT161" i="31" s="1"/>
  <c r="HH161" i="31" s="1"/>
  <c r="AU171" i="31"/>
  <c r="EZ50" i="31"/>
  <c r="GN50" i="31" s="1"/>
  <c r="EZ66" i="31"/>
  <c r="IB66" i="31" s="1"/>
  <c r="EZ18" i="31"/>
  <c r="CR22" i="31"/>
  <c r="EF22" i="31" s="1"/>
  <c r="EZ27" i="31"/>
  <c r="IB27" i="31" s="1"/>
  <c r="CR103" i="31"/>
  <c r="EF103" i="31" s="1"/>
  <c r="FT103" i="31" s="1"/>
  <c r="HH103" i="31" s="1"/>
  <c r="EZ138" i="31"/>
  <c r="IB138" i="31" s="1"/>
  <c r="EF194" i="31"/>
  <c r="FT194" i="31" s="1"/>
  <c r="HH194" i="31" s="1"/>
  <c r="AU184" i="31"/>
  <c r="AZ215" i="31"/>
  <c r="EF57" i="31"/>
  <c r="FT57" i="31" s="1"/>
  <c r="HH57" i="31" s="1"/>
  <c r="EZ79" i="31"/>
  <c r="IB79" i="31" s="1"/>
  <c r="AZ84" i="31"/>
  <c r="EZ149" i="31"/>
  <c r="IB149" i="31" s="1"/>
  <c r="AZ147" i="31"/>
  <c r="EF176" i="31"/>
  <c r="FT176" i="31" s="1"/>
  <c r="HH176" i="31" s="1"/>
  <c r="AZ50" i="31"/>
  <c r="EF106" i="31"/>
  <c r="FT106" i="31" s="1"/>
  <c r="HH106" i="31" s="1"/>
  <c r="EZ127" i="31"/>
  <c r="IB127" i="31" s="1"/>
  <c r="BY127" i="31" s="1"/>
  <c r="CR197" i="31"/>
  <c r="EF197" i="31" s="1"/>
  <c r="EF193" i="31"/>
  <c r="FT193" i="31" s="1"/>
  <c r="HH193" i="31" s="1"/>
  <c r="CR130" i="31"/>
  <c r="EF130" i="31" s="1"/>
  <c r="FT130" i="31" s="1"/>
  <c r="HH130" i="31" s="1"/>
  <c r="CR16" i="31"/>
  <c r="EF16" i="31" s="1"/>
  <c r="EZ78" i="31"/>
  <c r="IB78" i="31" s="1"/>
  <c r="BY78" i="31" s="1"/>
  <c r="EZ111" i="31"/>
  <c r="GN111" i="31" s="1"/>
  <c r="AZ186" i="31"/>
  <c r="AZ23" i="31"/>
  <c r="EF65" i="31"/>
  <c r="FT65" i="31" s="1"/>
  <c r="HH65" i="31" s="1"/>
  <c r="CR217" i="31"/>
  <c r="EF217" i="31" s="1"/>
  <c r="FT217" i="31" s="1"/>
  <c r="HH217" i="31" s="1"/>
  <c r="EZ26" i="31"/>
  <c r="GN26" i="31" s="1"/>
  <c r="CR96" i="31"/>
  <c r="EF96" i="31" s="1"/>
  <c r="FT96" i="31" s="1"/>
  <c r="HH96" i="31" s="1"/>
  <c r="EZ101" i="31"/>
  <c r="IB101" i="31" s="1"/>
  <c r="EZ159" i="31"/>
  <c r="IB159" i="31" s="1"/>
  <c r="CR199" i="31"/>
  <c r="EF199" i="31" s="1"/>
  <c r="EZ30" i="31"/>
  <c r="IB30" i="31" s="1"/>
  <c r="BY30" i="31" s="1"/>
  <c r="EZ88" i="31"/>
  <c r="IB88" i="31" s="1"/>
  <c r="EZ63" i="31"/>
  <c r="IB63" i="31" s="1"/>
  <c r="BY63" i="31" s="1"/>
  <c r="EF108" i="31"/>
  <c r="FT108" i="31" s="1"/>
  <c r="HH108" i="31" s="1"/>
  <c r="EZ168" i="31"/>
  <c r="IB168" i="31" s="1"/>
  <c r="BY168" i="31" s="1"/>
  <c r="AU113" i="31"/>
  <c r="AZ203" i="31"/>
  <c r="AU84" i="31"/>
  <c r="EZ109" i="31"/>
  <c r="IB109" i="31" s="1"/>
  <c r="BY109" i="31" s="1"/>
  <c r="AZ122" i="31"/>
  <c r="AZ36" i="31"/>
  <c r="AZ127" i="31"/>
  <c r="EF188" i="31"/>
  <c r="FT188" i="31" s="1"/>
  <c r="HH188" i="31" s="1"/>
  <c r="EZ164" i="31"/>
  <c r="IB164" i="31" s="1"/>
  <c r="BY164" i="31" s="1"/>
  <c r="AZ198" i="31"/>
  <c r="EF158" i="31"/>
  <c r="FT158" i="31" s="1"/>
  <c r="HH158" i="31" s="1"/>
  <c r="EF77" i="31"/>
  <c r="FT77" i="31" s="1"/>
  <c r="HH77" i="31" s="1"/>
  <c r="T26" i="39"/>
  <c r="G26" i="39"/>
  <c r="EF42" i="31"/>
  <c r="FT42" i="31" s="1"/>
  <c r="HH42" i="31" s="1"/>
  <c r="EF11" i="31"/>
  <c r="FT11" i="31" s="1"/>
  <c r="HH11" i="31" s="1"/>
  <c r="EZ17" i="31"/>
  <c r="IB17" i="31" s="1"/>
  <c r="BY17" i="31" s="1"/>
  <c r="BV3" i="34"/>
  <c r="EZ137" i="31"/>
  <c r="GN137" i="31" s="1"/>
  <c r="AS220" i="20"/>
  <c r="AT220" i="20"/>
  <c r="AU90" i="31"/>
  <c r="EF61" i="31"/>
  <c r="FT61" i="31" s="1"/>
  <c r="HH61" i="31" s="1"/>
  <c r="EF99" i="31"/>
  <c r="FT99" i="31" s="1"/>
  <c r="HH99" i="31" s="1"/>
  <c r="BD177" i="31"/>
  <c r="CR177" i="31" s="1"/>
  <c r="EF177" i="31" s="1"/>
  <c r="FT177" i="31" s="1"/>
  <c r="HH177" i="31" s="1"/>
  <c r="EF120" i="31"/>
  <c r="FT120" i="31" s="1"/>
  <c r="HH120" i="31" s="1"/>
  <c r="EZ200" i="31"/>
  <c r="IB200" i="31" s="1"/>
  <c r="BY200" i="31" s="1"/>
  <c r="EF183" i="31"/>
  <c r="FT183" i="31" s="1"/>
  <c r="HH183" i="31" s="1"/>
  <c r="EZ49" i="31"/>
  <c r="IB49" i="31" s="1"/>
  <c r="BY49" i="31" s="1"/>
  <c r="DM49" i="31" s="1"/>
  <c r="FA49" i="31" s="1"/>
  <c r="EF69" i="31"/>
  <c r="FT69" i="31" s="1"/>
  <c r="HH69" i="31" s="1"/>
  <c r="EF181" i="31"/>
  <c r="FT181" i="31" s="1"/>
  <c r="HH181" i="31" s="1"/>
  <c r="EF112" i="31"/>
  <c r="FT112" i="31" s="1"/>
  <c r="HH112" i="31" s="1"/>
  <c r="EF109" i="31"/>
  <c r="FT109" i="31" s="1"/>
  <c r="HH109" i="31" s="1"/>
  <c r="EF154" i="31"/>
  <c r="FT154" i="31" s="1"/>
  <c r="HH154" i="31" s="1"/>
  <c r="EF137" i="31"/>
  <c r="FT137" i="31" s="1"/>
  <c r="HH137" i="31" s="1"/>
  <c r="EF44" i="31"/>
  <c r="FT44" i="31" s="1"/>
  <c r="HH44" i="31" s="1"/>
  <c r="EF54" i="31"/>
  <c r="FT54" i="31" s="1"/>
  <c r="HH54" i="31" s="1"/>
  <c r="EF178" i="31"/>
  <c r="FT178" i="31" s="1"/>
  <c r="HH178" i="31" s="1"/>
  <c r="EF205" i="31"/>
  <c r="FT205" i="31" s="1"/>
  <c r="HH205" i="31" s="1"/>
  <c r="EF67" i="31"/>
  <c r="FT67" i="31" s="1"/>
  <c r="HH67" i="31" s="1"/>
  <c r="AU50" i="31"/>
  <c r="EZ120" i="31"/>
  <c r="IB120" i="31" s="1"/>
  <c r="EZ44" i="31"/>
  <c r="IB44" i="31" s="1"/>
  <c r="BY44" i="31" s="1"/>
  <c r="EF80" i="31"/>
  <c r="FT80" i="31" s="1"/>
  <c r="HH80" i="31" s="1"/>
  <c r="EZ144" i="31"/>
  <c r="IB144" i="31" s="1"/>
  <c r="EZ167" i="31"/>
  <c r="IB167" i="31" s="1"/>
  <c r="BY167" i="31" s="1"/>
  <c r="DM167" i="31" s="1"/>
  <c r="FA167" i="31" s="1"/>
  <c r="AU180" i="31"/>
  <c r="EZ217" i="31"/>
  <c r="IB217" i="31" s="1"/>
  <c r="EZ16" i="31"/>
  <c r="IB16" i="31" s="1"/>
  <c r="BY16" i="31" s="1"/>
  <c r="DM16" i="31" s="1"/>
  <c r="FA16" i="31" s="1"/>
  <c r="GO16" i="31" s="1"/>
  <c r="EF110" i="31"/>
  <c r="FT110" i="31" s="1"/>
  <c r="HH110" i="31" s="1"/>
  <c r="EZ128" i="31"/>
  <c r="IB128" i="31" s="1"/>
  <c r="BY128" i="31" s="1"/>
  <c r="EZ140" i="31"/>
  <c r="IB140" i="31" s="1"/>
  <c r="BY140" i="31" s="1"/>
  <c r="DM140" i="31" s="1"/>
  <c r="FA140" i="31" s="1"/>
  <c r="EF111" i="31"/>
  <c r="FT111" i="31" s="1"/>
  <c r="HH111" i="31" s="1"/>
  <c r="EZ154" i="31"/>
  <c r="IB154" i="31" s="1"/>
  <c r="BY154" i="31" s="1"/>
  <c r="DM154" i="31" s="1"/>
  <c r="FA154" i="31" s="1"/>
  <c r="GO154" i="31" s="1"/>
  <c r="BD187" i="31"/>
  <c r="CR187" i="31" s="1"/>
  <c r="EF187" i="31" s="1"/>
  <c r="FT187" i="31" s="1"/>
  <c r="HH187" i="31" s="1"/>
  <c r="AZ181" i="31"/>
  <c r="BD73" i="31"/>
  <c r="CR73" i="31" s="1"/>
  <c r="EF73" i="31" s="1"/>
  <c r="FT73" i="31" s="1"/>
  <c r="HH73" i="31" s="1"/>
  <c r="EZ54" i="31"/>
  <c r="IB54" i="31" s="1"/>
  <c r="BY54" i="31" s="1"/>
  <c r="EF97" i="31"/>
  <c r="FT97" i="31" s="1"/>
  <c r="HH97" i="31" s="1"/>
  <c r="EZ92" i="31"/>
  <c r="IB92" i="31" s="1"/>
  <c r="BY92" i="31" s="1"/>
  <c r="EF162" i="31"/>
  <c r="FT162" i="31" s="1"/>
  <c r="HH162" i="31" s="1"/>
  <c r="EF186" i="31"/>
  <c r="FT186" i="31" s="1"/>
  <c r="HH186" i="31" s="1"/>
  <c r="BD21" i="31"/>
  <c r="CR21" i="31" s="1"/>
  <c r="EF21" i="31" s="1"/>
  <c r="FT21" i="31" s="1"/>
  <c r="HH21" i="31" s="1"/>
  <c r="BD43" i="31"/>
  <c r="CR43" i="31" s="1"/>
  <c r="EF43" i="31" s="1"/>
  <c r="FT43" i="31" s="1"/>
  <c r="HH43" i="31" s="1"/>
  <c r="EZ207" i="31"/>
  <c r="GN207" i="31" s="1"/>
  <c r="EF179" i="31"/>
  <c r="FT179" i="31" s="1"/>
  <c r="HH179" i="31" s="1"/>
  <c r="EZ107" i="31"/>
  <c r="IB107" i="31" s="1"/>
  <c r="AU203" i="31"/>
  <c r="BD34" i="31"/>
  <c r="CR34" i="31" s="1"/>
  <c r="EF34" i="31" s="1"/>
  <c r="FT34" i="31" s="1"/>
  <c r="HH34" i="31" s="1"/>
  <c r="EF171" i="31"/>
  <c r="FT171" i="31" s="1"/>
  <c r="HH171" i="31" s="1"/>
  <c r="EZ183" i="31"/>
  <c r="IB183" i="31" s="1"/>
  <c r="BY183" i="31" s="1"/>
  <c r="EF85" i="31"/>
  <c r="FT85" i="31" s="1"/>
  <c r="HH85" i="31" s="1"/>
  <c r="EF10" i="31"/>
  <c r="FT10" i="31" s="1"/>
  <c r="HH10" i="31" s="1"/>
  <c r="EF88" i="31"/>
  <c r="FT88" i="31" s="1"/>
  <c r="HH88" i="31" s="1"/>
  <c r="EZ100" i="31"/>
  <c r="IB100" i="31" s="1"/>
  <c r="EF144" i="31"/>
  <c r="EZ162" i="31"/>
  <c r="IB162" i="31" s="1"/>
  <c r="BY162" i="31" s="1"/>
  <c r="EZ203" i="31"/>
  <c r="IB203" i="31" s="1"/>
  <c r="BD190" i="31"/>
  <c r="CR190" i="31" s="1"/>
  <c r="EF190" i="31" s="1"/>
  <c r="FT190" i="31" s="1"/>
  <c r="HH190" i="31" s="1"/>
  <c r="BD155" i="31"/>
  <c r="CR155" i="31" s="1"/>
  <c r="EF155" i="31" s="1"/>
  <c r="FT155" i="31" s="1"/>
  <c r="HH155" i="31" s="1"/>
  <c r="BD117" i="31"/>
  <c r="CR117" i="31" s="1"/>
  <c r="EF117" i="31" s="1"/>
  <c r="FT117" i="31" s="1"/>
  <c r="HH117" i="31" s="1"/>
  <c r="EF68" i="31"/>
  <c r="FT68" i="31" s="1"/>
  <c r="HH68" i="31" s="1"/>
  <c r="EF50" i="31"/>
  <c r="FT50" i="31" s="1"/>
  <c r="HH50" i="31" s="1"/>
  <c r="EZ36" i="31"/>
  <c r="IB36" i="31" s="1"/>
  <c r="BY36" i="31" s="1"/>
  <c r="BD12" i="31"/>
  <c r="CR12" i="31" s="1"/>
  <c r="EF12" i="31" s="1"/>
  <c r="FT12" i="31" s="1"/>
  <c r="HH12" i="31" s="1"/>
  <c r="EZ90" i="31"/>
  <c r="IB90" i="31" s="1"/>
  <c r="BY90" i="31" s="1"/>
  <c r="EF38" i="31"/>
  <c r="FT38" i="31" s="1"/>
  <c r="HH38" i="31" s="1"/>
  <c r="EF93" i="31"/>
  <c r="FT93" i="31" s="1"/>
  <c r="HH93" i="31" s="1"/>
  <c r="EZ28" i="31"/>
  <c r="IB28" i="31" s="1"/>
  <c r="BY28" i="31" s="1"/>
  <c r="EF51" i="31"/>
  <c r="FT51" i="31" s="1"/>
  <c r="HH51" i="31" s="1"/>
  <c r="EF100" i="31"/>
  <c r="FT100" i="31" s="1"/>
  <c r="HH100" i="31" s="1"/>
  <c r="EF198" i="31"/>
  <c r="FT198" i="31" s="1"/>
  <c r="HH198" i="31" s="1"/>
  <c r="IB102" i="31"/>
  <c r="GN102" i="31"/>
  <c r="GN208" i="31"/>
  <c r="IB208" i="31"/>
  <c r="IB62" i="31"/>
  <c r="M3" i="39"/>
  <c r="H4" i="39"/>
  <c r="IB118" i="31"/>
  <c r="GN118" i="31"/>
  <c r="FT25" i="31"/>
  <c r="HH25" i="31" s="1"/>
  <c r="IB46" i="31"/>
  <c r="GN46" i="31"/>
  <c r="GN61" i="31"/>
  <c r="IB61" i="31"/>
  <c r="GN89" i="31"/>
  <c r="IB89" i="31"/>
  <c r="Y187" i="31"/>
  <c r="BC187" i="31" s="1"/>
  <c r="BY79" i="31"/>
  <c r="IB4" i="31"/>
  <c r="GN4" i="31"/>
  <c r="GN96" i="31"/>
  <c r="IB96" i="31"/>
  <c r="IB111" i="31"/>
  <c r="IB161" i="31"/>
  <c r="GN161" i="31"/>
  <c r="GN178" i="31"/>
  <c r="IB178" i="31"/>
  <c r="GN210" i="31"/>
  <c r="IB210" i="31"/>
  <c r="IB185" i="31"/>
  <c r="GN185" i="31"/>
  <c r="IB181" i="31"/>
  <c r="GN181" i="31"/>
  <c r="GN39" i="31"/>
  <c r="IB39" i="31"/>
  <c r="GN18" i="31"/>
  <c r="IB18" i="31"/>
  <c r="FT55" i="31"/>
  <c r="HH55" i="31" s="1"/>
  <c r="IB116" i="31"/>
  <c r="GN116" i="31"/>
  <c r="GN159" i="31"/>
  <c r="U4" i="39"/>
  <c r="Z3" i="39"/>
  <c r="IB119" i="31"/>
  <c r="GN119" i="31"/>
  <c r="GN171" i="31"/>
  <c r="IB171" i="31"/>
  <c r="GN151" i="31"/>
  <c r="IB151" i="31"/>
  <c r="GN214" i="31"/>
  <c r="IB214" i="31"/>
  <c r="IB176" i="31"/>
  <c r="GN176" i="31"/>
  <c r="GN206" i="31"/>
  <c r="IB206" i="31"/>
  <c r="FT37" i="31"/>
  <c r="HH37" i="31" s="1"/>
  <c r="BY139" i="31"/>
  <c r="FT72" i="31"/>
  <c r="HH72" i="31" s="1"/>
  <c r="GN126" i="31"/>
  <c r="IB126" i="31"/>
  <c r="GN187" i="31"/>
  <c r="IB187" i="31"/>
  <c r="GN213" i="31"/>
  <c r="IB213" i="31"/>
  <c r="BY72" i="31"/>
  <c r="GN56" i="31"/>
  <c r="IB56" i="31"/>
  <c r="GN55" i="31"/>
  <c r="IB55" i="31"/>
  <c r="GN81" i="31"/>
  <c r="IB81" i="31"/>
  <c r="IB165" i="31"/>
  <c r="GN165" i="31"/>
  <c r="Y125" i="31"/>
  <c r="BC125" i="31" s="1"/>
  <c r="BY218" i="31"/>
  <c r="BY65" i="31"/>
  <c r="DL57" i="31"/>
  <c r="EZ57" i="31" s="1"/>
  <c r="IB57" i="31" s="1"/>
  <c r="DL86" i="31"/>
  <c r="EZ86" i="31" s="1"/>
  <c r="IB86" i="31" s="1"/>
  <c r="DL147" i="31"/>
  <c r="EZ147" i="31" s="1"/>
  <c r="GN190" i="31"/>
  <c r="GN8" i="31"/>
  <c r="DL10" i="31"/>
  <c r="EZ10" i="31" s="1"/>
  <c r="IB10" i="31" s="1"/>
  <c r="GN32" i="31"/>
  <c r="EF28" i="31"/>
  <c r="BY40" i="31"/>
  <c r="BD58" i="31"/>
  <c r="FT62" i="31"/>
  <c r="HH62" i="31" s="1"/>
  <c r="IB53" i="31"/>
  <c r="GN53" i="31"/>
  <c r="EZ74" i="31"/>
  <c r="GN101" i="31"/>
  <c r="GN105" i="31"/>
  <c r="IB122" i="31"/>
  <c r="GN122" i="31"/>
  <c r="GN150" i="31"/>
  <c r="FT160" i="31"/>
  <c r="HH160" i="31" s="1"/>
  <c r="BD195" i="31"/>
  <c r="CR195" i="31" s="1"/>
  <c r="EF195" i="31" s="1"/>
  <c r="EZ153" i="31"/>
  <c r="F25" i="39"/>
  <c r="AB25" i="39" s="1"/>
  <c r="IB20" i="31"/>
  <c r="GN20" i="31"/>
  <c r="GN211" i="31"/>
  <c r="G25" i="38"/>
  <c r="G26" i="38"/>
  <c r="GN131" i="31"/>
  <c r="S26" i="38"/>
  <c r="T25" i="39"/>
  <c r="DL106" i="31"/>
  <c r="EZ106" i="31" s="1"/>
  <c r="IB106" i="31" s="1"/>
  <c r="BD114" i="31"/>
  <c r="CR114" i="31" s="1"/>
  <c r="EF114" i="31" s="1"/>
  <c r="GN48" i="31"/>
  <c r="DL174" i="31"/>
  <c r="EZ174" i="31" s="1"/>
  <c r="IB174" i="31" s="1"/>
  <c r="BY190" i="31"/>
  <c r="GN72" i="31"/>
  <c r="BD164" i="31"/>
  <c r="GN66" i="31"/>
  <c r="FT182" i="31"/>
  <c r="HH182" i="31" s="1"/>
  <c r="IB31" i="31"/>
  <c r="GN31" i="31"/>
  <c r="EF20" i="31"/>
  <c r="FT31" i="31"/>
  <c r="HH31" i="31" s="1"/>
  <c r="BD52" i="31"/>
  <c r="CR52" i="31" s="1"/>
  <c r="EF52" i="31" s="1"/>
  <c r="GN58" i="31"/>
  <c r="BD71" i="31"/>
  <c r="CR71" i="31" s="1"/>
  <c r="EF71" i="31" s="1"/>
  <c r="BY82" i="31"/>
  <c r="GN82" i="31"/>
  <c r="IB95" i="31"/>
  <c r="GN95" i="31"/>
  <c r="DL132" i="31"/>
  <c r="EZ132" i="31" s="1"/>
  <c r="IB132" i="31" s="1"/>
  <c r="DL103" i="31"/>
  <c r="EZ103" i="31" s="1"/>
  <c r="IB103" i="31" s="1"/>
  <c r="BD135" i="31"/>
  <c r="CR135" i="31" s="1"/>
  <c r="EF135" i="31" s="1"/>
  <c r="BD148" i="31"/>
  <c r="CR148" i="31" s="1"/>
  <c r="EF148" i="31" s="1"/>
  <c r="GN135" i="31"/>
  <c r="EZ156" i="31"/>
  <c r="BD191" i="31"/>
  <c r="CR191" i="31" s="1"/>
  <c r="EF191" i="31" s="1"/>
  <c r="BD211" i="31"/>
  <c r="CR211" i="31" s="1"/>
  <c r="EF211" i="31" s="1"/>
  <c r="EF206" i="31"/>
  <c r="CR216" i="31"/>
  <c r="EF216" i="31" s="1"/>
  <c r="Y57" i="31"/>
  <c r="BC57" i="31" s="1"/>
  <c r="BD121" i="31"/>
  <c r="CR121" i="31" s="1"/>
  <c r="EF121" i="31" s="1"/>
  <c r="DL124" i="31"/>
  <c r="EZ124" i="31" s="1"/>
  <c r="IB124" i="31" s="1"/>
  <c r="EF26" i="31"/>
  <c r="EZ34" i="31"/>
  <c r="DL29" i="31"/>
  <c r="EZ29" i="31" s="1"/>
  <c r="IB29" i="31" s="1"/>
  <c r="GN139" i="31"/>
  <c r="FT86" i="31"/>
  <c r="HH86" i="31" s="1"/>
  <c r="GN79" i="31"/>
  <c r="BD6" i="31"/>
  <c r="CR6" i="31" s="1"/>
  <c r="EF6" i="31" s="1"/>
  <c r="FT90" i="31"/>
  <c r="HH90" i="31" s="1"/>
  <c r="EZ145" i="31"/>
  <c r="BD173" i="31"/>
  <c r="CR173" i="31" s="1"/>
  <c r="EF173" i="31" s="1"/>
  <c r="GN173" i="31"/>
  <c r="IB5" i="31"/>
  <c r="GN5" i="31"/>
  <c r="BD14" i="31"/>
  <c r="CR14" i="31" s="1"/>
  <c r="EF14" i="31" s="1"/>
  <c r="IB25" i="31"/>
  <c r="GN25" i="31"/>
  <c r="CR27" i="31"/>
  <c r="EF27" i="31" s="1"/>
  <c r="GN47" i="31"/>
  <c r="IB47" i="31"/>
  <c r="EZ67" i="31"/>
  <c r="EF81" i="31"/>
  <c r="GN108" i="31"/>
  <c r="GN117" i="31"/>
  <c r="BD122" i="31"/>
  <c r="BD101" i="31"/>
  <c r="CR101" i="31" s="1"/>
  <c r="EF101" i="31" s="1"/>
  <c r="IB105" i="31"/>
  <c r="FT143" i="31"/>
  <c r="HH143" i="31" s="1"/>
  <c r="BY155" i="31"/>
  <c r="CR138" i="31"/>
  <c r="EF138" i="31" s="1"/>
  <c r="IB150" i="31"/>
  <c r="GN189" i="31"/>
  <c r="BY211" i="31"/>
  <c r="GN15" i="31"/>
  <c r="IB198" i="31"/>
  <c r="GN198" i="31"/>
  <c r="BY212" i="31"/>
  <c r="U4" i="38"/>
  <c r="Z3" i="38"/>
  <c r="FT180" i="31"/>
  <c r="HH180" i="31" s="1"/>
  <c r="GN75" i="31"/>
  <c r="BD208" i="31"/>
  <c r="CR208" i="31" s="1"/>
  <c r="EF208" i="31" s="1"/>
  <c r="BD75" i="31"/>
  <c r="CR75" i="31" s="1"/>
  <c r="EF75" i="31" s="1"/>
  <c r="DL123" i="31"/>
  <c r="EZ123" i="31" s="1"/>
  <c r="EF24" i="31"/>
  <c r="DL24" i="31"/>
  <c r="EZ24" i="31" s="1"/>
  <c r="IB24" i="31" s="1"/>
  <c r="EZ146" i="31"/>
  <c r="EZ166" i="31"/>
  <c r="IB197" i="31"/>
  <c r="GN197" i="31"/>
  <c r="EF166" i="31"/>
  <c r="BD152" i="31"/>
  <c r="CR152" i="31" s="1"/>
  <c r="EF152" i="31" s="1"/>
  <c r="GN152" i="31"/>
  <c r="BY6" i="31"/>
  <c r="BY64" i="31"/>
  <c r="DM64" i="31" s="1"/>
  <c r="FA64" i="31" s="1"/>
  <c r="EZ188" i="31"/>
  <c r="DL182" i="31"/>
  <c r="EZ182" i="31" s="1"/>
  <c r="IB182" i="31" s="1"/>
  <c r="BD59" i="31"/>
  <c r="CR59" i="31" s="1"/>
  <c r="EF59" i="31" s="1"/>
  <c r="IB173" i="31"/>
  <c r="BD19" i="31"/>
  <c r="CR32" i="31"/>
  <c r="EF32" i="31" s="1"/>
  <c r="BD60" i="31"/>
  <c r="CR60" i="31" s="1"/>
  <c r="EF60" i="31" s="1"/>
  <c r="BD82" i="31"/>
  <c r="CR82" i="31" s="1"/>
  <c r="EF82" i="31" s="1"/>
  <c r="BD126" i="31"/>
  <c r="CR126" i="31" s="1"/>
  <c r="EF126" i="31" s="1"/>
  <c r="IB87" i="31"/>
  <c r="GN87" i="31"/>
  <c r="BD175" i="31"/>
  <c r="CR175" i="31" s="1"/>
  <c r="EF175" i="31" s="1"/>
  <c r="BD156" i="31"/>
  <c r="CR156" i="31" s="1"/>
  <c r="EF156" i="31" s="1"/>
  <c r="EZ158" i="31"/>
  <c r="BD189" i="31"/>
  <c r="CR189" i="31" s="1"/>
  <c r="EF189" i="31" s="1"/>
  <c r="EZ186" i="31"/>
  <c r="EZ177" i="31"/>
  <c r="IB201" i="31"/>
  <c r="GN201" i="31"/>
  <c r="X3" i="39"/>
  <c r="K3" i="39"/>
  <c r="F26" i="39"/>
  <c r="IB131" i="31"/>
  <c r="CR89" i="31"/>
  <c r="EF89" i="31" s="1"/>
  <c r="FT76" i="31"/>
  <c r="HH76" i="31" s="1"/>
  <c r="EF218" i="31"/>
  <c r="EF163" i="31"/>
  <c r="DL35" i="31"/>
  <c r="EZ35" i="31" s="1"/>
  <c r="GN65" i="31"/>
  <c r="DL141" i="31"/>
  <c r="EZ141" i="31" s="1"/>
  <c r="IB141" i="31" s="1"/>
  <c r="IB48" i="31"/>
  <c r="BD169" i="31"/>
  <c r="IB152" i="31"/>
  <c r="DL136" i="31"/>
  <c r="EZ136" i="31" s="1"/>
  <c r="EZ130" i="31"/>
  <c r="EF207" i="31"/>
  <c r="EZ13" i="31"/>
  <c r="EF45" i="31"/>
  <c r="BD53" i="31"/>
  <c r="BD46" i="31"/>
  <c r="CR46" i="31" s="1"/>
  <c r="EF46" i="31" s="1"/>
  <c r="EZ45" i="31"/>
  <c r="BY83" i="31"/>
  <c r="DM83" i="31" s="1"/>
  <c r="FA83" i="31" s="1"/>
  <c r="IB60" i="31"/>
  <c r="GN60" i="31"/>
  <c r="EZ73" i="31"/>
  <c r="EF70" i="31"/>
  <c r="IB108" i="31"/>
  <c r="GN83" i="31"/>
  <c r="BD125" i="31"/>
  <c r="CR125" i="31" s="1"/>
  <c r="EF125" i="31" s="1"/>
  <c r="BY135" i="31"/>
  <c r="BD151" i="31"/>
  <c r="CR151" i="31" s="1"/>
  <c r="EF151" i="31" s="1"/>
  <c r="EZ134" i="31"/>
  <c r="EZ142" i="31"/>
  <c r="BY189" i="31"/>
  <c r="FT200" i="31"/>
  <c r="HH200" i="31" s="1"/>
  <c r="BY144" i="31"/>
  <c r="EF159" i="31"/>
  <c r="EF165" i="31"/>
  <c r="DL194" i="31"/>
  <c r="EZ194" i="31" s="1"/>
  <c r="IB194" i="31" s="1"/>
  <c r="GN215" i="31"/>
  <c r="IB215" i="31"/>
  <c r="GN180" i="31"/>
  <c r="GN212" i="31"/>
  <c r="F25" i="38"/>
  <c r="AB25" i="38" s="1"/>
  <c r="Y118" i="31"/>
  <c r="BC118" i="31" s="1"/>
  <c r="F26" i="38"/>
  <c r="FT129" i="31"/>
  <c r="HH129" i="31" s="1"/>
  <c r="GN37" i="31"/>
  <c r="BD79" i="31"/>
  <c r="BD127" i="31"/>
  <c r="CR127" i="31" s="1"/>
  <c r="EF127" i="31" s="1"/>
  <c r="DL193" i="31"/>
  <c r="EZ193" i="31" s="1"/>
  <c r="IB193" i="31" s="1"/>
  <c r="DL209" i="31"/>
  <c r="EZ209" i="31" s="1"/>
  <c r="EZ23" i="31"/>
  <c r="DL33" i="31"/>
  <c r="EZ33" i="31" s="1"/>
  <c r="IB33" i="31" s="1"/>
  <c r="FT172" i="31"/>
  <c r="HH172" i="31" s="1"/>
  <c r="GN179" i="31"/>
  <c r="IB179" i="31"/>
  <c r="IB32" i="31"/>
  <c r="EZ52" i="31"/>
  <c r="BD47" i="31"/>
  <c r="CR47" i="31" s="1"/>
  <c r="EF47" i="31" s="1"/>
  <c r="EF40" i="31"/>
  <c r="BD56" i="31"/>
  <c r="BY58" i="31"/>
  <c r="BD98" i="31"/>
  <c r="BD92" i="31"/>
  <c r="CR92" i="31" s="1"/>
  <c r="EF92" i="31" s="1"/>
  <c r="EF74" i="31"/>
  <c r="BY117" i="31"/>
  <c r="DL125" i="31"/>
  <c r="EZ125" i="31" s="1"/>
  <c r="IB125" i="31" s="1"/>
  <c r="DL133" i="31"/>
  <c r="EZ133" i="31" s="1"/>
  <c r="IB133" i="31" s="1"/>
  <c r="EF134" i="31"/>
  <c r="BD149" i="31"/>
  <c r="CR149" i="31" s="1"/>
  <c r="EF149" i="31" s="1"/>
  <c r="EZ199" i="31"/>
  <c r="BD214" i="31"/>
  <c r="CR214" i="31" s="1"/>
  <c r="EF214" i="31" s="1"/>
  <c r="G25" i="39"/>
  <c r="T26" i="38"/>
  <c r="BY217" i="31"/>
  <c r="DM217" i="31" s="1"/>
  <c r="FA217" i="31" s="1"/>
  <c r="BY120" i="31"/>
  <c r="CR119" i="31"/>
  <c r="EF119" i="31" s="1"/>
  <c r="EF113" i="31"/>
  <c r="GN218" i="31"/>
  <c r="BD141" i="31"/>
  <c r="CR141" i="31" s="1"/>
  <c r="EF141" i="31" s="1"/>
  <c r="EZ9" i="31"/>
  <c r="BD35" i="31"/>
  <c r="CR35" i="31" s="1"/>
  <c r="EF35" i="31" s="1"/>
  <c r="BY37" i="31"/>
  <c r="IB114" i="31"/>
  <c r="EZ42" i="31"/>
  <c r="CR174" i="31"/>
  <c r="EF174" i="31" s="1"/>
  <c r="BD145" i="31"/>
  <c r="BD64" i="31"/>
  <c r="CR64" i="31" s="1"/>
  <c r="EF64" i="31" s="1"/>
  <c r="BY15" i="31"/>
  <c r="FT7" i="31"/>
  <c r="HH7" i="31" s="1"/>
  <c r="CR5" i="31"/>
  <c r="EF5" i="31" s="1"/>
  <c r="BD136" i="31"/>
  <c r="CR136" i="31" s="1"/>
  <c r="EF136" i="31" s="1"/>
  <c r="EZ12" i="31"/>
  <c r="EF30" i="31"/>
  <c r="BD13" i="31"/>
  <c r="CR13" i="31" s="1"/>
  <c r="EF13" i="31" s="1"/>
  <c r="BD78" i="31"/>
  <c r="CR78" i="31" s="1"/>
  <c r="EF78" i="31" s="1"/>
  <c r="CR132" i="31"/>
  <c r="EF132" i="31" s="1"/>
  <c r="BD116" i="31"/>
  <c r="CR116" i="31" s="1"/>
  <c r="EF116" i="31" s="1"/>
  <c r="FT144" i="31"/>
  <c r="HH144" i="31" s="1"/>
  <c r="EZ160" i="31"/>
  <c r="EZ143" i="31"/>
  <c r="BY192" i="31"/>
  <c r="BD184" i="31"/>
  <c r="CR184" i="31" s="1"/>
  <c r="EF184" i="31" s="1"/>
  <c r="V4" i="39"/>
  <c r="W4" i="39" s="1"/>
  <c r="S26" i="39"/>
  <c r="K3" i="38"/>
  <c r="EZ205" i="31"/>
  <c r="AU215" i="31"/>
  <c r="BD123" i="31"/>
  <c r="DL129" i="31"/>
  <c r="EZ129" i="31" s="1"/>
  <c r="EZ76" i="31"/>
  <c r="IB75" i="31"/>
  <c r="EZ113" i="31"/>
  <c r="BY180" i="31"/>
  <c r="BD91" i="31"/>
  <c r="EZ91" i="31"/>
  <c r="BD48" i="31"/>
  <c r="CR48" i="31" s="1"/>
  <c r="EF48" i="31" s="1"/>
  <c r="BD139" i="31"/>
  <c r="CR139" i="31" s="1"/>
  <c r="EF139" i="31" s="1"/>
  <c r="CR146" i="31"/>
  <c r="EF146" i="31" s="1"/>
  <c r="BD209" i="31"/>
  <c r="CR209" i="31" s="1"/>
  <c r="EF209" i="31" s="1"/>
  <c r="GN6" i="31"/>
  <c r="EZ84" i="31"/>
  <c r="GN64" i="31"/>
  <c r="FT84" i="31"/>
  <c r="HH84" i="31" s="1"/>
  <c r="EF15" i="31"/>
  <c r="CR33" i="31"/>
  <c r="EF33" i="31" s="1"/>
  <c r="EZ59" i="31"/>
  <c r="DL7" i="31"/>
  <c r="EZ7" i="31" s="1"/>
  <c r="IB8" i="31"/>
  <c r="BD66" i="31"/>
  <c r="CR66" i="31" s="1"/>
  <c r="EF66" i="31" s="1"/>
  <c r="GN11" i="31"/>
  <c r="EZ21" i="31"/>
  <c r="GN40" i="31"/>
  <c r="BD63" i="31"/>
  <c r="CR63" i="31" s="1"/>
  <c r="EF63" i="31" s="1"/>
  <c r="BD95" i="31"/>
  <c r="CR95" i="31" s="1"/>
  <c r="EF95" i="31" s="1"/>
  <c r="EZ69" i="31"/>
  <c r="IB99" i="31"/>
  <c r="GN99" i="31"/>
  <c r="BD105" i="31"/>
  <c r="CR107" i="31"/>
  <c r="EF107" i="31" s="1"/>
  <c r="EF128" i="31"/>
  <c r="GN155" i="31"/>
  <c r="EF168" i="31"/>
  <c r="BD196" i="31"/>
  <c r="CR167" i="31"/>
  <c r="EF167" i="31" s="1"/>
  <c r="BD201" i="31"/>
  <c r="CR201" i="31" s="1"/>
  <c r="EF201" i="31" s="1"/>
  <c r="GN196" i="31"/>
  <c r="GN192" i="31"/>
  <c r="EZ202" i="31"/>
  <c r="BD210" i="31"/>
  <c r="CR210" i="31" s="1"/>
  <c r="EF210" i="31" s="1"/>
  <c r="L3" i="38"/>
  <c r="EF202" i="31"/>
  <c r="BD215" i="31"/>
  <c r="T128" i="31"/>
  <c r="AX128" i="31" s="1"/>
  <c r="BY149" i="31"/>
  <c r="GN14" i="31" l="1"/>
  <c r="GN27" i="31"/>
  <c r="GN54" i="31"/>
  <c r="GN172" i="31"/>
  <c r="GN157" i="31"/>
  <c r="GN115" i="31"/>
  <c r="GN163" i="31"/>
  <c r="IB93" i="31"/>
  <c r="GN68" i="31"/>
  <c r="GN204" i="31"/>
  <c r="GN71" i="31"/>
  <c r="GN41" i="31"/>
  <c r="GN169" i="31"/>
  <c r="GN144" i="31"/>
  <c r="GN100" i="31"/>
  <c r="IB121" i="31"/>
  <c r="GN184" i="31"/>
  <c r="IB38" i="31"/>
  <c r="BY38" i="31" s="1"/>
  <c r="GN88" i="31"/>
  <c r="GN183" i="31"/>
  <c r="GN168" i="31"/>
  <c r="IB112" i="31"/>
  <c r="IB175" i="31"/>
  <c r="BY175" i="31" s="1"/>
  <c r="DM82" i="31"/>
  <c r="FA82" i="31" s="1"/>
  <c r="GO82" i="31" s="1"/>
  <c r="GN217" i="31"/>
  <c r="GN78" i="31"/>
  <c r="IB98" i="31"/>
  <c r="GN28" i="31"/>
  <c r="IB50" i="31"/>
  <c r="IB19" i="31"/>
  <c r="AB26" i="38"/>
  <c r="DM169" i="31"/>
  <c r="FA169" i="31" s="1"/>
  <c r="GO169" i="31" s="1"/>
  <c r="GN127" i="31"/>
  <c r="GN148" i="31"/>
  <c r="IB216" i="31"/>
  <c r="IB94" i="31"/>
  <c r="BY94" i="31" s="1"/>
  <c r="DM139" i="31"/>
  <c r="FA139" i="31" s="1"/>
  <c r="IC139" i="31" s="1"/>
  <c r="IB26" i="31"/>
  <c r="BY26" i="31" s="1"/>
  <c r="IB51" i="31"/>
  <c r="BY51" i="31" s="1"/>
  <c r="GN90" i="31"/>
  <c r="GN80" i="31"/>
  <c r="GN17" i="31"/>
  <c r="GN191" i="31"/>
  <c r="FT4" i="31"/>
  <c r="DM127" i="31"/>
  <c r="FA127" i="31" s="1"/>
  <c r="IC127" i="31" s="1"/>
  <c r="IB85" i="31"/>
  <c r="GN70" i="31"/>
  <c r="DM30" i="31"/>
  <c r="FA30" i="31" s="1"/>
  <c r="GO30" i="31" s="1"/>
  <c r="GN77" i="31"/>
  <c r="IB97" i="31"/>
  <c r="BY97" i="31" s="1"/>
  <c r="GN120" i="31"/>
  <c r="IB22" i="31"/>
  <c r="BY22" i="31" s="1"/>
  <c r="GN149" i="31"/>
  <c r="GN107" i="31"/>
  <c r="IB43" i="31"/>
  <c r="BY43" i="31" s="1"/>
  <c r="DM218" i="31"/>
  <c r="FA218" i="31" s="1"/>
  <c r="GO218" i="31" s="1"/>
  <c r="GN170" i="31"/>
  <c r="GN49" i="31"/>
  <c r="GN164" i="31"/>
  <c r="GN195" i="31"/>
  <c r="IB104" i="31"/>
  <c r="BY104" i="31" s="1"/>
  <c r="GN36" i="31"/>
  <c r="GN167" i="31"/>
  <c r="GN44" i="31"/>
  <c r="GN110" i="31"/>
  <c r="IB137" i="31"/>
  <c r="BY137" i="31" s="1"/>
  <c r="DM137" i="31" s="1"/>
  <c r="FA137" i="31" s="1"/>
  <c r="GO137" i="31" s="1"/>
  <c r="GN128" i="31"/>
  <c r="GN16" i="31"/>
  <c r="GN63" i="31"/>
  <c r="GN109" i="31"/>
  <c r="GN138" i="31"/>
  <c r="GN203" i="31"/>
  <c r="GN92" i="31"/>
  <c r="GN154" i="31"/>
  <c r="GN30" i="31"/>
  <c r="GN200" i="31"/>
  <c r="GO140" i="31"/>
  <c r="GN140" i="31"/>
  <c r="IB207" i="31"/>
  <c r="BY207" i="31" s="1"/>
  <c r="GN162" i="31"/>
  <c r="FT95" i="31"/>
  <c r="HH95" i="31" s="1"/>
  <c r="GO217" i="31"/>
  <c r="FT92" i="31"/>
  <c r="HH92" i="31" s="1"/>
  <c r="FT201" i="31"/>
  <c r="HH201" i="31" s="1"/>
  <c r="FT63" i="31"/>
  <c r="HH63" i="31" s="1"/>
  <c r="BE69" i="31"/>
  <c r="Y160" i="31"/>
  <c r="BC160" i="31" s="1"/>
  <c r="FT132" i="31"/>
  <c r="HH132" i="31" s="1"/>
  <c r="GO83" i="31"/>
  <c r="BE86" i="31"/>
  <c r="BY103" i="31"/>
  <c r="GN202" i="31"/>
  <c r="IB202" i="31"/>
  <c r="BY138" i="31"/>
  <c r="GN21" i="31"/>
  <c r="IB21" i="31"/>
  <c r="BY85" i="31"/>
  <c r="DM183" i="31"/>
  <c r="FA183" i="31" s="1"/>
  <c r="IC183" i="31" s="1"/>
  <c r="Y177" i="31"/>
  <c r="BC177" i="31" s="1"/>
  <c r="Y70" i="31"/>
  <c r="BC70" i="31" s="1"/>
  <c r="Y67" i="31"/>
  <c r="BC67" i="31" s="1"/>
  <c r="Y194" i="31"/>
  <c r="BC194" i="31" s="1"/>
  <c r="Y80" i="31"/>
  <c r="BC80" i="31" s="1"/>
  <c r="GN12" i="31"/>
  <c r="IB12" i="31"/>
  <c r="BE10" i="31"/>
  <c r="BE39" i="31"/>
  <c r="Y195" i="31"/>
  <c r="BC195" i="31" s="1"/>
  <c r="Y203" i="31"/>
  <c r="BC203" i="31" s="1"/>
  <c r="Y122" i="31"/>
  <c r="BC122" i="31" s="1"/>
  <c r="DM162" i="31"/>
  <c r="FA162" i="31" s="1"/>
  <c r="IC162" i="31" s="1"/>
  <c r="DM128" i="31"/>
  <c r="FA128" i="31" s="1"/>
  <c r="BE87" i="31"/>
  <c r="BY110" i="31"/>
  <c r="GN23" i="31"/>
  <c r="IB23" i="31"/>
  <c r="BY193" i="31"/>
  <c r="BE65" i="31"/>
  <c r="BE103" i="31"/>
  <c r="BE4" i="31"/>
  <c r="CR169" i="31"/>
  <c r="EF169" i="31" s="1"/>
  <c r="GO68" i="31"/>
  <c r="BY132" i="31"/>
  <c r="FT71" i="31"/>
  <c r="HH71" i="31" s="1"/>
  <c r="FT210" i="31"/>
  <c r="HH210" i="31" s="1"/>
  <c r="FT168" i="31"/>
  <c r="HH168" i="31" s="1"/>
  <c r="GN7" i="31"/>
  <c r="Y14" i="31"/>
  <c r="BC14" i="31" s="1"/>
  <c r="BE193" i="31"/>
  <c r="BE129" i="31"/>
  <c r="Y143" i="31"/>
  <c r="BC143" i="31" s="1"/>
  <c r="Y52" i="31"/>
  <c r="BC52" i="31" s="1"/>
  <c r="GN13" i="31"/>
  <c r="IB13" i="31"/>
  <c r="FT128" i="31"/>
  <c r="HH128" i="31" s="1"/>
  <c r="BE93" i="31"/>
  <c r="Y5" i="31"/>
  <c r="BC5" i="31" s="1"/>
  <c r="Y164" i="31"/>
  <c r="BC164" i="31" s="1"/>
  <c r="Y116" i="31"/>
  <c r="BC116" i="31" s="1"/>
  <c r="Y15" i="31"/>
  <c r="BC15" i="31" s="1"/>
  <c r="Y55" i="31"/>
  <c r="BC55" i="31" s="1"/>
  <c r="Y135" i="31"/>
  <c r="BC135" i="31" s="1"/>
  <c r="GN9" i="31"/>
  <c r="IB9" i="31"/>
  <c r="Y149" i="31"/>
  <c r="BC149" i="31" s="1"/>
  <c r="Y167" i="31"/>
  <c r="BC167" i="31" s="1"/>
  <c r="Y71" i="31"/>
  <c r="BC71" i="31" s="1"/>
  <c r="Y178" i="31"/>
  <c r="BC178" i="31" s="1"/>
  <c r="DM109" i="31"/>
  <c r="FA109" i="31" s="1"/>
  <c r="IC109" i="31" s="1"/>
  <c r="FT74" i="31"/>
  <c r="HH74" i="31" s="1"/>
  <c r="DM58" i="31"/>
  <c r="FA58" i="31" s="1"/>
  <c r="FT47" i="31"/>
  <c r="HH47" i="31" s="1"/>
  <c r="FT22" i="31"/>
  <c r="HH22" i="31" s="1"/>
  <c r="FT127" i="31"/>
  <c r="HH127" i="31" s="1"/>
  <c r="CR79" i="31"/>
  <c r="EF79" i="31" s="1"/>
  <c r="BE170" i="31"/>
  <c r="FT125" i="31"/>
  <c r="FT82" i="31"/>
  <c r="HH82" i="31" s="1"/>
  <c r="FT101" i="31"/>
  <c r="HH101" i="31" s="1"/>
  <c r="FT173" i="31"/>
  <c r="HH173" i="31" s="1"/>
  <c r="BY10" i="31"/>
  <c r="FT202" i="31"/>
  <c r="HH202" i="31" s="1"/>
  <c r="Y43" i="31"/>
  <c r="BC43" i="31" s="1"/>
  <c r="FT35" i="31"/>
  <c r="HH35" i="31" s="1"/>
  <c r="Y103" i="31"/>
  <c r="BC103" i="31" s="1"/>
  <c r="Y27" i="31"/>
  <c r="BC27" i="31" s="1"/>
  <c r="BY66" i="31"/>
  <c r="BE115" i="31"/>
  <c r="DM149" i="31"/>
  <c r="FA149" i="31" s="1"/>
  <c r="IC149" i="31" s="1"/>
  <c r="H4" i="38"/>
  <c r="M3" i="38"/>
  <c r="FT107" i="31"/>
  <c r="HH107" i="31" s="1"/>
  <c r="BE188" i="31"/>
  <c r="GO64" i="31"/>
  <c r="BE171" i="31"/>
  <c r="DM180" i="31"/>
  <c r="FA180" i="31" s="1"/>
  <c r="IC180" i="31" s="1"/>
  <c r="Y191" i="31"/>
  <c r="BC191" i="31" s="1"/>
  <c r="Y99" i="31"/>
  <c r="BC99" i="31" s="1"/>
  <c r="Y111" i="31"/>
  <c r="BC111" i="31" s="1"/>
  <c r="Y93" i="31"/>
  <c r="BC93" i="31" s="1"/>
  <c r="Y190" i="31"/>
  <c r="BC190" i="31" s="1"/>
  <c r="Y132" i="31"/>
  <c r="BC132" i="31" s="1"/>
  <c r="Y16" i="31"/>
  <c r="BC16" i="31" s="1"/>
  <c r="X4" i="39"/>
  <c r="DM115" i="31"/>
  <c r="FA115" i="31" s="1"/>
  <c r="IC115" i="31" s="1"/>
  <c r="BE7" i="31"/>
  <c r="FT174" i="31"/>
  <c r="HH174" i="31" s="1"/>
  <c r="GN42" i="31"/>
  <c r="IB42" i="31"/>
  <c r="DM37" i="31"/>
  <c r="FA37" i="31" s="1"/>
  <c r="IC37" i="31" s="1"/>
  <c r="FT113" i="31"/>
  <c r="HH113" i="31" s="1"/>
  <c r="Y110" i="31"/>
  <c r="BC110" i="31" s="1"/>
  <c r="Y198" i="31"/>
  <c r="BC198" i="31" s="1"/>
  <c r="Y213" i="31"/>
  <c r="BC213" i="31" s="1"/>
  <c r="Y95" i="31"/>
  <c r="BC95" i="31" s="1"/>
  <c r="BY33" i="31"/>
  <c r="BY29" i="31"/>
  <c r="BY124" i="31"/>
  <c r="FT52" i="31"/>
  <c r="HH52" i="31" s="1"/>
  <c r="FT209" i="31"/>
  <c r="HH209" i="31" s="1"/>
  <c r="Y72" i="31"/>
  <c r="BC72" i="31" s="1"/>
  <c r="BY50" i="31"/>
  <c r="Y54" i="31"/>
  <c r="BC54" i="31" s="1"/>
  <c r="Y51" i="31"/>
  <c r="BC51" i="31" s="1"/>
  <c r="Y8" i="31"/>
  <c r="BC8" i="31" s="1"/>
  <c r="Y144" i="31"/>
  <c r="BC144" i="31" s="1"/>
  <c r="Y73" i="31"/>
  <c r="BC73" i="31" s="1"/>
  <c r="FT184" i="31"/>
  <c r="HH184" i="31" s="1"/>
  <c r="DM192" i="31"/>
  <c r="FA192" i="31" s="1"/>
  <c r="IC192" i="31" s="1"/>
  <c r="GN143" i="31"/>
  <c r="IB143" i="31"/>
  <c r="BE61" i="31"/>
  <c r="BE49" i="31"/>
  <c r="FT30" i="31"/>
  <c r="HH30" i="31" s="1"/>
  <c r="FT64" i="31"/>
  <c r="HH64" i="31" s="1"/>
  <c r="BY114" i="31"/>
  <c r="FT141" i="31"/>
  <c r="HH141" i="31" s="1"/>
  <c r="Y138" i="31"/>
  <c r="BC138" i="31" s="1"/>
  <c r="Y215" i="31"/>
  <c r="BC215" i="31" s="1"/>
  <c r="Y36" i="31"/>
  <c r="BC36" i="31" s="1"/>
  <c r="FT149" i="31"/>
  <c r="HH149" i="31" s="1"/>
  <c r="GO49" i="31"/>
  <c r="BE94" i="31"/>
  <c r="DM120" i="31"/>
  <c r="FA120" i="31" s="1"/>
  <c r="T118" i="31"/>
  <c r="AX118" i="31" s="1"/>
  <c r="BE200" i="31"/>
  <c r="BY108" i="31"/>
  <c r="FT46" i="31"/>
  <c r="HH46" i="31" s="1"/>
  <c r="CR53" i="31"/>
  <c r="EF53" i="31" s="1"/>
  <c r="BY141" i="31"/>
  <c r="FT189" i="31"/>
  <c r="HH189" i="31" s="1"/>
  <c r="FT148" i="31"/>
  <c r="HH148" i="31" s="1"/>
  <c r="Y22" i="31"/>
  <c r="BC22" i="31" s="1"/>
  <c r="FT78" i="31"/>
  <c r="HH78" i="31" s="1"/>
  <c r="Y74" i="31"/>
  <c r="BC74" i="31" s="1"/>
  <c r="DM117" i="31"/>
  <c r="FA117" i="31" s="1"/>
  <c r="IC117" i="31" s="1"/>
  <c r="BE84" i="31"/>
  <c r="BY204" i="31"/>
  <c r="FT167" i="31"/>
  <c r="HH167" i="31" s="1"/>
  <c r="BY99" i="31"/>
  <c r="BE51" i="31"/>
  <c r="GN59" i="31"/>
  <c r="IB59" i="31"/>
  <c r="FT139" i="31"/>
  <c r="HH139" i="31" s="1"/>
  <c r="FT48" i="31"/>
  <c r="HH48" i="31" s="1"/>
  <c r="CR91" i="31"/>
  <c r="EF91" i="31" s="1"/>
  <c r="BY75" i="31"/>
  <c r="Y21" i="31"/>
  <c r="BC21" i="31" s="1"/>
  <c r="Y165" i="31"/>
  <c r="BC165" i="31" s="1"/>
  <c r="Y148" i="31"/>
  <c r="BC148" i="31" s="1"/>
  <c r="Y133" i="31"/>
  <c r="BC133" i="31" s="1"/>
  <c r="Y77" i="31"/>
  <c r="BC77" i="31" s="1"/>
  <c r="Y58" i="31"/>
  <c r="BC58" i="31" s="1"/>
  <c r="GN160" i="31"/>
  <c r="IB160" i="31"/>
  <c r="FT116" i="31"/>
  <c r="HH116" i="31" s="1"/>
  <c r="FT13" i="31"/>
  <c r="HH13" i="31" s="1"/>
  <c r="FT5" i="31"/>
  <c r="Y175" i="31"/>
  <c r="BC175" i="31" s="1"/>
  <c r="Y158" i="31"/>
  <c r="BC158" i="31" s="1"/>
  <c r="Y153" i="31"/>
  <c r="BC153" i="31" s="1"/>
  <c r="GN199" i="31"/>
  <c r="IB199" i="31"/>
  <c r="BE185" i="31"/>
  <c r="BE157" i="31"/>
  <c r="CR98" i="31"/>
  <c r="EF98" i="31" s="1"/>
  <c r="HH5" i="31"/>
  <c r="GN209" i="31"/>
  <c r="IB209" i="31"/>
  <c r="BE106" i="31"/>
  <c r="FT151" i="31"/>
  <c r="HH151" i="31" s="1"/>
  <c r="DM78" i="31"/>
  <c r="FA78" i="31" s="1"/>
  <c r="IC78" i="31" s="1"/>
  <c r="GN73" i="31"/>
  <c r="IB73" i="31"/>
  <c r="FT45" i="31"/>
  <c r="HH45" i="31" s="1"/>
  <c r="BY24" i="31"/>
  <c r="FT208" i="31"/>
  <c r="HH208" i="31" s="1"/>
  <c r="FT6" i="31"/>
  <c r="HH6" i="31" s="1"/>
  <c r="FT114" i="31"/>
  <c r="HH114" i="31" s="1"/>
  <c r="BE109" i="31"/>
  <c r="BY129" i="31"/>
  <c r="Y78" i="31"/>
  <c r="BC78" i="31" s="1"/>
  <c r="BE144" i="31"/>
  <c r="Y163" i="31"/>
  <c r="BC163" i="31" s="1"/>
  <c r="DM170" i="31"/>
  <c r="FA170" i="31" s="1"/>
  <c r="IC170" i="31" s="1"/>
  <c r="FT66" i="31"/>
  <c r="HH66" i="31" s="1"/>
  <c r="GO167" i="31"/>
  <c r="BY8" i="31"/>
  <c r="FT33" i="31"/>
  <c r="HH33" i="31" s="1"/>
  <c r="GN91" i="31"/>
  <c r="IB91" i="31"/>
  <c r="GN113" i="31"/>
  <c r="IB113" i="31"/>
  <c r="GN76" i="31"/>
  <c r="IB76" i="31"/>
  <c r="Y142" i="31"/>
  <c r="BC142" i="31" s="1"/>
  <c r="Y98" i="31"/>
  <c r="BC98" i="31" s="1"/>
  <c r="Y81" i="31"/>
  <c r="BC81" i="31" s="1"/>
  <c r="Y33" i="31"/>
  <c r="BC33" i="31" s="1"/>
  <c r="GN205" i="31"/>
  <c r="IB205" i="31"/>
  <c r="DM15" i="31"/>
  <c r="FA15" i="31" s="1"/>
  <c r="IC15" i="31" s="1"/>
  <c r="FT197" i="31"/>
  <c r="HH197" i="31" s="1"/>
  <c r="BE57" i="31"/>
  <c r="FT119" i="31"/>
  <c r="HH119" i="31" s="1"/>
  <c r="IC217" i="31"/>
  <c r="Y131" i="31"/>
  <c r="BC131" i="31" s="1"/>
  <c r="Y107" i="31"/>
  <c r="BC107" i="31" s="1"/>
  <c r="Y140" i="31"/>
  <c r="BC140" i="31" s="1"/>
  <c r="Y32" i="31"/>
  <c r="BC32" i="31" s="1"/>
  <c r="Y56" i="31"/>
  <c r="BC56" i="31" s="1"/>
  <c r="FT214" i="31"/>
  <c r="HH214" i="31" s="1"/>
  <c r="BY133" i="31"/>
  <c r="BY125" i="31"/>
  <c r="Y11" i="31"/>
  <c r="BC11" i="31" s="1"/>
  <c r="Y161" i="31"/>
  <c r="BC161" i="31" s="1"/>
  <c r="FT152" i="31"/>
  <c r="HH152" i="31" s="1"/>
  <c r="BE158" i="31"/>
  <c r="Y12" i="31"/>
  <c r="BC12" i="31" s="1"/>
  <c r="FT136" i="31"/>
  <c r="HH136" i="31" s="1"/>
  <c r="Y155" i="31"/>
  <c r="BC155" i="31" s="1"/>
  <c r="FT40" i="31"/>
  <c r="HH40" i="31" s="1"/>
  <c r="Y46" i="31"/>
  <c r="BC46" i="31" s="1"/>
  <c r="FT146" i="31"/>
  <c r="HH146" i="31" s="1"/>
  <c r="CR215" i="31"/>
  <c r="EF215" i="31" s="1"/>
  <c r="CR196" i="31"/>
  <c r="EF196" i="31" s="1"/>
  <c r="CR105" i="31"/>
  <c r="EF105" i="31" s="1"/>
  <c r="BE112" i="31"/>
  <c r="GN69" i="31"/>
  <c r="IB69" i="31"/>
  <c r="IB7" i="31"/>
  <c r="FT15" i="31"/>
  <c r="HH15" i="31" s="1"/>
  <c r="GN84" i="31"/>
  <c r="IB84" i="31"/>
  <c r="GN129" i="31"/>
  <c r="CR123" i="31"/>
  <c r="EF123" i="31" s="1"/>
  <c r="Y212" i="31"/>
  <c r="BC212" i="31" s="1"/>
  <c r="Y117" i="31"/>
  <c r="BC117" i="31" s="1"/>
  <c r="Y176" i="31"/>
  <c r="BC176" i="31" s="1"/>
  <c r="Y182" i="31"/>
  <c r="BC182" i="31" s="1"/>
  <c r="Y207" i="31"/>
  <c r="BC207" i="31" s="1"/>
  <c r="Y92" i="31"/>
  <c r="BC92" i="31" s="1"/>
  <c r="CR145" i="31"/>
  <c r="EF145" i="31" s="1"/>
  <c r="Y196" i="31"/>
  <c r="BC196" i="31" s="1"/>
  <c r="Y7" i="31"/>
  <c r="BC7" i="31" s="1"/>
  <c r="Y126" i="31"/>
  <c r="BC126" i="31" s="1"/>
  <c r="Y83" i="31"/>
  <c r="BC83" i="31" s="1"/>
  <c r="BE177" i="31"/>
  <c r="FT134" i="31"/>
  <c r="HH134" i="31" s="1"/>
  <c r="GN133" i="31"/>
  <c r="GN125" i="31"/>
  <c r="BE67" i="31"/>
  <c r="CR56" i="31"/>
  <c r="EF56" i="31" s="1"/>
  <c r="BY32" i="31"/>
  <c r="BE23" i="31"/>
  <c r="Y157" i="31"/>
  <c r="BC157" i="31" s="1"/>
  <c r="FT135" i="31"/>
  <c r="HH135" i="31" s="1"/>
  <c r="BE182" i="31"/>
  <c r="BY106" i="31"/>
  <c r="Y214" i="31"/>
  <c r="BC214" i="31" s="1"/>
  <c r="Y156" i="31"/>
  <c r="BC156" i="31" s="1"/>
  <c r="BY215" i="31"/>
  <c r="GN142" i="31"/>
  <c r="IB142" i="31"/>
  <c r="GN134" i="31"/>
  <c r="IB134" i="31"/>
  <c r="BE11" i="31"/>
  <c r="BE180" i="31"/>
  <c r="Y112" i="31"/>
  <c r="BC112" i="31" s="1"/>
  <c r="GN177" i="31"/>
  <c r="IB177" i="31"/>
  <c r="GN182" i="31"/>
  <c r="GN166" i="31"/>
  <c r="IB166" i="31"/>
  <c r="BE155" i="31"/>
  <c r="BE31" i="31"/>
  <c r="GN145" i="31"/>
  <c r="IB145" i="31"/>
  <c r="GN34" i="31"/>
  <c r="IB34" i="31"/>
  <c r="FT26" i="31"/>
  <c r="HH26" i="31" s="1"/>
  <c r="Y108" i="31"/>
  <c r="BC108" i="31" s="1"/>
  <c r="Y151" i="31"/>
  <c r="BC151" i="31" s="1"/>
  <c r="Y38" i="31"/>
  <c r="BC38" i="31" s="1"/>
  <c r="Y199" i="31"/>
  <c r="BC199" i="31" s="1"/>
  <c r="FT206" i="31"/>
  <c r="HH206" i="31" s="1"/>
  <c r="BE192" i="31"/>
  <c r="DM92" i="31"/>
  <c r="FA92" i="31" s="1"/>
  <c r="BE130" i="31"/>
  <c r="BE204" i="31"/>
  <c r="Y9" i="31"/>
  <c r="BC9" i="31" s="1"/>
  <c r="Y114" i="31"/>
  <c r="BC114" i="31" s="1"/>
  <c r="Y179" i="31"/>
  <c r="BC179" i="31" s="1"/>
  <c r="Y106" i="31"/>
  <c r="BC106" i="31" s="1"/>
  <c r="Y181" i="31"/>
  <c r="BC181" i="31" s="1"/>
  <c r="Y139" i="31"/>
  <c r="BC139" i="31" s="1"/>
  <c r="DM168" i="31"/>
  <c r="FA168" i="31" s="1"/>
  <c r="IC168" i="31" s="1"/>
  <c r="BE153" i="31"/>
  <c r="GN74" i="31"/>
  <c r="IB74" i="31"/>
  <c r="GN147" i="31"/>
  <c r="BE42" i="31"/>
  <c r="BY165" i="31"/>
  <c r="BY55" i="31"/>
  <c r="BY187" i="31"/>
  <c r="BY93" i="31"/>
  <c r="BE37" i="31"/>
  <c r="BY151" i="31"/>
  <c r="DM196" i="31"/>
  <c r="FA196" i="31" s="1"/>
  <c r="BE55" i="31"/>
  <c r="IC167" i="31"/>
  <c r="DM79" i="31"/>
  <c r="FA79" i="31" s="1"/>
  <c r="BY118" i="31"/>
  <c r="BE80" i="31"/>
  <c r="FT89" i="31"/>
  <c r="HH89" i="31" s="1"/>
  <c r="BY201" i="31"/>
  <c r="BE143" i="31"/>
  <c r="BY87" i="31"/>
  <c r="FT126" i="31"/>
  <c r="HH126" i="31" s="1"/>
  <c r="DM6" i="31"/>
  <c r="FA6" i="31" s="1"/>
  <c r="IC6" i="31" s="1"/>
  <c r="BY198" i="31"/>
  <c r="DM211" i="31"/>
  <c r="FA211" i="31" s="1"/>
  <c r="BY100" i="31"/>
  <c r="FT27" i="31"/>
  <c r="HH27" i="31" s="1"/>
  <c r="FT14" i="31"/>
  <c r="HH14" i="31" s="1"/>
  <c r="FT121" i="31"/>
  <c r="HH121" i="31" s="1"/>
  <c r="Y4" i="31"/>
  <c r="BC4" i="31" s="1"/>
  <c r="Y104" i="31"/>
  <c r="BC104" i="31" s="1"/>
  <c r="Y53" i="31"/>
  <c r="BC53" i="31" s="1"/>
  <c r="Y17" i="31"/>
  <c r="BC17" i="31" s="1"/>
  <c r="Y184" i="31"/>
  <c r="BC184" i="31" s="1"/>
  <c r="GN156" i="31"/>
  <c r="IB156" i="31"/>
  <c r="DM148" i="31"/>
  <c r="FA148" i="31" s="1"/>
  <c r="IC148" i="31" s="1"/>
  <c r="BE154" i="31"/>
  <c r="BE111" i="31"/>
  <c r="GN132" i="31"/>
  <c r="BY101" i="31"/>
  <c r="BY174" i="31"/>
  <c r="Y65" i="31"/>
  <c r="BC65" i="31" s="1"/>
  <c r="Y127" i="31"/>
  <c r="BC127" i="31" s="1"/>
  <c r="Y174" i="31"/>
  <c r="BC174" i="31" s="1"/>
  <c r="Y208" i="31"/>
  <c r="BC208" i="31" s="1"/>
  <c r="BE205" i="31"/>
  <c r="IC154" i="31"/>
  <c r="FT140" i="31"/>
  <c r="HH140" i="31" s="1"/>
  <c r="BY122" i="31"/>
  <c r="BE100" i="31"/>
  <c r="GN10" i="31"/>
  <c r="BE17" i="31"/>
  <c r="BY121" i="31"/>
  <c r="BE178" i="31"/>
  <c r="BE117" i="31"/>
  <c r="BY27" i="31"/>
  <c r="BY111" i="31"/>
  <c r="I4" i="39"/>
  <c r="J4" i="39" s="1"/>
  <c r="L4" i="39" s="1"/>
  <c r="BY208" i="31"/>
  <c r="GN52" i="31"/>
  <c r="IB52" i="31"/>
  <c r="IC169" i="31"/>
  <c r="Y61" i="31"/>
  <c r="BC61" i="31" s="1"/>
  <c r="DM135" i="31"/>
  <c r="FA135" i="31" s="1"/>
  <c r="GN45" i="31"/>
  <c r="IB45" i="31"/>
  <c r="FT16" i="31"/>
  <c r="HH16" i="31" s="1"/>
  <c r="FT207" i="31"/>
  <c r="HH207" i="31" s="1"/>
  <c r="FT163" i="31"/>
  <c r="HH163" i="31" s="1"/>
  <c r="BE181" i="31"/>
  <c r="BY131" i="31"/>
  <c r="BE203" i="31"/>
  <c r="GN158" i="31"/>
  <c r="IB158" i="31"/>
  <c r="GN188" i="31"/>
  <c r="IB188" i="31"/>
  <c r="BY197" i="31"/>
  <c r="FT24" i="31"/>
  <c r="HH24" i="31" s="1"/>
  <c r="BE212" i="31"/>
  <c r="DM155" i="31"/>
  <c r="FA155" i="31" s="1"/>
  <c r="BE83" i="31"/>
  <c r="BE44" i="31"/>
  <c r="BE85" i="31"/>
  <c r="BE29" i="31"/>
  <c r="Y162" i="31"/>
  <c r="BC162" i="31" s="1"/>
  <c r="Y216" i="31"/>
  <c r="BC216" i="31" s="1"/>
  <c r="Y40" i="31"/>
  <c r="BC40" i="31" s="1"/>
  <c r="Y60" i="31"/>
  <c r="BC60" i="31" s="1"/>
  <c r="BY95" i="31"/>
  <c r="DM63" i="31"/>
  <c r="FA63" i="31" s="1"/>
  <c r="IC63" i="31" s="1"/>
  <c r="DM172" i="31"/>
  <c r="FA172" i="31" s="1"/>
  <c r="GN174" i="31"/>
  <c r="Y48" i="31"/>
  <c r="BC48" i="31" s="1"/>
  <c r="Y113" i="31"/>
  <c r="BC113" i="31" s="1"/>
  <c r="Y121" i="31"/>
  <c r="BC121" i="31" s="1"/>
  <c r="Y50" i="31"/>
  <c r="BC50" i="31" s="1"/>
  <c r="Y37" i="31"/>
  <c r="BC37" i="31" s="1"/>
  <c r="Y217" i="31"/>
  <c r="BC217" i="31" s="1"/>
  <c r="BY53" i="31"/>
  <c r="FT28" i="31"/>
  <c r="HH28" i="31" s="1"/>
  <c r="BE41" i="31"/>
  <c r="DM77" i="31"/>
  <c r="FA77" i="31" s="1"/>
  <c r="IC77" i="31" s="1"/>
  <c r="IC49" i="31"/>
  <c r="BE72" i="31"/>
  <c r="BY206" i="31"/>
  <c r="BY88" i="31"/>
  <c r="BY80" i="31"/>
  <c r="T187" i="31"/>
  <c r="AX187" i="31" s="1"/>
  <c r="BY62" i="31"/>
  <c r="Y210" i="31"/>
  <c r="BC210" i="31" s="1"/>
  <c r="DM189" i="31"/>
  <c r="FA189" i="31" s="1"/>
  <c r="IC189" i="31" s="1"/>
  <c r="BE162" i="31"/>
  <c r="BE142" i="31"/>
  <c r="FT133" i="31"/>
  <c r="HH133" i="31" s="1"/>
  <c r="IC83" i="31"/>
  <c r="BY19" i="31"/>
  <c r="BY48" i="31"/>
  <c r="IC68" i="31"/>
  <c r="FT156" i="31"/>
  <c r="HH156" i="31" s="1"/>
  <c r="BE97" i="31"/>
  <c r="FT32" i="31"/>
  <c r="HH32" i="31" s="1"/>
  <c r="BE68" i="31"/>
  <c r="BY107" i="31"/>
  <c r="GN67" i="31"/>
  <c r="IB67" i="31"/>
  <c r="BY25" i="31"/>
  <c r="BY5" i="31"/>
  <c r="GN124" i="31"/>
  <c r="Y192" i="31"/>
  <c r="BC192" i="31" s="1"/>
  <c r="Y206" i="31"/>
  <c r="BC206" i="31" s="1"/>
  <c r="Y115" i="31"/>
  <c r="BC115" i="31" s="1"/>
  <c r="Y82" i="31"/>
  <c r="BC82" i="31" s="1"/>
  <c r="Y102" i="31"/>
  <c r="BC102" i="31" s="1"/>
  <c r="DM200" i="31"/>
  <c r="FA200" i="31" s="1"/>
  <c r="IC200" i="31" s="1"/>
  <c r="BY203" i="31"/>
  <c r="BE77" i="31"/>
  <c r="BY31" i="31"/>
  <c r="DM90" i="31"/>
  <c r="FA90" i="31" s="1"/>
  <c r="IC90" i="31" s="1"/>
  <c r="BE147" i="31"/>
  <c r="Y147" i="31"/>
  <c r="BC147" i="31" s="1"/>
  <c r="Y68" i="31"/>
  <c r="BC68" i="31" s="1"/>
  <c r="Y173" i="31"/>
  <c r="BC173" i="31" s="1"/>
  <c r="Y218" i="31"/>
  <c r="BC218" i="31" s="1"/>
  <c r="BY20" i="31"/>
  <c r="GN153" i="31"/>
  <c r="IB153" i="31"/>
  <c r="BE176" i="31"/>
  <c r="DM71" i="31"/>
  <c r="FA71" i="31" s="1"/>
  <c r="IC71" i="31" s="1"/>
  <c r="DM40" i="31"/>
  <c r="FA40" i="31" s="1"/>
  <c r="IC40" i="31" s="1"/>
  <c r="BY81" i="31"/>
  <c r="DM17" i="31"/>
  <c r="FA17" i="31" s="1"/>
  <c r="IC17" i="31" s="1"/>
  <c r="DM163" i="31"/>
  <c r="FA163" i="31" s="1"/>
  <c r="IC163" i="31" s="1"/>
  <c r="BY213" i="31"/>
  <c r="BY126" i="31"/>
  <c r="BY116" i="31"/>
  <c r="BY39" i="31"/>
  <c r="BY178" i="31"/>
  <c r="BY89" i="31"/>
  <c r="BE190" i="31"/>
  <c r="BY179" i="31"/>
  <c r="GN33" i="31"/>
  <c r="GN193" i="31"/>
  <c r="BE34" i="31"/>
  <c r="Y205" i="31"/>
  <c r="BC205" i="31" s="1"/>
  <c r="Y154" i="31"/>
  <c r="BC154" i="31" s="1"/>
  <c r="Y30" i="31"/>
  <c r="BC30" i="31" s="1"/>
  <c r="GN194" i="31"/>
  <c r="FT159" i="31"/>
  <c r="HH159" i="31" s="1"/>
  <c r="HH125" i="31"/>
  <c r="BE25" i="31"/>
  <c r="BE179" i="31"/>
  <c r="GN130" i="31"/>
  <c r="IB130" i="31"/>
  <c r="BE108" i="31"/>
  <c r="FT166" i="31"/>
  <c r="HH166" i="31" s="1"/>
  <c r="GN24" i="31"/>
  <c r="V4" i="38"/>
  <c r="W4" i="38" s="1"/>
  <c r="Y4" i="38" s="1"/>
  <c r="BY216" i="31"/>
  <c r="DM212" i="31"/>
  <c r="FA212" i="31" s="1"/>
  <c r="BY98" i="31"/>
  <c r="DM164" i="31"/>
  <c r="FA164" i="31" s="1"/>
  <c r="BE9" i="31"/>
  <c r="Y6" i="31"/>
  <c r="BC6" i="31" s="1"/>
  <c r="Y170" i="31"/>
  <c r="BC170" i="31" s="1"/>
  <c r="Y13" i="31"/>
  <c r="BC13" i="31" s="1"/>
  <c r="Y10" i="31"/>
  <c r="BC10" i="31" s="1"/>
  <c r="Y88" i="31"/>
  <c r="BC88" i="31" s="1"/>
  <c r="BE110" i="31"/>
  <c r="CR164" i="31"/>
  <c r="EF164" i="31" s="1"/>
  <c r="DM190" i="31"/>
  <c r="FA190" i="31" s="1"/>
  <c r="IC190" i="31" s="1"/>
  <c r="Y24" i="31"/>
  <c r="BC24" i="31" s="1"/>
  <c r="Y180" i="31"/>
  <c r="BC180" i="31" s="1"/>
  <c r="Y41" i="31"/>
  <c r="BC41" i="31" s="1"/>
  <c r="BE104" i="31"/>
  <c r="BE62" i="31"/>
  <c r="BE43" i="31"/>
  <c r="DM65" i="31"/>
  <c r="FA65" i="31" s="1"/>
  <c r="IC65" i="31" s="1"/>
  <c r="BE183" i="31"/>
  <c r="BE137" i="31"/>
  <c r="DM72" i="31"/>
  <c r="FA72" i="31" s="1"/>
  <c r="IC72" i="31" s="1"/>
  <c r="BY176" i="31"/>
  <c r="BY119" i="31"/>
  <c r="BY181" i="31"/>
  <c r="BY161" i="31"/>
  <c r="BE73" i="31"/>
  <c r="BE12" i="31"/>
  <c r="BY194" i="31"/>
  <c r="BE99" i="31"/>
  <c r="BY60" i="31"/>
  <c r="GN136" i="31"/>
  <c r="GN141" i="31"/>
  <c r="GN35" i="31"/>
  <c r="BE76" i="31"/>
  <c r="BE131" i="31"/>
  <c r="AB26" i="39"/>
  <c r="FT175" i="31"/>
  <c r="HH175" i="31" s="1"/>
  <c r="BE88" i="31"/>
  <c r="FT60" i="31"/>
  <c r="HH60" i="31" s="1"/>
  <c r="BE21" i="31"/>
  <c r="FT59" i="31"/>
  <c r="HH59" i="31" s="1"/>
  <c r="BE90" i="31"/>
  <c r="GN146" i="31"/>
  <c r="IB146" i="31"/>
  <c r="GN123" i="31"/>
  <c r="FT75" i="31"/>
  <c r="HH75" i="31" s="1"/>
  <c r="Y150" i="31"/>
  <c r="BC150" i="31" s="1"/>
  <c r="BE161" i="31"/>
  <c r="BY150" i="31"/>
  <c r="BY47" i="31"/>
  <c r="GN29" i="31"/>
  <c r="Y63" i="31"/>
  <c r="BC63" i="31" s="1"/>
  <c r="T57" i="31"/>
  <c r="AX57" i="31" s="1"/>
  <c r="Y186" i="31"/>
  <c r="BC186" i="31" s="1"/>
  <c r="Y189" i="31"/>
  <c r="BC189" i="31" s="1"/>
  <c r="FT191" i="31"/>
  <c r="HH191" i="31" s="1"/>
  <c r="DM70" i="31"/>
  <c r="FA70" i="31" s="1"/>
  <c r="BE38" i="31"/>
  <c r="GN106" i="31"/>
  <c r="Y42" i="31"/>
  <c r="BC42" i="31" s="1"/>
  <c r="Y47" i="31"/>
  <c r="BC47" i="31" s="1"/>
  <c r="Y76" i="31"/>
  <c r="BC76" i="31" s="1"/>
  <c r="Y137" i="31"/>
  <c r="BC137" i="31" s="1"/>
  <c r="Y35" i="31"/>
  <c r="BC35" i="31" s="1"/>
  <c r="FT195" i="31"/>
  <c r="HH195" i="31" s="1"/>
  <c r="BY57" i="31"/>
  <c r="T125" i="31"/>
  <c r="AX125" i="31" s="1"/>
  <c r="BY56" i="31"/>
  <c r="BY214" i="31"/>
  <c r="BY159" i="31"/>
  <c r="DM54" i="31"/>
  <c r="FA54" i="31" s="1"/>
  <c r="IC54" i="31" s="1"/>
  <c r="BY185" i="31"/>
  <c r="BY96" i="31"/>
  <c r="BE172" i="31"/>
  <c r="BE124" i="31"/>
  <c r="Y49" i="31"/>
  <c r="BC49" i="31" s="1"/>
  <c r="Y62" i="31"/>
  <c r="BC62" i="31" s="1"/>
  <c r="FT165" i="31"/>
  <c r="HH165" i="31" s="1"/>
  <c r="DM144" i="31"/>
  <c r="FA144" i="31" s="1"/>
  <c r="FT70" i="31"/>
  <c r="HH70" i="31" s="1"/>
  <c r="BE36" i="31"/>
  <c r="IB136" i="31"/>
  <c r="IB35" i="31"/>
  <c r="BE120" i="31"/>
  <c r="BE213" i="31"/>
  <c r="BY191" i="31"/>
  <c r="BE194" i="31"/>
  <c r="BE150" i="31"/>
  <c r="CR19" i="31"/>
  <c r="EF19" i="31" s="1"/>
  <c r="IB123" i="31"/>
  <c r="CR122" i="31"/>
  <c r="EF122" i="31" s="1"/>
  <c r="BE102" i="31"/>
  <c r="Y136" i="31"/>
  <c r="BC136" i="31" s="1"/>
  <c r="Y200" i="31"/>
  <c r="BC200" i="31" s="1"/>
  <c r="Y20" i="31"/>
  <c r="BC20" i="31" s="1"/>
  <c r="Y185" i="31"/>
  <c r="BC185" i="31" s="1"/>
  <c r="FT20" i="31"/>
  <c r="HH20" i="31" s="1"/>
  <c r="Y85" i="31"/>
  <c r="BC85" i="31" s="1"/>
  <c r="Y169" i="31"/>
  <c r="BC169" i="31" s="1"/>
  <c r="T171" i="31"/>
  <c r="AX171" i="31" s="1"/>
  <c r="Y34" i="31"/>
  <c r="BC34" i="31" s="1"/>
  <c r="Y39" i="31"/>
  <c r="BC39" i="31" s="1"/>
  <c r="Y197" i="31"/>
  <c r="BC197" i="31" s="1"/>
  <c r="BE186" i="31"/>
  <c r="CR58" i="31"/>
  <c r="EF58" i="31" s="1"/>
  <c r="DM44" i="31"/>
  <c r="FA44" i="31" s="1"/>
  <c r="GN86" i="31"/>
  <c r="GN57" i="31"/>
  <c r="BY14" i="31"/>
  <c r="Y4" i="39"/>
  <c r="U5" i="39" s="1"/>
  <c r="BY18" i="31"/>
  <c r="IC16" i="31"/>
  <c r="BY210" i="31"/>
  <c r="BY4" i="31"/>
  <c r="BY61" i="31"/>
  <c r="DM28" i="31"/>
  <c r="FA28" i="31" s="1"/>
  <c r="IC28" i="31" s="1"/>
  <c r="BY152" i="31"/>
  <c r="BE50" i="31"/>
  <c r="FT218" i="31"/>
  <c r="HH218" i="31" s="1"/>
  <c r="FT199" i="31"/>
  <c r="HH199" i="31" s="1"/>
  <c r="GN186" i="31"/>
  <c r="IB186" i="31"/>
  <c r="BE54" i="31"/>
  <c r="BY173" i="31"/>
  <c r="BY182" i="31"/>
  <c r="IC64" i="31"/>
  <c r="BE217" i="31"/>
  <c r="BE198" i="31"/>
  <c r="DM195" i="31"/>
  <c r="FA195" i="31" s="1"/>
  <c r="DM157" i="31"/>
  <c r="FA157" i="31" s="1"/>
  <c r="FT138" i="31"/>
  <c r="HH138" i="31" s="1"/>
  <c r="BY105" i="31"/>
  <c r="FT81" i="31"/>
  <c r="HH81" i="31" s="1"/>
  <c r="BE96" i="31"/>
  <c r="BE18" i="31"/>
  <c r="IC41" i="31"/>
  <c r="Y18" i="31"/>
  <c r="BC18" i="31" s="1"/>
  <c r="Y97" i="31"/>
  <c r="BC97" i="31" s="1"/>
  <c r="Y25" i="31"/>
  <c r="BC25" i="31" s="1"/>
  <c r="Y87" i="31"/>
  <c r="BC87" i="31" s="1"/>
  <c r="FT216" i="31"/>
  <c r="HH216" i="31" s="1"/>
  <c r="FT211" i="31"/>
  <c r="HH211" i="31" s="1"/>
  <c r="DM184" i="31"/>
  <c r="FA184" i="31" s="1"/>
  <c r="IC184" i="31" s="1"/>
  <c r="GN103" i="31"/>
  <c r="BE118" i="31"/>
  <c r="IC82" i="31"/>
  <c r="DM36" i="31"/>
  <c r="FA36" i="31" s="1"/>
  <c r="IC36" i="31" s="1"/>
  <c r="Y120" i="31"/>
  <c r="BC120" i="31" s="1"/>
  <c r="Y146" i="31"/>
  <c r="BC146" i="31" s="1"/>
  <c r="Y59" i="31"/>
  <c r="BC59" i="31" s="1"/>
  <c r="Y79" i="31"/>
  <c r="BC79" i="31" s="1"/>
  <c r="Y204" i="31"/>
  <c r="BC204" i="31" s="1"/>
  <c r="Y86" i="31"/>
  <c r="BC86" i="31" s="1"/>
  <c r="BE160" i="31"/>
  <c r="BE8" i="31"/>
  <c r="IB147" i="31"/>
  <c r="BY86" i="31"/>
  <c r="DM11" i="31"/>
  <c r="FA11" i="31" s="1"/>
  <c r="IC11" i="31" s="1"/>
  <c r="BY112" i="31"/>
  <c r="BE187" i="31"/>
  <c r="BY171" i="31"/>
  <c r="IC140" i="31"/>
  <c r="BY46" i="31"/>
  <c r="BY102" i="31"/>
  <c r="IC218" i="31" l="1"/>
  <c r="GO139" i="31"/>
  <c r="IC30" i="31"/>
  <c r="GO127" i="31"/>
  <c r="IC137" i="31"/>
  <c r="Z4" i="39"/>
  <c r="BZ54" i="31"/>
  <c r="BZ163" i="31"/>
  <c r="BE149" i="31"/>
  <c r="BE47" i="31"/>
  <c r="BE191" i="31"/>
  <c r="BE35" i="31"/>
  <c r="BE60" i="31"/>
  <c r="U5" i="38"/>
  <c r="Z4" i="38"/>
  <c r="BZ6" i="31"/>
  <c r="BZ15" i="31"/>
  <c r="BZ115" i="31"/>
  <c r="BZ180" i="31"/>
  <c r="BE121" i="31"/>
  <c r="BE66" i="31"/>
  <c r="BE175" i="31"/>
  <c r="BZ77" i="31"/>
  <c r="BZ117" i="31"/>
  <c r="BZ11" i="31"/>
  <c r="BE14" i="31"/>
  <c r="BZ37" i="31"/>
  <c r="BE211" i="31"/>
  <c r="BZ36" i="31"/>
  <c r="BZ28" i="31"/>
  <c r="BZ148" i="31"/>
  <c r="BE141" i="31"/>
  <c r="BE209" i="31"/>
  <c r="GO195" i="31"/>
  <c r="T35" i="31"/>
  <c r="AX35" i="31" s="1"/>
  <c r="BE151" i="31"/>
  <c r="DM161" i="31"/>
  <c r="FA161" i="31" s="1"/>
  <c r="T88" i="31"/>
  <c r="AX88" i="31" s="1"/>
  <c r="DM98" i="31"/>
  <c r="FA98" i="31" s="1"/>
  <c r="IC98" i="31" s="1"/>
  <c r="BE159" i="31"/>
  <c r="T154" i="31"/>
  <c r="AX154" i="31" s="1"/>
  <c r="DM39" i="31"/>
  <c r="FA39" i="31" s="1"/>
  <c r="IC39" i="31" s="1"/>
  <c r="DM81" i="31"/>
  <c r="FA81" i="31" s="1"/>
  <c r="BZ71" i="31"/>
  <c r="T147" i="31"/>
  <c r="AX147" i="31" s="1"/>
  <c r="DM5" i="31"/>
  <c r="FA5" i="31" s="1"/>
  <c r="IC5" i="31" s="1"/>
  <c r="CS97" i="31"/>
  <c r="EG97" i="31" s="1"/>
  <c r="HI97" i="31" s="1"/>
  <c r="BE133" i="31"/>
  <c r="BZ189" i="31"/>
  <c r="DM206" i="31"/>
  <c r="FA206" i="31" s="1"/>
  <c r="IC206" i="31" s="1"/>
  <c r="T50" i="31"/>
  <c r="AX50" i="31" s="1"/>
  <c r="T60" i="31"/>
  <c r="AX60" i="31" s="1"/>
  <c r="CS44" i="31"/>
  <c r="EG44" i="31" s="1"/>
  <c r="HI44" i="31" s="1"/>
  <c r="CS212" i="31"/>
  <c r="EG212" i="31" s="1"/>
  <c r="HI212" i="31" s="1"/>
  <c r="DM197" i="31"/>
  <c r="FA197" i="31" s="1"/>
  <c r="IC197" i="31" s="1"/>
  <c r="DM131" i="31"/>
  <c r="FA131" i="31" s="1"/>
  <c r="IC131" i="31" s="1"/>
  <c r="CS117" i="31"/>
  <c r="EG117" i="31" s="1"/>
  <c r="HI117" i="31" s="1"/>
  <c r="T65" i="31"/>
  <c r="AX65" i="31" s="1"/>
  <c r="T4" i="31"/>
  <c r="AX4" i="31" s="1"/>
  <c r="BZ90" i="31"/>
  <c r="GO211" i="31"/>
  <c r="BE189" i="31"/>
  <c r="CS80" i="31"/>
  <c r="EG80" i="31" s="1"/>
  <c r="HI80" i="31" s="1"/>
  <c r="CS153" i="31"/>
  <c r="EG153" i="31" s="1"/>
  <c r="GO92" i="31"/>
  <c r="T151" i="31"/>
  <c r="AX151" i="31" s="1"/>
  <c r="CS155" i="31"/>
  <c r="EG155" i="31" s="1"/>
  <c r="T112" i="31"/>
  <c r="AX112" i="31" s="1"/>
  <c r="BE46" i="31"/>
  <c r="T214" i="31"/>
  <c r="AX214" i="31" s="1"/>
  <c r="CS23" i="31"/>
  <c r="EG23" i="31" s="1"/>
  <c r="HI23" i="31" s="1"/>
  <c r="BE214" i="31"/>
  <c r="T196" i="31"/>
  <c r="AX196" i="31" s="1"/>
  <c r="BY7" i="31"/>
  <c r="FT105" i="31"/>
  <c r="HH105" i="31" s="1"/>
  <c r="DM125" i="31"/>
  <c r="FA125" i="31" s="1"/>
  <c r="BY205" i="31"/>
  <c r="BY76" i="31"/>
  <c r="BE48" i="31"/>
  <c r="BE201" i="31"/>
  <c r="CS109" i="31"/>
  <c r="EG109" i="31" s="1"/>
  <c r="CS185" i="31"/>
  <c r="EG185" i="31" s="1"/>
  <c r="HI185" i="31" s="1"/>
  <c r="T158" i="31"/>
  <c r="AX158" i="31" s="1"/>
  <c r="T77" i="31"/>
  <c r="AX77" i="31" s="1"/>
  <c r="CS84" i="31"/>
  <c r="EG84" i="31" s="1"/>
  <c r="HI84" i="31" s="1"/>
  <c r="BZ30" i="31"/>
  <c r="GO120" i="31"/>
  <c r="T138" i="31"/>
  <c r="AX138" i="31" s="1"/>
  <c r="T72" i="31"/>
  <c r="AX72" i="31" s="1"/>
  <c r="DM29" i="31"/>
  <c r="FA29" i="31" s="1"/>
  <c r="T198" i="31"/>
  <c r="AX198" i="31" s="1"/>
  <c r="BE113" i="31"/>
  <c r="T111" i="31"/>
  <c r="AX111" i="31" s="1"/>
  <c r="CS115" i="31"/>
  <c r="EG115" i="31" s="1"/>
  <c r="HI115" i="31" s="1"/>
  <c r="CS129" i="31"/>
  <c r="EG129" i="31" s="1"/>
  <c r="FT169" i="31"/>
  <c r="HH169" i="31" s="1"/>
  <c r="CS87" i="31"/>
  <c r="EG87" i="31" s="1"/>
  <c r="BZ162" i="31"/>
  <c r="CS10" i="31"/>
  <c r="EG10" i="31" s="1"/>
  <c r="HI10" i="31" s="1"/>
  <c r="BE78" i="31"/>
  <c r="T70" i="31"/>
  <c r="AX70" i="31" s="1"/>
  <c r="DM94" i="31"/>
  <c r="FA94" i="31" s="1"/>
  <c r="BY202" i="31"/>
  <c r="T79" i="31"/>
  <c r="AX79" i="31" s="1"/>
  <c r="BE216" i="31"/>
  <c r="BZ140" i="31"/>
  <c r="GO184" i="31"/>
  <c r="T87" i="31"/>
  <c r="AX87" i="31" s="1"/>
  <c r="BE173" i="31"/>
  <c r="V5" i="39"/>
  <c r="W5" i="39" s="1"/>
  <c r="BE20" i="31"/>
  <c r="T185" i="31"/>
  <c r="AX185" i="31" s="1"/>
  <c r="BY123" i="31"/>
  <c r="T49" i="31"/>
  <c r="AX49" i="31" s="1"/>
  <c r="CS124" i="31"/>
  <c r="EG124" i="31" s="1"/>
  <c r="HI124" i="31" s="1"/>
  <c r="T42" i="31"/>
  <c r="AX42" i="31" s="1"/>
  <c r="T189" i="31"/>
  <c r="AX189" i="31" s="1"/>
  <c r="T63" i="31"/>
  <c r="AX63" i="31" s="1"/>
  <c r="CS161" i="31"/>
  <c r="EG161" i="31" s="1"/>
  <c r="HI161" i="31" s="1"/>
  <c r="BY146" i="31"/>
  <c r="BZ139" i="31"/>
  <c r="CS183" i="31"/>
  <c r="EG183" i="31" s="1"/>
  <c r="HI183" i="31" s="1"/>
  <c r="CS62" i="31"/>
  <c r="EG62" i="31" s="1"/>
  <c r="HI62" i="31" s="1"/>
  <c r="T24" i="31"/>
  <c r="AX24" i="31" s="1"/>
  <c r="T10" i="31"/>
  <c r="AX10" i="31" s="1"/>
  <c r="DM216" i="31"/>
  <c r="FA216" i="31" s="1"/>
  <c r="IC216" i="31" s="1"/>
  <c r="BE125" i="31"/>
  <c r="T205" i="31"/>
  <c r="AX205" i="31" s="1"/>
  <c r="GO40" i="31"/>
  <c r="DM20" i="31"/>
  <c r="FA20" i="31" s="1"/>
  <c r="DM31" i="31"/>
  <c r="FA31" i="31" s="1"/>
  <c r="DM203" i="31"/>
  <c r="FA203" i="31" s="1"/>
  <c r="T82" i="31"/>
  <c r="AX82" i="31" s="1"/>
  <c r="DM107" i="31"/>
  <c r="FA107" i="31" s="1"/>
  <c r="BZ68" i="31"/>
  <c r="T210" i="31"/>
  <c r="AX210" i="31" s="1"/>
  <c r="BE28" i="31"/>
  <c r="CS29" i="31"/>
  <c r="EG29" i="31" s="1"/>
  <c r="HI29" i="31" s="1"/>
  <c r="BY188" i="31"/>
  <c r="BY158" i="31"/>
  <c r="BE163" i="31"/>
  <c r="CS205" i="31"/>
  <c r="EG205" i="31" s="1"/>
  <c r="BE135" i="31"/>
  <c r="T17" i="31"/>
  <c r="AX17" i="31" s="1"/>
  <c r="BZ167" i="31"/>
  <c r="DM151" i="31"/>
  <c r="FA151" i="31" s="1"/>
  <c r="IC151" i="31" s="1"/>
  <c r="DM55" i="31"/>
  <c r="FA55" i="31" s="1"/>
  <c r="IC55" i="31" s="1"/>
  <c r="GO168" i="31"/>
  <c r="T108" i="31"/>
  <c r="AX108" i="31" s="1"/>
  <c r="BY166" i="31"/>
  <c r="BY134" i="31"/>
  <c r="T83" i="31"/>
  <c r="AX83" i="31" s="1"/>
  <c r="T176" i="31"/>
  <c r="AX176" i="31" s="1"/>
  <c r="BY69" i="31"/>
  <c r="T161" i="31"/>
  <c r="AX161" i="31" s="1"/>
  <c r="T56" i="31"/>
  <c r="AX56" i="31" s="1"/>
  <c r="T131" i="31"/>
  <c r="AX131" i="31" s="1"/>
  <c r="T98" i="31"/>
  <c r="AX98" i="31" s="1"/>
  <c r="GO78" i="31"/>
  <c r="BY199" i="31"/>
  <c r="DM175" i="31"/>
  <c r="FA175" i="31" s="1"/>
  <c r="IC175" i="31" s="1"/>
  <c r="T133" i="31"/>
  <c r="AX133" i="31" s="1"/>
  <c r="DM108" i="31"/>
  <c r="FA108" i="31" s="1"/>
  <c r="IC108" i="31" s="1"/>
  <c r="T144" i="31"/>
  <c r="AX144" i="31" s="1"/>
  <c r="T16" i="31"/>
  <c r="AX16" i="31" s="1"/>
  <c r="CS170" i="31"/>
  <c r="EG170" i="31" s="1"/>
  <c r="HI170" i="31" s="1"/>
  <c r="T178" i="31"/>
  <c r="AX178" i="31" s="1"/>
  <c r="T135" i="31"/>
  <c r="AX135" i="31" s="1"/>
  <c r="T164" i="31"/>
  <c r="AX164" i="31" s="1"/>
  <c r="GO128" i="31"/>
  <c r="T122" i="31"/>
  <c r="AX122" i="31" s="1"/>
  <c r="BY12" i="31"/>
  <c r="T80" i="31"/>
  <c r="AX80" i="31" s="1"/>
  <c r="T177" i="31"/>
  <c r="AX177" i="31" s="1"/>
  <c r="BY21" i="31"/>
  <c r="DM103" i="31"/>
  <c r="FA103" i="31" s="1"/>
  <c r="IC103" i="31" s="1"/>
  <c r="BE132" i="31"/>
  <c r="CS8" i="31"/>
  <c r="EG8" i="31" s="1"/>
  <c r="HI8" i="31" s="1"/>
  <c r="DM152" i="31"/>
  <c r="FA152" i="31" s="1"/>
  <c r="T62" i="31"/>
  <c r="AX62" i="31" s="1"/>
  <c r="CS160" i="31"/>
  <c r="EG160" i="31" s="1"/>
  <c r="T59" i="31"/>
  <c r="AX59" i="31" s="1"/>
  <c r="BZ64" i="31"/>
  <c r="DM210" i="31"/>
  <c r="FA210" i="31" s="1"/>
  <c r="IC210" i="31" s="1"/>
  <c r="CS186" i="31"/>
  <c r="EG186" i="31" s="1"/>
  <c r="HI186" i="31" s="1"/>
  <c r="T85" i="31"/>
  <c r="AX85" i="31" s="1"/>
  <c r="DM22" i="31"/>
  <c r="FA22" i="31" s="1"/>
  <c r="IC22" i="31" s="1"/>
  <c r="CS120" i="31"/>
  <c r="EG120" i="31" s="1"/>
  <c r="BZ127" i="31"/>
  <c r="T137" i="31"/>
  <c r="AX137" i="31" s="1"/>
  <c r="BE52" i="31"/>
  <c r="T186" i="31"/>
  <c r="AX186" i="31" s="1"/>
  <c r="DM47" i="31"/>
  <c r="FA47" i="31" s="1"/>
  <c r="IC47" i="31" s="1"/>
  <c r="CS21" i="31"/>
  <c r="EG21" i="31" s="1"/>
  <c r="HI21" i="31" s="1"/>
  <c r="CS88" i="31"/>
  <c r="EG88" i="31" s="1"/>
  <c r="HI88" i="31" s="1"/>
  <c r="DM194" i="31"/>
  <c r="FA194" i="31" s="1"/>
  <c r="IC194" i="31" s="1"/>
  <c r="DM181" i="31"/>
  <c r="FA181" i="31" s="1"/>
  <c r="IC181" i="31" s="1"/>
  <c r="GO72" i="31"/>
  <c r="GO65" i="31"/>
  <c r="GO190" i="31"/>
  <c r="CS190" i="31"/>
  <c r="EG190" i="31" s="1"/>
  <c r="HI190" i="31" s="1"/>
  <c r="DM116" i="31"/>
  <c r="FA116" i="31" s="1"/>
  <c r="IC116" i="31" s="1"/>
  <c r="CS176" i="31"/>
  <c r="EG176" i="31" s="1"/>
  <c r="HI176" i="31" s="1"/>
  <c r="T218" i="31"/>
  <c r="AX218" i="31" s="1"/>
  <c r="GO200" i="31"/>
  <c r="DM25" i="31"/>
  <c r="FA25" i="31" s="1"/>
  <c r="IC25" i="31" s="1"/>
  <c r="BZ83" i="31"/>
  <c r="CS142" i="31"/>
  <c r="EG142" i="31" s="1"/>
  <c r="HI142" i="31" s="1"/>
  <c r="DM104" i="31"/>
  <c r="FA104" i="31" s="1"/>
  <c r="IC104" i="31" s="1"/>
  <c r="CS72" i="31"/>
  <c r="EG72" i="31" s="1"/>
  <c r="HI72" i="31" s="1"/>
  <c r="T121" i="31"/>
  <c r="AX121" i="31" s="1"/>
  <c r="GO63" i="31"/>
  <c r="CS83" i="31"/>
  <c r="EG83" i="31" s="1"/>
  <c r="HI83" i="31" s="1"/>
  <c r="DM208" i="31"/>
  <c r="FA208" i="31" s="1"/>
  <c r="IC208" i="31" s="1"/>
  <c r="CS178" i="31"/>
  <c r="EG178" i="31" s="1"/>
  <c r="HI178" i="31" s="1"/>
  <c r="DM101" i="31"/>
  <c r="FA101" i="31" s="1"/>
  <c r="IC101" i="31" s="1"/>
  <c r="BY156" i="31"/>
  <c r="DM201" i="31"/>
  <c r="FA201" i="31" s="1"/>
  <c r="DM118" i="31"/>
  <c r="FA118" i="31" s="1"/>
  <c r="IC118" i="31" s="1"/>
  <c r="BY74" i="31"/>
  <c r="T106" i="31"/>
  <c r="AX106" i="31" s="1"/>
  <c r="CS204" i="31"/>
  <c r="EG204" i="31" s="1"/>
  <c r="HI204" i="31" s="1"/>
  <c r="IC92" i="31"/>
  <c r="BE206" i="31"/>
  <c r="BY177" i="31"/>
  <c r="DM106" i="31"/>
  <c r="FA106" i="31" s="1"/>
  <c r="IC106" i="31" s="1"/>
  <c r="DM32" i="31"/>
  <c r="FA32" i="31" s="1"/>
  <c r="IC32" i="31" s="1"/>
  <c r="FT145" i="31"/>
  <c r="HH145" i="31" s="1"/>
  <c r="T92" i="31"/>
  <c r="AX92" i="31" s="1"/>
  <c r="BE146" i="31"/>
  <c r="BE40" i="31"/>
  <c r="T11" i="31"/>
  <c r="AX11" i="31" s="1"/>
  <c r="DM133" i="31"/>
  <c r="FA133" i="31" s="1"/>
  <c r="IC133" i="31" s="1"/>
  <c r="BY91" i="31"/>
  <c r="GO170" i="31"/>
  <c r="CS144" i="31"/>
  <c r="EG144" i="31" s="1"/>
  <c r="HI144" i="31" s="1"/>
  <c r="BE45" i="31"/>
  <c r="T175" i="31"/>
  <c r="AX175" i="31" s="1"/>
  <c r="DM75" i="31"/>
  <c r="FA75" i="31" s="1"/>
  <c r="BY59" i="31"/>
  <c r="BE95" i="31"/>
  <c r="CS94" i="31"/>
  <c r="EG94" i="31" s="1"/>
  <c r="IC120" i="31"/>
  <c r="BE30" i="31"/>
  <c r="T110" i="31"/>
  <c r="AX110" i="31" s="1"/>
  <c r="BY42" i="31"/>
  <c r="T132" i="31"/>
  <c r="AX132" i="31" s="1"/>
  <c r="T99" i="31"/>
  <c r="AX99" i="31" s="1"/>
  <c r="I4" i="38"/>
  <c r="J4" i="38" s="1"/>
  <c r="L4" i="38" s="1"/>
  <c r="M4" i="38" s="1"/>
  <c r="DM66" i="31"/>
  <c r="FA66" i="31" s="1"/>
  <c r="IC66" i="31" s="1"/>
  <c r="T55" i="31"/>
  <c r="AX55" i="31" s="1"/>
  <c r="T5" i="31"/>
  <c r="AX5" i="31" s="1"/>
  <c r="CS193" i="31"/>
  <c r="EG193" i="31" s="1"/>
  <c r="HI193" i="31" s="1"/>
  <c r="CS65" i="31"/>
  <c r="EG65" i="31" s="1"/>
  <c r="HI65" i="31" s="1"/>
  <c r="DM85" i="31"/>
  <c r="FA85" i="31" s="1"/>
  <c r="IC85" i="31" s="1"/>
  <c r="T160" i="31"/>
  <c r="AX160" i="31" s="1"/>
  <c r="BZ82" i="31"/>
  <c r="CS54" i="31"/>
  <c r="EG54" i="31" s="1"/>
  <c r="HI54" i="31" s="1"/>
  <c r="T39" i="31"/>
  <c r="AX39" i="31" s="1"/>
  <c r="DM171" i="31"/>
  <c r="FA171" i="31" s="1"/>
  <c r="T86" i="31"/>
  <c r="AX86" i="31" s="1"/>
  <c r="T25" i="31"/>
  <c r="AX25" i="31" s="1"/>
  <c r="BZ41" i="31"/>
  <c r="CS18" i="31"/>
  <c r="EG18" i="31" s="1"/>
  <c r="HI18" i="31" s="1"/>
  <c r="BE81" i="31"/>
  <c r="BE138" i="31"/>
  <c r="IC195" i="31"/>
  <c r="BE82" i="31"/>
  <c r="DM14" i="31"/>
  <c r="FA14" i="31" s="1"/>
  <c r="IC14" i="31" s="1"/>
  <c r="BZ218" i="31"/>
  <c r="T34" i="31"/>
  <c r="AX34" i="31" s="1"/>
  <c r="T20" i="31"/>
  <c r="AX20" i="31" s="1"/>
  <c r="BE59" i="31"/>
  <c r="BY35" i="31"/>
  <c r="CS172" i="31"/>
  <c r="EG172" i="31" s="1"/>
  <c r="GO70" i="31"/>
  <c r="T150" i="31"/>
  <c r="AX150" i="31" s="1"/>
  <c r="CS131" i="31"/>
  <c r="EG131" i="31" s="1"/>
  <c r="HI131" i="31" s="1"/>
  <c r="DM60" i="31"/>
  <c r="FA60" i="31" s="1"/>
  <c r="IC60" i="31" s="1"/>
  <c r="CS104" i="31"/>
  <c r="EG104" i="31" s="1"/>
  <c r="HI104" i="31" s="1"/>
  <c r="CS110" i="31"/>
  <c r="EG110" i="31" s="1"/>
  <c r="HI110" i="31" s="1"/>
  <c r="T170" i="31"/>
  <c r="AX170" i="31" s="1"/>
  <c r="GO164" i="31"/>
  <c r="BE101" i="31"/>
  <c r="CS108" i="31"/>
  <c r="EG108" i="31" s="1"/>
  <c r="HI108" i="31" s="1"/>
  <c r="GO17" i="31"/>
  <c r="BY153" i="31"/>
  <c r="CS147" i="31"/>
  <c r="EG147" i="31" s="1"/>
  <c r="HI147" i="31" s="1"/>
  <c r="CS77" i="31"/>
  <c r="EG77" i="31" s="1"/>
  <c r="HI77" i="31" s="1"/>
  <c r="T115" i="31"/>
  <c r="AX115" i="31" s="1"/>
  <c r="BY67" i="31"/>
  <c r="DM48" i="31"/>
  <c r="FA48" i="31" s="1"/>
  <c r="CS41" i="31"/>
  <c r="EG41" i="31" s="1"/>
  <c r="DM53" i="31"/>
  <c r="FA53" i="31" s="1"/>
  <c r="T40" i="31"/>
  <c r="AX40" i="31" s="1"/>
  <c r="CS85" i="31"/>
  <c r="EG85" i="31" s="1"/>
  <c r="HI85" i="31" s="1"/>
  <c r="GO155" i="31"/>
  <c r="CS181" i="31"/>
  <c r="EG181" i="31" s="1"/>
  <c r="HI181" i="31" s="1"/>
  <c r="GO135" i="31"/>
  <c r="BZ169" i="31"/>
  <c r="K4" i="39"/>
  <c r="T208" i="31"/>
  <c r="AX208" i="31" s="1"/>
  <c r="CS111" i="31"/>
  <c r="EG111" i="31" s="1"/>
  <c r="HI111" i="31" s="1"/>
  <c r="IC211" i="31"/>
  <c r="DM38" i="31"/>
  <c r="FA38" i="31" s="1"/>
  <c r="IC38" i="31" s="1"/>
  <c r="DM87" i="31"/>
  <c r="FA87" i="31" s="1"/>
  <c r="IC87" i="31" s="1"/>
  <c r="BE89" i="31"/>
  <c r="GO79" i="31"/>
  <c r="CS55" i="31"/>
  <c r="EG55" i="31" s="1"/>
  <c r="CS37" i="31"/>
  <c r="EG37" i="31" s="1"/>
  <c r="DM165" i="31"/>
  <c r="FA165" i="31" s="1"/>
  <c r="BZ168" i="31"/>
  <c r="T179" i="31"/>
  <c r="AX179" i="31" s="1"/>
  <c r="T199" i="31"/>
  <c r="AX199" i="31" s="1"/>
  <c r="BE26" i="31"/>
  <c r="BY145" i="31"/>
  <c r="CS180" i="31"/>
  <c r="EG180" i="31" s="1"/>
  <c r="HI180" i="31" s="1"/>
  <c r="FT56" i="31"/>
  <c r="HH56" i="31" s="1"/>
  <c r="BE134" i="31"/>
  <c r="T117" i="31"/>
  <c r="AX117" i="31" s="1"/>
  <c r="BY84" i="31"/>
  <c r="FT196" i="31"/>
  <c r="HH196" i="31" s="1"/>
  <c r="BE119" i="31"/>
  <c r="T142" i="31"/>
  <c r="AX142" i="31" s="1"/>
  <c r="BE139" i="31"/>
  <c r="T78" i="31"/>
  <c r="AX78" i="31" s="1"/>
  <c r="BE5" i="31"/>
  <c r="BY160" i="31"/>
  <c r="FT91" i="31"/>
  <c r="HH91" i="31" s="1"/>
  <c r="CS51" i="31"/>
  <c r="EG51" i="31" s="1"/>
  <c r="HI51" i="31" s="1"/>
  <c r="BE167" i="31"/>
  <c r="BE63" i="31"/>
  <c r="T74" i="31"/>
  <c r="AX74" i="31" s="1"/>
  <c r="CS200" i="31"/>
  <c r="EG200" i="31" s="1"/>
  <c r="HI200" i="31" s="1"/>
  <c r="T8" i="31"/>
  <c r="AX8" i="31" s="1"/>
  <c r="CS171" i="31"/>
  <c r="EG171" i="31" s="1"/>
  <c r="HI171" i="31" s="1"/>
  <c r="GO149" i="31"/>
  <c r="DM26" i="31"/>
  <c r="FA26" i="31" s="1"/>
  <c r="IC26" i="31" s="1"/>
  <c r="BE22" i="31"/>
  <c r="GO58" i="31"/>
  <c r="BE74" i="31"/>
  <c r="T71" i="31"/>
  <c r="AX71" i="31" s="1"/>
  <c r="BY9" i="31"/>
  <c r="T52" i="31"/>
  <c r="AX52" i="31" s="1"/>
  <c r="T14" i="31"/>
  <c r="AX14" i="31" s="1"/>
  <c r="GO183" i="31"/>
  <c r="CS86" i="31"/>
  <c r="EG86" i="31" s="1"/>
  <c r="GO11" i="31"/>
  <c r="CS213" i="31"/>
  <c r="EG213" i="31" s="1"/>
  <c r="HI213" i="31" s="1"/>
  <c r="T146" i="31"/>
  <c r="AX146" i="31" s="1"/>
  <c r="CS118" i="31"/>
  <c r="EG118" i="31" s="1"/>
  <c r="HI118" i="31" s="1"/>
  <c r="BZ184" i="31"/>
  <c r="GO157" i="31"/>
  <c r="DM182" i="31"/>
  <c r="FA182" i="31" s="1"/>
  <c r="IC182" i="31" s="1"/>
  <c r="BY186" i="31"/>
  <c r="BE218" i="31"/>
  <c r="GO28" i="31"/>
  <c r="GO44" i="31"/>
  <c r="T200" i="31"/>
  <c r="AX200" i="31" s="1"/>
  <c r="CS102" i="31"/>
  <c r="EG102" i="31" s="1"/>
  <c r="HI102" i="31" s="1"/>
  <c r="CS194" i="31"/>
  <c r="EG194" i="31" s="1"/>
  <c r="HI194" i="31" s="1"/>
  <c r="BY136" i="31"/>
  <c r="BE70" i="31"/>
  <c r="DM97" i="31"/>
  <c r="FA97" i="31" s="1"/>
  <c r="IC97" i="31" s="1"/>
  <c r="T76" i="31"/>
  <c r="AX76" i="31" s="1"/>
  <c r="CS12" i="31"/>
  <c r="EG12" i="31" s="1"/>
  <c r="DM119" i="31"/>
  <c r="FA119" i="31" s="1"/>
  <c r="IC119" i="31" s="1"/>
  <c r="T41" i="31"/>
  <c r="AX41" i="31" s="1"/>
  <c r="T13" i="31"/>
  <c r="AX13" i="31" s="1"/>
  <c r="GO212" i="31"/>
  <c r="X4" i="38"/>
  <c r="CS34" i="31"/>
  <c r="EG34" i="31" s="1"/>
  <c r="HI34" i="31" s="1"/>
  <c r="DM89" i="31"/>
  <c r="FA89" i="31" s="1"/>
  <c r="DM126" i="31"/>
  <c r="FA126" i="31" s="1"/>
  <c r="IC126" i="31" s="1"/>
  <c r="BZ40" i="31"/>
  <c r="GO90" i="31"/>
  <c r="T206" i="31"/>
  <c r="AX206" i="31" s="1"/>
  <c r="CS162" i="31"/>
  <c r="EG162" i="31" s="1"/>
  <c r="HI162" i="31" s="1"/>
  <c r="DM62" i="31"/>
  <c r="FA62" i="31" s="1"/>
  <c r="IC62" i="31" s="1"/>
  <c r="DM80" i="31"/>
  <c r="FA80" i="31" s="1"/>
  <c r="IC80" i="31" s="1"/>
  <c r="T217" i="31"/>
  <c r="AX217" i="31" s="1"/>
  <c r="GO172" i="31"/>
  <c r="T216" i="31"/>
  <c r="AX216" i="31" s="1"/>
  <c r="BY52" i="31"/>
  <c r="H5" i="39"/>
  <c r="DM111" i="31"/>
  <c r="FA111" i="31" s="1"/>
  <c r="DM121" i="31"/>
  <c r="FA121" i="31" s="1"/>
  <c r="IC121" i="31" s="1"/>
  <c r="CS100" i="31"/>
  <c r="EG100" i="31" s="1"/>
  <c r="HI100" i="31" s="1"/>
  <c r="BE140" i="31"/>
  <c r="BE114" i="31"/>
  <c r="T53" i="31"/>
  <c r="AX53" i="31" s="1"/>
  <c r="GO196" i="31"/>
  <c r="CS130" i="31"/>
  <c r="EG130" i="31" s="1"/>
  <c r="CS192" i="31"/>
  <c r="EG192" i="31" s="1"/>
  <c r="HI192" i="31" s="1"/>
  <c r="BY34" i="31"/>
  <c r="CS31" i="31"/>
  <c r="EG31" i="31" s="1"/>
  <c r="DM215" i="31"/>
  <c r="FA215" i="31" s="1"/>
  <c r="IC215" i="31" s="1"/>
  <c r="CS182" i="31"/>
  <c r="EG182" i="31" s="1"/>
  <c r="HI182" i="31" s="1"/>
  <c r="T126" i="31"/>
  <c r="AX126" i="31" s="1"/>
  <c r="BE136" i="31"/>
  <c r="FT215" i="31"/>
  <c r="HH215" i="31" s="1"/>
  <c r="T46" i="31"/>
  <c r="AX46" i="31" s="1"/>
  <c r="T155" i="31"/>
  <c r="AX155" i="31" s="1"/>
  <c r="T12" i="31"/>
  <c r="AX12" i="31" s="1"/>
  <c r="T32" i="31"/>
  <c r="AX32" i="31" s="1"/>
  <c r="BZ217" i="31"/>
  <c r="BE13" i="31"/>
  <c r="BZ170" i="31"/>
  <c r="DM24" i="31"/>
  <c r="FA24" i="31" s="1"/>
  <c r="IC24" i="31" s="1"/>
  <c r="BY73" i="31"/>
  <c r="BZ78" i="31"/>
  <c r="FT98" i="31"/>
  <c r="HH98" i="31" s="1"/>
  <c r="BE184" i="31"/>
  <c r="T148" i="31"/>
  <c r="AX148" i="31" s="1"/>
  <c r="T22" i="31"/>
  <c r="AX22" i="31" s="1"/>
  <c r="DM141" i="31"/>
  <c r="FA141" i="31" s="1"/>
  <c r="IC141" i="31" s="1"/>
  <c r="T36" i="31"/>
  <c r="AX36" i="31" s="1"/>
  <c r="CS49" i="31"/>
  <c r="EG49" i="31" s="1"/>
  <c r="HI49" i="31" s="1"/>
  <c r="GO192" i="31"/>
  <c r="T51" i="31"/>
  <c r="AX51" i="31" s="1"/>
  <c r="DM50" i="31"/>
  <c r="FA50" i="31" s="1"/>
  <c r="IC50" i="31" s="1"/>
  <c r="T95" i="31"/>
  <c r="AX95" i="31" s="1"/>
  <c r="BE174" i="31"/>
  <c r="T191" i="31"/>
  <c r="AX191" i="31" s="1"/>
  <c r="T27" i="31"/>
  <c r="AX27" i="31" s="1"/>
  <c r="BE202" i="31"/>
  <c r="FT79" i="31"/>
  <c r="HH79" i="31" s="1"/>
  <c r="GO109" i="31"/>
  <c r="T167" i="31"/>
  <c r="AX167" i="31" s="1"/>
  <c r="T15" i="31"/>
  <c r="AX15" i="31" s="1"/>
  <c r="DM132" i="31"/>
  <c r="FA132" i="31" s="1"/>
  <c r="IC132" i="31" s="1"/>
  <c r="DM193" i="31"/>
  <c r="FA193" i="31" s="1"/>
  <c r="IC193" i="31" s="1"/>
  <c r="IC128" i="31"/>
  <c r="T203" i="31"/>
  <c r="AX203" i="31" s="1"/>
  <c r="T194" i="31"/>
  <c r="AX194" i="31" s="1"/>
  <c r="FT58" i="31"/>
  <c r="HH58" i="31" s="1"/>
  <c r="GO54" i="31"/>
  <c r="DM56" i="31"/>
  <c r="FA56" i="31" s="1"/>
  <c r="IC56" i="31" s="1"/>
  <c r="DM102" i="31"/>
  <c r="FA102" i="31" s="1"/>
  <c r="IC102" i="31" s="1"/>
  <c r="CS187" i="31"/>
  <c r="EG187" i="31" s="1"/>
  <c r="T120" i="31"/>
  <c r="AX120" i="31" s="1"/>
  <c r="BE71" i="31"/>
  <c r="CS96" i="31"/>
  <c r="EG96" i="31" s="1"/>
  <c r="HI96" i="31" s="1"/>
  <c r="DM105" i="31"/>
  <c r="FA105" i="31" s="1"/>
  <c r="IC105" i="31" s="1"/>
  <c r="CS198" i="31"/>
  <c r="EG198" i="31" s="1"/>
  <c r="HI198" i="31" s="1"/>
  <c r="BZ16" i="31"/>
  <c r="BE195" i="31"/>
  <c r="FT122" i="31"/>
  <c r="HH122" i="31" s="1"/>
  <c r="FT19" i="31"/>
  <c r="HH19" i="31" s="1"/>
  <c r="GO144" i="31"/>
  <c r="DM96" i="31"/>
  <c r="FA96" i="31" s="1"/>
  <c r="IC96" i="31" s="1"/>
  <c r="DM159" i="31"/>
  <c r="FA159" i="31" s="1"/>
  <c r="IC159" i="31" s="1"/>
  <c r="CS76" i="31"/>
  <c r="EG76" i="31" s="1"/>
  <c r="HI76" i="31" s="1"/>
  <c r="CS99" i="31"/>
  <c r="EG99" i="31" s="1"/>
  <c r="HI99" i="31" s="1"/>
  <c r="BZ72" i="31"/>
  <c r="BZ65" i="31"/>
  <c r="BZ190" i="31"/>
  <c r="T6" i="31"/>
  <c r="AX6" i="31" s="1"/>
  <c r="CS179" i="31"/>
  <c r="EG179" i="31" s="1"/>
  <c r="HI179" i="31" s="1"/>
  <c r="BZ17" i="31"/>
  <c r="GO71" i="31"/>
  <c r="T173" i="31"/>
  <c r="AX173" i="31" s="1"/>
  <c r="BZ200" i="31"/>
  <c r="CS68" i="31"/>
  <c r="EG68" i="31" s="1"/>
  <c r="DM207" i="31"/>
  <c r="FA207" i="31" s="1"/>
  <c r="IC207" i="31" s="1"/>
  <c r="GO189" i="31"/>
  <c r="BZ49" i="31"/>
  <c r="T113" i="31"/>
  <c r="AX113" i="31" s="1"/>
  <c r="BZ63" i="31"/>
  <c r="IC155" i="31"/>
  <c r="BE16" i="31"/>
  <c r="M4" i="39"/>
  <c r="T174" i="31"/>
  <c r="AX174" i="31" s="1"/>
  <c r="CS154" i="31"/>
  <c r="EG154" i="31" s="1"/>
  <c r="HI154" i="31" s="1"/>
  <c r="T104" i="31"/>
  <c r="AX104" i="31" s="1"/>
  <c r="BE27" i="31"/>
  <c r="DM198" i="31"/>
  <c r="FA198" i="31" s="1"/>
  <c r="CS143" i="31"/>
  <c r="EG143" i="31" s="1"/>
  <c r="DM93" i="31"/>
  <c r="FA93" i="31" s="1"/>
  <c r="IC93" i="31" s="1"/>
  <c r="CS42" i="31"/>
  <c r="EG42" i="31" s="1"/>
  <c r="CS11" i="31"/>
  <c r="EG11" i="31" s="1"/>
  <c r="HI11" i="31" s="1"/>
  <c r="CS67" i="31"/>
  <c r="EG67" i="31" s="1"/>
  <c r="HI67" i="31" s="1"/>
  <c r="CS177" i="31"/>
  <c r="EG177" i="31" s="1"/>
  <c r="HI177" i="31" s="1"/>
  <c r="T207" i="31"/>
  <c r="AX207" i="31" s="1"/>
  <c r="T212" i="31"/>
  <c r="AX212" i="31" s="1"/>
  <c r="BZ137" i="31"/>
  <c r="BE197" i="31"/>
  <c r="BY113" i="31"/>
  <c r="BE33" i="31"/>
  <c r="CS106" i="31"/>
  <c r="EG106" i="31" s="1"/>
  <c r="T165" i="31"/>
  <c r="AX165" i="31" s="1"/>
  <c r="DM99" i="31"/>
  <c r="FA99" i="31" s="1"/>
  <c r="IC99" i="31" s="1"/>
  <c r="DM204" i="31"/>
  <c r="FA204" i="31" s="1"/>
  <c r="BE127" i="31"/>
  <c r="T213" i="31"/>
  <c r="AX213" i="31" s="1"/>
  <c r="T190" i="31"/>
  <c r="AX190" i="31" s="1"/>
  <c r="BE107" i="31"/>
  <c r="T103" i="31"/>
  <c r="AX103" i="31" s="1"/>
  <c r="IC58" i="31"/>
  <c r="BE128" i="31"/>
  <c r="CS4" i="31"/>
  <c r="EG4" i="31" s="1"/>
  <c r="BY23" i="31"/>
  <c r="GO162" i="31"/>
  <c r="CS69" i="31"/>
  <c r="EG69" i="31" s="1"/>
  <c r="HI69" i="31" s="1"/>
  <c r="DM4" i="31"/>
  <c r="FA4" i="31" s="1"/>
  <c r="IC4" i="31" s="1"/>
  <c r="BE75" i="31"/>
  <c r="T204" i="31"/>
  <c r="AX204" i="31" s="1"/>
  <c r="DM46" i="31"/>
  <c r="FA46" i="31" s="1"/>
  <c r="BY147" i="31"/>
  <c r="T97" i="31"/>
  <c r="AX97" i="31" s="1"/>
  <c r="BE6" i="31"/>
  <c r="DM173" i="31"/>
  <c r="FA173" i="31" s="1"/>
  <c r="BE199" i="31"/>
  <c r="CS50" i="31"/>
  <c r="EG50" i="31" s="1"/>
  <c r="HI50" i="31" s="1"/>
  <c r="DM61" i="31"/>
  <c r="FA61" i="31" s="1"/>
  <c r="T197" i="31"/>
  <c r="AX197" i="31" s="1"/>
  <c r="T136" i="31"/>
  <c r="AX136" i="31" s="1"/>
  <c r="DM191" i="31"/>
  <c r="FA191" i="31" s="1"/>
  <c r="CS36" i="31"/>
  <c r="EG36" i="31" s="1"/>
  <c r="BE165" i="31"/>
  <c r="DM214" i="31"/>
  <c r="FA214" i="31" s="1"/>
  <c r="IC214" i="31" s="1"/>
  <c r="DM57" i="31"/>
  <c r="FA57" i="31" s="1"/>
  <c r="IC57" i="31" s="1"/>
  <c r="T47" i="31"/>
  <c r="AX47" i="31" s="1"/>
  <c r="IC70" i="31"/>
  <c r="BE208" i="31"/>
  <c r="CS73" i="31"/>
  <c r="EG73" i="31" s="1"/>
  <c r="HI73" i="31" s="1"/>
  <c r="DM176" i="31"/>
  <c r="FA176" i="31" s="1"/>
  <c r="IC176" i="31" s="1"/>
  <c r="T180" i="31"/>
  <c r="AX180" i="31" s="1"/>
  <c r="FT164" i="31"/>
  <c r="HH164" i="31" s="1"/>
  <c r="IC164" i="31"/>
  <c r="BE166" i="31"/>
  <c r="BE156" i="31"/>
  <c r="T30" i="31"/>
  <c r="AX30" i="31" s="1"/>
  <c r="DM179" i="31"/>
  <c r="FA179" i="31" s="1"/>
  <c r="IC179" i="31" s="1"/>
  <c r="DM178" i="31"/>
  <c r="FA178" i="31" s="1"/>
  <c r="IC178" i="31" s="1"/>
  <c r="DM213" i="31"/>
  <c r="FA213" i="31" s="1"/>
  <c r="IC213" i="31" s="1"/>
  <c r="T102" i="31"/>
  <c r="AX102" i="31" s="1"/>
  <c r="BE32" i="31"/>
  <c r="DM88" i="31"/>
  <c r="FA88" i="31" s="1"/>
  <c r="IC88" i="31" s="1"/>
  <c r="GO77" i="31"/>
  <c r="T37" i="31"/>
  <c r="AX37" i="31" s="1"/>
  <c r="BE24" i="31"/>
  <c r="BY45" i="31"/>
  <c r="IC135" i="31"/>
  <c r="DM27" i="31"/>
  <c r="FA27" i="31" s="1"/>
  <c r="CS17" i="31"/>
  <c r="EG17" i="31" s="1"/>
  <c r="HI17" i="31" s="1"/>
  <c r="DM122" i="31"/>
  <c r="FA122" i="31" s="1"/>
  <c r="DM174" i="31"/>
  <c r="FA174" i="31" s="1"/>
  <c r="IC174" i="31" s="1"/>
  <c r="GO148" i="31"/>
  <c r="GO6" i="31"/>
  <c r="IC79" i="31"/>
  <c r="T139" i="31"/>
  <c r="AX139" i="31" s="1"/>
  <c r="T114" i="31"/>
  <c r="AX114" i="31" s="1"/>
  <c r="T38" i="31"/>
  <c r="AX38" i="31" s="1"/>
  <c r="DM51" i="31"/>
  <c r="FA51" i="31" s="1"/>
  <c r="IC51" i="31" s="1"/>
  <c r="BY142" i="31"/>
  <c r="T156" i="31"/>
  <c r="AX156" i="31" s="1"/>
  <c r="T157" i="31"/>
  <c r="AX157" i="31" s="1"/>
  <c r="T7" i="31"/>
  <c r="AX7" i="31" s="1"/>
  <c r="FT123" i="31"/>
  <c r="HH123" i="31" s="1"/>
  <c r="CS158" i="31"/>
  <c r="EG158" i="31" s="1"/>
  <c r="HI158" i="31" s="1"/>
  <c r="T140" i="31"/>
  <c r="AX140" i="31" s="1"/>
  <c r="GO15" i="31"/>
  <c r="T33" i="31"/>
  <c r="AX33" i="31" s="1"/>
  <c r="T163" i="31"/>
  <c r="AX163" i="31" s="1"/>
  <c r="DM129" i="31"/>
  <c r="FA129" i="31" s="1"/>
  <c r="IC129" i="31" s="1"/>
  <c r="BY209" i="31"/>
  <c r="CS157" i="31"/>
  <c r="EG157" i="31" s="1"/>
  <c r="HI157" i="31" s="1"/>
  <c r="T153" i="31"/>
  <c r="AX153" i="31" s="1"/>
  <c r="T58" i="31"/>
  <c r="AX58" i="31" s="1"/>
  <c r="FT53" i="31"/>
  <c r="HH53" i="31" s="1"/>
  <c r="BE92" i="31"/>
  <c r="T215" i="31"/>
  <c r="AX215" i="31" s="1"/>
  <c r="DM114" i="31"/>
  <c r="FA114" i="31" s="1"/>
  <c r="IC114" i="31" s="1"/>
  <c r="CS61" i="31"/>
  <c r="EG61" i="31" s="1"/>
  <c r="T54" i="31"/>
  <c r="AX54" i="31" s="1"/>
  <c r="DM124" i="31"/>
  <c r="FA124" i="31" s="1"/>
  <c r="IC124" i="31" s="1"/>
  <c r="GO37" i="31"/>
  <c r="CS7" i="31"/>
  <c r="EG7" i="31" s="1"/>
  <c r="HI7" i="31" s="1"/>
  <c r="GO180" i="31"/>
  <c r="BZ149" i="31"/>
  <c r="T43" i="31"/>
  <c r="AX43" i="31" s="1"/>
  <c r="DM10" i="31"/>
  <c r="FA10" i="31" s="1"/>
  <c r="BY13" i="31"/>
  <c r="T143" i="31"/>
  <c r="AX143" i="31" s="1"/>
  <c r="BE168" i="31"/>
  <c r="DM110" i="31"/>
  <c r="FA110" i="31" s="1"/>
  <c r="IC110" i="31" s="1"/>
  <c r="T195" i="31"/>
  <c r="AX195" i="31" s="1"/>
  <c r="CS39" i="31"/>
  <c r="EG39" i="31" s="1"/>
  <c r="T67" i="31"/>
  <c r="AX67" i="31" s="1"/>
  <c r="BZ183" i="31"/>
  <c r="T169" i="31"/>
  <c r="AX169" i="31" s="1"/>
  <c r="DM86" i="31"/>
  <c r="FA86" i="31" s="1"/>
  <c r="IC86" i="31" s="1"/>
  <c r="DM112" i="31"/>
  <c r="FA112" i="31" s="1"/>
  <c r="IC112" i="31" s="1"/>
  <c r="GO36" i="31"/>
  <c r="T18" i="31"/>
  <c r="AX18" i="31" s="1"/>
  <c r="IC157" i="31"/>
  <c r="CS217" i="31"/>
  <c r="EG217" i="31" s="1"/>
  <c r="HI217" i="31" s="1"/>
  <c r="DM18" i="31"/>
  <c r="FA18" i="31" s="1"/>
  <c r="IC18" i="31" s="1"/>
  <c r="IC44" i="31"/>
  <c r="CS150" i="31"/>
  <c r="EG150" i="31" s="1"/>
  <c r="HI150" i="31" s="1"/>
  <c r="IC144" i="31"/>
  <c r="DM185" i="31"/>
  <c r="FA185" i="31" s="1"/>
  <c r="CS38" i="31"/>
  <c r="EG38" i="31" s="1"/>
  <c r="DM150" i="31"/>
  <c r="FA150" i="31" s="1"/>
  <c r="IC150" i="31" s="1"/>
  <c r="CS90" i="31"/>
  <c r="EG90" i="31" s="1"/>
  <c r="HI90" i="31" s="1"/>
  <c r="CS137" i="31"/>
  <c r="EG137" i="31" s="1"/>
  <c r="HI137" i="31" s="1"/>
  <c r="CS43" i="31"/>
  <c r="EG43" i="31" s="1"/>
  <c r="HI43" i="31" s="1"/>
  <c r="CS9" i="31"/>
  <c r="EG9" i="31" s="1"/>
  <c r="IC212" i="31"/>
  <c r="BY130" i="31"/>
  <c r="CS25" i="31"/>
  <c r="EG25" i="31" s="1"/>
  <c r="HI25" i="31" s="1"/>
  <c r="GO163" i="31"/>
  <c r="T68" i="31"/>
  <c r="AX68" i="31" s="1"/>
  <c r="BE148" i="31"/>
  <c r="T192" i="31"/>
  <c r="AX192" i="31" s="1"/>
  <c r="BE152" i="31"/>
  <c r="DM19" i="31"/>
  <c r="FA19" i="31" s="1"/>
  <c r="T48" i="31"/>
  <c r="AX48" i="31" s="1"/>
  <c r="IC172" i="31"/>
  <c r="DM95" i="31"/>
  <c r="FA95" i="31" s="1"/>
  <c r="IC95" i="31" s="1"/>
  <c r="T162" i="31"/>
  <c r="AX162" i="31" s="1"/>
  <c r="BE126" i="31"/>
  <c r="CS203" i="31"/>
  <c r="EG203" i="31" s="1"/>
  <c r="BE207" i="31"/>
  <c r="T61" i="31"/>
  <c r="AX61" i="31" s="1"/>
  <c r="BZ154" i="31"/>
  <c r="T127" i="31"/>
  <c r="AX127" i="31" s="1"/>
  <c r="T184" i="31"/>
  <c r="AX184" i="31" s="1"/>
  <c r="DM100" i="31"/>
  <c r="FA100" i="31" s="1"/>
  <c r="IC100" i="31" s="1"/>
  <c r="IC196" i="31"/>
  <c r="DM187" i="31"/>
  <c r="FA187" i="31" s="1"/>
  <c r="IC187" i="31" s="1"/>
  <c r="T181" i="31"/>
  <c r="AX181" i="31" s="1"/>
  <c r="T9" i="31"/>
  <c r="AX9" i="31" s="1"/>
  <c r="T182" i="31"/>
  <c r="AX182" i="31" s="1"/>
  <c r="BE15" i="31"/>
  <c r="CS112" i="31"/>
  <c r="EG112" i="31" s="1"/>
  <c r="T107" i="31"/>
  <c r="AX107" i="31" s="1"/>
  <c r="CS57" i="31"/>
  <c r="EG57" i="31" s="1"/>
  <c r="HI57" i="31" s="1"/>
  <c r="BE116" i="31"/>
  <c r="T81" i="31"/>
  <c r="AX81" i="31" s="1"/>
  <c r="DM8" i="31"/>
  <c r="FA8" i="31" s="1"/>
  <c r="IC8" i="31" s="1"/>
  <c r="BE64" i="31"/>
  <c r="T21" i="31"/>
  <c r="AX21" i="31" s="1"/>
  <c r="GO117" i="31"/>
  <c r="BY143" i="31"/>
  <c r="BZ192" i="31"/>
  <c r="T73" i="31"/>
  <c r="AX73" i="31" s="1"/>
  <c r="DM33" i="31"/>
  <c r="FA33" i="31" s="1"/>
  <c r="GO115" i="31"/>
  <c r="T93" i="31"/>
  <c r="AX93" i="31" s="1"/>
  <c r="CS188" i="31"/>
  <c r="EG188" i="31" s="1"/>
  <c r="BZ109" i="31"/>
  <c r="T149" i="31"/>
  <c r="AX149" i="31" s="1"/>
  <c r="T116" i="31"/>
  <c r="AX116" i="31" s="1"/>
  <c r="CS93" i="31"/>
  <c r="EG93" i="31" s="1"/>
  <c r="HI93" i="31" s="1"/>
  <c r="CS103" i="31"/>
  <c r="EG103" i="31" s="1"/>
  <c r="HI103" i="31" s="1"/>
  <c r="DM138" i="31"/>
  <c r="FA138" i="31" s="1"/>
  <c r="BE210" i="31"/>
  <c r="DM43" i="31"/>
  <c r="FA43" i="31" s="1"/>
  <c r="IC43" i="31" s="1"/>
  <c r="BB220" i="20" l="1"/>
  <c r="BZ121" i="31"/>
  <c r="BZ119" i="31"/>
  <c r="BF213" i="31"/>
  <c r="BF181" i="31"/>
  <c r="BF83" i="31"/>
  <c r="BF88" i="31"/>
  <c r="BF80" i="31"/>
  <c r="BZ100" i="31"/>
  <c r="BZ110" i="31"/>
  <c r="BZ114" i="31"/>
  <c r="BZ57" i="31"/>
  <c r="BZ207" i="31"/>
  <c r="BF54" i="31"/>
  <c r="BF204" i="31"/>
  <c r="BZ98" i="31"/>
  <c r="BZ86" i="31"/>
  <c r="BF158" i="31"/>
  <c r="BZ179" i="31"/>
  <c r="BZ214" i="31"/>
  <c r="BZ102" i="31"/>
  <c r="BZ215" i="31"/>
  <c r="BF147" i="31"/>
  <c r="BF99" i="31"/>
  <c r="BZ56" i="31"/>
  <c r="BZ39" i="31"/>
  <c r="BF67" i="31"/>
  <c r="BF76" i="31"/>
  <c r="BF51" i="31"/>
  <c r="BZ87" i="31"/>
  <c r="BF110" i="31"/>
  <c r="BF8" i="31"/>
  <c r="BF117" i="31"/>
  <c r="BZ38" i="31"/>
  <c r="BF108" i="31"/>
  <c r="BZ106" i="31"/>
  <c r="BF25" i="31"/>
  <c r="BZ43" i="31"/>
  <c r="BF17" i="31"/>
  <c r="BF57" i="31"/>
  <c r="BZ24" i="31"/>
  <c r="BF72" i="31"/>
  <c r="BF186" i="31"/>
  <c r="BF100" i="31"/>
  <c r="BF171" i="31"/>
  <c r="BZ60" i="31"/>
  <c r="BZ118" i="31"/>
  <c r="GO27" i="31"/>
  <c r="FU4" i="31"/>
  <c r="FU143" i="31"/>
  <c r="FU187" i="31"/>
  <c r="BE79" i="31"/>
  <c r="GO138" i="31"/>
  <c r="BF93" i="31"/>
  <c r="BZ95" i="31"/>
  <c r="BF43" i="31"/>
  <c r="BF217" i="31"/>
  <c r="GO10" i="31"/>
  <c r="BZ129" i="31"/>
  <c r="BZ88" i="31"/>
  <c r="BF73" i="31"/>
  <c r="GO198" i="31"/>
  <c r="FU103" i="31"/>
  <c r="FU39" i="31"/>
  <c r="FU61" i="31"/>
  <c r="IC138" i="31"/>
  <c r="FU188" i="31"/>
  <c r="GO33" i="31"/>
  <c r="GO8" i="31"/>
  <c r="CS116" i="31"/>
  <c r="EG116" i="31" s="1"/>
  <c r="GO19" i="31"/>
  <c r="CS148" i="31"/>
  <c r="EG148" i="31" s="1"/>
  <c r="HI148" i="31" s="1"/>
  <c r="GO185" i="31"/>
  <c r="IC10" i="31"/>
  <c r="GO124" i="31"/>
  <c r="HI61" i="31"/>
  <c r="BE53" i="31"/>
  <c r="FU157" i="31"/>
  <c r="BE123" i="31"/>
  <c r="GO174" i="31"/>
  <c r="CS32" i="31"/>
  <c r="EG32" i="31" s="1"/>
  <c r="HI32" i="31" s="1"/>
  <c r="CS156" i="31"/>
  <c r="EG156" i="31" s="1"/>
  <c r="BZ70" i="31"/>
  <c r="FU36" i="31"/>
  <c r="GO61" i="31"/>
  <c r="GO46" i="31"/>
  <c r="FU69" i="31"/>
  <c r="DM23" i="31"/>
  <c r="FA23" i="31" s="1"/>
  <c r="IC23" i="31" s="1"/>
  <c r="CS127" i="31"/>
  <c r="EG127" i="31" s="1"/>
  <c r="GO204" i="31"/>
  <c r="DM113" i="31"/>
  <c r="FA113" i="31" s="1"/>
  <c r="GO93" i="31"/>
  <c r="IC198" i="31"/>
  <c r="FU154" i="31"/>
  <c r="BE122" i="31"/>
  <c r="CS13" i="31"/>
  <c r="EG13" i="31" s="1"/>
  <c r="BE215" i="31"/>
  <c r="FU130" i="31"/>
  <c r="CS140" i="31"/>
  <c r="EG140" i="31" s="1"/>
  <c r="HI140" i="31" s="1"/>
  <c r="GO89" i="31"/>
  <c r="BE91" i="31"/>
  <c r="FU37" i="31"/>
  <c r="FU172" i="31"/>
  <c r="FU193" i="31"/>
  <c r="FU120" i="31"/>
  <c r="DM21" i="31"/>
  <c r="FA21" i="31" s="1"/>
  <c r="IC21" i="31" s="1"/>
  <c r="DM199" i="31"/>
  <c r="FA199" i="31" s="1"/>
  <c r="GO107" i="31"/>
  <c r="GO203" i="31"/>
  <c r="FU124" i="31"/>
  <c r="DM123" i="31"/>
  <c r="FA123" i="31" s="1"/>
  <c r="IC123" i="31" s="1"/>
  <c r="DM202" i="31"/>
  <c r="FA202" i="31" s="1"/>
  <c r="DN162" i="31"/>
  <c r="FB162" i="31" s="1"/>
  <c r="ID162" i="31" s="1"/>
  <c r="FU115" i="31"/>
  <c r="FU185" i="31"/>
  <c r="BE105" i="31"/>
  <c r="DN71" i="31"/>
  <c r="FB71" i="31" s="1"/>
  <c r="DN148" i="31"/>
  <c r="FB148" i="31" s="1"/>
  <c r="ID148" i="31" s="1"/>
  <c r="DN37" i="31"/>
  <c r="FB37" i="31" s="1"/>
  <c r="DN77" i="31"/>
  <c r="FB77" i="31" s="1"/>
  <c r="ID77" i="31" s="1"/>
  <c r="FU38" i="31"/>
  <c r="BF157" i="31"/>
  <c r="CS24" i="31"/>
  <c r="EG24" i="31" s="1"/>
  <c r="BE164" i="31"/>
  <c r="CS75" i="31"/>
  <c r="EG75" i="31" s="1"/>
  <c r="HI75" i="31" s="1"/>
  <c r="FU106" i="31"/>
  <c r="BZ62" i="31"/>
  <c r="BZ97" i="31"/>
  <c r="GO152" i="31"/>
  <c r="CS28" i="31"/>
  <c r="EG28" i="31" s="1"/>
  <c r="HI28" i="31" s="1"/>
  <c r="CS125" i="31"/>
  <c r="EG125" i="31" s="1"/>
  <c r="GO94" i="31"/>
  <c r="FU87" i="31"/>
  <c r="BF115" i="31"/>
  <c r="GO29" i="31"/>
  <c r="CS201" i="31"/>
  <c r="EG201" i="31" s="1"/>
  <c r="BF23" i="31"/>
  <c r="FU153" i="31"/>
  <c r="BZ131" i="31"/>
  <c r="BF212" i="31"/>
  <c r="BF97" i="31"/>
  <c r="GO81" i="31"/>
  <c r="CS151" i="31"/>
  <c r="EG151" i="31" s="1"/>
  <c r="HI151" i="31" s="1"/>
  <c r="DN180" i="31"/>
  <c r="FB180" i="31" s="1"/>
  <c r="ID180" i="31" s="1"/>
  <c r="FU112" i="31"/>
  <c r="BZ150" i="31"/>
  <c r="BF69" i="31"/>
  <c r="FU42" i="31"/>
  <c r="BZ96" i="31"/>
  <c r="FU12" i="31"/>
  <c r="DN169" i="31"/>
  <c r="FB169" i="31" s="1"/>
  <c r="GO53" i="31"/>
  <c r="DM153" i="31"/>
  <c r="FA153" i="31" s="1"/>
  <c r="CS81" i="31"/>
  <c r="EG81" i="31" s="1"/>
  <c r="HI81" i="31" s="1"/>
  <c r="BZ101" i="31"/>
  <c r="BZ181" i="31"/>
  <c r="BF170" i="31"/>
  <c r="BZ175" i="31"/>
  <c r="BF62" i="31"/>
  <c r="X5" i="39"/>
  <c r="V5" i="38"/>
  <c r="W5" i="38" s="1"/>
  <c r="Y5" i="38" s="1"/>
  <c r="GO187" i="31"/>
  <c r="GO95" i="31"/>
  <c r="HI38" i="31"/>
  <c r="DN183" i="31"/>
  <c r="FB183" i="31" s="1"/>
  <c r="ID183" i="31" s="1"/>
  <c r="HI39" i="31"/>
  <c r="DM13" i="31"/>
  <c r="FA13" i="31" s="1"/>
  <c r="BZ124" i="31"/>
  <c r="CS92" i="31"/>
  <c r="EG92" i="31" s="1"/>
  <c r="BZ174" i="31"/>
  <c r="CS166" i="31"/>
  <c r="EG166" i="31" s="1"/>
  <c r="FU73" i="31"/>
  <c r="GO173" i="31"/>
  <c r="GO4" i="31"/>
  <c r="CS27" i="31"/>
  <c r="EG27" i="31" s="1"/>
  <c r="BF154" i="31"/>
  <c r="BZ155" i="31"/>
  <c r="FU179" i="31"/>
  <c r="DN65" i="31"/>
  <c r="FB65" i="31" s="1"/>
  <c r="GO159" i="31"/>
  <c r="BE19" i="31"/>
  <c r="FU198" i="31"/>
  <c r="CS174" i="31"/>
  <c r="EG174" i="31" s="1"/>
  <c r="HI174" i="31" s="1"/>
  <c r="GO50" i="31"/>
  <c r="FU49" i="31"/>
  <c r="GO141" i="31"/>
  <c r="BE98" i="31"/>
  <c r="DN217" i="31"/>
  <c r="FB217" i="31" s="1"/>
  <c r="ID217" i="31" s="1"/>
  <c r="FU182" i="31"/>
  <c r="GO80" i="31"/>
  <c r="FU102" i="31"/>
  <c r="CS22" i="31"/>
  <c r="EG22" i="31" s="1"/>
  <c r="HI22" i="31" s="1"/>
  <c r="CS119" i="31"/>
  <c r="EG119" i="31" s="1"/>
  <c r="FU180" i="31"/>
  <c r="CS101" i="31"/>
  <c r="EG101" i="31" s="1"/>
  <c r="GO14" i="31"/>
  <c r="FU18" i="31"/>
  <c r="DN82" i="31"/>
  <c r="FB82" i="31" s="1"/>
  <c r="ID82" i="31" s="1"/>
  <c r="CS30" i="31"/>
  <c r="EG30" i="31" s="1"/>
  <c r="CS45" i="31"/>
  <c r="EG45" i="31" s="1"/>
  <c r="HI45" i="31" s="1"/>
  <c r="GO25" i="31"/>
  <c r="FU190" i="31"/>
  <c r="GO194" i="31"/>
  <c r="FU21" i="31"/>
  <c r="DN127" i="31"/>
  <c r="FB127" i="31" s="1"/>
  <c r="ID127" i="31" s="1"/>
  <c r="GO210" i="31"/>
  <c r="CS132" i="31"/>
  <c r="EG132" i="31" s="1"/>
  <c r="HI132" i="31" s="1"/>
  <c r="DM12" i="31"/>
  <c r="FA12" i="31" s="1"/>
  <c r="BZ151" i="31"/>
  <c r="CS135" i="31"/>
  <c r="EG135" i="31" s="1"/>
  <c r="HI135" i="31" s="1"/>
  <c r="FU205" i="31"/>
  <c r="FU29" i="31"/>
  <c r="GO216" i="31"/>
  <c r="FU183" i="31"/>
  <c r="BF124" i="31"/>
  <c r="Y5" i="39"/>
  <c r="CS216" i="31"/>
  <c r="EG216" i="31" s="1"/>
  <c r="HI216" i="31" s="1"/>
  <c r="CS78" i="31"/>
  <c r="EG78" i="31" s="1"/>
  <c r="HI78" i="31" s="1"/>
  <c r="BE169" i="31"/>
  <c r="BF84" i="31"/>
  <c r="GO125" i="31"/>
  <c r="DM7" i="31"/>
  <c r="FA7" i="31" s="1"/>
  <c r="CS189" i="31"/>
  <c r="EG189" i="31" s="1"/>
  <c r="HI189" i="31" s="1"/>
  <c r="GO197" i="31"/>
  <c r="FU44" i="31"/>
  <c r="GO5" i="31"/>
  <c r="DN28" i="31"/>
  <c r="FB28" i="31" s="1"/>
  <c r="ID28" i="31" s="1"/>
  <c r="CS14" i="31"/>
  <c r="EG14" i="31" s="1"/>
  <c r="CS175" i="31"/>
  <c r="EG175" i="31" s="1"/>
  <c r="HI175" i="31" s="1"/>
  <c r="BZ144" i="31"/>
  <c r="GO122" i="31"/>
  <c r="FU68" i="31"/>
  <c r="DN16" i="31"/>
  <c r="FB16" i="31" s="1"/>
  <c r="BZ193" i="31"/>
  <c r="BZ50" i="31"/>
  <c r="FU31" i="31"/>
  <c r="GO111" i="31"/>
  <c r="CS26" i="31"/>
  <c r="EG26" i="31" s="1"/>
  <c r="HI26" i="31" s="1"/>
  <c r="BZ14" i="31"/>
  <c r="BF193" i="31"/>
  <c r="BF178" i="31"/>
  <c r="BZ116" i="31"/>
  <c r="FU160" i="31"/>
  <c r="BZ108" i="31"/>
  <c r="DM188" i="31"/>
  <c r="FA188" i="31" s="1"/>
  <c r="IC188" i="31" s="1"/>
  <c r="CS47" i="31"/>
  <c r="EG47" i="31" s="1"/>
  <c r="BZ8" i="31"/>
  <c r="FU203" i="31"/>
  <c r="DM130" i="31"/>
  <c r="FA130" i="31" s="1"/>
  <c r="IC130" i="31" s="1"/>
  <c r="FU43" i="31"/>
  <c r="FU217" i="31"/>
  <c r="HI188" i="31"/>
  <c r="IC33" i="31"/>
  <c r="DN192" i="31"/>
  <c r="FB192" i="31" s="1"/>
  <c r="ID192" i="31" s="1"/>
  <c r="HI203" i="31"/>
  <c r="IC19" i="31"/>
  <c r="BZ212" i="31"/>
  <c r="IC185" i="31"/>
  <c r="GO112" i="31"/>
  <c r="DN149" i="31"/>
  <c r="FB149" i="31" s="1"/>
  <c r="ID149" i="31" s="1"/>
  <c r="DM209" i="31"/>
  <c r="FA209" i="31" s="1"/>
  <c r="DM142" i="31"/>
  <c r="FA142" i="31" s="1"/>
  <c r="GO88" i="31"/>
  <c r="GO178" i="31"/>
  <c r="BZ164" i="31"/>
  <c r="HI36" i="31"/>
  <c r="IC61" i="31"/>
  <c r="IC46" i="31"/>
  <c r="CS128" i="31"/>
  <c r="EG128" i="31" s="1"/>
  <c r="HI128" i="31" s="1"/>
  <c r="IC204" i="31"/>
  <c r="HI68" i="31"/>
  <c r="DN200" i="31"/>
  <c r="FB200" i="31" s="1"/>
  <c r="ID200" i="31" s="1"/>
  <c r="DN190" i="31"/>
  <c r="FB190" i="31" s="1"/>
  <c r="FU96" i="31"/>
  <c r="HI187" i="31"/>
  <c r="GO132" i="31"/>
  <c r="CS202" i="31"/>
  <c r="EG202" i="31" s="1"/>
  <c r="HI130" i="31"/>
  <c r="IC111" i="31"/>
  <c r="DN40" i="31"/>
  <c r="FB40" i="31" s="1"/>
  <c r="ID40" i="31" s="1"/>
  <c r="IC89" i="31"/>
  <c r="CS70" i="31"/>
  <c r="EG70" i="31" s="1"/>
  <c r="HI70" i="31" s="1"/>
  <c r="DM186" i="31"/>
  <c r="FA186" i="31" s="1"/>
  <c r="GO26" i="31"/>
  <c r="FU200" i="31"/>
  <c r="DM84" i="31"/>
  <c r="FA84" i="31" s="1"/>
  <c r="IC84" i="31" s="1"/>
  <c r="CS134" i="31"/>
  <c r="EG134" i="31" s="1"/>
  <c r="DN168" i="31"/>
  <c r="FB168" i="31" s="1"/>
  <c r="HI37" i="31"/>
  <c r="FU111" i="31"/>
  <c r="FU77" i="31"/>
  <c r="FU104" i="31"/>
  <c r="HI172" i="31"/>
  <c r="K4" i="38"/>
  <c r="BZ120" i="31"/>
  <c r="DM59" i="31"/>
  <c r="FA59" i="31" s="1"/>
  <c r="IC59" i="31" s="1"/>
  <c r="FU144" i="31"/>
  <c r="DM91" i="31"/>
  <c r="FA91" i="31" s="1"/>
  <c r="IC91" i="31" s="1"/>
  <c r="GO133" i="31"/>
  <c r="GO32" i="31"/>
  <c r="CS206" i="31"/>
  <c r="EG206" i="31" s="1"/>
  <c r="GO208" i="31"/>
  <c r="GO104" i="31"/>
  <c r="GO47" i="31"/>
  <c r="HI120" i="31"/>
  <c r="HI160" i="31"/>
  <c r="GO103" i="31"/>
  <c r="GO55" i="31"/>
  <c r="HI205" i="31"/>
  <c r="IC107" i="31"/>
  <c r="IC203" i="31"/>
  <c r="FU161" i="31"/>
  <c r="DN140" i="31"/>
  <c r="FB140" i="31" s="1"/>
  <c r="ID140" i="31" s="1"/>
  <c r="FU10" i="31"/>
  <c r="BF185" i="31"/>
  <c r="CS48" i="31"/>
  <c r="EG48" i="31" s="1"/>
  <c r="HI48" i="31" s="1"/>
  <c r="DN189" i="31"/>
  <c r="FB189" i="31" s="1"/>
  <c r="DN115" i="31"/>
  <c r="FB115" i="31" s="1"/>
  <c r="CS60" i="31"/>
  <c r="EG60" i="31" s="1"/>
  <c r="HI60" i="31" s="1"/>
  <c r="CS149" i="31"/>
  <c r="EG149" i="31" s="1"/>
  <c r="BZ213" i="31"/>
  <c r="CS199" i="31"/>
  <c r="EG199" i="31" s="1"/>
  <c r="HI199" i="31" s="1"/>
  <c r="BF11" i="31"/>
  <c r="CS16" i="31"/>
  <c r="EG16" i="31" s="1"/>
  <c r="BF194" i="31"/>
  <c r="DN184" i="31"/>
  <c r="FB184" i="31" s="1"/>
  <c r="FU51" i="31"/>
  <c r="BE196" i="31"/>
  <c r="GO48" i="31"/>
  <c r="BZ85" i="31"/>
  <c r="BZ66" i="31"/>
  <c r="CS95" i="31"/>
  <c r="EG95" i="31" s="1"/>
  <c r="HI95" i="31" s="1"/>
  <c r="DN83" i="31"/>
  <c r="FB83" i="31" s="1"/>
  <c r="ID83" i="31" s="1"/>
  <c r="DM146" i="31"/>
  <c r="FA146" i="31" s="1"/>
  <c r="IC146" i="31" s="1"/>
  <c r="CS210" i="31"/>
  <c r="EG210" i="31" s="1"/>
  <c r="FU93" i="31"/>
  <c r="HI112" i="31"/>
  <c r="FU90" i="31"/>
  <c r="FU150" i="31"/>
  <c r="CS168" i="31"/>
  <c r="EG168" i="31" s="1"/>
  <c r="FU7" i="31"/>
  <c r="GO129" i="31"/>
  <c r="GO51" i="31"/>
  <c r="BZ79" i="31"/>
  <c r="IC122" i="31"/>
  <c r="IC27" i="31"/>
  <c r="IC173" i="31"/>
  <c r="HI4" i="31"/>
  <c r="GO99" i="31"/>
  <c r="HI106" i="31"/>
  <c r="FU177" i="31"/>
  <c r="HI42" i="31"/>
  <c r="HI143" i="31"/>
  <c r="DN49" i="31"/>
  <c r="FB49" i="31" s="1"/>
  <c r="ID49" i="31" s="1"/>
  <c r="DN17" i="31"/>
  <c r="FB17" i="31" s="1"/>
  <c r="ID17" i="31" s="1"/>
  <c r="DN72" i="31"/>
  <c r="FB72" i="31" s="1"/>
  <c r="ID72" i="31" s="1"/>
  <c r="CS71" i="31"/>
  <c r="EG71" i="31" s="1"/>
  <c r="HI71" i="31" s="1"/>
  <c r="CS184" i="31"/>
  <c r="EG184" i="31" s="1"/>
  <c r="HI184" i="31" s="1"/>
  <c r="DN78" i="31"/>
  <c r="FB78" i="31" s="1"/>
  <c r="ID78" i="31" s="1"/>
  <c r="CS136" i="31"/>
  <c r="EG136" i="31" s="1"/>
  <c r="HI136" i="31" s="1"/>
  <c r="BF182" i="31"/>
  <c r="HI31" i="31"/>
  <c r="FU192" i="31"/>
  <c r="FU162" i="31"/>
  <c r="GO126" i="31"/>
  <c r="FU34" i="31"/>
  <c r="HI12" i="31"/>
  <c r="GO182" i="31"/>
  <c r="FU118" i="31"/>
  <c r="CS63" i="31"/>
  <c r="EG63" i="31" s="1"/>
  <c r="HI63" i="31" s="1"/>
  <c r="CS139" i="31"/>
  <c r="EG139" i="31" s="1"/>
  <c r="FU55" i="31"/>
  <c r="CS89" i="31"/>
  <c r="EG89" i="31" s="1"/>
  <c r="GO38" i="31"/>
  <c r="IC53" i="31"/>
  <c r="IC48" i="31"/>
  <c r="CS82" i="31"/>
  <c r="EG82" i="31" s="1"/>
  <c r="HI82" i="31" s="1"/>
  <c r="FU65" i="31"/>
  <c r="H5" i="38"/>
  <c r="GO75" i="31"/>
  <c r="CS40" i="31"/>
  <c r="EG40" i="31" s="1"/>
  <c r="DM177" i="31"/>
  <c r="FA177" i="31" s="1"/>
  <c r="IC177" i="31" s="1"/>
  <c r="BZ92" i="31"/>
  <c r="FU176" i="31"/>
  <c r="BZ194" i="31"/>
  <c r="BF21" i="31"/>
  <c r="CS52" i="31"/>
  <c r="EG52" i="31" s="1"/>
  <c r="HI52" i="31" s="1"/>
  <c r="GO22" i="31"/>
  <c r="IC152" i="31"/>
  <c r="DN167" i="31"/>
  <c r="FB167" i="31" s="1"/>
  <c r="ID167" i="31" s="1"/>
  <c r="GO31" i="31"/>
  <c r="IC94" i="31"/>
  <c r="HI87" i="31"/>
  <c r="CS113" i="31"/>
  <c r="EG113" i="31" s="1"/>
  <c r="IC29" i="31"/>
  <c r="DM205" i="31"/>
  <c r="FA205" i="31" s="1"/>
  <c r="IC125" i="31"/>
  <c r="FU155" i="31"/>
  <c r="HI153" i="31"/>
  <c r="IC81" i="31"/>
  <c r="GO161" i="31"/>
  <c r="CS209" i="31"/>
  <c r="EG209" i="31" s="1"/>
  <c r="HI209" i="31" s="1"/>
  <c r="DN36" i="31"/>
  <c r="FB36" i="31" s="1"/>
  <c r="ID36" i="31" s="1"/>
  <c r="DN11" i="31"/>
  <c r="FB11" i="31" s="1"/>
  <c r="ID11" i="31" s="1"/>
  <c r="BF103" i="31"/>
  <c r="BZ18" i="31"/>
  <c r="BZ176" i="31"/>
  <c r="FU76" i="31"/>
  <c r="FU100" i="31"/>
  <c r="FU9" i="31"/>
  <c r="BZ135" i="31"/>
  <c r="GO57" i="31"/>
  <c r="GO207" i="31"/>
  <c r="BF179" i="31"/>
  <c r="FU99" i="31"/>
  <c r="BZ159" i="31"/>
  <c r="BF198" i="31"/>
  <c r="BF96" i="31"/>
  <c r="GO102" i="31"/>
  <c r="BE58" i="31"/>
  <c r="BF49" i="31"/>
  <c r="BZ141" i="31"/>
  <c r="GO215" i="31"/>
  <c r="GO121" i="31"/>
  <c r="BZ80" i="31"/>
  <c r="BF162" i="31"/>
  <c r="GO119" i="31"/>
  <c r="DM136" i="31"/>
  <c r="FA136" i="31" s="1"/>
  <c r="IC136" i="31" s="1"/>
  <c r="BF102" i="31"/>
  <c r="BF118" i="31"/>
  <c r="FU86" i="31"/>
  <c r="CS74" i="31"/>
  <c r="EG74" i="31" s="1"/>
  <c r="HI74" i="31" s="1"/>
  <c r="BZ26" i="31"/>
  <c r="BF200" i="31"/>
  <c r="BF180" i="31"/>
  <c r="GO165" i="31"/>
  <c r="GO87" i="31"/>
  <c r="BZ211" i="31"/>
  <c r="FU181" i="31"/>
  <c r="FU41" i="31"/>
  <c r="BF131" i="31"/>
  <c r="DM35" i="31"/>
  <c r="FA35" i="31" s="1"/>
  <c r="BZ195" i="31"/>
  <c r="BF18" i="31"/>
  <c r="GO171" i="31"/>
  <c r="BF65" i="31"/>
  <c r="FU94" i="31"/>
  <c r="BZ133" i="31"/>
  <c r="BE145" i="31"/>
  <c r="FU204" i="31"/>
  <c r="GO201" i="31"/>
  <c r="DM156" i="31"/>
  <c r="FA156" i="31" s="1"/>
  <c r="BZ208" i="31"/>
  <c r="BZ25" i="31"/>
  <c r="BF176" i="31"/>
  <c r="BF190" i="31"/>
  <c r="BZ210" i="31"/>
  <c r="FU8" i="31"/>
  <c r="DM69" i="31"/>
  <c r="FA69" i="31" s="1"/>
  <c r="IC69" i="31" s="1"/>
  <c r="CS163" i="31"/>
  <c r="EG163" i="31" s="1"/>
  <c r="BF29" i="31"/>
  <c r="GO20" i="31"/>
  <c r="BZ216" i="31"/>
  <c r="BF183" i="31"/>
  <c r="BF161" i="31"/>
  <c r="CS173" i="31"/>
  <c r="EG173" i="31" s="1"/>
  <c r="HI173" i="31" s="1"/>
  <c r="FU129" i="31"/>
  <c r="DM76" i="31"/>
  <c r="FA76" i="31" s="1"/>
  <c r="IC76" i="31" s="1"/>
  <c r="CS214" i="31"/>
  <c r="EG214" i="31" s="1"/>
  <c r="HI214" i="31" s="1"/>
  <c r="FU117" i="31"/>
  <c r="BZ197" i="31"/>
  <c r="BF44" i="31"/>
  <c r="CS133" i="31"/>
  <c r="EG133" i="31" s="1"/>
  <c r="HI133" i="31" s="1"/>
  <c r="BZ5" i="31"/>
  <c r="GO39" i="31"/>
  <c r="CS66" i="31"/>
  <c r="EG66" i="31" s="1"/>
  <c r="HI66" i="31" s="1"/>
  <c r="DN15" i="31"/>
  <c r="FB15" i="31" s="1"/>
  <c r="ID15" i="31" s="1"/>
  <c r="CS35" i="31"/>
  <c r="EG35" i="31" s="1"/>
  <c r="HI35" i="31" s="1"/>
  <c r="DN163" i="31"/>
  <c r="FB163" i="31" s="1"/>
  <c r="ID163" i="31" s="1"/>
  <c r="DN154" i="31"/>
  <c r="FB154" i="31" s="1"/>
  <c r="ID154" i="31" s="1"/>
  <c r="GO114" i="31"/>
  <c r="CS107" i="31"/>
  <c r="EG107" i="31" s="1"/>
  <c r="HI107" i="31" s="1"/>
  <c r="DN63" i="31"/>
  <c r="FB63" i="31" s="1"/>
  <c r="GO56" i="31"/>
  <c r="DM52" i="31"/>
  <c r="FA52" i="31" s="1"/>
  <c r="DM143" i="31"/>
  <c r="FA143" i="31" s="1"/>
  <c r="IC143" i="31" s="1"/>
  <c r="CS64" i="31"/>
  <c r="EG64" i="31" s="1"/>
  <c r="FU25" i="31"/>
  <c r="BF90" i="31"/>
  <c r="BF150" i="31"/>
  <c r="FU17" i="31"/>
  <c r="CS15" i="31"/>
  <c r="EG15" i="31" s="1"/>
  <c r="BZ196" i="31"/>
  <c r="BZ172" i="31"/>
  <c r="FU137" i="31"/>
  <c r="GO150" i="31"/>
  <c r="GO18" i="31"/>
  <c r="BZ157" i="31"/>
  <c r="BZ112" i="31"/>
  <c r="BF7" i="31"/>
  <c r="BZ178" i="31"/>
  <c r="GO176" i="31"/>
  <c r="FU50" i="31"/>
  <c r="BZ58" i="31"/>
  <c r="CS33" i="31"/>
  <c r="EG33" i="31" s="1"/>
  <c r="DN137" i="31"/>
  <c r="FB137" i="31" s="1"/>
  <c r="ID137" i="31" s="1"/>
  <c r="GO96" i="31"/>
  <c r="GO105" i="31"/>
  <c r="BZ128" i="31"/>
  <c r="BZ132" i="31"/>
  <c r="DM73" i="31"/>
  <c r="FA73" i="31" s="1"/>
  <c r="DM34" i="31"/>
  <c r="FA34" i="31" s="1"/>
  <c r="I5" i="39"/>
  <c r="J5" i="39" s="1"/>
  <c r="GO62" i="31"/>
  <c r="GO97" i="31"/>
  <c r="FU194" i="31"/>
  <c r="HI86" i="31"/>
  <c r="CS167" i="31"/>
  <c r="EG167" i="31" s="1"/>
  <c r="HI167" i="31" s="1"/>
  <c r="CS5" i="31"/>
  <c r="EG5" i="31" s="1"/>
  <c r="HI5" i="31" s="1"/>
  <c r="HI55" i="31"/>
  <c r="BF111" i="31"/>
  <c r="FU85" i="31"/>
  <c r="DM67" i="31"/>
  <c r="FA67" i="31" s="1"/>
  <c r="BF77" i="31"/>
  <c r="BF104" i="31"/>
  <c r="FU131" i="31"/>
  <c r="DN218" i="31"/>
  <c r="FB218" i="31" s="1"/>
  <c r="IC75" i="31"/>
  <c r="BF144" i="31"/>
  <c r="CS146" i="31"/>
  <c r="EG146" i="31" s="1"/>
  <c r="HI146" i="31" s="1"/>
  <c r="BZ32" i="31"/>
  <c r="DM74" i="31"/>
  <c r="FA74" i="31" s="1"/>
  <c r="IC74" i="31" s="1"/>
  <c r="IC201" i="31"/>
  <c r="GO101" i="31"/>
  <c r="BZ104" i="31"/>
  <c r="FU142" i="31"/>
  <c r="GO116" i="31"/>
  <c r="GO181" i="31"/>
  <c r="FU88" i="31"/>
  <c r="BZ47" i="31"/>
  <c r="FU186" i="31"/>
  <c r="BZ103" i="31"/>
  <c r="FU170" i="31"/>
  <c r="GO175" i="31"/>
  <c r="DM166" i="31"/>
  <c r="FA166" i="31" s="1"/>
  <c r="IC166" i="31" s="1"/>
  <c r="BZ55" i="31"/>
  <c r="FU62" i="31"/>
  <c r="CS20" i="31"/>
  <c r="EG20" i="31" s="1"/>
  <c r="HI20" i="31" s="1"/>
  <c r="BF10" i="31"/>
  <c r="HI129" i="31"/>
  <c r="DN30" i="31"/>
  <c r="FB30" i="31" s="1"/>
  <c r="ID30" i="31" s="1"/>
  <c r="FU109" i="31"/>
  <c r="FU23" i="31"/>
  <c r="FU80" i="31"/>
  <c r="GO131" i="31"/>
  <c r="GO206" i="31"/>
  <c r="FU97" i="31"/>
  <c r="CS159" i="31"/>
  <c r="EG159" i="31" s="1"/>
  <c r="HI159" i="31" s="1"/>
  <c r="CS141" i="31"/>
  <c r="EG141" i="31" s="1"/>
  <c r="HI141" i="31" s="1"/>
  <c r="CS211" i="31"/>
  <c r="EG211" i="31" s="1"/>
  <c r="HI211" i="31" s="1"/>
  <c r="DN117" i="31"/>
  <c r="FB117" i="31" s="1"/>
  <c r="ID117" i="31" s="1"/>
  <c r="FU57" i="31"/>
  <c r="BF137" i="31"/>
  <c r="FU158" i="31"/>
  <c r="GO214" i="31"/>
  <c r="FU67" i="31"/>
  <c r="BZ105" i="31"/>
  <c r="DN170" i="31"/>
  <c r="FB170" i="31" s="1"/>
  <c r="CS114" i="31"/>
  <c r="EG114" i="31" s="1"/>
  <c r="HI114" i="31" s="1"/>
  <c r="CS218" i="31"/>
  <c r="EG218" i="31" s="1"/>
  <c r="HI218" i="31" s="1"/>
  <c r="BE56" i="31"/>
  <c r="BZ187" i="31"/>
  <c r="CS126" i="31"/>
  <c r="EG126" i="31" s="1"/>
  <c r="HI126" i="31" s="1"/>
  <c r="CS152" i="31"/>
  <c r="EG152" i="31" s="1"/>
  <c r="HI152" i="31" s="1"/>
  <c r="BZ44" i="31"/>
  <c r="GO191" i="31"/>
  <c r="BZ4" i="31"/>
  <c r="GO43" i="31"/>
  <c r="DN109" i="31"/>
  <c r="FB109" i="31" s="1"/>
  <c r="ID109" i="31" s="1"/>
  <c r="GO100" i="31"/>
  <c r="CS207" i="31"/>
  <c r="EG207" i="31" s="1"/>
  <c r="HI207" i="31" s="1"/>
  <c r="HI9" i="31"/>
  <c r="GO86" i="31"/>
  <c r="GO110" i="31"/>
  <c r="BZ51" i="31"/>
  <c r="DM45" i="31"/>
  <c r="FA45" i="31" s="1"/>
  <c r="IC45" i="31" s="1"/>
  <c r="GO213" i="31"/>
  <c r="GO179" i="31"/>
  <c r="CS208" i="31"/>
  <c r="EG208" i="31" s="1"/>
  <c r="CS165" i="31"/>
  <c r="EG165" i="31" s="1"/>
  <c r="HI165" i="31" s="1"/>
  <c r="IC191" i="31"/>
  <c r="BF50" i="31"/>
  <c r="CS6" i="31"/>
  <c r="EG6" i="31" s="1"/>
  <c r="HI6" i="31" s="1"/>
  <c r="DM147" i="31"/>
  <c r="FA147" i="31" s="1"/>
  <c r="BZ99" i="31"/>
  <c r="CS197" i="31"/>
  <c r="EG197" i="31" s="1"/>
  <c r="BF177" i="31"/>
  <c r="FU11" i="31"/>
  <c r="BZ93" i="31"/>
  <c r="CS195" i="31"/>
  <c r="EG195" i="31" s="1"/>
  <c r="GO193" i="31"/>
  <c r="GO24" i="31"/>
  <c r="BF192" i="31"/>
  <c r="BZ126" i="31"/>
  <c r="BF34" i="31"/>
  <c r="BZ182" i="31"/>
  <c r="FU213" i="31"/>
  <c r="DM9" i="31"/>
  <c r="FA9" i="31" s="1"/>
  <c r="IC9" i="31" s="1"/>
  <c r="FU171" i="31"/>
  <c r="DM160" i="31"/>
  <c r="FA160" i="31" s="1"/>
  <c r="DM145" i="31"/>
  <c r="FA145" i="31" s="1"/>
  <c r="IC145" i="31" s="1"/>
  <c r="IC165" i="31"/>
  <c r="BF85" i="31"/>
  <c r="HI41" i="31"/>
  <c r="FU147" i="31"/>
  <c r="FU108" i="31"/>
  <c r="FU110" i="31"/>
  <c r="GO60" i="31"/>
  <c r="CS59" i="31"/>
  <c r="EG59" i="31" s="1"/>
  <c r="CS138" i="31"/>
  <c r="EG138" i="31" s="1"/>
  <c r="DN41" i="31"/>
  <c r="FB41" i="31" s="1"/>
  <c r="IC171" i="31"/>
  <c r="FU54" i="31"/>
  <c r="GO85" i="31"/>
  <c r="GO66" i="31"/>
  <c r="DM42" i="31"/>
  <c r="FA42" i="31" s="1"/>
  <c r="HI94" i="31"/>
  <c r="GO106" i="31"/>
  <c r="GO118" i="31"/>
  <c r="FU178" i="31"/>
  <c r="FU83" i="31"/>
  <c r="FU72" i="31"/>
  <c r="BF142" i="31"/>
  <c r="BZ22" i="31"/>
  <c r="DN64" i="31"/>
  <c r="FB64" i="31" s="1"/>
  <c r="GO108" i="31"/>
  <c r="DM134" i="31"/>
  <c r="FA134" i="31" s="1"/>
  <c r="GO151" i="31"/>
  <c r="DM158" i="31"/>
  <c r="FA158" i="31" s="1"/>
  <c r="IC158" i="31" s="1"/>
  <c r="DN68" i="31"/>
  <c r="FB68" i="31" s="1"/>
  <c r="ID68" i="31" s="1"/>
  <c r="IC31" i="31"/>
  <c r="IC20" i="31"/>
  <c r="DN139" i="31"/>
  <c r="FB139" i="31" s="1"/>
  <c r="ID139" i="31" s="1"/>
  <c r="FU84" i="31"/>
  <c r="HI109" i="31"/>
  <c r="CS46" i="31"/>
  <c r="EG46" i="31" s="1"/>
  <c r="HI155" i="31"/>
  <c r="DN90" i="31"/>
  <c r="FB90" i="31" s="1"/>
  <c r="ID90" i="31" s="1"/>
  <c r="FU212" i="31"/>
  <c r="BZ206" i="31"/>
  <c r="GO98" i="31"/>
  <c r="IC161" i="31"/>
  <c r="CS121" i="31"/>
  <c r="EG121" i="31" s="1"/>
  <c r="DN6" i="31"/>
  <c r="FB6" i="31" s="1"/>
  <c r="ID6" i="31" s="1"/>
  <c r="CS191" i="31"/>
  <c r="EG191" i="31" s="1"/>
  <c r="DN54" i="31"/>
  <c r="FB54" i="31" s="1"/>
  <c r="ID54" i="31" s="1"/>
  <c r="BF6" i="31" l="1"/>
  <c r="CA139" i="31"/>
  <c r="BF63" i="31"/>
  <c r="BF136" i="31"/>
  <c r="BZ74" i="31"/>
  <c r="BF148" i="31"/>
  <c r="BF218" i="31"/>
  <c r="CA30" i="31"/>
  <c r="CA83" i="31"/>
  <c r="BZ188" i="31"/>
  <c r="CA82" i="31"/>
  <c r="BF81" i="31"/>
  <c r="CA162" i="31"/>
  <c r="BZ21" i="31"/>
  <c r="BZ76" i="31"/>
  <c r="BF216" i="31"/>
  <c r="U6" i="38"/>
  <c r="Z5" i="38"/>
  <c r="BZ158" i="31"/>
  <c r="CA137" i="31"/>
  <c r="BF52" i="31"/>
  <c r="BF184" i="31"/>
  <c r="FU208" i="31"/>
  <c r="BZ166" i="31"/>
  <c r="BZ185" i="31"/>
  <c r="FU27" i="31"/>
  <c r="DN100" i="31"/>
  <c r="FB100" i="31" s="1"/>
  <c r="ID100" i="31" s="1"/>
  <c r="BZ161" i="31"/>
  <c r="CA68" i="31"/>
  <c r="GO134" i="31"/>
  <c r="CT142" i="31"/>
  <c r="EH142" i="31" s="1"/>
  <c r="FU138" i="31"/>
  <c r="GO145" i="31"/>
  <c r="CT34" i="31"/>
  <c r="EH34" i="31" s="1"/>
  <c r="HJ34" i="31" s="1"/>
  <c r="DN99" i="31"/>
  <c r="FB99" i="31" s="1"/>
  <c r="DN51" i="31"/>
  <c r="FB51" i="31" s="1"/>
  <c r="ID51" i="31" s="1"/>
  <c r="FU207" i="31"/>
  <c r="GP109" i="31"/>
  <c r="DN44" i="31"/>
  <c r="FB44" i="31" s="1"/>
  <c r="BF126" i="31"/>
  <c r="FU114" i="31"/>
  <c r="BF211" i="31"/>
  <c r="BF159" i="31"/>
  <c r="CT10" i="31"/>
  <c r="EH10" i="31" s="1"/>
  <c r="HJ10" i="31" s="1"/>
  <c r="BZ201" i="31"/>
  <c r="CT104" i="31"/>
  <c r="EH104" i="31" s="1"/>
  <c r="HJ104" i="31" s="1"/>
  <c r="DN132" i="31"/>
  <c r="FB132" i="31" s="1"/>
  <c r="DN178" i="31"/>
  <c r="FB178" i="31" s="1"/>
  <c r="ID178" i="31" s="1"/>
  <c r="CT90" i="31"/>
  <c r="EH90" i="31" s="1"/>
  <c r="CA154" i="31"/>
  <c r="BF35" i="31"/>
  <c r="BF66" i="31"/>
  <c r="CT44" i="31"/>
  <c r="EH44" i="31" s="1"/>
  <c r="BF214" i="31"/>
  <c r="CT183" i="31"/>
  <c r="EH183" i="31" s="1"/>
  <c r="CT176" i="31"/>
  <c r="EH176" i="31" s="1"/>
  <c r="HJ176" i="31" s="1"/>
  <c r="CT18" i="31"/>
  <c r="EH18" i="31" s="1"/>
  <c r="CT131" i="31"/>
  <c r="EH131" i="31" s="1"/>
  <c r="DN26" i="31"/>
  <c r="FB26" i="31" s="1"/>
  <c r="CA11" i="31"/>
  <c r="BF209" i="31"/>
  <c r="BZ125" i="31"/>
  <c r="BZ94" i="31"/>
  <c r="CA72" i="31"/>
  <c r="CA49" i="31"/>
  <c r="DN79" i="31"/>
  <c r="FB79" i="31" s="1"/>
  <c r="DN85" i="31"/>
  <c r="FB85" i="31" s="1"/>
  <c r="ID85" i="31" s="1"/>
  <c r="CT194" i="31"/>
  <c r="EH194" i="31" s="1"/>
  <c r="FU60" i="31"/>
  <c r="BF48" i="31"/>
  <c r="CA140" i="31"/>
  <c r="BZ91" i="31"/>
  <c r="GP40" i="31"/>
  <c r="BF68" i="31"/>
  <c r="CA149" i="31"/>
  <c r="GP192" i="31"/>
  <c r="BZ130" i="31"/>
  <c r="DN14" i="31"/>
  <c r="FB14" i="31" s="1"/>
  <c r="ID14" i="31" s="1"/>
  <c r="FU26" i="31"/>
  <c r="DN50" i="31"/>
  <c r="FB50" i="31" s="1"/>
  <c r="FU175" i="31"/>
  <c r="GP28" i="31"/>
  <c r="BF189" i="31"/>
  <c r="FU135" i="31"/>
  <c r="BF132" i="31"/>
  <c r="BF45" i="31"/>
  <c r="FU119" i="31"/>
  <c r="FU174" i="31"/>
  <c r="DN124" i="31"/>
  <c r="FB124" i="31" s="1"/>
  <c r="GP183" i="31"/>
  <c r="DN175" i="31"/>
  <c r="FB175" i="31" s="1"/>
  <c r="CA180" i="31"/>
  <c r="CT115" i="31"/>
  <c r="EH115" i="31" s="1"/>
  <c r="HJ115" i="31" s="1"/>
  <c r="CS215" i="31"/>
  <c r="EG215" i="31" s="1"/>
  <c r="HI215" i="31" s="1"/>
  <c r="GO113" i="31"/>
  <c r="GO23" i="31"/>
  <c r="CT73" i="31"/>
  <c r="EH73" i="31" s="1"/>
  <c r="HJ73" i="31" s="1"/>
  <c r="CT43" i="31"/>
  <c r="EH43" i="31" s="1"/>
  <c r="CT171" i="31"/>
  <c r="EH171" i="31" s="1"/>
  <c r="HJ171" i="31" s="1"/>
  <c r="DN24" i="31"/>
  <c r="FB24" i="31" s="1"/>
  <c r="CT25" i="31"/>
  <c r="EH25" i="31" s="1"/>
  <c r="HJ25" i="31" s="1"/>
  <c r="CT117" i="31"/>
  <c r="EH117" i="31" s="1"/>
  <c r="CT51" i="31"/>
  <c r="EH51" i="31" s="1"/>
  <c r="HJ51" i="31" s="1"/>
  <c r="DN56" i="31"/>
  <c r="FB56" i="31" s="1"/>
  <c r="DN102" i="31"/>
  <c r="FB102" i="31" s="1"/>
  <c r="ID102" i="31" s="1"/>
  <c r="DN86" i="31"/>
  <c r="FB86" i="31" s="1"/>
  <c r="BZ45" i="31"/>
  <c r="CA109" i="31"/>
  <c r="K5" i="39"/>
  <c r="BZ59" i="31"/>
  <c r="GP168" i="31"/>
  <c r="GO142" i="31"/>
  <c r="CA192" i="31"/>
  <c r="CA28" i="31"/>
  <c r="GO12" i="31"/>
  <c r="GO13" i="31"/>
  <c r="BF140" i="31"/>
  <c r="FU127" i="31"/>
  <c r="DN129" i="31"/>
  <c r="FB129" i="31" s="1"/>
  <c r="ID129" i="31" s="1"/>
  <c r="CS79" i="31"/>
  <c r="EG79" i="31" s="1"/>
  <c r="CT181" i="31"/>
  <c r="EH181" i="31" s="1"/>
  <c r="HJ181" i="31" s="1"/>
  <c r="BZ9" i="31"/>
  <c r="GP218" i="31"/>
  <c r="L5" i="39"/>
  <c r="DN197" i="31"/>
  <c r="FB197" i="31" s="1"/>
  <c r="ID197" i="31" s="1"/>
  <c r="DN18" i="31"/>
  <c r="FB18" i="31" s="1"/>
  <c r="ID18" i="31" s="1"/>
  <c r="GP190" i="31"/>
  <c r="FU101" i="31"/>
  <c r="BF174" i="31"/>
  <c r="HI27" i="31"/>
  <c r="FU166" i="31"/>
  <c r="BF38" i="31"/>
  <c r="CT170" i="31"/>
  <c r="EH170" i="31" s="1"/>
  <c r="HJ170" i="31" s="1"/>
  <c r="FU201" i="31"/>
  <c r="FU28" i="31"/>
  <c r="FU24" i="31"/>
  <c r="GP37" i="31"/>
  <c r="GP71" i="31"/>
  <c r="BZ123" i="31"/>
  <c r="HI127" i="31"/>
  <c r="BZ23" i="31"/>
  <c r="DN70" i="31"/>
  <c r="FB70" i="31" s="1"/>
  <c r="BF32" i="31"/>
  <c r="BZ138" i="31"/>
  <c r="DN88" i="31"/>
  <c r="FB88" i="31" s="1"/>
  <c r="DN95" i="31"/>
  <c r="FB95" i="31" s="1"/>
  <c r="ID95" i="31" s="1"/>
  <c r="CT100" i="31"/>
  <c r="EH100" i="31" s="1"/>
  <c r="CT57" i="31"/>
  <c r="EH57" i="31" s="1"/>
  <c r="HJ57" i="31" s="1"/>
  <c r="DN106" i="31"/>
  <c r="FB106" i="31" s="1"/>
  <c r="CT8" i="31"/>
  <c r="EH8" i="31" s="1"/>
  <c r="HJ8" i="31" s="1"/>
  <c r="CT76" i="31"/>
  <c r="EH76" i="31" s="1"/>
  <c r="CT99" i="31"/>
  <c r="EH99" i="31" s="1"/>
  <c r="HJ99" i="31" s="1"/>
  <c r="DN214" i="31"/>
  <c r="FB214" i="31" s="1"/>
  <c r="DN98" i="31"/>
  <c r="FB98" i="31" s="1"/>
  <c r="ID98" i="31" s="1"/>
  <c r="FU121" i="31"/>
  <c r="DN22" i="31"/>
  <c r="FB22" i="31" s="1"/>
  <c r="ID22" i="31" s="1"/>
  <c r="GO160" i="31"/>
  <c r="BZ177" i="31"/>
  <c r="BF26" i="31"/>
  <c r="GO7" i="31"/>
  <c r="GP82" i="31"/>
  <c r="FU148" i="31"/>
  <c r="FU46" i="31"/>
  <c r="BZ145" i="31"/>
  <c r="DN126" i="31"/>
  <c r="FB126" i="31" s="1"/>
  <c r="CT177" i="31"/>
  <c r="EH177" i="31" s="1"/>
  <c r="HJ177" i="31" s="1"/>
  <c r="HI208" i="31"/>
  <c r="CS145" i="31"/>
  <c r="EG145" i="31" s="1"/>
  <c r="HI145" i="31" s="1"/>
  <c r="DN195" i="31"/>
  <c r="FB195" i="31" s="1"/>
  <c r="FU16" i="31"/>
  <c r="BZ84" i="31"/>
  <c r="BZ111" i="31"/>
  <c r="BF187" i="31"/>
  <c r="BZ33" i="31"/>
  <c r="HI46" i="31"/>
  <c r="BZ20" i="31"/>
  <c r="IC134" i="31"/>
  <c r="BF94" i="31"/>
  <c r="BZ171" i="31"/>
  <c r="HI138" i="31"/>
  <c r="IC160" i="31"/>
  <c r="DN93" i="31"/>
  <c r="FB93" i="31" s="1"/>
  <c r="ID93" i="31" s="1"/>
  <c r="FU197" i="31"/>
  <c r="GO147" i="31"/>
  <c r="FU152" i="31"/>
  <c r="GP117" i="31"/>
  <c r="FU141" i="31"/>
  <c r="DN103" i="31"/>
  <c r="FB103" i="31" s="1"/>
  <c r="ID103" i="31" s="1"/>
  <c r="ID218" i="31"/>
  <c r="GO67" i="31"/>
  <c r="GO34" i="31"/>
  <c r="DN112" i="31"/>
  <c r="FB112" i="31" s="1"/>
  <c r="ID112" i="31" s="1"/>
  <c r="GO52" i="31"/>
  <c r="GP163" i="31"/>
  <c r="GP15" i="31"/>
  <c r="FU173" i="31"/>
  <c r="CT65" i="31"/>
  <c r="EH65" i="31" s="1"/>
  <c r="HJ65" i="31" s="1"/>
  <c r="GO35" i="31"/>
  <c r="FU74" i="31"/>
  <c r="CT118" i="31"/>
  <c r="EH118" i="31" s="1"/>
  <c r="CT162" i="31"/>
  <c r="EH162" i="31" s="1"/>
  <c r="HJ162" i="31" s="1"/>
  <c r="CT96" i="31"/>
  <c r="EH96" i="31" s="1"/>
  <c r="DN135" i="31"/>
  <c r="FB135" i="31" s="1"/>
  <c r="ID135" i="31" s="1"/>
  <c r="DN176" i="31"/>
  <c r="FB176" i="31" s="1"/>
  <c r="GP36" i="31"/>
  <c r="FU113" i="31"/>
  <c r="GP167" i="31"/>
  <c r="FU40" i="31"/>
  <c r="I5" i="38"/>
  <c r="J5" i="38" s="1"/>
  <c r="L5" i="38" s="1"/>
  <c r="M5" i="38" s="1"/>
  <c r="BF12" i="31"/>
  <c r="FU71" i="31"/>
  <c r="GP17" i="31"/>
  <c r="BF112" i="31"/>
  <c r="BZ203" i="31"/>
  <c r="BF160" i="31"/>
  <c r="DN120" i="31"/>
  <c r="FB120" i="31" s="1"/>
  <c r="ID120" i="31" s="1"/>
  <c r="FU70" i="31"/>
  <c r="BF130" i="31"/>
  <c r="FU202" i="31"/>
  <c r="ID190" i="31"/>
  <c r="BZ46" i="31"/>
  <c r="IC142" i="31"/>
  <c r="DN212" i="31"/>
  <c r="FB212" i="31" s="1"/>
  <c r="BF188" i="31"/>
  <c r="CS169" i="31"/>
  <c r="EG169" i="31" s="1"/>
  <c r="DN151" i="31"/>
  <c r="FB151" i="31" s="1"/>
  <c r="ID151" i="31" s="1"/>
  <c r="HI101" i="31"/>
  <c r="HI119" i="31"/>
  <c r="GP217" i="31"/>
  <c r="HI166" i="31"/>
  <c r="GO153" i="31"/>
  <c r="FU151" i="31"/>
  <c r="HI201" i="31"/>
  <c r="ID37" i="31"/>
  <c r="ID71" i="31"/>
  <c r="GO202" i="31"/>
  <c r="GO199" i="31"/>
  <c r="FU13" i="31"/>
  <c r="IC113" i="31"/>
  <c r="BZ10" i="31"/>
  <c r="DN57" i="31"/>
  <c r="FB57" i="31" s="1"/>
  <c r="ID57" i="31" s="1"/>
  <c r="CT80" i="31"/>
  <c r="EH80" i="31" s="1"/>
  <c r="CT213" i="31"/>
  <c r="EH213" i="31" s="1"/>
  <c r="HJ213" i="31" s="1"/>
  <c r="DN58" i="31"/>
  <c r="FB58" i="31" s="1"/>
  <c r="BF107" i="31"/>
  <c r="GO76" i="31"/>
  <c r="BZ136" i="31"/>
  <c r="GO205" i="31"/>
  <c r="DN66" i="31"/>
  <c r="FB66" i="31" s="1"/>
  <c r="GO209" i="31"/>
  <c r="FU30" i="31"/>
  <c r="X5" i="38"/>
  <c r="DN187" i="31"/>
  <c r="FB187" i="31" s="1"/>
  <c r="DN25" i="31"/>
  <c r="FB25" i="31" s="1"/>
  <c r="ID25" i="31" s="1"/>
  <c r="FU52" i="31"/>
  <c r="BZ146" i="31"/>
  <c r="CT185" i="31"/>
  <c r="EH185" i="31" s="1"/>
  <c r="BF109" i="31"/>
  <c r="FU195" i="31"/>
  <c r="CT50" i="31"/>
  <c r="EH50" i="31" s="1"/>
  <c r="BF152" i="31"/>
  <c r="GP170" i="31"/>
  <c r="CA117" i="31"/>
  <c r="BF141" i="31"/>
  <c r="DN104" i="31"/>
  <c r="FB104" i="31" s="1"/>
  <c r="ID104" i="31" s="1"/>
  <c r="CT144" i="31"/>
  <c r="EH144" i="31" s="1"/>
  <c r="GO73" i="31"/>
  <c r="FU15" i="31"/>
  <c r="GP63" i="31"/>
  <c r="CA163" i="31"/>
  <c r="CA15" i="31"/>
  <c r="BF173" i="31"/>
  <c r="FU163" i="31"/>
  <c r="DN208" i="31"/>
  <c r="FB208" i="31" s="1"/>
  <c r="ID208" i="31" s="1"/>
  <c r="DN133" i="31"/>
  <c r="FB133" i="31" s="1"/>
  <c r="DN211" i="31"/>
  <c r="FB211" i="31" s="1"/>
  <c r="ID211" i="31" s="1"/>
  <c r="CT180" i="31"/>
  <c r="EH180" i="31" s="1"/>
  <c r="BF74" i="31"/>
  <c r="CT49" i="31"/>
  <c r="EH49" i="31" s="1"/>
  <c r="HJ49" i="31" s="1"/>
  <c r="CT103" i="31"/>
  <c r="EH103" i="31" s="1"/>
  <c r="HJ103" i="31" s="1"/>
  <c r="CA36" i="31"/>
  <c r="BZ81" i="31"/>
  <c r="IC205" i="31"/>
  <c r="CA167" i="31"/>
  <c r="BZ152" i="31"/>
  <c r="BF71" i="31"/>
  <c r="CA17" i="31"/>
  <c r="FU168" i="31"/>
  <c r="HI16" i="31"/>
  <c r="DN213" i="31"/>
  <c r="FB213" i="31" s="1"/>
  <c r="FU149" i="31"/>
  <c r="GP115" i="31"/>
  <c r="BZ107" i="31"/>
  <c r="BF120" i="31"/>
  <c r="FU206" i="31"/>
  <c r="BF70" i="31"/>
  <c r="BZ61" i="31"/>
  <c r="IC209" i="31"/>
  <c r="BZ19" i="31"/>
  <c r="FU14" i="31"/>
  <c r="IC7" i="31"/>
  <c r="U6" i="39"/>
  <c r="Z5" i="39"/>
  <c r="IC12" i="31"/>
  <c r="HI30" i="31"/>
  <c r="CA217" i="31"/>
  <c r="GP65" i="31"/>
  <c r="DN155" i="31"/>
  <c r="FB155" i="31" s="1"/>
  <c r="IC13" i="31"/>
  <c r="DN181" i="31"/>
  <c r="FB181" i="31" s="1"/>
  <c r="ID181" i="31" s="1"/>
  <c r="GP169" i="31"/>
  <c r="BF151" i="31"/>
  <c r="DN97" i="31"/>
  <c r="FB97" i="31" s="1"/>
  <c r="ID97" i="31" s="1"/>
  <c r="HI24" i="31"/>
  <c r="CS105" i="31"/>
  <c r="EG105" i="31" s="1"/>
  <c r="HI105" i="31" s="1"/>
  <c r="HI13" i="31"/>
  <c r="BZ198" i="31"/>
  <c r="CT93" i="31"/>
  <c r="EH93" i="31" s="1"/>
  <c r="DN118" i="31"/>
  <c r="FB118" i="31" s="1"/>
  <c r="ID118" i="31" s="1"/>
  <c r="CT186" i="31"/>
  <c r="EH186" i="31" s="1"/>
  <c r="CT17" i="31"/>
  <c r="EH17" i="31" s="1"/>
  <c r="HJ17" i="31" s="1"/>
  <c r="CT108" i="31"/>
  <c r="EH108" i="31" s="1"/>
  <c r="CT110" i="31"/>
  <c r="EH110" i="31" s="1"/>
  <c r="HJ110" i="31" s="1"/>
  <c r="CT67" i="31"/>
  <c r="EH67" i="31" s="1"/>
  <c r="CT147" i="31"/>
  <c r="EH147" i="31" s="1"/>
  <c r="HJ147" i="31" s="1"/>
  <c r="DN179" i="31"/>
  <c r="FB179" i="31" s="1"/>
  <c r="CT204" i="31"/>
  <c r="EH204" i="31" s="1"/>
  <c r="HJ204" i="31" s="1"/>
  <c r="FU6" i="31"/>
  <c r="CS56" i="31"/>
  <c r="EG56" i="31" s="1"/>
  <c r="HI56" i="31" s="1"/>
  <c r="GO74" i="31"/>
  <c r="BZ69" i="31"/>
  <c r="BF60" i="31"/>
  <c r="CA40" i="31"/>
  <c r="GO188" i="31"/>
  <c r="CT84" i="31"/>
  <c r="EH84" i="31" s="1"/>
  <c r="HJ84" i="31" s="1"/>
  <c r="BF135" i="31"/>
  <c r="CA183" i="31"/>
  <c r="FU81" i="31"/>
  <c r="HI121" i="31"/>
  <c r="GP30" i="31"/>
  <c r="DN47" i="31"/>
  <c r="FB47" i="31" s="1"/>
  <c r="ID47" i="31" s="1"/>
  <c r="CT77" i="31"/>
  <c r="EH77" i="31" s="1"/>
  <c r="HJ77" i="31" s="1"/>
  <c r="DN128" i="31"/>
  <c r="FB128" i="31" s="1"/>
  <c r="ID128" i="31" s="1"/>
  <c r="BZ29" i="31"/>
  <c r="FU89" i="31"/>
  <c r="FU136" i="31"/>
  <c r="BF42" i="31"/>
  <c r="DN8" i="31"/>
  <c r="FB8" i="31" s="1"/>
  <c r="ID8" i="31" s="1"/>
  <c r="DN193" i="31"/>
  <c r="FB193" i="31" s="1"/>
  <c r="ID193" i="31" s="1"/>
  <c r="GO42" i="31"/>
  <c r="GP54" i="31"/>
  <c r="GP6" i="31"/>
  <c r="DN206" i="31"/>
  <c r="FB206" i="31" s="1"/>
  <c r="ID206" i="31" s="1"/>
  <c r="GP90" i="31"/>
  <c r="HI195" i="31"/>
  <c r="FU165" i="31"/>
  <c r="ID170" i="31"/>
  <c r="FU20" i="31"/>
  <c r="DN55" i="31"/>
  <c r="FB55" i="31" s="1"/>
  <c r="ID55" i="31" s="1"/>
  <c r="BZ75" i="31"/>
  <c r="CT111" i="31"/>
  <c r="EH111" i="31" s="1"/>
  <c r="HJ111" i="31" s="1"/>
  <c r="FU167" i="31"/>
  <c r="DN157" i="31"/>
  <c r="FB157" i="31" s="1"/>
  <c r="ID157" i="31" s="1"/>
  <c r="HI15" i="31"/>
  <c r="FU64" i="31"/>
  <c r="ID63" i="31"/>
  <c r="DN5" i="31"/>
  <c r="FB5" i="31" s="1"/>
  <c r="HI163" i="31"/>
  <c r="GO156" i="31"/>
  <c r="IC35" i="31"/>
  <c r="CT102" i="31"/>
  <c r="EH102" i="31" s="1"/>
  <c r="HJ102" i="31" s="1"/>
  <c r="DN80" i="31"/>
  <c r="FB80" i="31" s="1"/>
  <c r="ID80" i="31" s="1"/>
  <c r="CT198" i="31"/>
  <c r="EH198" i="31" s="1"/>
  <c r="HJ198" i="31" s="1"/>
  <c r="CT21" i="31"/>
  <c r="EH21" i="31" s="1"/>
  <c r="HJ21" i="31" s="1"/>
  <c r="BZ48" i="31"/>
  <c r="HI89" i="31"/>
  <c r="FU139" i="31"/>
  <c r="BF31" i="31"/>
  <c r="BF106" i="31"/>
  <c r="BZ27" i="31"/>
  <c r="FU210" i="31"/>
  <c r="CS196" i="31"/>
  <c r="EG196" i="31" s="1"/>
  <c r="HI196" i="31" s="1"/>
  <c r="GP184" i="31"/>
  <c r="HI149" i="31"/>
  <c r="ID115" i="31"/>
  <c r="GP189" i="31"/>
  <c r="BF205" i="31"/>
  <c r="GO91" i="31"/>
  <c r="FU134" i="31"/>
  <c r="GO186" i="31"/>
  <c r="BZ89" i="31"/>
  <c r="BF36" i="31"/>
  <c r="BF203" i="31"/>
  <c r="FU47" i="31"/>
  <c r="DN116" i="31"/>
  <c r="FB116" i="31" s="1"/>
  <c r="ID116" i="31" s="1"/>
  <c r="GP16" i="31"/>
  <c r="DN144" i="31"/>
  <c r="FB144" i="31" s="1"/>
  <c r="ID144" i="31" s="1"/>
  <c r="HI14" i="31"/>
  <c r="FU45" i="31"/>
  <c r="ID65" i="31"/>
  <c r="DN174" i="31"/>
  <c r="FB174" i="31" s="1"/>
  <c r="FU92" i="31"/>
  <c r="BF39" i="31"/>
  <c r="ID169" i="31"/>
  <c r="CT69" i="31"/>
  <c r="EH69" i="31" s="1"/>
  <c r="HJ69" i="31" s="1"/>
  <c r="CT212" i="31"/>
  <c r="EH212" i="31" s="1"/>
  <c r="FU125" i="31"/>
  <c r="CS91" i="31"/>
  <c r="EG91" i="31" s="1"/>
  <c r="FU156" i="31"/>
  <c r="FU116" i="31"/>
  <c r="DN114" i="31"/>
  <c r="FB114" i="31" s="1"/>
  <c r="ID114" i="31" s="1"/>
  <c r="CT88" i="31"/>
  <c r="EH88" i="31" s="1"/>
  <c r="DN119" i="31"/>
  <c r="FB119" i="31" s="1"/>
  <c r="ID119" i="31" s="1"/>
  <c r="BF133" i="31"/>
  <c r="BF22" i="31"/>
  <c r="CT62" i="31"/>
  <c r="EH62" i="31" s="1"/>
  <c r="HJ62" i="31" s="1"/>
  <c r="BF28" i="31"/>
  <c r="CS164" i="31"/>
  <c r="EG164" i="31" s="1"/>
  <c r="HI164" i="31" s="1"/>
  <c r="GP162" i="31"/>
  <c r="DN207" i="31"/>
  <c r="FB207" i="31" s="1"/>
  <c r="BZ191" i="31"/>
  <c r="BF146" i="31"/>
  <c r="BF5" i="31"/>
  <c r="GP137" i="31"/>
  <c r="DN141" i="31"/>
  <c r="FB141" i="31" s="1"/>
  <c r="ID141" i="31" s="1"/>
  <c r="ID168" i="31"/>
  <c r="BF128" i="31"/>
  <c r="BZ31" i="31"/>
  <c r="CA54" i="31"/>
  <c r="CA90" i="31"/>
  <c r="GP64" i="31"/>
  <c r="IC42" i="31"/>
  <c r="GP41" i="31"/>
  <c r="FU59" i="31"/>
  <c r="DN182" i="31"/>
  <c r="FB182" i="31" s="1"/>
  <c r="ID182" i="31" s="1"/>
  <c r="HI197" i="31"/>
  <c r="IC147" i="31"/>
  <c r="BF165" i="31"/>
  <c r="GO45" i="31"/>
  <c r="BF9" i="31"/>
  <c r="DN4" i="31"/>
  <c r="FB4" i="31" s="1"/>
  <c r="CT137" i="31"/>
  <c r="EH137" i="31" s="1"/>
  <c r="HJ137" i="31" s="1"/>
  <c r="BF129" i="31"/>
  <c r="BF20" i="31"/>
  <c r="GO166" i="31"/>
  <c r="DN32" i="31"/>
  <c r="FB32" i="31" s="1"/>
  <c r="ID32" i="31" s="1"/>
  <c r="IC67" i="31"/>
  <c r="BF55" i="31"/>
  <c r="BF167" i="31"/>
  <c r="IC34" i="31"/>
  <c r="FU33" i="31"/>
  <c r="CT150" i="31"/>
  <c r="EH150" i="31" s="1"/>
  <c r="HI64" i="31"/>
  <c r="IC52" i="31"/>
  <c r="FU107" i="31"/>
  <c r="FU133" i="31"/>
  <c r="CT161" i="31"/>
  <c r="EH161" i="31" s="1"/>
  <c r="GO69" i="31"/>
  <c r="CT190" i="31"/>
  <c r="EH190" i="31" s="1"/>
  <c r="HJ190" i="31" s="1"/>
  <c r="CT200" i="31"/>
  <c r="EH200" i="31" s="1"/>
  <c r="HJ200" i="31" s="1"/>
  <c r="GO136" i="31"/>
  <c r="CS58" i="31"/>
  <c r="EG58" i="31" s="1"/>
  <c r="CT179" i="31"/>
  <c r="EH179" i="31" s="1"/>
  <c r="HJ179" i="31" s="1"/>
  <c r="HI113" i="31"/>
  <c r="DN92" i="31"/>
  <c r="FB92" i="31" s="1"/>
  <c r="ID92" i="31" s="1"/>
  <c r="HI40" i="31"/>
  <c r="FU82" i="31"/>
  <c r="BZ53" i="31"/>
  <c r="HI139" i="31"/>
  <c r="GP78" i="31"/>
  <c r="BF4" i="31"/>
  <c r="BZ122" i="31"/>
  <c r="HI210" i="31"/>
  <c r="FU95" i="31"/>
  <c r="ID184" i="31"/>
  <c r="CT11" i="31"/>
  <c r="EH11" i="31" s="1"/>
  <c r="HJ11" i="31" s="1"/>
  <c r="ID189" i="31"/>
  <c r="HI206" i="31"/>
  <c r="GO59" i="31"/>
  <c r="BF172" i="31"/>
  <c r="BF37" i="31"/>
  <c r="HI134" i="31"/>
  <c r="HI202" i="31"/>
  <c r="GP200" i="31"/>
  <c r="BZ204" i="31"/>
  <c r="GO130" i="31"/>
  <c r="HI47" i="31"/>
  <c r="DN108" i="31"/>
  <c r="FB108" i="31" s="1"/>
  <c r="ID108" i="31" s="1"/>
  <c r="CT193" i="31"/>
  <c r="EH193" i="31" s="1"/>
  <c r="HJ193" i="31" s="1"/>
  <c r="ID16" i="31"/>
  <c r="FU78" i="31"/>
  <c r="CT124" i="31"/>
  <c r="EH124" i="31" s="1"/>
  <c r="GP127" i="31"/>
  <c r="FU22" i="31"/>
  <c r="CS98" i="31"/>
  <c r="EG98" i="31" s="1"/>
  <c r="HI98" i="31" s="1"/>
  <c r="CS19" i="31"/>
  <c r="EG19" i="31" s="1"/>
  <c r="HI19" i="31" s="1"/>
  <c r="CT154" i="31"/>
  <c r="EH154" i="31" s="1"/>
  <c r="HJ154" i="31" s="1"/>
  <c r="HI92" i="31"/>
  <c r="DN101" i="31"/>
  <c r="FB101" i="31" s="1"/>
  <c r="IC153" i="31"/>
  <c r="DN96" i="31"/>
  <c r="FB96" i="31" s="1"/>
  <c r="CT97" i="31"/>
  <c r="EH97" i="31" s="1"/>
  <c r="HJ97" i="31" s="1"/>
  <c r="HI125" i="31"/>
  <c r="DN62" i="31"/>
  <c r="FB62" i="31" s="1"/>
  <c r="ID62" i="31" s="1"/>
  <c r="FU75" i="31"/>
  <c r="GP77" i="31"/>
  <c r="GP148" i="31"/>
  <c r="IC202" i="31"/>
  <c r="IC199" i="31"/>
  <c r="FU140" i="31"/>
  <c r="CS122" i="31"/>
  <c r="EG122" i="31" s="1"/>
  <c r="HI122" i="31" s="1"/>
  <c r="HI156" i="31"/>
  <c r="CS53" i="31"/>
  <c r="EG53" i="31" s="1"/>
  <c r="HI53" i="31" s="1"/>
  <c r="HI116" i="31"/>
  <c r="CT217" i="31"/>
  <c r="EH217" i="31" s="1"/>
  <c r="HJ217" i="31" s="1"/>
  <c r="DN60" i="31"/>
  <c r="FB60" i="31" s="1"/>
  <c r="CT72" i="31"/>
  <c r="EH72" i="31" s="1"/>
  <c r="HJ72" i="31" s="1"/>
  <c r="DN43" i="31"/>
  <c r="FB43" i="31" s="1"/>
  <c r="DN38" i="31"/>
  <c r="FB38" i="31" s="1"/>
  <c r="ID38" i="31" s="1"/>
  <c r="DN87" i="31"/>
  <c r="FB87" i="31" s="1"/>
  <c r="DN39" i="31"/>
  <c r="FB39" i="31" s="1"/>
  <c r="ID39" i="31" s="1"/>
  <c r="DN215" i="31"/>
  <c r="FB215" i="31" s="1"/>
  <c r="CT158" i="31"/>
  <c r="EH158" i="31" s="1"/>
  <c r="HJ158" i="31" s="1"/>
  <c r="FU191" i="31"/>
  <c r="GO158" i="31"/>
  <c r="CT192" i="31"/>
  <c r="EH192" i="31" s="1"/>
  <c r="BF114" i="31"/>
  <c r="DN196" i="31"/>
  <c r="FB196" i="31" s="1"/>
  <c r="CT29" i="31"/>
  <c r="EH29" i="31" s="1"/>
  <c r="HJ29" i="31" s="1"/>
  <c r="FU63" i="31"/>
  <c r="BF143" i="31"/>
  <c r="BF175" i="31"/>
  <c r="FU216" i="31"/>
  <c r="HI191" i="31"/>
  <c r="BF41" i="31"/>
  <c r="BF207" i="31"/>
  <c r="FU218" i="31"/>
  <c r="BZ143" i="31"/>
  <c r="BF153" i="31"/>
  <c r="FU184" i="31"/>
  <c r="GP83" i="31"/>
  <c r="BF199" i="31"/>
  <c r="GP139" i="31"/>
  <c r="CT85" i="31"/>
  <c r="EH85" i="31" s="1"/>
  <c r="CA6" i="31"/>
  <c r="BF155" i="31"/>
  <c r="GP68" i="31"/>
  <c r="ID64" i="31"/>
  <c r="ID41" i="31"/>
  <c r="HI59" i="31"/>
  <c r="BZ165" i="31"/>
  <c r="GO9" i="31"/>
  <c r="FU126" i="31"/>
  <c r="DN105" i="31"/>
  <c r="FB105" i="31" s="1"/>
  <c r="ID105" i="31" s="1"/>
  <c r="FU211" i="31"/>
  <c r="FU159" i="31"/>
  <c r="FU146" i="31"/>
  <c r="FU5" i="31"/>
  <c r="BF86" i="31"/>
  <c r="IC73" i="31"/>
  <c r="HI33" i="31"/>
  <c r="CT7" i="31"/>
  <c r="EH7" i="31" s="1"/>
  <c r="DN172" i="31"/>
  <c r="FB172" i="31" s="1"/>
  <c r="ID172" i="31" s="1"/>
  <c r="GO143" i="31"/>
  <c r="GP154" i="31"/>
  <c r="FU35" i="31"/>
  <c r="FU66" i="31"/>
  <c r="FU214" i="31"/>
  <c r="DN216" i="31"/>
  <c r="FB216" i="31" s="1"/>
  <c r="ID216" i="31" s="1"/>
  <c r="DN210" i="31"/>
  <c r="FB210" i="31" s="1"/>
  <c r="IC156" i="31"/>
  <c r="DN159" i="31"/>
  <c r="FB159" i="31" s="1"/>
  <c r="GP11" i="31"/>
  <c r="FU209" i="31"/>
  <c r="BF87" i="31"/>
  <c r="DN194" i="31"/>
  <c r="FB194" i="31" s="1"/>
  <c r="ID194" i="31" s="1"/>
  <c r="GO177" i="31"/>
  <c r="BF82" i="31"/>
  <c r="CT182" i="31"/>
  <c r="EH182" i="31" s="1"/>
  <c r="HJ182" i="31" s="1"/>
  <c r="CA78" i="31"/>
  <c r="GP72" i="31"/>
  <c r="GP49" i="31"/>
  <c r="BZ173" i="31"/>
  <c r="HI168" i="31"/>
  <c r="GO146" i="31"/>
  <c r="BF95" i="31"/>
  <c r="FU199" i="31"/>
  <c r="FU48" i="31"/>
  <c r="GP140" i="31"/>
  <c r="GO84" i="31"/>
  <c r="IC186" i="31"/>
  <c r="CA200" i="31"/>
  <c r="FU128" i="31"/>
  <c r="DN164" i="31"/>
  <c r="FB164" i="31" s="1"/>
  <c r="ID164" i="31" s="1"/>
  <c r="GP149" i="31"/>
  <c r="CT178" i="31"/>
  <c r="EH178" i="31" s="1"/>
  <c r="HJ178" i="31" s="1"/>
  <c r="FU189" i="31"/>
  <c r="BF78" i="31"/>
  <c r="FU132" i="31"/>
  <c r="CA127" i="31"/>
  <c r="DN150" i="31"/>
  <c r="FB150" i="31" s="1"/>
  <c r="GP180" i="31"/>
  <c r="DN131" i="31"/>
  <c r="FB131" i="31" s="1"/>
  <c r="ID131" i="31" s="1"/>
  <c r="CT23" i="31"/>
  <c r="EH23" i="31" s="1"/>
  <c r="BF75" i="31"/>
  <c r="CT157" i="31"/>
  <c r="EH157" i="31" s="1"/>
  <c r="CA77" i="31"/>
  <c r="CA148" i="31"/>
  <c r="GO123" i="31"/>
  <c r="GO21" i="31"/>
  <c r="FU32" i="31"/>
  <c r="CS123" i="31"/>
  <c r="EG123" i="31" s="1"/>
  <c r="HI123" i="31" s="1"/>
  <c r="BF61" i="31"/>
  <c r="CT54" i="31"/>
  <c r="EH54" i="31" s="1"/>
  <c r="HJ54" i="31" s="1"/>
  <c r="DN110" i="31"/>
  <c r="FB110" i="31" s="1"/>
  <c r="ID110" i="31" s="1"/>
  <c r="CT83" i="31"/>
  <c r="EH83" i="31" s="1"/>
  <c r="HJ83" i="31" s="1"/>
  <c r="DN121" i="31"/>
  <c r="FB121" i="31" s="1"/>
  <c r="ID121" i="31" s="1"/>
  <c r="BG97" i="31" l="1"/>
  <c r="BG200" i="31"/>
  <c r="BF215" i="31"/>
  <c r="CA157" i="31"/>
  <c r="BF123" i="31"/>
  <c r="BG193" i="31"/>
  <c r="CA103" i="31"/>
  <c r="CA211" i="31"/>
  <c r="BG69" i="31"/>
  <c r="CA92" i="31"/>
  <c r="CA62" i="31"/>
  <c r="CA208" i="31"/>
  <c r="CA93" i="31"/>
  <c r="BF64" i="31"/>
  <c r="CA181" i="31"/>
  <c r="GP126" i="31"/>
  <c r="CT38" i="31"/>
  <c r="EH38" i="31" s="1"/>
  <c r="BG73" i="31"/>
  <c r="DO180" i="31"/>
  <c r="FC180" i="31" s="1"/>
  <c r="IE180" i="31" s="1"/>
  <c r="CA85" i="31"/>
  <c r="DO72" i="31"/>
  <c r="FC72" i="31" s="1"/>
  <c r="DO11" i="31"/>
  <c r="FC11" i="31" s="1"/>
  <c r="BG176" i="31"/>
  <c r="DO154" i="31"/>
  <c r="FC154" i="31" s="1"/>
  <c r="IE154" i="31" s="1"/>
  <c r="BG104" i="31"/>
  <c r="CA51" i="31"/>
  <c r="FV23" i="31"/>
  <c r="CT82" i="31"/>
  <c r="EH82" i="31" s="1"/>
  <c r="GP210" i="31"/>
  <c r="FV7" i="31"/>
  <c r="BF59" i="31"/>
  <c r="DO6" i="31"/>
  <c r="FC6" i="31" s="1"/>
  <c r="CT199" i="31"/>
  <c r="EH199" i="31" s="1"/>
  <c r="FV192" i="31"/>
  <c r="GP215" i="31"/>
  <c r="GP87" i="31"/>
  <c r="GP43" i="31"/>
  <c r="GP60" i="31"/>
  <c r="GP101" i="31"/>
  <c r="FV124" i="31"/>
  <c r="BF47" i="31"/>
  <c r="BF202" i="31"/>
  <c r="FU58" i="31"/>
  <c r="GP4" i="31"/>
  <c r="CT165" i="31"/>
  <c r="EH165" i="31" s="1"/>
  <c r="HJ165" i="31" s="1"/>
  <c r="CT128" i="31"/>
  <c r="EH128" i="31" s="1"/>
  <c r="HJ128" i="31" s="1"/>
  <c r="GP207" i="31"/>
  <c r="FV88" i="31"/>
  <c r="DN89" i="31"/>
  <c r="FB89" i="31" s="1"/>
  <c r="CA115" i="31"/>
  <c r="CT106" i="31"/>
  <c r="EH106" i="31" s="1"/>
  <c r="HJ106" i="31" s="1"/>
  <c r="BF89" i="31"/>
  <c r="CT42" i="31"/>
  <c r="EH42" i="31" s="1"/>
  <c r="DO183" i="31"/>
  <c r="FC183" i="31" s="1"/>
  <c r="BZ13" i="31"/>
  <c r="DO217" i="31"/>
  <c r="FC217" i="31" s="1"/>
  <c r="IE217" i="31" s="1"/>
  <c r="CT120" i="31"/>
  <c r="EH120" i="31" s="1"/>
  <c r="HJ120" i="31" s="1"/>
  <c r="CT74" i="31"/>
  <c r="EH74" i="31" s="1"/>
  <c r="HJ74" i="31" s="1"/>
  <c r="FV144" i="31"/>
  <c r="FV50" i="31"/>
  <c r="CT109" i="31"/>
  <c r="EH109" i="31" s="1"/>
  <c r="HJ109" i="31" s="1"/>
  <c r="DN136" i="31"/>
  <c r="FB136" i="31" s="1"/>
  <c r="ID136" i="31" s="1"/>
  <c r="GP58" i="31"/>
  <c r="FV80" i="31"/>
  <c r="BZ113" i="31"/>
  <c r="GP212" i="31"/>
  <c r="GP176" i="31"/>
  <c r="FV96" i="31"/>
  <c r="FV118" i="31"/>
  <c r="DN111" i="31"/>
  <c r="FB111" i="31" s="1"/>
  <c r="ID111" i="31" s="1"/>
  <c r="BF208" i="31"/>
  <c r="ID126" i="31"/>
  <c r="GP214" i="31"/>
  <c r="FV76" i="31"/>
  <c r="GP106" i="31"/>
  <c r="FV100" i="31"/>
  <c r="GP88" i="31"/>
  <c r="GP70" i="31"/>
  <c r="DO192" i="31"/>
  <c r="FC192" i="31" s="1"/>
  <c r="IE192" i="31" s="1"/>
  <c r="GP124" i="31"/>
  <c r="GP50" i="31"/>
  <c r="DO149" i="31"/>
  <c r="FC149" i="31" s="1"/>
  <c r="IE149" i="31" s="1"/>
  <c r="DO140" i="31"/>
  <c r="FC140" i="31" s="1"/>
  <c r="FV44" i="31"/>
  <c r="CT126" i="31"/>
  <c r="EH126" i="31" s="1"/>
  <c r="DO68" i="31"/>
  <c r="FC68" i="31" s="1"/>
  <c r="CT52" i="31"/>
  <c r="EH52" i="31" s="1"/>
  <c r="CT216" i="31"/>
  <c r="EH216" i="31" s="1"/>
  <c r="HJ216" i="31" s="1"/>
  <c r="CT81" i="31"/>
  <c r="EH81" i="31" s="1"/>
  <c r="DO30" i="31"/>
  <c r="FC30" i="31" s="1"/>
  <c r="IE30" i="31" s="1"/>
  <c r="CT136" i="31"/>
  <c r="EH136" i="31" s="1"/>
  <c r="FV97" i="31"/>
  <c r="CA184" i="31"/>
  <c r="CA97" i="31"/>
  <c r="GP211" i="31"/>
  <c r="DN10" i="31"/>
  <c r="FB10" i="31" s="1"/>
  <c r="GP103" i="31"/>
  <c r="CT174" i="31"/>
  <c r="EH174" i="31" s="1"/>
  <c r="HJ174" i="31" s="1"/>
  <c r="CA102" i="31"/>
  <c r="CT132" i="31"/>
  <c r="EH132" i="31" s="1"/>
  <c r="FV131" i="31"/>
  <c r="CA178" i="31"/>
  <c r="CT159" i="31"/>
  <c r="EH159" i="31" s="1"/>
  <c r="BG34" i="31"/>
  <c r="DN166" i="31"/>
  <c r="FB166" i="31" s="1"/>
  <c r="FV83" i="31"/>
  <c r="FV54" i="31"/>
  <c r="HJ23" i="31"/>
  <c r="CT87" i="31"/>
  <c r="EH87" i="31" s="1"/>
  <c r="HJ87" i="31" s="1"/>
  <c r="ID210" i="31"/>
  <c r="HJ7" i="31"/>
  <c r="CA41" i="31"/>
  <c r="CT153" i="31"/>
  <c r="EH153" i="31" s="1"/>
  <c r="HJ153" i="31" s="1"/>
  <c r="HJ192" i="31"/>
  <c r="ID215" i="31"/>
  <c r="ID87" i="31"/>
  <c r="ID43" i="31"/>
  <c r="ID60" i="31"/>
  <c r="FU53" i="31"/>
  <c r="ID101" i="31"/>
  <c r="FU19" i="31"/>
  <c r="HJ124" i="31"/>
  <c r="BF134" i="31"/>
  <c r="BF206" i="31"/>
  <c r="CT4" i="31"/>
  <c r="EH4" i="31" s="1"/>
  <c r="BF113" i="31"/>
  <c r="HI58" i="31"/>
  <c r="BZ34" i="31"/>
  <c r="GP32" i="31"/>
  <c r="CT129" i="31"/>
  <c r="EH129" i="31" s="1"/>
  <c r="HJ129" i="31" s="1"/>
  <c r="ID4" i="31"/>
  <c r="BZ147" i="31"/>
  <c r="CA168" i="31"/>
  <c r="CT5" i="31"/>
  <c r="EH5" i="31" s="1"/>
  <c r="ID207" i="31"/>
  <c r="CT28" i="31"/>
  <c r="EH28" i="31" s="1"/>
  <c r="CT133" i="31"/>
  <c r="EH133" i="31" s="1"/>
  <c r="HJ88" i="31"/>
  <c r="CA169" i="31"/>
  <c r="BF149" i="31"/>
  <c r="FV198" i="31"/>
  <c r="FV102" i="31"/>
  <c r="DN75" i="31"/>
  <c r="FB75" i="31" s="1"/>
  <c r="ID75" i="31" s="1"/>
  <c r="BF195" i="31"/>
  <c r="GP193" i="31"/>
  <c r="FV77" i="31"/>
  <c r="BF121" i="31"/>
  <c r="FU105" i="31"/>
  <c r="CT151" i="31"/>
  <c r="EH151" i="31" s="1"/>
  <c r="BF30" i="31"/>
  <c r="CT70" i="31"/>
  <c r="EH70" i="31" s="1"/>
  <c r="HJ70" i="31" s="1"/>
  <c r="DO167" i="31"/>
  <c r="FC167" i="31" s="1"/>
  <c r="IE167" i="31" s="1"/>
  <c r="FV103" i="31"/>
  <c r="DO15" i="31"/>
  <c r="FC15" i="31" s="1"/>
  <c r="IE15" i="31" s="1"/>
  <c r="HJ144" i="31"/>
  <c r="DO117" i="31"/>
  <c r="FC117" i="31" s="1"/>
  <c r="HJ50" i="31"/>
  <c r="ID58" i="31"/>
  <c r="HJ80" i="31"/>
  <c r="ID212" i="31"/>
  <c r="DN203" i="31"/>
  <c r="FB203" i="31" s="1"/>
  <c r="ID176" i="31"/>
  <c r="HJ96" i="31"/>
  <c r="HJ118" i="31"/>
  <c r="BZ160" i="31"/>
  <c r="DN20" i="31"/>
  <c r="FB20" i="31" s="1"/>
  <c r="ID20" i="31" s="1"/>
  <c r="ID214" i="31"/>
  <c r="HJ76" i="31"/>
  <c r="ID106" i="31"/>
  <c r="HJ100" i="31"/>
  <c r="ID88" i="31"/>
  <c r="ID70" i="31"/>
  <c r="GP18" i="31"/>
  <c r="ID124" i="31"/>
  <c r="ID50" i="31"/>
  <c r="GP14" i="31"/>
  <c r="DN94" i="31"/>
  <c r="FB94" i="31" s="1"/>
  <c r="HJ44" i="31"/>
  <c r="DN201" i="31"/>
  <c r="FB201" i="31" s="1"/>
  <c r="ID201" i="31" s="1"/>
  <c r="CT211" i="31"/>
  <c r="EH211" i="31" s="1"/>
  <c r="FU123" i="31"/>
  <c r="BF163" i="31"/>
  <c r="DN69" i="31"/>
  <c r="FB69" i="31" s="1"/>
  <c r="BG147" i="31"/>
  <c r="GP93" i="31"/>
  <c r="DN45" i="31"/>
  <c r="FB45" i="31" s="1"/>
  <c r="ID45" i="31" s="1"/>
  <c r="GP150" i="31"/>
  <c r="BF92" i="31"/>
  <c r="CA189" i="31"/>
  <c r="DO90" i="31"/>
  <c r="FC90" i="31" s="1"/>
  <c r="IE90" i="31" s="1"/>
  <c r="FU91" i="31"/>
  <c r="CT31" i="31"/>
  <c r="EH31" i="31" s="1"/>
  <c r="DN48" i="31"/>
  <c r="FB48" i="31" s="1"/>
  <c r="BG198" i="31"/>
  <c r="BG102" i="31"/>
  <c r="GP5" i="31"/>
  <c r="BF15" i="31"/>
  <c r="CA193" i="31"/>
  <c r="DN29" i="31"/>
  <c r="FB29" i="31" s="1"/>
  <c r="BG77" i="31"/>
  <c r="CT135" i="31"/>
  <c r="EH135" i="31" s="1"/>
  <c r="GP179" i="31"/>
  <c r="FV67" i="31"/>
  <c r="FV108" i="31"/>
  <c r="FV186" i="31"/>
  <c r="FV93" i="31"/>
  <c r="BF105" i="31"/>
  <c r="BZ12" i="31"/>
  <c r="DN107" i="31"/>
  <c r="FB107" i="31" s="1"/>
  <c r="GP213" i="31"/>
  <c r="BZ205" i="31"/>
  <c r="BG103" i="31"/>
  <c r="GP187" i="31"/>
  <c r="GP66" i="31"/>
  <c r="BF119" i="31"/>
  <c r="FU169" i="31"/>
  <c r="BZ142" i="31"/>
  <c r="BF138" i="31"/>
  <c r="BF46" i="31"/>
  <c r="DN84" i="31"/>
  <c r="FB84" i="31" s="1"/>
  <c r="GP195" i="31"/>
  <c r="DN145" i="31"/>
  <c r="FB145" i="31" s="1"/>
  <c r="ID145" i="31" s="1"/>
  <c r="CA18" i="31"/>
  <c r="FU79" i="31"/>
  <c r="GP86" i="31"/>
  <c r="GP56" i="31"/>
  <c r="FV117" i="31"/>
  <c r="GP24" i="31"/>
  <c r="FV43" i="31"/>
  <c r="GP175" i="31"/>
  <c r="CA14" i="31"/>
  <c r="CT68" i="31"/>
  <c r="EH68" i="31" s="1"/>
  <c r="CT48" i="31"/>
  <c r="EH48" i="31" s="1"/>
  <c r="FV194" i="31"/>
  <c r="GP79" i="31"/>
  <c r="GP26" i="31"/>
  <c r="FV18" i="31"/>
  <c r="FV183" i="31"/>
  <c r="FV90" i="31"/>
  <c r="GP132" i="31"/>
  <c r="GP99" i="31"/>
  <c r="FV142" i="31"/>
  <c r="DN161" i="31"/>
  <c r="FB161" i="31" s="1"/>
  <c r="DO137" i="31"/>
  <c r="FC137" i="31" s="1"/>
  <c r="DN76" i="31"/>
  <c r="FB76" i="31" s="1"/>
  <c r="DO82" i="31"/>
  <c r="FC82" i="31" s="1"/>
  <c r="CT218" i="31"/>
  <c r="EH218" i="31" s="1"/>
  <c r="CT63" i="31"/>
  <c r="EH63" i="31" s="1"/>
  <c r="BG178" i="31"/>
  <c r="CA194" i="31"/>
  <c r="FV200" i="31"/>
  <c r="CA144" i="31"/>
  <c r="BG111" i="31"/>
  <c r="CA118" i="31"/>
  <c r="DN152" i="31"/>
  <c r="FB152" i="31" s="1"/>
  <c r="CT173" i="31"/>
  <c r="EH173" i="31" s="1"/>
  <c r="BF166" i="31"/>
  <c r="BF145" i="31"/>
  <c r="CA129" i="31"/>
  <c r="DN59" i="31"/>
  <c r="FB59" i="31" s="1"/>
  <c r="FU215" i="31"/>
  <c r="BG54" i="31"/>
  <c r="FV157" i="31"/>
  <c r="GP196" i="31"/>
  <c r="FV161" i="31"/>
  <c r="FV150" i="31"/>
  <c r="BF197" i="31"/>
  <c r="HJ157" i="31"/>
  <c r="ID150" i="31"/>
  <c r="GP159" i="31"/>
  <c r="BZ73" i="31"/>
  <c r="FV85" i="31"/>
  <c r="DN143" i="31"/>
  <c r="FB143" i="31" s="1"/>
  <c r="ID196" i="31"/>
  <c r="BF156" i="31"/>
  <c r="GP96" i="31"/>
  <c r="CT37" i="31"/>
  <c r="EH37" i="31" s="1"/>
  <c r="FV190" i="31"/>
  <c r="HJ161" i="31"/>
  <c r="HJ150" i="31"/>
  <c r="CT167" i="31"/>
  <c r="EH167" i="31" s="1"/>
  <c r="CT9" i="31"/>
  <c r="EH9" i="31" s="1"/>
  <c r="CT146" i="31"/>
  <c r="EH146" i="31" s="1"/>
  <c r="HI91" i="31"/>
  <c r="FV212" i="31"/>
  <c r="CT39" i="31"/>
  <c r="EH39" i="31" s="1"/>
  <c r="HJ39" i="31" s="1"/>
  <c r="GP174" i="31"/>
  <c r="BF14" i="31"/>
  <c r="BZ35" i="31"/>
  <c r="ID5" i="31"/>
  <c r="CA170" i="31"/>
  <c r="DO40" i="31"/>
  <c r="FC40" i="31" s="1"/>
  <c r="ID179" i="31"/>
  <c r="HJ67" i="31"/>
  <c r="HJ108" i="31"/>
  <c r="HJ186" i="31"/>
  <c r="HJ93" i="31"/>
  <c r="BF24" i="31"/>
  <c r="GP155" i="31"/>
  <c r="ID213" i="31"/>
  <c r="DO17" i="31"/>
  <c r="FC17" i="31" s="1"/>
  <c r="FV180" i="31"/>
  <c r="GP133" i="31"/>
  <c r="DO163" i="31"/>
  <c r="FC163" i="31" s="1"/>
  <c r="FV185" i="31"/>
  <c r="ID187" i="31"/>
  <c r="ID66" i="31"/>
  <c r="BF101" i="31"/>
  <c r="HI169" i="31"/>
  <c r="CT112" i="31"/>
  <c r="EH112" i="31" s="1"/>
  <c r="ID195" i="31"/>
  <c r="FV177" i="31"/>
  <c r="CT26" i="31"/>
  <c r="EH26" i="31" s="1"/>
  <c r="GP22" i="31"/>
  <c r="DN138" i="31"/>
  <c r="FB138" i="31" s="1"/>
  <c r="DN23" i="31"/>
  <c r="FB23" i="31" s="1"/>
  <c r="DN9" i="31"/>
  <c r="FB9" i="31" s="1"/>
  <c r="HI79" i="31"/>
  <c r="ID86" i="31"/>
  <c r="ID56" i="31"/>
  <c r="HJ117" i="31"/>
  <c r="ID24" i="31"/>
  <c r="HJ43" i="31"/>
  <c r="ID175" i="31"/>
  <c r="HJ194" i="31"/>
  <c r="ID79" i="31"/>
  <c r="DN125" i="31"/>
  <c r="FB125" i="31" s="1"/>
  <c r="ID125" i="31" s="1"/>
  <c r="ID26" i="31"/>
  <c r="HJ18" i="31"/>
  <c r="HJ183" i="31"/>
  <c r="CT66" i="31"/>
  <c r="EH66" i="31" s="1"/>
  <c r="HJ90" i="31"/>
  <c r="ID132" i="31"/>
  <c r="GP44" i="31"/>
  <c r="ID99" i="31"/>
  <c r="HJ142" i="31"/>
  <c r="DO77" i="31"/>
  <c r="FC77" i="31" s="1"/>
  <c r="BF122" i="31"/>
  <c r="CA16" i="31"/>
  <c r="GP92" i="31"/>
  <c r="BF164" i="31"/>
  <c r="FV69" i="31"/>
  <c r="BF196" i="31"/>
  <c r="BG204" i="31"/>
  <c r="CA25" i="31"/>
  <c r="CT160" i="31"/>
  <c r="EH160" i="31" s="1"/>
  <c r="BG171" i="31"/>
  <c r="BF33" i="31"/>
  <c r="CT207" i="31"/>
  <c r="EH207" i="31" s="1"/>
  <c r="HJ207" i="31" s="1"/>
  <c r="BF19" i="31"/>
  <c r="FV193" i="31"/>
  <c r="CA32" i="31"/>
  <c r="CT61" i="31"/>
  <c r="EH61" i="31" s="1"/>
  <c r="GP131" i="31"/>
  <c r="GP164" i="31"/>
  <c r="DO200" i="31"/>
  <c r="FC200" i="31" s="1"/>
  <c r="DN173" i="31"/>
  <c r="FB173" i="31" s="1"/>
  <c r="ID173" i="31" s="1"/>
  <c r="ID159" i="31"/>
  <c r="GP216" i="31"/>
  <c r="GP172" i="31"/>
  <c r="GP105" i="31"/>
  <c r="HJ85" i="31"/>
  <c r="CT41" i="31"/>
  <c r="EH41" i="31" s="1"/>
  <c r="CT175" i="31"/>
  <c r="EH175" i="31" s="1"/>
  <c r="FV158" i="31"/>
  <c r="GP39" i="31"/>
  <c r="GP38" i="31"/>
  <c r="FV72" i="31"/>
  <c r="FV217" i="31"/>
  <c r="BF125" i="31"/>
  <c r="ID96" i="31"/>
  <c r="BF139" i="31"/>
  <c r="BF40" i="31"/>
  <c r="FV179" i="31"/>
  <c r="BG190" i="31"/>
  <c r="FV137" i="31"/>
  <c r="DO54" i="31"/>
  <c r="FC54" i="31" s="1"/>
  <c r="IE54" i="31" s="1"/>
  <c r="GP141" i="31"/>
  <c r="FV62" i="31"/>
  <c r="GP119" i="31"/>
  <c r="GP114" i="31"/>
  <c r="HJ212" i="31"/>
  <c r="ID174" i="31"/>
  <c r="GP116" i="31"/>
  <c r="CT203" i="31"/>
  <c r="EH203" i="31" s="1"/>
  <c r="HJ203" i="31" s="1"/>
  <c r="CA63" i="31"/>
  <c r="GP55" i="31"/>
  <c r="ID155" i="31"/>
  <c r="V6" i="39"/>
  <c r="W6" i="39" s="1"/>
  <c r="Y6" i="39" s="1"/>
  <c r="U7" i="39" s="1"/>
  <c r="DN19" i="31"/>
  <c r="FB19" i="31" s="1"/>
  <c r="BF16" i="31"/>
  <c r="DN81" i="31"/>
  <c r="FB81" i="31" s="1"/>
  <c r="ID81" i="31" s="1"/>
  <c r="HJ180" i="31"/>
  <c r="ID133" i="31"/>
  <c r="GP104" i="31"/>
  <c r="HJ185" i="31"/>
  <c r="FV213" i="31"/>
  <c r="GP57" i="31"/>
  <c r="CA71" i="31"/>
  <c r="DN46" i="31"/>
  <c r="FB46" i="31" s="1"/>
  <c r="CT130" i="31"/>
  <c r="EH130" i="31" s="1"/>
  <c r="GP120" i="31"/>
  <c r="CT12" i="31"/>
  <c r="EH12" i="31" s="1"/>
  <c r="GP135" i="31"/>
  <c r="FV162" i="31"/>
  <c r="FV65" i="31"/>
  <c r="GP112" i="31"/>
  <c r="CA218" i="31"/>
  <c r="DN171" i="31"/>
  <c r="FB171" i="31" s="1"/>
  <c r="DN33" i="31"/>
  <c r="FB33" i="31" s="1"/>
  <c r="BG177" i="31"/>
  <c r="CA22" i="31"/>
  <c r="GP98" i="31"/>
  <c r="FV99" i="31"/>
  <c r="FV8" i="31"/>
  <c r="FV57" i="31"/>
  <c r="GP95" i="31"/>
  <c r="BF127" i="31"/>
  <c r="FV170" i="31"/>
  <c r="FV115" i="31"/>
  <c r="DN130" i="31"/>
  <c r="FB130" i="31" s="1"/>
  <c r="ID130" i="31" s="1"/>
  <c r="FV10" i="31"/>
  <c r="ID44" i="31"/>
  <c r="DN158" i="31"/>
  <c r="FB158" i="31" s="1"/>
  <c r="ID158" i="31" s="1"/>
  <c r="DN21" i="31"/>
  <c r="FB21" i="31" s="1"/>
  <c r="ID21" i="31" s="1"/>
  <c r="DN188" i="31"/>
  <c r="FB188" i="31" s="1"/>
  <c r="ID188" i="31" s="1"/>
  <c r="CT148" i="31"/>
  <c r="EH148" i="31" s="1"/>
  <c r="HJ148" i="31" s="1"/>
  <c r="DO139" i="31"/>
  <c r="FC139" i="31" s="1"/>
  <c r="IE139" i="31" s="1"/>
  <c r="CT20" i="31"/>
  <c r="EH20" i="31" s="1"/>
  <c r="HJ20" i="31" s="1"/>
  <c r="CT22" i="31"/>
  <c r="EH22" i="31" s="1"/>
  <c r="HJ22" i="31" s="1"/>
  <c r="BG17" i="31"/>
  <c r="DN61" i="31"/>
  <c r="FB61" i="31" s="1"/>
  <c r="BZ134" i="31"/>
  <c r="H6" i="39"/>
  <c r="M5" i="39"/>
  <c r="BG25" i="31"/>
  <c r="BF53" i="31"/>
  <c r="GP121" i="31"/>
  <c r="GP110" i="31"/>
  <c r="DO148" i="31"/>
  <c r="FC148" i="31" s="1"/>
  <c r="IE148" i="31" s="1"/>
  <c r="CT75" i="31"/>
  <c r="EH75" i="31" s="1"/>
  <c r="HJ75" i="31" s="1"/>
  <c r="CA131" i="31"/>
  <c r="DO127" i="31"/>
  <c r="FC127" i="31" s="1"/>
  <c r="IE127" i="31" s="1"/>
  <c r="CA164" i="31"/>
  <c r="BZ186" i="31"/>
  <c r="FV182" i="31"/>
  <c r="BZ156" i="31"/>
  <c r="CA216" i="31"/>
  <c r="CA172" i="31"/>
  <c r="CT86" i="31"/>
  <c r="EH86" i="31" s="1"/>
  <c r="HJ86" i="31" s="1"/>
  <c r="CA105" i="31"/>
  <c r="BF191" i="31"/>
  <c r="CT114" i="31"/>
  <c r="EH114" i="31" s="1"/>
  <c r="HJ114" i="31" s="1"/>
  <c r="BG158" i="31"/>
  <c r="CA39" i="31"/>
  <c r="CA38" i="31"/>
  <c r="BG72" i="31"/>
  <c r="BG217" i="31"/>
  <c r="BZ199" i="31"/>
  <c r="BZ153" i="31"/>
  <c r="FV154" i="31"/>
  <c r="FU98" i="31"/>
  <c r="DN204" i="31"/>
  <c r="FB204" i="31" s="1"/>
  <c r="ID204" i="31" s="1"/>
  <c r="CT172" i="31"/>
  <c r="EH172" i="31" s="1"/>
  <c r="FV11" i="31"/>
  <c r="BF210" i="31"/>
  <c r="BG179" i="31"/>
  <c r="CT55" i="31"/>
  <c r="EH55" i="31" s="1"/>
  <c r="BG137" i="31"/>
  <c r="GP182" i="31"/>
  <c r="CA141" i="31"/>
  <c r="DN191" i="31"/>
  <c r="FB191" i="31" s="1"/>
  <c r="ID191" i="31" s="1"/>
  <c r="BG62" i="31"/>
  <c r="CA119" i="31"/>
  <c r="CA114" i="31"/>
  <c r="CA65" i="31"/>
  <c r="CA116" i="31"/>
  <c r="CT205" i="31"/>
  <c r="EH205" i="31" s="1"/>
  <c r="HJ205" i="31" s="1"/>
  <c r="FV21" i="31"/>
  <c r="GP80" i="31"/>
  <c r="CA55" i="31"/>
  <c r="GP8" i="31"/>
  <c r="GP128" i="31"/>
  <c r="GP47" i="31"/>
  <c r="FV84" i="31"/>
  <c r="CT60" i="31"/>
  <c r="EH60" i="31" s="1"/>
  <c r="FU56" i="31"/>
  <c r="DN198" i="31"/>
  <c r="FB198" i="31" s="1"/>
  <c r="BZ7" i="31"/>
  <c r="BZ209" i="31"/>
  <c r="CT71" i="31"/>
  <c r="EH71" i="31" s="1"/>
  <c r="FV49" i="31"/>
  <c r="CA104" i="31"/>
  <c r="CT152" i="31"/>
  <c r="EH152" i="31" s="1"/>
  <c r="HJ152" i="31" s="1"/>
  <c r="CT107" i="31"/>
  <c r="EH107" i="31" s="1"/>
  <c r="HJ107" i="31" s="1"/>
  <c r="BG213" i="31"/>
  <c r="CA57" i="31"/>
  <c r="CA37" i="31"/>
  <c r="CT188" i="31"/>
  <c r="EH188" i="31" s="1"/>
  <c r="CA190" i="31"/>
  <c r="CA120" i="31"/>
  <c r="K5" i="38"/>
  <c r="CA135" i="31"/>
  <c r="BG162" i="31"/>
  <c r="BG65" i="31"/>
  <c r="CA112" i="31"/>
  <c r="DN177" i="31"/>
  <c r="FB177" i="31" s="1"/>
  <c r="CA98" i="31"/>
  <c r="BG99" i="31"/>
  <c r="BG8" i="31"/>
  <c r="BG57" i="31"/>
  <c r="CA95" i="31"/>
  <c r="CT32" i="31"/>
  <c r="EH32" i="31" s="1"/>
  <c r="HJ32" i="31" s="1"/>
  <c r="BG170" i="31"/>
  <c r="BF27" i="31"/>
  <c r="GP197" i="31"/>
  <c r="DO109" i="31"/>
  <c r="FC109" i="31" s="1"/>
  <c r="IE109" i="31" s="1"/>
  <c r="BG115" i="31"/>
  <c r="CT45" i="31"/>
  <c r="EH45" i="31" s="1"/>
  <c r="HJ45" i="31" s="1"/>
  <c r="DO49" i="31"/>
  <c r="FC49" i="31" s="1"/>
  <c r="IE49" i="31" s="1"/>
  <c r="CT209" i="31"/>
  <c r="EH209" i="31" s="1"/>
  <c r="HJ209" i="31" s="1"/>
  <c r="CT214" i="31"/>
  <c r="EH214" i="31" s="1"/>
  <c r="HJ214" i="31" s="1"/>
  <c r="CT35" i="31"/>
  <c r="EH35" i="31" s="1"/>
  <c r="HJ35" i="31" s="1"/>
  <c r="BG10" i="31"/>
  <c r="GP100" i="31"/>
  <c r="DN185" i="31"/>
  <c r="FB185" i="31" s="1"/>
  <c r="ID185" i="31" s="1"/>
  <c r="DN165" i="31"/>
  <c r="FB165" i="31" s="1"/>
  <c r="BG29" i="31"/>
  <c r="CA108" i="31"/>
  <c r="DN122" i="31"/>
  <c r="FB122" i="31" s="1"/>
  <c r="CA206" i="31"/>
  <c r="BG110" i="31"/>
  <c r="GP208" i="31"/>
  <c r="CT141" i="31"/>
  <c r="EH141" i="31" s="1"/>
  <c r="HJ141" i="31" s="1"/>
  <c r="CA151" i="31"/>
  <c r="BG181" i="31"/>
  <c r="BG51" i="31"/>
  <c r="BG83" i="31"/>
  <c r="BF168" i="31"/>
  <c r="DO78" i="31"/>
  <c r="FC78" i="31" s="1"/>
  <c r="IE78" i="31" s="1"/>
  <c r="CA64" i="31"/>
  <c r="GP62" i="31"/>
  <c r="CA121" i="31"/>
  <c r="CA110" i="31"/>
  <c r="CT78" i="31"/>
  <c r="EH78" i="31" s="1"/>
  <c r="HJ78" i="31" s="1"/>
  <c r="FV178" i="31"/>
  <c r="CT95" i="31"/>
  <c r="EH95" i="31" s="1"/>
  <c r="HJ95" i="31" s="1"/>
  <c r="BG182" i="31"/>
  <c r="GP194" i="31"/>
  <c r="CT155" i="31"/>
  <c r="EH155" i="31" s="1"/>
  <c r="HJ155" i="31" s="1"/>
  <c r="CT143" i="31"/>
  <c r="EH143" i="31" s="1"/>
  <c r="HJ143" i="31" s="1"/>
  <c r="FV29" i="31"/>
  <c r="BF116" i="31"/>
  <c r="FU122" i="31"/>
  <c r="BZ202" i="31"/>
  <c r="BG154" i="31"/>
  <c r="BF98" i="31"/>
  <c r="GP108" i="31"/>
  <c r="BG11" i="31"/>
  <c r="DN53" i="31"/>
  <c r="FB53" i="31" s="1"/>
  <c r="BZ52" i="31"/>
  <c r="BZ67" i="31"/>
  <c r="CA182" i="31"/>
  <c r="BZ42" i="31"/>
  <c r="DN31" i="31"/>
  <c r="FB31" i="31" s="1"/>
  <c r="FU164" i="31"/>
  <c r="GP144" i="31"/>
  <c r="CT36" i="31"/>
  <c r="EH36" i="31" s="1"/>
  <c r="HJ36" i="31" s="1"/>
  <c r="FU196" i="31"/>
  <c r="DN27" i="31"/>
  <c r="FB27" i="31" s="1"/>
  <c r="BG21" i="31"/>
  <c r="CA80" i="31"/>
  <c r="GP157" i="31"/>
  <c r="FV111" i="31"/>
  <c r="GP206" i="31"/>
  <c r="CA8" i="31"/>
  <c r="CA128" i="31"/>
  <c r="CA47" i="31"/>
  <c r="BG84" i="31"/>
  <c r="BF56" i="31"/>
  <c r="FV204" i="31"/>
  <c r="FV147" i="31"/>
  <c r="FV110" i="31"/>
  <c r="FV17" i="31"/>
  <c r="GP118" i="31"/>
  <c r="BF13" i="31"/>
  <c r="GP97" i="31"/>
  <c r="GP181" i="31"/>
  <c r="DO36" i="31"/>
  <c r="FC36" i="31" s="1"/>
  <c r="BG49" i="31"/>
  <c r="DN146" i="31"/>
  <c r="FB146" i="31" s="1"/>
  <c r="GP25" i="31"/>
  <c r="BF201" i="31"/>
  <c r="GP151" i="31"/>
  <c r="H6" i="38"/>
  <c r="CT94" i="31"/>
  <c r="EH94" i="31" s="1"/>
  <c r="CT187" i="31"/>
  <c r="EH187" i="31" s="1"/>
  <c r="HJ187" i="31" s="1"/>
  <c r="FU145" i="31"/>
  <c r="DN123" i="31"/>
  <c r="FB123" i="31" s="1"/>
  <c r="CA197" i="31"/>
  <c r="FV181" i="31"/>
  <c r="GP129" i="31"/>
  <c r="CT140" i="31"/>
  <c r="EH140" i="31" s="1"/>
  <c r="DO28" i="31"/>
  <c r="FC28" i="31" s="1"/>
  <c r="IE28" i="31" s="1"/>
  <c r="GP102" i="31"/>
  <c r="FV51" i="31"/>
  <c r="FV25" i="31"/>
  <c r="FV171" i="31"/>
  <c r="FV73" i="31"/>
  <c r="CT189" i="31"/>
  <c r="EH189" i="31" s="1"/>
  <c r="DN91" i="31"/>
  <c r="FB91" i="31" s="1"/>
  <c r="GP85" i="31"/>
  <c r="HJ131" i="31"/>
  <c r="FV176" i="31"/>
  <c r="GP178" i="31"/>
  <c r="FV104" i="31"/>
  <c r="GP51" i="31"/>
  <c r="FV34" i="31"/>
  <c r="CA100" i="31"/>
  <c r="CT184" i="31"/>
  <c r="EH184" i="31" s="1"/>
  <c r="V6" i="38"/>
  <c r="W6" i="38" s="1"/>
  <c r="DO162" i="31"/>
  <c r="FC162" i="31" s="1"/>
  <c r="DO83" i="31"/>
  <c r="FC83" i="31" s="1"/>
  <c r="DN74" i="31"/>
  <c r="FB74" i="31" s="1"/>
  <c r="CT6" i="31"/>
  <c r="EH6" i="31" s="1"/>
  <c r="Z6" i="39" l="1"/>
  <c r="CB192" i="31"/>
  <c r="CA130" i="31"/>
  <c r="CB154" i="31"/>
  <c r="BG203" i="31"/>
  <c r="CB109" i="31"/>
  <c r="CB127" i="31"/>
  <c r="CA45" i="31"/>
  <c r="CA75" i="31"/>
  <c r="BG174" i="31"/>
  <c r="CB30" i="31"/>
  <c r="CB149" i="31"/>
  <c r="CB180" i="31"/>
  <c r="BG205" i="31"/>
  <c r="CA204" i="31"/>
  <c r="BG187" i="31"/>
  <c r="CA173" i="31"/>
  <c r="BG207" i="31"/>
  <c r="BG39" i="31"/>
  <c r="BG216" i="31"/>
  <c r="DO100" i="31"/>
  <c r="FC100" i="31" s="1"/>
  <c r="IE100" i="31" s="1"/>
  <c r="GQ36" i="31"/>
  <c r="CA125" i="31"/>
  <c r="BG157" i="31"/>
  <c r="GP76" i="31"/>
  <c r="BG144" i="31"/>
  <c r="DN34" i="31"/>
  <c r="FB34" i="31" s="1"/>
  <c r="ID34" i="31" s="1"/>
  <c r="GP123" i="31"/>
  <c r="BG78" i="31"/>
  <c r="BG214" i="31"/>
  <c r="CU57" i="31"/>
  <c r="EI57" i="31" s="1"/>
  <c r="HK57" i="31" s="1"/>
  <c r="DO120" i="31"/>
  <c r="FC120" i="31" s="1"/>
  <c r="DN209" i="31"/>
  <c r="FB209" i="31" s="1"/>
  <c r="FV172" i="31"/>
  <c r="DN153" i="31"/>
  <c r="FB153" i="31" s="1"/>
  <c r="ID153" i="31" s="1"/>
  <c r="BG148" i="31"/>
  <c r="CT40" i="31"/>
  <c r="EH40" i="31" s="1"/>
  <c r="HJ40" i="31" s="1"/>
  <c r="CA86" i="31"/>
  <c r="DO18" i="31"/>
  <c r="FC18" i="31" s="1"/>
  <c r="BG87" i="31"/>
  <c r="GQ68" i="31"/>
  <c r="CB217" i="31"/>
  <c r="GQ6" i="31"/>
  <c r="ID123" i="31"/>
  <c r="I6" i="38"/>
  <c r="J6" i="38" s="1"/>
  <c r="L6" i="38" s="1"/>
  <c r="DN42" i="31"/>
  <c r="FB42" i="31" s="1"/>
  <c r="ID42" i="31" s="1"/>
  <c r="CT98" i="31"/>
  <c r="EH98" i="31" s="1"/>
  <c r="DO71" i="31"/>
  <c r="FC71" i="31" s="1"/>
  <c r="V7" i="39"/>
  <c r="W7" i="39" s="1"/>
  <c r="Y7" i="39" s="1"/>
  <c r="U8" i="39" s="1"/>
  <c r="CA179" i="31"/>
  <c r="CT145" i="31"/>
  <c r="EH145" i="31" s="1"/>
  <c r="ID76" i="31"/>
  <c r="GP84" i="31"/>
  <c r="CT105" i="31"/>
  <c r="EH105" i="31" s="1"/>
  <c r="CT15" i="31"/>
  <c r="EH15" i="31" s="1"/>
  <c r="GP69" i="31"/>
  <c r="GP201" i="31"/>
  <c r="BG76" i="31"/>
  <c r="BG80" i="31"/>
  <c r="FV133" i="31"/>
  <c r="CT206" i="31"/>
  <c r="EH206" i="31" s="1"/>
  <c r="FV42" i="31"/>
  <c r="DO208" i="31"/>
  <c r="FC208" i="31" s="1"/>
  <c r="DO211" i="31"/>
  <c r="FC211" i="31" s="1"/>
  <c r="GQ83" i="31"/>
  <c r="DO110" i="31"/>
  <c r="FC110" i="31" s="1"/>
  <c r="CU51" i="31"/>
  <c r="EI51" i="31" s="1"/>
  <c r="DO206" i="31"/>
  <c r="FC206" i="31" s="1"/>
  <c r="IE206" i="31" s="1"/>
  <c r="CU8" i="31"/>
  <c r="EI8" i="31" s="1"/>
  <c r="DO135" i="31"/>
  <c r="FC135" i="31" s="1"/>
  <c r="IE135" i="31" s="1"/>
  <c r="DO57" i="31"/>
  <c r="FC57" i="31" s="1"/>
  <c r="CT191" i="31"/>
  <c r="EH191" i="31" s="1"/>
  <c r="HJ191" i="31" s="1"/>
  <c r="CT53" i="31"/>
  <c r="EH53" i="31" s="1"/>
  <c r="GP171" i="31"/>
  <c r="FV130" i="31"/>
  <c r="CT16" i="31"/>
  <c r="EH16" i="31" s="1"/>
  <c r="HJ16" i="31" s="1"/>
  <c r="CA155" i="31"/>
  <c r="CU190" i="31"/>
  <c r="EI190" i="31" s="1"/>
  <c r="CT139" i="31"/>
  <c r="EH139" i="31" s="1"/>
  <c r="HJ139" i="31" s="1"/>
  <c r="BG183" i="31"/>
  <c r="BG194" i="31"/>
  <c r="GP23" i="31"/>
  <c r="CA195" i="31"/>
  <c r="CA66" i="31"/>
  <c r="GQ163" i="31"/>
  <c r="DN35" i="31"/>
  <c r="FB35" i="31" s="1"/>
  <c r="FV146" i="31"/>
  <c r="FV167" i="31"/>
  <c r="CA196" i="31"/>
  <c r="CT197" i="31"/>
  <c r="EH197" i="31" s="1"/>
  <c r="GP152" i="31"/>
  <c r="FV48" i="31"/>
  <c r="ID84" i="31"/>
  <c r="GP48" i="31"/>
  <c r="DO189" i="31"/>
  <c r="FC189" i="31" s="1"/>
  <c r="IE189" i="31" s="1"/>
  <c r="ID69" i="31"/>
  <c r="BG44" i="31"/>
  <c r="CA124" i="31"/>
  <c r="CA214" i="31"/>
  <c r="BG96" i="31"/>
  <c r="CA58" i="31"/>
  <c r="CT30" i="31"/>
  <c r="EH30" i="31" s="1"/>
  <c r="HJ30" i="31" s="1"/>
  <c r="HJ133" i="31"/>
  <c r="FV5" i="31"/>
  <c r="CA101" i="31"/>
  <c r="CA87" i="31"/>
  <c r="DO41" i="31"/>
  <c r="FC41" i="31" s="1"/>
  <c r="IE41" i="31" s="1"/>
  <c r="FV159" i="31"/>
  <c r="FV132" i="31"/>
  <c r="CA126" i="31"/>
  <c r="DN13" i="31"/>
  <c r="FB13" i="31" s="1"/>
  <c r="ID13" i="31" s="1"/>
  <c r="HJ42" i="31"/>
  <c r="DO115" i="31"/>
  <c r="FC115" i="31" s="1"/>
  <c r="GQ72" i="31"/>
  <c r="X6" i="38"/>
  <c r="CB28" i="31"/>
  <c r="BG95" i="31"/>
  <c r="DO151" i="31"/>
  <c r="FC151" i="31" s="1"/>
  <c r="CB49" i="31"/>
  <c r="BG107" i="31"/>
  <c r="DO38" i="31"/>
  <c r="FC38" i="31" s="1"/>
  <c r="CU17" i="31"/>
  <c r="EI17" i="31" s="1"/>
  <c r="BG185" i="31"/>
  <c r="FV175" i="31"/>
  <c r="FV66" i="31"/>
  <c r="CA5" i="31"/>
  <c r="FV218" i="31"/>
  <c r="DN142" i="31"/>
  <c r="FB142" i="31" s="1"/>
  <c r="CB90" i="31"/>
  <c r="DN160" i="31"/>
  <c r="FB160" i="31" s="1"/>
  <c r="CA60" i="31"/>
  <c r="FV216" i="31"/>
  <c r="CA111" i="31"/>
  <c r="BG106" i="31"/>
  <c r="GQ180" i="31"/>
  <c r="GQ28" i="31"/>
  <c r="GP177" i="31"/>
  <c r="CT210" i="31"/>
  <c r="EH210" i="31" s="1"/>
  <c r="DO22" i="31"/>
  <c r="FC22" i="31" s="1"/>
  <c r="HJ175" i="31"/>
  <c r="HJ66" i="31"/>
  <c r="CT101" i="31"/>
  <c r="EH101" i="31" s="1"/>
  <c r="HJ101" i="31" s="1"/>
  <c r="DO144" i="31"/>
  <c r="FC144" i="31" s="1"/>
  <c r="HJ218" i="31"/>
  <c r="DO14" i="31"/>
  <c r="FC14" i="31" s="1"/>
  <c r="IE14" i="31" s="1"/>
  <c r="CU77" i="31"/>
  <c r="EI77" i="31" s="1"/>
  <c r="HK77" i="31" s="1"/>
  <c r="GP45" i="31"/>
  <c r="CA50" i="31"/>
  <c r="BG118" i="31"/>
  <c r="BF58" i="31"/>
  <c r="IE68" i="31"/>
  <c r="IE6" i="31"/>
  <c r="DO157" i="31"/>
  <c r="FC157" i="31" s="1"/>
  <c r="FV6" i="31"/>
  <c r="Y6" i="38"/>
  <c r="FV189" i="31"/>
  <c r="GP146" i="31"/>
  <c r="GP27" i="31"/>
  <c r="GP53" i="31"/>
  <c r="CU29" i="31"/>
  <c r="EI29" i="31" s="1"/>
  <c r="ID177" i="31"/>
  <c r="DO190" i="31"/>
  <c r="FC190" i="31" s="1"/>
  <c r="DN7" i="31"/>
  <c r="FB7" i="31" s="1"/>
  <c r="ID7" i="31" s="1"/>
  <c r="CA191" i="31"/>
  <c r="DN199" i="31"/>
  <c r="FB199" i="31" s="1"/>
  <c r="ID199" i="31" s="1"/>
  <c r="DO39" i="31"/>
  <c r="FC39" i="31" s="1"/>
  <c r="IE39" i="31" s="1"/>
  <c r="DO172" i="31"/>
  <c r="FC172" i="31" s="1"/>
  <c r="IE172" i="31" s="1"/>
  <c r="DN134" i="31"/>
  <c r="FB134" i="31" s="1"/>
  <c r="ID134" i="31" s="1"/>
  <c r="HJ6" i="31"/>
  <c r="IE83" i="31"/>
  <c r="HJ189" i="31"/>
  <c r="ID146" i="31"/>
  <c r="CT56" i="31"/>
  <c r="EH56" i="31" s="1"/>
  <c r="HJ56" i="31" s="1"/>
  <c r="DO8" i="31"/>
  <c r="FC8" i="31" s="1"/>
  <c r="IE8" i="31" s="1"/>
  <c r="ID27" i="31"/>
  <c r="FV36" i="31"/>
  <c r="DO182" i="31"/>
  <c r="FC182" i="31" s="1"/>
  <c r="ID53" i="31"/>
  <c r="CU154" i="31"/>
  <c r="EI154" i="31" s="1"/>
  <c r="FV143" i="31"/>
  <c r="GQ78" i="31"/>
  <c r="FV141" i="31"/>
  <c r="GP185" i="31"/>
  <c r="FV35" i="31"/>
  <c r="FV209" i="31"/>
  <c r="FV45" i="31"/>
  <c r="FV32" i="31"/>
  <c r="FV152" i="31"/>
  <c r="DO55" i="31"/>
  <c r="FC55" i="31" s="1"/>
  <c r="DO114" i="31"/>
  <c r="FC114" i="31" s="1"/>
  <c r="GP191" i="31"/>
  <c r="GQ148" i="31"/>
  <c r="FV22" i="31"/>
  <c r="GQ139" i="31"/>
  <c r="GP188" i="31"/>
  <c r="GP158" i="31"/>
  <c r="CU177" i="31"/>
  <c r="EI177" i="31" s="1"/>
  <c r="ID171" i="31"/>
  <c r="HJ130" i="31"/>
  <c r="CA133" i="31"/>
  <c r="GQ54" i="31"/>
  <c r="CA96" i="31"/>
  <c r="CT33" i="31"/>
  <c r="EH33" i="31" s="1"/>
  <c r="HJ33" i="31" s="1"/>
  <c r="DO25" i="31"/>
  <c r="FC25" i="31" s="1"/>
  <c r="IE25" i="31" s="1"/>
  <c r="CT122" i="31"/>
  <c r="EH122" i="31" s="1"/>
  <c r="HJ122" i="31" s="1"/>
  <c r="BG18" i="31"/>
  <c r="CA175" i="31"/>
  <c r="BF79" i="31"/>
  <c r="ID23" i="31"/>
  <c r="CA187" i="31"/>
  <c r="IE163" i="31"/>
  <c r="HJ146" i="31"/>
  <c r="HJ167" i="31"/>
  <c r="CT166" i="31"/>
  <c r="EH166" i="31" s="1"/>
  <c r="HJ166" i="31" s="1"/>
  <c r="ID152" i="31"/>
  <c r="HJ48" i="31"/>
  <c r="GP145" i="31"/>
  <c r="ID48" i="31"/>
  <c r="CA176" i="31"/>
  <c r="BG50" i="31"/>
  <c r="GQ15" i="31"/>
  <c r="GQ167" i="31"/>
  <c r="CT149" i="31"/>
  <c r="EH149" i="31" s="1"/>
  <c r="HJ5" i="31"/>
  <c r="FV129" i="31"/>
  <c r="CT113" i="31"/>
  <c r="EH113" i="31" s="1"/>
  <c r="HJ113" i="31" s="1"/>
  <c r="CT134" i="31"/>
  <c r="EH134" i="31" s="1"/>
  <c r="HJ134" i="31" s="1"/>
  <c r="CA215" i="31"/>
  <c r="BG7" i="31"/>
  <c r="HJ159" i="31"/>
  <c r="HJ132" i="31"/>
  <c r="DO97" i="31"/>
  <c r="FC97" i="31" s="1"/>
  <c r="IE97" i="31" s="1"/>
  <c r="FV109" i="31"/>
  <c r="FV120" i="31"/>
  <c r="FV165" i="31"/>
  <c r="CT59" i="31"/>
  <c r="EH59" i="31" s="1"/>
  <c r="HJ59" i="31" s="1"/>
  <c r="DO51" i="31"/>
  <c r="FC51" i="31" s="1"/>
  <c r="IE51" i="31" s="1"/>
  <c r="CU176" i="31"/>
  <c r="EI176" i="31" s="1"/>
  <c r="HK176" i="31" s="1"/>
  <c r="IE72" i="31"/>
  <c r="CU73" i="31"/>
  <c r="EI73" i="31" s="1"/>
  <c r="HK73" i="31" s="1"/>
  <c r="DO181" i="31"/>
  <c r="FC181" i="31" s="1"/>
  <c r="DO62" i="31"/>
  <c r="FC62" i="31" s="1"/>
  <c r="IE62" i="31" s="1"/>
  <c r="DO103" i="31"/>
  <c r="FC103" i="31" s="1"/>
  <c r="CT215" i="31"/>
  <c r="EH215" i="31" s="1"/>
  <c r="HJ215" i="31" s="1"/>
  <c r="BG141" i="31"/>
  <c r="CA185" i="31"/>
  <c r="BG209" i="31"/>
  <c r="FV55" i="31"/>
  <c r="CU158" i="31"/>
  <c r="EI158" i="31" s="1"/>
  <c r="DO131" i="31"/>
  <c r="FC131" i="31" s="1"/>
  <c r="CA158" i="31"/>
  <c r="FV12" i="31"/>
  <c r="FV41" i="31"/>
  <c r="GQ200" i="31"/>
  <c r="FV61" i="31"/>
  <c r="BG43" i="31"/>
  <c r="FV26" i="31"/>
  <c r="GQ17" i="31"/>
  <c r="CT24" i="31"/>
  <c r="EH24" i="31" s="1"/>
  <c r="GQ40" i="31"/>
  <c r="CT14" i="31"/>
  <c r="EH14" i="31" s="1"/>
  <c r="HJ14" i="31" s="1"/>
  <c r="BG150" i="31"/>
  <c r="FV37" i="31"/>
  <c r="DN73" i="31"/>
  <c r="FB73" i="31" s="1"/>
  <c r="CU54" i="31"/>
  <c r="EI54" i="31" s="1"/>
  <c r="HK54" i="31" s="1"/>
  <c r="GP59" i="31"/>
  <c r="FV63" i="31"/>
  <c r="GQ82" i="31"/>
  <c r="GQ137" i="31"/>
  <c r="CA145" i="31"/>
  <c r="CT46" i="31"/>
  <c r="EH46" i="31" s="1"/>
  <c r="HJ46" i="31" s="1"/>
  <c r="GP107" i="31"/>
  <c r="GP29" i="31"/>
  <c r="CT92" i="31"/>
  <c r="EH92" i="31" s="1"/>
  <c r="HJ92" i="31" s="1"/>
  <c r="CT163" i="31"/>
  <c r="EH163" i="31" s="1"/>
  <c r="HJ163" i="31" s="1"/>
  <c r="FV211" i="31"/>
  <c r="CB15" i="31"/>
  <c r="CB167" i="31"/>
  <c r="BG129" i="31"/>
  <c r="BG124" i="31"/>
  <c r="BG192" i="31"/>
  <c r="CA210" i="31"/>
  <c r="GP166" i="31"/>
  <c r="FV136" i="31"/>
  <c r="FV81" i="31"/>
  <c r="FV52" i="31"/>
  <c r="FV126" i="31"/>
  <c r="GQ140" i="31"/>
  <c r="CT208" i="31"/>
  <c r="EH208" i="31" s="1"/>
  <c r="HJ208" i="31" s="1"/>
  <c r="BG109" i="31"/>
  <c r="BG120" i="31"/>
  <c r="CT89" i="31"/>
  <c r="EH89" i="31" s="1"/>
  <c r="HJ89" i="31" s="1"/>
  <c r="BG165" i="31"/>
  <c r="FV199" i="31"/>
  <c r="FV82" i="31"/>
  <c r="BG155" i="31"/>
  <c r="BG86" i="31"/>
  <c r="I6" i="39"/>
  <c r="J6" i="39" s="1"/>
  <c r="FV207" i="31"/>
  <c r="GP161" i="31"/>
  <c r="CA201" i="31"/>
  <c r="BG70" i="31"/>
  <c r="BG153" i="31"/>
  <c r="FV174" i="31"/>
  <c r="GQ192" i="31"/>
  <c r="BG23" i="31"/>
  <c r="FV184" i="31"/>
  <c r="CT201" i="31"/>
  <c r="EH201" i="31" s="1"/>
  <c r="CU49" i="31"/>
  <c r="EI49" i="31" s="1"/>
  <c r="HK49" i="31" s="1"/>
  <c r="DO80" i="31"/>
  <c r="FC80" i="31" s="1"/>
  <c r="GP122" i="31"/>
  <c r="GP165" i="31"/>
  <c r="FV188" i="31"/>
  <c r="FV71" i="31"/>
  <c r="GP198" i="31"/>
  <c r="DO119" i="31"/>
  <c r="FC119" i="31" s="1"/>
  <c r="DO141" i="31"/>
  <c r="FC141" i="31" s="1"/>
  <c r="HJ55" i="31"/>
  <c r="GP61" i="31"/>
  <c r="CA44" i="31"/>
  <c r="DO218" i="31"/>
  <c r="FC218" i="31" s="1"/>
  <c r="IE218" i="31" s="1"/>
  <c r="HJ12" i="31"/>
  <c r="GP19" i="31"/>
  <c r="CA174" i="31"/>
  <c r="CT125" i="31"/>
  <c r="EH125" i="31" s="1"/>
  <c r="HJ41" i="31"/>
  <c r="CA159" i="31"/>
  <c r="IE200" i="31"/>
  <c r="HJ61" i="31"/>
  <c r="CT19" i="31"/>
  <c r="EH19" i="31" s="1"/>
  <c r="HJ19" i="31" s="1"/>
  <c r="CU171" i="31"/>
  <c r="EI171" i="31" s="1"/>
  <c r="HK171" i="31" s="1"/>
  <c r="CU204" i="31"/>
  <c r="EI204" i="31" s="1"/>
  <c r="HK204" i="31" s="1"/>
  <c r="CT164" i="31"/>
  <c r="EH164" i="31" s="1"/>
  <c r="HJ164" i="31" s="1"/>
  <c r="BG90" i="31"/>
  <c r="CA24" i="31"/>
  <c r="HJ26" i="31"/>
  <c r="FV112" i="31"/>
  <c r="IE17" i="31"/>
  <c r="BG93" i="31"/>
  <c r="IE40" i="31"/>
  <c r="BG161" i="31"/>
  <c r="HJ37" i="31"/>
  <c r="GP143" i="31"/>
  <c r="ID59" i="31"/>
  <c r="DO118" i="31"/>
  <c r="FC118" i="31" s="1"/>
  <c r="HJ63" i="31"/>
  <c r="IE82" i="31"/>
  <c r="IE137" i="31"/>
  <c r="CU103" i="31"/>
  <c r="EI103" i="31" s="1"/>
  <c r="HK103" i="31" s="1"/>
  <c r="ID107" i="31"/>
  <c r="ID29" i="31"/>
  <c r="CU102" i="31"/>
  <c r="EI102" i="31" s="1"/>
  <c r="HK102" i="31" s="1"/>
  <c r="HJ211" i="31"/>
  <c r="GP94" i="31"/>
  <c r="CA70" i="31"/>
  <c r="GP20" i="31"/>
  <c r="FV151" i="31"/>
  <c r="CT121" i="31"/>
  <c r="EH121" i="31" s="1"/>
  <c r="CT195" i="31"/>
  <c r="EH195" i="31" s="1"/>
  <c r="DO169" i="31"/>
  <c r="FC169" i="31" s="1"/>
  <c r="FV28" i="31"/>
  <c r="DO168" i="31"/>
  <c r="FC168" i="31" s="1"/>
  <c r="ID166" i="31"/>
  <c r="DO178" i="31"/>
  <c r="FC178" i="31" s="1"/>
  <c r="IE178" i="31" s="1"/>
  <c r="DO102" i="31"/>
  <c r="FC102" i="31" s="1"/>
  <c r="IE102" i="31" s="1"/>
  <c r="DO184" i="31"/>
  <c r="FC184" i="31" s="1"/>
  <c r="IE184" i="31" s="1"/>
  <c r="HJ136" i="31"/>
  <c r="HJ81" i="31"/>
  <c r="HJ52" i="31"/>
  <c r="HJ126" i="31"/>
  <c r="IE140" i="31"/>
  <c r="GQ183" i="31"/>
  <c r="GP89" i="31"/>
  <c r="CT202" i="31"/>
  <c r="EH202" i="31" s="1"/>
  <c r="HJ202" i="31" s="1"/>
  <c r="HJ199" i="31"/>
  <c r="HJ82" i="31"/>
  <c r="CU104" i="31"/>
  <c r="EI104" i="31" s="1"/>
  <c r="HK104" i="31" s="1"/>
  <c r="DO85" i="31"/>
  <c r="FC85" i="31" s="1"/>
  <c r="IE85" i="31" s="1"/>
  <c r="CT64" i="31"/>
  <c r="EH64" i="31" s="1"/>
  <c r="HJ64" i="31" s="1"/>
  <c r="DO92" i="31"/>
  <c r="FC92" i="31" s="1"/>
  <c r="IE92" i="31" s="1"/>
  <c r="CU193" i="31"/>
  <c r="EI193" i="31" s="1"/>
  <c r="HK193" i="31" s="1"/>
  <c r="CU200" i="31"/>
  <c r="EI200" i="31" s="1"/>
  <c r="HK200" i="31" s="1"/>
  <c r="DO64" i="31"/>
  <c r="FC64" i="31" s="1"/>
  <c r="IE64" i="31" s="1"/>
  <c r="CU110" i="31"/>
  <c r="EI110" i="31" s="1"/>
  <c r="HK110" i="31" s="1"/>
  <c r="CU10" i="31"/>
  <c r="EI10" i="31" s="1"/>
  <c r="HK10" i="31" s="1"/>
  <c r="CU170" i="31"/>
  <c r="EI170" i="31" s="1"/>
  <c r="HK170" i="31" s="1"/>
  <c r="DO37" i="31"/>
  <c r="FC37" i="31" s="1"/>
  <c r="IE37" i="31" s="1"/>
  <c r="CA21" i="31"/>
  <c r="CA81" i="31"/>
  <c r="FV160" i="31"/>
  <c r="BG142" i="31"/>
  <c r="CA212" i="31"/>
  <c r="GP75" i="31"/>
  <c r="CA4" i="31"/>
  <c r="GQ149" i="31"/>
  <c r="FV187" i="31"/>
  <c r="DO128" i="31"/>
  <c r="FC128" i="31" s="1"/>
  <c r="IE128" i="31" s="1"/>
  <c r="GQ109" i="31"/>
  <c r="CU137" i="31"/>
  <c r="EI137" i="31" s="1"/>
  <c r="HK137" i="31" s="1"/>
  <c r="HJ172" i="31"/>
  <c r="GQ127" i="31"/>
  <c r="FV203" i="31"/>
  <c r="DO16" i="31"/>
  <c r="FC16" i="31" s="1"/>
  <c r="IE16" i="31" s="1"/>
  <c r="CA79" i="31"/>
  <c r="CA43" i="31"/>
  <c r="FV140" i="31"/>
  <c r="CT116" i="31"/>
  <c r="EH116" i="31" s="1"/>
  <c r="HJ116" i="31" s="1"/>
  <c r="DO121" i="31"/>
  <c r="FC121" i="31" s="1"/>
  <c r="IE121" i="31" s="1"/>
  <c r="CB78" i="31"/>
  <c r="BG35" i="31"/>
  <c r="CU99" i="31"/>
  <c r="EI99" i="31" s="1"/>
  <c r="HK99" i="31" s="1"/>
  <c r="BG152" i="31"/>
  <c r="FV205" i="31"/>
  <c r="CU217" i="31"/>
  <c r="EI217" i="31" s="1"/>
  <c r="HK217" i="31" s="1"/>
  <c r="CB148" i="31"/>
  <c r="CB139" i="31"/>
  <c r="GP130" i="31"/>
  <c r="BG180" i="31"/>
  <c r="CB54" i="31"/>
  <c r="CA132" i="31"/>
  <c r="HJ140" i="31"/>
  <c r="CU84" i="31"/>
  <c r="EI84" i="31" s="1"/>
  <c r="HK84" i="31" s="1"/>
  <c r="CU11" i="31"/>
  <c r="EI11" i="31" s="1"/>
  <c r="DN202" i="31"/>
  <c r="FB202" i="31" s="1"/>
  <c r="ID202" i="31" s="1"/>
  <c r="GQ162" i="31"/>
  <c r="CT168" i="31"/>
  <c r="EH168" i="31" s="1"/>
  <c r="HJ168" i="31" s="1"/>
  <c r="ID122" i="31"/>
  <c r="ID165" i="31"/>
  <c r="CU115" i="31"/>
  <c r="EI115" i="31" s="1"/>
  <c r="CT27" i="31"/>
  <c r="EH27" i="31" s="1"/>
  <c r="HJ27" i="31" s="1"/>
  <c r="DO95" i="31"/>
  <c r="FC95" i="31" s="1"/>
  <c r="DO98" i="31"/>
  <c r="FC98" i="31" s="1"/>
  <c r="CU65" i="31"/>
  <c r="EI65" i="31" s="1"/>
  <c r="HJ188" i="31"/>
  <c r="DO104" i="31"/>
  <c r="FC104" i="31" s="1"/>
  <c r="IE104" i="31" s="1"/>
  <c r="HJ71" i="31"/>
  <c r="ID198" i="31"/>
  <c r="FV60" i="31"/>
  <c r="CU72" i="31"/>
  <c r="EI72" i="31" s="1"/>
  <c r="DN156" i="31"/>
  <c r="FB156" i="31" s="1"/>
  <c r="ID156" i="31" s="1"/>
  <c r="DO164" i="31"/>
  <c r="FC164" i="31" s="1"/>
  <c r="ID61" i="31"/>
  <c r="GP33" i="31"/>
  <c r="GP46" i="31"/>
  <c r="ID19" i="31"/>
  <c r="DO63" i="31"/>
  <c r="FC63" i="31" s="1"/>
  <c r="BG212" i="31"/>
  <c r="BG85" i="31"/>
  <c r="GQ77" i="31"/>
  <c r="BG117" i="31"/>
  <c r="GP9" i="31"/>
  <c r="GP138" i="31"/>
  <c r="HJ112" i="31"/>
  <c r="CA213" i="31"/>
  <c r="BG186" i="31"/>
  <c r="FV9" i="31"/>
  <c r="ID143" i="31"/>
  <c r="FV173" i="31"/>
  <c r="FV68" i="31"/>
  <c r="CT138" i="31"/>
  <c r="EH138" i="31" s="1"/>
  <c r="HJ138" i="31" s="1"/>
  <c r="FV135" i="31"/>
  <c r="FV31" i="31"/>
  <c r="CU147" i="31"/>
  <c r="EI147" i="31" s="1"/>
  <c r="HK147" i="31" s="1"/>
  <c r="ID94" i="31"/>
  <c r="CA88" i="31"/>
  <c r="CA20" i="31"/>
  <c r="GP203" i="31"/>
  <c r="GQ117" i="31"/>
  <c r="HJ151" i="31"/>
  <c r="BG88" i="31"/>
  <c r="HJ28" i="31"/>
  <c r="FV4" i="31"/>
  <c r="GP10" i="31"/>
  <c r="DN113" i="31"/>
  <c r="FB113" i="31" s="1"/>
  <c r="ID113" i="31" s="1"/>
  <c r="IE183" i="31"/>
  <c r="ID89" i="31"/>
  <c r="GQ11" i="31"/>
  <c r="FV38" i="31"/>
  <c r="CU83" i="31"/>
  <c r="EI83" i="31" s="1"/>
  <c r="DO108" i="31"/>
  <c r="FC108" i="31" s="1"/>
  <c r="CU162" i="31"/>
  <c r="EI162" i="31" s="1"/>
  <c r="BG114" i="31"/>
  <c r="BG75" i="31"/>
  <c r="BG20" i="31"/>
  <c r="GP173" i="31"/>
  <c r="BG67" i="31"/>
  <c r="CA106" i="31"/>
  <c r="GQ30" i="31"/>
  <c r="CA136" i="31"/>
  <c r="BG74" i="31"/>
  <c r="BG128" i="31"/>
  <c r="GQ154" i="31"/>
  <c r="BG131" i="31"/>
  <c r="IE36" i="31"/>
  <c r="DO65" i="31"/>
  <c r="FC65" i="31" s="1"/>
  <c r="IE65" i="31" s="1"/>
  <c r="HJ160" i="31"/>
  <c r="CA99" i="31"/>
  <c r="FV39" i="31"/>
  <c r="CT156" i="31"/>
  <c r="EH156" i="31" s="1"/>
  <c r="HJ156" i="31" s="1"/>
  <c r="CU178" i="31"/>
  <c r="EI178" i="31" s="1"/>
  <c r="ID161" i="31"/>
  <c r="BG36" i="31"/>
  <c r="BG143" i="31"/>
  <c r="CU182" i="31"/>
  <c r="EI182" i="31" s="1"/>
  <c r="HK182" i="31" s="1"/>
  <c r="CU181" i="31"/>
  <c r="EI181" i="31" s="1"/>
  <c r="HK181" i="31" s="1"/>
  <c r="BG45" i="31"/>
  <c r="BG32" i="31"/>
  <c r="DO112" i="31"/>
  <c r="FC112" i="31" s="1"/>
  <c r="IE112" i="31" s="1"/>
  <c r="CU213" i="31"/>
  <c r="EI213" i="31" s="1"/>
  <c r="HK213" i="31" s="1"/>
  <c r="GP204" i="31"/>
  <c r="DO105" i="31"/>
  <c r="FC105" i="31" s="1"/>
  <c r="IE105" i="31" s="1"/>
  <c r="DO216" i="31"/>
  <c r="FC216" i="31" s="1"/>
  <c r="IE216" i="31" s="1"/>
  <c r="DN186" i="31"/>
  <c r="FB186" i="31" s="1"/>
  <c r="ID186" i="31" s="1"/>
  <c r="CU25" i="31"/>
  <c r="EI25" i="31" s="1"/>
  <c r="HK25" i="31" s="1"/>
  <c r="BG22" i="31"/>
  <c r="CA188" i="31"/>
  <c r="CA26" i="31"/>
  <c r="DO197" i="31"/>
  <c r="FC197" i="31" s="1"/>
  <c r="IE197" i="31" s="1"/>
  <c r="FV94" i="31"/>
  <c r="DN67" i="31"/>
  <c r="FB67" i="31" s="1"/>
  <c r="ID67" i="31" s="1"/>
  <c r="GP74" i="31"/>
  <c r="HJ184" i="31"/>
  <c r="GP91" i="31"/>
  <c r="HJ94" i="31"/>
  <c r="GP31" i="31"/>
  <c r="ID74" i="31"/>
  <c r="IE162" i="31"/>
  <c r="ID91" i="31"/>
  <c r="CT13" i="31"/>
  <c r="EH13" i="31" s="1"/>
  <c r="HJ13" i="31" s="1"/>
  <c r="DO47" i="31"/>
  <c r="FC47" i="31" s="1"/>
  <c r="CU21" i="31"/>
  <c r="EI21" i="31" s="1"/>
  <c r="HK21" i="31" s="1"/>
  <c r="ID31" i="31"/>
  <c r="DN52" i="31"/>
  <c r="FB52" i="31" s="1"/>
  <c r="ID52" i="31" s="1"/>
  <c r="FV155" i="31"/>
  <c r="FV95" i="31"/>
  <c r="FV78" i="31"/>
  <c r="FV214" i="31"/>
  <c r="GQ49" i="31"/>
  <c r="FV107" i="31"/>
  <c r="HJ60" i="31"/>
  <c r="DO116" i="31"/>
  <c r="FC116" i="31" s="1"/>
  <c r="IE116" i="31" s="1"/>
  <c r="CU62" i="31"/>
  <c r="EI62" i="31" s="1"/>
  <c r="HK62" i="31" s="1"/>
  <c r="CU179" i="31"/>
  <c r="EI179" i="31" s="1"/>
  <c r="HK179" i="31" s="1"/>
  <c r="FV114" i="31"/>
  <c r="FV86" i="31"/>
  <c r="FV75" i="31"/>
  <c r="FV20" i="31"/>
  <c r="FV148" i="31"/>
  <c r="GP21" i="31"/>
  <c r="CT127" i="31"/>
  <c r="EH127" i="31" s="1"/>
  <c r="HJ127" i="31" s="1"/>
  <c r="ID33" i="31"/>
  <c r="ID46" i="31"/>
  <c r="GP81" i="31"/>
  <c r="X7" i="39"/>
  <c r="X6" i="39"/>
  <c r="DO32" i="31"/>
  <c r="FC32" i="31" s="1"/>
  <c r="CT196" i="31"/>
  <c r="EH196" i="31" s="1"/>
  <c r="HJ196" i="31" s="1"/>
  <c r="IE77" i="31"/>
  <c r="GP125" i="31"/>
  <c r="CA56" i="31"/>
  <c r="ID9" i="31"/>
  <c r="ID138" i="31"/>
  <c r="BF169" i="31"/>
  <c r="BG108" i="31"/>
  <c r="DO170" i="31"/>
  <c r="FC170" i="31" s="1"/>
  <c r="IE170" i="31" s="1"/>
  <c r="BF91" i="31"/>
  <c r="HJ9" i="31"/>
  <c r="CA150" i="31"/>
  <c r="DO129" i="31"/>
  <c r="FC129" i="31" s="1"/>
  <c r="IE129" i="31" s="1"/>
  <c r="HJ173" i="31"/>
  <c r="CU111" i="31"/>
  <c r="EI111" i="31" s="1"/>
  <c r="HK111" i="31" s="1"/>
  <c r="DO194" i="31"/>
  <c r="FC194" i="31" s="1"/>
  <c r="IE194" i="31" s="1"/>
  <c r="HJ68" i="31"/>
  <c r="CT119" i="31"/>
  <c r="EH119" i="31" s="1"/>
  <c r="HJ119" i="31" s="1"/>
  <c r="DN205" i="31"/>
  <c r="FB205" i="31" s="1"/>
  <c r="DN12" i="31"/>
  <c r="FB12" i="31" s="1"/>
  <c r="HJ135" i="31"/>
  <c r="DO193" i="31"/>
  <c r="FC193" i="31" s="1"/>
  <c r="IE193" i="31" s="1"/>
  <c r="CU198" i="31"/>
  <c r="EI198" i="31" s="1"/>
  <c r="HK198" i="31" s="1"/>
  <c r="HJ31" i="31"/>
  <c r="GQ90" i="31"/>
  <c r="BG100" i="31"/>
  <c r="ID203" i="31"/>
  <c r="IE117" i="31"/>
  <c r="FV70" i="31"/>
  <c r="CA207" i="31"/>
  <c r="DN147" i="31"/>
  <c r="FB147" i="31" s="1"/>
  <c r="ID147" i="31" s="1"/>
  <c r="HJ4" i="31"/>
  <c r="FV153" i="31"/>
  <c r="FV87" i="31"/>
  <c r="CU34" i="31"/>
  <c r="EI34" i="31" s="1"/>
  <c r="HK34" i="31" s="1"/>
  <c r="ID10" i="31"/>
  <c r="GP111" i="31"/>
  <c r="GP136" i="31"/>
  <c r="FV74" i="31"/>
  <c r="GQ217" i="31"/>
  <c r="FV106" i="31"/>
  <c r="FV128" i="31"/>
  <c r="CT47" i="31"/>
  <c r="EH47" i="31" s="1"/>
  <c r="IE11" i="31"/>
  <c r="HJ38" i="31"/>
  <c r="DO93" i="31"/>
  <c r="FC93" i="31" s="1"/>
  <c r="IE93" i="31" s="1"/>
  <c r="CU69" i="31"/>
  <c r="EI69" i="31" s="1"/>
  <c r="CT123" i="31"/>
  <c r="EH123" i="31" s="1"/>
  <c r="HJ123" i="31" s="1"/>
  <c r="CU97" i="31"/>
  <c r="EI97" i="31" s="1"/>
  <c r="HK97" i="31" s="1"/>
  <c r="CB170" i="31" l="1"/>
  <c r="BH179" i="31"/>
  <c r="BH97" i="31"/>
  <c r="BH34" i="31"/>
  <c r="CB102" i="31"/>
  <c r="CB51" i="31"/>
  <c r="CA7" i="31"/>
  <c r="BH57" i="31"/>
  <c r="CB116" i="31"/>
  <c r="BH25" i="31"/>
  <c r="CA113" i="31"/>
  <c r="BG27" i="31"/>
  <c r="BG139" i="31"/>
  <c r="BG191" i="31"/>
  <c r="CA147" i="31"/>
  <c r="BH204" i="31"/>
  <c r="CA153" i="31"/>
  <c r="BH217" i="31"/>
  <c r="CB135" i="31"/>
  <c r="BH198" i="31"/>
  <c r="CB216" i="31"/>
  <c r="BG202" i="31"/>
  <c r="BH102" i="31"/>
  <c r="BG19" i="31"/>
  <c r="BH54" i="31"/>
  <c r="CB206" i="31"/>
  <c r="CA10" i="31"/>
  <c r="GQ98" i="31"/>
  <c r="BH84" i="31"/>
  <c r="BG81" i="31"/>
  <c r="CB17" i="31"/>
  <c r="CB62" i="31"/>
  <c r="BG218" i="31"/>
  <c r="DO124" i="31"/>
  <c r="FC124" i="31" s="1"/>
  <c r="IE124" i="31" s="1"/>
  <c r="GQ110" i="31"/>
  <c r="H7" i="38"/>
  <c r="CU87" i="31"/>
  <c r="EI87" i="31" s="1"/>
  <c r="GP209" i="31"/>
  <c r="DO75" i="31"/>
  <c r="FC75" i="31" s="1"/>
  <c r="IE75" i="31" s="1"/>
  <c r="BG38" i="31"/>
  <c r="CA203" i="31"/>
  <c r="GP12" i="31"/>
  <c r="FV119" i="31"/>
  <c r="DO56" i="31"/>
  <c r="FC56" i="31" s="1"/>
  <c r="CA91" i="31"/>
  <c r="BG184" i="31"/>
  <c r="DO26" i="31"/>
  <c r="FC26" i="31" s="1"/>
  <c r="CU32" i="31"/>
  <c r="EI32" i="31" s="1"/>
  <c r="CU128" i="31"/>
  <c r="EI128" i="31" s="1"/>
  <c r="GQ108" i="31"/>
  <c r="GP156" i="31"/>
  <c r="BG188" i="31"/>
  <c r="IE98" i="31"/>
  <c r="BG140" i="31"/>
  <c r="BG172" i="31"/>
  <c r="GQ128" i="31"/>
  <c r="DO4" i="31"/>
  <c r="FC4" i="31" s="1"/>
  <c r="IE4" i="31" s="1"/>
  <c r="BG136" i="31"/>
  <c r="GQ168" i="31"/>
  <c r="GQ169" i="31"/>
  <c r="FV121" i="31"/>
  <c r="CB82" i="31"/>
  <c r="CU90" i="31"/>
  <c r="EI90" i="31" s="1"/>
  <c r="FV125" i="31"/>
  <c r="GQ119" i="31"/>
  <c r="CU153" i="31"/>
  <c r="EI153" i="31" s="1"/>
  <c r="HK153" i="31" s="1"/>
  <c r="CU124" i="31"/>
  <c r="EI124" i="31" s="1"/>
  <c r="HK124" i="31" s="1"/>
  <c r="FW158" i="31"/>
  <c r="CB72" i="31"/>
  <c r="CU7" i="31"/>
  <c r="EI7" i="31" s="1"/>
  <c r="HK7" i="31" s="1"/>
  <c r="CA23" i="31"/>
  <c r="BG130" i="31"/>
  <c r="GQ55" i="31"/>
  <c r="GQ182" i="31"/>
  <c r="BG189" i="31"/>
  <c r="FW29" i="31"/>
  <c r="CT58" i="31"/>
  <c r="EH58" i="31" s="1"/>
  <c r="HJ58" i="31" s="1"/>
  <c r="BG66" i="31"/>
  <c r="FV210" i="31"/>
  <c r="GP142" i="31"/>
  <c r="GQ38" i="31"/>
  <c r="GQ151" i="31"/>
  <c r="GP35" i="31"/>
  <c r="IE110" i="31"/>
  <c r="GQ208" i="31"/>
  <c r="FV206" i="31"/>
  <c r="FV15" i="31"/>
  <c r="CA76" i="31"/>
  <c r="FV98" i="31"/>
  <c r="M6" i="38"/>
  <c r="ID209" i="31"/>
  <c r="CU157" i="31"/>
  <c r="EI157" i="31" s="1"/>
  <c r="HK157" i="31" s="1"/>
  <c r="CU203" i="31"/>
  <c r="EI203" i="31" s="1"/>
  <c r="BG123" i="31"/>
  <c r="BH21" i="31"/>
  <c r="BG156" i="31"/>
  <c r="FW102" i="31"/>
  <c r="FV19" i="31"/>
  <c r="BG208" i="31"/>
  <c r="FW54" i="31"/>
  <c r="GQ51" i="31"/>
  <c r="DO133" i="31"/>
  <c r="FC133" i="31" s="1"/>
  <c r="IE133" i="31" s="1"/>
  <c r="GP7" i="31"/>
  <c r="DO60" i="31"/>
  <c r="FC60" i="31" s="1"/>
  <c r="FV139" i="31"/>
  <c r="FV191" i="31"/>
  <c r="CU80" i="31"/>
  <c r="EI80" i="31" s="1"/>
  <c r="V8" i="39"/>
  <c r="W8" i="39" s="1"/>
  <c r="GP153" i="31"/>
  <c r="FW57" i="31"/>
  <c r="CB11" i="31"/>
  <c r="ID12" i="31"/>
  <c r="BG119" i="31"/>
  <c r="FW111" i="31"/>
  <c r="DO150" i="31"/>
  <c r="FC150" i="31" s="1"/>
  <c r="CA46" i="31"/>
  <c r="BG60" i="31"/>
  <c r="GP52" i="31"/>
  <c r="CB162" i="31"/>
  <c r="FW213" i="31"/>
  <c r="FW182" i="31"/>
  <c r="GQ65" i="31"/>
  <c r="CU67" i="31"/>
  <c r="EI67" i="31" s="1"/>
  <c r="CU114" i="31"/>
  <c r="EI114" i="31" s="1"/>
  <c r="HK114" i="31" s="1"/>
  <c r="IE108" i="31"/>
  <c r="CU88" i="31"/>
  <c r="EI88" i="31" s="1"/>
  <c r="DO88" i="31"/>
  <c r="FC88" i="31" s="1"/>
  <c r="FV138" i="31"/>
  <c r="CU186" i="31"/>
  <c r="EI186" i="31" s="1"/>
  <c r="CA61" i="31"/>
  <c r="CA156" i="31"/>
  <c r="FV168" i="31"/>
  <c r="FW99" i="31"/>
  <c r="GQ121" i="31"/>
  <c r="GQ16" i="31"/>
  <c r="CB128" i="31"/>
  <c r="GQ37" i="31"/>
  <c r="FW10" i="31"/>
  <c r="GQ64" i="31"/>
  <c r="FW193" i="31"/>
  <c r="FV64" i="31"/>
  <c r="FW104" i="31"/>
  <c r="IE168" i="31"/>
  <c r="IE169" i="31"/>
  <c r="HJ121" i="31"/>
  <c r="DO70" i="31"/>
  <c r="FC70" i="31" s="1"/>
  <c r="IE70" i="31" s="1"/>
  <c r="CA29" i="31"/>
  <c r="BG63" i="31"/>
  <c r="BG37" i="31"/>
  <c r="BG61" i="31"/>
  <c r="HJ125" i="31"/>
  <c r="GQ218" i="31"/>
  <c r="BG55" i="31"/>
  <c r="IE119" i="31"/>
  <c r="CU23" i="31"/>
  <c r="EI23" i="31" s="1"/>
  <c r="HK23" i="31" s="1"/>
  <c r="CU155" i="31"/>
  <c r="EI155" i="31" s="1"/>
  <c r="HK155" i="31" s="1"/>
  <c r="CU120" i="31"/>
  <c r="EI120" i="31" s="1"/>
  <c r="HK120" i="31" s="1"/>
  <c r="FV92" i="31"/>
  <c r="FV46" i="31"/>
  <c r="DO158" i="31"/>
  <c r="FC158" i="31" s="1"/>
  <c r="IE158" i="31" s="1"/>
  <c r="HK158" i="31"/>
  <c r="DO185" i="31"/>
  <c r="FC185" i="31" s="1"/>
  <c r="IE185" i="31" s="1"/>
  <c r="FV113" i="31"/>
  <c r="DO176" i="31"/>
  <c r="FC176" i="31" s="1"/>
  <c r="IE176" i="31" s="1"/>
  <c r="FV166" i="31"/>
  <c r="FV122" i="31"/>
  <c r="FV33" i="31"/>
  <c r="CA171" i="31"/>
  <c r="IE55" i="31"/>
  <c r="IE182" i="31"/>
  <c r="GQ8" i="31"/>
  <c r="CB83" i="31"/>
  <c r="GQ172" i="31"/>
  <c r="GP199" i="31"/>
  <c r="HK29" i="31"/>
  <c r="FW77" i="31"/>
  <c r="BG175" i="31"/>
  <c r="HJ210" i="31"/>
  <c r="DO111" i="31"/>
  <c r="FC111" i="31" s="1"/>
  <c r="ID142" i="31"/>
  <c r="CU185" i="31"/>
  <c r="EI185" i="31" s="1"/>
  <c r="HK185" i="31" s="1"/>
  <c r="IE38" i="31"/>
  <c r="IE151" i="31"/>
  <c r="GP13" i="31"/>
  <c r="GQ41" i="31"/>
  <c r="DO58" i="31"/>
  <c r="FC58" i="31" s="1"/>
  <c r="IE58" i="31" s="1"/>
  <c r="CU44" i="31"/>
  <c r="EI44" i="31" s="1"/>
  <c r="HK44" i="31" s="1"/>
  <c r="CA84" i="31"/>
  <c r="ID35" i="31"/>
  <c r="FV16" i="31"/>
  <c r="IE208" i="31"/>
  <c r="HJ206" i="31"/>
  <c r="CU76" i="31"/>
  <c r="EI76" i="31" s="1"/>
  <c r="HK76" i="31" s="1"/>
  <c r="HJ15" i="31"/>
  <c r="Z7" i="39"/>
  <c r="HJ98" i="31"/>
  <c r="CA123" i="31"/>
  <c r="FV40" i="31"/>
  <c r="GP34" i="31"/>
  <c r="CU216" i="31"/>
  <c r="EI216" i="31" s="1"/>
  <c r="HK216" i="31" s="1"/>
  <c r="CU187" i="31"/>
  <c r="EI187" i="31" s="1"/>
  <c r="HK187" i="31" s="1"/>
  <c r="DP149" i="31"/>
  <c r="FD149" i="31" s="1"/>
  <c r="IF149" i="31" s="1"/>
  <c r="DO45" i="31"/>
  <c r="FC45" i="31" s="1"/>
  <c r="IE45" i="31" s="1"/>
  <c r="CB93" i="31"/>
  <c r="GQ170" i="31"/>
  <c r="FW25" i="31"/>
  <c r="CA161" i="31"/>
  <c r="BG28" i="31"/>
  <c r="DO20" i="31"/>
  <c r="FC20" i="31" s="1"/>
  <c r="CB137" i="31"/>
  <c r="BH49" i="31"/>
  <c r="CU86" i="31"/>
  <c r="EI86" i="31" s="1"/>
  <c r="CU209" i="31"/>
  <c r="EI209" i="31" s="1"/>
  <c r="BG5" i="31"/>
  <c r="CA146" i="31"/>
  <c r="CU106" i="31"/>
  <c r="EI106" i="31" s="1"/>
  <c r="BG30" i="31"/>
  <c r="CB100" i="31"/>
  <c r="FW69" i="31"/>
  <c r="CU108" i="31"/>
  <c r="EI108" i="31" s="1"/>
  <c r="HK108" i="31" s="1"/>
  <c r="GQ32" i="31"/>
  <c r="GQ47" i="31"/>
  <c r="DO188" i="31"/>
  <c r="FC188" i="31" s="1"/>
  <c r="IE188" i="31" s="1"/>
  <c r="BH213" i="31"/>
  <c r="CU45" i="31"/>
  <c r="EI45" i="31" s="1"/>
  <c r="BH182" i="31"/>
  <c r="FW178" i="31"/>
  <c r="CB65" i="31"/>
  <c r="BG151" i="31"/>
  <c r="CA94" i="31"/>
  <c r="BG138" i="31"/>
  <c r="CU117" i="31"/>
  <c r="EI117" i="31" s="1"/>
  <c r="GQ63" i="31"/>
  <c r="CA198" i="31"/>
  <c r="BG168" i="31"/>
  <c r="FW11" i="31"/>
  <c r="DO132" i="31"/>
  <c r="FC132" i="31" s="1"/>
  <c r="DP139" i="31"/>
  <c r="FD139" i="31" s="1"/>
  <c r="BH99" i="31"/>
  <c r="CB121" i="31"/>
  <c r="CB16" i="31"/>
  <c r="CB37" i="31"/>
  <c r="BH10" i="31"/>
  <c r="CB64" i="31"/>
  <c r="BH193" i="31"/>
  <c r="BG64" i="31"/>
  <c r="BH104" i="31"/>
  <c r="CA107" i="31"/>
  <c r="CB200" i="31"/>
  <c r="CB218" i="31"/>
  <c r="GQ80" i="31"/>
  <c r="FV201" i="31"/>
  <c r="CU70" i="31"/>
  <c r="EI70" i="31" s="1"/>
  <c r="HK70" i="31" s="1"/>
  <c r="CU129" i="31"/>
  <c r="EI129" i="31" s="1"/>
  <c r="HK129" i="31" s="1"/>
  <c r="BG92" i="31"/>
  <c r="BG46" i="31"/>
  <c r="CU150" i="31"/>
  <c r="EI150" i="31" s="1"/>
  <c r="HK150" i="31" s="1"/>
  <c r="FV24" i="31"/>
  <c r="CU43" i="31"/>
  <c r="EI43" i="31" s="1"/>
  <c r="HK43" i="31" s="1"/>
  <c r="GQ103" i="31"/>
  <c r="GQ181" i="31"/>
  <c r="DO215" i="31"/>
  <c r="FC215" i="31" s="1"/>
  <c r="IE215" i="31" s="1"/>
  <c r="BG113" i="31"/>
  <c r="FV149" i="31"/>
  <c r="CA48" i="31"/>
  <c r="BG166" i="31"/>
  <c r="CT79" i="31"/>
  <c r="EH79" i="31" s="1"/>
  <c r="BG122" i="31"/>
  <c r="BG33" i="31"/>
  <c r="CB8" i="31"/>
  <c r="BG6" i="31"/>
  <c r="CB172" i="31"/>
  <c r="CA199" i="31"/>
  <c r="CU118" i="31"/>
  <c r="EI118" i="31" s="1"/>
  <c r="BH77" i="31"/>
  <c r="GQ144" i="31"/>
  <c r="GP160" i="31"/>
  <c r="CA13" i="31"/>
  <c r="CB41" i="31"/>
  <c r="CA69" i="31"/>
  <c r="FV197" i="31"/>
  <c r="CU194" i="31"/>
  <c r="EI194" i="31" s="1"/>
  <c r="HK194" i="31" s="1"/>
  <c r="BG16" i="31"/>
  <c r="GQ18" i="31"/>
  <c r="BG40" i="31"/>
  <c r="CU214" i="31"/>
  <c r="EI214" i="31" s="1"/>
  <c r="HK214" i="31" s="1"/>
  <c r="CA34" i="31"/>
  <c r="DO125" i="31"/>
  <c r="FC125" i="31" s="1"/>
  <c r="IE125" i="31" s="1"/>
  <c r="DP154" i="31"/>
  <c r="FD154" i="31" s="1"/>
  <c r="IF154" i="31" s="1"/>
  <c r="GP147" i="31"/>
  <c r="BG196" i="31"/>
  <c r="GQ116" i="31"/>
  <c r="BG13" i="31"/>
  <c r="CU75" i="31"/>
  <c r="EI75" i="31" s="1"/>
  <c r="CA202" i="31"/>
  <c r="BG215" i="31"/>
  <c r="GQ206" i="31"/>
  <c r="DO173" i="31"/>
  <c r="FC173" i="31" s="1"/>
  <c r="IE173" i="31" s="1"/>
  <c r="BG68" i="31"/>
  <c r="CA52" i="31"/>
  <c r="HK69" i="31"/>
  <c r="GQ193" i="31"/>
  <c r="BG173" i="31"/>
  <c r="CB77" i="31"/>
  <c r="IE32" i="31"/>
  <c r="FW62" i="31"/>
  <c r="CA31" i="31"/>
  <c r="IE47" i="31"/>
  <c r="GP186" i="31"/>
  <c r="GQ105" i="31"/>
  <c r="HK178" i="31"/>
  <c r="CB36" i="31"/>
  <c r="CA89" i="31"/>
  <c r="CA143" i="31"/>
  <c r="DO213" i="31"/>
  <c r="FC213" i="31" s="1"/>
  <c r="IE63" i="31"/>
  <c r="BG71" i="31"/>
  <c r="FW65" i="31"/>
  <c r="GQ95" i="31"/>
  <c r="FW115" i="31"/>
  <c r="HK11" i="31"/>
  <c r="FW137" i="31"/>
  <c r="BG82" i="31"/>
  <c r="GQ184" i="31"/>
  <c r="GQ178" i="31"/>
  <c r="CU161" i="31"/>
  <c r="EI161" i="31" s="1"/>
  <c r="HK161" i="31" s="1"/>
  <c r="FV164" i="31"/>
  <c r="FW171" i="31"/>
  <c r="DO174" i="31"/>
  <c r="FC174" i="31" s="1"/>
  <c r="IE174" i="31" s="1"/>
  <c r="IE80" i="31"/>
  <c r="HJ201" i="31"/>
  <c r="CU165" i="31"/>
  <c r="EI165" i="31" s="1"/>
  <c r="CU109" i="31"/>
  <c r="EI109" i="31" s="1"/>
  <c r="HK109" i="31" s="1"/>
  <c r="GP73" i="31"/>
  <c r="HJ24" i="31"/>
  <c r="CU141" i="31"/>
  <c r="EI141" i="31" s="1"/>
  <c r="HK141" i="31" s="1"/>
  <c r="IE103" i="31"/>
  <c r="IE181" i="31"/>
  <c r="FW176" i="31"/>
  <c r="FV59" i="31"/>
  <c r="GQ97" i="31"/>
  <c r="HJ149" i="31"/>
  <c r="BG167" i="31"/>
  <c r="FW154" i="31"/>
  <c r="GQ190" i="31"/>
  <c r="GQ157" i="31"/>
  <c r="IE144" i="31"/>
  <c r="ID160" i="31"/>
  <c r="CU107" i="31"/>
  <c r="EI107" i="31" s="1"/>
  <c r="HK107" i="31" s="1"/>
  <c r="CU95" i="31"/>
  <c r="EI95" i="31" s="1"/>
  <c r="HK95" i="31" s="1"/>
  <c r="BG133" i="31"/>
  <c r="CU96" i="31"/>
  <c r="EI96" i="31" s="1"/>
  <c r="HJ197" i="31"/>
  <c r="FW190" i="31"/>
  <c r="FV53" i="31"/>
  <c r="GQ57" i="31"/>
  <c r="FW8" i="31"/>
  <c r="FW51" i="31"/>
  <c r="FV145" i="31"/>
  <c r="IE18" i="31"/>
  <c r="GQ120" i="31"/>
  <c r="CU39" i="31"/>
  <c r="EI39" i="31" s="1"/>
  <c r="HK39" i="31" s="1"/>
  <c r="DO204" i="31"/>
  <c r="FC204" i="31" s="1"/>
  <c r="IE204" i="31" s="1"/>
  <c r="DP30" i="31"/>
  <c r="FD30" i="31" s="1"/>
  <c r="IF30" i="31" s="1"/>
  <c r="FW198" i="31"/>
  <c r="GP113" i="31"/>
  <c r="CB104" i="31"/>
  <c r="GQ102" i="31"/>
  <c r="FW204" i="31"/>
  <c r="CU50" i="31"/>
  <c r="EI50" i="31" s="1"/>
  <c r="BG101" i="31"/>
  <c r="DO5" i="31"/>
  <c r="FC5" i="31" s="1"/>
  <c r="IE5" i="31" s="1"/>
  <c r="DP180" i="31"/>
  <c r="FD180" i="31" s="1"/>
  <c r="IF180" i="31" s="1"/>
  <c r="DO207" i="31"/>
  <c r="FC207" i="31" s="1"/>
  <c r="IE207" i="31" s="1"/>
  <c r="CU100" i="31"/>
  <c r="EI100" i="31" s="1"/>
  <c r="HK100" i="31" s="1"/>
  <c r="BH111" i="31"/>
  <c r="CA74" i="31"/>
  <c r="FV47" i="31"/>
  <c r="BG4" i="31"/>
  <c r="BG31" i="31"/>
  <c r="CB193" i="31"/>
  <c r="GP205" i="31"/>
  <c r="CT91" i="31"/>
  <c r="EH91" i="31" s="1"/>
  <c r="HJ91" i="31" s="1"/>
  <c r="CT169" i="31"/>
  <c r="EH169" i="31" s="1"/>
  <c r="HJ169" i="31" s="1"/>
  <c r="BH62" i="31"/>
  <c r="CU22" i="31"/>
  <c r="EI22" i="31" s="1"/>
  <c r="CA186" i="31"/>
  <c r="CB105" i="31"/>
  <c r="CU143" i="31"/>
  <c r="EI143" i="31" s="1"/>
  <c r="DO136" i="31"/>
  <c r="FC136" i="31" s="1"/>
  <c r="FW162" i="31"/>
  <c r="FW83" i="31"/>
  <c r="CB183" i="31"/>
  <c r="BG112" i="31"/>
  <c r="CA19" i="31"/>
  <c r="GQ164" i="31"/>
  <c r="FW72" i="31"/>
  <c r="HK65" i="31"/>
  <c r="IE95" i="31"/>
  <c r="HK115" i="31"/>
  <c r="DP54" i="31"/>
  <c r="FD54" i="31" s="1"/>
  <c r="DP148" i="31"/>
  <c r="FD148" i="31" s="1"/>
  <c r="IF148" i="31" s="1"/>
  <c r="CU35" i="31"/>
  <c r="EI35" i="31" s="1"/>
  <c r="DO43" i="31"/>
  <c r="FC43" i="31" s="1"/>
  <c r="IE43" i="31" s="1"/>
  <c r="BH137" i="31"/>
  <c r="DO212" i="31"/>
  <c r="FC212" i="31" s="1"/>
  <c r="IE212" i="31" s="1"/>
  <c r="DO81" i="31"/>
  <c r="FC81" i="31" s="1"/>
  <c r="IE81" i="31" s="1"/>
  <c r="BG199" i="31"/>
  <c r="CB140" i="31"/>
  <c r="CB184" i="31"/>
  <c r="CB178" i="31"/>
  <c r="FV195" i="31"/>
  <c r="BG211" i="31"/>
  <c r="GQ118" i="31"/>
  <c r="CB40" i="31"/>
  <c r="BG26" i="31"/>
  <c r="BG164" i="31"/>
  <c r="BH171" i="31"/>
  <c r="DO159" i="31"/>
  <c r="FC159" i="31" s="1"/>
  <c r="DO44" i="31"/>
  <c r="FC44" i="31" s="1"/>
  <c r="GQ141" i="31"/>
  <c r="DO201" i="31"/>
  <c r="FC201" i="31" s="1"/>
  <c r="IE201" i="31" s="1"/>
  <c r="K6" i="39"/>
  <c r="DO210" i="31"/>
  <c r="FC210" i="31" s="1"/>
  <c r="DP167" i="31"/>
  <c r="FD167" i="31" s="1"/>
  <c r="DO145" i="31"/>
  <c r="FC145" i="31" s="1"/>
  <c r="ID73" i="31"/>
  <c r="GQ131" i="31"/>
  <c r="BH176" i="31"/>
  <c r="BG59" i="31"/>
  <c r="CB97" i="31"/>
  <c r="BG146" i="31"/>
  <c r="DO175" i="31"/>
  <c r="FC175" i="31" s="1"/>
  <c r="IE175" i="31" s="1"/>
  <c r="DO96" i="31"/>
  <c r="FC96" i="31" s="1"/>
  <c r="IE96" i="31" s="1"/>
  <c r="FW177" i="31"/>
  <c r="GQ114" i="31"/>
  <c r="HK154" i="31"/>
  <c r="DO191" i="31"/>
  <c r="FC191" i="31" s="1"/>
  <c r="IE191" i="31" s="1"/>
  <c r="IE190" i="31"/>
  <c r="U7" i="38"/>
  <c r="Z6" i="38"/>
  <c r="IE157" i="31"/>
  <c r="DO50" i="31"/>
  <c r="FC50" i="31" s="1"/>
  <c r="IE50" i="31" s="1"/>
  <c r="GQ22" i="31"/>
  <c r="FW17" i="31"/>
  <c r="GQ115" i="31"/>
  <c r="DO126" i="31"/>
  <c r="FC126" i="31" s="1"/>
  <c r="DO87" i="31"/>
  <c r="FC87" i="31" s="1"/>
  <c r="DO66" i="31"/>
  <c r="FC66" i="31" s="1"/>
  <c r="IE66" i="31" s="1"/>
  <c r="CU183" i="31"/>
  <c r="EI183" i="31" s="1"/>
  <c r="HK190" i="31"/>
  <c r="HJ53" i="31"/>
  <c r="IE57" i="31"/>
  <c r="HK8" i="31"/>
  <c r="HK51" i="31"/>
  <c r="GQ211" i="31"/>
  <c r="FV105" i="31"/>
  <c r="HJ145" i="31"/>
  <c r="GQ71" i="31"/>
  <c r="GP42" i="31"/>
  <c r="DP217" i="31"/>
  <c r="FD217" i="31" s="1"/>
  <c r="IF217" i="31" s="1"/>
  <c r="CU148" i="31"/>
  <c r="EI148" i="31" s="1"/>
  <c r="HK148" i="31" s="1"/>
  <c r="IE120" i="31"/>
  <c r="CU78" i="31"/>
  <c r="EI78" i="31" s="1"/>
  <c r="HK78" i="31" s="1"/>
  <c r="CU144" i="31"/>
  <c r="EI144" i="31" s="1"/>
  <c r="DP127" i="31"/>
  <c r="FD127" i="31" s="1"/>
  <c r="IF127" i="31" s="1"/>
  <c r="DO130" i="31"/>
  <c r="FC130" i="31" s="1"/>
  <c r="CB117" i="31"/>
  <c r="CB129" i="31"/>
  <c r="FW179" i="31"/>
  <c r="GQ216" i="31"/>
  <c r="DO106" i="31"/>
  <c r="FC106" i="31" s="1"/>
  <c r="IE106" i="31" s="1"/>
  <c r="CU212" i="31"/>
  <c r="EI212" i="31" s="1"/>
  <c r="FV27" i="31"/>
  <c r="FW217" i="31"/>
  <c r="FV202" i="31"/>
  <c r="BG89" i="31"/>
  <c r="BH73" i="31"/>
  <c r="DO187" i="31"/>
  <c r="FC187" i="31" s="1"/>
  <c r="IE187" i="31" s="1"/>
  <c r="GQ135" i="31"/>
  <c r="FW97" i="31"/>
  <c r="FW34" i="31"/>
  <c r="BG9" i="31"/>
  <c r="CA33" i="31"/>
  <c r="CU74" i="31"/>
  <c r="EI74" i="31" s="1"/>
  <c r="HK74" i="31" s="1"/>
  <c r="HJ47" i="31"/>
  <c r="BG135" i="31"/>
  <c r="ID205" i="31"/>
  <c r="GQ194" i="31"/>
  <c r="CA138" i="31"/>
  <c r="FV127" i="31"/>
  <c r="BG94" i="31"/>
  <c r="GP67" i="31"/>
  <c r="GQ197" i="31"/>
  <c r="GQ112" i="31"/>
  <c r="FW181" i="31"/>
  <c r="DO99" i="31"/>
  <c r="FC99" i="31" s="1"/>
  <c r="IE99" i="31" s="1"/>
  <c r="CU131" i="31"/>
  <c r="EI131" i="31" s="1"/>
  <c r="HK131" i="31" s="1"/>
  <c r="CU20" i="31"/>
  <c r="EI20" i="31" s="1"/>
  <c r="HK20" i="31" s="1"/>
  <c r="HK162" i="31"/>
  <c r="HK83" i="31"/>
  <c r="FW147" i="31"/>
  <c r="CU85" i="31"/>
  <c r="EI85" i="31" s="1"/>
  <c r="HK85" i="31" s="1"/>
  <c r="IE164" i="31"/>
  <c r="HK72" i="31"/>
  <c r="CA165" i="31"/>
  <c r="FV116" i="31"/>
  <c r="FW170" i="31"/>
  <c r="FW110" i="31"/>
  <c r="FW200" i="31"/>
  <c r="GQ92" i="31"/>
  <c r="GQ85" i="31"/>
  <c r="BG126" i="31"/>
  <c r="CA166" i="31"/>
  <c r="HJ195" i="31"/>
  <c r="FW103" i="31"/>
  <c r="IE118" i="31"/>
  <c r="BG41" i="31"/>
  <c r="IE141" i="31"/>
  <c r="L6" i="39"/>
  <c r="FV163" i="31"/>
  <c r="FV14" i="31"/>
  <c r="IE131" i="31"/>
  <c r="BG132" i="31"/>
  <c r="FV134" i="31"/>
  <c r="BG48" i="31"/>
  <c r="CB163" i="31"/>
  <c r="GQ25" i="31"/>
  <c r="HK177" i="31"/>
  <c r="IE114" i="31"/>
  <c r="CA53" i="31"/>
  <c r="FV56" i="31"/>
  <c r="GP134" i="31"/>
  <c r="GQ39" i="31"/>
  <c r="CA177" i="31"/>
  <c r="CB6" i="31"/>
  <c r="GQ14" i="31"/>
  <c r="IE22" i="31"/>
  <c r="DP90" i="31"/>
  <c r="FD90" i="31" s="1"/>
  <c r="IF90" i="31" s="1"/>
  <c r="HK17" i="31"/>
  <c r="DP49" i="31"/>
  <c r="FD49" i="31" s="1"/>
  <c r="IF49" i="31" s="1"/>
  <c r="DP28" i="31"/>
  <c r="FD28" i="31" s="1"/>
  <c r="IF28" i="31" s="1"/>
  <c r="IE115" i="31"/>
  <c r="DO214" i="31"/>
  <c r="FC214" i="31" s="1"/>
  <c r="IE214" i="31" s="1"/>
  <c r="GQ189" i="31"/>
  <c r="DO196" i="31"/>
  <c r="FC196" i="31" s="1"/>
  <c r="IE196" i="31" s="1"/>
  <c r="IE211" i="31"/>
  <c r="HJ105" i="31"/>
  <c r="IE71" i="31"/>
  <c r="CA42" i="31"/>
  <c r="CU207" i="31"/>
  <c r="EI207" i="31" s="1"/>
  <c r="CU205" i="31"/>
  <c r="EI205" i="31" s="1"/>
  <c r="HK205" i="31" s="1"/>
  <c r="CU174" i="31"/>
  <c r="EI174" i="31" s="1"/>
  <c r="FV123" i="31"/>
  <c r="GQ93" i="31"/>
  <c r="CB194" i="31"/>
  <c r="GQ129" i="31"/>
  <c r="CA9" i="31"/>
  <c r="FV196" i="31"/>
  <c r="BG127" i="31"/>
  <c r="FW21" i="31"/>
  <c r="FV13" i="31"/>
  <c r="CA67" i="31"/>
  <c r="CB197" i="31"/>
  <c r="CB112" i="31"/>
  <c r="BH181" i="31"/>
  <c r="CU36" i="31"/>
  <c r="EI36" i="31" s="1"/>
  <c r="HK36" i="31" s="1"/>
  <c r="FV156" i="31"/>
  <c r="BG160" i="31"/>
  <c r="BH147" i="31"/>
  <c r="GQ104" i="31"/>
  <c r="CA122" i="31"/>
  <c r="GP202" i="31"/>
  <c r="FW84" i="31"/>
  <c r="CU180" i="31"/>
  <c r="EI180" i="31" s="1"/>
  <c r="HK180" i="31" s="1"/>
  <c r="CU152" i="31"/>
  <c r="EI152" i="31" s="1"/>
  <c r="HK152" i="31" s="1"/>
  <c r="DP78" i="31"/>
  <c r="FD78" i="31" s="1"/>
  <c r="IF78" i="31" s="1"/>
  <c r="BG116" i="31"/>
  <c r="DO79" i="31"/>
  <c r="FC79" i="31" s="1"/>
  <c r="IE79" i="31" s="1"/>
  <c r="CU142" i="31"/>
  <c r="EI142" i="31" s="1"/>
  <c r="HK142" i="31" s="1"/>
  <c r="DO21" i="31"/>
  <c r="FC21" i="31" s="1"/>
  <c r="BH170" i="31"/>
  <c r="BH110" i="31"/>
  <c r="BH200" i="31"/>
  <c r="CB92" i="31"/>
  <c r="CB85" i="31"/>
  <c r="BG52" i="31"/>
  <c r="BH103" i="31"/>
  <c r="CA59" i="31"/>
  <c r="CU93" i="31"/>
  <c r="EI93" i="31" s="1"/>
  <c r="HK93" i="31" s="1"/>
  <c r="DO24" i="31"/>
  <c r="FC24" i="31" s="1"/>
  <c r="BG12" i="31"/>
  <c r="FW49" i="31"/>
  <c r="FV89" i="31"/>
  <c r="FV208" i="31"/>
  <c r="CU192" i="31"/>
  <c r="EI192" i="31" s="1"/>
  <c r="HK192" i="31" s="1"/>
  <c r="DP15" i="31"/>
  <c r="FD15" i="31" s="1"/>
  <c r="BG163" i="31"/>
  <c r="BG14" i="31"/>
  <c r="FV215" i="31"/>
  <c r="GQ62" i="31"/>
  <c r="FW73" i="31"/>
  <c r="BG159" i="31"/>
  <c r="BG134" i="31"/>
  <c r="CA152" i="31"/>
  <c r="CU18" i="31"/>
  <c r="EI18" i="31" s="1"/>
  <c r="HK18" i="31" s="1"/>
  <c r="CB25" i="31"/>
  <c r="CA27" i="31"/>
  <c r="BG56" i="31"/>
  <c r="CA134" i="31"/>
  <c r="CB39" i="31"/>
  <c r="CB68" i="31"/>
  <c r="CB14" i="31"/>
  <c r="FV101" i="31"/>
  <c r="BG42" i="31"/>
  <c r="DO101" i="31"/>
  <c r="FC101" i="31" s="1"/>
  <c r="IE101" i="31" s="1"/>
  <c r="FV30" i="31"/>
  <c r="CB189" i="31"/>
  <c r="DO195" i="31"/>
  <c r="FC195" i="31" s="1"/>
  <c r="DO155" i="31"/>
  <c r="FC155" i="31" s="1"/>
  <c r="IE155" i="31" s="1"/>
  <c r="DO179" i="31"/>
  <c r="FC179" i="31" s="1"/>
  <c r="K6" i="38"/>
  <c r="DO86" i="31"/>
  <c r="FC86" i="31" s="1"/>
  <c r="IE86" i="31" s="1"/>
  <c r="GQ100" i="31"/>
  <c r="DP109" i="31"/>
  <c r="FD109" i="31" s="1"/>
  <c r="IF109" i="31" s="1"/>
  <c r="DP192" i="31"/>
  <c r="FD192" i="31" s="1"/>
  <c r="BH131" i="31" l="1"/>
  <c r="CC28" i="31"/>
  <c r="JB28" i="31"/>
  <c r="BH93" i="31"/>
  <c r="CC49" i="31"/>
  <c r="JB49" i="31"/>
  <c r="CB79" i="31"/>
  <c r="BH142" i="31"/>
  <c r="FW183" i="31"/>
  <c r="GQ87" i="31"/>
  <c r="GQ145" i="31"/>
  <c r="GQ210" i="31"/>
  <c r="CB201" i="31"/>
  <c r="GQ159" i="31"/>
  <c r="CU199" i="31"/>
  <c r="EI199" i="31" s="1"/>
  <c r="CB212" i="31"/>
  <c r="GQ136" i="31"/>
  <c r="CB204" i="31"/>
  <c r="CA160" i="31"/>
  <c r="CU167" i="31"/>
  <c r="EI167" i="31" s="1"/>
  <c r="HK167" i="31" s="1"/>
  <c r="BG24" i="31"/>
  <c r="CB174" i="31"/>
  <c r="GQ213" i="31"/>
  <c r="BH178" i="31"/>
  <c r="BH69" i="31"/>
  <c r="CB173" i="31"/>
  <c r="FW75" i="31"/>
  <c r="CB125" i="31"/>
  <c r="CU40" i="31"/>
  <c r="EI40" i="31" s="1"/>
  <c r="HK40" i="31" s="1"/>
  <c r="CU6" i="31"/>
  <c r="EI6" i="31" s="1"/>
  <c r="HK6" i="31" s="1"/>
  <c r="CU92" i="31"/>
  <c r="EI92" i="31" s="1"/>
  <c r="HK92" i="31" s="1"/>
  <c r="BH70" i="31"/>
  <c r="GR139" i="31"/>
  <c r="FW117" i="31"/>
  <c r="CB188" i="31"/>
  <c r="FW106" i="31"/>
  <c r="FW209" i="31"/>
  <c r="BG98" i="31"/>
  <c r="CB208" i="31"/>
  <c r="BH185" i="31"/>
  <c r="CU175" i="31"/>
  <c r="EI175" i="31" s="1"/>
  <c r="HK175" i="31" s="1"/>
  <c r="CB119" i="31"/>
  <c r="CU37" i="31"/>
  <c r="EI37" i="31" s="1"/>
  <c r="HK37" i="31" s="1"/>
  <c r="CB70" i="31"/>
  <c r="FW88" i="31"/>
  <c r="FW80" i="31"/>
  <c r="CB110" i="31"/>
  <c r="BG58" i="31"/>
  <c r="BH124" i="31"/>
  <c r="CU140" i="31"/>
  <c r="EI140" i="31" s="1"/>
  <c r="HK140" i="31" s="1"/>
  <c r="CB75" i="31"/>
  <c r="CU218" i="31"/>
  <c r="EI218" i="31" s="1"/>
  <c r="HK218" i="31" s="1"/>
  <c r="CV84" i="31"/>
  <c r="EJ84" i="31" s="1"/>
  <c r="CB214" i="31"/>
  <c r="CB118" i="31"/>
  <c r="CU126" i="31"/>
  <c r="EI126" i="31" s="1"/>
  <c r="BH20" i="31"/>
  <c r="BH74" i="31"/>
  <c r="GQ179" i="31"/>
  <c r="GQ195" i="31"/>
  <c r="GR15" i="31"/>
  <c r="CU12" i="31"/>
  <c r="EI12" i="31" s="1"/>
  <c r="HK12" i="31" s="1"/>
  <c r="DP85" i="31"/>
  <c r="FD85" i="31" s="1"/>
  <c r="IF85" i="31" s="1"/>
  <c r="CV170" i="31"/>
  <c r="EJ170" i="31" s="1"/>
  <c r="HL170" i="31" s="1"/>
  <c r="CV181" i="31"/>
  <c r="EJ181" i="31" s="1"/>
  <c r="HL181" i="31" s="1"/>
  <c r="DP194" i="31"/>
  <c r="FD194" i="31" s="1"/>
  <c r="IF194" i="31" s="1"/>
  <c r="FW174" i="31"/>
  <c r="FW207" i="31"/>
  <c r="CB115" i="31"/>
  <c r="DO165" i="31"/>
  <c r="FC165" i="31" s="1"/>
  <c r="IE165" i="31" s="1"/>
  <c r="CU94" i="31"/>
  <c r="EI94" i="31" s="1"/>
  <c r="HK94" i="31" s="1"/>
  <c r="CA205" i="31"/>
  <c r="CV73" i="31"/>
  <c r="EJ73" i="31" s="1"/>
  <c r="FW212" i="31"/>
  <c r="GQ130" i="31"/>
  <c r="FW144" i="31"/>
  <c r="BH51" i="31"/>
  <c r="HK183" i="31"/>
  <c r="IE87" i="31"/>
  <c r="V7" i="38"/>
  <c r="W7" i="38" s="1"/>
  <c r="Y7" i="38" s="1"/>
  <c r="CU59" i="31"/>
  <c r="EI59" i="31" s="1"/>
  <c r="HK59" i="31" s="1"/>
  <c r="IE145" i="31"/>
  <c r="IE210" i="31"/>
  <c r="IE159" i="31"/>
  <c r="DP40" i="31"/>
  <c r="FD40" i="31" s="1"/>
  <c r="FW35" i="31"/>
  <c r="GR54" i="31"/>
  <c r="IE136" i="31"/>
  <c r="DO186" i="31"/>
  <c r="FC186" i="31" s="1"/>
  <c r="CU101" i="31"/>
  <c r="EI101" i="31" s="1"/>
  <c r="HK101" i="31" s="1"/>
  <c r="BG197" i="31"/>
  <c r="CB144" i="31"/>
  <c r="BG149" i="31"/>
  <c r="FW165" i="31"/>
  <c r="IE213" i="31"/>
  <c r="HK75" i="31"/>
  <c r="DO13" i="31"/>
  <c r="FC13" i="31" s="1"/>
  <c r="IE13" i="31" s="1"/>
  <c r="FW118" i="31"/>
  <c r="FV79" i="31"/>
  <c r="DP200" i="31"/>
  <c r="FD200" i="31" s="1"/>
  <c r="CV193" i="31"/>
  <c r="EJ193" i="31" s="1"/>
  <c r="HL193" i="31" s="1"/>
  <c r="DP16" i="31"/>
  <c r="FD16" i="31" s="1"/>
  <c r="IF139" i="31"/>
  <c r="HK117" i="31"/>
  <c r="DP65" i="31"/>
  <c r="FD65" i="31" s="1"/>
  <c r="IF65" i="31" s="1"/>
  <c r="FW45" i="31"/>
  <c r="HK106" i="31"/>
  <c r="HK209" i="31"/>
  <c r="DP137" i="31"/>
  <c r="FD137" i="31" s="1"/>
  <c r="IF137" i="31" s="1"/>
  <c r="DO161" i="31"/>
  <c r="FC161" i="31" s="1"/>
  <c r="IE161" i="31" s="1"/>
  <c r="CA142" i="31"/>
  <c r="DP83" i="31"/>
  <c r="FD83" i="31" s="1"/>
  <c r="IF83" i="31" s="1"/>
  <c r="BG121" i="31"/>
  <c r="DO61" i="31"/>
  <c r="FC61" i="31" s="1"/>
  <c r="IE61" i="31" s="1"/>
  <c r="HK88" i="31"/>
  <c r="FW67" i="31"/>
  <c r="DO46" i="31"/>
  <c r="FC46" i="31" s="1"/>
  <c r="IE46" i="31" s="1"/>
  <c r="HK80" i="31"/>
  <c r="CU208" i="31"/>
  <c r="EI208" i="31" s="1"/>
  <c r="HK208" i="31" s="1"/>
  <c r="FW203" i="31"/>
  <c r="CU130" i="31"/>
  <c r="EI130" i="31" s="1"/>
  <c r="HK130" i="31" s="1"/>
  <c r="DP72" i="31"/>
  <c r="FD72" i="31" s="1"/>
  <c r="IF72" i="31" s="1"/>
  <c r="CB98" i="31"/>
  <c r="FW128" i="31"/>
  <c r="GQ26" i="31"/>
  <c r="GQ56" i="31"/>
  <c r="I7" i="38"/>
  <c r="J7" i="38" s="1"/>
  <c r="CU19" i="31"/>
  <c r="EI19" i="31" s="1"/>
  <c r="HK19" i="31" s="1"/>
  <c r="CV198" i="31"/>
  <c r="EJ198" i="31" s="1"/>
  <c r="HL198" i="31" s="1"/>
  <c r="CV204" i="31"/>
  <c r="EJ204" i="31" s="1"/>
  <c r="HL204" i="31" s="1"/>
  <c r="CU27" i="31"/>
  <c r="EI27" i="31" s="1"/>
  <c r="HK27" i="31" s="1"/>
  <c r="CV57" i="31"/>
  <c r="EJ57" i="31" s="1"/>
  <c r="HL57" i="31" s="1"/>
  <c r="CV34" i="31"/>
  <c r="EJ34" i="31" s="1"/>
  <c r="CU134" i="31"/>
  <c r="EI134" i="31" s="1"/>
  <c r="HK134" i="31" s="1"/>
  <c r="FW93" i="31"/>
  <c r="GR49" i="31"/>
  <c r="CB99" i="31"/>
  <c r="GR192" i="31"/>
  <c r="IF192" i="31"/>
  <c r="GQ86" i="31"/>
  <c r="IE179" i="31"/>
  <c r="IE195" i="31"/>
  <c r="DO134" i="31"/>
  <c r="FC134" i="31" s="1"/>
  <c r="CU159" i="31"/>
  <c r="EI159" i="31" s="1"/>
  <c r="HK159" i="31" s="1"/>
  <c r="IF15" i="31"/>
  <c r="GR78" i="31"/>
  <c r="FW180" i="31"/>
  <c r="DO122" i="31"/>
  <c r="FC122" i="31" s="1"/>
  <c r="IE122" i="31" s="1"/>
  <c r="HK174" i="31"/>
  <c r="HK207" i="31"/>
  <c r="GQ196" i="31"/>
  <c r="BH17" i="31"/>
  <c r="DP6" i="31"/>
  <c r="FD6" i="31" s="1"/>
  <c r="IF6" i="31" s="1"/>
  <c r="DP163" i="31"/>
  <c r="FD163" i="31" s="1"/>
  <c r="IF163" i="31" s="1"/>
  <c r="CU132" i="31"/>
  <c r="EI132" i="31" s="1"/>
  <c r="BH72" i="31"/>
  <c r="DO33" i="31"/>
  <c r="FC33" i="31" s="1"/>
  <c r="IE33" i="31" s="1"/>
  <c r="HK212" i="31"/>
  <c r="IE130" i="31"/>
  <c r="HK144" i="31"/>
  <c r="FW148" i="31"/>
  <c r="BH8" i="31"/>
  <c r="CB190" i="31"/>
  <c r="GQ175" i="31"/>
  <c r="DP178" i="31"/>
  <c r="FD178" i="31" s="1"/>
  <c r="CV137" i="31"/>
  <c r="EJ137" i="31" s="1"/>
  <c r="HL137" i="31" s="1"/>
  <c r="HK35" i="31"/>
  <c r="IF54" i="31"/>
  <c r="FV169" i="31"/>
  <c r="FW100" i="31"/>
  <c r="GR180" i="31"/>
  <c r="FW95" i="31"/>
  <c r="CB181" i="31"/>
  <c r="HK165" i="31"/>
  <c r="FW161" i="31"/>
  <c r="CB32" i="31"/>
  <c r="DO52" i="31"/>
  <c r="FC52" i="31" s="1"/>
  <c r="IE52" i="31" s="1"/>
  <c r="DO34" i="31"/>
  <c r="FC34" i="31" s="1"/>
  <c r="HK118" i="31"/>
  <c r="DP8" i="31"/>
  <c r="FD8" i="31" s="1"/>
  <c r="IF8" i="31" s="1"/>
  <c r="HJ79" i="31"/>
  <c r="CU113" i="31"/>
  <c r="EI113" i="31" s="1"/>
  <c r="HK113" i="31" s="1"/>
  <c r="CU168" i="31"/>
  <c r="EI168" i="31" s="1"/>
  <c r="HK45" i="31"/>
  <c r="GQ45" i="31"/>
  <c r="FW187" i="31"/>
  <c r="BG15" i="31"/>
  <c r="FW44" i="31"/>
  <c r="GQ158" i="31"/>
  <c r="FW155" i="31"/>
  <c r="CU55" i="31"/>
  <c r="EI55" i="31" s="1"/>
  <c r="CU63" i="31"/>
  <c r="EI63" i="31" s="1"/>
  <c r="HK63" i="31" s="1"/>
  <c r="CB169" i="31"/>
  <c r="CB108" i="31"/>
  <c r="HK67" i="31"/>
  <c r="CU119" i="31"/>
  <c r="EI119" i="31" s="1"/>
  <c r="HK119" i="31" s="1"/>
  <c r="GQ133" i="31"/>
  <c r="CU156" i="31"/>
  <c r="EI156" i="31" s="1"/>
  <c r="HK156" i="31" s="1"/>
  <c r="HK203" i="31"/>
  <c r="GQ4" i="31"/>
  <c r="HK128" i="31"/>
  <c r="IE26" i="31"/>
  <c r="IE56" i="31"/>
  <c r="DO203" i="31"/>
  <c r="FC203" i="31" s="1"/>
  <c r="IE203" i="31" s="1"/>
  <c r="DP62" i="31"/>
  <c r="FD62" i="31" s="1"/>
  <c r="IF62" i="31" s="1"/>
  <c r="DP39" i="31"/>
  <c r="FD39" i="31" s="1"/>
  <c r="IF39" i="31" s="1"/>
  <c r="FW142" i="31"/>
  <c r="CB86" i="31"/>
  <c r="GQ101" i="31"/>
  <c r="FW18" i="31"/>
  <c r="DO59" i="31"/>
  <c r="FC59" i="31" s="1"/>
  <c r="DP92" i="31"/>
  <c r="FD92" i="31" s="1"/>
  <c r="IF92" i="31" s="1"/>
  <c r="CC78" i="31"/>
  <c r="JB78" i="31"/>
  <c r="BH180" i="31"/>
  <c r="DP112" i="31"/>
  <c r="FD112" i="31" s="1"/>
  <c r="IF112" i="31" s="1"/>
  <c r="CB196" i="31"/>
  <c r="CB131" i="31"/>
  <c r="CB164" i="31"/>
  <c r="BH83" i="31"/>
  <c r="CU135" i="31"/>
  <c r="EI135" i="31" s="1"/>
  <c r="HK135" i="31" s="1"/>
  <c r="CU89" i="31"/>
  <c r="EI89" i="31" s="1"/>
  <c r="HK89" i="31" s="1"/>
  <c r="BH148" i="31"/>
  <c r="BG145" i="31"/>
  <c r="CB57" i="31"/>
  <c r="CB175" i="31"/>
  <c r="CV176" i="31"/>
  <c r="EJ176" i="31" s="1"/>
  <c r="HL176" i="31" s="1"/>
  <c r="CV171" i="31"/>
  <c r="EJ171" i="31" s="1"/>
  <c r="HL171" i="31" s="1"/>
  <c r="GQ81" i="31"/>
  <c r="BH115" i="31"/>
  <c r="DO19" i="31"/>
  <c r="FC19" i="31" s="1"/>
  <c r="IE19" i="31" s="1"/>
  <c r="BG169" i="31"/>
  <c r="DP193" i="31"/>
  <c r="FD193" i="31" s="1"/>
  <c r="IF193" i="31" s="1"/>
  <c r="BH100" i="31"/>
  <c r="CC180" i="31"/>
  <c r="JB180" i="31"/>
  <c r="DP104" i="31"/>
  <c r="FD104" i="31" s="1"/>
  <c r="IF104" i="31" s="1"/>
  <c r="GR30" i="31"/>
  <c r="FW39" i="31"/>
  <c r="BH95" i="31"/>
  <c r="CB103" i="31"/>
  <c r="BG201" i="31"/>
  <c r="BH161" i="31"/>
  <c r="BH11" i="31"/>
  <c r="DO143" i="31"/>
  <c r="FC143" i="31" s="1"/>
  <c r="CU215" i="31"/>
  <c r="EI215" i="31" s="1"/>
  <c r="HK215" i="31" s="1"/>
  <c r="CU13" i="31"/>
  <c r="EI13" i="31" s="1"/>
  <c r="HK13" i="31" s="1"/>
  <c r="GR154" i="31"/>
  <c r="CU16" i="31"/>
  <c r="EI16" i="31" s="1"/>
  <c r="HK16" i="31" s="1"/>
  <c r="FW43" i="31"/>
  <c r="FW150" i="31"/>
  <c r="FW129" i="31"/>
  <c r="DO107" i="31"/>
  <c r="FC107" i="31" s="1"/>
  <c r="DP64" i="31"/>
  <c r="FD64" i="31" s="1"/>
  <c r="IF64" i="31" s="1"/>
  <c r="DP121" i="31"/>
  <c r="FD121" i="31" s="1"/>
  <c r="CU138" i="31"/>
  <c r="EI138" i="31" s="1"/>
  <c r="HK138" i="31" s="1"/>
  <c r="DP100" i="31"/>
  <c r="FD100" i="31" s="1"/>
  <c r="DO146" i="31"/>
  <c r="FC146" i="31" s="1"/>
  <c r="IE146" i="31" s="1"/>
  <c r="CB45" i="31"/>
  <c r="BH187" i="31"/>
  <c r="BH44" i="31"/>
  <c r="CB151" i="31"/>
  <c r="CB182" i="31"/>
  <c r="CB158" i="31"/>
  <c r="BH155" i="31"/>
  <c r="CB168" i="31"/>
  <c r="DP162" i="31"/>
  <c r="FD162" i="31" s="1"/>
  <c r="CA12" i="31"/>
  <c r="X8" i="39"/>
  <c r="CB133" i="31"/>
  <c r="DO23" i="31"/>
  <c r="FC23" i="31" s="1"/>
  <c r="IE23" i="31" s="1"/>
  <c r="FW153" i="31"/>
  <c r="CB4" i="31"/>
  <c r="CU188" i="31"/>
  <c r="EI188" i="31" s="1"/>
  <c r="DO10" i="31"/>
  <c r="FC10" i="31" s="1"/>
  <c r="IE10" i="31" s="1"/>
  <c r="CV102" i="31"/>
  <c r="EJ102" i="31" s="1"/>
  <c r="DP135" i="31"/>
  <c r="FD135" i="31" s="1"/>
  <c r="DO147" i="31"/>
  <c r="FC147" i="31" s="1"/>
  <c r="IE147" i="31" s="1"/>
  <c r="DO113" i="31"/>
  <c r="FC113" i="31" s="1"/>
  <c r="IE113" i="31" s="1"/>
  <c r="DO7" i="31"/>
  <c r="FC7" i="31" s="1"/>
  <c r="IE7" i="31" s="1"/>
  <c r="CV97" i="31"/>
  <c r="EJ97" i="31" s="1"/>
  <c r="HL97" i="31" s="1"/>
  <c r="GQ21" i="31"/>
  <c r="DO177" i="31"/>
  <c r="FC177" i="31" s="1"/>
  <c r="H7" i="39"/>
  <c r="M6" i="39"/>
  <c r="BG195" i="31"/>
  <c r="BH162" i="31"/>
  <c r="BG47" i="31"/>
  <c r="CU9" i="31"/>
  <c r="EI9" i="31" s="1"/>
  <c r="DP129" i="31"/>
  <c r="FD129" i="31" s="1"/>
  <c r="IF129" i="31" s="1"/>
  <c r="BG53" i="31"/>
  <c r="CB66" i="31"/>
  <c r="GQ126" i="31"/>
  <c r="GR167" i="31"/>
  <c r="GQ44" i="31"/>
  <c r="CU211" i="31"/>
  <c r="EI211" i="31" s="1"/>
  <c r="HK211" i="31" s="1"/>
  <c r="DP184" i="31"/>
  <c r="FD184" i="31" s="1"/>
  <c r="CB81" i="31"/>
  <c r="CB95" i="31"/>
  <c r="FW143" i="31"/>
  <c r="FW22" i="31"/>
  <c r="FW50" i="31"/>
  <c r="CC30" i="31"/>
  <c r="JB30" i="31"/>
  <c r="BH39" i="31"/>
  <c r="FW96" i="31"/>
  <c r="CB80" i="31"/>
  <c r="CU71" i="31"/>
  <c r="EI71" i="31" s="1"/>
  <c r="CB47" i="31"/>
  <c r="DP77" i="31"/>
  <c r="FD77" i="31" s="1"/>
  <c r="IF77" i="31" s="1"/>
  <c r="CU68" i="31"/>
  <c r="EI68" i="31" s="1"/>
  <c r="HK68" i="31" s="1"/>
  <c r="CC154" i="31"/>
  <c r="JB154" i="31"/>
  <c r="DO199" i="31"/>
  <c r="FC199" i="31" s="1"/>
  <c r="IE199" i="31" s="1"/>
  <c r="CU33" i="31"/>
  <c r="EI33" i="31" s="1"/>
  <c r="CU166" i="31"/>
  <c r="EI166" i="31" s="1"/>
  <c r="HK166" i="31" s="1"/>
  <c r="BH43" i="31"/>
  <c r="BH150" i="31"/>
  <c r="BH129" i="31"/>
  <c r="GQ132" i="31"/>
  <c r="DO198" i="31"/>
  <c r="FC198" i="31" s="1"/>
  <c r="IE198" i="31" s="1"/>
  <c r="CV213" i="31"/>
  <c r="EJ213" i="31" s="1"/>
  <c r="FW86" i="31"/>
  <c r="GQ20" i="31"/>
  <c r="CB38" i="31"/>
  <c r="GQ111" i="31"/>
  <c r="BH29" i="31"/>
  <c r="CB55" i="31"/>
  <c r="BG125" i="31"/>
  <c r="DO29" i="31"/>
  <c r="FC29" i="31" s="1"/>
  <c r="IE29" i="31" s="1"/>
  <c r="DP128" i="31"/>
  <c r="FD128" i="31" s="1"/>
  <c r="IF128" i="31" s="1"/>
  <c r="FW186" i="31"/>
  <c r="GQ88" i="31"/>
  <c r="GQ150" i="31"/>
  <c r="GQ60" i="31"/>
  <c r="CV21" i="31"/>
  <c r="EJ21" i="31" s="1"/>
  <c r="HL21" i="31" s="1"/>
  <c r="CU66" i="31"/>
  <c r="EI66" i="31" s="1"/>
  <c r="HK66" i="31" s="1"/>
  <c r="BH153" i="31"/>
  <c r="FW90" i="31"/>
  <c r="CU184" i="31"/>
  <c r="EI184" i="31" s="1"/>
  <c r="CU38" i="31"/>
  <c r="EI38" i="31" s="1"/>
  <c r="HK38" i="31" s="1"/>
  <c r="DP17" i="31"/>
  <c r="FD17" i="31" s="1"/>
  <c r="CU127" i="31"/>
  <c r="EI127" i="31" s="1"/>
  <c r="HK127" i="31" s="1"/>
  <c r="CB101" i="31"/>
  <c r="BH18" i="31"/>
  <c r="GQ24" i="31"/>
  <c r="DO42" i="31"/>
  <c r="FC42" i="31" s="1"/>
  <c r="IE42" i="31" s="1"/>
  <c r="FW131" i="31"/>
  <c r="GR109" i="31"/>
  <c r="GQ155" i="31"/>
  <c r="FW192" i="31"/>
  <c r="IE24" i="31"/>
  <c r="CV103" i="31"/>
  <c r="EJ103" i="31" s="1"/>
  <c r="HL103" i="31" s="1"/>
  <c r="CV200" i="31"/>
  <c r="EJ200" i="31" s="1"/>
  <c r="HL200" i="31" s="1"/>
  <c r="IE21" i="31"/>
  <c r="CV147" i="31"/>
  <c r="EJ147" i="31" s="1"/>
  <c r="DP197" i="31"/>
  <c r="FD197" i="31" s="1"/>
  <c r="FW205" i="31"/>
  <c r="CB71" i="31"/>
  <c r="GR90" i="31"/>
  <c r="DO53" i="31"/>
  <c r="FC53" i="31" s="1"/>
  <c r="IE53" i="31" s="1"/>
  <c r="CB141" i="31"/>
  <c r="GQ106" i="31"/>
  <c r="GR127" i="31"/>
  <c r="FW78" i="31"/>
  <c r="BH190" i="31"/>
  <c r="GQ66" i="31"/>
  <c r="IE126" i="31"/>
  <c r="GQ50" i="31"/>
  <c r="GQ191" i="31"/>
  <c r="CU146" i="31"/>
  <c r="EI146" i="31" s="1"/>
  <c r="HK146" i="31" s="1"/>
  <c r="CA73" i="31"/>
  <c r="IF167" i="31"/>
  <c r="IE44" i="31"/>
  <c r="CU164" i="31"/>
  <c r="EI164" i="31" s="1"/>
  <c r="GQ43" i="31"/>
  <c r="GR148" i="31"/>
  <c r="BH65" i="31"/>
  <c r="CU112" i="31"/>
  <c r="EI112" i="31" s="1"/>
  <c r="HK112" i="31" s="1"/>
  <c r="HK143" i="31"/>
  <c r="HK22" i="31"/>
  <c r="CU31" i="31"/>
  <c r="EI31" i="31" s="1"/>
  <c r="HK31" i="31" s="1"/>
  <c r="DO74" i="31"/>
  <c r="FC74" i="31" s="1"/>
  <c r="IE74" i="31" s="1"/>
  <c r="HK50" i="31"/>
  <c r="HK96" i="31"/>
  <c r="FW109" i="31"/>
  <c r="CB63" i="31"/>
  <c r="DO89" i="31"/>
  <c r="FC89" i="31" s="1"/>
  <c r="IE89" i="31" s="1"/>
  <c r="DO202" i="31"/>
  <c r="FC202" i="31" s="1"/>
  <c r="FW214" i="31"/>
  <c r="DO69" i="31"/>
  <c r="FC69" i="31" s="1"/>
  <c r="IE69" i="31" s="1"/>
  <c r="GQ215" i="31"/>
  <c r="CV104" i="31"/>
  <c r="EJ104" i="31" s="1"/>
  <c r="HL104" i="31" s="1"/>
  <c r="CV10" i="31"/>
  <c r="EJ10" i="31" s="1"/>
  <c r="CV99" i="31"/>
  <c r="EJ99" i="31" s="1"/>
  <c r="HL99" i="31" s="1"/>
  <c r="IE132" i="31"/>
  <c r="DO94" i="31"/>
  <c r="FC94" i="31" s="1"/>
  <c r="FW108" i="31"/>
  <c r="CU30" i="31"/>
  <c r="EI30" i="31" s="1"/>
  <c r="HK30" i="31" s="1"/>
  <c r="CU5" i="31"/>
  <c r="EI5" i="31" s="1"/>
  <c r="HK5" i="31" s="1"/>
  <c r="HK86" i="31"/>
  <c r="IE20" i="31"/>
  <c r="FW76" i="31"/>
  <c r="CA35" i="31"/>
  <c r="IE111" i="31"/>
  <c r="GQ176" i="31"/>
  <c r="GQ185" i="31"/>
  <c r="HK186" i="31"/>
  <c r="IE88" i="31"/>
  <c r="FW114" i="31"/>
  <c r="IE150" i="31"/>
  <c r="DP11" i="31"/>
  <c r="FD11" i="31" s="1"/>
  <c r="IF11" i="31" s="1"/>
  <c r="Y8" i="39"/>
  <c r="IE60" i="31"/>
  <c r="FW157" i="31"/>
  <c r="CU189" i="31"/>
  <c r="EI189" i="31" s="1"/>
  <c r="HK90" i="31"/>
  <c r="FW32" i="31"/>
  <c r="FW87" i="31"/>
  <c r="GQ124" i="31"/>
  <c r="DP206" i="31"/>
  <c r="FD206" i="31" s="1"/>
  <c r="IF206" i="31" s="1"/>
  <c r="CU202" i="31"/>
  <c r="EI202" i="31" s="1"/>
  <c r="CV217" i="31"/>
  <c r="EJ217" i="31" s="1"/>
  <c r="HL217" i="31" s="1"/>
  <c r="CU191" i="31"/>
  <c r="EI191" i="31" s="1"/>
  <c r="CV25" i="31"/>
  <c r="EJ25" i="31" s="1"/>
  <c r="HL25" i="31" s="1"/>
  <c r="DP51" i="31"/>
  <c r="FD51" i="31" s="1"/>
  <c r="CV179" i="31"/>
  <c r="EJ179" i="31" s="1"/>
  <c r="HL179" i="31" s="1"/>
  <c r="DP14" i="31"/>
  <c r="FD14" i="31" s="1"/>
  <c r="IF14" i="31" s="1"/>
  <c r="CU14" i="31"/>
  <c r="EI14" i="31" s="1"/>
  <c r="HK14" i="31" s="1"/>
  <c r="GQ79" i="31"/>
  <c r="GR28" i="31"/>
  <c r="CU48" i="31"/>
  <c r="EI48" i="31" s="1"/>
  <c r="CC109" i="31"/>
  <c r="JB109" i="31"/>
  <c r="CB155" i="31"/>
  <c r="CU42" i="31"/>
  <c r="EI42" i="31" s="1"/>
  <c r="HK42" i="31" s="1"/>
  <c r="DP68" i="31"/>
  <c r="FD68" i="31" s="1"/>
  <c r="IF68" i="31" s="1"/>
  <c r="DO27" i="31"/>
  <c r="FC27" i="31" s="1"/>
  <c r="IE27" i="31" s="1"/>
  <c r="DO152" i="31"/>
  <c r="FC152" i="31" s="1"/>
  <c r="CU163" i="31"/>
  <c r="EI163" i="31" s="1"/>
  <c r="HK163" i="31" s="1"/>
  <c r="BH192" i="31"/>
  <c r="FW152" i="31"/>
  <c r="FW36" i="31"/>
  <c r="DO9" i="31"/>
  <c r="FC9" i="31" s="1"/>
  <c r="IE9" i="31" s="1"/>
  <c r="BH205" i="31"/>
  <c r="BG105" i="31"/>
  <c r="CC90" i="31"/>
  <c r="JB90" i="31"/>
  <c r="CB114" i="31"/>
  <c r="DO166" i="31"/>
  <c r="FC166" i="31" s="1"/>
  <c r="FW85" i="31"/>
  <c r="GQ187" i="31"/>
  <c r="CB106" i="31"/>
  <c r="DP117" i="31"/>
  <c r="FD117" i="31" s="1"/>
  <c r="IF117" i="31" s="1"/>
  <c r="CC127" i="31"/>
  <c r="JB127" i="31"/>
  <c r="BH78" i="31"/>
  <c r="GR217" i="31"/>
  <c r="CB50" i="31"/>
  <c r="CB191" i="31"/>
  <c r="GQ96" i="31"/>
  <c r="DP140" i="31"/>
  <c r="FD140" i="31" s="1"/>
  <c r="CB43" i="31"/>
  <c r="CC148" i="31"/>
  <c r="JB148" i="31"/>
  <c r="FV91" i="31"/>
  <c r="GQ207" i="31"/>
  <c r="GQ5" i="31"/>
  <c r="CB18" i="31"/>
  <c r="FW107" i="31"/>
  <c r="FW141" i="31"/>
  <c r="BH109" i="31"/>
  <c r="DO31" i="31"/>
  <c r="FC31" i="31" s="1"/>
  <c r="IE31" i="31" s="1"/>
  <c r="CU173" i="31"/>
  <c r="EI173" i="31" s="1"/>
  <c r="HK173" i="31" s="1"/>
  <c r="CU196" i="31"/>
  <c r="EI196" i="31" s="1"/>
  <c r="HK196" i="31" s="1"/>
  <c r="BH214" i="31"/>
  <c r="FW194" i="31"/>
  <c r="CV77" i="31"/>
  <c r="EJ77" i="31" s="1"/>
  <c r="HL77" i="31" s="1"/>
  <c r="DP172" i="31"/>
  <c r="FD172" i="31" s="1"/>
  <c r="CU122" i="31"/>
  <c r="EI122" i="31" s="1"/>
  <c r="HK122" i="31" s="1"/>
  <c r="DO48" i="31"/>
  <c r="FC48" i="31" s="1"/>
  <c r="CB215" i="31"/>
  <c r="CU46" i="31"/>
  <c r="EI46" i="31" s="1"/>
  <c r="HK46" i="31" s="1"/>
  <c r="CV182" i="31"/>
  <c r="EJ182" i="31" s="1"/>
  <c r="BH108" i="31"/>
  <c r="GR149" i="31"/>
  <c r="FW216" i="31"/>
  <c r="BH76" i="31"/>
  <c r="GQ58" i="31"/>
  <c r="BG210" i="31"/>
  <c r="DO171" i="31"/>
  <c r="FC171" i="31" s="1"/>
  <c r="CB176" i="31"/>
  <c r="CB185" i="31"/>
  <c r="FW120" i="31"/>
  <c r="FW23" i="31"/>
  <c r="CU61" i="31"/>
  <c r="EI61" i="31" s="1"/>
  <c r="HK61" i="31" s="1"/>
  <c r="BH114" i="31"/>
  <c r="CU123" i="31"/>
  <c r="EI123" i="31" s="1"/>
  <c r="HK123" i="31" s="1"/>
  <c r="BH157" i="31"/>
  <c r="DO76" i="31"/>
  <c r="FC76" i="31" s="1"/>
  <c r="FW7" i="31"/>
  <c r="CU172" i="31"/>
  <c r="EI172" i="31" s="1"/>
  <c r="HK172" i="31" s="1"/>
  <c r="HK32" i="31"/>
  <c r="DO91" i="31"/>
  <c r="FC91" i="31" s="1"/>
  <c r="IE91" i="31" s="1"/>
  <c r="HK87" i="31"/>
  <c r="CB124" i="31"/>
  <c r="CU81" i="31"/>
  <c r="EI81" i="31" s="1"/>
  <c r="HK81" i="31" s="1"/>
  <c r="DP25" i="31"/>
  <c r="FD25" i="31" s="1"/>
  <c r="IF25" i="31" s="1"/>
  <c r="DP189" i="31"/>
  <c r="FD189" i="31" s="1"/>
  <c r="IF189" i="31" s="1"/>
  <c r="CU56" i="31"/>
  <c r="EI56" i="31" s="1"/>
  <c r="HK56" i="31" s="1"/>
  <c r="CU52" i="31"/>
  <c r="EI52" i="31" s="1"/>
  <c r="HK52" i="31" s="1"/>
  <c r="CV110" i="31"/>
  <c r="EJ110" i="31" s="1"/>
  <c r="HL110" i="31" s="1"/>
  <c r="CU116" i="31"/>
  <c r="EI116" i="31" s="1"/>
  <c r="BH152" i="31"/>
  <c r="CU160" i="31"/>
  <c r="EI160" i="31" s="1"/>
  <c r="HK160" i="31" s="1"/>
  <c r="BH36" i="31"/>
  <c r="DO67" i="31"/>
  <c r="FC67" i="31" s="1"/>
  <c r="IE67" i="31" s="1"/>
  <c r="CB211" i="31"/>
  <c r="GQ214" i="31"/>
  <c r="CB22" i="31"/>
  <c r="BH177" i="31"/>
  <c r="CU41" i="31"/>
  <c r="EI41" i="31" s="1"/>
  <c r="HK41" i="31" s="1"/>
  <c r="BH85" i="31"/>
  <c r="FW20" i="31"/>
  <c r="GQ99" i="31"/>
  <c r="DO138" i="31"/>
  <c r="FC138" i="31" s="1"/>
  <c r="IE138" i="31" s="1"/>
  <c r="FW74" i="31"/>
  <c r="CB187" i="31"/>
  <c r="CB120" i="31"/>
  <c r="CC217" i="31"/>
  <c r="JB217" i="31"/>
  <c r="CB157" i="31"/>
  <c r="BH154" i="31"/>
  <c r="CB96" i="31"/>
  <c r="DP97" i="31"/>
  <c r="FD97" i="31" s="1"/>
  <c r="GQ201" i="31"/>
  <c r="CU26" i="31"/>
  <c r="EI26" i="31" s="1"/>
  <c r="HK26" i="31" s="1"/>
  <c r="GQ212" i="31"/>
  <c r="DP183" i="31"/>
  <c r="FD183" i="31" s="1"/>
  <c r="IF183" i="31" s="1"/>
  <c r="DP105" i="31"/>
  <c r="FD105" i="31" s="1"/>
  <c r="CV62" i="31"/>
  <c r="EJ62" i="31" s="1"/>
  <c r="HL62" i="31" s="1"/>
  <c r="BG91" i="31"/>
  <c r="CU4" i="31"/>
  <c r="EI4" i="31" s="1"/>
  <c r="CV111" i="31"/>
  <c r="EJ111" i="31" s="1"/>
  <c r="HL111" i="31" s="1"/>
  <c r="CB207" i="31"/>
  <c r="CB5" i="31"/>
  <c r="GQ204" i="31"/>
  <c r="CU133" i="31"/>
  <c r="EI133" i="31" s="1"/>
  <c r="HK133" i="31" s="1"/>
  <c r="BH107" i="31"/>
  <c r="BH141" i="31"/>
  <c r="GQ174" i="31"/>
  <c r="CU82" i="31"/>
  <c r="EI82" i="31" s="1"/>
  <c r="DP36" i="31"/>
  <c r="FD36" i="31" s="1"/>
  <c r="IF36" i="31" s="1"/>
  <c r="GQ173" i="31"/>
  <c r="GQ125" i="31"/>
  <c r="BH194" i="31"/>
  <c r="DP41" i="31"/>
  <c r="FD41" i="31" s="1"/>
  <c r="IF41" i="31" s="1"/>
  <c r="FW70" i="31"/>
  <c r="DP218" i="31"/>
  <c r="FD218" i="31" s="1"/>
  <c r="IF218" i="31" s="1"/>
  <c r="CU64" i="31"/>
  <c r="EI64" i="31" s="1"/>
  <c r="HK64" i="31" s="1"/>
  <c r="DP37" i="31"/>
  <c r="FD37" i="31" s="1"/>
  <c r="IF37" i="31" s="1"/>
  <c r="CU151" i="31"/>
  <c r="EI151" i="31" s="1"/>
  <c r="HK151" i="31" s="1"/>
  <c r="GQ188" i="31"/>
  <c r="CV49" i="31"/>
  <c r="EJ49" i="31" s="1"/>
  <c r="HL49" i="31" s="1"/>
  <c r="CU28" i="31"/>
  <c r="EI28" i="31" s="1"/>
  <c r="HK28" i="31" s="1"/>
  <c r="DP93" i="31"/>
  <c r="FD93" i="31" s="1"/>
  <c r="IF93" i="31" s="1"/>
  <c r="CC149" i="31"/>
  <c r="JB149" i="31"/>
  <c r="BH216" i="31"/>
  <c r="DO123" i="31"/>
  <c r="FC123" i="31" s="1"/>
  <c r="BG206" i="31"/>
  <c r="DO84" i="31"/>
  <c r="FC84" i="31" s="1"/>
  <c r="IE84" i="31" s="1"/>
  <c r="CB58" i="31"/>
  <c r="FW185" i="31"/>
  <c r="BH158" i="31"/>
  <c r="BH120" i="31"/>
  <c r="BH23" i="31"/>
  <c r="GQ70" i="31"/>
  <c r="DO156" i="31"/>
  <c r="FC156" i="31" s="1"/>
  <c r="IE156" i="31" s="1"/>
  <c r="CU60" i="31"/>
  <c r="EI60" i="31" s="1"/>
  <c r="HK60" i="31" s="1"/>
  <c r="CA209" i="31"/>
  <c r="FV58" i="31"/>
  <c r="BH7" i="31"/>
  <c r="FW124" i="31"/>
  <c r="DP82" i="31"/>
  <c r="FD82" i="31" s="1"/>
  <c r="IF82" i="31" s="1"/>
  <c r="CU136" i="31"/>
  <c r="EI136" i="31" s="1"/>
  <c r="GQ75" i="31"/>
  <c r="CV54" i="31"/>
  <c r="EJ54" i="31" s="1"/>
  <c r="HL54" i="31" s="1"/>
  <c r="DP216" i="31"/>
  <c r="FD216" i="31" s="1"/>
  <c r="IF216" i="31" s="1"/>
  <c r="DO153" i="31"/>
  <c r="FC153" i="31" s="1"/>
  <c r="IE153" i="31" s="1"/>
  <c r="CU139" i="31"/>
  <c r="EI139" i="31" s="1"/>
  <c r="HK139" i="31" s="1"/>
  <c r="DP116" i="31"/>
  <c r="FD116" i="31" s="1"/>
  <c r="IF116" i="31" s="1"/>
  <c r="DP102" i="31"/>
  <c r="FD102" i="31" s="1"/>
  <c r="IF102" i="31" s="1"/>
  <c r="DP170" i="31"/>
  <c r="FD170" i="31" s="1"/>
  <c r="IF170" i="31" s="1"/>
  <c r="CC170" i="31" l="1"/>
  <c r="JB170" i="31"/>
  <c r="BH52" i="31"/>
  <c r="CC68" i="31"/>
  <c r="JB68" i="31"/>
  <c r="BI200" i="31"/>
  <c r="IV200" i="31"/>
  <c r="CB42" i="31"/>
  <c r="CC137" i="31"/>
  <c r="JB137" i="31"/>
  <c r="BI54" i="31"/>
  <c r="IV54" i="31"/>
  <c r="BH151" i="31"/>
  <c r="BH26" i="31"/>
  <c r="CB19" i="31"/>
  <c r="CB203" i="31"/>
  <c r="BH19" i="31"/>
  <c r="CB61" i="31"/>
  <c r="U8" i="38"/>
  <c r="Z7" i="38"/>
  <c r="BH60" i="31"/>
  <c r="BH31" i="31"/>
  <c r="BH119" i="31"/>
  <c r="CC116" i="31"/>
  <c r="JB116" i="31"/>
  <c r="BH133" i="31"/>
  <c r="CC189" i="31"/>
  <c r="JB189" i="31"/>
  <c r="CC14" i="31"/>
  <c r="JB14" i="31"/>
  <c r="BH68" i="31"/>
  <c r="CC112" i="31"/>
  <c r="JB112" i="31"/>
  <c r="CC6" i="31"/>
  <c r="JB6" i="31"/>
  <c r="BI57" i="31"/>
  <c r="IV57" i="31"/>
  <c r="BH64" i="31"/>
  <c r="BH66" i="31"/>
  <c r="BI97" i="31"/>
  <c r="IV97" i="31"/>
  <c r="BH89" i="31"/>
  <c r="CC8" i="31"/>
  <c r="JB8" i="31"/>
  <c r="BH30" i="31"/>
  <c r="BH112" i="31"/>
  <c r="CB29" i="31"/>
  <c r="CB153" i="31"/>
  <c r="BH81" i="31"/>
  <c r="BH13" i="31"/>
  <c r="CC39" i="31"/>
  <c r="JB39" i="31"/>
  <c r="BI204" i="31"/>
  <c r="IV204" i="31"/>
  <c r="CB46" i="31"/>
  <c r="CB13" i="31"/>
  <c r="BH173" i="31"/>
  <c r="CB9" i="31"/>
  <c r="CC11" i="31"/>
  <c r="JB11" i="31"/>
  <c r="CB69" i="31"/>
  <c r="CB113" i="31"/>
  <c r="CC72" i="31"/>
  <c r="JB72" i="31"/>
  <c r="FW116" i="31"/>
  <c r="FW71" i="31"/>
  <c r="CU47" i="31"/>
  <c r="EI47" i="31" s="1"/>
  <c r="GR135" i="31"/>
  <c r="GQ143" i="31"/>
  <c r="CC92" i="31"/>
  <c r="JB92" i="31"/>
  <c r="CB52" i="31"/>
  <c r="FW132" i="31"/>
  <c r="BH209" i="31"/>
  <c r="BH101" i="31"/>
  <c r="BH183" i="31"/>
  <c r="CV124" i="31"/>
  <c r="EJ124" i="31" s="1"/>
  <c r="HL124" i="31" s="1"/>
  <c r="DP201" i="31"/>
  <c r="FD201" i="31" s="1"/>
  <c r="IF201" i="31" s="1"/>
  <c r="GR82" i="31"/>
  <c r="DP58" i="31"/>
  <c r="FD58" i="31" s="1"/>
  <c r="IF58" i="31" s="1"/>
  <c r="FX111" i="31"/>
  <c r="DP120" i="31"/>
  <c r="FD120" i="31" s="1"/>
  <c r="GQ138" i="31"/>
  <c r="CV36" i="31"/>
  <c r="EJ36" i="31" s="1"/>
  <c r="GQ91" i="31"/>
  <c r="FW61" i="31"/>
  <c r="FW46" i="31"/>
  <c r="CV214" i="31"/>
  <c r="EJ214" i="31" s="1"/>
  <c r="DP191" i="31"/>
  <c r="FD191" i="31" s="1"/>
  <c r="IF191" i="31" s="1"/>
  <c r="DP155" i="31"/>
  <c r="FD155" i="31" s="1"/>
  <c r="IF155" i="31" s="1"/>
  <c r="BH86" i="31"/>
  <c r="CB132" i="31"/>
  <c r="CB44" i="31"/>
  <c r="FW146" i="31"/>
  <c r="GQ53" i="31"/>
  <c r="FW127" i="31"/>
  <c r="FW38" i="31"/>
  <c r="CV29" i="31"/>
  <c r="EJ29" i="31" s="1"/>
  <c r="HL29" i="31" s="1"/>
  <c r="FW166" i="31"/>
  <c r="GQ199" i="31"/>
  <c r="FW211" i="31"/>
  <c r="GQ10" i="31"/>
  <c r="DP133" i="31"/>
  <c r="FD133" i="31" s="1"/>
  <c r="IF133" i="31" s="1"/>
  <c r="CU201" i="31"/>
  <c r="EI201" i="31" s="1"/>
  <c r="CV100" i="31"/>
  <c r="EJ100" i="31" s="1"/>
  <c r="HL100" i="31" s="1"/>
  <c r="FX171" i="31"/>
  <c r="DP57" i="31"/>
  <c r="FD57" i="31" s="1"/>
  <c r="DP164" i="31"/>
  <c r="FD164" i="31" s="1"/>
  <c r="GR92" i="31"/>
  <c r="FW63" i="31"/>
  <c r="GQ52" i="31"/>
  <c r="FX137" i="31"/>
  <c r="DP190" i="31"/>
  <c r="FD190" i="31" s="1"/>
  <c r="BH212" i="31"/>
  <c r="CB195" i="31"/>
  <c r="DO142" i="31"/>
  <c r="FC142" i="31" s="1"/>
  <c r="GR65" i="31"/>
  <c r="FW101" i="31"/>
  <c r="CB145" i="31"/>
  <c r="CB87" i="31"/>
  <c r="FW218" i="31"/>
  <c r="FW175" i="31"/>
  <c r="CV69" i="31"/>
  <c r="EJ69" i="31" s="1"/>
  <c r="HL69" i="31" s="1"/>
  <c r="DQ49" i="31"/>
  <c r="FE49" i="31" s="1"/>
  <c r="GS49" i="31" s="1"/>
  <c r="GQ123" i="31"/>
  <c r="CB91" i="31"/>
  <c r="BH61" i="31"/>
  <c r="CU210" i="31"/>
  <c r="EI210" i="31" s="1"/>
  <c r="CV108" i="31"/>
  <c r="EJ108" i="31" s="1"/>
  <c r="GQ152" i="31"/>
  <c r="CB150" i="31"/>
  <c r="CB111" i="31"/>
  <c r="GR197" i="31"/>
  <c r="FX213" i="31"/>
  <c r="CV39" i="31"/>
  <c r="EJ39" i="31" s="1"/>
  <c r="HL39" i="31" s="1"/>
  <c r="CB10" i="31"/>
  <c r="DP168" i="31"/>
  <c r="FD168" i="31" s="1"/>
  <c r="BI171" i="31"/>
  <c r="IV171" i="31"/>
  <c r="CU149" i="31"/>
  <c r="EI149" i="31" s="1"/>
  <c r="DP115" i="31"/>
  <c r="FD115" i="31" s="1"/>
  <c r="BH218" i="31"/>
  <c r="IE123" i="31"/>
  <c r="GR93" i="31"/>
  <c r="FX49" i="31"/>
  <c r="GR41" i="31"/>
  <c r="GR36" i="31"/>
  <c r="CV141" i="31"/>
  <c r="EJ141" i="31" s="1"/>
  <c r="FX62" i="31"/>
  <c r="GR183" i="31"/>
  <c r="DP187" i="31"/>
  <c r="FD187" i="31" s="1"/>
  <c r="IF187" i="31" s="1"/>
  <c r="FW41" i="31"/>
  <c r="DP211" i="31"/>
  <c r="FD211" i="31" s="1"/>
  <c r="IF211" i="31" s="1"/>
  <c r="HK116" i="31"/>
  <c r="BH32" i="31"/>
  <c r="FW123" i="31"/>
  <c r="FW122" i="31"/>
  <c r="FX77" i="31"/>
  <c r="DP50" i="31"/>
  <c r="FD50" i="31" s="1"/>
  <c r="GR117" i="31"/>
  <c r="DQ90" i="31"/>
  <c r="FE90" i="31" s="1"/>
  <c r="GS90" i="31" s="1"/>
  <c r="CV192" i="31"/>
  <c r="EJ192" i="31" s="1"/>
  <c r="IE152" i="31"/>
  <c r="FX179" i="31"/>
  <c r="FX25" i="31"/>
  <c r="FX217" i="31"/>
  <c r="GR206" i="31"/>
  <c r="FX104" i="31"/>
  <c r="GQ89" i="31"/>
  <c r="BH50" i="31"/>
  <c r="CV65" i="31"/>
  <c r="EJ65" i="31" s="1"/>
  <c r="IF197" i="31"/>
  <c r="HL213" i="31"/>
  <c r="HK71" i="31"/>
  <c r="GR129" i="31"/>
  <c r="IF135" i="31"/>
  <c r="GQ146" i="31"/>
  <c r="FW138" i="31"/>
  <c r="GR64" i="31"/>
  <c r="IE143" i="31"/>
  <c r="DP103" i="31"/>
  <c r="FD103" i="31" s="1"/>
  <c r="GR104" i="31"/>
  <c r="CU145" i="31"/>
  <c r="EI145" i="31" s="1"/>
  <c r="DP131" i="31"/>
  <c r="FD131" i="31" s="1"/>
  <c r="CV180" i="31"/>
  <c r="EJ180" i="31" s="1"/>
  <c r="FW156" i="31"/>
  <c r="FW113" i="31"/>
  <c r="CV8" i="31"/>
  <c r="EJ8" i="31" s="1"/>
  <c r="HL8" i="31" s="1"/>
  <c r="HK132" i="31"/>
  <c r="GQ122" i="31"/>
  <c r="FW159" i="31"/>
  <c r="FW134" i="31"/>
  <c r="FW208" i="31"/>
  <c r="CU121" i="31"/>
  <c r="EI121" i="31" s="1"/>
  <c r="BH106" i="31"/>
  <c r="BH117" i="31"/>
  <c r="FX193" i="31"/>
  <c r="FW94" i="31"/>
  <c r="GR194" i="31"/>
  <c r="FX170" i="31"/>
  <c r="FW12" i="31"/>
  <c r="FW37" i="31"/>
  <c r="FW6" i="31"/>
  <c r="CV178" i="31"/>
  <c r="EJ178" i="31" s="1"/>
  <c r="FW167" i="31"/>
  <c r="DP212" i="31"/>
  <c r="FD212" i="31" s="1"/>
  <c r="CV93" i="31"/>
  <c r="EJ93" i="31" s="1"/>
  <c r="CV120" i="31"/>
  <c r="EJ120" i="31" s="1"/>
  <c r="BI111" i="31"/>
  <c r="IV111" i="31"/>
  <c r="CB138" i="31"/>
  <c r="BH46" i="31"/>
  <c r="DP43" i="31"/>
  <c r="FD43" i="31" s="1"/>
  <c r="CB199" i="31"/>
  <c r="DP81" i="31"/>
  <c r="FD81" i="31" s="1"/>
  <c r="GQ113" i="31"/>
  <c r="BH118" i="31"/>
  <c r="CB179" i="31"/>
  <c r="FX57" i="31"/>
  <c r="CV20" i="31"/>
  <c r="EJ20" i="31" s="1"/>
  <c r="GR102" i="31"/>
  <c r="FW139" i="31"/>
  <c r="GR216" i="31"/>
  <c r="GQ156" i="31"/>
  <c r="CV158" i="31"/>
  <c r="EJ158" i="31" s="1"/>
  <c r="GQ84" i="31"/>
  <c r="CC93" i="31"/>
  <c r="JB93" i="31"/>
  <c r="BI49" i="31"/>
  <c r="IV49" i="31"/>
  <c r="GR37" i="31"/>
  <c r="GR218" i="31"/>
  <c r="CC41" i="31"/>
  <c r="JB41" i="31"/>
  <c r="CC36" i="31"/>
  <c r="JB36" i="31"/>
  <c r="DP5" i="31"/>
  <c r="FD5" i="31" s="1"/>
  <c r="IF5" i="31" s="1"/>
  <c r="BI62" i="31"/>
  <c r="IV62" i="31"/>
  <c r="CC183" i="31"/>
  <c r="JB183" i="31"/>
  <c r="DP157" i="31"/>
  <c r="FD157" i="31" s="1"/>
  <c r="BH41" i="31"/>
  <c r="FW160" i="31"/>
  <c r="BH123" i="31"/>
  <c r="DP176" i="31"/>
  <c r="FD176" i="31" s="1"/>
  <c r="IF176" i="31" s="1"/>
  <c r="DP215" i="31"/>
  <c r="FD215" i="31" s="1"/>
  <c r="IF215" i="31" s="1"/>
  <c r="BH122" i="31"/>
  <c r="BI77" i="31"/>
  <c r="IV77" i="31"/>
  <c r="FW196" i="31"/>
  <c r="GQ31" i="31"/>
  <c r="CC117" i="31"/>
  <c r="JB117" i="31"/>
  <c r="DQ109" i="31"/>
  <c r="FE109" i="31" s="1"/>
  <c r="GS109" i="31" s="1"/>
  <c r="FW14" i="31"/>
  <c r="BI179" i="31"/>
  <c r="IV179" i="31"/>
  <c r="BI25" i="31"/>
  <c r="IV25" i="31"/>
  <c r="BI217" i="31"/>
  <c r="IV217" i="31"/>
  <c r="CC206" i="31"/>
  <c r="JB206" i="31"/>
  <c r="BH90" i="31"/>
  <c r="CB60" i="31"/>
  <c r="DO35" i="31"/>
  <c r="FC35" i="31" s="1"/>
  <c r="IE35" i="31" s="1"/>
  <c r="FW5" i="31"/>
  <c r="FX99" i="31"/>
  <c r="BI104" i="31"/>
  <c r="IV104" i="31"/>
  <c r="CB89" i="31"/>
  <c r="BH22" i="31"/>
  <c r="CC167" i="31"/>
  <c r="JB167" i="31"/>
  <c r="DP71" i="31"/>
  <c r="FD71" i="31" s="1"/>
  <c r="CV18" i="31"/>
  <c r="EJ18" i="31" s="1"/>
  <c r="FX21" i="31"/>
  <c r="DP38" i="31"/>
  <c r="FD38" i="31" s="1"/>
  <c r="IF38" i="31" s="1"/>
  <c r="CV150" i="31"/>
  <c r="EJ150" i="31" s="1"/>
  <c r="HL150" i="31" s="1"/>
  <c r="GR77" i="31"/>
  <c r="CC129" i="31"/>
  <c r="JB129" i="31"/>
  <c r="CV162" i="31"/>
  <c r="EJ162" i="31" s="1"/>
  <c r="HL162" i="31" s="1"/>
  <c r="DO12" i="31"/>
  <c r="FC12" i="31" s="1"/>
  <c r="CV155" i="31"/>
  <c r="EJ155" i="31" s="1"/>
  <c r="HL155" i="31" s="1"/>
  <c r="CV44" i="31"/>
  <c r="EJ44" i="31" s="1"/>
  <c r="CB146" i="31"/>
  <c r="BH138" i="31"/>
  <c r="CC64" i="31"/>
  <c r="JB64" i="31"/>
  <c r="CC104" i="31"/>
  <c r="JB104" i="31"/>
  <c r="GR193" i="31"/>
  <c r="FX176" i="31"/>
  <c r="FW135" i="31"/>
  <c r="DP86" i="31"/>
  <c r="FD86" i="31" s="1"/>
  <c r="IF86" i="31" s="1"/>
  <c r="CB56" i="31"/>
  <c r="BH156" i="31"/>
  <c r="DP108" i="31"/>
  <c r="FD108" i="31" s="1"/>
  <c r="IF108" i="31" s="1"/>
  <c r="BH45" i="31"/>
  <c r="BH113" i="31"/>
  <c r="DP32" i="31"/>
  <c r="FD32" i="31" s="1"/>
  <c r="IF32" i="31" s="1"/>
  <c r="GQ33" i="31"/>
  <c r="CB122" i="31"/>
  <c r="BH159" i="31"/>
  <c r="CC192" i="31"/>
  <c r="JB192" i="31"/>
  <c r="BH134" i="31"/>
  <c r="K7" i="38"/>
  <c r="FW130" i="31"/>
  <c r="BH208" i="31"/>
  <c r="GQ161" i="31"/>
  <c r="CC139" i="31"/>
  <c r="JB139" i="31"/>
  <c r="BI193" i="31"/>
  <c r="IV193" i="31"/>
  <c r="BH75" i="31"/>
  <c r="DP144" i="31"/>
  <c r="FD144" i="31" s="1"/>
  <c r="FW59" i="31"/>
  <c r="CV51" i="31"/>
  <c r="EJ51" i="31" s="1"/>
  <c r="BH94" i="31"/>
  <c r="CC194" i="31"/>
  <c r="JB194" i="31"/>
  <c r="BI170" i="31"/>
  <c r="IV170" i="31"/>
  <c r="BH12" i="31"/>
  <c r="DP75" i="31"/>
  <c r="FD75" i="31" s="1"/>
  <c r="CU58" i="31"/>
  <c r="EI58" i="31" s="1"/>
  <c r="HK58" i="31" s="1"/>
  <c r="BH37" i="31"/>
  <c r="CV185" i="31"/>
  <c r="EJ185" i="31" s="1"/>
  <c r="CV70" i="31"/>
  <c r="EJ70" i="31" s="1"/>
  <c r="BH6" i="31"/>
  <c r="BH167" i="31"/>
  <c r="CV142" i="31"/>
  <c r="EJ142" i="31" s="1"/>
  <c r="CV154" i="31"/>
  <c r="EJ154" i="31" s="1"/>
  <c r="HL154" i="31" s="1"/>
  <c r="GQ9" i="31"/>
  <c r="FW31" i="31"/>
  <c r="BH146" i="31"/>
  <c r="CB53" i="31"/>
  <c r="BH38" i="31"/>
  <c r="GR39" i="31"/>
  <c r="BH67" i="31"/>
  <c r="BI137" i="31"/>
  <c r="IV137" i="31"/>
  <c r="FW19" i="31"/>
  <c r="GQ13" i="31"/>
  <c r="DP214" i="31"/>
  <c r="FD214" i="31" s="1"/>
  <c r="CC102" i="31"/>
  <c r="JB102" i="31"/>
  <c r="BH139" i="31"/>
  <c r="CC216" i="31"/>
  <c r="JB216" i="31"/>
  <c r="FW136" i="31"/>
  <c r="DO209" i="31"/>
  <c r="FC209" i="31" s="1"/>
  <c r="CB156" i="31"/>
  <c r="CB84" i="31"/>
  <c r="CV216" i="31"/>
  <c r="EJ216" i="31" s="1"/>
  <c r="CC37" i="31"/>
  <c r="JB37" i="31"/>
  <c r="CC218" i="31"/>
  <c r="JB218" i="31"/>
  <c r="CV107" i="31"/>
  <c r="EJ107" i="31" s="1"/>
  <c r="HL107" i="31" s="1"/>
  <c r="FW4" i="31"/>
  <c r="GR97" i="31"/>
  <c r="BH160" i="31"/>
  <c r="DP124" i="31"/>
  <c r="FD124" i="31" s="1"/>
  <c r="GQ76" i="31"/>
  <c r="CV76" i="31"/>
  <c r="EJ76" i="31" s="1"/>
  <c r="HL76" i="31" s="1"/>
  <c r="FX182" i="31"/>
  <c r="BH196" i="31"/>
  <c r="CB31" i="31"/>
  <c r="GR140" i="31"/>
  <c r="CV78" i="31"/>
  <c r="EJ78" i="31" s="1"/>
  <c r="GQ166" i="31"/>
  <c r="CU105" i="31"/>
  <c r="EI105" i="31" s="1"/>
  <c r="BH14" i="31"/>
  <c r="U9" i="39"/>
  <c r="Z8" i="39"/>
  <c r="BH5" i="31"/>
  <c r="BI99" i="31"/>
  <c r="IV99" i="31"/>
  <c r="BH143" i="31"/>
  <c r="CB126" i="31"/>
  <c r="FX147" i="31"/>
  <c r="GR17" i="31"/>
  <c r="FW184" i="31"/>
  <c r="CV153" i="31"/>
  <c r="EJ153" i="31" s="1"/>
  <c r="HL153" i="31" s="1"/>
  <c r="BI21" i="31"/>
  <c r="IV21" i="31"/>
  <c r="CU125" i="31"/>
  <c r="EI125" i="31" s="1"/>
  <c r="FW33" i="31"/>
  <c r="DQ154" i="31"/>
  <c r="FE154" i="31" s="1"/>
  <c r="IG154" i="31" s="1"/>
  <c r="CC77" i="31"/>
  <c r="JB77" i="31"/>
  <c r="DP80" i="31"/>
  <c r="FD80" i="31" s="1"/>
  <c r="DQ30" i="31"/>
  <c r="FE30" i="31" s="1"/>
  <c r="GS30" i="31" s="1"/>
  <c r="GR184" i="31"/>
  <c r="GQ177" i="31"/>
  <c r="FX102" i="31"/>
  <c r="FW188" i="31"/>
  <c r="CV11" i="31"/>
  <c r="EJ11" i="31" s="1"/>
  <c r="CV95" i="31"/>
  <c r="EJ95" i="31" s="1"/>
  <c r="CC193" i="31"/>
  <c r="JB193" i="31"/>
  <c r="CV115" i="31"/>
  <c r="EJ115" i="31" s="1"/>
  <c r="HL115" i="31" s="1"/>
  <c r="BI176" i="31"/>
  <c r="IV176" i="31"/>
  <c r="CV148" i="31"/>
  <c r="EJ148" i="31" s="1"/>
  <c r="BH135" i="31"/>
  <c r="DP196" i="31"/>
  <c r="FD196" i="31" s="1"/>
  <c r="GQ59" i="31"/>
  <c r="CB26" i="31"/>
  <c r="FW55" i="31"/>
  <c r="BG79" i="31"/>
  <c r="GQ34" i="31"/>
  <c r="CC54" i="31"/>
  <c r="JB54" i="31"/>
  <c r="GR178" i="31"/>
  <c r="CB33" i="31"/>
  <c r="CV17" i="31"/>
  <c r="EJ17" i="31" s="1"/>
  <c r="DP98" i="31"/>
  <c r="FD98" i="31" s="1"/>
  <c r="BH130" i="31"/>
  <c r="BH80" i="31"/>
  <c r="BH88" i="31"/>
  <c r="CB161" i="31"/>
  <c r="CB213" i="31"/>
  <c r="GQ186" i="31"/>
  <c r="GR40" i="31"/>
  <c r="BH59" i="31"/>
  <c r="FX73" i="31"/>
  <c r="FW126" i="31"/>
  <c r="FX84" i="31"/>
  <c r="FW81" i="31"/>
  <c r="GR68" i="31"/>
  <c r="BH96" i="31"/>
  <c r="BH127" i="31"/>
  <c r="BH166" i="31"/>
  <c r="I7" i="39"/>
  <c r="J7" i="39" s="1"/>
  <c r="DP151" i="31"/>
  <c r="FD151" i="31" s="1"/>
  <c r="GR6" i="31"/>
  <c r="CC65" i="31"/>
  <c r="JB65" i="31"/>
  <c r="DP125" i="31"/>
  <c r="FD125" i="31" s="1"/>
  <c r="IF125" i="31" s="1"/>
  <c r="HK136" i="31"/>
  <c r="CV194" i="31"/>
  <c r="EJ194" i="31" s="1"/>
  <c r="DP207" i="31"/>
  <c r="FD207" i="31" s="1"/>
  <c r="HK4" i="31"/>
  <c r="IF97" i="31"/>
  <c r="CV177" i="31"/>
  <c r="EJ177" i="31" s="1"/>
  <c r="HL177" i="31" s="1"/>
  <c r="GQ67" i="31"/>
  <c r="FX110" i="31"/>
  <c r="FW56" i="31"/>
  <c r="GR25" i="31"/>
  <c r="BH87" i="31"/>
  <c r="FW172" i="31"/>
  <c r="IE76" i="31"/>
  <c r="CV114" i="31"/>
  <c r="EJ114" i="31" s="1"/>
  <c r="HL114" i="31" s="1"/>
  <c r="HL182" i="31"/>
  <c r="IF140" i="31"/>
  <c r="DP106" i="31"/>
  <c r="FD106" i="31" s="1"/>
  <c r="IE166" i="31"/>
  <c r="FW163" i="31"/>
  <c r="GQ27" i="31"/>
  <c r="FW42" i="31"/>
  <c r="CB88" i="31"/>
  <c r="DP63" i="31"/>
  <c r="FD63" i="31" s="1"/>
  <c r="IF63" i="31" s="1"/>
  <c r="GQ74" i="31"/>
  <c r="DO73" i="31"/>
  <c r="FC73" i="31" s="1"/>
  <c r="DP141" i="31"/>
  <c r="FD141" i="31" s="1"/>
  <c r="HL147" i="31"/>
  <c r="FX103" i="31"/>
  <c r="DP101" i="31"/>
  <c r="FD101" i="31" s="1"/>
  <c r="IF101" i="31" s="1"/>
  <c r="IF17" i="31"/>
  <c r="HK184" i="31"/>
  <c r="GR128" i="31"/>
  <c r="GQ198" i="31"/>
  <c r="CV43" i="31"/>
  <c r="EJ43" i="31" s="1"/>
  <c r="HK33" i="31"/>
  <c r="IF184" i="31"/>
  <c r="DP66" i="31"/>
  <c r="FD66" i="31" s="1"/>
  <c r="CU195" i="31"/>
  <c r="EI195" i="31" s="1"/>
  <c r="IE177" i="31"/>
  <c r="GQ7" i="31"/>
  <c r="GQ147" i="31"/>
  <c r="HL102" i="31"/>
  <c r="HK188" i="31"/>
  <c r="GQ23" i="31"/>
  <c r="DP158" i="31"/>
  <c r="FD158" i="31" s="1"/>
  <c r="IF158" i="31" s="1"/>
  <c r="CV187" i="31"/>
  <c r="EJ187" i="31" s="1"/>
  <c r="FW16" i="31"/>
  <c r="FW215" i="31"/>
  <c r="DQ78" i="31"/>
  <c r="FE78" i="31" s="1"/>
  <c r="GS78" i="31" s="1"/>
  <c r="IE59" i="31"/>
  <c r="GR62" i="31"/>
  <c r="BH128" i="31"/>
  <c r="DP169" i="31"/>
  <c r="FD169" i="31" s="1"/>
  <c r="IF169" i="31" s="1"/>
  <c r="HK55" i="31"/>
  <c r="IE34" i="31"/>
  <c r="BH35" i="31"/>
  <c r="IF178" i="31"/>
  <c r="GR163" i="31"/>
  <c r="DP99" i="31"/>
  <c r="FD99" i="31" s="1"/>
  <c r="FW27" i="31"/>
  <c r="FX198" i="31"/>
  <c r="L7" i="38"/>
  <c r="GR83" i="31"/>
  <c r="CU197" i="31"/>
  <c r="EI197" i="31" s="1"/>
  <c r="HK197" i="31" s="1"/>
  <c r="IE186" i="31"/>
  <c r="IF40" i="31"/>
  <c r="HL73" i="31"/>
  <c r="HK126" i="31"/>
  <c r="HL84" i="31"/>
  <c r="DP110" i="31"/>
  <c r="FD110" i="31" s="1"/>
  <c r="DP119" i="31"/>
  <c r="FD119" i="31" s="1"/>
  <c r="IF119" i="31" s="1"/>
  <c r="DP208" i="31"/>
  <c r="FD208" i="31" s="1"/>
  <c r="DP174" i="31"/>
  <c r="FD174" i="31" s="1"/>
  <c r="IF174" i="31" s="1"/>
  <c r="DO160" i="31"/>
  <c r="FC160" i="31" s="1"/>
  <c r="FW199" i="31"/>
  <c r="DP79" i="31"/>
  <c r="FD79" i="31" s="1"/>
  <c r="IF79" i="31" s="1"/>
  <c r="DQ28" i="31"/>
  <c r="FE28" i="31" s="1"/>
  <c r="GS28" i="31" s="1"/>
  <c r="CC82" i="31"/>
  <c r="JB82" i="31"/>
  <c r="GR189" i="31"/>
  <c r="FX200" i="31"/>
  <c r="CV129" i="31"/>
  <c r="EJ129" i="31" s="1"/>
  <c r="GQ203" i="31"/>
  <c r="FX204" i="31"/>
  <c r="BH175" i="31"/>
  <c r="CV7" i="31"/>
  <c r="EJ7" i="31" s="1"/>
  <c r="HL7" i="31" s="1"/>
  <c r="CU206" i="31"/>
  <c r="EI206" i="31" s="1"/>
  <c r="BH28" i="31"/>
  <c r="FW82" i="31"/>
  <c r="GR105" i="31"/>
  <c r="DQ217" i="31"/>
  <c r="FE217" i="31" s="1"/>
  <c r="GS217" i="31" s="1"/>
  <c r="CB67" i="31"/>
  <c r="CV152" i="31"/>
  <c r="EJ152" i="31" s="1"/>
  <c r="HL152" i="31" s="1"/>
  <c r="BI110" i="31"/>
  <c r="IV110" i="31"/>
  <c r="BH56" i="31"/>
  <c r="CC25" i="31"/>
  <c r="JB25" i="31"/>
  <c r="BH172" i="31"/>
  <c r="GQ171" i="31"/>
  <c r="GQ48" i="31"/>
  <c r="GR172" i="31"/>
  <c r="CV109" i="31"/>
  <c r="EJ109" i="31" s="1"/>
  <c r="HL109" i="31" s="1"/>
  <c r="DP18" i="31"/>
  <c r="FD18" i="31" s="1"/>
  <c r="CV205" i="31"/>
  <c r="EJ205" i="31" s="1"/>
  <c r="HL205" i="31" s="1"/>
  <c r="BH163" i="31"/>
  <c r="CB27" i="31"/>
  <c r="BH42" i="31"/>
  <c r="FW48" i="31"/>
  <c r="GR51" i="31"/>
  <c r="FW191" i="31"/>
  <c r="FW202" i="31"/>
  <c r="FW189" i="31"/>
  <c r="BH186" i="31"/>
  <c r="GQ94" i="31"/>
  <c r="FX10" i="31"/>
  <c r="GQ202" i="31"/>
  <c r="CB74" i="31"/>
  <c r="FW164" i="31"/>
  <c r="CB21" i="31"/>
  <c r="BI103" i="31"/>
  <c r="IV103" i="31"/>
  <c r="CC128" i="31"/>
  <c r="JB128" i="31"/>
  <c r="DP55" i="31"/>
  <c r="FD55" i="31" s="1"/>
  <c r="CB198" i="31"/>
  <c r="DP47" i="31"/>
  <c r="FD47" i="31" s="1"/>
  <c r="FW9" i="31"/>
  <c r="CB7" i="31"/>
  <c r="CB147" i="31"/>
  <c r="CB23" i="31"/>
  <c r="GR162" i="31"/>
  <c r="GR100" i="31"/>
  <c r="GR121" i="31"/>
  <c r="GQ107" i="31"/>
  <c r="BH16" i="31"/>
  <c r="BH215" i="31"/>
  <c r="CV161" i="31"/>
  <c r="EJ161" i="31" s="1"/>
  <c r="DQ180" i="31"/>
  <c r="FE180" i="31" s="1"/>
  <c r="GS180" i="31" s="1"/>
  <c r="CU169" i="31"/>
  <c r="EI169" i="31" s="1"/>
  <c r="DP175" i="31"/>
  <c r="FD175" i="31" s="1"/>
  <c r="CV83" i="31"/>
  <c r="EJ83" i="31" s="1"/>
  <c r="CC62" i="31"/>
  <c r="JB62" i="31"/>
  <c r="CU15" i="31"/>
  <c r="EI15" i="31" s="1"/>
  <c r="HK15" i="31" s="1"/>
  <c r="FW168" i="31"/>
  <c r="BH144" i="31"/>
  <c r="CV72" i="31"/>
  <c r="EJ72" i="31" s="1"/>
  <c r="CC163" i="31"/>
  <c r="JB163" i="31"/>
  <c r="BH207" i="31"/>
  <c r="GQ134" i="31"/>
  <c r="FX34" i="31"/>
  <c r="BH27" i="31"/>
  <c r="BI198" i="31"/>
  <c r="IV198" i="31"/>
  <c r="CC83" i="31"/>
  <c r="JB83" i="31"/>
  <c r="GR16" i="31"/>
  <c r="GR200" i="31"/>
  <c r="CB136" i="31"/>
  <c r="CB159" i="31"/>
  <c r="X7" i="38"/>
  <c r="GQ165" i="31"/>
  <c r="FX181" i="31"/>
  <c r="GR85" i="31"/>
  <c r="FW140" i="31"/>
  <c r="FW92" i="31"/>
  <c r="FW40" i="31"/>
  <c r="DP173" i="31"/>
  <c r="FD173" i="31" s="1"/>
  <c r="HK199" i="31"/>
  <c r="FW52" i="31"/>
  <c r="DP185" i="31"/>
  <c r="FD185" i="31" s="1"/>
  <c r="GQ29" i="31"/>
  <c r="BH211" i="31"/>
  <c r="FX97" i="31"/>
  <c r="FW13" i="31"/>
  <c r="GQ19" i="31"/>
  <c r="BH63" i="31"/>
  <c r="DP181" i="31"/>
  <c r="FD181" i="31" s="1"/>
  <c r="IF181" i="31" s="1"/>
  <c r="GR170" i="31"/>
  <c r="GR116" i="31"/>
  <c r="GQ153" i="31"/>
  <c r="FX54" i="31"/>
  <c r="FW60" i="31"/>
  <c r="CV23" i="31"/>
  <c r="EJ23" i="31" s="1"/>
  <c r="DQ149" i="31"/>
  <c r="FE149" i="31" s="1"/>
  <c r="GS149" i="31" s="1"/>
  <c r="FW28" i="31"/>
  <c r="FW151" i="31"/>
  <c r="FW64" i="31"/>
  <c r="HK82" i="31"/>
  <c r="FW133" i="31"/>
  <c r="CU91" i="31"/>
  <c r="EI91" i="31" s="1"/>
  <c r="IF105" i="31"/>
  <c r="FW26" i="31"/>
  <c r="DP96" i="31"/>
  <c r="FD96" i="31" s="1"/>
  <c r="CV85" i="31"/>
  <c r="EJ85" i="31" s="1"/>
  <c r="HL85" i="31" s="1"/>
  <c r="DP22" i="31"/>
  <c r="FD22" i="31" s="1"/>
  <c r="CV157" i="31"/>
  <c r="EJ157" i="31" s="1"/>
  <c r="HL157" i="31" s="1"/>
  <c r="IE171" i="31"/>
  <c r="IE48" i="31"/>
  <c r="IF172" i="31"/>
  <c r="FW173" i="31"/>
  <c r="DQ148" i="31"/>
  <c r="FE148" i="31" s="1"/>
  <c r="GS148" i="31" s="1"/>
  <c r="DQ127" i="31"/>
  <c r="FE127" i="31" s="1"/>
  <c r="GS127" i="31" s="1"/>
  <c r="DP114" i="31"/>
  <c r="FD114" i="31" s="1"/>
  <c r="HK48" i="31"/>
  <c r="GR14" i="31"/>
  <c r="IF51" i="31"/>
  <c r="HK191" i="31"/>
  <c r="HK202" i="31"/>
  <c r="HK189" i="31"/>
  <c r="GR11" i="31"/>
  <c r="CB20" i="31"/>
  <c r="FW30" i="31"/>
  <c r="IE94" i="31"/>
  <c r="HL10" i="31"/>
  <c r="GQ69" i="31"/>
  <c r="IE202" i="31"/>
  <c r="FW112" i="31"/>
  <c r="HK164" i="31"/>
  <c r="CV190" i="31"/>
  <c r="EJ190" i="31" s="1"/>
  <c r="HL190" i="31" s="1"/>
  <c r="CB24" i="31"/>
  <c r="GQ42" i="31"/>
  <c r="FW66" i="31"/>
  <c r="FW68" i="31"/>
  <c r="DP95" i="31"/>
  <c r="FD95" i="31" s="1"/>
  <c r="CU53" i="31"/>
  <c r="EI53" i="31" s="1"/>
  <c r="HK53" i="31" s="1"/>
  <c r="HK9" i="31"/>
  <c r="DP4" i="31"/>
  <c r="FD4" i="31" s="1"/>
  <c r="IF4" i="31" s="1"/>
  <c r="IF162" i="31"/>
  <c r="DP182" i="31"/>
  <c r="FD182" i="31" s="1"/>
  <c r="IF182" i="31" s="1"/>
  <c r="DP45" i="31"/>
  <c r="FD45" i="31" s="1"/>
  <c r="IF100" i="31"/>
  <c r="IF121" i="31"/>
  <c r="IE107" i="31"/>
  <c r="FW89" i="31"/>
  <c r="GR112" i="31"/>
  <c r="BH203" i="31"/>
  <c r="FW119" i="31"/>
  <c r="HK168" i="31"/>
  <c r="GR8" i="31"/>
  <c r="BH165" i="31"/>
  <c r="CB130" i="31"/>
  <c r="BH174" i="31"/>
  <c r="CC15" i="31"/>
  <c r="JB15" i="31"/>
  <c r="IE134" i="31"/>
  <c r="HL34" i="31"/>
  <c r="GR72" i="31"/>
  <c r="GQ46" i="31"/>
  <c r="GQ61" i="31"/>
  <c r="GR137" i="31"/>
  <c r="IF16" i="31"/>
  <c r="IF200" i="31"/>
  <c r="CB210" i="31"/>
  <c r="DO205" i="31"/>
  <c r="FC205" i="31" s="1"/>
  <c r="IE205" i="31" s="1"/>
  <c r="CB165" i="31"/>
  <c r="BI181" i="31"/>
  <c r="IV181" i="31"/>
  <c r="CC85" i="31"/>
  <c r="JB85" i="31"/>
  <c r="CV74" i="31"/>
  <c r="EJ74" i="31" s="1"/>
  <c r="DP118" i="31"/>
  <c r="FD118" i="31" s="1"/>
  <c r="IF118" i="31" s="1"/>
  <c r="BH140" i="31"/>
  <c r="DP70" i="31"/>
  <c r="FD70" i="31" s="1"/>
  <c r="IF70" i="31" s="1"/>
  <c r="CU98" i="31"/>
  <c r="EI98" i="31" s="1"/>
  <c r="DP188" i="31"/>
  <c r="FD188" i="31" s="1"/>
  <c r="IF188" i="31" s="1"/>
  <c r="BH92" i="31"/>
  <c r="BH40" i="31"/>
  <c r="CU24" i="31"/>
  <c r="EI24" i="31" s="1"/>
  <c r="HK24" i="31" s="1"/>
  <c r="DP204" i="31"/>
  <c r="FD204" i="31" s="1"/>
  <c r="CV131" i="31"/>
  <c r="EJ131" i="31" s="1"/>
  <c r="HL131" i="31" s="1"/>
  <c r="IG109" i="31" l="1"/>
  <c r="IG217" i="31"/>
  <c r="IG30" i="31"/>
  <c r="CD30" i="31" s="1"/>
  <c r="IG49" i="31"/>
  <c r="IG149" i="31"/>
  <c r="CD149" i="31" s="1"/>
  <c r="CC201" i="31"/>
  <c r="JB201" i="31"/>
  <c r="CC191" i="31"/>
  <c r="JB191" i="31"/>
  <c r="BI131" i="31"/>
  <c r="IV131" i="31"/>
  <c r="BH24" i="31"/>
  <c r="CC188" i="31"/>
  <c r="JB188" i="31"/>
  <c r="CW181" i="31"/>
  <c r="EK181" i="31" s="1"/>
  <c r="FY181" i="31" s="1"/>
  <c r="BH168" i="31"/>
  <c r="CC121" i="31"/>
  <c r="JB121" i="31"/>
  <c r="CC182" i="31"/>
  <c r="JB182" i="31"/>
  <c r="DP24" i="31"/>
  <c r="FD24" i="31" s="1"/>
  <c r="CB202" i="31"/>
  <c r="DP20" i="31"/>
  <c r="FD20" i="31" s="1"/>
  <c r="IF20" i="31" s="1"/>
  <c r="GR114" i="31"/>
  <c r="CV63" i="31"/>
  <c r="EJ63" i="31" s="1"/>
  <c r="CV211" i="31"/>
  <c r="EJ211" i="31" s="1"/>
  <c r="GR175" i="31"/>
  <c r="DP7" i="31"/>
  <c r="FD7" i="31" s="1"/>
  <c r="GR47" i="31"/>
  <c r="CV42" i="31"/>
  <c r="EJ42" i="31" s="1"/>
  <c r="BI205" i="31"/>
  <c r="IV205" i="31"/>
  <c r="BI109" i="31"/>
  <c r="IV109" i="31"/>
  <c r="BI152" i="31"/>
  <c r="IV152" i="31"/>
  <c r="CV35" i="31"/>
  <c r="EJ35" i="31" s="1"/>
  <c r="HL35" i="31" s="1"/>
  <c r="CV128" i="31"/>
  <c r="EJ128" i="31" s="1"/>
  <c r="HL128" i="31" s="1"/>
  <c r="GR66" i="31"/>
  <c r="GQ73" i="31"/>
  <c r="DP88" i="31"/>
  <c r="FD88" i="31" s="1"/>
  <c r="CB166" i="31"/>
  <c r="BH4" i="31"/>
  <c r="GR98" i="31"/>
  <c r="CW176" i="31"/>
  <c r="EK176" i="31" s="1"/>
  <c r="FY176" i="31" s="1"/>
  <c r="FX11" i="31"/>
  <c r="CW21" i="31"/>
  <c r="EK21" i="31" s="1"/>
  <c r="FY21" i="31" s="1"/>
  <c r="FW105" i="31"/>
  <c r="DP31" i="31"/>
  <c r="FD31" i="31" s="1"/>
  <c r="BI76" i="31"/>
  <c r="IV76" i="31"/>
  <c r="BI107" i="31"/>
  <c r="IV107" i="31"/>
  <c r="DQ216" i="31"/>
  <c r="FE216" i="31" s="1"/>
  <c r="GS216" i="31" s="1"/>
  <c r="GR214" i="31"/>
  <c r="CW137" i="31"/>
  <c r="EK137" i="31" s="1"/>
  <c r="FY137" i="31" s="1"/>
  <c r="CV146" i="31"/>
  <c r="EJ146" i="31" s="1"/>
  <c r="BI154" i="31"/>
  <c r="IV154" i="31"/>
  <c r="CV167" i="31"/>
  <c r="EJ167" i="31" s="1"/>
  <c r="HL167" i="31" s="1"/>
  <c r="BH58" i="31"/>
  <c r="GR144" i="31"/>
  <c r="CV159" i="31"/>
  <c r="EJ159" i="31" s="1"/>
  <c r="HL159" i="31" s="1"/>
  <c r="DP146" i="31"/>
  <c r="FD146" i="31" s="1"/>
  <c r="IF146" i="31" s="1"/>
  <c r="BI155" i="31"/>
  <c r="IV155" i="31"/>
  <c r="BI162" i="31"/>
  <c r="IV162" i="31"/>
  <c r="FX18" i="31"/>
  <c r="DQ167" i="31"/>
  <c r="FE167" i="31" s="1"/>
  <c r="GS167" i="31" s="1"/>
  <c r="CB35" i="31"/>
  <c r="CW179" i="31"/>
  <c r="EK179" i="31" s="1"/>
  <c r="FY179" i="31" s="1"/>
  <c r="CC5" i="31"/>
  <c r="JB5" i="31"/>
  <c r="FX158" i="31"/>
  <c r="FX20" i="31"/>
  <c r="FX93" i="31"/>
  <c r="CV106" i="31"/>
  <c r="EJ106" i="31" s="1"/>
  <c r="GR131" i="31"/>
  <c r="GR103" i="31"/>
  <c r="FX192" i="31"/>
  <c r="GR50" i="31"/>
  <c r="CC211" i="31"/>
  <c r="JB211" i="31"/>
  <c r="CB123" i="31"/>
  <c r="GR168" i="31"/>
  <c r="CV61" i="31"/>
  <c r="EJ61" i="31" s="1"/>
  <c r="HL61" i="31" s="1"/>
  <c r="CV212" i="31"/>
  <c r="EJ212" i="31" s="1"/>
  <c r="HL212" i="31" s="1"/>
  <c r="BI100" i="31"/>
  <c r="IV100" i="31"/>
  <c r="CC133" i="31"/>
  <c r="JB133" i="31"/>
  <c r="FX214" i="31"/>
  <c r="GR120" i="31"/>
  <c r="CV173" i="31"/>
  <c r="EJ173" i="31" s="1"/>
  <c r="HL173" i="31" s="1"/>
  <c r="DP153" i="31"/>
  <c r="FD153" i="31" s="1"/>
  <c r="CV66" i="31"/>
  <c r="EJ66" i="31" s="1"/>
  <c r="DQ6" i="31"/>
  <c r="FE6" i="31" s="1"/>
  <c r="GS6" i="31" s="1"/>
  <c r="DQ14" i="31"/>
  <c r="FE14" i="31" s="1"/>
  <c r="GS14" i="31" s="1"/>
  <c r="DQ116" i="31"/>
  <c r="FE116" i="31" s="1"/>
  <c r="GS116" i="31" s="1"/>
  <c r="V8" i="38"/>
  <c r="W8" i="38" s="1"/>
  <c r="X8" i="38" s="1"/>
  <c r="DP19" i="31"/>
  <c r="FD19" i="31" s="1"/>
  <c r="IF19" i="31" s="1"/>
  <c r="FX74" i="31"/>
  <c r="CC200" i="31"/>
  <c r="JB200" i="31"/>
  <c r="DQ15" i="31"/>
  <c r="FE15" i="31" s="1"/>
  <c r="GS15" i="31" s="1"/>
  <c r="CC100" i="31"/>
  <c r="JB100" i="31"/>
  <c r="GR182" i="31"/>
  <c r="BH189" i="31"/>
  <c r="IF114" i="31"/>
  <c r="IG148" i="31"/>
  <c r="DP136" i="31"/>
  <c r="FD136" i="31" s="1"/>
  <c r="IF136" i="31" s="1"/>
  <c r="CV27" i="31"/>
  <c r="EJ27" i="31" s="1"/>
  <c r="HL27" i="31" s="1"/>
  <c r="DQ163" i="31"/>
  <c r="FE163" i="31" s="1"/>
  <c r="GS163" i="31" s="1"/>
  <c r="DQ62" i="31"/>
  <c r="FE62" i="31" s="1"/>
  <c r="GS62" i="31" s="1"/>
  <c r="IF175" i="31"/>
  <c r="IG180" i="31"/>
  <c r="CV16" i="31"/>
  <c r="EJ16" i="31" s="1"/>
  <c r="IF47" i="31"/>
  <c r="CV56" i="31"/>
  <c r="EJ56" i="31" s="1"/>
  <c r="GQ160" i="31"/>
  <c r="GR208" i="31"/>
  <c r="GR110" i="31"/>
  <c r="CB34" i="31"/>
  <c r="CB59" i="31"/>
  <c r="CB177" i="31"/>
  <c r="IF66" i="31"/>
  <c r="BH184" i="31"/>
  <c r="BI147" i="31"/>
  <c r="IV147" i="31"/>
  <c r="IE73" i="31"/>
  <c r="DQ65" i="31"/>
  <c r="FE65" i="31" s="1"/>
  <c r="GS65" i="31" s="1"/>
  <c r="CV88" i="31"/>
  <c r="EJ88" i="31" s="1"/>
  <c r="IF98" i="31"/>
  <c r="CV135" i="31"/>
  <c r="EJ135" i="31" s="1"/>
  <c r="HL135" i="31" s="1"/>
  <c r="HL11" i="31"/>
  <c r="CV5" i="31"/>
  <c r="EJ5" i="31" s="1"/>
  <c r="HK105" i="31"/>
  <c r="FX216" i="31"/>
  <c r="GQ209" i="31"/>
  <c r="IF214" i="31"/>
  <c r="FX185" i="31"/>
  <c r="CW170" i="31"/>
  <c r="EK170" i="31" s="1"/>
  <c r="FY170" i="31" s="1"/>
  <c r="FX51" i="31"/>
  <c r="IF144" i="31"/>
  <c r="DQ139" i="31"/>
  <c r="FE139" i="31" s="1"/>
  <c r="CV113" i="31"/>
  <c r="EJ113" i="31" s="1"/>
  <c r="CV156" i="31"/>
  <c r="EJ156" i="31" s="1"/>
  <c r="DQ104" i="31"/>
  <c r="FE104" i="31" s="1"/>
  <c r="GS104" i="31" s="1"/>
  <c r="HL18" i="31"/>
  <c r="CW77" i="31"/>
  <c r="EK77" i="31" s="1"/>
  <c r="FY77" i="31" s="1"/>
  <c r="DQ183" i="31"/>
  <c r="FE183" i="31" s="1"/>
  <c r="GS183" i="31" s="1"/>
  <c r="CW49" i="31"/>
  <c r="EK49" i="31" s="1"/>
  <c r="FY49" i="31" s="1"/>
  <c r="HL158" i="31"/>
  <c r="HL20" i="31"/>
  <c r="GR43" i="31"/>
  <c r="CW111" i="31"/>
  <c r="EK111" i="31" s="1"/>
  <c r="FY111" i="31" s="1"/>
  <c r="HL93" i="31"/>
  <c r="IF131" i="31"/>
  <c r="IF103" i="31"/>
  <c r="FX65" i="31"/>
  <c r="HL192" i="31"/>
  <c r="IF50" i="31"/>
  <c r="FW149" i="31"/>
  <c r="IF168" i="31"/>
  <c r="FX108" i="31"/>
  <c r="GR57" i="31"/>
  <c r="DP132" i="31"/>
  <c r="FD132" i="31" s="1"/>
  <c r="HL214" i="31"/>
  <c r="IF120" i="31"/>
  <c r="CV183" i="31"/>
  <c r="EJ183" i="31" s="1"/>
  <c r="HL183" i="31" s="1"/>
  <c r="DP69" i="31"/>
  <c r="FD69" i="31" s="1"/>
  <c r="IF69" i="31" s="1"/>
  <c r="DQ8" i="31"/>
  <c r="FE8" i="31" s="1"/>
  <c r="GS8" i="31" s="1"/>
  <c r="CV40" i="31"/>
  <c r="EJ40" i="31" s="1"/>
  <c r="HL40" i="31" s="1"/>
  <c r="CV140" i="31"/>
  <c r="EJ140" i="31" s="1"/>
  <c r="HL140" i="31" s="1"/>
  <c r="HL74" i="31"/>
  <c r="DP165" i="31"/>
  <c r="FD165" i="31" s="1"/>
  <c r="CC16" i="31"/>
  <c r="JB16" i="31"/>
  <c r="CC162" i="31"/>
  <c r="JB162" i="31"/>
  <c r="FW53" i="31"/>
  <c r="FX190" i="31"/>
  <c r="BI10" i="31"/>
  <c r="IV10" i="31"/>
  <c r="BH202" i="31"/>
  <c r="FX157" i="31"/>
  <c r="FX85" i="31"/>
  <c r="DQ128" i="31"/>
  <c r="FE128" i="31" s="1"/>
  <c r="GS128" i="31" s="1"/>
  <c r="CV186" i="31"/>
  <c r="EJ186" i="31" s="1"/>
  <c r="HL186" i="31" s="1"/>
  <c r="DP27" i="31"/>
  <c r="FD27" i="31" s="1"/>
  <c r="IF27" i="31" s="1"/>
  <c r="DP67" i="31"/>
  <c r="FD67" i="31" s="1"/>
  <c r="FX7" i="31"/>
  <c r="GR79" i="31"/>
  <c r="IE160" i="31"/>
  <c r="IF208" i="31"/>
  <c r="IF110" i="31"/>
  <c r="FW197" i="31"/>
  <c r="BH55" i="31"/>
  <c r="GR158" i="31"/>
  <c r="CC184" i="31"/>
  <c r="JB184" i="31"/>
  <c r="CC17" i="31"/>
  <c r="JB17" i="31"/>
  <c r="BI182" i="31"/>
  <c r="IV182" i="31"/>
  <c r="BH136" i="31"/>
  <c r="CV166" i="31"/>
  <c r="EJ166" i="31" s="1"/>
  <c r="CV59" i="31"/>
  <c r="EJ59" i="31" s="1"/>
  <c r="HL59" i="31" s="1"/>
  <c r="DQ54" i="31"/>
  <c r="FE54" i="31" s="1"/>
  <c r="GS54" i="31" s="1"/>
  <c r="DP26" i="31"/>
  <c r="FD26" i="31" s="1"/>
  <c r="IF26" i="31" s="1"/>
  <c r="DQ77" i="31"/>
  <c r="FE77" i="31" s="1"/>
  <c r="GS77" i="31" s="1"/>
  <c r="FX153" i="31"/>
  <c r="DP126" i="31"/>
  <c r="FD126" i="31" s="1"/>
  <c r="IF126" i="31" s="1"/>
  <c r="CV196" i="31"/>
  <c r="EJ196" i="31" s="1"/>
  <c r="HL196" i="31" s="1"/>
  <c r="HL216" i="31"/>
  <c r="IE209" i="31"/>
  <c r="CV139" i="31"/>
  <c r="EJ139" i="31" s="1"/>
  <c r="CV67" i="31"/>
  <c r="EJ67" i="31" s="1"/>
  <c r="HL67" i="31" s="1"/>
  <c r="CV6" i="31"/>
  <c r="EJ6" i="31" s="1"/>
  <c r="HL185" i="31"/>
  <c r="HL51" i="31"/>
  <c r="DP122" i="31"/>
  <c r="FD122" i="31" s="1"/>
  <c r="GR38" i="31"/>
  <c r="CV22" i="31"/>
  <c r="EJ22" i="31" s="1"/>
  <c r="HL22" i="31" s="1"/>
  <c r="DP60" i="31"/>
  <c r="FD60" i="31" s="1"/>
  <c r="IF60" i="31" s="1"/>
  <c r="CW217" i="31"/>
  <c r="EK217" i="31" s="1"/>
  <c r="FY217" i="31" s="1"/>
  <c r="DQ117" i="31"/>
  <c r="FE117" i="31" s="1"/>
  <c r="GS117" i="31" s="1"/>
  <c r="GR176" i="31"/>
  <c r="CV41" i="31"/>
  <c r="EJ41" i="31" s="1"/>
  <c r="HL41" i="31" s="1"/>
  <c r="IF43" i="31"/>
  <c r="FX8" i="31"/>
  <c r="CB143" i="31"/>
  <c r="BH71" i="31"/>
  <c r="HL65" i="31"/>
  <c r="CV218" i="31"/>
  <c r="EJ218" i="31" s="1"/>
  <c r="HK149" i="31"/>
  <c r="HL108" i="31"/>
  <c r="DP91" i="31"/>
  <c r="FD91" i="31" s="1"/>
  <c r="IF91" i="31" s="1"/>
  <c r="FX69" i="31"/>
  <c r="IF57" i="31"/>
  <c r="FX29" i="31"/>
  <c r="DP13" i="31"/>
  <c r="FD13" i="31" s="1"/>
  <c r="IF13" i="31" s="1"/>
  <c r="DQ39" i="31"/>
  <c r="FE39" i="31" s="1"/>
  <c r="GS39" i="31" s="1"/>
  <c r="DP29" i="31"/>
  <c r="FD29" i="31" s="1"/>
  <c r="IF29" i="31" s="1"/>
  <c r="CV64" i="31"/>
  <c r="EJ64" i="31" s="1"/>
  <c r="HL64" i="31" s="1"/>
  <c r="CV119" i="31"/>
  <c r="EJ119" i="31" s="1"/>
  <c r="HL119" i="31" s="1"/>
  <c r="DP61" i="31"/>
  <c r="FD61" i="31" s="1"/>
  <c r="IF61" i="31" s="1"/>
  <c r="CV26" i="31"/>
  <c r="EJ26" i="31" s="1"/>
  <c r="HL26" i="31" s="1"/>
  <c r="DQ137" i="31"/>
  <c r="FE137" i="31" s="1"/>
  <c r="IG137" i="31" s="1"/>
  <c r="DQ68" i="31"/>
  <c r="FE68" i="31" s="1"/>
  <c r="GS68" i="31" s="1"/>
  <c r="GR204" i="31"/>
  <c r="FW98" i="31"/>
  <c r="CV174" i="31"/>
  <c r="EJ174" i="31" s="1"/>
  <c r="HL174" i="31" s="1"/>
  <c r="BH53" i="31"/>
  <c r="BI190" i="31"/>
  <c r="IV190" i="31"/>
  <c r="CB94" i="31"/>
  <c r="BH191" i="31"/>
  <c r="BI157" i="31"/>
  <c r="IV157" i="31"/>
  <c r="BI85" i="31"/>
  <c r="IV85" i="31"/>
  <c r="CC105" i="31"/>
  <c r="JB105" i="31"/>
  <c r="BH82" i="31"/>
  <c r="FX23" i="31"/>
  <c r="BH199" i="31"/>
  <c r="DP198" i="31"/>
  <c r="FD198" i="31" s="1"/>
  <c r="IF198" i="31" s="1"/>
  <c r="GR18" i="31"/>
  <c r="CV28" i="31"/>
  <c r="EJ28" i="31" s="1"/>
  <c r="BI7" i="31"/>
  <c r="IV7" i="31"/>
  <c r="FX129" i="31"/>
  <c r="DQ82" i="31"/>
  <c r="FE82" i="31" s="1"/>
  <c r="GS82" i="31" s="1"/>
  <c r="CC79" i="31"/>
  <c r="JB79" i="31"/>
  <c r="BI84" i="31"/>
  <c r="IV84" i="31"/>
  <c r="BH197" i="31"/>
  <c r="CC158" i="31"/>
  <c r="JB158" i="31"/>
  <c r="BH33" i="31"/>
  <c r="GR106" i="31"/>
  <c r="GR207" i="31"/>
  <c r="CV80" i="31"/>
  <c r="EJ80" i="31" s="1"/>
  <c r="HL80" i="31" s="1"/>
  <c r="FX115" i="31"/>
  <c r="BI153" i="31"/>
  <c r="IV153" i="31"/>
  <c r="V9" i="39"/>
  <c r="W9" i="39" s="1"/>
  <c r="X9" i="39" s="1"/>
  <c r="DQ218" i="31"/>
  <c r="FE218" i="31" s="1"/>
  <c r="GS218" i="31" s="1"/>
  <c r="GR75" i="31"/>
  <c r="CV75" i="31"/>
  <c r="EJ75" i="31" s="1"/>
  <c r="HL75" i="31" s="1"/>
  <c r="CV134" i="31"/>
  <c r="EJ134" i="31" s="1"/>
  <c r="HL134" i="31" s="1"/>
  <c r="CV45" i="31"/>
  <c r="EJ45" i="31" s="1"/>
  <c r="HL45" i="31" s="1"/>
  <c r="DP56" i="31"/>
  <c r="FD56" i="31" s="1"/>
  <c r="IF56" i="31" s="1"/>
  <c r="FX44" i="31"/>
  <c r="GQ12" i="31"/>
  <c r="DQ129" i="31"/>
  <c r="FE129" i="31" s="1"/>
  <c r="GS129" i="31" s="1"/>
  <c r="CC38" i="31"/>
  <c r="JB38" i="31"/>
  <c r="CV122" i="31"/>
  <c r="EJ122" i="31" s="1"/>
  <c r="HL122" i="31" s="1"/>
  <c r="CC176" i="31"/>
  <c r="JB176" i="31"/>
  <c r="DQ36" i="31"/>
  <c r="FE36" i="31" s="1"/>
  <c r="GS36" i="31" s="1"/>
  <c r="GR81" i="31"/>
  <c r="FX178" i="31"/>
  <c r="FW121" i="31"/>
  <c r="BI8" i="31"/>
  <c r="IV8" i="31"/>
  <c r="CV32" i="31"/>
  <c r="EJ32" i="31" s="1"/>
  <c r="DP10" i="31"/>
  <c r="FD10" i="31" s="1"/>
  <c r="IF10" i="31" s="1"/>
  <c r="DP111" i="31"/>
  <c r="FD111" i="31" s="1"/>
  <c r="IF111" i="31" s="1"/>
  <c r="BI69" i="31"/>
  <c r="IV69" i="31"/>
  <c r="DP87" i="31"/>
  <c r="FD87" i="31" s="1"/>
  <c r="IF87" i="31" s="1"/>
  <c r="GQ142" i="31"/>
  <c r="GR190" i="31"/>
  <c r="FW201" i="31"/>
  <c r="BI29" i="31"/>
  <c r="IV29" i="31"/>
  <c r="CV86" i="31"/>
  <c r="EJ86" i="31" s="1"/>
  <c r="FX36" i="31"/>
  <c r="GR201" i="31"/>
  <c r="CV101" i="31"/>
  <c r="EJ101" i="31" s="1"/>
  <c r="HL101" i="31" s="1"/>
  <c r="FW47" i="31"/>
  <c r="CV89" i="31"/>
  <c r="EJ89" i="31" s="1"/>
  <c r="DQ112" i="31"/>
  <c r="FE112" i="31" s="1"/>
  <c r="GS112" i="31" s="1"/>
  <c r="DQ189" i="31"/>
  <c r="FE189" i="31" s="1"/>
  <c r="GS189" i="31" s="1"/>
  <c r="CC70" i="31"/>
  <c r="JB70" i="31"/>
  <c r="IF204" i="31"/>
  <c r="CV92" i="31"/>
  <c r="EJ92" i="31" s="1"/>
  <c r="HL92" i="31" s="1"/>
  <c r="HK98" i="31"/>
  <c r="GR45" i="31"/>
  <c r="BH164" i="31"/>
  <c r="CC51" i="31"/>
  <c r="JB51" i="31"/>
  <c r="HL23" i="31"/>
  <c r="GR185" i="31"/>
  <c r="DQ83" i="31"/>
  <c r="FE83" i="31" s="1"/>
  <c r="GS83" i="31" s="1"/>
  <c r="FX72" i="31"/>
  <c r="FX83" i="31"/>
  <c r="FW169" i="31"/>
  <c r="FX161" i="31"/>
  <c r="DP23" i="31"/>
  <c r="FD23" i="31" s="1"/>
  <c r="IF23" i="31" s="1"/>
  <c r="DP74" i="31"/>
  <c r="FD74" i="31" s="1"/>
  <c r="IF74" i="31" s="1"/>
  <c r="CV163" i="31"/>
  <c r="EJ163" i="31" s="1"/>
  <c r="HL163" i="31" s="1"/>
  <c r="IF18" i="31"/>
  <c r="CV172" i="31"/>
  <c r="EJ172" i="31" s="1"/>
  <c r="HL172" i="31" s="1"/>
  <c r="CW110" i="31"/>
  <c r="EK110" i="31" s="1"/>
  <c r="FY110" i="31" s="1"/>
  <c r="HL129" i="31"/>
  <c r="BH126" i="31"/>
  <c r="H8" i="38"/>
  <c r="M7" i="38"/>
  <c r="GR99" i="31"/>
  <c r="FW195" i="31"/>
  <c r="GR141" i="31"/>
  <c r="IF106" i="31"/>
  <c r="CV87" i="31"/>
  <c r="EJ87" i="31" s="1"/>
  <c r="HL87" i="31" s="1"/>
  <c r="IF207" i="31"/>
  <c r="GR151" i="31"/>
  <c r="CV127" i="31"/>
  <c r="EJ127" i="31" s="1"/>
  <c r="FX17" i="31"/>
  <c r="FX148" i="31"/>
  <c r="BI115" i="31"/>
  <c r="IV115" i="31"/>
  <c r="FX95" i="31"/>
  <c r="FW125" i="31"/>
  <c r="CV143" i="31"/>
  <c r="EJ143" i="31" s="1"/>
  <c r="GR124" i="31"/>
  <c r="DP84" i="31"/>
  <c r="FD84" i="31" s="1"/>
  <c r="IF84" i="31" s="1"/>
  <c r="CV38" i="31"/>
  <c r="EJ38" i="31" s="1"/>
  <c r="HL38" i="31" s="1"/>
  <c r="CV37" i="31"/>
  <c r="EJ37" i="31" s="1"/>
  <c r="HL37" i="31" s="1"/>
  <c r="IF75" i="31"/>
  <c r="DQ194" i="31"/>
  <c r="FE194" i="31" s="1"/>
  <c r="GS194" i="31" s="1"/>
  <c r="CV208" i="31"/>
  <c r="EJ208" i="31" s="1"/>
  <c r="DQ64" i="31"/>
  <c r="FE64" i="31" s="1"/>
  <c r="IG64" i="31" s="1"/>
  <c r="HL44" i="31"/>
  <c r="IE12" i="31"/>
  <c r="GR71" i="31"/>
  <c r="DP89" i="31"/>
  <c r="FD89" i="31" s="1"/>
  <c r="CV90" i="31"/>
  <c r="EJ90" i="31" s="1"/>
  <c r="CW62" i="31"/>
  <c r="EK62" i="31" s="1"/>
  <c r="FY62" i="31" s="1"/>
  <c r="DQ93" i="31"/>
  <c r="FE93" i="31" s="1"/>
  <c r="GS93" i="31" s="1"/>
  <c r="IF81" i="31"/>
  <c r="CV46" i="31"/>
  <c r="EJ46" i="31" s="1"/>
  <c r="HL46" i="31" s="1"/>
  <c r="FX120" i="31"/>
  <c r="GR212" i="31"/>
  <c r="HL178" i="31"/>
  <c r="HK121" i="31"/>
  <c r="FX180" i="31"/>
  <c r="FW145" i="31"/>
  <c r="CV50" i="31"/>
  <c r="EJ50" i="31" s="1"/>
  <c r="BH116" i="31"/>
  <c r="FX141" i="31"/>
  <c r="IE142" i="31"/>
  <c r="IF190" i="31"/>
  <c r="HK201" i="31"/>
  <c r="HL36" i="31"/>
  <c r="DP52" i="31"/>
  <c r="FD52" i="31" s="1"/>
  <c r="HK47" i="31"/>
  <c r="DQ11" i="31"/>
  <c r="FE11" i="31" s="1"/>
  <c r="GS11" i="31" s="1"/>
  <c r="DP46" i="31"/>
  <c r="FD46" i="31" s="1"/>
  <c r="CV13" i="31"/>
  <c r="EJ13" i="31" s="1"/>
  <c r="CV112" i="31"/>
  <c r="EJ112" i="31" s="1"/>
  <c r="CV31" i="31"/>
  <c r="EJ31" i="31" s="1"/>
  <c r="HL31" i="31" s="1"/>
  <c r="CV19" i="31"/>
  <c r="EJ19" i="31" s="1"/>
  <c r="HL19" i="31" s="1"/>
  <c r="CV151" i="31"/>
  <c r="EJ151" i="31" s="1"/>
  <c r="HL151" i="31" s="1"/>
  <c r="DP42" i="31"/>
  <c r="FD42" i="31" s="1"/>
  <c r="IF42" i="31" s="1"/>
  <c r="CV52" i="31"/>
  <c r="EJ52" i="31" s="1"/>
  <c r="HL52" i="31" s="1"/>
  <c r="GR118" i="31"/>
  <c r="DQ85" i="31"/>
  <c r="FE85" i="31" s="1"/>
  <c r="GS85" i="31" s="1"/>
  <c r="GQ205" i="31"/>
  <c r="BI34" i="31"/>
  <c r="IV34" i="31"/>
  <c r="DP130" i="31"/>
  <c r="FD130" i="31" s="1"/>
  <c r="IF130" i="31" s="1"/>
  <c r="CV203" i="31"/>
  <c r="EJ203" i="31" s="1"/>
  <c r="HL203" i="31" s="1"/>
  <c r="IF45" i="31"/>
  <c r="GR4" i="31"/>
  <c r="BH48" i="31"/>
  <c r="IG127" i="31"/>
  <c r="CC172" i="31"/>
  <c r="JB172" i="31"/>
  <c r="GR181" i="31"/>
  <c r="IF185" i="31"/>
  <c r="HL72" i="31"/>
  <c r="FW15" i="31"/>
  <c r="HL83" i="31"/>
  <c r="HK169" i="31"/>
  <c r="HL161" i="31"/>
  <c r="CW103" i="31"/>
  <c r="EK103" i="31" s="1"/>
  <c r="FY103" i="31" s="1"/>
  <c r="CV175" i="31"/>
  <c r="EJ175" i="31" s="1"/>
  <c r="GR174" i="31"/>
  <c r="GR119" i="31"/>
  <c r="BI73" i="31"/>
  <c r="IV73" i="31"/>
  <c r="IF99" i="31"/>
  <c r="GR169" i="31"/>
  <c r="IG78" i="31"/>
  <c r="BH188" i="31"/>
  <c r="HK195" i="31"/>
  <c r="GR101" i="31"/>
  <c r="IF141" i="31"/>
  <c r="GR63" i="31"/>
  <c r="FX114" i="31"/>
  <c r="FX177" i="31"/>
  <c r="GR125" i="31"/>
  <c r="IF151" i="31"/>
  <c r="DP213" i="31"/>
  <c r="FD213" i="31" s="1"/>
  <c r="IF213" i="31" s="1"/>
  <c r="CV130" i="31"/>
  <c r="EJ130" i="31" s="1"/>
  <c r="HL130" i="31" s="1"/>
  <c r="HL17" i="31"/>
  <c r="CU79" i="31"/>
  <c r="EI79" i="31" s="1"/>
  <c r="HK79" i="31" s="1"/>
  <c r="HL148" i="31"/>
  <c r="HL95" i="31"/>
  <c r="GS154" i="31"/>
  <c r="HK125" i="31"/>
  <c r="CV14" i="31"/>
  <c r="EJ14" i="31" s="1"/>
  <c r="FX78" i="31"/>
  <c r="IF124" i="31"/>
  <c r="DQ102" i="31"/>
  <c r="FE102" i="31" s="1"/>
  <c r="GS102" i="31" s="1"/>
  <c r="FX142" i="31"/>
  <c r="FX70" i="31"/>
  <c r="IF71" i="31"/>
  <c r="CW25" i="31"/>
  <c r="EK25" i="31" s="1"/>
  <c r="FY25" i="31" s="1"/>
  <c r="CV123" i="31"/>
  <c r="EJ123" i="31" s="1"/>
  <c r="HL123" i="31" s="1"/>
  <c r="GR157" i="31"/>
  <c r="DP179" i="31"/>
  <c r="FD179" i="31" s="1"/>
  <c r="IF179" i="31" s="1"/>
  <c r="HL120" i="31"/>
  <c r="IF212" i="31"/>
  <c r="HL180" i="31"/>
  <c r="HK145" i="31"/>
  <c r="BI213" i="31"/>
  <c r="IV213" i="31"/>
  <c r="IG90" i="31"/>
  <c r="HL141" i="31"/>
  <c r="GR115" i="31"/>
  <c r="CW171" i="31"/>
  <c r="EK171" i="31" s="1"/>
  <c r="FY171" i="31" s="1"/>
  <c r="DP150" i="31"/>
  <c r="FD150" i="31" s="1"/>
  <c r="IF150" i="31" s="1"/>
  <c r="FW210" i="31"/>
  <c r="DP145" i="31"/>
  <c r="FD145" i="31" s="1"/>
  <c r="GR164" i="31"/>
  <c r="GR191" i="31"/>
  <c r="CV209" i="31"/>
  <c r="EJ209" i="31" s="1"/>
  <c r="DQ72" i="31"/>
  <c r="FE72" i="31" s="1"/>
  <c r="GS72" i="31" s="1"/>
  <c r="CW57" i="31"/>
  <c r="EK57" i="31" s="1"/>
  <c r="FY57" i="31" s="1"/>
  <c r="CV68" i="31"/>
  <c r="EJ68" i="31" s="1"/>
  <c r="CV133" i="31"/>
  <c r="EJ133" i="31" s="1"/>
  <c r="DP210" i="31"/>
  <c r="FD210" i="31" s="1"/>
  <c r="IF210" i="31" s="1"/>
  <c r="CC118" i="31"/>
  <c r="JB118" i="31"/>
  <c r="CB205" i="31"/>
  <c r="CB134" i="31"/>
  <c r="CC4" i="31"/>
  <c r="JB4" i="31"/>
  <c r="GR95" i="31"/>
  <c r="CB48" i="31"/>
  <c r="GR22" i="31"/>
  <c r="GR96" i="31"/>
  <c r="FW91" i="31"/>
  <c r="CC181" i="31"/>
  <c r="JB181" i="31"/>
  <c r="GR173" i="31"/>
  <c r="CV207" i="31"/>
  <c r="EJ207" i="31" s="1"/>
  <c r="HL207" i="31" s="1"/>
  <c r="BH15" i="31"/>
  <c r="DP147" i="31"/>
  <c r="FD147" i="31" s="1"/>
  <c r="GR55" i="31"/>
  <c r="CD217" i="31"/>
  <c r="FW206" i="31"/>
  <c r="CC174" i="31"/>
  <c r="JB174" i="31"/>
  <c r="CC119" i="31"/>
  <c r="JB119" i="31"/>
  <c r="CC40" i="31"/>
  <c r="JB40" i="31"/>
  <c r="CC178" i="31"/>
  <c r="JB178" i="31"/>
  <c r="CC169" i="31"/>
  <c r="JB169" i="31"/>
  <c r="FX187" i="31"/>
  <c r="BI102" i="31"/>
  <c r="IV102" i="31"/>
  <c r="FX43" i="31"/>
  <c r="CC101" i="31"/>
  <c r="JB101" i="31"/>
  <c r="CC63" i="31"/>
  <c r="JB63" i="31"/>
  <c r="BI114" i="31"/>
  <c r="IV114" i="31"/>
  <c r="BI177" i="31"/>
  <c r="IV177" i="31"/>
  <c r="FX194" i="31"/>
  <c r="CC125" i="31"/>
  <c r="JB125" i="31"/>
  <c r="K7" i="39"/>
  <c r="CV96" i="31"/>
  <c r="EJ96" i="31" s="1"/>
  <c r="HL96" i="31" s="1"/>
  <c r="GR196" i="31"/>
  <c r="GR80" i="31"/>
  <c r="CD154" i="31"/>
  <c r="HL78" i="31"/>
  <c r="DQ37" i="31"/>
  <c r="FE37" i="31" s="1"/>
  <c r="GS37" i="31" s="1"/>
  <c r="DP156" i="31"/>
  <c r="FD156" i="31" s="1"/>
  <c r="DP53" i="31"/>
  <c r="FD53" i="31" s="1"/>
  <c r="HL142" i="31"/>
  <c r="HL70" i="31"/>
  <c r="CV12" i="31"/>
  <c r="EJ12" i="31" s="1"/>
  <c r="HL12" i="31" s="1"/>
  <c r="CV94" i="31"/>
  <c r="EJ94" i="31" s="1"/>
  <c r="HL94" i="31" s="1"/>
  <c r="CW193" i="31"/>
  <c r="EK193" i="31" s="1"/>
  <c r="FY193" i="31" s="1"/>
  <c r="DQ192" i="31"/>
  <c r="FE192" i="31" s="1"/>
  <c r="GS192" i="31" s="1"/>
  <c r="GR32" i="31"/>
  <c r="GR108" i="31"/>
  <c r="GR86" i="31"/>
  <c r="CV138" i="31"/>
  <c r="EJ138" i="31" s="1"/>
  <c r="FX150" i="31"/>
  <c r="GR215" i="31"/>
  <c r="IF157" i="31"/>
  <c r="DQ41" i="31"/>
  <c r="FE41" i="31" s="1"/>
  <c r="DP199" i="31"/>
  <c r="FD199" i="31" s="1"/>
  <c r="DP138" i="31"/>
  <c r="FD138" i="31" s="1"/>
  <c r="CV117" i="31"/>
  <c r="EJ117" i="31" s="1"/>
  <c r="HL117" i="31" s="1"/>
  <c r="CC197" i="31"/>
  <c r="JB197" i="31"/>
  <c r="CB152" i="31"/>
  <c r="GR187" i="31"/>
  <c r="IF115" i="31"/>
  <c r="FX39" i="31"/>
  <c r="HK210" i="31"/>
  <c r="DP195" i="31"/>
  <c r="FD195" i="31" s="1"/>
  <c r="IF195" i="31" s="1"/>
  <c r="IF164" i="31"/>
  <c r="GR155" i="31"/>
  <c r="GR58" i="31"/>
  <c r="FX124" i="31"/>
  <c r="DP9" i="31"/>
  <c r="FD9" i="31" s="1"/>
  <c r="CV81" i="31"/>
  <c r="EJ81" i="31" s="1"/>
  <c r="HL81" i="31" s="1"/>
  <c r="CV30" i="31"/>
  <c r="EJ30" i="31" s="1"/>
  <c r="CW97" i="31"/>
  <c r="EK97" i="31" s="1"/>
  <c r="FY97" i="31" s="1"/>
  <c r="CV60" i="31"/>
  <c r="EJ60" i="31" s="1"/>
  <c r="HL60" i="31" s="1"/>
  <c r="DP203" i="31"/>
  <c r="FD203" i="31" s="1"/>
  <c r="IF203" i="31" s="1"/>
  <c r="FX131" i="31"/>
  <c r="FW24" i="31"/>
  <c r="GR188" i="31"/>
  <c r="GR70" i="31"/>
  <c r="CV165" i="31"/>
  <c r="EJ165" i="31" s="1"/>
  <c r="HL165" i="31" s="1"/>
  <c r="CB107" i="31"/>
  <c r="BH9" i="31"/>
  <c r="IF95" i="31"/>
  <c r="CB171" i="31"/>
  <c r="IF22" i="31"/>
  <c r="IF96" i="31"/>
  <c r="HK91" i="31"/>
  <c r="IF173" i="31"/>
  <c r="DP159" i="31"/>
  <c r="FD159" i="31" s="1"/>
  <c r="IF159" i="31" s="1"/>
  <c r="CW198" i="31"/>
  <c r="EK198" i="31" s="1"/>
  <c r="FY198" i="31" s="1"/>
  <c r="CV144" i="31"/>
  <c r="EJ144" i="31" s="1"/>
  <c r="HL144" i="31" s="1"/>
  <c r="CV215" i="31"/>
  <c r="EJ215" i="31" s="1"/>
  <c r="IF55" i="31"/>
  <c r="DP21" i="31"/>
  <c r="FD21" i="31" s="1"/>
  <c r="IF21" i="31" s="1"/>
  <c r="FX205" i="31"/>
  <c r="FX109" i="31"/>
  <c r="DQ25" i="31"/>
  <c r="FE25" i="31" s="1"/>
  <c r="GS25" i="31" s="1"/>
  <c r="FX152" i="31"/>
  <c r="HK206" i="31"/>
  <c r="IG28" i="31"/>
  <c r="CB186" i="31"/>
  <c r="HL187" i="31"/>
  <c r="HL43" i="31"/>
  <c r="CC140" i="31"/>
  <c r="JB140" i="31"/>
  <c r="CB76" i="31"/>
  <c r="CC97" i="31"/>
  <c r="JB97" i="31"/>
  <c r="HL194" i="31"/>
  <c r="L7" i="39"/>
  <c r="DP161" i="31"/>
  <c r="FD161" i="31" s="1"/>
  <c r="DP33" i="31"/>
  <c r="FD33" i="31" s="1"/>
  <c r="IF196" i="31"/>
  <c r="DQ193" i="31"/>
  <c r="FE193" i="31" s="1"/>
  <c r="GS193" i="31" s="1"/>
  <c r="IF80" i="31"/>
  <c r="CW99" i="31"/>
  <c r="EK99" i="31" s="1"/>
  <c r="FY99" i="31" s="1"/>
  <c r="FX76" i="31"/>
  <c r="CV160" i="31"/>
  <c r="EJ160" i="31" s="1"/>
  <c r="FX107" i="31"/>
  <c r="FX154" i="31"/>
  <c r="FW58" i="31"/>
  <c r="CC32" i="31"/>
  <c r="JB32" i="31"/>
  <c r="CC108" i="31"/>
  <c r="JB108" i="31"/>
  <c r="CC86" i="31"/>
  <c r="JB86" i="31"/>
  <c r="FX155" i="31"/>
  <c r="FX162" i="31"/>
  <c r="BI150" i="31"/>
  <c r="IV150" i="31"/>
  <c r="CW104" i="31"/>
  <c r="EK104" i="31" s="1"/>
  <c r="FY104" i="31" s="1"/>
  <c r="GQ35" i="31"/>
  <c r="DQ206" i="31"/>
  <c r="FE206" i="31" s="1"/>
  <c r="GS206" i="31" s="1"/>
  <c r="CD109" i="31"/>
  <c r="CC215" i="31"/>
  <c r="JB215" i="31"/>
  <c r="GR5" i="31"/>
  <c r="CV118" i="31"/>
  <c r="EJ118" i="31" s="1"/>
  <c r="BH132" i="31"/>
  <c r="CC135" i="31"/>
  <c r="JB135" i="31"/>
  <c r="GR211" i="31"/>
  <c r="CC187" i="31"/>
  <c r="JB187" i="31"/>
  <c r="BI39" i="31"/>
  <c r="IV39" i="31"/>
  <c r="CD49" i="31"/>
  <c r="FX100" i="31"/>
  <c r="GR133" i="31"/>
  <c r="DP44" i="31"/>
  <c r="FD44" i="31" s="1"/>
  <c r="CC155" i="31"/>
  <c r="JB155" i="31"/>
  <c r="CC58" i="31"/>
  <c r="JB58" i="31"/>
  <c r="BI124" i="31"/>
  <c r="IV124" i="31"/>
  <c r="DQ92" i="31"/>
  <c r="FE92" i="31" s="1"/>
  <c r="GS92" i="31" s="1"/>
  <c r="DP113" i="31"/>
  <c r="FD113" i="31" s="1"/>
  <c r="CW204" i="31"/>
  <c r="EK204" i="31" s="1"/>
  <c r="FY204" i="31" s="1"/>
  <c r="CW54" i="31"/>
  <c r="EK54" i="31" s="1"/>
  <c r="FY54" i="31" s="1"/>
  <c r="CW200" i="31"/>
  <c r="EK200" i="31" s="1"/>
  <c r="FY200" i="31" s="1"/>
  <c r="DQ170" i="31"/>
  <c r="FE170" i="31" s="1"/>
  <c r="GS170" i="31" s="1"/>
  <c r="HM77" i="31" l="1"/>
  <c r="HM198" i="31"/>
  <c r="Y9" i="39"/>
  <c r="IG193" i="31"/>
  <c r="IG68" i="31"/>
  <c r="CD68" i="31" s="1"/>
  <c r="Y8" i="38"/>
  <c r="IG194" i="31"/>
  <c r="CD194" i="31" s="1"/>
  <c r="IG62" i="31"/>
  <c r="CD62" i="31" s="1"/>
  <c r="HM179" i="31"/>
  <c r="BJ179" i="31" s="1"/>
  <c r="IG85" i="31"/>
  <c r="CD85" i="31" s="1"/>
  <c r="IG8" i="31"/>
  <c r="CD8" i="31" s="1"/>
  <c r="HM110" i="31"/>
  <c r="BJ110" i="31" s="1"/>
  <c r="IG189" i="31"/>
  <c r="CD189" i="31" s="1"/>
  <c r="IG170" i="31"/>
  <c r="IG72" i="31"/>
  <c r="CD72" i="31" s="1"/>
  <c r="HM103" i="31"/>
  <c r="BJ103" i="31" s="1"/>
  <c r="IG112" i="31"/>
  <c r="CD112" i="31" s="1"/>
  <c r="IG39" i="31"/>
  <c r="CD39" i="31" s="1"/>
  <c r="IG65" i="31"/>
  <c r="CD65" i="31" s="1"/>
  <c r="HM200" i="31"/>
  <c r="BJ200" i="31" s="1"/>
  <c r="HM99" i="31"/>
  <c r="BJ99" i="31" s="1"/>
  <c r="HM193" i="31"/>
  <c r="BJ193" i="31" s="1"/>
  <c r="HM170" i="31"/>
  <c r="BJ170" i="31" s="1"/>
  <c r="IG167" i="31"/>
  <c r="CD167" i="31" s="1"/>
  <c r="HM181" i="31"/>
  <c r="BJ181" i="31" s="1"/>
  <c r="IG163" i="31"/>
  <c r="CD163" i="31" s="1"/>
  <c r="IG93" i="31"/>
  <c r="HM217" i="31"/>
  <c r="IG128" i="31"/>
  <c r="CD128" i="31" s="1"/>
  <c r="HM137" i="31"/>
  <c r="BJ137" i="31" s="1"/>
  <c r="IG82" i="31"/>
  <c r="CD82" i="31" s="1"/>
  <c r="HM49" i="31"/>
  <c r="BJ49" i="31" s="1"/>
  <c r="BI117" i="31"/>
  <c r="IV117" i="31"/>
  <c r="BI81" i="31"/>
  <c r="IV81" i="31"/>
  <c r="CC21" i="31"/>
  <c r="JB21" i="31"/>
  <c r="DQ58" i="31"/>
  <c r="FE58" i="31" s="1"/>
  <c r="GS58" i="31" s="1"/>
  <c r="DQ32" i="31"/>
  <c r="FE32" i="31" s="1"/>
  <c r="GS32" i="31" s="1"/>
  <c r="BI187" i="31"/>
  <c r="IV187" i="31"/>
  <c r="CC96" i="31"/>
  <c r="JB96" i="31"/>
  <c r="DP107" i="31"/>
  <c r="FD107" i="31" s="1"/>
  <c r="FX60" i="31"/>
  <c r="BI12" i="31"/>
  <c r="IV12" i="31"/>
  <c r="DQ101" i="31"/>
  <c r="FE101" i="31" s="1"/>
  <c r="GS101" i="31" s="1"/>
  <c r="DQ40" i="31"/>
  <c r="FE40" i="31" s="1"/>
  <c r="GS40" i="31" s="1"/>
  <c r="DQ181" i="31"/>
  <c r="FE181" i="31" s="1"/>
  <c r="GS181" i="31" s="1"/>
  <c r="DQ4" i="31"/>
  <c r="FE4" i="31" s="1"/>
  <c r="GS4" i="31" s="1"/>
  <c r="BI141" i="31"/>
  <c r="IV141" i="31"/>
  <c r="BI120" i="31"/>
  <c r="IV120" i="31"/>
  <c r="BI123" i="31"/>
  <c r="IV123" i="31"/>
  <c r="CC124" i="31"/>
  <c r="JB124" i="31"/>
  <c r="BI148" i="31"/>
  <c r="IV148" i="31"/>
  <c r="FX130" i="31"/>
  <c r="CC99" i="31"/>
  <c r="JB99" i="31"/>
  <c r="FX203" i="31"/>
  <c r="CW34" i="31"/>
  <c r="EK34" i="31" s="1"/>
  <c r="FY34" i="31" s="1"/>
  <c r="FX52" i="31"/>
  <c r="FX151" i="31"/>
  <c r="FX31" i="31"/>
  <c r="BI36" i="31"/>
  <c r="IV36" i="31"/>
  <c r="BI46" i="31"/>
  <c r="IV46" i="31"/>
  <c r="CD64" i="31"/>
  <c r="FX37" i="31"/>
  <c r="GR84" i="31"/>
  <c r="CC207" i="31"/>
  <c r="JB207" i="31"/>
  <c r="FX163" i="31"/>
  <c r="GR23" i="31"/>
  <c r="FX92" i="31"/>
  <c r="CW69" i="31"/>
  <c r="EK69" i="31" s="1"/>
  <c r="FY69" i="31" s="1"/>
  <c r="CC10" i="31"/>
  <c r="JB10" i="31"/>
  <c r="FX122" i="31"/>
  <c r="GR56" i="31"/>
  <c r="FX134" i="31"/>
  <c r="BI80" i="31"/>
  <c r="IV80" i="31"/>
  <c r="CC198" i="31"/>
  <c r="JB198" i="31"/>
  <c r="CV53" i="31"/>
  <c r="EJ53" i="31" s="1"/>
  <c r="HL53" i="31" s="1"/>
  <c r="GS137" i="31"/>
  <c r="GR61" i="31"/>
  <c r="FX64" i="31"/>
  <c r="CC91" i="31"/>
  <c r="JB91" i="31"/>
  <c r="GR60" i="31"/>
  <c r="BI196" i="31"/>
  <c r="IV196" i="31"/>
  <c r="GR27" i="31"/>
  <c r="BI140" i="31"/>
  <c r="IV140" i="31"/>
  <c r="CC69" i="31"/>
  <c r="JB69" i="31"/>
  <c r="BI192" i="31"/>
  <c r="IV192" i="31"/>
  <c r="BI20" i="31"/>
  <c r="IV20" i="31"/>
  <c r="CC144" i="31"/>
  <c r="JB144" i="31"/>
  <c r="BI135" i="31"/>
  <c r="IV135" i="31"/>
  <c r="CC66" i="31"/>
  <c r="JB66" i="31"/>
  <c r="BI27" i="31"/>
  <c r="IV27" i="31"/>
  <c r="CV189" i="31"/>
  <c r="EJ189" i="31" s="1"/>
  <c r="HL189" i="31" s="1"/>
  <c r="FX173" i="31"/>
  <c r="BI61" i="31"/>
  <c r="IV61" i="31"/>
  <c r="CW155" i="31"/>
  <c r="EK155" i="31" s="1"/>
  <c r="FY155" i="31" s="1"/>
  <c r="BI159" i="31"/>
  <c r="IV159" i="31"/>
  <c r="CW107" i="31"/>
  <c r="EK107" i="31" s="1"/>
  <c r="FY107" i="31" s="1"/>
  <c r="BI35" i="31"/>
  <c r="IV35" i="31"/>
  <c r="GR20" i="31"/>
  <c r="CW131" i="31"/>
  <c r="EK131" i="31" s="1"/>
  <c r="FY131" i="31" s="1"/>
  <c r="DQ187" i="31"/>
  <c r="FE187" i="31" s="1"/>
  <c r="GS187" i="31" s="1"/>
  <c r="CC164" i="31"/>
  <c r="JB164" i="31"/>
  <c r="CC115" i="31"/>
  <c r="JB115" i="31"/>
  <c r="GR199" i="31"/>
  <c r="BI70" i="31"/>
  <c r="IV70" i="31"/>
  <c r="CV15" i="31"/>
  <c r="EJ15" i="31" s="1"/>
  <c r="HL15" i="31" s="1"/>
  <c r="DQ118" i="31"/>
  <c r="FE118" i="31" s="1"/>
  <c r="GS118" i="31" s="1"/>
  <c r="FX209" i="31"/>
  <c r="CD90" i="31"/>
  <c r="BH125" i="31"/>
  <c r="BI130" i="31"/>
  <c r="IV130" i="31"/>
  <c r="DQ172" i="31"/>
  <c r="FE172" i="31" s="1"/>
  <c r="GS172" i="31" s="1"/>
  <c r="BI203" i="31"/>
  <c r="IV203" i="31"/>
  <c r="BI52" i="31"/>
  <c r="IV52" i="31"/>
  <c r="BI151" i="31"/>
  <c r="IV151" i="31"/>
  <c r="BI31" i="31"/>
  <c r="IV31" i="31"/>
  <c r="FX13" i="31"/>
  <c r="BH201" i="31"/>
  <c r="BH121" i="31"/>
  <c r="CC81" i="31"/>
  <c r="JB81" i="31"/>
  <c r="GR89" i="31"/>
  <c r="BI37" i="31"/>
  <c r="IV37" i="31"/>
  <c r="CC84" i="31"/>
  <c r="JB84" i="31"/>
  <c r="BI163" i="31"/>
  <c r="IV163" i="31"/>
  <c r="CC23" i="31"/>
  <c r="JB23" i="31"/>
  <c r="BI92" i="31"/>
  <c r="IV92" i="31"/>
  <c r="FX86" i="31"/>
  <c r="CW8" i="31"/>
  <c r="EK8" i="31" s="1"/>
  <c r="FY8" i="31" s="1"/>
  <c r="BI122" i="31"/>
  <c r="IV122" i="31"/>
  <c r="CC56" i="31"/>
  <c r="JB56" i="31"/>
  <c r="BI134" i="31"/>
  <c r="IV134" i="31"/>
  <c r="CW153" i="31"/>
  <c r="EK153" i="31" s="1"/>
  <c r="FY153" i="31" s="1"/>
  <c r="FX28" i="31"/>
  <c r="DQ105" i="31"/>
  <c r="FE105" i="31" s="1"/>
  <c r="GS105" i="31" s="1"/>
  <c r="CV191" i="31"/>
  <c r="EJ191" i="31" s="1"/>
  <c r="CD137" i="31"/>
  <c r="CC61" i="31"/>
  <c r="JB61" i="31"/>
  <c r="BI64" i="31"/>
  <c r="IV64" i="31"/>
  <c r="BI108" i="31"/>
  <c r="IV108" i="31"/>
  <c r="CV71" i="31"/>
  <c r="EJ71" i="31" s="1"/>
  <c r="CC60" i="31"/>
  <c r="JB60" i="31"/>
  <c r="FX139" i="31"/>
  <c r="FX166" i="31"/>
  <c r="CC27" i="31"/>
  <c r="JB27" i="31"/>
  <c r="CV202" i="31"/>
  <c r="EJ202" i="31" s="1"/>
  <c r="GR132" i="31"/>
  <c r="BI158" i="31"/>
  <c r="IV158" i="31"/>
  <c r="CC214" i="31"/>
  <c r="JB214" i="31"/>
  <c r="CC98" i="31"/>
  <c r="JB98" i="31"/>
  <c r="FX16" i="31"/>
  <c r="BI173" i="31"/>
  <c r="IV173" i="31"/>
  <c r="CW100" i="31"/>
  <c r="EK100" i="31" s="1"/>
  <c r="FY100" i="31" s="1"/>
  <c r="FX106" i="31"/>
  <c r="CW154" i="31"/>
  <c r="EK154" i="31" s="1"/>
  <c r="FY154" i="31" s="1"/>
  <c r="CV4" i="31"/>
  <c r="EJ4" i="31" s="1"/>
  <c r="HL4" i="31" s="1"/>
  <c r="CW205" i="31"/>
  <c r="EK205" i="31" s="1"/>
  <c r="FY205" i="31" s="1"/>
  <c r="CC20" i="31"/>
  <c r="JB20" i="31"/>
  <c r="CW150" i="31"/>
  <c r="EK150" i="31" s="1"/>
  <c r="FY150" i="31" s="1"/>
  <c r="GR161" i="31"/>
  <c r="BJ198" i="31"/>
  <c r="HM54" i="31"/>
  <c r="HM204" i="31"/>
  <c r="IG92" i="31"/>
  <c r="FX118" i="31"/>
  <c r="DQ215" i="31"/>
  <c r="FE215" i="31" s="1"/>
  <c r="GS215" i="31" s="1"/>
  <c r="IG206" i="31"/>
  <c r="DQ86" i="31"/>
  <c r="FE86" i="31" s="1"/>
  <c r="GS86" i="31" s="1"/>
  <c r="CC196" i="31"/>
  <c r="JB196" i="31"/>
  <c r="IF161" i="31"/>
  <c r="DP186" i="31"/>
  <c r="FD186" i="31" s="1"/>
  <c r="IG25" i="31"/>
  <c r="HM97" i="31"/>
  <c r="IF199" i="31"/>
  <c r="FX138" i="31"/>
  <c r="BI142" i="31"/>
  <c r="IV142" i="31"/>
  <c r="IG37" i="31"/>
  <c r="DQ125" i="31"/>
  <c r="FE125" i="31" s="1"/>
  <c r="GS125" i="31" s="1"/>
  <c r="CW114" i="31"/>
  <c r="EK114" i="31" s="1"/>
  <c r="FY114" i="31" s="1"/>
  <c r="DQ169" i="31"/>
  <c r="FE169" i="31" s="1"/>
  <c r="GS169" i="31" s="1"/>
  <c r="DP134" i="31"/>
  <c r="FD134" i="31" s="1"/>
  <c r="FX68" i="31"/>
  <c r="HL209" i="31"/>
  <c r="HM25" i="31"/>
  <c r="CD127" i="31"/>
  <c r="HL13" i="31"/>
  <c r="IG11" i="31"/>
  <c r="CC190" i="31"/>
  <c r="JB190" i="31"/>
  <c r="FX50" i="31"/>
  <c r="BI178" i="31"/>
  <c r="IV178" i="31"/>
  <c r="HM62" i="31"/>
  <c r="IF89" i="31"/>
  <c r="DQ51" i="31"/>
  <c r="FE51" i="31" s="1"/>
  <c r="GS51" i="31" s="1"/>
  <c r="CC204" i="31"/>
  <c r="JB204" i="31"/>
  <c r="FX89" i="31"/>
  <c r="HL86" i="31"/>
  <c r="IG36" i="31"/>
  <c r="IG129" i="31"/>
  <c r="CV33" i="31"/>
  <c r="EJ33" i="31" s="1"/>
  <c r="CW84" i="31"/>
  <c r="EK84" i="31" s="1"/>
  <c r="FY84" i="31" s="1"/>
  <c r="HL28" i="31"/>
  <c r="CV199" i="31"/>
  <c r="EJ199" i="31" s="1"/>
  <c r="CC57" i="31"/>
  <c r="JB57" i="31"/>
  <c r="BH149" i="31"/>
  <c r="IG117" i="31"/>
  <c r="GR122" i="31"/>
  <c r="FX6" i="31"/>
  <c r="HL139" i="31"/>
  <c r="IG77" i="31"/>
  <c r="IG54" i="31"/>
  <c r="HL166" i="31"/>
  <c r="DQ17" i="31"/>
  <c r="FE17" i="31" s="1"/>
  <c r="GS17" i="31" s="1"/>
  <c r="GR67" i="31"/>
  <c r="GR165" i="31"/>
  <c r="IF132" i="31"/>
  <c r="IG183" i="31"/>
  <c r="FX113" i="31"/>
  <c r="FX5" i="31"/>
  <c r="CB73" i="31"/>
  <c r="DP177" i="31"/>
  <c r="FD177" i="31" s="1"/>
  <c r="IF177" i="31" s="1"/>
  <c r="HL16" i="31"/>
  <c r="DQ200" i="31"/>
  <c r="FE200" i="31" s="1"/>
  <c r="GS200" i="31" s="1"/>
  <c r="GR153" i="31"/>
  <c r="DP123" i="31"/>
  <c r="FD123" i="31" s="1"/>
  <c r="IF123" i="31" s="1"/>
  <c r="HL106" i="31"/>
  <c r="CV58" i="31"/>
  <c r="EJ58" i="31" s="1"/>
  <c r="GR7" i="31"/>
  <c r="FX63" i="31"/>
  <c r="DQ182" i="31"/>
  <c r="FE182" i="31" s="1"/>
  <c r="GS182" i="31" s="1"/>
  <c r="CD193" i="31"/>
  <c r="BI60" i="31"/>
  <c r="IV60" i="31"/>
  <c r="DQ155" i="31"/>
  <c r="FE155" i="31" s="1"/>
  <c r="GS155" i="31" s="1"/>
  <c r="DR49" i="31"/>
  <c r="FF49" i="31" s="1"/>
  <c r="GT49" i="31" s="1"/>
  <c r="HL118" i="31"/>
  <c r="H8" i="39"/>
  <c r="M7" i="39"/>
  <c r="DP76" i="31"/>
  <c r="FD76" i="31" s="1"/>
  <c r="IF76" i="31" s="1"/>
  <c r="CD28" i="31"/>
  <c r="CC55" i="31"/>
  <c r="JB55" i="31"/>
  <c r="DP171" i="31"/>
  <c r="FD171" i="31" s="1"/>
  <c r="IF171" i="31" s="1"/>
  <c r="FX165" i="31"/>
  <c r="DP152" i="31"/>
  <c r="FD152" i="31" s="1"/>
  <c r="IF152" i="31" s="1"/>
  <c r="HL138" i="31"/>
  <c r="FX94" i="31"/>
  <c r="BI78" i="31"/>
  <c r="IV78" i="31"/>
  <c r="DQ119" i="31"/>
  <c r="FE119" i="31" s="1"/>
  <c r="GS119" i="31" s="1"/>
  <c r="DR217" i="31"/>
  <c r="FF217" i="31" s="1"/>
  <c r="GT217" i="31" s="1"/>
  <c r="HL68" i="31"/>
  <c r="GR179" i="31"/>
  <c r="FW79" i="31"/>
  <c r="CC141" i="31"/>
  <c r="JB141" i="31"/>
  <c r="CW73" i="31"/>
  <c r="EK73" i="31" s="1"/>
  <c r="FY73" i="31" s="1"/>
  <c r="BI72" i="31"/>
  <c r="IV72" i="31"/>
  <c r="BH47" i="31"/>
  <c r="CB142" i="31"/>
  <c r="HL50" i="31"/>
  <c r="CB12" i="31"/>
  <c r="FX87" i="31"/>
  <c r="FX172" i="31"/>
  <c r="HL89" i="31"/>
  <c r="FX101" i="31"/>
  <c r="GR111" i="31"/>
  <c r="IG218" i="31"/>
  <c r="DR30" i="31"/>
  <c r="FF30" i="31" s="1"/>
  <c r="GT30" i="31" s="1"/>
  <c r="DP94" i="31"/>
  <c r="FD94" i="31" s="1"/>
  <c r="FX174" i="31"/>
  <c r="DP143" i="31"/>
  <c r="FD143" i="31" s="1"/>
  <c r="IF143" i="31" s="1"/>
  <c r="IF122" i="31"/>
  <c r="HL6" i="31"/>
  <c r="CB209" i="31"/>
  <c r="GR126" i="31"/>
  <c r="CC110" i="31"/>
  <c r="JB110" i="31"/>
  <c r="IF67" i="31"/>
  <c r="IF165" i="31"/>
  <c r="FX40" i="31"/>
  <c r="FX183" i="31"/>
  <c r="CC103" i="31"/>
  <c r="JB103" i="31"/>
  <c r="IG104" i="31"/>
  <c r="HL113" i="31"/>
  <c r="HL5" i="31"/>
  <c r="CD180" i="31"/>
  <c r="GR136" i="31"/>
  <c r="DQ100" i="31"/>
  <c r="FE100" i="31" s="1"/>
  <c r="GS100" i="31" s="1"/>
  <c r="GR19" i="31"/>
  <c r="IG116" i="31"/>
  <c r="IG6" i="31"/>
  <c r="IF153" i="31"/>
  <c r="FX212" i="31"/>
  <c r="DQ5" i="31"/>
  <c r="FE5" i="31" s="1"/>
  <c r="GS5" i="31" s="1"/>
  <c r="GR146" i="31"/>
  <c r="CW76" i="31"/>
  <c r="EK76" i="31" s="1"/>
  <c r="FY76" i="31" s="1"/>
  <c r="DP166" i="31"/>
  <c r="FD166" i="31" s="1"/>
  <c r="FX128" i="31"/>
  <c r="CW152" i="31"/>
  <c r="EK152" i="31" s="1"/>
  <c r="FY152" i="31" s="1"/>
  <c r="IF7" i="31"/>
  <c r="HL63" i="31"/>
  <c r="DP202" i="31"/>
  <c r="FD202" i="31" s="1"/>
  <c r="IF202" i="31" s="1"/>
  <c r="CD170" i="31"/>
  <c r="DQ135" i="31"/>
  <c r="FE135" i="31" s="1"/>
  <c r="GS135" i="31" s="1"/>
  <c r="BH206" i="31"/>
  <c r="FX144" i="31"/>
  <c r="GR159" i="31"/>
  <c r="CC95" i="31"/>
  <c r="JB95" i="31"/>
  <c r="BI165" i="31"/>
  <c r="IV165" i="31"/>
  <c r="GR203" i="31"/>
  <c r="GR195" i="31"/>
  <c r="BI94" i="31"/>
  <c r="IV94" i="31"/>
  <c r="FX96" i="31"/>
  <c r="FX207" i="31"/>
  <c r="DP205" i="31"/>
  <c r="FD205" i="31" s="1"/>
  <c r="GR210" i="31"/>
  <c r="GR150" i="31"/>
  <c r="CW213" i="31"/>
  <c r="EK213" i="31" s="1"/>
  <c r="FY213" i="31" s="1"/>
  <c r="CC179" i="31"/>
  <c r="JB179" i="31"/>
  <c r="BH79" i="31"/>
  <c r="GR213" i="31"/>
  <c r="BH195" i="31"/>
  <c r="CV48" i="31"/>
  <c r="EJ48" i="31" s="1"/>
  <c r="HL48" i="31" s="1"/>
  <c r="GR130" i="31"/>
  <c r="GR42" i="31"/>
  <c r="FX19" i="31"/>
  <c r="BI44" i="31"/>
  <c r="IV44" i="31"/>
  <c r="FX38" i="31"/>
  <c r="BI87" i="31"/>
  <c r="IV87" i="31"/>
  <c r="I8" i="38"/>
  <c r="J8" i="38" s="1"/>
  <c r="K8" i="38" s="1"/>
  <c r="BI172" i="31"/>
  <c r="IV172" i="31"/>
  <c r="GR74" i="31"/>
  <c r="CV164" i="31"/>
  <c r="EJ164" i="31" s="1"/>
  <c r="BI101" i="31"/>
  <c r="IV101" i="31"/>
  <c r="GR87" i="31"/>
  <c r="CC111" i="31"/>
  <c r="JB111" i="31"/>
  <c r="FX45" i="31"/>
  <c r="FX75" i="31"/>
  <c r="CW85" i="31"/>
  <c r="EK85" i="31" s="1"/>
  <c r="FY85" i="31" s="1"/>
  <c r="BI174" i="31"/>
  <c r="IV174" i="31"/>
  <c r="FX26" i="31"/>
  <c r="FX119" i="31"/>
  <c r="GR29" i="31"/>
  <c r="GR13" i="31"/>
  <c r="FX22" i="31"/>
  <c r="BI51" i="31"/>
  <c r="IV51" i="31"/>
  <c r="BI216" i="31"/>
  <c r="IV216" i="31"/>
  <c r="CC126" i="31"/>
  <c r="JB126" i="31"/>
  <c r="CV136" i="31"/>
  <c r="EJ136" i="31" s="1"/>
  <c r="CC208" i="31"/>
  <c r="JB208" i="31"/>
  <c r="FX186" i="31"/>
  <c r="CW10" i="31"/>
  <c r="EK10" i="31" s="1"/>
  <c r="FY10" i="31" s="1"/>
  <c r="DQ162" i="31"/>
  <c r="FE162" i="31" s="1"/>
  <c r="GS162" i="31" s="1"/>
  <c r="BI74" i="31"/>
  <c r="IV74" i="31"/>
  <c r="BI40" i="31"/>
  <c r="IV40" i="31"/>
  <c r="BI183" i="31"/>
  <c r="IV183" i="31"/>
  <c r="CC131" i="31"/>
  <c r="JB131" i="31"/>
  <c r="BJ77" i="31"/>
  <c r="BI11" i="31"/>
  <c r="IV11" i="31"/>
  <c r="FX88" i="31"/>
  <c r="DP59" i="31"/>
  <c r="FD59" i="31" s="1"/>
  <c r="FX56" i="31"/>
  <c r="CC175" i="31"/>
  <c r="JB175" i="31"/>
  <c r="CC136" i="31"/>
  <c r="JB136" i="31"/>
  <c r="CC19" i="31"/>
  <c r="JB19" i="31"/>
  <c r="BI212" i="31"/>
  <c r="IV212" i="31"/>
  <c r="DP35" i="31"/>
  <c r="FD35" i="31" s="1"/>
  <c r="IF35" i="31" s="1"/>
  <c r="CC146" i="31"/>
  <c r="JB146" i="31"/>
  <c r="FX146" i="31"/>
  <c r="BI128" i="31"/>
  <c r="IV128" i="31"/>
  <c r="FX42" i="31"/>
  <c r="DQ188" i="31"/>
  <c r="FE188" i="31" s="1"/>
  <c r="GS188" i="31" s="1"/>
  <c r="DQ191" i="31"/>
  <c r="FE191" i="31" s="1"/>
  <c r="GS191" i="31" s="1"/>
  <c r="FX117" i="31"/>
  <c r="GR113" i="31"/>
  <c r="CW124" i="31"/>
  <c r="EK124" i="31" s="1"/>
  <c r="FY124" i="31" s="1"/>
  <c r="DQ108" i="31"/>
  <c r="FE108" i="31" s="1"/>
  <c r="GS108" i="31" s="1"/>
  <c r="CC80" i="31"/>
  <c r="JB80" i="31"/>
  <c r="GR33" i="31"/>
  <c r="BI144" i="31"/>
  <c r="IV144" i="31"/>
  <c r="CC159" i="31"/>
  <c r="JB159" i="31"/>
  <c r="CC203" i="31"/>
  <c r="JB203" i="31"/>
  <c r="FX30" i="31"/>
  <c r="GR9" i="31"/>
  <c r="CC195" i="31"/>
  <c r="JB195" i="31"/>
  <c r="GR138" i="31"/>
  <c r="GS41" i="31"/>
  <c r="GR53" i="31"/>
  <c r="GR156" i="31"/>
  <c r="BI96" i="31"/>
  <c r="IV96" i="31"/>
  <c r="DQ63" i="31"/>
  <c r="FE63" i="31" s="1"/>
  <c r="GS63" i="31" s="1"/>
  <c r="CW102" i="31"/>
  <c r="EK102" i="31" s="1"/>
  <c r="FY102" i="31" s="1"/>
  <c r="DQ178" i="31"/>
  <c r="FE178" i="31" s="1"/>
  <c r="GS178" i="31" s="1"/>
  <c r="BI207" i="31"/>
  <c r="IV207" i="31"/>
  <c r="DP48" i="31"/>
  <c r="FD48" i="31" s="1"/>
  <c r="IF48" i="31" s="1"/>
  <c r="CC210" i="31"/>
  <c r="JB210" i="31"/>
  <c r="GR145" i="31"/>
  <c r="CC150" i="31"/>
  <c r="JB150" i="31"/>
  <c r="BH145" i="31"/>
  <c r="FX14" i="31"/>
  <c r="BI95" i="31"/>
  <c r="IV95" i="31"/>
  <c r="BI17" i="31"/>
  <c r="IV17" i="31"/>
  <c r="CC213" i="31"/>
  <c r="JB213" i="31"/>
  <c r="BI161" i="31"/>
  <c r="IV161" i="31"/>
  <c r="CC45" i="31"/>
  <c r="JB45" i="31"/>
  <c r="CC130" i="31"/>
  <c r="JB130" i="31"/>
  <c r="CC42" i="31"/>
  <c r="JB42" i="31"/>
  <c r="BI19" i="31"/>
  <c r="IV19" i="31"/>
  <c r="FX112" i="31"/>
  <c r="GR46" i="31"/>
  <c r="CD93" i="31"/>
  <c r="FX90" i="31"/>
  <c r="FX208" i="31"/>
  <c r="CC75" i="31"/>
  <c r="JB75" i="31"/>
  <c r="BI38" i="31"/>
  <c r="IV38" i="31"/>
  <c r="CC106" i="31"/>
  <c r="JB106" i="31"/>
  <c r="CC18" i="31"/>
  <c r="JB18" i="31"/>
  <c r="CC74" i="31"/>
  <c r="JB74" i="31"/>
  <c r="BH98" i="31"/>
  <c r="DQ70" i="31"/>
  <c r="FE70" i="31" s="1"/>
  <c r="GS70" i="31" s="1"/>
  <c r="CW29" i="31"/>
  <c r="EK29" i="31" s="1"/>
  <c r="FY29" i="31" s="1"/>
  <c r="CC87" i="31"/>
  <c r="JB87" i="31"/>
  <c r="FX32" i="31"/>
  <c r="DQ176" i="31"/>
  <c r="FE176" i="31" s="1"/>
  <c r="GS176" i="31" s="1"/>
  <c r="BI45" i="31"/>
  <c r="IV45" i="31"/>
  <c r="BI75" i="31"/>
  <c r="IV75" i="31"/>
  <c r="DQ158" i="31"/>
  <c r="FE158" i="31" s="1"/>
  <c r="GS158" i="31" s="1"/>
  <c r="DQ79" i="31"/>
  <c r="FE79" i="31" s="1"/>
  <c r="GS79" i="31" s="1"/>
  <c r="BI26" i="31"/>
  <c r="IV26" i="31"/>
  <c r="BI119" i="31"/>
  <c r="IV119" i="31"/>
  <c r="CC29" i="31"/>
  <c r="JB29" i="31"/>
  <c r="CC13" i="31"/>
  <c r="JB13" i="31"/>
  <c r="FX218" i="31"/>
  <c r="FX41" i="31"/>
  <c r="BJ217" i="31"/>
  <c r="BI22" i="31"/>
  <c r="IV22" i="31"/>
  <c r="FX67" i="31"/>
  <c r="GR26" i="31"/>
  <c r="FX59" i="31"/>
  <c r="DQ184" i="31"/>
  <c r="FE184" i="31" s="1"/>
  <c r="GS184" i="31" s="1"/>
  <c r="CB160" i="31"/>
  <c r="BI186" i="31"/>
  <c r="IV186" i="31"/>
  <c r="CC120" i="31"/>
  <c r="JB120" i="31"/>
  <c r="CC168" i="31"/>
  <c r="JB168" i="31"/>
  <c r="BI93" i="31"/>
  <c r="IV93" i="31"/>
  <c r="BI18" i="31"/>
  <c r="IV18" i="31"/>
  <c r="HL88" i="31"/>
  <c r="CW147" i="31"/>
  <c r="EK147" i="31" s="1"/>
  <c r="FY147" i="31" s="1"/>
  <c r="HL56" i="31"/>
  <c r="CD148" i="31"/>
  <c r="DQ211" i="31"/>
  <c r="FE211" i="31" s="1"/>
  <c r="GS211" i="31" s="1"/>
  <c r="CW162" i="31"/>
  <c r="EK162" i="31" s="1"/>
  <c r="FY162" i="31" s="1"/>
  <c r="FX167" i="31"/>
  <c r="HL146" i="31"/>
  <c r="IG216" i="31"/>
  <c r="HM176" i="31"/>
  <c r="HL42" i="31"/>
  <c r="DR149" i="31"/>
  <c r="FF149" i="31" s="1"/>
  <c r="GT149" i="31" s="1"/>
  <c r="DQ121" i="31"/>
  <c r="FE121" i="31" s="1"/>
  <c r="GS121" i="31" s="1"/>
  <c r="CC22" i="31"/>
  <c r="JB22" i="31"/>
  <c r="IF113" i="31"/>
  <c r="GR44" i="31"/>
  <c r="CW39" i="31"/>
  <c r="EK39" i="31" s="1"/>
  <c r="FY39" i="31" s="1"/>
  <c r="CV132" i="31"/>
  <c r="EJ132" i="31" s="1"/>
  <c r="HL132" i="31" s="1"/>
  <c r="DR109" i="31"/>
  <c r="FF109" i="31" s="1"/>
  <c r="GT109" i="31" s="1"/>
  <c r="HM104" i="31"/>
  <c r="FX160" i="31"/>
  <c r="IF33" i="31"/>
  <c r="BI194" i="31"/>
  <c r="IV194" i="31"/>
  <c r="DQ140" i="31"/>
  <c r="FE140" i="31" s="1"/>
  <c r="IG140" i="31" s="1"/>
  <c r="FX215" i="31"/>
  <c r="CC173" i="31"/>
  <c r="JB173" i="31"/>
  <c r="CV9" i="31"/>
  <c r="EJ9" i="31" s="1"/>
  <c r="HL9" i="31" s="1"/>
  <c r="HL30" i="31"/>
  <c r="IF9" i="31"/>
  <c r="BH210" i="31"/>
  <c r="DQ197" i="31"/>
  <c r="FE197" i="31" s="1"/>
  <c r="GS197" i="31" s="1"/>
  <c r="IF138" i="31"/>
  <c r="IG41" i="31"/>
  <c r="IF53" i="31"/>
  <c r="IF156" i="31"/>
  <c r="DQ174" i="31"/>
  <c r="FE174" i="31" s="1"/>
  <c r="GS174" i="31" s="1"/>
  <c r="GR147" i="31"/>
  <c r="FX133" i="31"/>
  <c r="HM57" i="31"/>
  <c r="IF145" i="31"/>
  <c r="BI180" i="31"/>
  <c r="IV180" i="31"/>
  <c r="HL14" i="31"/>
  <c r="CC151" i="31"/>
  <c r="JB151" i="31"/>
  <c r="CV188" i="31"/>
  <c r="EJ188" i="31" s="1"/>
  <c r="HL188" i="31" s="1"/>
  <c r="FX175" i="31"/>
  <c r="BH169" i="31"/>
  <c r="CC185" i="31"/>
  <c r="JB185" i="31"/>
  <c r="HL112" i="31"/>
  <c r="IF46" i="31"/>
  <c r="GR52" i="31"/>
  <c r="HL90" i="31"/>
  <c r="HL208" i="31"/>
  <c r="FX143" i="31"/>
  <c r="FX127" i="31"/>
  <c r="CV126" i="31"/>
  <c r="EJ126" i="31" s="1"/>
  <c r="IG83" i="31"/>
  <c r="HL32" i="31"/>
  <c r="DQ38" i="31"/>
  <c r="FE38" i="31" s="1"/>
  <c r="GS38" i="31" s="1"/>
  <c r="CW7" i="31"/>
  <c r="EK7" i="31" s="1"/>
  <c r="FY7" i="31" s="1"/>
  <c r="CV82" i="31"/>
  <c r="EJ82" i="31" s="1"/>
  <c r="HL82" i="31" s="1"/>
  <c r="CW190" i="31"/>
  <c r="EK190" i="31" s="1"/>
  <c r="FY190" i="31" s="1"/>
  <c r="HL218" i="31"/>
  <c r="CC43" i="31"/>
  <c r="JB43" i="31"/>
  <c r="BI41" i="31"/>
  <c r="IV41" i="31"/>
  <c r="BI67" i="31"/>
  <c r="IV67" i="31"/>
  <c r="CC26" i="31"/>
  <c r="JB26" i="31"/>
  <c r="BI59" i="31"/>
  <c r="IV59" i="31"/>
  <c r="BI214" i="31"/>
  <c r="IV214" i="31"/>
  <c r="FX156" i="31"/>
  <c r="GS139" i="31"/>
  <c r="DP34" i="31"/>
  <c r="FD34" i="31" s="1"/>
  <c r="CC47" i="31"/>
  <c r="JB47" i="31"/>
  <c r="CC114" i="31"/>
  <c r="JB114" i="31"/>
  <c r="FX66" i="31"/>
  <c r="DQ133" i="31"/>
  <c r="FE133" i="31" s="1"/>
  <c r="GS133" i="31" s="1"/>
  <c r="BI167" i="31"/>
  <c r="IV167" i="31"/>
  <c r="GR31" i="31"/>
  <c r="HM21" i="31"/>
  <c r="GR88" i="31"/>
  <c r="CW109" i="31"/>
  <c r="EK109" i="31" s="1"/>
  <c r="FY109" i="31" s="1"/>
  <c r="FX211" i="31"/>
  <c r="GR24" i="31"/>
  <c r="CV24" i="31"/>
  <c r="EJ24" i="31" s="1"/>
  <c r="DQ97" i="31"/>
  <c r="FE97" i="31" s="1"/>
  <c r="GS97" i="31" s="1"/>
  <c r="GR21" i="31"/>
  <c r="FX81" i="31"/>
  <c r="IF44" i="31"/>
  <c r="HL160" i="31"/>
  <c r="BI43" i="31"/>
  <c r="IV43" i="31"/>
  <c r="HL215" i="31"/>
  <c r="BH91" i="31"/>
  <c r="CC157" i="31"/>
  <c r="JB157" i="31"/>
  <c r="IG192" i="31"/>
  <c r="FX12" i="31"/>
  <c r="DR154" i="31"/>
  <c r="FF154" i="31" s="1"/>
  <c r="GT154" i="31" s="1"/>
  <c r="CW177" i="31"/>
  <c r="EK177" i="31" s="1"/>
  <c r="FY177" i="31" s="1"/>
  <c r="IF147" i="31"/>
  <c r="HL133" i="31"/>
  <c r="HM171" i="31"/>
  <c r="CC212" i="31"/>
  <c r="JB212" i="31"/>
  <c r="FX123" i="31"/>
  <c r="CC71" i="31"/>
  <c r="JB71" i="31"/>
  <c r="IG102" i="31"/>
  <c r="CD78" i="31"/>
  <c r="HL175" i="31"/>
  <c r="BI83" i="31"/>
  <c r="IV83" i="31"/>
  <c r="IF52" i="31"/>
  <c r="CV116" i="31"/>
  <c r="EJ116" i="31" s="1"/>
  <c r="FX46" i="31"/>
  <c r="GS64" i="31"/>
  <c r="HL143" i="31"/>
  <c r="CW115" i="31"/>
  <c r="EK115" i="31" s="1"/>
  <c r="FY115" i="31" s="1"/>
  <c r="HL127" i="31"/>
  <c r="BI129" i="31"/>
  <c r="IV129" i="31"/>
  <c r="BI23" i="31"/>
  <c r="IV23" i="31"/>
  <c r="GR10" i="31"/>
  <c r="FX80" i="31"/>
  <c r="CV197" i="31"/>
  <c r="EJ197" i="31" s="1"/>
  <c r="GR198" i="31"/>
  <c r="CW157" i="31"/>
  <c r="EK157" i="31" s="1"/>
  <c r="FY157" i="31" s="1"/>
  <c r="GR91" i="31"/>
  <c r="BI65" i="31"/>
  <c r="IV65" i="31"/>
  <c r="BI185" i="31"/>
  <c r="IV185" i="31"/>
  <c r="FX196" i="31"/>
  <c r="CW182" i="31"/>
  <c r="EK182" i="31" s="1"/>
  <c r="FY182" i="31" s="1"/>
  <c r="CV55" i="31"/>
  <c r="EJ55" i="31" s="1"/>
  <c r="DQ16" i="31"/>
  <c r="FE16" i="31" s="1"/>
  <c r="FX140" i="31"/>
  <c r="GR69" i="31"/>
  <c r="CC50" i="31"/>
  <c r="JB50" i="31"/>
  <c r="HM111" i="31"/>
  <c r="HL156" i="31"/>
  <c r="IG139" i="31"/>
  <c r="BH105" i="31"/>
  <c r="FX135" i="31"/>
  <c r="CV184" i="31"/>
  <c r="EJ184" i="31" s="1"/>
  <c r="FX27" i="31"/>
  <c r="IG15" i="31"/>
  <c r="IG14" i="31"/>
  <c r="HL66" i="31"/>
  <c r="FX61" i="31"/>
  <c r="FX159" i="31"/>
  <c r="IF31" i="31"/>
  <c r="IF88" i="31"/>
  <c r="FX35" i="31"/>
  <c r="HL211" i="31"/>
  <c r="IF24" i="31"/>
  <c r="CV168" i="31"/>
  <c r="EJ168" i="31" s="1"/>
  <c r="HL168" i="31" s="1"/>
  <c r="DQ201" i="31"/>
  <c r="FE201" i="31" s="1"/>
  <c r="GS201" i="31" s="1"/>
  <c r="IG211" i="31" l="1"/>
  <c r="CD211" i="31" s="1"/>
  <c r="IG197" i="31"/>
  <c r="IG188" i="31"/>
  <c r="IG5" i="31"/>
  <c r="U9" i="38"/>
  <c r="V9" i="38" s="1"/>
  <c r="W9" i="38" s="1"/>
  <c r="X9" i="38" s="1"/>
  <c r="Z8" i="38"/>
  <c r="L8" i="38"/>
  <c r="M8" i="38" s="1"/>
  <c r="HM73" i="31"/>
  <c r="BJ73" i="31" s="1"/>
  <c r="U10" i="39"/>
  <c r="V10" i="39" s="1"/>
  <c r="W10" i="39" s="1"/>
  <c r="X10" i="39" s="1"/>
  <c r="Z9" i="39"/>
  <c r="IG135" i="31"/>
  <c r="CD135" i="31" s="1"/>
  <c r="HM76" i="31"/>
  <c r="BJ76" i="31" s="1"/>
  <c r="IG79" i="31"/>
  <c r="IG169" i="31"/>
  <c r="CD169" i="31" s="1"/>
  <c r="HM162" i="31"/>
  <c r="HM85" i="31"/>
  <c r="BJ85" i="31" s="1"/>
  <c r="IH217" i="31"/>
  <c r="CE217" i="31" s="1"/>
  <c r="IG178" i="31"/>
  <c r="CD178" i="31" s="1"/>
  <c r="IG108" i="31"/>
  <c r="IG215" i="31"/>
  <c r="IG40" i="31"/>
  <c r="IG105" i="31"/>
  <c r="CD105" i="31" s="1"/>
  <c r="IG155" i="31"/>
  <c r="CD155" i="31" s="1"/>
  <c r="IG17" i="31"/>
  <c r="CD17" i="31" s="1"/>
  <c r="HM100" i="31"/>
  <c r="BJ100" i="31" s="1"/>
  <c r="IG63" i="31"/>
  <c r="IG100" i="31"/>
  <c r="IG201" i="31"/>
  <c r="IG184" i="31"/>
  <c r="CD184" i="31" s="1"/>
  <c r="HM152" i="31"/>
  <c r="BJ152" i="31" s="1"/>
  <c r="HM153" i="31"/>
  <c r="IG4" i="31"/>
  <c r="CD4" i="31" s="1"/>
  <c r="HM157" i="31"/>
  <c r="HM147" i="31"/>
  <c r="CC48" i="31"/>
  <c r="JB48" i="31"/>
  <c r="CC152" i="31"/>
  <c r="JB152" i="31"/>
  <c r="BI189" i="31"/>
  <c r="IV189" i="31"/>
  <c r="CC202" i="31"/>
  <c r="JB202" i="31"/>
  <c r="FX55" i="31"/>
  <c r="CW185" i="31"/>
  <c r="EK185" i="31" s="1"/>
  <c r="FY185" i="31" s="1"/>
  <c r="BI127" i="31"/>
  <c r="IV127" i="31"/>
  <c r="BJ171" i="31"/>
  <c r="HM177" i="31"/>
  <c r="FX24" i="31"/>
  <c r="CW214" i="31"/>
  <c r="EK214" i="31" s="1"/>
  <c r="FY214" i="31" s="1"/>
  <c r="BI218" i="31"/>
  <c r="IV218" i="31"/>
  <c r="BI90" i="31"/>
  <c r="IV90" i="31"/>
  <c r="BJ57" i="31"/>
  <c r="CC53" i="31"/>
  <c r="JB53" i="31"/>
  <c r="CV210" i="31"/>
  <c r="EJ210" i="31" s="1"/>
  <c r="BJ104" i="31"/>
  <c r="BI42" i="31"/>
  <c r="IV42" i="31"/>
  <c r="DR148" i="31"/>
  <c r="FF148" i="31" s="1"/>
  <c r="GT148" i="31" s="1"/>
  <c r="CW18" i="31"/>
  <c r="EK18" i="31" s="1"/>
  <c r="FY18" i="31" s="1"/>
  <c r="DP160" i="31"/>
  <c r="FD160" i="31" s="1"/>
  <c r="DQ74" i="31"/>
  <c r="FE74" i="31" s="1"/>
  <c r="GS74" i="31" s="1"/>
  <c r="DR85" i="31"/>
  <c r="FF85" i="31" s="1"/>
  <c r="GT85" i="31" s="1"/>
  <c r="CW144" i="31"/>
  <c r="EK144" i="31" s="1"/>
  <c r="FY144" i="31" s="1"/>
  <c r="IG191" i="31"/>
  <c r="DQ146" i="31"/>
  <c r="FE146" i="31" s="1"/>
  <c r="GS146" i="31" s="1"/>
  <c r="HM10" i="31"/>
  <c r="FX136" i="31"/>
  <c r="FX164" i="31"/>
  <c r="DQ179" i="31"/>
  <c r="FE179" i="31" s="1"/>
  <c r="GS179" i="31" s="1"/>
  <c r="GR205" i="31"/>
  <c r="CC122" i="31"/>
  <c r="JB122" i="31"/>
  <c r="IH30" i="31"/>
  <c r="BI89" i="31"/>
  <c r="IV89" i="31"/>
  <c r="DP12" i="31"/>
  <c r="FD12" i="31" s="1"/>
  <c r="CW72" i="31"/>
  <c r="EK72" i="31" s="1"/>
  <c r="FY72" i="31" s="1"/>
  <c r="IG119" i="31"/>
  <c r="IH49" i="31"/>
  <c r="FX58" i="31"/>
  <c r="BI166" i="31"/>
  <c r="IV166" i="31"/>
  <c r="CV149" i="31"/>
  <c r="EJ149" i="31" s="1"/>
  <c r="HL149" i="31" s="1"/>
  <c r="FX199" i="31"/>
  <c r="FX33" i="31"/>
  <c r="CW178" i="31"/>
  <c r="EK178" i="31" s="1"/>
  <c r="FY178" i="31" s="1"/>
  <c r="CX198" i="31"/>
  <c r="EL198" i="31" s="1"/>
  <c r="FZ198" i="31" s="1"/>
  <c r="DQ20" i="31"/>
  <c r="FE20" i="31" s="1"/>
  <c r="GS20" i="31" s="1"/>
  <c r="DQ98" i="31"/>
  <c r="FE98" i="31" s="1"/>
  <c r="GS98" i="31" s="1"/>
  <c r="CW37" i="31"/>
  <c r="EK37" i="31" s="1"/>
  <c r="FY37" i="31" s="1"/>
  <c r="CV125" i="31"/>
  <c r="EJ125" i="31" s="1"/>
  <c r="IG118" i="31"/>
  <c r="CW35" i="31"/>
  <c r="EK35" i="31" s="1"/>
  <c r="FY35" i="31" s="1"/>
  <c r="CW61" i="31"/>
  <c r="EK61" i="31" s="1"/>
  <c r="FY61" i="31" s="1"/>
  <c r="DQ66" i="31"/>
  <c r="FE66" i="31" s="1"/>
  <c r="GS66" i="31" s="1"/>
  <c r="HM69" i="31"/>
  <c r="CW46" i="31"/>
  <c r="EK46" i="31" s="1"/>
  <c r="FY46" i="31" s="1"/>
  <c r="CW120" i="31"/>
  <c r="EK120" i="31" s="1"/>
  <c r="FY120" i="31" s="1"/>
  <c r="CW187" i="31"/>
  <c r="EK187" i="31" s="1"/>
  <c r="FY187" i="31" s="1"/>
  <c r="CV105" i="31"/>
  <c r="EJ105" i="31" s="1"/>
  <c r="HL55" i="31"/>
  <c r="BI133" i="31"/>
  <c r="IV133" i="31"/>
  <c r="DQ157" i="31"/>
  <c r="FE157" i="31" s="1"/>
  <c r="GS157" i="31" s="1"/>
  <c r="HL24" i="31"/>
  <c r="IG133" i="31"/>
  <c r="DQ47" i="31"/>
  <c r="FE47" i="31" s="1"/>
  <c r="GS47" i="31" s="1"/>
  <c r="CW67" i="31"/>
  <c r="EK67" i="31" s="1"/>
  <c r="FY67" i="31" s="1"/>
  <c r="FX126" i="31"/>
  <c r="CC46" i="31"/>
  <c r="JB46" i="31"/>
  <c r="CV169" i="31"/>
  <c r="EJ169" i="31" s="1"/>
  <c r="CD41" i="31"/>
  <c r="CC9" i="31"/>
  <c r="JB9" i="31"/>
  <c r="DQ173" i="31"/>
  <c r="FE173" i="31" s="1"/>
  <c r="GS173" i="31" s="1"/>
  <c r="HM39" i="31"/>
  <c r="BJ176" i="31"/>
  <c r="BI56" i="31"/>
  <c r="IV56" i="31"/>
  <c r="DQ120" i="31"/>
  <c r="FE120" i="31" s="1"/>
  <c r="GS120" i="31" s="1"/>
  <c r="DQ29" i="31"/>
  <c r="FE29" i="31" s="1"/>
  <c r="GS29" i="31" s="1"/>
  <c r="DR68" i="31"/>
  <c r="FF68" i="31" s="1"/>
  <c r="GT68" i="31" s="1"/>
  <c r="CW45" i="31"/>
  <c r="EK45" i="31" s="1"/>
  <c r="FY45" i="31" s="1"/>
  <c r="CW161" i="31"/>
  <c r="EK161" i="31" s="1"/>
  <c r="FY161" i="31" s="1"/>
  <c r="DQ150" i="31"/>
  <c r="FE150" i="31" s="1"/>
  <c r="GS150" i="31" s="1"/>
  <c r="DR163" i="31"/>
  <c r="FF163" i="31" s="1"/>
  <c r="GT163" i="31" s="1"/>
  <c r="GR59" i="31"/>
  <c r="CX77" i="31"/>
  <c r="EL77" i="31" s="1"/>
  <c r="FZ77" i="31" s="1"/>
  <c r="CW183" i="31"/>
  <c r="EK183" i="31" s="1"/>
  <c r="FY183" i="31" s="1"/>
  <c r="CW74" i="31"/>
  <c r="EK74" i="31" s="1"/>
  <c r="FY74" i="31" s="1"/>
  <c r="HL136" i="31"/>
  <c r="HL164" i="31"/>
  <c r="CW44" i="31"/>
  <c r="EK44" i="31" s="1"/>
  <c r="FY44" i="31" s="1"/>
  <c r="CX103" i="31"/>
  <c r="EL103" i="31" s="1"/>
  <c r="FZ103" i="31" s="1"/>
  <c r="IF205" i="31"/>
  <c r="BI63" i="31"/>
  <c r="IV63" i="31"/>
  <c r="GR166" i="31"/>
  <c r="CC153" i="31"/>
  <c r="JB153" i="31"/>
  <c r="DR180" i="31"/>
  <c r="FF180" i="31" s="1"/>
  <c r="GT180" i="31" s="1"/>
  <c r="DQ103" i="31"/>
  <c r="FE103" i="31" s="1"/>
  <c r="GS103" i="31" s="1"/>
  <c r="GR94" i="31"/>
  <c r="CD218" i="31"/>
  <c r="BI50" i="31"/>
  <c r="IV50" i="31"/>
  <c r="CW78" i="31"/>
  <c r="EK78" i="31" s="1"/>
  <c r="FY78" i="31" s="1"/>
  <c r="DQ55" i="31"/>
  <c r="FE55" i="31" s="1"/>
  <c r="GS55" i="31" s="1"/>
  <c r="CW60" i="31"/>
  <c r="EK60" i="31" s="1"/>
  <c r="FY60" i="31" s="1"/>
  <c r="HL58" i="31"/>
  <c r="DP73" i="31"/>
  <c r="FD73" i="31" s="1"/>
  <c r="CD54" i="31"/>
  <c r="HL199" i="31"/>
  <c r="HL33" i="31"/>
  <c r="DR127" i="31"/>
  <c r="FF127" i="31" s="1"/>
  <c r="GT127" i="31" s="1"/>
  <c r="HM114" i="31"/>
  <c r="CW142" i="31"/>
  <c r="EK142" i="31" s="1"/>
  <c r="FY142" i="31" s="1"/>
  <c r="GR186" i="31"/>
  <c r="FX202" i="31"/>
  <c r="FX71" i="31"/>
  <c r="CW134" i="31"/>
  <c r="EK134" i="31" s="1"/>
  <c r="FY134" i="31" s="1"/>
  <c r="CW92" i="31"/>
  <c r="EK92" i="31" s="1"/>
  <c r="FY92" i="31" s="1"/>
  <c r="CX110" i="31"/>
  <c r="EL110" i="31" s="1"/>
  <c r="FZ110" i="31" s="1"/>
  <c r="IG172" i="31"/>
  <c r="CW70" i="31"/>
  <c r="EK70" i="31" s="1"/>
  <c r="FY70" i="31" s="1"/>
  <c r="DQ164" i="31"/>
  <c r="FE164" i="31" s="1"/>
  <c r="GS164" i="31" s="1"/>
  <c r="HM155" i="31"/>
  <c r="CW20" i="31"/>
  <c r="EK20" i="31" s="1"/>
  <c r="FY20" i="31" s="1"/>
  <c r="DQ207" i="31"/>
  <c r="FE207" i="31" s="1"/>
  <c r="GS207" i="31" s="1"/>
  <c r="GR107" i="31"/>
  <c r="DQ21" i="31"/>
  <c r="FE21" i="31" s="1"/>
  <c r="GS21" i="31" s="1"/>
  <c r="CD139" i="31"/>
  <c r="FX197" i="31"/>
  <c r="HM115" i="31"/>
  <c r="DQ71" i="31"/>
  <c r="FE71" i="31" s="1"/>
  <c r="GS71" i="31" s="1"/>
  <c r="BI160" i="31"/>
  <c r="IV160" i="31"/>
  <c r="IG38" i="31"/>
  <c r="HL126" i="31"/>
  <c r="BI112" i="31"/>
  <c r="IV112" i="31"/>
  <c r="DQ151" i="31"/>
  <c r="FE151" i="31" s="1"/>
  <c r="GS151" i="31" s="1"/>
  <c r="IG174" i="31"/>
  <c r="CC138" i="31"/>
  <c r="JB138" i="31"/>
  <c r="BI30" i="31"/>
  <c r="IV30" i="31"/>
  <c r="CW194" i="31"/>
  <c r="EK194" i="31" s="1"/>
  <c r="FY194" i="31" s="1"/>
  <c r="IH109" i="31"/>
  <c r="CD216" i="31"/>
  <c r="DQ87" i="31"/>
  <c r="FE87" i="31" s="1"/>
  <c r="GS87" i="31" s="1"/>
  <c r="CW95" i="31"/>
  <c r="EK95" i="31" s="1"/>
  <c r="FY95" i="31" s="1"/>
  <c r="HM102" i="31"/>
  <c r="DQ203" i="31"/>
  <c r="FE203" i="31" s="1"/>
  <c r="GS203" i="31" s="1"/>
  <c r="HM124" i="31"/>
  <c r="IF59" i="31"/>
  <c r="CW51" i="31"/>
  <c r="EK51" i="31" s="1"/>
  <c r="FY51" i="31" s="1"/>
  <c r="DQ111" i="31"/>
  <c r="FE111" i="31" s="1"/>
  <c r="GS111" i="31" s="1"/>
  <c r="CW87" i="31"/>
  <c r="EK87" i="31" s="1"/>
  <c r="FY87" i="31" s="1"/>
  <c r="CW94" i="31"/>
  <c r="EK94" i="31" s="1"/>
  <c r="FY94" i="31" s="1"/>
  <c r="DQ95" i="31"/>
  <c r="FE95" i="31" s="1"/>
  <c r="GS95" i="31" s="1"/>
  <c r="CX99" i="31"/>
  <c r="EL99" i="31" s="1"/>
  <c r="FZ99" i="31" s="1"/>
  <c r="DR170" i="31"/>
  <c r="FF170" i="31" s="1"/>
  <c r="GT170" i="31" s="1"/>
  <c r="CC7" i="31"/>
  <c r="JB7" i="31"/>
  <c r="IF166" i="31"/>
  <c r="CD6" i="31"/>
  <c r="DQ110" i="31"/>
  <c r="FE110" i="31" s="1"/>
  <c r="GS110" i="31" s="1"/>
  <c r="IF94" i="31"/>
  <c r="BI68" i="31"/>
  <c r="IV68" i="31"/>
  <c r="BI106" i="31"/>
  <c r="IV106" i="31"/>
  <c r="IG200" i="31"/>
  <c r="CD77" i="31"/>
  <c r="BI28" i="31"/>
  <c r="IV28" i="31"/>
  <c r="CD129" i="31"/>
  <c r="BJ25" i="31"/>
  <c r="GR134" i="31"/>
  <c r="IF186" i="31"/>
  <c r="IG86" i="31"/>
  <c r="HM205" i="31"/>
  <c r="HL202" i="31"/>
  <c r="HL71" i="31"/>
  <c r="CW64" i="31"/>
  <c r="EK64" i="31" s="1"/>
  <c r="FY64" i="31" s="1"/>
  <c r="FX191" i="31"/>
  <c r="HM8" i="31"/>
  <c r="CW52" i="31"/>
  <c r="EK52" i="31" s="1"/>
  <c r="FY52" i="31" s="1"/>
  <c r="DR90" i="31"/>
  <c r="FF90" i="31" s="1"/>
  <c r="GT90" i="31" s="1"/>
  <c r="HM107" i="31"/>
  <c r="CW140" i="31"/>
  <c r="EK140" i="31" s="1"/>
  <c r="FY140" i="31" s="1"/>
  <c r="DQ91" i="31"/>
  <c r="FE91" i="31" s="1"/>
  <c r="GS91" i="31" s="1"/>
  <c r="DQ198" i="31"/>
  <c r="FE198" i="31" s="1"/>
  <c r="GS198" i="31" s="1"/>
  <c r="DQ99" i="31"/>
  <c r="FE99" i="31" s="1"/>
  <c r="GS99" i="31" s="1"/>
  <c r="DQ124" i="31"/>
  <c r="FE124" i="31" s="1"/>
  <c r="GS124" i="31" s="1"/>
  <c r="IF107" i="31"/>
  <c r="FX168" i="31"/>
  <c r="CC88" i="31"/>
  <c r="JB88" i="31"/>
  <c r="BI156" i="31"/>
  <c r="IV156" i="31"/>
  <c r="HM182" i="31"/>
  <c r="CW65" i="31"/>
  <c r="EK65" i="31" s="1"/>
  <c r="FY65" i="31" s="1"/>
  <c r="HL197" i="31"/>
  <c r="BI143" i="31"/>
  <c r="IV143" i="31"/>
  <c r="CW83" i="31"/>
  <c r="EK83" i="31" s="1"/>
  <c r="FY83" i="31" s="1"/>
  <c r="IH154" i="31"/>
  <c r="CV91" i="31"/>
  <c r="EJ91" i="31" s="1"/>
  <c r="CW167" i="31"/>
  <c r="EK167" i="31" s="1"/>
  <c r="FY167" i="31" s="1"/>
  <c r="CW59" i="31"/>
  <c r="EK59" i="31" s="1"/>
  <c r="FY59" i="31" s="1"/>
  <c r="HM190" i="31"/>
  <c r="HM7" i="31"/>
  <c r="BI32" i="31"/>
  <c r="IV32" i="31"/>
  <c r="BI14" i="31"/>
  <c r="IV14" i="31"/>
  <c r="CC33" i="31"/>
  <c r="JB33" i="31"/>
  <c r="BI146" i="31"/>
  <c r="IV146" i="31"/>
  <c r="CW93" i="31"/>
  <c r="EK93" i="31" s="1"/>
  <c r="FY93" i="31" s="1"/>
  <c r="IG158" i="31"/>
  <c r="IG70" i="31"/>
  <c r="DQ18" i="31"/>
  <c r="FE18" i="31" s="1"/>
  <c r="GS18" i="31" s="1"/>
  <c r="CW38" i="31"/>
  <c r="EK38" i="31" s="1"/>
  <c r="FY38" i="31" s="1"/>
  <c r="CW19" i="31"/>
  <c r="EK19" i="31" s="1"/>
  <c r="FY19" i="31" s="1"/>
  <c r="DQ130" i="31"/>
  <c r="FE130" i="31" s="1"/>
  <c r="GS130" i="31" s="1"/>
  <c r="CW207" i="31"/>
  <c r="EK207" i="31" s="1"/>
  <c r="FY207" i="31" s="1"/>
  <c r="CW96" i="31"/>
  <c r="EK96" i="31" s="1"/>
  <c r="FY96" i="31" s="1"/>
  <c r="DQ80" i="31"/>
  <c r="FE80" i="31" s="1"/>
  <c r="GS80" i="31" s="1"/>
  <c r="CW128" i="31"/>
  <c r="EK128" i="31" s="1"/>
  <c r="FY128" i="31" s="1"/>
  <c r="GR35" i="31"/>
  <c r="CX49" i="31"/>
  <c r="EL49" i="31" s="1"/>
  <c r="FZ49" i="31" s="1"/>
  <c r="DR8" i="31"/>
  <c r="FF8" i="31" s="1"/>
  <c r="GT8" i="31" s="1"/>
  <c r="CW174" i="31"/>
  <c r="EK174" i="31" s="1"/>
  <c r="FY174" i="31" s="1"/>
  <c r="CV195" i="31"/>
  <c r="EJ195" i="31" s="1"/>
  <c r="HL195" i="31" s="1"/>
  <c r="HM213" i="31"/>
  <c r="CD116" i="31"/>
  <c r="GR143" i="31"/>
  <c r="DP142" i="31"/>
  <c r="FD142" i="31" s="1"/>
  <c r="IF142" i="31" s="1"/>
  <c r="DR28" i="31"/>
  <c r="FF28" i="31" s="1"/>
  <c r="GT28" i="31" s="1"/>
  <c r="I8" i="39"/>
  <c r="J8" i="39" s="1"/>
  <c r="K8" i="39" s="1"/>
  <c r="DR193" i="31"/>
  <c r="FF193" i="31" s="1"/>
  <c r="GT193" i="31" s="1"/>
  <c r="IG182" i="31"/>
  <c r="BI16" i="31"/>
  <c r="IV16" i="31"/>
  <c r="BI139" i="31"/>
  <c r="IV139" i="31"/>
  <c r="DQ57" i="31"/>
  <c r="FE57" i="31" s="1"/>
  <c r="GS57" i="31" s="1"/>
  <c r="CD36" i="31"/>
  <c r="IG51" i="31"/>
  <c r="IF134" i="31"/>
  <c r="CC161" i="31"/>
  <c r="JB161" i="31"/>
  <c r="CD206" i="31"/>
  <c r="HM150" i="31"/>
  <c r="CX137" i="31"/>
  <c r="EL137" i="31" s="1"/>
  <c r="FZ137" i="31" s="1"/>
  <c r="DQ214" i="31"/>
  <c r="FE214" i="31" s="1"/>
  <c r="GS214" i="31" s="1"/>
  <c r="HL191" i="31"/>
  <c r="DR82" i="31"/>
  <c r="FF82" i="31" s="1"/>
  <c r="GT82" i="31" s="1"/>
  <c r="DQ81" i="31"/>
  <c r="FE81" i="31" s="1"/>
  <c r="GS81" i="31" s="1"/>
  <c r="FX15" i="31"/>
  <c r="CX193" i="31"/>
  <c r="EL193" i="31" s="1"/>
  <c r="FZ193" i="31" s="1"/>
  <c r="HM131" i="31"/>
  <c r="DR167" i="31"/>
  <c r="FF167" i="31" s="1"/>
  <c r="GT167" i="31" s="1"/>
  <c r="CW27" i="31"/>
  <c r="EK27" i="31" s="1"/>
  <c r="FY27" i="31" s="1"/>
  <c r="CW135" i="31"/>
  <c r="EK135" i="31" s="1"/>
  <c r="FY135" i="31" s="1"/>
  <c r="CW36" i="31"/>
  <c r="EK36" i="31" s="1"/>
  <c r="FY36" i="31" s="1"/>
  <c r="CW141" i="31"/>
  <c r="EK141" i="31" s="1"/>
  <c r="FY141" i="31" s="1"/>
  <c r="IG181" i="31"/>
  <c r="BI168" i="31"/>
  <c r="IV168" i="31"/>
  <c r="CC31" i="31"/>
  <c r="JB31" i="31"/>
  <c r="FX184" i="31"/>
  <c r="BJ111" i="31"/>
  <c r="GS16" i="31"/>
  <c r="CW23" i="31"/>
  <c r="EK23" i="31" s="1"/>
  <c r="FY23" i="31" s="1"/>
  <c r="FX116" i="31"/>
  <c r="BI175" i="31"/>
  <c r="IV175" i="31"/>
  <c r="CC147" i="31"/>
  <c r="JB147" i="31"/>
  <c r="BI215" i="31"/>
  <c r="IV215" i="31"/>
  <c r="GR34" i="31"/>
  <c r="CW41" i="31"/>
  <c r="EK41" i="31" s="1"/>
  <c r="FY41" i="31" s="1"/>
  <c r="CC113" i="31"/>
  <c r="JB113" i="31"/>
  <c r="BJ147" i="31"/>
  <c r="CW119" i="31"/>
  <c r="EK119" i="31" s="1"/>
  <c r="FY119" i="31" s="1"/>
  <c r="DQ213" i="31"/>
  <c r="FE213" i="31" s="1"/>
  <c r="GS213" i="31" s="1"/>
  <c r="DQ210" i="31"/>
  <c r="FE210" i="31" s="1"/>
  <c r="GS210" i="31" s="1"/>
  <c r="CD188" i="31"/>
  <c r="CC35" i="31"/>
  <c r="JB35" i="31"/>
  <c r="DQ19" i="31"/>
  <c r="FE19" i="31" s="1"/>
  <c r="GS19" i="31" s="1"/>
  <c r="DQ175" i="31"/>
  <c r="FE175" i="31" s="1"/>
  <c r="GS175" i="31" s="1"/>
  <c r="DQ126" i="31"/>
  <c r="FE126" i="31" s="1"/>
  <c r="GS126" i="31" s="1"/>
  <c r="CW172" i="31"/>
  <c r="EK172" i="31" s="1"/>
  <c r="FY172" i="31" s="1"/>
  <c r="CD5" i="31"/>
  <c r="BI5" i="31"/>
  <c r="IV5" i="31"/>
  <c r="CC143" i="31"/>
  <c r="JB143" i="31"/>
  <c r="BI138" i="31"/>
  <c r="IV138" i="31"/>
  <c r="BI86" i="31"/>
  <c r="IV86" i="31"/>
  <c r="CC89" i="31"/>
  <c r="JB89" i="31"/>
  <c r="CC199" i="31"/>
  <c r="JB199" i="31"/>
  <c r="CD92" i="31"/>
  <c r="DR128" i="31"/>
  <c r="FF128" i="31" s="1"/>
  <c r="GT128" i="31" s="1"/>
  <c r="DQ56" i="31"/>
  <c r="FE56" i="31" s="1"/>
  <c r="GS56" i="31" s="1"/>
  <c r="DQ23" i="31"/>
  <c r="FE23" i="31" s="1"/>
  <c r="GS23" i="31" s="1"/>
  <c r="CW31" i="31"/>
  <c r="EK31" i="31" s="1"/>
  <c r="FY31" i="31" s="1"/>
  <c r="BI15" i="31"/>
  <c r="IV15" i="31"/>
  <c r="CW192" i="31"/>
  <c r="EK192" i="31" s="1"/>
  <c r="FY192" i="31" s="1"/>
  <c r="CW12" i="31"/>
  <c r="EK12" i="31" s="1"/>
  <c r="FY12" i="31" s="1"/>
  <c r="IG32" i="31"/>
  <c r="IG58" i="31"/>
  <c r="CW81" i="31"/>
  <c r="EK81" i="31" s="1"/>
  <c r="FY81" i="31" s="1"/>
  <c r="CC24" i="31"/>
  <c r="JB24" i="31"/>
  <c r="BI66" i="31"/>
  <c r="IV66" i="31"/>
  <c r="HL184" i="31"/>
  <c r="IG16" i="31"/>
  <c r="HL116" i="31"/>
  <c r="IG97" i="31"/>
  <c r="HM109" i="31"/>
  <c r="IF34" i="31"/>
  <c r="Y10" i="39"/>
  <c r="FX9" i="31"/>
  <c r="FX132" i="31"/>
  <c r="IG121" i="31"/>
  <c r="BI88" i="31"/>
  <c r="IV88" i="31"/>
  <c r="CW22" i="31"/>
  <c r="EK22" i="31" s="1"/>
  <c r="FY22" i="31" s="1"/>
  <c r="IG176" i="31"/>
  <c r="HM29" i="31"/>
  <c r="CV98" i="31"/>
  <c r="EJ98" i="31" s="1"/>
  <c r="HL98" i="31" s="1"/>
  <c r="DQ195" i="31"/>
  <c r="FE195" i="31" s="1"/>
  <c r="GS195" i="31" s="1"/>
  <c r="DQ159" i="31"/>
  <c r="FE159" i="31" s="1"/>
  <c r="GS159" i="31" s="1"/>
  <c r="IG162" i="31"/>
  <c r="DQ208" i="31"/>
  <c r="FE208" i="31" s="1"/>
  <c r="GS208" i="31" s="1"/>
  <c r="CW101" i="31"/>
  <c r="EK101" i="31" s="1"/>
  <c r="FY101" i="31" s="1"/>
  <c r="CV79" i="31"/>
  <c r="EJ79" i="31" s="1"/>
  <c r="DR72" i="31"/>
  <c r="FF72" i="31" s="1"/>
  <c r="GT72" i="31" s="1"/>
  <c r="BI113" i="31"/>
  <c r="IV113" i="31"/>
  <c r="CV47" i="31"/>
  <c r="EJ47" i="31" s="1"/>
  <c r="HL47" i="31" s="1"/>
  <c r="GR171" i="31"/>
  <c r="GR123" i="31"/>
  <c r="HM84" i="31"/>
  <c r="BJ62" i="31"/>
  <c r="DQ190" i="31"/>
  <c r="FE190" i="31" s="1"/>
  <c r="GS190" i="31" s="1"/>
  <c r="BI209" i="31"/>
  <c r="IV209" i="31"/>
  <c r="IG125" i="31"/>
  <c r="BJ97" i="31"/>
  <c r="BJ204" i="31"/>
  <c r="CX181" i="31"/>
  <c r="EL181" i="31" s="1"/>
  <c r="FZ181" i="31" s="1"/>
  <c r="HM154" i="31"/>
  <c r="DR65" i="31"/>
  <c r="FF65" i="31" s="1"/>
  <c r="GT65" i="31" s="1"/>
  <c r="CW108" i="31"/>
  <c r="EK108" i="31" s="1"/>
  <c r="FY108" i="31" s="1"/>
  <c r="DQ61" i="31"/>
  <c r="FE61" i="31" s="1"/>
  <c r="GS61" i="31" s="1"/>
  <c r="DQ84" i="31"/>
  <c r="FE84" i="31" s="1"/>
  <c r="GS84" i="31" s="1"/>
  <c r="CV121" i="31"/>
  <c r="EJ121" i="31" s="1"/>
  <c r="HL121" i="31" s="1"/>
  <c r="CW203" i="31"/>
  <c r="EK203" i="31" s="1"/>
  <c r="FY203" i="31" s="1"/>
  <c r="IG187" i="31"/>
  <c r="CW159" i="31"/>
  <c r="EK159" i="31" s="1"/>
  <c r="FY159" i="31" s="1"/>
  <c r="CX179" i="31"/>
  <c r="EL179" i="31" s="1"/>
  <c r="FZ179" i="31" s="1"/>
  <c r="DR62" i="31"/>
  <c r="FF62" i="31" s="1"/>
  <c r="GT62" i="31" s="1"/>
  <c r="DR64" i="31"/>
  <c r="FF64" i="31" s="1"/>
  <c r="GT64" i="31" s="1"/>
  <c r="HM34" i="31"/>
  <c r="CW123" i="31"/>
  <c r="EK123" i="31" s="1"/>
  <c r="FY123" i="31" s="1"/>
  <c r="IG101" i="31"/>
  <c r="DQ96" i="31"/>
  <c r="FE96" i="31" s="1"/>
  <c r="GS96" i="31" s="1"/>
  <c r="CD201" i="31"/>
  <c r="BI211" i="31"/>
  <c r="IV211" i="31"/>
  <c r="CD14" i="31"/>
  <c r="BJ157" i="31"/>
  <c r="CC52" i="31"/>
  <c r="JB52" i="31"/>
  <c r="DR78" i="31"/>
  <c r="FF78" i="31" s="1"/>
  <c r="GT78" i="31" s="1"/>
  <c r="CD192" i="31"/>
  <c r="BJ21" i="31"/>
  <c r="DQ114" i="31"/>
  <c r="FE114" i="31" s="1"/>
  <c r="GS114" i="31" s="1"/>
  <c r="DQ26" i="31"/>
  <c r="FE26" i="31" s="1"/>
  <c r="GS26" i="31" s="1"/>
  <c r="FX82" i="31"/>
  <c r="CD83" i="31"/>
  <c r="FX188" i="31"/>
  <c r="CW180" i="31"/>
  <c r="EK180" i="31" s="1"/>
  <c r="FY180" i="31" s="1"/>
  <c r="CD197" i="31"/>
  <c r="BI9" i="31"/>
  <c r="IV9" i="31"/>
  <c r="GS140" i="31"/>
  <c r="BI132" i="31"/>
  <c r="IV132" i="31"/>
  <c r="IH149" i="31"/>
  <c r="DQ168" i="31"/>
  <c r="FE168" i="31" s="1"/>
  <c r="GS168" i="31" s="1"/>
  <c r="CW186" i="31"/>
  <c r="EK186" i="31" s="1"/>
  <c r="FY186" i="31" s="1"/>
  <c r="DQ13" i="31"/>
  <c r="FE13" i="31" s="1"/>
  <c r="GS13" i="31" s="1"/>
  <c r="CW75" i="31"/>
  <c r="EK75" i="31" s="1"/>
  <c r="FY75" i="31" s="1"/>
  <c r="DQ106" i="31"/>
  <c r="FE106" i="31" s="1"/>
  <c r="GS106" i="31" s="1"/>
  <c r="DQ75" i="31"/>
  <c r="FE75" i="31" s="1"/>
  <c r="GS75" i="31" s="1"/>
  <c r="DR93" i="31"/>
  <c r="FF93" i="31" s="1"/>
  <c r="GT93" i="31" s="1"/>
  <c r="DQ42" i="31"/>
  <c r="FE42" i="31" s="1"/>
  <c r="GS42" i="31" s="1"/>
  <c r="DQ45" i="31"/>
  <c r="FE45" i="31" s="1"/>
  <c r="GS45" i="31" s="1"/>
  <c r="CV145" i="31"/>
  <c r="EJ145" i="31" s="1"/>
  <c r="HL145" i="31" s="1"/>
  <c r="CD63" i="31"/>
  <c r="DQ131" i="31"/>
  <c r="FE131" i="31" s="1"/>
  <c r="GS131" i="31" s="1"/>
  <c r="CW40" i="31"/>
  <c r="EK40" i="31" s="1"/>
  <c r="FY40" i="31" s="1"/>
  <c r="DR194" i="31"/>
  <c r="FF194" i="31" s="1"/>
  <c r="GT194" i="31" s="1"/>
  <c r="FX48" i="31"/>
  <c r="CV206" i="31"/>
  <c r="EJ206" i="31" s="1"/>
  <c r="CD104" i="31"/>
  <c r="CC165" i="31"/>
  <c r="JB165" i="31"/>
  <c r="DP209" i="31"/>
  <c r="FD209" i="31" s="1"/>
  <c r="IF209" i="31" s="1"/>
  <c r="DQ141" i="31"/>
  <c r="FE141" i="31" s="1"/>
  <c r="GS141" i="31" s="1"/>
  <c r="CC171" i="31"/>
  <c r="JB171" i="31"/>
  <c r="GR76" i="31"/>
  <c r="BI118" i="31"/>
  <c r="IV118" i="31"/>
  <c r="CC123" i="31"/>
  <c r="JB123" i="31"/>
  <c r="GR177" i="31"/>
  <c r="CD183" i="31"/>
  <c r="CD117" i="31"/>
  <c r="CD11" i="31"/>
  <c r="CD37" i="31"/>
  <c r="CD25" i="31"/>
  <c r="DQ196" i="31"/>
  <c r="FE196" i="31" s="1"/>
  <c r="GS196" i="31" s="1"/>
  <c r="BJ54" i="31"/>
  <c r="FX4" i="31"/>
  <c r="CW158" i="31"/>
  <c r="EK158" i="31" s="1"/>
  <c r="FY158" i="31" s="1"/>
  <c r="DQ60" i="31"/>
  <c r="FE60" i="31" s="1"/>
  <c r="GS60" i="31" s="1"/>
  <c r="BJ153" i="31"/>
  <c r="DR189" i="31"/>
  <c r="FF189" i="31" s="1"/>
  <c r="GT189" i="31" s="1"/>
  <c r="CW130" i="31"/>
  <c r="EK130" i="31" s="1"/>
  <c r="FY130" i="31" s="1"/>
  <c r="DQ115" i="31"/>
  <c r="FE115" i="31" s="1"/>
  <c r="GS115" i="31" s="1"/>
  <c r="DQ144" i="31"/>
  <c r="FE144" i="31" s="1"/>
  <c r="GS144" i="31" s="1"/>
  <c r="FX53" i="31"/>
  <c r="DQ10" i="31"/>
  <c r="FE10" i="31" s="1"/>
  <c r="GS10" i="31" s="1"/>
  <c r="CX200" i="31"/>
  <c r="EL200" i="31" s="1"/>
  <c r="FZ200" i="31" s="1"/>
  <c r="CD15" i="31"/>
  <c r="DQ50" i="31"/>
  <c r="FE50" i="31" s="1"/>
  <c r="GS50" i="31" s="1"/>
  <c r="CW129" i="31"/>
  <c r="EK129" i="31" s="1"/>
  <c r="FY129" i="31" s="1"/>
  <c r="CD102" i="31"/>
  <c r="DQ212" i="31"/>
  <c r="FE212" i="31" s="1"/>
  <c r="GS212" i="31" s="1"/>
  <c r="CW43" i="31"/>
  <c r="EK43" i="31" s="1"/>
  <c r="FY43" i="31" s="1"/>
  <c r="CC44" i="31"/>
  <c r="JB44" i="31"/>
  <c r="CX170" i="31"/>
  <c r="EL170" i="31" s="1"/>
  <c r="FZ170" i="31" s="1"/>
  <c r="DQ43" i="31"/>
  <c r="FE43" i="31" s="1"/>
  <c r="GS43" i="31" s="1"/>
  <c r="BI82" i="31"/>
  <c r="IV82" i="31"/>
  <c r="BI208" i="31"/>
  <c r="IV208" i="31"/>
  <c r="DQ185" i="31"/>
  <c r="FE185" i="31" s="1"/>
  <c r="GS185" i="31" s="1"/>
  <c r="BI188" i="31"/>
  <c r="IV188" i="31"/>
  <c r="CC145" i="31"/>
  <c r="JB145" i="31"/>
  <c r="CC156" i="31"/>
  <c r="JB156" i="31"/>
  <c r="CD140" i="31"/>
  <c r="DQ22" i="31"/>
  <c r="FE22" i="31" s="1"/>
  <c r="GS22" i="31" s="1"/>
  <c r="BJ162" i="31"/>
  <c r="CX217" i="31"/>
  <c r="EL217" i="31" s="1"/>
  <c r="FZ217" i="31" s="1"/>
  <c r="CW26" i="31"/>
  <c r="EK26" i="31" s="1"/>
  <c r="FY26" i="31" s="1"/>
  <c r="CD79" i="31"/>
  <c r="DR112" i="31"/>
  <c r="FF112" i="31" s="1"/>
  <c r="GT112" i="31" s="1"/>
  <c r="CW17" i="31"/>
  <c r="EK17" i="31" s="1"/>
  <c r="FY17" i="31" s="1"/>
  <c r="GR48" i="31"/>
  <c r="CD108" i="31"/>
  <c r="CW212" i="31"/>
  <c r="EK212" i="31" s="1"/>
  <c r="FY212" i="31" s="1"/>
  <c r="DQ136" i="31"/>
  <c r="FE136" i="31" s="1"/>
  <c r="GS136" i="31" s="1"/>
  <c r="CW11" i="31"/>
  <c r="EK11" i="31" s="1"/>
  <c r="FY11" i="31" s="1"/>
  <c r="CW216" i="31"/>
  <c r="EK216" i="31" s="1"/>
  <c r="FY216" i="31" s="1"/>
  <c r="H9" i="38"/>
  <c r="BI48" i="31"/>
  <c r="IV48" i="31"/>
  <c r="CW165" i="31"/>
  <c r="EK165" i="31" s="1"/>
  <c r="FY165" i="31" s="1"/>
  <c r="GR202" i="31"/>
  <c r="CD100" i="31"/>
  <c r="CC67" i="31"/>
  <c r="JB67" i="31"/>
  <c r="BI6" i="31"/>
  <c r="IV6" i="31"/>
  <c r="GR152" i="31"/>
  <c r="CC76" i="31"/>
  <c r="JB76" i="31"/>
  <c r="CC177" i="31"/>
  <c r="JB177" i="31"/>
  <c r="CC132" i="31"/>
  <c r="JB132" i="31"/>
  <c r="DQ204" i="31"/>
  <c r="FE204" i="31" s="1"/>
  <c r="GS204" i="31" s="1"/>
  <c r="BI13" i="31"/>
  <c r="IV13" i="31"/>
  <c r="CD215" i="31"/>
  <c r="BI4" i="31"/>
  <c r="IV4" i="31"/>
  <c r="CW173" i="31"/>
  <c r="EK173" i="31" s="1"/>
  <c r="FY173" i="31" s="1"/>
  <c r="DQ27" i="31"/>
  <c r="FE27" i="31" s="1"/>
  <c r="GS27" i="31" s="1"/>
  <c r="DR39" i="31"/>
  <c r="FF39" i="31" s="1"/>
  <c r="GT39" i="31" s="1"/>
  <c r="DR137" i="31"/>
  <c r="FF137" i="31" s="1"/>
  <c r="GT137" i="31" s="1"/>
  <c r="CW122" i="31"/>
  <c r="EK122" i="31" s="1"/>
  <c r="FY122" i="31" s="1"/>
  <c r="CW163" i="31"/>
  <c r="EK163" i="31" s="1"/>
  <c r="FY163" i="31" s="1"/>
  <c r="CV201" i="31"/>
  <c r="EJ201" i="31" s="1"/>
  <c r="CW151" i="31"/>
  <c r="EK151" i="31" s="1"/>
  <c r="FY151" i="31" s="1"/>
  <c r="FX189" i="31"/>
  <c r="DQ69" i="31"/>
  <c r="FE69" i="31" s="1"/>
  <c r="GS69" i="31" s="1"/>
  <c r="CW196" i="31"/>
  <c r="EK196" i="31" s="1"/>
  <c r="FY196" i="31" s="1"/>
  <c r="BI53" i="31"/>
  <c r="IV53" i="31"/>
  <c r="CW80" i="31"/>
  <c r="EK80" i="31" s="1"/>
  <c r="FY80" i="31" s="1"/>
  <c r="CW148" i="31"/>
  <c r="EK148" i="31" s="1"/>
  <c r="FY148" i="31" s="1"/>
  <c r="CD40" i="31"/>
  <c r="CW117" i="31"/>
  <c r="EK117" i="31" s="1"/>
  <c r="FY117" i="31" s="1"/>
  <c r="Y9" i="38" l="1"/>
  <c r="L8" i="39"/>
  <c r="M8" i="39" s="1"/>
  <c r="IH112" i="31"/>
  <c r="CE112" i="31" s="1"/>
  <c r="HM167" i="31"/>
  <c r="BJ167" i="31" s="1"/>
  <c r="IG61" i="31"/>
  <c r="CD61" i="31" s="1"/>
  <c r="IG60" i="31"/>
  <c r="IH72" i="31"/>
  <c r="CE72" i="31" s="1"/>
  <c r="IG42" i="31"/>
  <c r="CD42" i="31" s="1"/>
  <c r="IH8" i="31"/>
  <c r="CE8" i="31" s="1"/>
  <c r="IH65" i="31"/>
  <c r="CE65" i="31" s="1"/>
  <c r="IG115" i="31"/>
  <c r="CD115" i="31" s="1"/>
  <c r="HM41" i="31"/>
  <c r="BJ41" i="31" s="1"/>
  <c r="IG203" i="31"/>
  <c r="CD203" i="31" s="1"/>
  <c r="IG185" i="31"/>
  <c r="CD185" i="31" s="1"/>
  <c r="IH82" i="31"/>
  <c r="IG111" i="31"/>
  <c r="CD111" i="31" s="1"/>
  <c r="HM95" i="31"/>
  <c r="BJ95" i="31" s="1"/>
  <c r="HN77" i="31"/>
  <c r="BK77" i="31" s="1"/>
  <c r="HM80" i="31"/>
  <c r="BJ80" i="31" s="1"/>
  <c r="IG96" i="31"/>
  <c r="CD96" i="31" s="1"/>
  <c r="HM22" i="31"/>
  <c r="BJ22" i="31" s="1"/>
  <c r="HM192" i="31"/>
  <c r="HM83" i="31"/>
  <c r="BJ83" i="31" s="1"/>
  <c r="IG198" i="31"/>
  <c r="CD198" i="31" s="1"/>
  <c r="IG74" i="31"/>
  <c r="CD74" i="31" s="1"/>
  <c r="IG50" i="31"/>
  <c r="CD50" i="31" s="1"/>
  <c r="IH167" i="31"/>
  <c r="CE167" i="31" s="1"/>
  <c r="IH193" i="31"/>
  <c r="CE193" i="31" s="1"/>
  <c r="HM19" i="31"/>
  <c r="HM64" i="31"/>
  <c r="IG26" i="31"/>
  <c r="CD26" i="31" s="1"/>
  <c r="HM81" i="31"/>
  <c r="BJ81" i="31" s="1"/>
  <c r="IG126" i="31"/>
  <c r="CD126" i="31" s="1"/>
  <c r="IG95" i="31"/>
  <c r="CD95" i="31" s="1"/>
  <c r="HM60" i="31"/>
  <c r="BJ60" i="31" s="1"/>
  <c r="IG103" i="31"/>
  <c r="CD103" i="31" s="1"/>
  <c r="HM18" i="31"/>
  <c r="BJ18" i="31" s="1"/>
  <c r="IG136" i="31"/>
  <c r="CD136" i="31" s="1"/>
  <c r="IG84" i="31"/>
  <c r="CD84" i="31" s="1"/>
  <c r="HM96" i="31"/>
  <c r="BJ96" i="31" s="1"/>
  <c r="IG124" i="31"/>
  <c r="CD124" i="31" s="1"/>
  <c r="HN198" i="31"/>
  <c r="BK198" i="31" s="1"/>
  <c r="IG27" i="31"/>
  <c r="CD27" i="31" s="1"/>
  <c r="IH62" i="31"/>
  <c r="CE62" i="31" s="1"/>
  <c r="IG19" i="31"/>
  <c r="CD19" i="31" s="1"/>
  <c r="HM129" i="31"/>
  <c r="BJ129" i="31" s="1"/>
  <c r="HM11" i="31"/>
  <c r="HM17" i="31"/>
  <c r="BJ17" i="31" s="1"/>
  <c r="IG144" i="31"/>
  <c r="CD144" i="31" s="1"/>
  <c r="IG175" i="31"/>
  <c r="CD175" i="31" s="1"/>
  <c r="HN193" i="31"/>
  <c r="BK193" i="31" s="1"/>
  <c r="HN49" i="31"/>
  <c r="BK49" i="31" s="1"/>
  <c r="HM142" i="31"/>
  <c r="BJ142" i="31" s="1"/>
  <c r="IG173" i="31"/>
  <c r="CD173" i="31" s="1"/>
  <c r="HM61" i="31"/>
  <c r="BJ61" i="31" s="1"/>
  <c r="IG69" i="31"/>
  <c r="CD69" i="31" s="1"/>
  <c r="IH64" i="31"/>
  <c r="CE64" i="31" s="1"/>
  <c r="IG190" i="31"/>
  <c r="CD190" i="31" s="1"/>
  <c r="IG81" i="31"/>
  <c r="CD81" i="31" s="1"/>
  <c r="HN99" i="31"/>
  <c r="BK99" i="31" s="1"/>
  <c r="HM134" i="31"/>
  <c r="BJ134" i="31" s="1"/>
  <c r="IG55" i="31"/>
  <c r="CD55" i="31" s="1"/>
  <c r="HM120" i="31"/>
  <c r="BJ120" i="31" s="1"/>
  <c r="HM178" i="31"/>
  <c r="BJ178" i="31" s="1"/>
  <c r="HM163" i="31"/>
  <c r="BJ163" i="31" s="1"/>
  <c r="IG212" i="31"/>
  <c r="CD212" i="31" s="1"/>
  <c r="HN200" i="31"/>
  <c r="BK200" i="31" s="1"/>
  <c r="IH194" i="31"/>
  <c r="CE194" i="31" s="1"/>
  <c r="IG195" i="31"/>
  <c r="CD195" i="31" s="1"/>
  <c r="HM172" i="31"/>
  <c r="BJ172" i="31" s="1"/>
  <c r="HM174" i="31"/>
  <c r="IG80" i="31"/>
  <c r="CD80" i="31" s="1"/>
  <c r="IG151" i="31"/>
  <c r="CD151" i="31" s="1"/>
  <c r="IH85" i="31"/>
  <c r="CE85" i="31" s="1"/>
  <c r="HM26" i="31"/>
  <c r="BJ26" i="31" s="1"/>
  <c r="IG164" i="31"/>
  <c r="CD164" i="31" s="1"/>
  <c r="HM37" i="31"/>
  <c r="BJ37" i="31" s="1"/>
  <c r="IG131" i="31"/>
  <c r="CD131" i="31" s="1"/>
  <c r="HM45" i="31"/>
  <c r="BJ45" i="31" s="1"/>
  <c r="HM214" i="31"/>
  <c r="BJ214" i="31" s="1"/>
  <c r="FX201" i="31"/>
  <c r="CW4" i="31"/>
  <c r="EK4" i="31" s="1"/>
  <c r="FY4" i="31" s="1"/>
  <c r="DR100" i="31"/>
  <c r="FF100" i="31" s="1"/>
  <c r="GT100" i="31" s="1"/>
  <c r="DQ123" i="31"/>
  <c r="FE123" i="31" s="1"/>
  <c r="GS123" i="31" s="1"/>
  <c r="CC209" i="31"/>
  <c r="JB209" i="31"/>
  <c r="CE149" i="31"/>
  <c r="DR14" i="31"/>
  <c r="FF14" i="31" s="1"/>
  <c r="GT14" i="31" s="1"/>
  <c r="CD187" i="31"/>
  <c r="BI121" i="31"/>
  <c r="IV121" i="31"/>
  <c r="BJ84" i="31"/>
  <c r="CD162" i="31"/>
  <c r="CD121" i="31"/>
  <c r="CD97" i="31"/>
  <c r="CD16" i="31"/>
  <c r="DQ199" i="31"/>
  <c r="FE199" i="31" s="1"/>
  <c r="GS199" i="31" s="1"/>
  <c r="DR155" i="31"/>
  <c r="FF155" i="31" s="1"/>
  <c r="GT155" i="31" s="1"/>
  <c r="BJ150" i="31"/>
  <c r="CE154" i="31"/>
  <c r="DQ88" i="31"/>
  <c r="FE88" i="31" s="1"/>
  <c r="GS88" i="31" s="1"/>
  <c r="CD86" i="31"/>
  <c r="CW28" i="31"/>
  <c r="EK28" i="31" s="1"/>
  <c r="FY28" i="31" s="1"/>
  <c r="DR6" i="31"/>
  <c r="FF6" i="31" s="1"/>
  <c r="GT6" i="31" s="1"/>
  <c r="CD174" i="31"/>
  <c r="BI126" i="31"/>
  <c r="IV126" i="31"/>
  <c r="BI33" i="31"/>
  <c r="IV33" i="31"/>
  <c r="GR73" i="31"/>
  <c r="DQ153" i="31"/>
  <c r="FE153" i="31" s="1"/>
  <c r="GS153" i="31" s="1"/>
  <c r="CW133" i="31"/>
  <c r="EK133" i="31" s="1"/>
  <c r="FY133" i="31" s="1"/>
  <c r="FX105" i="31"/>
  <c r="BI149" i="31"/>
  <c r="IV149" i="31"/>
  <c r="GR12" i="31"/>
  <c r="DQ122" i="31"/>
  <c r="FE122" i="31" s="1"/>
  <c r="GS122" i="31" s="1"/>
  <c r="DQ53" i="31"/>
  <c r="FE53" i="31" s="1"/>
  <c r="GS53" i="31" s="1"/>
  <c r="DR40" i="31"/>
  <c r="FF40" i="31" s="1"/>
  <c r="GT40" i="31" s="1"/>
  <c r="HL201" i="31"/>
  <c r="CW13" i="31"/>
  <c r="EK13" i="31" s="1"/>
  <c r="FY13" i="31" s="1"/>
  <c r="CW6" i="31"/>
  <c r="EK6" i="31" s="1"/>
  <c r="FY6" i="31" s="1"/>
  <c r="I9" i="38"/>
  <c r="J9" i="38" s="1"/>
  <c r="K9" i="38" s="1"/>
  <c r="DQ156" i="31"/>
  <c r="FE156" i="31" s="1"/>
  <c r="GS156" i="31" s="1"/>
  <c r="CW82" i="31"/>
  <c r="EK82" i="31" s="1"/>
  <c r="FY82" i="31" s="1"/>
  <c r="HN170" i="31"/>
  <c r="HM130" i="31"/>
  <c r="IG196" i="31"/>
  <c r="DR135" i="31"/>
  <c r="FF135" i="31" s="1"/>
  <c r="GT135" i="31" s="1"/>
  <c r="IG75" i="31"/>
  <c r="HM75" i="31"/>
  <c r="HM186" i="31"/>
  <c r="HM180" i="31"/>
  <c r="IG114" i="31"/>
  <c r="BJ34" i="31"/>
  <c r="CX204" i="31"/>
  <c r="EL204" i="31" s="1"/>
  <c r="FZ204" i="31" s="1"/>
  <c r="HM101" i="31"/>
  <c r="DQ24" i="31"/>
  <c r="FE24" i="31" s="1"/>
  <c r="GS24" i="31" s="1"/>
  <c r="HM12" i="31"/>
  <c r="HM31" i="31"/>
  <c r="IG56" i="31"/>
  <c r="CX100" i="31"/>
  <c r="EL100" i="31" s="1"/>
  <c r="FZ100" i="31" s="1"/>
  <c r="CX152" i="31"/>
  <c r="EL152" i="31" s="1"/>
  <c r="FZ152" i="31" s="1"/>
  <c r="DR188" i="31"/>
  <c r="FF188" i="31" s="1"/>
  <c r="GT188" i="31" s="1"/>
  <c r="IG213" i="31"/>
  <c r="DR184" i="31"/>
  <c r="FF184" i="31" s="1"/>
  <c r="GT184" i="31" s="1"/>
  <c r="HM23" i="31"/>
  <c r="HM27" i="31"/>
  <c r="CD51" i="31"/>
  <c r="FX195" i="31"/>
  <c r="IG130" i="31"/>
  <c r="IG18" i="31"/>
  <c r="DR211" i="31"/>
  <c r="FF211" i="31" s="1"/>
  <c r="GT211" i="31" s="1"/>
  <c r="HM59" i="31"/>
  <c r="HM65" i="31"/>
  <c r="HM52" i="31"/>
  <c r="CC186" i="31"/>
  <c r="JB186" i="31"/>
  <c r="CW68" i="31"/>
  <c r="EK68" i="31" s="1"/>
  <c r="FY68" i="31" s="1"/>
  <c r="CC166" i="31"/>
  <c r="JB166" i="31"/>
  <c r="IG87" i="31"/>
  <c r="HM194" i="31"/>
  <c r="CD38" i="31"/>
  <c r="DR139" i="31"/>
  <c r="FF139" i="31" s="1"/>
  <c r="GT139" i="31" s="1"/>
  <c r="HM92" i="31"/>
  <c r="BI199" i="31"/>
  <c r="IV199" i="31"/>
  <c r="IF73" i="31"/>
  <c r="HM44" i="31"/>
  <c r="CX176" i="31"/>
  <c r="EL176" i="31" s="1"/>
  <c r="FZ176" i="31" s="1"/>
  <c r="DQ9" i="31"/>
  <c r="FE9" i="31" s="1"/>
  <c r="GS9" i="31" s="1"/>
  <c r="BI24" i="31"/>
  <c r="IV24" i="31"/>
  <c r="HL105" i="31"/>
  <c r="IG66" i="31"/>
  <c r="FX125" i="31"/>
  <c r="CD119" i="31"/>
  <c r="IF12" i="31"/>
  <c r="IG146" i="31"/>
  <c r="CX171" i="31"/>
  <c r="EL171" i="31" s="1"/>
  <c r="FZ171" i="31" s="1"/>
  <c r="HM185" i="31"/>
  <c r="CW189" i="31"/>
  <c r="EK189" i="31" s="1"/>
  <c r="FY189" i="31" s="1"/>
  <c r="DR215" i="31"/>
  <c r="FF215" i="31" s="1"/>
  <c r="GT215" i="31" s="1"/>
  <c r="DQ132" i="31"/>
  <c r="FE132" i="31" s="1"/>
  <c r="GS132" i="31" s="1"/>
  <c r="DQ76" i="31"/>
  <c r="FE76" i="31" s="1"/>
  <c r="GS76" i="31" s="1"/>
  <c r="HM165" i="31"/>
  <c r="HM212" i="31"/>
  <c r="HN217" i="31"/>
  <c r="IG22" i="31"/>
  <c r="HM43" i="31"/>
  <c r="DR102" i="31"/>
  <c r="FF102" i="31" s="1"/>
  <c r="GT102" i="31" s="1"/>
  <c r="DR15" i="31"/>
  <c r="FF15" i="31" s="1"/>
  <c r="GT15" i="31" s="1"/>
  <c r="IG141" i="31"/>
  <c r="FX145" i="31"/>
  <c r="DQ52" i="31"/>
  <c r="FE52" i="31" s="1"/>
  <c r="GS52" i="31" s="1"/>
  <c r="HM203" i="31"/>
  <c r="IG159" i="31"/>
  <c r="DQ143" i="31"/>
  <c r="FE143" i="31" s="1"/>
  <c r="GS143" i="31" s="1"/>
  <c r="DQ113" i="31"/>
  <c r="FE113" i="31" s="1"/>
  <c r="GS113" i="31" s="1"/>
  <c r="DQ147" i="31"/>
  <c r="FE147" i="31" s="1"/>
  <c r="GS147" i="31" s="1"/>
  <c r="CX111" i="31"/>
  <c r="EL111" i="31" s="1"/>
  <c r="FZ111" i="31" s="1"/>
  <c r="CW168" i="31"/>
  <c r="EK168" i="31" s="1"/>
  <c r="FY168" i="31" s="1"/>
  <c r="DR206" i="31"/>
  <c r="FF206" i="31" s="1"/>
  <c r="GT206" i="31" s="1"/>
  <c r="CW139" i="31"/>
  <c r="EK139" i="31" s="1"/>
  <c r="FY139" i="31" s="1"/>
  <c r="GR142" i="31"/>
  <c r="BI195" i="31"/>
  <c r="IV195" i="31"/>
  <c r="CD70" i="31"/>
  <c r="CW14" i="31"/>
  <c r="EK14" i="31" s="1"/>
  <c r="FY14" i="31" s="1"/>
  <c r="BJ182" i="31"/>
  <c r="HM140" i="31"/>
  <c r="DR77" i="31"/>
  <c r="FF77" i="31" s="1"/>
  <c r="GT77" i="31" s="1"/>
  <c r="CC94" i="31"/>
  <c r="JB94" i="31"/>
  <c r="HM87" i="31"/>
  <c r="HM51" i="31"/>
  <c r="BJ124" i="31"/>
  <c r="IG71" i="31"/>
  <c r="HM70" i="31"/>
  <c r="BI58" i="31"/>
  <c r="IV58" i="31"/>
  <c r="HM78" i="31"/>
  <c r="BI164" i="31"/>
  <c r="IV164" i="31"/>
  <c r="HM183" i="31"/>
  <c r="IG150" i="31"/>
  <c r="IH68" i="31"/>
  <c r="IG120" i="31"/>
  <c r="BJ39" i="31"/>
  <c r="DQ46" i="31"/>
  <c r="FE46" i="31" s="1"/>
  <c r="GS46" i="31" s="1"/>
  <c r="HL125" i="31"/>
  <c r="IG20" i="31"/>
  <c r="IG179" i="31"/>
  <c r="CD191" i="31"/>
  <c r="IH148" i="31"/>
  <c r="CX57" i="31"/>
  <c r="EL57" i="31" s="1"/>
  <c r="FZ57" i="31" s="1"/>
  <c r="CW218" i="31"/>
  <c r="EK218" i="31" s="1"/>
  <c r="FY218" i="31" s="1"/>
  <c r="DR4" i="31"/>
  <c r="FF4" i="31" s="1"/>
  <c r="GT4" i="31" s="1"/>
  <c r="DR105" i="31"/>
  <c r="FF105" i="31" s="1"/>
  <c r="GT105" i="31" s="1"/>
  <c r="CX85" i="31"/>
  <c r="EL85" i="31" s="1"/>
  <c r="FZ85" i="31" s="1"/>
  <c r="CD60" i="31"/>
  <c r="DR25" i="31"/>
  <c r="FF25" i="31" s="1"/>
  <c r="GT25" i="31" s="1"/>
  <c r="DR117" i="31"/>
  <c r="FF117" i="31" s="1"/>
  <c r="GT117" i="31" s="1"/>
  <c r="CW118" i="31"/>
  <c r="EK118" i="31" s="1"/>
  <c r="FY118" i="31" s="1"/>
  <c r="DQ165" i="31"/>
  <c r="FE165" i="31" s="1"/>
  <c r="GS165" i="31" s="1"/>
  <c r="BI145" i="31"/>
  <c r="IV145" i="31"/>
  <c r="CW132" i="31"/>
  <c r="EK132" i="31" s="1"/>
  <c r="FY132" i="31" s="1"/>
  <c r="CX21" i="31"/>
  <c r="EL21" i="31" s="1"/>
  <c r="FZ21" i="31" s="1"/>
  <c r="CW211" i="31"/>
  <c r="EK211" i="31" s="1"/>
  <c r="FY211" i="31" s="1"/>
  <c r="CX97" i="31"/>
  <c r="EL97" i="31" s="1"/>
  <c r="FZ97" i="31" s="1"/>
  <c r="FX47" i="31"/>
  <c r="FX98" i="31"/>
  <c r="U11" i="39"/>
  <c r="Z10" i="39"/>
  <c r="BI184" i="31"/>
  <c r="IV184" i="31"/>
  <c r="DR92" i="31"/>
  <c r="FF92" i="31" s="1"/>
  <c r="GT92" i="31" s="1"/>
  <c r="DQ89" i="31"/>
  <c r="FE89" i="31" s="1"/>
  <c r="GS89" i="31" s="1"/>
  <c r="CW138" i="31"/>
  <c r="EK138" i="31" s="1"/>
  <c r="FY138" i="31" s="1"/>
  <c r="DR36" i="31"/>
  <c r="FF36" i="31" s="1"/>
  <c r="GT36" i="31" s="1"/>
  <c r="CC142" i="31"/>
  <c r="JB142" i="31"/>
  <c r="BJ19" i="31"/>
  <c r="CD158" i="31"/>
  <c r="CX25" i="31"/>
  <c r="EL25" i="31" s="1"/>
  <c r="FZ25" i="31" s="1"/>
  <c r="CD200" i="31"/>
  <c r="BJ115" i="31"/>
  <c r="CD172" i="31"/>
  <c r="CW63" i="31"/>
  <c r="EK63" i="31" s="1"/>
  <c r="FY63" i="31" s="1"/>
  <c r="DR41" i="31"/>
  <c r="FF41" i="31" s="1"/>
  <c r="GT41" i="31" s="1"/>
  <c r="CW166" i="31"/>
  <c r="EK166" i="31" s="1"/>
  <c r="FY166" i="31" s="1"/>
  <c r="DQ67" i="31"/>
  <c r="FE67" i="31" s="1"/>
  <c r="GS67" i="31" s="1"/>
  <c r="BJ11" i="31"/>
  <c r="DR108" i="31"/>
  <c r="FF108" i="31" s="1"/>
  <c r="GT108" i="31" s="1"/>
  <c r="DR79" i="31"/>
  <c r="FF79" i="31" s="1"/>
  <c r="GT79" i="31" s="1"/>
  <c r="DR140" i="31"/>
  <c r="FF140" i="31" s="1"/>
  <c r="GT140" i="31" s="1"/>
  <c r="DQ145" i="31"/>
  <c r="FE145" i="31" s="1"/>
  <c r="GS145" i="31" s="1"/>
  <c r="FX206" i="31"/>
  <c r="CX157" i="31"/>
  <c r="EL157" i="31" s="1"/>
  <c r="FZ157" i="31" s="1"/>
  <c r="CD101" i="31"/>
  <c r="CD125" i="31"/>
  <c r="BI47" i="31"/>
  <c r="IV47" i="31"/>
  <c r="BI98" i="31"/>
  <c r="IV98" i="31"/>
  <c r="CD58" i="31"/>
  <c r="CE82" i="31"/>
  <c r="CW146" i="31"/>
  <c r="EK146" i="31" s="1"/>
  <c r="FY146" i="31" s="1"/>
  <c r="BJ64" i="31"/>
  <c r="DQ7" i="31"/>
  <c r="FE7" i="31" s="1"/>
  <c r="GS7" i="31" s="1"/>
  <c r="CW30" i="31"/>
  <c r="EK30" i="31" s="1"/>
  <c r="FY30" i="31" s="1"/>
  <c r="BJ155" i="31"/>
  <c r="CC205" i="31"/>
  <c r="JB205" i="31"/>
  <c r="CW89" i="31"/>
  <c r="EK89" i="31" s="1"/>
  <c r="FY89" i="31" s="1"/>
  <c r="FX210" i="31"/>
  <c r="DQ152" i="31"/>
  <c r="FE152" i="31" s="1"/>
  <c r="GS152" i="31" s="1"/>
  <c r="HM117" i="31"/>
  <c r="HM148" i="31"/>
  <c r="CW53" i="31"/>
  <c r="EK53" i="31" s="1"/>
  <c r="FY53" i="31" s="1"/>
  <c r="HM151" i="31"/>
  <c r="IH137" i="31"/>
  <c r="HM173" i="31"/>
  <c r="IG204" i="31"/>
  <c r="DQ177" i="31"/>
  <c r="FE177" i="31" s="1"/>
  <c r="GS177" i="31" s="1"/>
  <c r="CW48" i="31"/>
  <c r="EK48" i="31" s="1"/>
  <c r="FY48" i="31" s="1"/>
  <c r="HM216" i="31"/>
  <c r="IG43" i="31"/>
  <c r="IG10" i="31"/>
  <c r="IH189" i="31"/>
  <c r="HM158" i="31"/>
  <c r="CX54" i="31"/>
  <c r="EL54" i="31" s="1"/>
  <c r="FZ54" i="31" s="1"/>
  <c r="DR37" i="31"/>
  <c r="FF37" i="31" s="1"/>
  <c r="GT37" i="31" s="1"/>
  <c r="DR183" i="31"/>
  <c r="FF183" i="31" s="1"/>
  <c r="GT183" i="31" s="1"/>
  <c r="DR104" i="31"/>
  <c r="FF104" i="31" s="1"/>
  <c r="GT104" i="31" s="1"/>
  <c r="HL206" i="31"/>
  <c r="HM40" i="31"/>
  <c r="IH93" i="31"/>
  <c r="IG106" i="31"/>
  <c r="IG13" i="31"/>
  <c r="IG168" i="31"/>
  <c r="CW9" i="31"/>
  <c r="EK9" i="31" s="1"/>
  <c r="FY9" i="31" s="1"/>
  <c r="DR83" i="31"/>
  <c r="FF83" i="31" s="1"/>
  <c r="GT83" i="31" s="1"/>
  <c r="DR192" i="31"/>
  <c r="FF192" i="31" s="1"/>
  <c r="GT192" i="31" s="1"/>
  <c r="DR201" i="31"/>
  <c r="FF201" i="31" s="1"/>
  <c r="GT201" i="31" s="1"/>
  <c r="HN179" i="31"/>
  <c r="BJ154" i="31"/>
  <c r="CX62" i="31"/>
  <c r="EL62" i="31" s="1"/>
  <c r="FZ62" i="31" s="1"/>
  <c r="BJ29" i="31"/>
  <c r="BI116" i="31"/>
  <c r="IV116" i="31"/>
  <c r="CD32" i="31"/>
  <c r="CW15" i="31"/>
  <c r="EK15" i="31" s="1"/>
  <c r="FY15" i="31" s="1"/>
  <c r="IG23" i="31"/>
  <c r="IH128" i="31"/>
  <c r="DS217" i="31"/>
  <c r="FG217" i="31" s="1"/>
  <c r="GU217" i="31" s="1"/>
  <c r="CW5" i="31"/>
  <c r="EK5" i="31" s="1"/>
  <c r="FY5" i="31" s="1"/>
  <c r="IG210" i="31"/>
  <c r="HM119" i="31"/>
  <c r="CW175" i="31"/>
  <c r="EK175" i="31" s="1"/>
  <c r="FY175" i="31" s="1"/>
  <c r="CD181" i="31"/>
  <c r="HM36" i="31"/>
  <c r="BI191" i="31"/>
  <c r="IV191" i="31"/>
  <c r="IG214" i="31"/>
  <c r="DQ161" i="31"/>
  <c r="FE161" i="31" s="1"/>
  <c r="GS161" i="31" s="1"/>
  <c r="CW16" i="31"/>
  <c r="EK16" i="31" s="1"/>
  <c r="FY16" i="31" s="1"/>
  <c r="IH28" i="31"/>
  <c r="DR116" i="31"/>
  <c r="FF116" i="31" s="1"/>
  <c r="GT116" i="31" s="1"/>
  <c r="HM207" i="31"/>
  <c r="HM38" i="31"/>
  <c r="CW32" i="31"/>
  <c r="EK32" i="31" s="1"/>
  <c r="FY32" i="31" s="1"/>
  <c r="CW156" i="31"/>
  <c r="EK156" i="31" s="1"/>
  <c r="FY156" i="31" s="1"/>
  <c r="CC107" i="31"/>
  <c r="JB107" i="31"/>
  <c r="BJ107" i="31"/>
  <c r="BI71" i="31"/>
  <c r="IV71" i="31"/>
  <c r="DR129" i="31"/>
  <c r="FF129" i="31" s="1"/>
  <c r="GT129" i="31" s="1"/>
  <c r="CC59" i="31"/>
  <c r="JB59" i="31"/>
  <c r="DR216" i="31"/>
  <c r="FF216" i="31" s="1"/>
  <c r="GT216" i="31" s="1"/>
  <c r="IG21" i="31"/>
  <c r="IG207" i="31"/>
  <c r="BJ114" i="31"/>
  <c r="DR54" i="31"/>
  <c r="FF54" i="31" s="1"/>
  <c r="GT54" i="31" s="1"/>
  <c r="CW50" i="31"/>
  <c r="EK50" i="31" s="1"/>
  <c r="FY50" i="31" s="1"/>
  <c r="IH180" i="31"/>
  <c r="BI136" i="31"/>
  <c r="IV136" i="31"/>
  <c r="HM161" i="31"/>
  <c r="IG47" i="31"/>
  <c r="IG157" i="31"/>
  <c r="BI55" i="31"/>
  <c r="IV55" i="31"/>
  <c r="HM187" i="31"/>
  <c r="HM35" i="31"/>
  <c r="HM72" i="31"/>
  <c r="CE30" i="31"/>
  <c r="BJ10" i="31"/>
  <c r="GR160" i="31"/>
  <c r="CW42" i="31"/>
  <c r="EK42" i="31" s="1"/>
  <c r="FY42" i="31" s="1"/>
  <c r="HL210" i="31"/>
  <c r="DR169" i="31"/>
  <c r="FF169" i="31" s="1"/>
  <c r="GT169" i="31" s="1"/>
  <c r="DR178" i="31"/>
  <c r="FF178" i="31" s="1"/>
  <c r="GT178" i="31" s="1"/>
  <c r="CX162" i="31"/>
  <c r="EL162" i="31" s="1"/>
  <c r="FZ162" i="31" s="1"/>
  <c r="CW208" i="31"/>
  <c r="EK208" i="31" s="1"/>
  <c r="FY208" i="31" s="1"/>
  <c r="DQ44" i="31"/>
  <c r="FE44" i="31" s="1"/>
  <c r="GS44" i="31" s="1"/>
  <c r="DQ171" i="31"/>
  <c r="FE171" i="31" s="1"/>
  <c r="GS171" i="31" s="1"/>
  <c r="HM123" i="31"/>
  <c r="HM108" i="31"/>
  <c r="FX79" i="31"/>
  <c r="CD176" i="31"/>
  <c r="CW88" i="31"/>
  <c r="EK88" i="31" s="1"/>
  <c r="FY88" i="31" s="1"/>
  <c r="CC34" i="31"/>
  <c r="JB34" i="31"/>
  <c r="CW66" i="31"/>
  <c r="EK66" i="31" s="1"/>
  <c r="FY66" i="31" s="1"/>
  <c r="BJ192" i="31"/>
  <c r="CW86" i="31"/>
  <c r="EK86" i="31" s="1"/>
  <c r="FY86" i="31" s="1"/>
  <c r="BJ131" i="31"/>
  <c r="CC134" i="31"/>
  <c r="JB134" i="31"/>
  <c r="CD182" i="31"/>
  <c r="BJ213" i="31"/>
  <c r="BJ174" i="31"/>
  <c r="BJ7" i="31"/>
  <c r="FX91" i="31"/>
  <c r="CW143" i="31"/>
  <c r="EK143" i="31" s="1"/>
  <c r="FY143" i="31" s="1"/>
  <c r="BJ8" i="31"/>
  <c r="BI202" i="31"/>
  <c r="IV202" i="31"/>
  <c r="CW106" i="31"/>
  <c r="EK106" i="31" s="1"/>
  <c r="FY106" i="31" s="1"/>
  <c r="IG110" i="31"/>
  <c r="IH170" i="31"/>
  <c r="CE109" i="31"/>
  <c r="CW160" i="31"/>
  <c r="EK160" i="31" s="1"/>
  <c r="FY160" i="31" s="1"/>
  <c r="HN103" i="31"/>
  <c r="IH163" i="31"/>
  <c r="IG29" i="31"/>
  <c r="FX169" i="31"/>
  <c r="CD133" i="31"/>
  <c r="HM46" i="31"/>
  <c r="CD118" i="31"/>
  <c r="IG98" i="31"/>
  <c r="CE49" i="31"/>
  <c r="HM144" i="31"/>
  <c r="IF160" i="31"/>
  <c r="CW127" i="31"/>
  <c r="EK127" i="31" s="1"/>
  <c r="FY127" i="31" s="1"/>
  <c r="DQ202" i="31"/>
  <c r="FE202" i="31" s="1"/>
  <c r="GS202" i="31" s="1"/>
  <c r="HM196" i="31"/>
  <c r="HM122" i="31"/>
  <c r="IH39" i="31"/>
  <c r="DR17" i="31"/>
  <c r="FF17" i="31" s="1"/>
  <c r="GT17" i="31" s="1"/>
  <c r="CW188" i="31"/>
  <c r="EK188" i="31" s="1"/>
  <c r="FY188" i="31" s="1"/>
  <c r="CX153" i="31"/>
  <c r="EL153" i="31" s="1"/>
  <c r="FZ153" i="31" s="1"/>
  <c r="DR11" i="31"/>
  <c r="FF11" i="31" s="1"/>
  <c r="GT11" i="31" s="1"/>
  <c r="GR209" i="31"/>
  <c r="CX76" i="31"/>
  <c r="EL76" i="31" s="1"/>
  <c r="FZ76" i="31" s="1"/>
  <c r="DR63" i="31"/>
  <c r="FF63" i="31" s="1"/>
  <c r="GT63" i="31" s="1"/>
  <c r="IG45" i="31"/>
  <c r="DR197" i="31"/>
  <c r="FF197" i="31" s="1"/>
  <c r="GT197" i="31" s="1"/>
  <c r="IH78" i="31"/>
  <c r="HM159" i="31"/>
  <c r="FX121" i="31"/>
  <c r="HN181" i="31"/>
  <c r="CW209" i="31"/>
  <c r="EK209" i="31" s="1"/>
  <c r="FY209" i="31" s="1"/>
  <c r="CW113" i="31"/>
  <c r="EK113" i="31" s="1"/>
  <c r="FY113" i="31" s="1"/>
  <c r="HL79" i="31"/>
  <c r="IG208" i="31"/>
  <c r="U10" i="38"/>
  <c r="Z9" i="38"/>
  <c r="BJ109" i="31"/>
  <c r="DR5" i="31"/>
  <c r="FF5" i="31" s="1"/>
  <c r="GT5" i="31" s="1"/>
  <c r="DQ35" i="31"/>
  <c r="FE35" i="31" s="1"/>
  <c r="GS35" i="31" s="1"/>
  <c r="CX147" i="31"/>
  <c r="EL147" i="31" s="1"/>
  <c r="FZ147" i="31" s="1"/>
  <c r="CW215" i="31"/>
  <c r="EK215" i="31" s="1"/>
  <c r="FY215" i="31" s="1"/>
  <c r="DQ31" i="31"/>
  <c r="FE31" i="31" s="1"/>
  <c r="GS31" i="31" s="1"/>
  <c r="HM141" i="31"/>
  <c r="HM135" i="31"/>
  <c r="HN137" i="31"/>
  <c r="IG57" i="31"/>
  <c r="CX73" i="31"/>
  <c r="EL73" i="31" s="1"/>
  <c r="FZ73" i="31" s="1"/>
  <c r="HM128" i="31"/>
  <c r="HM93" i="31"/>
  <c r="DQ33" i="31"/>
  <c r="FE33" i="31" s="1"/>
  <c r="GS33" i="31" s="1"/>
  <c r="BJ190" i="31"/>
  <c r="HL91" i="31"/>
  <c r="BI197" i="31"/>
  <c r="IV197" i="31"/>
  <c r="IG99" i="31"/>
  <c r="IG91" i="31"/>
  <c r="IH90" i="31"/>
  <c r="BJ205" i="31"/>
  <c r="HM94" i="31"/>
  <c r="BJ102" i="31"/>
  <c r="DQ138" i="31"/>
  <c r="FE138" i="31" s="1"/>
  <c r="GS138" i="31" s="1"/>
  <c r="CW112" i="31"/>
  <c r="EK112" i="31" s="1"/>
  <c r="FY112" i="31" s="1"/>
  <c r="HM20" i="31"/>
  <c r="HN110" i="31"/>
  <c r="IH127" i="31"/>
  <c r="DR218" i="31"/>
  <c r="FF218" i="31" s="1"/>
  <c r="GT218" i="31" s="1"/>
  <c r="HM74" i="31"/>
  <c r="CW56" i="31"/>
  <c r="EK56" i="31" s="1"/>
  <c r="FY56" i="31" s="1"/>
  <c r="HL169" i="31"/>
  <c r="HM67" i="31"/>
  <c r="BJ69" i="31"/>
  <c r="FX149" i="31"/>
  <c r="CX104" i="31"/>
  <c r="EL104" i="31" s="1"/>
  <c r="FZ104" i="31" s="1"/>
  <c r="CW90" i="31"/>
  <c r="EK90" i="31" s="1"/>
  <c r="FY90" i="31" s="1"/>
  <c r="BJ177" i="31"/>
  <c r="DQ48" i="31"/>
  <c r="FE48" i="31" s="1"/>
  <c r="GS48" i="31" s="1"/>
  <c r="H9" i="39" l="1"/>
  <c r="IG31" i="31"/>
  <c r="CD31" i="31" s="1"/>
  <c r="IH6" i="31"/>
  <c r="CE6" i="31" s="1"/>
  <c r="IG132" i="31"/>
  <c r="HM16" i="31"/>
  <c r="BJ16" i="31" s="1"/>
  <c r="HM139" i="31"/>
  <c r="BJ139" i="31" s="1"/>
  <c r="HM14" i="31"/>
  <c r="BJ14" i="31" s="1"/>
  <c r="HM56" i="31"/>
  <c r="BJ56" i="31" s="1"/>
  <c r="IG138" i="31"/>
  <c r="CD138" i="31" s="1"/>
  <c r="IG35" i="31"/>
  <c r="CD35" i="31" s="1"/>
  <c r="HM113" i="31"/>
  <c r="BJ113" i="31" s="1"/>
  <c r="HM160" i="31"/>
  <c r="BJ160" i="31" s="1"/>
  <c r="HM89" i="31"/>
  <c r="BJ89" i="31" s="1"/>
  <c r="IG52" i="31"/>
  <c r="HM66" i="31"/>
  <c r="BJ66" i="31" s="1"/>
  <c r="IH178" i="31"/>
  <c r="CE178" i="31" s="1"/>
  <c r="HM28" i="31"/>
  <c r="BJ28" i="31" s="1"/>
  <c r="HN76" i="31"/>
  <c r="BK76" i="31" s="1"/>
  <c r="IH216" i="31"/>
  <c r="CE216" i="31" s="1"/>
  <c r="HM15" i="31"/>
  <c r="BJ15" i="31" s="1"/>
  <c r="IG143" i="31"/>
  <c r="CD143" i="31" s="1"/>
  <c r="HM127" i="31"/>
  <c r="BJ127" i="31" s="1"/>
  <c r="HM86" i="31"/>
  <c r="BJ86" i="31" s="1"/>
  <c r="IH54" i="31"/>
  <c r="CE54" i="31" s="1"/>
  <c r="HM32" i="31"/>
  <c r="BJ32" i="31" s="1"/>
  <c r="IH25" i="31"/>
  <c r="CE25" i="31" s="1"/>
  <c r="IG122" i="31"/>
  <c r="CD122" i="31" s="1"/>
  <c r="HN204" i="31"/>
  <c r="BK204" i="31" s="1"/>
  <c r="IH135" i="31"/>
  <c r="CE135" i="31" s="1"/>
  <c r="HN104" i="31"/>
  <c r="BK104" i="31" s="1"/>
  <c r="HM106" i="31"/>
  <c r="BJ106" i="31" s="1"/>
  <c r="IH83" i="31"/>
  <c r="CE83" i="31" s="1"/>
  <c r="IH15" i="31"/>
  <c r="CE15" i="31" s="1"/>
  <c r="HM133" i="31"/>
  <c r="BJ133" i="31" s="1"/>
  <c r="IH11" i="31"/>
  <c r="CE11" i="31" s="1"/>
  <c r="IG202" i="31"/>
  <c r="CD202" i="31" s="1"/>
  <c r="HN62" i="31"/>
  <c r="BK62" i="31" s="1"/>
  <c r="HM9" i="31"/>
  <c r="BJ9" i="31" s="1"/>
  <c r="IH104" i="31"/>
  <c r="CE104" i="31" s="1"/>
  <c r="HN57" i="31"/>
  <c r="BK57" i="31" s="1"/>
  <c r="IH184" i="31"/>
  <c r="CE184" i="31" s="1"/>
  <c r="IH100" i="31"/>
  <c r="CE100" i="31" s="1"/>
  <c r="IG48" i="31"/>
  <c r="CD48" i="31" s="1"/>
  <c r="HN73" i="31"/>
  <c r="BK73" i="31" s="1"/>
  <c r="IG171" i="31"/>
  <c r="CD171" i="31" s="1"/>
  <c r="IH77" i="31"/>
  <c r="CE77" i="31" s="1"/>
  <c r="IG53" i="31"/>
  <c r="CD53" i="31" s="1"/>
  <c r="IG153" i="31"/>
  <c r="CD153" i="31" s="1"/>
  <c r="IG147" i="31"/>
  <c r="CD147" i="31" s="1"/>
  <c r="IG24" i="31"/>
  <c r="CD24" i="31" s="1"/>
  <c r="IG44" i="31"/>
  <c r="CD44" i="31" s="1"/>
  <c r="HN54" i="31"/>
  <c r="BK54" i="31" s="1"/>
  <c r="IG177" i="31"/>
  <c r="CD177" i="31" s="1"/>
  <c r="IH79" i="31"/>
  <c r="CE79" i="31" s="1"/>
  <c r="HN152" i="31"/>
  <c r="BK152" i="31" s="1"/>
  <c r="IG199" i="31"/>
  <c r="CD199" i="31" s="1"/>
  <c r="BK181" i="31"/>
  <c r="CX69" i="31"/>
  <c r="EL69" i="31" s="1"/>
  <c r="FZ69" i="31" s="1"/>
  <c r="BJ93" i="31"/>
  <c r="DS49" i="31"/>
  <c r="FG49" i="31" s="1"/>
  <c r="GU49" i="31" s="1"/>
  <c r="CX131" i="31"/>
  <c r="EL131" i="31" s="1"/>
  <c r="FZ131" i="31" s="1"/>
  <c r="CX177" i="31"/>
  <c r="EL177" i="31" s="1"/>
  <c r="FZ177" i="31" s="1"/>
  <c r="BI169" i="31"/>
  <c r="IV169" i="31"/>
  <c r="CE127" i="31"/>
  <c r="CX205" i="31"/>
  <c r="EL205" i="31" s="1"/>
  <c r="FZ205" i="31" s="1"/>
  <c r="HM209" i="31"/>
  <c r="CD45" i="31"/>
  <c r="HN153" i="31"/>
  <c r="BJ196" i="31"/>
  <c r="CE170" i="31"/>
  <c r="CD157" i="31"/>
  <c r="CE180" i="31"/>
  <c r="CD21" i="31"/>
  <c r="CX107" i="31"/>
  <c r="EL107" i="31" s="1"/>
  <c r="FZ107" i="31" s="1"/>
  <c r="HM175" i="31"/>
  <c r="HM5" i="31"/>
  <c r="DR32" i="31"/>
  <c r="FF32" i="31" s="1"/>
  <c r="GT32" i="31" s="1"/>
  <c r="IH201" i="31"/>
  <c r="CD13" i="31"/>
  <c r="IH183" i="31"/>
  <c r="CD43" i="31"/>
  <c r="BJ148" i="31"/>
  <c r="DQ205" i="31"/>
  <c r="FE205" i="31" s="1"/>
  <c r="GS205" i="31" s="1"/>
  <c r="IH36" i="31"/>
  <c r="IH92" i="31"/>
  <c r="IG165" i="31"/>
  <c r="CD179" i="31"/>
  <c r="IG46" i="31"/>
  <c r="IH206" i="31"/>
  <c r="IH102" i="31"/>
  <c r="BJ185" i="31"/>
  <c r="BJ59" i="31"/>
  <c r="DR51" i="31"/>
  <c r="FF51" i="31" s="1"/>
  <c r="GT51" i="31" s="1"/>
  <c r="CD56" i="31"/>
  <c r="HM6" i="31"/>
  <c r="CX178" i="31"/>
  <c r="EL178" i="31" s="1"/>
  <c r="FZ178" i="31" s="1"/>
  <c r="DR164" i="31"/>
  <c r="FF164" i="31" s="1"/>
  <c r="GT164" i="31" s="1"/>
  <c r="DR86" i="31"/>
  <c r="FF86" i="31" s="1"/>
  <c r="GT86" i="31" s="1"/>
  <c r="DR81" i="31"/>
  <c r="FF81" i="31" s="1"/>
  <c r="GT81" i="31" s="1"/>
  <c r="CX41" i="31"/>
  <c r="EL41" i="31" s="1"/>
  <c r="FZ41" i="31" s="1"/>
  <c r="DR16" i="31"/>
  <c r="FF16" i="31" s="1"/>
  <c r="GT16" i="31" s="1"/>
  <c r="CX84" i="31"/>
  <c r="EL84" i="31" s="1"/>
  <c r="FZ84" i="31" s="1"/>
  <c r="DQ209" i="31"/>
  <c r="FE209" i="31" s="1"/>
  <c r="GS209" i="31" s="1"/>
  <c r="DR212" i="31"/>
  <c r="FF212" i="31" s="1"/>
  <c r="GT212" i="31" s="1"/>
  <c r="BK110" i="31"/>
  <c r="CC160" i="31"/>
  <c r="JB160" i="31"/>
  <c r="DQ34" i="31"/>
  <c r="FE34" i="31" s="1"/>
  <c r="GS34" i="31" s="1"/>
  <c r="CD52" i="31"/>
  <c r="BJ43" i="31"/>
  <c r="HM90" i="31"/>
  <c r="BJ20" i="31"/>
  <c r="CD91" i="31"/>
  <c r="CD57" i="31"/>
  <c r="CD208" i="31"/>
  <c r="IH63" i="31"/>
  <c r="BJ144" i="31"/>
  <c r="BJ46" i="31"/>
  <c r="DR173" i="31"/>
  <c r="FF173" i="31" s="1"/>
  <c r="GT173" i="31" s="1"/>
  <c r="BI210" i="31"/>
  <c r="IV210" i="31"/>
  <c r="BJ72" i="31"/>
  <c r="HM50" i="31"/>
  <c r="BJ38" i="31"/>
  <c r="BJ36" i="31"/>
  <c r="II217" i="31"/>
  <c r="IH192" i="31"/>
  <c r="CE93" i="31"/>
  <c r="IH37" i="31"/>
  <c r="CD204" i="31"/>
  <c r="CX60" i="31"/>
  <c r="EL60" i="31" s="1"/>
  <c r="FZ60" i="31" s="1"/>
  <c r="DR151" i="31"/>
  <c r="FF151" i="31" s="1"/>
  <c r="GT151" i="31" s="1"/>
  <c r="DQ142" i="31"/>
  <c r="FE142" i="31" s="1"/>
  <c r="GS142" i="31" s="1"/>
  <c r="HM138" i="31"/>
  <c r="CW145" i="31"/>
  <c r="EK145" i="31" s="1"/>
  <c r="FY145" i="31" s="1"/>
  <c r="HM218" i="31"/>
  <c r="CX39" i="31"/>
  <c r="EL39" i="31" s="1"/>
  <c r="FZ39" i="31" s="1"/>
  <c r="BJ78" i="31"/>
  <c r="DQ94" i="31"/>
  <c r="FE94" i="31" s="1"/>
  <c r="GS94" i="31" s="1"/>
  <c r="CD159" i="31"/>
  <c r="HN171" i="31"/>
  <c r="BJ194" i="31"/>
  <c r="HM68" i="31"/>
  <c r="IH211" i="31"/>
  <c r="BJ23" i="31"/>
  <c r="BJ12" i="31"/>
  <c r="BJ186" i="31"/>
  <c r="HM13" i="31"/>
  <c r="CX37" i="31"/>
  <c r="EL37" i="31" s="1"/>
  <c r="FZ37" i="31" s="1"/>
  <c r="DS193" i="31"/>
  <c r="FG193" i="31" s="1"/>
  <c r="GU193" i="31" s="1"/>
  <c r="CY193" i="31"/>
  <c r="EM193" i="31" s="1"/>
  <c r="GA193" i="31" s="1"/>
  <c r="IH155" i="31"/>
  <c r="DR97" i="31"/>
  <c r="FF97" i="31" s="1"/>
  <c r="GT97" i="31" s="1"/>
  <c r="DS112" i="31"/>
  <c r="FG112" i="31" s="1"/>
  <c r="GU112" i="31" s="1"/>
  <c r="CE90" i="31"/>
  <c r="CW202" i="31"/>
  <c r="EK202" i="31" s="1"/>
  <c r="FY202" i="31" s="1"/>
  <c r="DR182" i="31"/>
  <c r="FF182" i="31" s="1"/>
  <c r="GT182" i="31" s="1"/>
  <c r="BJ117" i="31"/>
  <c r="DR101" i="31"/>
  <c r="FF101" i="31" s="1"/>
  <c r="GT101" i="31" s="1"/>
  <c r="DR124" i="31"/>
  <c r="FF124" i="31" s="1"/>
  <c r="GT124" i="31" s="1"/>
  <c r="DS64" i="31"/>
  <c r="FG64" i="31" s="1"/>
  <c r="GU64" i="31" s="1"/>
  <c r="DR60" i="31"/>
  <c r="FF60" i="31" s="1"/>
  <c r="GT60" i="31" s="1"/>
  <c r="CW164" i="31"/>
  <c r="EK164" i="31" s="1"/>
  <c r="FY164" i="31" s="1"/>
  <c r="CD132" i="31"/>
  <c r="CC73" i="31"/>
  <c r="JB73" i="31"/>
  <c r="BJ31" i="31"/>
  <c r="CY99" i="31"/>
  <c r="EM99" i="31" s="1"/>
  <c r="GA99" i="31" s="1"/>
  <c r="CX102" i="31"/>
  <c r="EL102" i="31" s="1"/>
  <c r="FZ102" i="31" s="1"/>
  <c r="CD99" i="31"/>
  <c r="BK137" i="31"/>
  <c r="HM215" i="31"/>
  <c r="IH5" i="31"/>
  <c r="BI79" i="31"/>
  <c r="IV79" i="31"/>
  <c r="IH17" i="31"/>
  <c r="CD29" i="31"/>
  <c r="CX8" i="31"/>
  <c r="EL8" i="31" s="1"/>
  <c r="FZ8" i="31" s="1"/>
  <c r="CX7" i="31"/>
  <c r="EL7" i="31" s="1"/>
  <c r="FZ7" i="31" s="1"/>
  <c r="HM208" i="31"/>
  <c r="IH169" i="31"/>
  <c r="BJ35" i="31"/>
  <c r="IH129" i="31"/>
  <c r="DQ107" i="31"/>
  <c r="FE107" i="31" s="1"/>
  <c r="GS107" i="31" s="1"/>
  <c r="BJ207" i="31"/>
  <c r="BJ119" i="31"/>
  <c r="CE128" i="31"/>
  <c r="CW116" i="31"/>
  <c r="EK116" i="31" s="1"/>
  <c r="FY116" i="31" s="1"/>
  <c r="BJ40" i="31"/>
  <c r="BJ216" i="31"/>
  <c r="BJ173" i="31"/>
  <c r="CX214" i="31"/>
  <c r="EL214" i="31" s="1"/>
  <c r="FZ214" i="31" s="1"/>
  <c r="CY198" i="31"/>
  <c r="EM198" i="31" s="1"/>
  <c r="GA198" i="31" s="1"/>
  <c r="IG7" i="31"/>
  <c r="HM146" i="31"/>
  <c r="CX172" i="31"/>
  <c r="EL172" i="31" s="1"/>
  <c r="FZ172" i="31" s="1"/>
  <c r="DR125" i="31"/>
  <c r="FF125" i="31" s="1"/>
  <c r="GT125" i="31" s="1"/>
  <c r="HN157" i="31"/>
  <c r="CY200" i="31"/>
  <c r="EM200" i="31" s="1"/>
  <c r="GA200" i="31" s="1"/>
  <c r="CX17" i="31"/>
  <c r="EL17" i="31" s="1"/>
  <c r="FZ17" i="31" s="1"/>
  <c r="IG67" i="31"/>
  <c r="IH41" i="31"/>
  <c r="CX134" i="31"/>
  <c r="EL134" i="31" s="1"/>
  <c r="FZ134" i="31" s="1"/>
  <c r="DR200" i="31"/>
  <c r="FF200" i="31" s="1"/>
  <c r="GT200" i="31" s="1"/>
  <c r="DR158" i="31"/>
  <c r="FF158" i="31" s="1"/>
  <c r="GT158" i="31" s="1"/>
  <c r="CX22" i="31"/>
  <c r="EL22" i="31" s="1"/>
  <c r="FZ22" i="31" s="1"/>
  <c r="DR190" i="31"/>
  <c r="FF190" i="31" s="1"/>
  <c r="GT190" i="31" s="1"/>
  <c r="DR96" i="31"/>
  <c r="FF96" i="31" s="1"/>
  <c r="GT96" i="31" s="1"/>
  <c r="HM118" i="31"/>
  <c r="DR185" i="31"/>
  <c r="FF185" i="31" s="1"/>
  <c r="GT185" i="31" s="1"/>
  <c r="DR27" i="31"/>
  <c r="FF27" i="31" s="1"/>
  <c r="GT27" i="31" s="1"/>
  <c r="CD20" i="31"/>
  <c r="CD120" i="31"/>
  <c r="CX124" i="31"/>
  <c r="EL124" i="31" s="1"/>
  <c r="FZ124" i="31" s="1"/>
  <c r="HM168" i="31"/>
  <c r="IH215" i="31"/>
  <c r="CD146" i="31"/>
  <c r="CD66" i="31"/>
  <c r="IG9" i="31"/>
  <c r="CD87" i="31"/>
  <c r="CD18" i="31"/>
  <c r="CX34" i="31"/>
  <c r="EL34" i="31" s="1"/>
  <c r="FZ34" i="31" s="1"/>
  <c r="BJ75" i="31"/>
  <c r="CD196" i="31"/>
  <c r="IG156" i="31"/>
  <c r="BI201" i="31"/>
  <c r="IV201" i="31"/>
  <c r="DR55" i="31"/>
  <c r="FF55" i="31" s="1"/>
  <c r="GT55" i="31" s="1"/>
  <c r="CW126" i="31"/>
  <c r="EK126" i="31" s="1"/>
  <c r="FY126" i="31" s="1"/>
  <c r="CW121" i="31"/>
  <c r="EK121" i="31" s="1"/>
  <c r="FY121" i="31" s="1"/>
  <c r="DS149" i="31"/>
  <c r="FG149" i="31" s="1"/>
  <c r="GU149" i="31" s="1"/>
  <c r="DR118" i="31"/>
  <c r="FF118" i="31" s="1"/>
  <c r="GT118" i="31" s="1"/>
  <c r="CD47" i="31"/>
  <c r="DQ59" i="31"/>
  <c r="FE59" i="31" s="1"/>
  <c r="GS59" i="31" s="1"/>
  <c r="CW191" i="31"/>
  <c r="EK191" i="31" s="1"/>
  <c r="FY191" i="31" s="1"/>
  <c r="CD106" i="31"/>
  <c r="CW47" i="31"/>
  <c r="EK47" i="31" s="1"/>
  <c r="FY47" i="31" s="1"/>
  <c r="V11" i="39"/>
  <c r="W11" i="39" s="1"/>
  <c r="X11" i="39" s="1"/>
  <c r="DR69" i="31"/>
  <c r="FF69" i="31" s="1"/>
  <c r="GT69" i="31" s="1"/>
  <c r="DS8" i="31"/>
  <c r="FG8" i="31" s="1"/>
  <c r="GU8" i="31" s="1"/>
  <c r="BJ27" i="31"/>
  <c r="BJ94" i="31"/>
  <c r="BJ135" i="31"/>
  <c r="BJ159" i="31"/>
  <c r="CE163" i="31"/>
  <c r="DQ134" i="31"/>
  <c r="FE134" i="31" s="1"/>
  <c r="GS134" i="31" s="1"/>
  <c r="CX192" i="31"/>
  <c r="EL192" i="31" s="1"/>
  <c r="FZ192" i="31" s="1"/>
  <c r="BJ108" i="31"/>
  <c r="BJ187" i="31"/>
  <c r="BJ161" i="31"/>
  <c r="DR181" i="31"/>
  <c r="FF181" i="31" s="1"/>
  <c r="GT181" i="31" s="1"/>
  <c r="CD210" i="31"/>
  <c r="CD23" i="31"/>
  <c r="BI206" i="31"/>
  <c r="IV206" i="31"/>
  <c r="CE137" i="31"/>
  <c r="CX142" i="31"/>
  <c r="EL142" i="31" s="1"/>
  <c r="FZ142" i="31" s="1"/>
  <c r="I9" i="39"/>
  <c r="J9" i="39" s="1"/>
  <c r="K9" i="39" s="1"/>
  <c r="DS167" i="31"/>
  <c r="FG167" i="31" s="1"/>
  <c r="GU167" i="31" s="1"/>
  <c r="CX81" i="31"/>
  <c r="EL81" i="31" s="1"/>
  <c r="FZ81" i="31" s="1"/>
  <c r="DS194" i="31"/>
  <c r="FG194" i="31" s="1"/>
  <c r="GU194" i="31" s="1"/>
  <c r="BI125" i="31"/>
  <c r="IV125" i="31"/>
  <c r="CE68" i="31"/>
  <c r="BJ51" i="31"/>
  <c r="CW195" i="31"/>
  <c r="EK195" i="31" s="1"/>
  <c r="FY195" i="31" s="1"/>
  <c r="DS65" i="31"/>
  <c r="FG65" i="31" s="1"/>
  <c r="GU65" i="31" s="1"/>
  <c r="CD141" i="31"/>
  <c r="CD22" i="31"/>
  <c r="CC12" i="31"/>
  <c r="JB12" i="31"/>
  <c r="BI105" i="31"/>
  <c r="IV105" i="31"/>
  <c r="CW199" i="31"/>
  <c r="EK199" i="31" s="1"/>
  <c r="FY199" i="31" s="1"/>
  <c r="CD130" i="31"/>
  <c r="CD75" i="31"/>
  <c r="BJ130" i="31"/>
  <c r="CX120" i="31"/>
  <c r="EL120" i="31" s="1"/>
  <c r="FZ120" i="31" s="1"/>
  <c r="IG88" i="31"/>
  <c r="DR175" i="31"/>
  <c r="FF175" i="31" s="1"/>
  <c r="GT175" i="31" s="1"/>
  <c r="DR121" i="31"/>
  <c r="FF121" i="31" s="1"/>
  <c r="GT121" i="31" s="1"/>
  <c r="IG123" i="31"/>
  <c r="DR136" i="31"/>
  <c r="FF136" i="31" s="1"/>
  <c r="GT136" i="31" s="1"/>
  <c r="CX190" i="31"/>
  <c r="EL190" i="31" s="1"/>
  <c r="FZ190" i="31" s="1"/>
  <c r="V10" i="38"/>
  <c r="W10" i="38" s="1"/>
  <c r="X10" i="38" s="1"/>
  <c r="CD110" i="31"/>
  <c r="DR195" i="31"/>
  <c r="FF195" i="31" s="1"/>
  <c r="GT195" i="31" s="1"/>
  <c r="DS30" i="31"/>
  <c r="FG30" i="31" s="1"/>
  <c r="GU30" i="31" s="1"/>
  <c r="DR19" i="31"/>
  <c r="FF19" i="31" s="1"/>
  <c r="GT19" i="31" s="1"/>
  <c r="DR144" i="31"/>
  <c r="FF144" i="31" s="1"/>
  <c r="GT144" i="31" s="1"/>
  <c r="CX61" i="31"/>
  <c r="EL61" i="31" s="1"/>
  <c r="FZ61" i="31" s="1"/>
  <c r="CX95" i="31"/>
  <c r="EL95" i="31" s="1"/>
  <c r="FZ95" i="31" s="1"/>
  <c r="DR26" i="31"/>
  <c r="FF26" i="31" s="1"/>
  <c r="GT26" i="31" s="1"/>
  <c r="DR38" i="31"/>
  <c r="FF38" i="31" s="1"/>
  <c r="GT38" i="31" s="1"/>
  <c r="BJ74" i="31"/>
  <c r="HM112" i="31"/>
  <c r="IG33" i="31"/>
  <c r="BJ141" i="31"/>
  <c r="HN147" i="31"/>
  <c r="CE78" i="31"/>
  <c r="HM188" i="31"/>
  <c r="BK103" i="31"/>
  <c r="DS109" i="31"/>
  <c r="FG109" i="31" s="1"/>
  <c r="GU109" i="31" s="1"/>
  <c r="CX174" i="31"/>
  <c r="EL174" i="31" s="1"/>
  <c r="FZ174" i="31" s="1"/>
  <c r="HM88" i="31"/>
  <c r="BJ123" i="31"/>
  <c r="DR115" i="31"/>
  <c r="FF115" i="31" s="1"/>
  <c r="GT115" i="31" s="1"/>
  <c r="HN162" i="31"/>
  <c r="HM42" i="31"/>
  <c r="HM156" i="31"/>
  <c r="IH116" i="31"/>
  <c r="IG161" i="31"/>
  <c r="CX29" i="31"/>
  <c r="EL29" i="31" s="1"/>
  <c r="FZ29" i="31" s="1"/>
  <c r="CX154" i="31"/>
  <c r="EL154" i="31" s="1"/>
  <c r="FZ154" i="31" s="1"/>
  <c r="BJ158" i="31"/>
  <c r="HM48" i="31"/>
  <c r="BJ151" i="31"/>
  <c r="IG152" i="31"/>
  <c r="CY77" i="31"/>
  <c r="EM77" i="31" s="1"/>
  <c r="GA77" i="31" s="1"/>
  <c r="HM30" i="31"/>
  <c r="CY49" i="31"/>
  <c r="EM49" i="31" s="1"/>
  <c r="GA49" i="31" s="1"/>
  <c r="DR61" i="31"/>
  <c r="FF61" i="31" s="1"/>
  <c r="GT61" i="31" s="1"/>
  <c r="CX129" i="31"/>
  <c r="EL129" i="31" s="1"/>
  <c r="FZ129" i="31" s="1"/>
  <c r="IG145" i="31"/>
  <c r="IH108" i="31"/>
  <c r="HM63" i="31"/>
  <c r="DR172" i="31"/>
  <c r="FF172" i="31" s="1"/>
  <c r="GT172" i="31" s="1"/>
  <c r="HN25" i="31"/>
  <c r="CX83" i="31"/>
  <c r="EL83" i="31" s="1"/>
  <c r="FZ83" i="31" s="1"/>
  <c r="CX19" i="31"/>
  <c r="EL19" i="31" s="1"/>
  <c r="FZ19" i="31" s="1"/>
  <c r="IG89" i="31"/>
  <c r="HN97" i="31"/>
  <c r="HM211" i="31"/>
  <c r="HM132" i="31"/>
  <c r="IH117" i="31"/>
  <c r="HN85" i="31"/>
  <c r="IH105" i="31"/>
  <c r="IH4" i="31"/>
  <c r="CE148" i="31"/>
  <c r="CD150" i="31"/>
  <c r="CW58" i="31"/>
  <c r="EK58" i="31" s="1"/>
  <c r="FY58" i="31" s="1"/>
  <c r="BJ87" i="31"/>
  <c r="BJ140" i="31"/>
  <c r="DR70" i="31"/>
  <c r="FF70" i="31" s="1"/>
  <c r="GT70" i="31" s="1"/>
  <c r="HN111" i="31"/>
  <c r="IG113" i="31"/>
  <c r="BJ203" i="31"/>
  <c r="BK217" i="31"/>
  <c r="IG76" i="31"/>
  <c r="CX80" i="31"/>
  <c r="EL80" i="31" s="1"/>
  <c r="FZ80" i="31" s="1"/>
  <c r="HN176" i="31"/>
  <c r="BJ92" i="31"/>
  <c r="DQ186" i="31"/>
  <c r="FE186" i="31" s="1"/>
  <c r="GS186" i="31" s="1"/>
  <c r="CD213" i="31"/>
  <c r="BK170" i="31"/>
  <c r="L9" i="38"/>
  <c r="IH40" i="31"/>
  <c r="CX18" i="31"/>
  <c r="EL18" i="31" s="1"/>
  <c r="FZ18" i="31" s="1"/>
  <c r="CW149" i="31"/>
  <c r="EK149" i="31" s="1"/>
  <c r="FY149" i="31" s="1"/>
  <c r="CX45" i="31"/>
  <c r="EL45" i="31" s="1"/>
  <c r="FZ45" i="31" s="1"/>
  <c r="DR174" i="31"/>
  <c r="FF174" i="31" s="1"/>
  <c r="GT174" i="31" s="1"/>
  <c r="DR187" i="31"/>
  <c r="FF187" i="31" s="1"/>
  <c r="GT187" i="31" s="1"/>
  <c r="DR131" i="31"/>
  <c r="FF131" i="31" s="1"/>
  <c r="GT131" i="31" s="1"/>
  <c r="HM4" i="31"/>
  <c r="CW197" i="31"/>
  <c r="EK197" i="31" s="1"/>
  <c r="FY197" i="31" s="1"/>
  <c r="CE39" i="31"/>
  <c r="DR133" i="31"/>
  <c r="FF133" i="31" s="1"/>
  <c r="GT133" i="31" s="1"/>
  <c r="CX114" i="31"/>
  <c r="EL114" i="31" s="1"/>
  <c r="FZ114" i="31" s="1"/>
  <c r="CW71" i="31"/>
  <c r="EK71" i="31" s="1"/>
  <c r="FY71" i="31" s="1"/>
  <c r="CE28" i="31"/>
  <c r="CD214" i="31"/>
  <c r="BK179" i="31"/>
  <c r="CE189" i="31"/>
  <c r="CX155" i="31"/>
  <c r="EL155" i="31" s="1"/>
  <c r="FZ155" i="31" s="1"/>
  <c r="CW98" i="31"/>
  <c r="EK98" i="31" s="1"/>
  <c r="FY98" i="31" s="1"/>
  <c r="BJ183" i="31"/>
  <c r="BJ70" i="31"/>
  <c r="BJ212" i="31"/>
  <c r="DR119" i="31"/>
  <c r="FF119" i="31" s="1"/>
  <c r="GT119" i="31" s="1"/>
  <c r="BJ44" i="31"/>
  <c r="DQ166" i="31"/>
  <c r="FE166" i="31" s="1"/>
  <c r="GS166" i="31" s="1"/>
  <c r="BJ52" i="31"/>
  <c r="CD114" i="31"/>
  <c r="CW33" i="31"/>
  <c r="EK33" i="31" s="1"/>
  <c r="FY33" i="31" s="1"/>
  <c r="DS154" i="31"/>
  <c r="FG154" i="31" s="1"/>
  <c r="GU154" i="31" s="1"/>
  <c r="CX150" i="31"/>
  <c r="EL150" i="31" s="1"/>
  <c r="FZ150" i="31" s="1"/>
  <c r="DR126" i="31"/>
  <c r="FF126" i="31" s="1"/>
  <c r="GT126" i="31" s="1"/>
  <c r="DR162" i="31"/>
  <c r="FF162" i="31" s="1"/>
  <c r="GT162" i="31" s="1"/>
  <c r="DR50" i="31"/>
  <c r="FF50" i="31" s="1"/>
  <c r="GT50" i="31" s="1"/>
  <c r="BJ67" i="31"/>
  <c r="IH218" i="31"/>
  <c r="BI91" i="31"/>
  <c r="IV91" i="31"/>
  <c r="BJ128" i="31"/>
  <c r="CX109" i="31"/>
  <c r="EL109" i="31" s="1"/>
  <c r="FZ109" i="31" s="1"/>
  <c r="IH197" i="31"/>
  <c r="BJ122" i="31"/>
  <c r="CD98" i="31"/>
  <c r="DR203" i="31"/>
  <c r="FF203" i="31" s="1"/>
  <c r="GT203" i="31" s="1"/>
  <c r="HM143" i="31"/>
  <c r="CX213" i="31"/>
  <c r="EL213" i="31" s="1"/>
  <c r="FZ213" i="31" s="1"/>
  <c r="DR176" i="31"/>
  <c r="FF176" i="31" s="1"/>
  <c r="GT176" i="31" s="1"/>
  <c r="CX26" i="31"/>
  <c r="EL26" i="31" s="1"/>
  <c r="FZ26" i="31" s="1"/>
  <c r="CX10" i="31"/>
  <c r="EL10" i="31" s="1"/>
  <c r="FZ10" i="31" s="1"/>
  <c r="CW55" i="31"/>
  <c r="EK55" i="31" s="1"/>
  <c r="FY55" i="31" s="1"/>
  <c r="CW136" i="31"/>
  <c r="EK136" i="31" s="1"/>
  <c r="FY136" i="31" s="1"/>
  <c r="CD207" i="31"/>
  <c r="CD168" i="31"/>
  <c r="CD10" i="31"/>
  <c r="HM53" i="31"/>
  <c r="DS85" i="31"/>
  <c r="FG85" i="31" s="1"/>
  <c r="GU85" i="31" s="1"/>
  <c r="DR95" i="31"/>
  <c r="FF95" i="31" s="1"/>
  <c r="GT95" i="31" s="1"/>
  <c r="CX64" i="31"/>
  <c r="EL64" i="31" s="1"/>
  <c r="FZ64" i="31" s="1"/>
  <c r="DS82" i="31"/>
  <c r="FG82" i="31" s="1"/>
  <c r="GU82" i="31" s="1"/>
  <c r="DR58" i="31"/>
  <c r="FF58" i="31" s="1"/>
  <c r="GT58" i="31" s="1"/>
  <c r="DR84" i="31"/>
  <c r="FF84" i="31" s="1"/>
  <c r="GT84" i="31" s="1"/>
  <c r="IH140" i="31"/>
  <c r="CX11" i="31"/>
  <c r="EL11" i="31" s="1"/>
  <c r="FZ11" i="31" s="1"/>
  <c r="HM166" i="31"/>
  <c r="DR103" i="31"/>
  <c r="FF103" i="31" s="1"/>
  <c r="GT103" i="31" s="1"/>
  <c r="CX115" i="31"/>
  <c r="EL115" i="31" s="1"/>
  <c r="FZ115" i="31" s="1"/>
  <c r="DR198" i="31"/>
  <c r="FF198" i="31" s="1"/>
  <c r="GT198" i="31" s="1"/>
  <c r="CX167" i="31"/>
  <c r="EL167" i="31" s="1"/>
  <c r="FZ167" i="31" s="1"/>
  <c r="DR80" i="31"/>
  <c r="FF80" i="31" s="1"/>
  <c r="GT80" i="31" s="1"/>
  <c r="CW184" i="31"/>
  <c r="EK184" i="31" s="1"/>
  <c r="FY184" i="31" s="1"/>
  <c r="DS72" i="31"/>
  <c r="FG72" i="31" s="1"/>
  <c r="GU72" i="31" s="1"/>
  <c r="DS62" i="31"/>
  <c r="FG62" i="31" s="1"/>
  <c r="GU62" i="31" s="1"/>
  <c r="HN21" i="31"/>
  <c r="DR42" i="31"/>
  <c r="FF42" i="31" s="1"/>
  <c r="GT42" i="31" s="1"/>
  <c r="CX163" i="31"/>
  <c r="EL163" i="31" s="1"/>
  <c r="FZ163" i="31" s="1"/>
  <c r="DR191" i="31"/>
  <c r="FF191" i="31" s="1"/>
  <c r="GT191" i="31" s="1"/>
  <c r="CD71" i="31"/>
  <c r="CX182" i="31"/>
  <c r="EL182" i="31" s="1"/>
  <c r="FZ182" i="31" s="1"/>
  <c r="CX96" i="31"/>
  <c r="EL96" i="31" s="1"/>
  <c r="FZ96" i="31" s="1"/>
  <c r="BJ165" i="31"/>
  <c r="HM189" i="31"/>
  <c r="CW24" i="31"/>
  <c r="EK24" i="31" s="1"/>
  <c r="FY24" i="31" s="1"/>
  <c r="IH139" i="31"/>
  <c r="BJ65" i="31"/>
  <c r="IH188" i="31"/>
  <c r="HN100" i="31"/>
  <c r="BJ101" i="31"/>
  <c r="BJ180" i="31"/>
  <c r="HM82" i="31"/>
  <c r="DR74" i="31"/>
  <c r="FF74" i="31" s="1"/>
  <c r="GT74" i="31" s="1"/>
  <c r="DR111" i="31"/>
  <c r="FF111" i="31" s="1"/>
  <c r="GT111" i="31" s="1"/>
  <c r="IH14" i="31"/>
  <c r="HN155" i="31" l="1"/>
  <c r="IH121" i="31"/>
  <c r="CE121" i="31" s="1"/>
  <c r="II65" i="31"/>
  <c r="HN214" i="31"/>
  <c r="BK214" i="31" s="1"/>
  <c r="IH27" i="31"/>
  <c r="CE27" i="31" s="1"/>
  <c r="HN39" i="31"/>
  <c r="BK39" i="31" s="1"/>
  <c r="HN124" i="31"/>
  <c r="BK124" i="31" s="1"/>
  <c r="IH164" i="31"/>
  <c r="CE164" i="31" s="1"/>
  <c r="HN61" i="31"/>
  <c r="BK61" i="31" s="1"/>
  <c r="II82" i="31"/>
  <c r="CF82" i="31" s="1"/>
  <c r="IH103" i="31"/>
  <c r="CE103" i="31" s="1"/>
  <c r="II8" i="31"/>
  <c r="CF8" i="31" s="1"/>
  <c r="IH61" i="31"/>
  <c r="II85" i="31"/>
  <c r="CF85" i="31" s="1"/>
  <c r="HM195" i="31"/>
  <c r="BJ195" i="31" s="1"/>
  <c r="IH69" i="31"/>
  <c r="CE69" i="31" s="1"/>
  <c r="IG59" i="31"/>
  <c r="CD59" i="31" s="1"/>
  <c r="HM121" i="31"/>
  <c r="BJ121" i="31" s="1"/>
  <c r="IH58" i="31"/>
  <c r="CE58" i="31" s="1"/>
  <c r="IH144" i="31"/>
  <c r="CE144" i="31" s="1"/>
  <c r="II62" i="31"/>
  <c r="CF62" i="31" s="1"/>
  <c r="II167" i="31"/>
  <c r="CF167" i="31" s="1"/>
  <c r="IH185" i="31"/>
  <c r="CE185" i="31" s="1"/>
  <c r="IH124" i="31"/>
  <c r="CE124" i="31" s="1"/>
  <c r="II72" i="31"/>
  <c r="CF72" i="31" s="1"/>
  <c r="IH133" i="31"/>
  <c r="HN45" i="31"/>
  <c r="BK45" i="31" s="1"/>
  <c r="HO49" i="31"/>
  <c r="IH95" i="31"/>
  <c r="CE95" i="31" s="1"/>
  <c r="HO200" i="31"/>
  <c r="BL200" i="31" s="1"/>
  <c r="IH60" i="31"/>
  <c r="CE60" i="31" s="1"/>
  <c r="HM24" i="31"/>
  <c r="BJ24" i="31" s="1"/>
  <c r="HM71" i="31"/>
  <c r="BJ71" i="31" s="1"/>
  <c r="HN80" i="31"/>
  <c r="BK80" i="31" s="1"/>
  <c r="HN154" i="31"/>
  <c r="BK154" i="31" s="1"/>
  <c r="IH115" i="31"/>
  <c r="CE115" i="31" s="1"/>
  <c r="IH38" i="31"/>
  <c r="CE38" i="31" s="1"/>
  <c r="IH200" i="31"/>
  <c r="HM145" i="31"/>
  <c r="BJ145" i="31" s="1"/>
  <c r="HN205" i="31"/>
  <c r="BK205" i="31" s="1"/>
  <c r="IH80" i="31"/>
  <c r="CE80" i="31" s="1"/>
  <c r="HO77" i="31"/>
  <c r="BL77" i="31" s="1"/>
  <c r="HN190" i="31"/>
  <c r="BK190" i="31" s="1"/>
  <c r="IH96" i="31"/>
  <c r="HN134" i="31"/>
  <c r="IH125" i="31"/>
  <c r="CE125" i="31" s="1"/>
  <c r="IH42" i="31"/>
  <c r="CE42" i="31" s="1"/>
  <c r="HN64" i="31"/>
  <c r="BK64" i="31" s="1"/>
  <c r="IG107" i="31"/>
  <c r="CD107" i="31" s="1"/>
  <c r="IH101" i="31"/>
  <c r="CE101" i="31" s="1"/>
  <c r="II112" i="31"/>
  <c r="CF112" i="31" s="1"/>
  <c r="IG142" i="31"/>
  <c r="CD142" i="31" s="1"/>
  <c r="IH173" i="31"/>
  <c r="CE173" i="31" s="1"/>
  <c r="HN167" i="31"/>
  <c r="BK167" i="31" s="1"/>
  <c r="II30" i="31"/>
  <c r="CF30" i="31" s="1"/>
  <c r="IH136" i="31"/>
  <c r="CE136" i="31" s="1"/>
  <c r="HN192" i="31"/>
  <c r="BK192" i="31" s="1"/>
  <c r="IH190" i="31"/>
  <c r="HN172" i="31"/>
  <c r="BK172" i="31" s="1"/>
  <c r="HO99" i="31"/>
  <c r="BL99" i="31" s="1"/>
  <c r="HM164" i="31"/>
  <c r="BJ164" i="31" s="1"/>
  <c r="IG205" i="31"/>
  <c r="CD205" i="31" s="1"/>
  <c r="IH111" i="31"/>
  <c r="CE111" i="31" s="1"/>
  <c r="IH198" i="31"/>
  <c r="CE198" i="31" s="1"/>
  <c r="IH203" i="31"/>
  <c r="CE203" i="31" s="1"/>
  <c r="HN142" i="31"/>
  <c r="BK142" i="31" s="1"/>
  <c r="HM116" i="31"/>
  <c r="BJ116" i="31" s="1"/>
  <c r="HN107" i="31"/>
  <c r="BK107" i="31" s="1"/>
  <c r="BJ143" i="31"/>
  <c r="CW91" i="31"/>
  <c r="EK91" i="31" s="1"/>
  <c r="FY91" i="31" s="1"/>
  <c r="CD113" i="31"/>
  <c r="BK85" i="31"/>
  <c r="CE108" i="31"/>
  <c r="BJ30" i="31"/>
  <c r="CX158" i="31"/>
  <c r="EL158" i="31" s="1"/>
  <c r="FZ158" i="31" s="1"/>
  <c r="CY103" i="31"/>
  <c r="EM103" i="31" s="1"/>
  <c r="GA103" i="31" s="1"/>
  <c r="BJ112" i="31"/>
  <c r="CX16" i="31"/>
  <c r="EL16" i="31" s="1"/>
  <c r="FZ16" i="31" s="1"/>
  <c r="DR110" i="31"/>
  <c r="FF110" i="31" s="1"/>
  <c r="GT110" i="31" s="1"/>
  <c r="CD123" i="31"/>
  <c r="CW125" i="31"/>
  <c r="EK125" i="31" s="1"/>
  <c r="FY125" i="31" s="1"/>
  <c r="DS83" i="31"/>
  <c r="FG83" i="31" s="1"/>
  <c r="GU83" i="31" s="1"/>
  <c r="CX108" i="31"/>
  <c r="EL108" i="31" s="1"/>
  <c r="FZ108" i="31" s="1"/>
  <c r="CX106" i="31"/>
  <c r="EL106" i="31" s="1"/>
  <c r="FZ106" i="31" s="1"/>
  <c r="CX159" i="31"/>
  <c r="EL159" i="31" s="1"/>
  <c r="FZ159" i="31" s="1"/>
  <c r="CX56" i="31"/>
  <c r="EL56" i="31" s="1"/>
  <c r="FZ56" i="31" s="1"/>
  <c r="DR143" i="31"/>
  <c r="FF143" i="31" s="1"/>
  <c r="GT143" i="31" s="1"/>
  <c r="CD9" i="31"/>
  <c r="CE41" i="31"/>
  <c r="DR147" i="31"/>
  <c r="FF147" i="31" s="1"/>
  <c r="GT147" i="31" s="1"/>
  <c r="DS90" i="31"/>
  <c r="FG90" i="31" s="1"/>
  <c r="GU90" i="31" s="1"/>
  <c r="CX12" i="31"/>
  <c r="EL12" i="31" s="1"/>
  <c r="FZ12" i="31" s="1"/>
  <c r="CF217" i="31"/>
  <c r="DR44" i="31"/>
  <c r="FF44" i="31" s="1"/>
  <c r="GT44" i="31" s="1"/>
  <c r="BJ6" i="31"/>
  <c r="CX185" i="31"/>
  <c r="EL185" i="31" s="1"/>
  <c r="FZ185" i="31" s="1"/>
  <c r="CD165" i="31"/>
  <c r="DS170" i="31"/>
  <c r="FG170" i="31" s="1"/>
  <c r="GU170" i="31" s="1"/>
  <c r="CX101" i="31"/>
  <c r="EL101" i="31" s="1"/>
  <c r="FZ101" i="31" s="1"/>
  <c r="HN182" i="31"/>
  <c r="HN163" i="31"/>
  <c r="HN11" i="31"/>
  <c r="BJ53" i="31"/>
  <c r="CX32" i="31"/>
  <c r="EL32" i="31" s="1"/>
  <c r="FZ32" i="31" s="1"/>
  <c r="IH176" i="31"/>
  <c r="CE197" i="31"/>
  <c r="CE218" i="31"/>
  <c r="HN150" i="31"/>
  <c r="DS135" i="31"/>
  <c r="FG135" i="31" s="1"/>
  <c r="GU135" i="31" s="1"/>
  <c r="CX212" i="31"/>
  <c r="EL212" i="31" s="1"/>
  <c r="FZ212" i="31" s="1"/>
  <c r="CX183" i="31"/>
  <c r="EL183" i="31" s="1"/>
  <c r="FZ183" i="31" s="1"/>
  <c r="DS189" i="31"/>
  <c r="FG189" i="31" s="1"/>
  <c r="GU189" i="31" s="1"/>
  <c r="CX15" i="31"/>
  <c r="EL15" i="31" s="1"/>
  <c r="FZ15" i="31" s="1"/>
  <c r="DS216" i="31"/>
  <c r="FG216" i="31" s="1"/>
  <c r="GU216" i="31" s="1"/>
  <c r="DS39" i="31"/>
  <c r="FG39" i="31" s="1"/>
  <c r="GU39" i="31" s="1"/>
  <c r="IH187" i="31"/>
  <c r="HN18" i="31"/>
  <c r="BK111" i="31"/>
  <c r="HM58" i="31"/>
  <c r="CE117" i="31"/>
  <c r="HN19" i="31"/>
  <c r="CD145" i="31"/>
  <c r="CX123" i="31"/>
  <c r="EL123" i="31" s="1"/>
  <c r="FZ123" i="31" s="1"/>
  <c r="BJ188" i="31"/>
  <c r="HN120" i="31"/>
  <c r="DS184" i="31"/>
  <c r="FG184" i="31" s="1"/>
  <c r="GU184" i="31" s="1"/>
  <c r="HM199" i="31"/>
  <c r="DR22" i="31"/>
  <c r="FF22" i="31" s="1"/>
  <c r="GT22" i="31" s="1"/>
  <c r="DS77" i="31"/>
  <c r="FG77" i="31" s="1"/>
  <c r="GU77" i="31" s="1"/>
  <c r="DS137" i="31"/>
  <c r="FG137" i="31" s="1"/>
  <c r="GU137" i="31" s="1"/>
  <c r="DS79" i="31"/>
  <c r="FG79" i="31" s="1"/>
  <c r="GU79" i="31" s="1"/>
  <c r="DR47" i="31"/>
  <c r="FF47" i="31" s="1"/>
  <c r="GT47" i="31" s="1"/>
  <c r="DR138" i="31"/>
  <c r="FF138" i="31" s="1"/>
  <c r="GT138" i="31" s="1"/>
  <c r="HM126" i="31"/>
  <c r="HN34" i="31"/>
  <c r="HN22" i="31"/>
  <c r="CD67" i="31"/>
  <c r="HN7" i="31"/>
  <c r="CW79" i="31"/>
  <c r="EK79" i="31" s="1"/>
  <c r="FY79" i="31" s="1"/>
  <c r="HN102" i="31"/>
  <c r="CX31" i="31"/>
  <c r="EL31" i="31" s="1"/>
  <c r="FZ31" i="31" s="1"/>
  <c r="II193" i="31"/>
  <c r="BK171" i="31"/>
  <c r="IG94" i="31"/>
  <c r="BJ138" i="31"/>
  <c r="HN60" i="31"/>
  <c r="DR57" i="31"/>
  <c r="FF57" i="31" s="1"/>
  <c r="GT57" i="31" s="1"/>
  <c r="CY73" i="31"/>
  <c r="EM73" i="31" s="1"/>
  <c r="GA73" i="31" s="1"/>
  <c r="IG209" i="31"/>
  <c r="IH81" i="31"/>
  <c r="CE102" i="31"/>
  <c r="DR13" i="31"/>
  <c r="FF13" i="31" s="1"/>
  <c r="GT13" i="31" s="1"/>
  <c r="HN131" i="31"/>
  <c r="CX113" i="31"/>
  <c r="EL113" i="31" s="1"/>
  <c r="FZ113" i="31" s="1"/>
  <c r="BK100" i="31"/>
  <c r="CE140" i="31"/>
  <c r="CE40" i="31"/>
  <c r="BJ132" i="31"/>
  <c r="BJ88" i="31"/>
  <c r="CX74" i="31"/>
  <c r="EL74" i="31" s="1"/>
  <c r="FZ74" i="31" s="1"/>
  <c r="CX14" i="31"/>
  <c r="EL14" i="31" s="1"/>
  <c r="FZ14" i="31" s="1"/>
  <c r="CY57" i="31"/>
  <c r="EM57" i="31" s="1"/>
  <c r="GA57" i="31" s="1"/>
  <c r="DR23" i="31"/>
  <c r="FF23" i="31" s="1"/>
  <c r="GT23" i="31" s="1"/>
  <c r="DS54" i="31"/>
  <c r="FG54" i="31" s="1"/>
  <c r="GU54" i="31" s="1"/>
  <c r="DS163" i="31"/>
  <c r="FG163" i="31" s="1"/>
  <c r="GU163" i="31" s="1"/>
  <c r="CX135" i="31"/>
  <c r="EL135" i="31" s="1"/>
  <c r="FZ135" i="31" s="1"/>
  <c r="CY104" i="31"/>
  <c r="EM104" i="31" s="1"/>
  <c r="GA104" i="31" s="1"/>
  <c r="CW201" i="31"/>
  <c r="EK201" i="31" s="1"/>
  <c r="FY201" i="31" s="1"/>
  <c r="DR66" i="31"/>
  <c r="FF66" i="31" s="1"/>
  <c r="GT66" i="31" s="1"/>
  <c r="CX173" i="31"/>
  <c r="EL173" i="31" s="1"/>
  <c r="FZ173" i="31" s="1"/>
  <c r="DS128" i="31"/>
  <c r="FG128" i="31" s="1"/>
  <c r="GU128" i="31" s="1"/>
  <c r="CE5" i="31"/>
  <c r="DS178" i="31"/>
  <c r="FG178" i="31" s="1"/>
  <c r="GU178" i="31" s="1"/>
  <c r="CX23" i="31"/>
  <c r="EL23" i="31" s="1"/>
  <c r="FZ23" i="31" s="1"/>
  <c r="CX36" i="31"/>
  <c r="EL36" i="31" s="1"/>
  <c r="FZ36" i="31" s="1"/>
  <c r="CW210" i="31"/>
  <c r="EK210" i="31" s="1"/>
  <c r="FY210" i="31" s="1"/>
  <c r="CX46" i="31"/>
  <c r="EL46" i="31" s="1"/>
  <c r="FZ46" i="31" s="1"/>
  <c r="CY152" i="31"/>
  <c r="EM152" i="31" s="1"/>
  <c r="GA152" i="31" s="1"/>
  <c r="DR56" i="31"/>
  <c r="FF56" i="31" s="1"/>
  <c r="GT56" i="31" s="1"/>
  <c r="CE206" i="31"/>
  <c r="CE201" i="31"/>
  <c r="DR21" i="31"/>
  <c r="FF21" i="31" s="1"/>
  <c r="GT21" i="31" s="1"/>
  <c r="CX196" i="31"/>
  <c r="EL196" i="31" s="1"/>
  <c r="FZ196" i="31" s="1"/>
  <c r="DS127" i="31"/>
  <c r="FG127" i="31" s="1"/>
  <c r="GU127" i="31" s="1"/>
  <c r="CE188" i="31"/>
  <c r="BJ189" i="31"/>
  <c r="DR71" i="31"/>
  <c r="FF71" i="31" s="1"/>
  <c r="GT71" i="31" s="1"/>
  <c r="DS25" i="31"/>
  <c r="FG25" i="31" s="1"/>
  <c r="GU25" i="31" s="1"/>
  <c r="DR10" i="31"/>
  <c r="FF10" i="31" s="1"/>
  <c r="GT10" i="31" s="1"/>
  <c r="HM55" i="31"/>
  <c r="HN109" i="31"/>
  <c r="CX67" i="31"/>
  <c r="EL67" i="31" s="1"/>
  <c r="FZ67" i="31" s="1"/>
  <c r="IH162" i="31"/>
  <c r="II154" i="31"/>
  <c r="DR114" i="31"/>
  <c r="FF114" i="31" s="1"/>
  <c r="GT114" i="31" s="1"/>
  <c r="IG166" i="31"/>
  <c r="DS15" i="31"/>
  <c r="FG15" i="31" s="1"/>
  <c r="GU15" i="31" s="1"/>
  <c r="HM98" i="31"/>
  <c r="DS104" i="31"/>
  <c r="FG104" i="31" s="1"/>
  <c r="GU104" i="31" s="1"/>
  <c r="DR214" i="31"/>
  <c r="FF214" i="31" s="1"/>
  <c r="GT214" i="31" s="1"/>
  <c r="HN114" i="31"/>
  <c r="IH174" i="31"/>
  <c r="H10" i="38"/>
  <c r="M9" i="38"/>
  <c r="IG186" i="31"/>
  <c r="CD76" i="31"/>
  <c r="IH70" i="31"/>
  <c r="DR150" i="31"/>
  <c r="FF150" i="31" s="1"/>
  <c r="GT150" i="31" s="1"/>
  <c r="BJ211" i="31"/>
  <c r="HN83" i="31"/>
  <c r="HN129" i="31"/>
  <c r="CD152" i="31"/>
  <c r="DS78" i="31"/>
  <c r="FG78" i="31" s="1"/>
  <c r="GU78" i="31" s="1"/>
  <c r="Y10" i="38"/>
  <c r="DR130" i="31"/>
  <c r="FF130" i="31" s="1"/>
  <c r="GT130" i="31" s="1"/>
  <c r="DR141" i="31"/>
  <c r="FF141" i="31" s="1"/>
  <c r="GT141" i="31" s="1"/>
  <c r="CX51" i="31"/>
  <c r="EL51" i="31" s="1"/>
  <c r="FZ51" i="31" s="1"/>
  <c r="L9" i="39"/>
  <c r="CY54" i="31"/>
  <c r="EM54" i="31" s="1"/>
  <c r="GA54" i="31" s="1"/>
  <c r="HM47" i="31"/>
  <c r="HM191" i="31"/>
  <c r="IH118" i="31"/>
  <c r="II149" i="31"/>
  <c r="IH55" i="31"/>
  <c r="CD156" i="31"/>
  <c r="DR18" i="31"/>
  <c r="FF18" i="31" s="1"/>
  <c r="GT18" i="31" s="1"/>
  <c r="BJ118" i="31"/>
  <c r="IH158" i="31"/>
  <c r="HN17" i="31"/>
  <c r="BJ146" i="31"/>
  <c r="CE129" i="31"/>
  <c r="HN8" i="31"/>
  <c r="BJ215" i="31"/>
  <c r="HN37" i="31"/>
  <c r="CE211" i="31"/>
  <c r="DR159" i="31"/>
  <c r="FF159" i="31" s="1"/>
  <c r="GT159" i="31" s="1"/>
  <c r="CX78" i="31"/>
  <c r="EL78" i="31" s="1"/>
  <c r="FZ78" i="31" s="1"/>
  <c r="DR204" i="31"/>
  <c r="FF204" i="31" s="1"/>
  <c r="GT204" i="31" s="1"/>
  <c r="DR91" i="31"/>
  <c r="FF91" i="31" s="1"/>
  <c r="GT91" i="31" s="1"/>
  <c r="CY110" i="31"/>
  <c r="EM110" i="31" s="1"/>
  <c r="GA110" i="31" s="1"/>
  <c r="HN84" i="31"/>
  <c r="IH86" i="31"/>
  <c r="CE92" i="31"/>
  <c r="BK153" i="31"/>
  <c r="II49" i="31"/>
  <c r="CX93" i="31"/>
  <c r="EL93" i="31" s="1"/>
  <c r="FZ93" i="31" s="1"/>
  <c r="IH74" i="31"/>
  <c r="HM184" i="31"/>
  <c r="HN115" i="31"/>
  <c r="IH84" i="31"/>
  <c r="HN10" i="31"/>
  <c r="HM197" i="31"/>
  <c r="BK97" i="31"/>
  <c r="BK25" i="31"/>
  <c r="HN29" i="31"/>
  <c r="BJ42" i="31"/>
  <c r="HN174" i="31"/>
  <c r="BK147" i="31"/>
  <c r="DR153" i="31"/>
  <c r="FF153" i="31" s="1"/>
  <c r="GT153" i="31" s="1"/>
  <c r="IH26" i="31"/>
  <c r="IH19" i="31"/>
  <c r="DR171" i="31"/>
  <c r="FF171" i="31" s="1"/>
  <c r="GT171" i="31" s="1"/>
  <c r="IH175" i="31"/>
  <c r="CW105" i="31"/>
  <c r="EK105" i="31" s="1"/>
  <c r="FY105" i="31" s="1"/>
  <c r="II194" i="31"/>
  <c r="DR210" i="31"/>
  <c r="FF210" i="31" s="1"/>
  <c r="GT210" i="31" s="1"/>
  <c r="CX161" i="31"/>
  <c r="EL161" i="31" s="1"/>
  <c r="FZ161" i="31" s="1"/>
  <c r="DR202" i="31"/>
  <c r="FF202" i="31" s="1"/>
  <c r="GT202" i="31" s="1"/>
  <c r="DR48" i="31"/>
  <c r="FF48" i="31" s="1"/>
  <c r="GT48" i="31" s="1"/>
  <c r="DR146" i="31"/>
  <c r="FF146" i="31" s="1"/>
  <c r="GT146" i="31" s="1"/>
  <c r="DR120" i="31"/>
  <c r="FF120" i="31" s="1"/>
  <c r="GT120" i="31" s="1"/>
  <c r="CD7" i="31"/>
  <c r="CX216" i="31"/>
  <c r="EL216" i="31" s="1"/>
  <c r="FZ216" i="31" s="1"/>
  <c r="CX119" i="31"/>
  <c r="EL119" i="31" s="1"/>
  <c r="FZ119" i="31" s="1"/>
  <c r="DQ73" i="31"/>
  <c r="FE73" i="31" s="1"/>
  <c r="GS73" i="31" s="1"/>
  <c r="CX117" i="31"/>
  <c r="EL117" i="31" s="1"/>
  <c r="FZ117" i="31" s="1"/>
  <c r="IH182" i="31"/>
  <c r="IH97" i="31"/>
  <c r="BJ13" i="31"/>
  <c r="BJ68" i="31"/>
  <c r="CE37" i="31"/>
  <c r="CX38" i="31"/>
  <c r="EL38" i="31" s="1"/>
  <c r="FZ38" i="31" s="1"/>
  <c r="CX144" i="31"/>
  <c r="EL144" i="31" s="1"/>
  <c r="FZ144" i="31" s="1"/>
  <c r="CX43" i="31"/>
  <c r="EL43" i="31" s="1"/>
  <c r="FZ43" i="31" s="1"/>
  <c r="IG34" i="31"/>
  <c r="IH51" i="31"/>
  <c r="CE36" i="31"/>
  <c r="CX148" i="31"/>
  <c r="EL148" i="31" s="1"/>
  <c r="FZ148" i="31" s="1"/>
  <c r="IH32" i="31"/>
  <c r="DS180" i="31"/>
  <c r="FG180" i="31" s="1"/>
  <c r="GU180" i="31" s="1"/>
  <c r="BJ82" i="31"/>
  <c r="CX65" i="31"/>
  <c r="EL65" i="31" s="1"/>
  <c r="FZ65" i="31" s="1"/>
  <c r="CX165" i="31"/>
  <c r="EL165" i="31" s="1"/>
  <c r="FZ165" i="31" s="1"/>
  <c r="DR168" i="31"/>
  <c r="FF168" i="31" s="1"/>
  <c r="GT168" i="31" s="1"/>
  <c r="DR207" i="31"/>
  <c r="FF207" i="31" s="1"/>
  <c r="GT207" i="31" s="1"/>
  <c r="CX86" i="31"/>
  <c r="EL86" i="31" s="1"/>
  <c r="FZ86" i="31" s="1"/>
  <c r="CX128" i="31"/>
  <c r="EL128" i="31" s="1"/>
  <c r="FZ128" i="31" s="1"/>
  <c r="DS100" i="31"/>
  <c r="FG100" i="31" s="1"/>
  <c r="GU100" i="31" s="1"/>
  <c r="DR199" i="31"/>
  <c r="FF199" i="31" s="1"/>
  <c r="GT199" i="31" s="1"/>
  <c r="CX28" i="31"/>
  <c r="EL28" i="31" s="1"/>
  <c r="FZ28" i="31" s="1"/>
  <c r="DR24" i="31"/>
  <c r="FF24" i="31" s="1"/>
  <c r="GT24" i="31" s="1"/>
  <c r="CX44" i="31"/>
  <c r="EL44" i="31" s="1"/>
  <c r="FZ44" i="31" s="1"/>
  <c r="CX139" i="31"/>
  <c r="EL139" i="31" s="1"/>
  <c r="FZ139" i="31" s="1"/>
  <c r="BK155" i="31"/>
  <c r="CX9" i="31"/>
  <c r="EL9" i="31" s="1"/>
  <c r="FZ9" i="31" s="1"/>
  <c r="DS28" i="31"/>
  <c r="FG28" i="31" s="1"/>
  <c r="GU28" i="31" s="1"/>
  <c r="CX66" i="31"/>
  <c r="EL66" i="31" s="1"/>
  <c r="FZ66" i="31" s="1"/>
  <c r="BJ4" i="31"/>
  <c r="CY170" i="31"/>
  <c r="EM170" i="31" s="1"/>
  <c r="GA170" i="31" s="1"/>
  <c r="CX92" i="31"/>
  <c r="EL92" i="31" s="1"/>
  <c r="FZ92" i="31" s="1"/>
  <c r="CY217" i="31"/>
  <c r="EM217" i="31" s="1"/>
  <c r="GA217" i="31" s="1"/>
  <c r="CX140" i="31"/>
  <c r="EL140" i="31" s="1"/>
  <c r="FZ140" i="31" s="1"/>
  <c r="DS148" i="31"/>
  <c r="FG148" i="31" s="1"/>
  <c r="GU148" i="31" s="1"/>
  <c r="CE61" i="31"/>
  <c r="CX151" i="31"/>
  <c r="EL151" i="31" s="1"/>
  <c r="FZ151" i="31" s="1"/>
  <c r="CD161" i="31"/>
  <c r="BK162" i="31"/>
  <c r="CD88" i="31"/>
  <c r="CX130" i="31"/>
  <c r="EL130" i="31" s="1"/>
  <c r="FZ130" i="31" s="1"/>
  <c r="CF65" i="31"/>
  <c r="DS68" i="31"/>
  <c r="FG68" i="31" s="1"/>
  <c r="GU68" i="31" s="1"/>
  <c r="CX89" i="31"/>
  <c r="EL89" i="31" s="1"/>
  <c r="FZ89" i="31" s="1"/>
  <c r="DR35" i="31"/>
  <c r="FF35" i="31" s="1"/>
  <c r="GT35" i="31" s="1"/>
  <c r="DR122" i="31"/>
  <c r="FF122" i="31" s="1"/>
  <c r="GT122" i="31" s="1"/>
  <c r="DR196" i="31"/>
  <c r="FF196" i="31" s="1"/>
  <c r="GT196" i="31" s="1"/>
  <c r="CE215" i="31"/>
  <c r="CE96" i="31"/>
  <c r="CE200" i="31"/>
  <c r="CX35" i="31"/>
  <c r="EL35" i="31" s="1"/>
  <c r="FZ35" i="31" s="1"/>
  <c r="DR29" i="31"/>
  <c r="FF29" i="31" s="1"/>
  <c r="GT29" i="31" s="1"/>
  <c r="CY137" i="31"/>
  <c r="EM137" i="31" s="1"/>
  <c r="GA137" i="31" s="1"/>
  <c r="CE155" i="31"/>
  <c r="BJ50" i="31"/>
  <c r="CE63" i="31"/>
  <c r="CX20" i="31"/>
  <c r="EL20" i="31" s="1"/>
  <c r="FZ20" i="31" s="1"/>
  <c r="IH212" i="31"/>
  <c r="IH16" i="31"/>
  <c r="CD46" i="31"/>
  <c r="BJ5" i="31"/>
  <c r="DR45" i="31"/>
  <c r="FF45" i="31" s="1"/>
  <c r="GT45" i="31" s="1"/>
  <c r="CW169" i="31"/>
  <c r="EK169" i="31" s="1"/>
  <c r="FY169" i="31" s="1"/>
  <c r="CX127" i="31"/>
  <c r="EL127" i="31" s="1"/>
  <c r="FZ127" i="31" s="1"/>
  <c r="HN69" i="31"/>
  <c r="CX122" i="31"/>
  <c r="EL122" i="31" s="1"/>
  <c r="FZ122" i="31" s="1"/>
  <c r="CE139" i="31"/>
  <c r="BK21" i="31"/>
  <c r="DR98" i="31"/>
  <c r="FF98" i="31" s="1"/>
  <c r="GT98" i="31" s="1"/>
  <c r="IH131" i="31"/>
  <c r="HM149" i="31"/>
  <c r="BK176" i="31"/>
  <c r="CE4" i="31"/>
  <c r="IH172" i="31"/>
  <c r="BJ48" i="31"/>
  <c r="CE116" i="31"/>
  <c r="II109" i="31"/>
  <c r="CX141" i="31"/>
  <c r="EL141" i="31" s="1"/>
  <c r="FZ141" i="31" s="1"/>
  <c r="CY204" i="31"/>
  <c r="EM204" i="31" s="1"/>
  <c r="GA204" i="31" s="1"/>
  <c r="HN95" i="31"/>
  <c r="DR177" i="31"/>
  <c r="FF177" i="31" s="1"/>
  <c r="GT177" i="31" s="1"/>
  <c r="IH195" i="31"/>
  <c r="HN81" i="31"/>
  <c r="CW206" i="31"/>
  <c r="EK206" i="31" s="1"/>
  <c r="FY206" i="31" s="1"/>
  <c r="IH181" i="31"/>
  <c r="CX187" i="31"/>
  <c r="EL187" i="31" s="1"/>
  <c r="FZ187" i="31" s="1"/>
  <c r="IG134" i="31"/>
  <c r="CY76" i="31"/>
  <c r="EM76" i="31" s="1"/>
  <c r="GA76" i="31" s="1"/>
  <c r="CX94" i="31"/>
  <c r="EL94" i="31" s="1"/>
  <c r="FZ94" i="31" s="1"/>
  <c r="CX27" i="31"/>
  <c r="EL27" i="31" s="1"/>
  <c r="FZ27" i="31" s="1"/>
  <c r="BJ168" i="31"/>
  <c r="DR20" i="31"/>
  <c r="FF20" i="31" s="1"/>
  <c r="GT20" i="31" s="1"/>
  <c r="BK157" i="31"/>
  <c r="HO198" i="31"/>
  <c r="CX40" i="31"/>
  <c r="EL40" i="31" s="1"/>
  <c r="FZ40" i="31" s="1"/>
  <c r="CX207" i="31"/>
  <c r="EL207" i="31" s="1"/>
  <c r="FZ207" i="31" s="1"/>
  <c r="CE169" i="31"/>
  <c r="CE17" i="31"/>
  <c r="DR132" i="31"/>
  <c r="FF132" i="31" s="1"/>
  <c r="GT132" i="31" s="1"/>
  <c r="II64" i="31"/>
  <c r="CY62" i="31"/>
  <c r="EM62" i="31" s="1"/>
  <c r="GA62" i="31" s="1"/>
  <c r="HM202" i="31"/>
  <c r="CX186" i="31"/>
  <c r="EL186" i="31" s="1"/>
  <c r="FZ186" i="31" s="1"/>
  <c r="CX194" i="31"/>
  <c r="EL194" i="31" s="1"/>
  <c r="FZ194" i="31" s="1"/>
  <c r="BJ218" i="31"/>
  <c r="DS93" i="31"/>
  <c r="FG93" i="31" s="1"/>
  <c r="GU93" i="31" s="1"/>
  <c r="CX160" i="31"/>
  <c r="EL160" i="31" s="1"/>
  <c r="FZ160" i="31" s="1"/>
  <c r="BJ90" i="31"/>
  <c r="DR52" i="31"/>
  <c r="FF52" i="31" s="1"/>
  <c r="GT52" i="31" s="1"/>
  <c r="CX59" i="31"/>
  <c r="EL59" i="31" s="1"/>
  <c r="FZ59" i="31" s="1"/>
  <c r="DR43" i="31"/>
  <c r="FF43" i="31" s="1"/>
  <c r="GT43" i="31" s="1"/>
  <c r="BJ175" i="31"/>
  <c r="DR157" i="31"/>
  <c r="FF157" i="31" s="1"/>
  <c r="GT157" i="31" s="1"/>
  <c r="BJ209" i="31"/>
  <c r="CE14" i="31"/>
  <c r="CX180" i="31"/>
  <c r="EL180" i="31" s="1"/>
  <c r="FZ180" i="31" s="1"/>
  <c r="HN96" i="31"/>
  <c r="IH191" i="31"/>
  <c r="BJ166" i="31"/>
  <c r="HM136" i="31"/>
  <c r="HN26" i="31"/>
  <c r="HN213" i="31"/>
  <c r="IH50" i="31"/>
  <c r="IH126" i="31"/>
  <c r="HM33" i="31"/>
  <c r="CX52" i="31"/>
  <c r="EL52" i="31" s="1"/>
  <c r="FZ52" i="31" s="1"/>
  <c r="IH119" i="31"/>
  <c r="CX70" i="31"/>
  <c r="EL70" i="31" s="1"/>
  <c r="FZ70" i="31" s="1"/>
  <c r="CY179" i="31"/>
  <c r="EM179" i="31" s="1"/>
  <c r="GA179" i="31" s="1"/>
  <c r="CE133" i="31"/>
  <c r="DR213" i="31"/>
  <c r="FF213" i="31" s="1"/>
  <c r="GT213" i="31" s="1"/>
  <c r="CX203" i="31"/>
  <c r="EL203" i="31" s="1"/>
  <c r="FZ203" i="31" s="1"/>
  <c r="CX87" i="31"/>
  <c r="EL87" i="31" s="1"/>
  <c r="FZ87" i="31" s="1"/>
  <c r="CE105" i="31"/>
  <c r="CD89" i="31"/>
  <c r="BJ63" i="31"/>
  <c r="BL49" i="31"/>
  <c r="BJ156" i="31"/>
  <c r="CD33" i="31"/>
  <c r="DR75" i="31"/>
  <c r="FF75" i="31" s="1"/>
  <c r="GT75" i="31" s="1"/>
  <c r="DQ12" i="31"/>
  <c r="FE12" i="31" s="1"/>
  <c r="GS12" i="31" s="1"/>
  <c r="Y11" i="39"/>
  <c r="DR106" i="31"/>
  <c r="FF106" i="31" s="1"/>
  <c r="GT106" i="31" s="1"/>
  <c r="DR31" i="31"/>
  <c r="FF31" i="31" s="1"/>
  <c r="GT31" i="31" s="1"/>
  <c r="DS6" i="31"/>
  <c r="FG6" i="31" s="1"/>
  <c r="GU6" i="31" s="1"/>
  <c r="DR53" i="31"/>
  <c r="FF53" i="31" s="1"/>
  <c r="GT53" i="31" s="1"/>
  <c r="CX75" i="31"/>
  <c r="EL75" i="31" s="1"/>
  <c r="FZ75" i="31" s="1"/>
  <c r="DR87" i="31"/>
  <c r="FF87" i="31" s="1"/>
  <c r="GT87" i="31" s="1"/>
  <c r="CE190" i="31"/>
  <c r="BK134" i="31"/>
  <c r="BJ208" i="31"/>
  <c r="DR99" i="31"/>
  <c r="FF99" i="31" s="1"/>
  <c r="GT99" i="31" s="1"/>
  <c r="CX133" i="31"/>
  <c r="EL133" i="31" s="1"/>
  <c r="FZ133" i="31" s="1"/>
  <c r="HO193" i="31"/>
  <c r="IH151" i="31"/>
  <c r="CE192" i="31"/>
  <c r="CX72" i="31"/>
  <c r="EL72" i="31" s="1"/>
  <c r="FZ72" i="31" s="1"/>
  <c r="DR208" i="31"/>
  <c r="FF208" i="31" s="1"/>
  <c r="GT208" i="31" s="1"/>
  <c r="DQ160" i="31"/>
  <c r="FE160" i="31" s="1"/>
  <c r="GS160" i="31" s="1"/>
  <c r="HN41" i="31"/>
  <c r="HN178" i="31"/>
  <c r="DR179" i="31"/>
  <c r="FF179" i="31" s="1"/>
  <c r="GT179" i="31" s="1"/>
  <c r="CE183" i="31"/>
  <c r="HN177" i="31"/>
  <c r="DS11" i="31"/>
  <c r="FG11" i="31" s="1"/>
  <c r="GU11" i="31" s="1"/>
  <c r="CY181" i="31"/>
  <c r="EM181" i="31" s="1"/>
  <c r="GA181" i="31" s="1"/>
  <c r="IH22" i="31" l="1"/>
  <c r="IH204" i="31"/>
  <c r="HO170" i="31"/>
  <c r="BL170" i="31" s="1"/>
  <c r="IH168" i="31"/>
  <c r="CE168" i="31" s="1"/>
  <c r="HN187" i="31"/>
  <c r="BK187" i="31" s="1"/>
  <c r="IH91" i="31"/>
  <c r="CE91" i="31" s="1"/>
  <c r="IH18" i="31"/>
  <c r="CE18" i="31" s="1"/>
  <c r="IH179" i="31"/>
  <c r="CE179" i="31" s="1"/>
  <c r="IH132" i="31"/>
  <c r="CE132" i="31" s="1"/>
  <c r="HN44" i="31"/>
  <c r="BK44" i="31" s="1"/>
  <c r="IH207" i="31"/>
  <c r="HN9" i="31"/>
  <c r="BK9" i="31" s="1"/>
  <c r="HN180" i="31"/>
  <c r="BK180" i="31" s="1"/>
  <c r="HO73" i="31"/>
  <c r="BL73" i="31" s="1"/>
  <c r="IH53" i="31"/>
  <c r="CE53" i="31" s="1"/>
  <c r="II148" i="31"/>
  <c r="CF148" i="31" s="1"/>
  <c r="IH31" i="31"/>
  <c r="CE31" i="31" s="1"/>
  <c r="HM169" i="31"/>
  <c r="BJ169" i="31" s="1"/>
  <c r="HN20" i="31"/>
  <c r="HO137" i="31"/>
  <c r="BL137" i="31" s="1"/>
  <c r="IH43" i="31"/>
  <c r="CE43" i="31" s="1"/>
  <c r="HN165" i="31"/>
  <c r="BK165" i="31" s="1"/>
  <c r="HN139" i="31"/>
  <c r="BK139" i="31" s="1"/>
  <c r="II100" i="31"/>
  <c r="CF100" i="31" s="1"/>
  <c r="IH57" i="31"/>
  <c r="CE57" i="31" s="1"/>
  <c r="IH47" i="31"/>
  <c r="CE47" i="31" s="1"/>
  <c r="HN183" i="31"/>
  <c r="BK183" i="31" s="1"/>
  <c r="HN59" i="31"/>
  <c r="IH177" i="31"/>
  <c r="CE177" i="31" s="1"/>
  <c r="IH45" i="31"/>
  <c r="CE45" i="31" s="1"/>
  <c r="HN140" i="31"/>
  <c r="BK140" i="31" s="1"/>
  <c r="HN86" i="31"/>
  <c r="BK86" i="31" s="1"/>
  <c r="HM105" i="31"/>
  <c r="BJ105" i="31" s="1"/>
  <c r="IH130" i="31"/>
  <c r="CE130" i="31" s="1"/>
  <c r="IH208" i="31"/>
  <c r="CE208" i="31" s="1"/>
  <c r="HN65" i="31"/>
  <c r="BK65" i="31" s="1"/>
  <c r="II137" i="31"/>
  <c r="CF137" i="31" s="1"/>
  <c r="II135" i="31"/>
  <c r="CF135" i="31" s="1"/>
  <c r="HN72" i="31"/>
  <c r="BK72" i="31" s="1"/>
  <c r="HN52" i="31"/>
  <c r="BK52" i="31" s="1"/>
  <c r="IH157" i="31"/>
  <c r="CE157" i="31" s="1"/>
  <c r="HN151" i="31"/>
  <c r="BK151" i="31" s="1"/>
  <c r="IH199" i="31"/>
  <c r="II15" i="31"/>
  <c r="CF15" i="31" s="1"/>
  <c r="HN75" i="31"/>
  <c r="HN92" i="31"/>
  <c r="BK92" i="31" s="1"/>
  <c r="HN133" i="31"/>
  <c r="BK133" i="31" s="1"/>
  <c r="HN160" i="31"/>
  <c r="BK160" i="31" s="1"/>
  <c r="HN207" i="31"/>
  <c r="BK207" i="31" s="1"/>
  <c r="HN127" i="31"/>
  <c r="BK127" i="31" s="1"/>
  <c r="HN130" i="31"/>
  <c r="BK130" i="31" s="1"/>
  <c r="IH24" i="31"/>
  <c r="CE24" i="31" s="1"/>
  <c r="HN128" i="31"/>
  <c r="BK128" i="31" s="1"/>
  <c r="IG160" i="31"/>
  <c r="CD160" i="31" s="1"/>
  <c r="IH106" i="31"/>
  <c r="CE106" i="31" s="1"/>
  <c r="HN186" i="31"/>
  <c r="BK186" i="31" s="1"/>
  <c r="HM206" i="31"/>
  <c r="BJ206" i="31" s="1"/>
  <c r="II93" i="31"/>
  <c r="CF93" i="31" s="1"/>
  <c r="HN40" i="31"/>
  <c r="BK40" i="31" s="1"/>
  <c r="IH35" i="31"/>
  <c r="CE35" i="31" s="1"/>
  <c r="HN28" i="31"/>
  <c r="BK28" i="31" s="1"/>
  <c r="II39" i="31"/>
  <c r="CF39" i="31" s="1"/>
  <c r="HN32" i="31"/>
  <c r="BK32" i="31" s="1"/>
  <c r="IH52" i="31"/>
  <c r="CE52" i="31" s="1"/>
  <c r="HN194" i="31"/>
  <c r="BK194" i="31" s="1"/>
  <c r="IH29" i="31"/>
  <c r="CE29" i="31" s="1"/>
  <c r="IH196" i="31"/>
  <c r="CE196" i="31" s="1"/>
  <c r="II68" i="31"/>
  <c r="CF68" i="31" s="1"/>
  <c r="HO217" i="31"/>
  <c r="BL217" i="31" s="1"/>
  <c r="HN66" i="31"/>
  <c r="BK66" i="31" s="1"/>
  <c r="HN78" i="31"/>
  <c r="BK78" i="31" s="1"/>
  <c r="HN51" i="31"/>
  <c r="BK51" i="31" s="1"/>
  <c r="HN15" i="31"/>
  <c r="BK15" i="31" s="1"/>
  <c r="HN35" i="31"/>
  <c r="BK35" i="31" s="1"/>
  <c r="IH122" i="31"/>
  <c r="II28" i="31"/>
  <c r="II180" i="31"/>
  <c r="CF180" i="31" s="1"/>
  <c r="HO110" i="31"/>
  <c r="BL110" i="31" s="1"/>
  <c r="IH159" i="31"/>
  <c r="CE159" i="31" s="1"/>
  <c r="IH141" i="31"/>
  <c r="CE141" i="31" s="1"/>
  <c r="IH13" i="31"/>
  <c r="CE13" i="31" s="1"/>
  <c r="II189" i="31"/>
  <c r="CF189" i="31" s="1"/>
  <c r="IH99" i="31"/>
  <c r="CE99" i="31" s="1"/>
  <c r="HN89" i="31"/>
  <c r="BK89" i="31" s="1"/>
  <c r="CX175" i="31"/>
  <c r="EL175" i="31" s="1"/>
  <c r="FZ175" i="31" s="1"/>
  <c r="DS215" i="31"/>
  <c r="FG215" i="31" s="1"/>
  <c r="GU215" i="31" s="1"/>
  <c r="BK22" i="31"/>
  <c r="CE187" i="31"/>
  <c r="CX53" i="31"/>
  <c r="EL53" i="31" s="1"/>
  <c r="FZ53" i="31" s="1"/>
  <c r="II11" i="31"/>
  <c r="CY142" i="31"/>
  <c r="EM142" i="31" s="1"/>
  <c r="GA142" i="31" s="1"/>
  <c r="IH75" i="31"/>
  <c r="CX156" i="31"/>
  <c r="EL156" i="31" s="1"/>
  <c r="FZ156" i="31" s="1"/>
  <c r="DS105" i="31"/>
  <c r="FG105" i="31" s="1"/>
  <c r="GU105" i="31" s="1"/>
  <c r="DS133" i="31"/>
  <c r="FG133" i="31" s="1"/>
  <c r="GU133" i="31" s="1"/>
  <c r="BL198" i="31"/>
  <c r="HN27" i="31"/>
  <c r="CE181" i="31"/>
  <c r="CY176" i="31"/>
  <c r="EM176" i="31" s="1"/>
  <c r="GA176" i="31" s="1"/>
  <c r="DS95" i="31"/>
  <c r="FG95" i="31" s="1"/>
  <c r="GU95" i="31" s="1"/>
  <c r="DS139" i="31"/>
  <c r="FG139" i="31" s="1"/>
  <c r="GU139" i="31" s="1"/>
  <c r="CE16" i="31"/>
  <c r="DS36" i="31"/>
  <c r="FG36" i="31" s="1"/>
  <c r="GU36" i="31" s="1"/>
  <c r="HN38" i="31"/>
  <c r="CE182" i="31"/>
  <c r="HN119" i="31"/>
  <c r="IH146" i="31"/>
  <c r="HN161" i="31"/>
  <c r="CE175" i="31"/>
  <c r="CY147" i="31"/>
  <c r="EM147" i="31" s="1"/>
  <c r="GA147" i="31" s="1"/>
  <c r="CY97" i="31"/>
  <c r="EM97" i="31" s="1"/>
  <c r="GA97" i="31" s="1"/>
  <c r="BK115" i="31"/>
  <c r="CX215" i="31"/>
  <c r="EL215" i="31" s="1"/>
  <c r="FZ215" i="31" s="1"/>
  <c r="CE118" i="31"/>
  <c r="DR152" i="31"/>
  <c r="FF152" i="31" s="1"/>
  <c r="GT152" i="31" s="1"/>
  <c r="IH214" i="31"/>
  <c r="IH114" i="31"/>
  <c r="IH10" i="31"/>
  <c r="DS188" i="31"/>
  <c r="FG188" i="31" s="1"/>
  <c r="GU188" i="31" s="1"/>
  <c r="DS201" i="31"/>
  <c r="FG201" i="31" s="1"/>
  <c r="GU201" i="31" s="1"/>
  <c r="HO152" i="31"/>
  <c r="HN23" i="31"/>
  <c r="CX164" i="31"/>
  <c r="EL164" i="31" s="1"/>
  <c r="FZ164" i="31" s="1"/>
  <c r="II128" i="31"/>
  <c r="IH66" i="31"/>
  <c r="HN135" i="31"/>
  <c r="IH23" i="31"/>
  <c r="DT30" i="31"/>
  <c r="FH30" i="31" s="1"/>
  <c r="GV30" i="31" s="1"/>
  <c r="CX88" i="31"/>
  <c r="EL88" i="31" s="1"/>
  <c r="FZ88" i="31" s="1"/>
  <c r="CY80" i="31"/>
  <c r="EM80" i="31" s="1"/>
  <c r="GA80" i="31" s="1"/>
  <c r="DS198" i="31"/>
  <c r="FG198" i="31" s="1"/>
  <c r="GU198" i="31" s="1"/>
  <c r="DS111" i="31"/>
  <c r="FG111" i="31" s="1"/>
  <c r="GU111" i="31" s="1"/>
  <c r="BK60" i="31"/>
  <c r="HN31" i="31"/>
  <c r="BK34" i="31"/>
  <c r="II184" i="31"/>
  <c r="BK19" i="31"/>
  <c r="DS218" i="31"/>
  <c r="FG218" i="31" s="1"/>
  <c r="GU218" i="31" s="1"/>
  <c r="BK11" i="31"/>
  <c r="II170" i="31"/>
  <c r="CX6" i="31"/>
  <c r="EL6" i="31" s="1"/>
  <c r="FZ6" i="31" s="1"/>
  <c r="DT217" i="31"/>
  <c r="FH217" i="31" s="1"/>
  <c r="GV217" i="31" s="1"/>
  <c r="DS124" i="31"/>
  <c r="FG124" i="31" s="1"/>
  <c r="GU124" i="31" s="1"/>
  <c r="DS125" i="31"/>
  <c r="FG125" i="31" s="1"/>
  <c r="GU125" i="31" s="1"/>
  <c r="DR9" i="31"/>
  <c r="FF9" i="31" s="1"/>
  <c r="GT9" i="31" s="1"/>
  <c r="HN159" i="31"/>
  <c r="DT167" i="31"/>
  <c r="FH167" i="31" s="1"/>
  <c r="GV167" i="31" s="1"/>
  <c r="HN16" i="31"/>
  <c r="HO103" i="31"/>
  <c r="CY85" i="31"/>
  <c r="EM85" i="31" s="1"/>
  <c r="GA85" i="31" s="1"/>
  <c r="CX90" i="31"/>
  <c r="EL90" i="31" s="1"/>
  <c r="FZ90" i="31" s="1"/>
  <c r="CX82" i="31"/>
  <c r="EL82" i="31" s="1"/>
  <c r="FZ82" i="31" s="1"/>
  <c r="CF149" i="31"/>
  <c r="BK177" i="31"/>
  <c r="DS192" i="31"/>
  <c r="FG192" i="31" s="1"/>
  <c r="GU192" i="31" s="1"/>
  <c r="IH87" i="31"/>
  <c r="CX166" i="31"/>
  <c r="EL166" i="31" s="1"/>
  <c r="FZ166" i="31" s="1"/>
  <c r="DS14" i="31"/>
  <c r="FG14" i="31" s="1"/>
  <c r="GU14" i="31" s="1"/>
  <c r="DS17" i="31"/>
  <c r="FG17" i="31" s="1"/>
  <c r="GU17" i="31" s="1"/>
  <c r="DS116" i="31"/>
  <c r="FG116" i="31" s="1"/>
  <c r="GU116" i="31" s="1"/>
  <c r="BJ149" i="31"/>
  <c r="CE212" i="31"/>
  <c r="CX50" i="31"/>
  <c r="EL50" i="31" s="1"/>
  <c r="FZ50" i="31" s="1"/>
  <c r="CZ99" i="31"/>
  <c r="EN99" i="31" s="1"/>
  <c r="GB99" i="31" s="1"/>
  <c r="CZ200" i="31"/>
  <c r="EN200" i="31" s="1"/>
  <c r="GB200" i="31" s="1"/>
  <c r="DR161" i="31"/>
  <c r="FF161" i="31" s="1"/>
  <c r="GT161" i="31" s="1"/>
  <c r="CY45" i="31"/>
  <c r="EM45" i="31" s="1"/>
  <c r="GA45" i="31" s="1"/>
  <c r="DS42" i="31"/>
  <c r="FG42" i="31" s="1"/>
  <c r="GU42" i="31" s="1"/>
  <c r="DS58" i="31"/>
  <c r="FG58" i="31" s="1"/>
  <c r="GU58" i="31" s="1"/>
  <c r="CE51" i="31"/>
  <c r="BK174" i="31"/>
  <c r="BJ197" i="31"/>
  <c r="BJ184" i="31"/>
  <c r="BK8" i="31"/>
  <c r="CX118" i="31"/>
  <c r="EL118" i="31" s="1"/>
  <c r="FZ118" i="31" s="1"/>
  <c r="BJ191" i="31"/>
  <c r="BK129" i="31"/>
  <c r="DR76" i="31"/>
  <c r="FF76" i="31" s="1"/>
  <c r="GT76" i="31" s="1"/>
  <c r="CF154" i="31"/>
  <c r="DS102" i="31"/>
  <c r="FG102" i="31" s="1"/>
  <c r="GU102" i="31" s="1"/>
  <c r="BK102" i="31"/>
  <c r="BJ126" i="31"/>
  <c r="BK120" i="31"/>
  <c r="BK163" i="31"/>
  <c r="CY167" i="31"/>
  <c r="EM167" i="31" s="1"/>
  <c r="GA167" i="31" s="1"/>
  <c r="DS155" i="31"/>
  <c r="FG155" i="31" s="1"/>
  <c r="GU155" i="31" s="1"/>
  <c r="CY162" i="31"/>
  <c r="EM162" i="31" s="1"/>
  <c r="GA162" i="31" s="1"/>
  <c r="CE97" i="31"/>
  <c r="CE84" i="31"/>
  <c r="CE70" i="31"/>
  <c r="CE151" i="31"/>
  <c r="CX195" i="31"/>
  <c r="EL195" i="31" s="1"/>
  <c r="FZ195" i="31" s="1"/>
  <c r="DS136" i="31"/>
  <c r="FG136" i="31" s="1"/>
  <c r="GU136" i="31" s="1"/>
  <c r="CZ49" i="31"/>
  <c r="EN49" i="31" s="1"/>
  <c r="GB49" i="31" s="1"/>
  <c r="HN87" i="31"/>
  <c r="CX71" i="31"/>
  <c r="EL71" i="31" s="1"/>
  <c r="FZ71" i="31" s="1"/>
  <c r="BJ33" i="31"/>
  <c r="CE191" i="31"/>
  <c r="BJ202" i="31"/>
  <c r="CY157" i="31"/>
  <c r="EM157" i="31" s="1"/>
  <c r="GA157" i="31" s="1"/>
  <c r="HN94" i="31"/>
  <c r="BK95" i="31"/>
  <c r="CE131" i="31"/>
  <c r="DS103" i="31"/>
  <c r="FG103" i="31" s="1"/>
  <c r="GU103" i="31" s="1"/>
  <c r="HN122" i="31"/>
  <c r="CD34" i="31"/>
  <c r="DS37" i="31"/>
  <c r="FG37" i="31" s="1"/>
  <c r="GU37" i="31" s="1"/>
  <c r="HN117" i="31"/>
  <c r="HN216" i="31"/>
  <c r="DS69" i="31"/>
  <c r="FG69" i="31" s="1"/>
  <c r="GU69" i="31" s="1"/>
  <c r="IH210" i="31"/>
  <c r="IH171" i="31"/>
  <c r="CE74" i="31"/>
  <c r="BJ47" i="31"/>
  <c r="BK83" i="31"/>
  <c r="CD186" i="31"/>
  <c r="II104" i="31"/>
  <c r="CE162" i="31"/>
  <c r="II25" i="31"/>
  <c r="II127" i="31"/>
  <c r="DR205" i="31"/>
  <c r="FF205" i="31" s="1"/>
  <c r="GT205" i="31" s="1"/>
  <c r="HN46" i="31"/>
  <c r="DT112" i="31"/>
  <c r="FH112" i="31" s="1"/>
  <c r="GV112" i="31" s="1"/>
  <c r="HN173" i="31"/>
  <c r="HM201" i="31"/>
  <c r="II163" i="31"/>
  <c r="HO57" i="31"/>
  <c r="DS144" i="31"/>
  <c r="FG144" i="31" s="1"/>
  <c r="GU144" i="31" s="1"/>
  <c r="CY154" i="31"/>
  <c r="EM154" i="31" s="1"/>
  <c r="GA154" i="31" s="1"/>
  <c r="DS40" i="31"/>
  <c r="FG40" i="31" s="1"/>
  <c r="GU40" i="31" s="1"/>
  <c r="DT72" i="31"/>
  <c r="FH72" i="31" s="1"/>
  <c r="GV72" i="31" s="1"/>
  <c r="DT85" i="31"/>
  <c r="FH85" i="31" s="1"/>
  <c r="GV85" i="31" s="1"/>
  <c r="CE81" i="31"/>
  <c r="CX138" i="31"/>
  <c r="EL138" i="31" s="1"/>
  <c r="FZ138" i="31" s="1"/>
  <c r="DS117" i="31"/>
  <c r="FG117" i="31" s="1"/>
  <c r="GU117" i="31" s="1"/>
  <c r="DS197" i="31"/>
  <c r="FG197" i="31" s="1"/>
  <c r="GU197" i="31" s="1"/>
  <c r="BK182" i="31"/>
  <c r="CY107" i="31"/>
  <c r="EM107" i="31" s="1"/>
  <c r="GA107" i="31" s="1"/>
  <c r="IH44" i="31"/>
  <c r="CX145" i="31"/>
  <c r="EL145" i="31" s="1"/>
  <c r="FZ145" i="31" s="1"/>
  <c r="IH147" i="31"/>
  <c r="DS41" i="31"/>
  <c r="FG41" i="31" s="1"/>
  <c r="GU41" i="31" s="1"/>
  <c r="HN106" i="31"/>
  <c r="HM125" i="31"/>
  <c r="CY61" i="31"/>
  <c r="EM61" i="31" s="1"/>
  <c r="GA61" i="31" s="1"/>
  <c r="HN158" i="31"/>
  <c r="DR113" i="31"/>
  <c r="FF113" i="31" s="1"/>
  <c r="GT113" i="31" s="1"/>
  <c r="DS190" i="31"/>
  <c r="FG190" i="31" s="1"/>
  <c r="GU190" i="31" s="1"/>
  <c r="DS63" i="31"/>
  <c r="FG63" i="31" s="1"/>
  <c r="GU63" i="31" s="1"/>
  <c r="CF49" i="31"/>
  <c r="DS183" i="31"/>
  <c r="FG183" i="31" s="1"/>
  <c r="GU183" i="31" s="1"/>
  <c r="BL193" i="31"/>
  <c r="CX208" i="31"/>
  <c r="EL208" i="31" s="1"/>
  <c r="FZ208" i="31" s="1"/>
  <c r="BK75" i="31"/>
  <c r="DR59" i="31"/>
  <c r="FF59" i="31" s="1"/>
  <c r="GT59" i="31" s="1"/>
  <c r="CE126" i="31"/>
  <c r="BK96" i="31"/>
  <c r="CX209" i="31"/>
  <c r="EL209" i="31" s="1"/>
  <c r="FZ209" i="31" s="1"/>
  <c r="BK59" i="31"/>
  <c r="DS169" i="31"/>
  <c r="FG169" i="31" s="1"/>
  <c r="GU169" i="31" s="1"/>
  <c r="CX48" i="31"/>
  <c r="EL48" i="31" s="1"/>
  <c r="FZ48" i="31" s="1"/>
  <c r="BK69" i="31"/>
  <c r="CX5" i="31"/>
  <c r="EL5" i="31" s="1"/>
  <c r="FZ5" i="31" s="1"/>
  <c r="DR142" i="31"/>
  <c r="FF142" i="31" s="1"/>
  <c r="GT142" i="31" s="1"/>
  <c r="DS200" i="31"/>
  <c r="FG200" i="31" s="1"/>
  <c r="GU200" i="31" s="1"/>
  <c r="CE122" i="31"/>
  <c r="DR88" i="31"/>
  <c r="FF88" i="31" s="1"/>
  <c r="GT88" i="31" s="1"/>
  <c r="CX4" i="31"/>
  <c r="EL4" i="31" s="1"/>
  <c r="FZ4" i="31" s="1"/>
  <c r="CY155" i="31"/>
  <c r="EM155" i="31" s="1"/>
  <c r="GA155" i="31" s="1"/>
  <c r="CE19" i="31"/>
  <c r="CX42" i="31"/>
  <c r="EL42" i="31" s="1"/>
  <c r="FZ42" i="31" s="1"/>
  <c r="DS203" i="31"/>
  <c r="FG203" i="31" s="1"/>
  <c r="GU203" i="31" s="1"/>
  <c r="CY153" i="31"/>
  <c r="EM153" i="31" s="1"/>
  <c r="GA153" i="31" s="1"/>
  <c r="DS211" i="31"/>
  <c r="FG211" i="31" s="1"/>
  <c r="GU211" i="31" s="1"/>
  <c r="DS129" i="31"/>
  <c r="FG129" i="31" s="1"/>
  <c r="GU129" i="31" s="1"/>
  <c r="BJ98" i="31"/>
  <c r="CD209" i="31"/>
  <c r="CD94" i="31"/>
  <c r="HM79" i="31"/>
  <c r="IH138" i="31"/>
  <c r="II77" i="31"/>
  <c r="CX188" i="31"/>
  <c r="EL188" i="31" s="1"/>
  <c r="FZ188" i="31" s="1"/>
  <c r="BJ58" i="31"/>
  <c r="II216" i="31"/>
  <c r="HN212" i="31"/>
  <c r="CE176" i="31"/>
  <c r="BK41" i="31"/>
  <c r="CE119" i="31"/>
  <c r="CE195" i="31"/>
  <c r="DR33" i="31"/>
  <c r="FF33" i="31" s="1"/>
  <c r="GT33" i="31" s="1"/>
  <c r="CX63" i="31"/>
  <c r="EL63" i="31" s="1"/>
  <c r="FZ63" i="31" s="1"/>
  <c r="HN203" i="31"/>
  <c r="HO179" i="31"/>
  <c r="CE50" i="31"/>
  <c r="HO62" i="31"/>
  <c r="IH20" i="31"/>
  <c r="HO76" i="31"/>
  <c r="BK81" i="31"/>
  <c r="HO204" i="31"/>
  <c r="CE172" i="31"/>
  <c r="DS80" i="31"/>
  <c r="FG80" i="31" s="1"/>
  <c r="GU80" i="31" s="1"/>
  <c r="CE32" i="31"/>
  <c r="HN43" i="31"/>
  <c r="CX68" i="31"/>
  <c r="EL68" i="31" s="1"/>
  <c r="FZ68" i="31" s="1"/>
  <c r="DR7" i="31"/>
  <c r="FF7" i="31" s="1"/>
  <c r="GT7" i="31" s="1"/>
  <c r="IH48" i="31"/>
  <c r="CE26" i="31"/>
  <c r="BK29" i="31"/>
  <c r="BK10" i="31"/>
  <c r="DT62" i="31"/>
  <c r="FH62" i="31" s="1"/>
  <c r="GV62" i="31" s="1"/>
  <c r="BK37" i="31"/>
  <c r="HO54" i="31"/>
  <c r="U11" i="38"/>
  <c r="Z10" i="38"/>
  <c r="CX211" i="31"/>
  <c r="EL211" i="31" s="1"/>
  <c r="FZ211" i="31" s="1"/>
  <c r="I10" i="38"/>
  <c r="J10" i="38" s="1"/>
  <c r="K10" i="38" s="1"/>
  <c r="HN67" i="31"/>
  <c r="IH71" i="31"/>
  <c r="HN196" i="31"/>
  <c r="DS206" i="31"/>
  <c r="FG206" i="31" s="1"/>
  <c r="GU206" i="31" s="1"/>
  <c r="HM210" i="31"/>
  <c r="II178" i="31"/>
  <c r="DS5" i="31"/>
  <c r="FG5" i="31" s="1"/>
  <c r="GU5" i="31" s="1"/>
  <c r="CY172" i="31"/>
  <c r="EM172" i="31" s="1"/>
  <c r="GA172" i="31" s="1"/>
  <c r="DT8" i="31"/>
  <c r="FH8" i="31" s="1"/>
  <c r="GV8" i="31" s="1"/>
  <c r="CY192" i="31"/>
  <c r="EM192" i="31" s="1"/>
  <c r="GA192" i="31" s="1"/>
  <c r="HN14" i="31"/>
  <c r="CZ77" i="31"/>
  <c r="EN77" i="31" s="1"/>
  <c r="GB77" i="31" s="1"/>
  <c r="DT82" i="31"/>
  <c r="FH82" i="31" s="1"/>
  <c r="GV82" i="31" s="1"/>
  <c r="CX24" i="31"/>
  <c r="EL24" i="31" s="1"/>
  <c r="FZ24" i="31" s="1"/>
  <c r="HN113" i="31"/>
  <c r="BK7" i="31"/>
  <c r="HN123" i="31"/>
  <c r="HN101" i="31"/>
  <c r="DR165" i="31"/>
  <c r="FF165" i="31" s="1"/>
  <c r="GT165" i="31" s="1"/>
  <c r="DS173" i="31"/>
  <c r="FG173" i="31" s="1"/>
  <c r="GU173" i="31" s="1"/>
  <c r="HN12" i="31"/>
  <c r="CX116" i="31"/>
  <c r="EL116" i="31" s="1"/>
  <c r="FZ116" i="31" s="1"/>
  <c r="DS27" i="31"/>
  <c r="FG27" i="31" s="1"/>
  <c r="GU27" i="31" s="1"/>
  <c r="IH143" i="31"/>
  <c r="HN108" i="31"/>
  <c r="DR123" i="31"/>
  <c r="FF123" i="31" s="1"/>
  <c r="GT123" i="31" s="1"/>
  <c r="DS38" i="31"/>
  <c r="FG38" i="31" s="1"/>
  <c r="GU38" i="31" s="1"/>
  <c r="CX30" i="31"/>
  <c r="EL30" i="31" s="1"/>
  <c r="FZ30" i="31" s="1"/>
  <c r="HM91" i="31"/>
  <c r="BJ136" i="31"/>
  <c r="CF28" i="31"/>
  <c r="CE158" i="31"/>
  <c r="DR145" i="31"/>
  <c r="FF145" i="31" s="1"/>
  <c r="GT145" i="31" s="1"/>
  <c r="CY134" i="31"/>
  <c r="EM134" i="31" s="1"/>
  <c r="GA134" i="31" s="1"/>
  <c r="BK213" i="31"/>
  <c r="CX218" i="31"/>
  <c r="EL218" i="31" s="1"/>
  <c r="FZ218" i="31" s="1"/>
  <c r="CF64" i="31"/>
  <c r="CD134" i="31"/>
  <c r="DR46" i="31"/>
  <c r="FF46" i="31" s="1"/>
  <c r="GT46" i="31" s="1"/>
  <c r="BK20" i="31"/>
  <c r="CY39" i="31"/>
  <c r="EM39" i="31" s="1"/>
  <c r="GA39" i="31" s="1"/>
  <c r="DS96" i="31"/>
  <c r="FG96" i="31" s="1"/>
  <c r="GU96" i="31" s="1"/>
  <c r="CX121" i="31"/>
  <c r="EL121" i="31" s="1"/>
  <c r="FZ121" i="31" s="1"/>
  <c r="DT65" i="31"/>
  <c r="FH65" i="31" s="1"/>
  <c r="GV65" i="31" s="1"/>
  <c r="CY190" i="31"/>
  <c r="EM190" i="31" s="1"/>
  <c r="GA190" i="31" s="1"/>
  <c r="DS61" i="31"/>
  <c r="FG61" i="31" s="1"/>
  <c r="GU61" i="31" s="1"/>
  <c r="CE199" i="31"/>
  <c r="CE207" i="31"/>
  <c r="CF194" i="31"/>
  <c r="DS92" i="31"/>
  <c r="FG92" i="31" s="1"/>
  <c r="GU92" i="31" s="1"/>
  <c r="CE204" i="31"/>
  <c r="CX146" i="31"/>
  <c r="EL146" i="31" s="1"/>
  <c r="FZ146" i="31" s="1"/>
  <c r="DR156" i="31"/>
  <c r="FF156" i="31" s="1"/>
  <c r="GT156" i="31" s="1"/>
  <c r="H10" i="39"/>
  <c r="M9" i="39"/>
  <c r="CE174" i="31"/>
  <c r="BK109" i="31"/>
  <c r="BK131" i="31"/>
  <c r="CY171" i="31"/>
  <c r="EM171" i="31" s="1"/>
  <c r="GA171" i="31" s="1"/>
  <c r="CE22" i="31"/>
  <c r="CY111" i="31"/>
  <c r="EM111" i="31" s="1"/>
  <c r="GA111" i="31" s="1"/>
  <c r="CF109" i="31"/>
  <c r="DS164" i="31"/>
  <c r="FG164" i="31" s="1"/>
  <c r="GU164" i="31" s="1"/>
  <c r="BK84" i="31"/>
  <c r="HO181" i="31"/>
  <c r="BK178" i="31"/>
  <c r="II6" i="31"/>
  <c r="U12" i="39"/>
  <c r="Z11" i="39"/>
  <c r="IG12" i="31"/>
  <c r="DS115" i="31"/>
  <c r="FG115" i="31" s="1"/>
  <c r="GU115" i="31" s="1"/>
  <c r="DR89" i="31"/>
  <c r="FF89" i="31" s="1"/>
  <c r="GT89" i="31" s="1"/>
  <c r="IH213" i="31"/>
  <c r="HN70" i="31"/>
  <c r="BK26" i="31"/>
  <c r="CX168" i="31"/>
  <c r="EL168" i="31" s="1"/>
  <c r="FZ168" i="31" s="1"/>
  <c r="HN141" i="31"/>
  <c r="DS4" i="31"/>
  <c r="FG4" i="31" s="1"/>
  <c r="GU4" i="31" s="1"/>
  <c r="IH98" i="31"/>
  <c r="CY21" i="31"/>
  <c r="EM21" i="31" s="1"/>
  <c r="GA21" i="31" s="1"/>
  <c r="HN148" i="31"/>
  <c r="HN144" i="31"/>
  <c r="CX13" i="31"/>
  <c r="EL13" i="31" s="1"/>
  <c r="FZ13" i="31" s="1"/>
  <c r="IG73" i="31"/>
  <c r="IH120" i="31"/>
  <c r="IH202" i="31"/>
  <c r="IH153" i="31"/>
  <c r="CY25" i="31"/>
  <c r="EM25" i="31" s="1"/>
  <c r="GA25" i="31" s="1"/>
  <c r="CY64" i="31"/>
  <c r="EM64" i="31" s="1"/>
  <c r="GA64" i="31" s="1"/>
  <c r="HN93" i="31"/>
  <c r="CE86" i="31"/>
  <c r="DS60" i="31"/>
  <c r="FG60" i="31" s="1"/>
  <c r="GU60" i="31" s="1"/>
  <c r="BK17" i="31"/>
  <c r="CE55" i="31"/>
  <c r="II78" i="31"/>
  <c r="IH150" i="31"/>
  <c r="BK114" i="31"/>
  <c r="CD166" i="31"/>
  <c r="BJ55" i="31"/>
  <c r="CX189" i="31"/>
  <c r="EL189" i="31" s="1"/>
  <c r="FZ189" i="31" s="1"/>
  <c r="IH21" i="31"/>
  <c r="IH56" i="31"/>
  <c r="HN36" i="31"/>
  <c r="DS101" i="31"/>
  <c r="FG101" i="31" s="1"/>
  <c r="GU101" i="31" s="1"/>
  <c r="DR107" i="31"/>
  <c r="FF107" i="31" s="1"/>
  <c r="GT107" i="31" s="1"/>
  <c r="DS185" i="31"/>
  <c r="FG185" i="31" s="1"/>
  <c r="GU185" i="31" s="1"/>
  <c r="HO104" i="31"/>
  <c r="II54" i="31"/>
  <c r="DS121" i="31"/>
  <c r="FG121" i="31" s="1"/>
  <c r="GU121" i="31" s="1"/>
  <c r="HN74" i="31"/>
  <c r="CX132" i="31"/>
  <c r="EL132" i="31" s="1"/>
  <c r="FZ132" i="31" s="1"/>
  <c r="DS140" i="31"/>
  <c r="FG140" i="31" s="1"/>
  <c r="GU140" i="31" s="1"/>
  <c r="CY100" i="31"/>
  <c r="EM100" i="31" s="1"/>
  <c r="GA100" i="31" s="1"/>
  <c r="CF193" i="31"/>
  <c r="DR67" i="31"/>
  <c r="FF67" i="31" s="1"/>
  <c r="GT67" i="31" s="1"/>
  <c r="II79" i="31"/>
  <c r="BJ199" i="31"/>
  <c r="BK18" i="31"/>
  <c r="BK150" i="31"/>
  <c r="CY205" i="31"/>
  <c r="EM205" i="31" s="1"/>
  <c r="GA205" i="31" s="1"/>
  <c r="HN185" i="31"/>
  <c r="II90" i="31"/>
  <c r="CY214" i="31"/>
  <c r="EM214" i="31" s="1"/>
  <c r="GA214" i="31" s="1"/>
  <c r="CY124" i="31"/>
  <c r="EM124" i="31" s="1"/>
  <c r="GA124" i="31" s="1"/>
  <c r="HN56" i="31"/>
  <c r="II83" i="31"/>
  <c r="IH110" i="31"/>
  <c r="CX112" i="31"/>
  <c r="EL112" i="31" s="1"/>
  <c r="FZ112" i="31" s="1"/>
  <c r="DS108" i="31"/>
  <c r="FG108" i="31" s="1"/>
  <c r="GU108" i="31" s="1"/>
  <c r="CX143" i="31"/>
  <c r="EL143" i="31" s="1"/>
  <c r="FZ143" i="31" s="1"/>
  <c r="IJ72" i="31" l="1"/>
  <c r="HO176" i="31"/>
  <c r="BL176" i="31" s="1"/>
  <c r="II27" i="31"/>
  <c r="CF27" i="31" s="1"/>
  <c r="II200" i="31"/>
  <c r="II37" i="31"/>
  <c r="IH107" i="31"/>
  <c r="CE107" i="31" s="1"/>
  <c r="II197" i="31"/>
  <c r="CF197" i="31" s="1"/>
  <c r="HO190" i="31"/>
  <c r="BL190" i="31" s="1"/>
  <c r="IJ82" i="31"/>
  <c r="CG82" i="31" s="1"/>
  <c r="II4" i="31"/>
  <c r="CF4" i="31" s="1"/>
  <c r="HP77" i="31"/>
  <c r="BM77" i="31" s="1"/>
  <c r="HN188" i="31"/>
  <c r="BK188" i="31" s="1"/>
  <c r="HO167" i="31"/>
  <c r="BL167" i="31" s="1"/>
  <c r="II185" i="31"/>
  <c r="CF185" i="31" s="1"/>
  <c r="HN48" i="31"/>
  <c r="BK48" i="31" s="1"/>
  <c r="II103" i="31"/>
  <c r="CF103" i="31" s="1"/>
  <c r="HN215" i="31"/>
  <c r="BK215" i="31" s="1"/>
  <c r="HO25" i="31"/>
  <c r="BL25" i="31" s="1"/>
  <c r="HN116" i="31"/>
  <c r="IJ85" i="31"/>
  <c r="II124" i="31"/>
  <c r="HO214" i="31"/>
  <c r="BL214" i="31" s="1"/>
  <c r="HN50" i="31"/>
  <c r="BK50" i="31" s="1"/>
  <c r="II108" i="31"/>
  <c r="CF108" i="31" s="1"/>
  <c r="HN24" i="31"/>
  <c r="BK24" i="31" s="1"/>
  <c r="II117" i="31"/>
  <c r="CF117" i="31" s="1"/>
  <c r="HN71" i="31"/>
  <c r="II102" i="31"/>
  <c r="CF102" i="31" s="1"/>
  <c r="II42" i="31"/>
  <c r="CF42" i="31" s="1"/>
  <c r="IJ217" i="31"/>
  <c r="CG217" i="31" s="1"/>
  <c r="IJ30" i="31"/>
  <c r="CG30" i="31" s="1"/>
  <c r="HO21" i="31"/>
  <c r="BL21" i="31" s="1"/>
  <c r="IH156" i="31"/>
  <c r="CE156" i="31" s="1"/>
  <c r="HN218" i="31"/>
  <c r="BK218" i="31" s="1"/>
  <c r="II173" i="31"/>
  <c r="CF173" i="31" s="1"/>
  <c r="IJ62" i="31"/>
  <c r="CG62" i="31" s="1"/>
  <c r="HO154" i="31"/>
  <c r="BL154" i="31" s="1"/>
  <c r="IJ112" i="31"/>
  <c r="CG112" i="31" s="1"/>
  <c r="II201" i="31"/>
  <c r="CF201" i="31" s="1"/>
  <c r="HO205" i="31"/>
  <c r="BL205" i="31" s="1"/>
  <c r="II115" i="31"/>
  <c r="CF115" i="31" s="1"/>
  <c r="II5" i="31"/>
  <c r="CF5" i="31" s="1"/>
  <c r="II80" i="31"/>
  <c r="CF80" i="31" s="1"/>
  <c r="HO61" i="31"/>
  <c r="II144" i="31"/>
  <c r="CF144" i="31" s="1"/>
  <c r="HO157" i="31"/>
  <c r="BL157" i="31" s="1"/>
  <c r="II116" i="31"/>
  <c r="CF116" i="31" s="1"/>
  <c r="II188" i="31"/>
  <c r="CF188" i="31" s="1"/>
  <c r="HO124" i="31"/>
  <c r="BL124" i="31" s="1"/>
  <c r="HN168" i="31"/>
  <c r="BK168" i="31" s="1"/>
  <c r="II164" i="31"/>
  <c r="CF164" i="31" s="1"/>
  <c r="HN30" i="31"/>
  <c r="IH59" i="31"/>
  <c r="CE59" i="31" s="1"/>
  <c r="II63" i="31"/>
  <c r="CF63" i="31" s="1"/>
  <c r="HO45" i="31"/>
  <c r="BL45" i="31" s="1"/>
  <c r="HO80" i="31"/>
  <c r="BL80" i="31" s="1"/>
  <c r="II36" i="31"/>
  <c r="CF36" i="31" s="1"/>
  <c r="II38" i="31"/>
  <c r="CF38" i="31" s="1"/>
  <c r="HO192" i="31"/>
  <c r="BL192" i="31" s="1"/>
  <c r="IH33" i="31"/>
  <c r="CE33" i="31" s="1"/>
  <c r="II190" i="31"/>
  <c r="II41" i="31"/>
  <c r="CF41" i="31" s="1"/>
  <c r="CY81" i="31"/>
  <c r="EM81" i="31" s="1"/>
  <c r="GA81" i="31" s="1"/>
  <c r="DS130" i="31"/>
  <c r="FG130" i="31" s="1"/>
  <c r="GU130" i="31" s="1"/>
  <c r="CY69" i="31"/>
  <c r="EM69" i="31" s="1"/>
  <c r="GA69" i="31" s="1"/>
  <c r="DS126" i="31"/>
  <c r="FG126" i="31" s="1"/>
  <c r="GU126" i="31" s="1"/>
  <c r="BJ125" i="31"/>
  <c r="BJ201" i="31"/>
  <c r="BK216" i="31"/>
  <c r="BK87" i="31"/>
  <c r="DS151" i="31"/>
  <c r="FG151" i="31" s="1"/>
  <c r="GU151" i="31" s="1"/>
  <c r="DT100" i="31"/>
  <c r="FH100" i="31" s="1"/>
  <c r="GV100" i="31" s="1"/>
  <c r="DT39" i="31"/>
  <c r="FH39" i="31" s="1"/>
  <c r="GV39" i="31" s="1"/>
  <c r="CY102" i="31"/>
  <c r="EM102" i="31" s="1"/>
  <c r="GA102" i="31" s="1"/>
  <c r="CY129" i="31"/>
  <c r="EM129" i="31" s="1"/>
  <c r="GA129" i="31" s="1"/>
  <c r="CY8" i="31"/>
  <c r="EM8" i="31" s="1"/>
  <c r="GA8" i="31" s="1"/>
  <c r="CX197" i="31"/>
  <c r="EL197" i="31" s="1"/>
  <c r="FZ197" i="31" s="1"/>
  <c r="CY89" i="31"/>
  <c r="EM89" i="31" s="1"/>
  <c r="GA89" i="31" s="1"/>
  <c r="CY160" i="31"/>
  <c r="EM160" i="31" s="1"/>
  <c r="GA160" i="31" s="1"/>
  <c r="CY52" i="31"/>
  <c r="EM52" i="31" s="1"/>
  <c r="GA52" i="31" s="1"/>
  <c r="CE10" i="31"/>
  <c r="DS175" i="31"/>
  <c r="FG175" i="31" s="1"/>
  <c r="GU175" i="31" s="1"/>
  <c r="DS29" i="31"/>
  <c r="FG29" i="31" s="1"/>
  <c r="GU29" i="31" s="1"/>
  <c r="CX136" i="31"/>
  <c r="EL136" i="31" s="1"/>
  <c r="FZ136" i="31" s="1"/>
  <c r="DS19" i="31"/>
  <c r="FG19" i="31" s="1"/>
  <c r="GU19" i="31" s="1"/>
  <c r="CY18" i="31"/>
  <c r="EM18" i="31" s="1"/>
  <c r="GA18" i="31" s="1"/>
  <c r="II121" i="31"/>
  <c r="II101" i="31"/>
  <c r="HO64" i="31"/>
  <c r="HN13" i="31"/>
  <c r="BK141" i="31"/>
  <c r="IH89" i="31"/>
  <c r="CY178" i="31"/>
  <c r="EM178" i="31" s="1"/>
  <c r="GA178" i="31" s="1"/>
  <c r="IH123" i="31"/>
  <c r="BK113" i="31"/>
  <c r="CF178" i="31"/>
  <c r="CY37" i="31"/>
  <c r="EM37" i="31" s="1"/>
  <c r="GA37" i="31" s="1"/>
  <c r="DS26" i="31"/>
  <c r="FG26" i="31" s="1"/>
  <c r="GU26" i="31" s="1"/>
  <c r="DS32" i="31"/>
  <c r="FG32" i="31" s="1"/>
  <c r="GU32" i="31" s="1"/>
  <c r="BL76" i="31"/>
  <c r="HN63" i="31"/>
  <c r="DS195" i="31"/>
  <c r="FG195" i="31" s="1"/>
  <c r="GU195" i="31" s="1"/>
  <c r="CF216" i="31"/>
  <c r="BK106" i="31"/>
  <c r="HO107" i="31"/>
  <c r="HN138" i="31"/>
  <c r="II40" i="31"/>
  <c r="BK173" i="31"/>
  <c r="CX47" i="31"/>
  <c r="EL47" i="31" s="1"/>
  <c r="FZ47" i="31" s="1"/>
  <c r="BK117" i="31"/>
  <c r="CX202" i="31"/>
  <c r="EL202" i="31" s="1"/>
  <c r="FZ202" i="31" s="1"/>
  <c r="DT149" i="31"/>
  <c r="FH149" i="31" s="1"/>
  <c r="GV149" i="31" s="1"/>
  <c r="DS35" i="31"/>
  <c r="FG35" i="31" s="1"/>
  <c r="GU35" i="31" s="1"/>
  <c r="IJ167" i="31"/>
  <c r="II218" i="31"/>
  <c r="CY60" i="31"/>
  <c r="EM60" i="31" s="1"/>
  <c r="GA60" i="31" s="1"/>
  <c r="HN88" i="31"/>
  <c r="HN164" i="31"/>
  <c r="CE114" i="31"/>
  <c r="BK161" i="31"/>
  <c r="II105" i="31"/>
  <c r="CY78" i="31"/>
  <c r="EM78" i="31" s="1"/>
  <c r="GA78" i="31" s="1"/>
  <c r="HN53" i="31"/>
  <c r="DS13" i="31"/>
  <c r="FG13" i="31" s="1"/>
  <c r="GU13" i="31" s="1"/>
  <c r="DS55" i="31"/>
  <c r="FG55" i="31" s="1"/>
  <c r="GU55" i="31" s="1"/>
  <c r="CY139" i="31"/>
  <c r="EM139" i="31" s="1"/>
  <c r="GA139" i="31" s="1"/>
  <c r="CY127" i="31"/>
  <c r="EM127" i="31" s="1"/>
  <c r="GA127" i="31" s="1"/>
  <c r="DS158" i="31"/>
  <c r="FG158" i="31" s="1"/>
  <c r="GU158" i="31" s="1"/>
  <c r="BK14" i="31"/>
  <c r="CY28" i="31"/>
  <c r="EM28" i="31" s="1"/>
  <c r="GA28" i="31" s="1"/>
  <c r="HN112" i="31"/>
  <c r="CF90" i="31"/>
  <c r="HO100" i="31"/>
  <c r="CF54" i="31"/>
  <c r="BK36" i="31"/>
  <c r="DR166" i="31"/>
  <c r="FF166" i="31" s="1"/>
  <c r="GT166" i="31" s="1"/>
  <c r="CY17" i="31"/>
  <c r="EM17" i="31" s="1"/>
  <c r="GA17" i="31" s="1"/>
  <c r="BK144" i="31"/>
  <c r="BL181" i="31"/>
  <c r="DT109" i="31"/>
  <c r="FH109" i="31" s="1"/>
  <c r="GV109" i="31" s="1"/>
  <c r="CY15" i="31"/>
  <c r="EM15" i="31" s="1"/>
  <c r="GA15" i="31" s="1"/>
  <c r="HO171" i="31"/>
  <c r="DT15" i="31"/>
  <c r="FH15" i="31" s="1"/>
  <c r="GV15" i="31" s="1"/>
  <c r="HN146" i="31"/>
  <c r="CY65" i="31"/>
  <c r="EM65" i="31" s="1"/>
  <c r="GA65" i="31" s="1"/>
  <c r="CY66" i="31"/>
  <c r="EM66" i="31" s="1"/>
  <c r="GA66" i="31" s="1"/>
  <c r="IJ65" i="31"/>
  <c r="HO39" i="31"/>
  <c r="DR134" i="31"/>
  <c r="FF134" i="31" s="1"/>
  <c r="GT134" i="31" s="1"/>
  <c r="DS52" i="31"/>
  <c r="FG52" i="31" s="1"/>
  <c r="GU52" i="31" s="1"/>
  <c r="DS106" i="31"/>
  <c r="FG106" i="31" s="1"/>
  <c r="GU106" i="31" s="1"/>
  <c r="DS208" i="31"/>
  <c r="FG208" i="31" s="1"/>
  <c r="GU208" i="31" s="1"/>
  <c r="DT28" i="31"/>
  <c r="FH28" i="31" s="1"/>
  <c r="GV28" i="31" s="1"/>
  <c r="DS99" i="31"/>
  <c r="FG99" i="31" s="1"/>
  <c r="GU99" i="31" s="1"/>
  <c r="BK108" i="31"/>
  <c r="BJ210" i="31"/>
  <c r="L10" i="38"/>
  <c r="CE48" i="31"/>
  <c r="CE20" i="31"/>
  <c r="DR94" i="31"/>
  <c r="FF94" i="31" s="1"/>
  <c r="GT94" i="31" s="1"/>
  <c r="DS18" i="31"/>
  <c r="FG18" i="31" s="1"/>
  <c r="GU18" i="31" s="1"/>
  <c r="HO153" i="31"/>
  <c r="DT180" i="31"/>
  <c r="FH180" i="31" s="1"/>
  <c r="GV180" i="31" s="1"/>
  <c r="HO155" i="31"/>
  <c r="IH88" i="31"/>
  <c r="CZ137" i="31"/>
  <c r="EN137" i="31" s="1"/>
  <c r="GB137" i="31" s="1"/>
  <c r="CY59" i="31"/>
  <c r="EM59" i="31" s="1"/>
  <c r="GA59" i="31" s="1"/>
  <c r="DR160" i="31"/>
  <c r="FF160" i="31" s="1"/>
  <c r="GT160" i="31" s="1"/>
  <c r="CF190" i="31"/>
  <c r="DS162" i="31"/>
  <c r="FG162" i="31" s="1"/>
  <c r="GU162" i="31" s="1"/>
  <c r="DS131" i="31"/>
  <c r="FG131" i="31" s="1"/>
  <c r="GU131" i="31" s="1"/>
  <c r="HP49" i="31"/>
  <c r="DS70" i="31"/>
  <c r="FG70" i="31" s="1"/>
  <c r="GU70" i="31" s="1"/>
  <c r="HO162" i="31"/>
  <c r="CY72" i="31"/>
  <c r="EM72" i="31" s="1"/>
  <c r="GA72" i="31" s="1"/>
  <c r="CY120" i="31"/>
  <c r="EM120" i="31" s="1"/>
  <c r="GA120" i="31" s="1"/>
  <c r="DS141" i="31"/>
  <c r="FG141" i="31" s="1"/>
  <c r="GU141" i="31" s="1"/>
  <c r="DS159" i="31"/>
  <c r="FG159" i="31" s="1"/>
  <c r="GU159" i="31" s="1"/>
  <c r="CY174" i="31"/>
  <c r="EM174" i="31" s="1"/>
  <c r="GA174" i="31" s="1"/>
  <c r="CY128" i="31"/>
  <c r="EM128" i="31" s="1"/>
  <c r="GA128" i="31" s="1"/>
  <c r="CY140" i="31"/>
  <c r="EM140" i="31" s="1"/>
  <c r="GA140" i="31" s="1"/>
  <c r="DS196" i="31"/>
  <c r="FG196" i="31" s="1"/>
  <c r="GU196" i="31" s="1"/>
  <c r="DS212" i="31"/>
  <c r="FG212" i="31" s="1"/>
  <c r="GU212" i="31" s="1"/>
  <c r="DS177" i="31"/>
  <c r="FG177" i="31" s="1"/>
  <c r="GU177" i="31" s="1"/>
  <c r="DS43" i="31"/>
  <c r="FG43" i="31" s="1"/>
  <c r="GU43" i="31" s="1"/>
  <c r="DS31" i="31"/>
  <c r="FG31" i="31" s="1"/>
  <c r="GU31" i="31" s="1"/>
  <c r="BK159" i="31"/>
  <c r="BK23" i="31"/>
  <c r="CE214" i="31"/>
  <c r="CY115" i="31"/>
  <c r="EM115" i="31" s="1"/>
  <c r="GA115" i="31" s="1"/>
  <c r="CE146" i="31"/>
  <c r="DS16" i="31"/>
  <c r="FG16" i="31" s="1"/>
  <c r="GU16" i="31" s="1"/>
  <c r="DS181" i="31"/>
  <c r="FG181" i="31" s="1"/>
  <c r="GU181" i="31" s="1"/>
  <c r="CX55" i="31"/>
  <c r="EL55" i="31" s="1"/>
  <c r="FZ55" i="31" s="1"/>
  <c r="CY213" i="31"/>
  <c r="EM213" i="31" s="1"/>
  <c r="GA213" i="31" s="1"/>
  <c r="BK12" i="31"/>
  <c r="BJ79" i="31"/>
  <c r="DS91" i="31"/>
  <c r="FG91" i="31" s="1"/>
  <c r="GU91" i="31" s="1"/>
  <c r="DT93" i="31"/>
  <c r="FH93" i="31" s="1"/>
  <c r="GV93" i="31" s="1"/>
  <c r="CF25" i="31"/>
  <c r="CE110" i="31"/>
  <c r="BK185" i="31"/>
  <c r="BL104" i="31"/>
  <c r="CE56" i="31"/>
  <c r="BK148" i="31"/>
  <c r="BJ91" i="31"/>
  <c r="CE143" i="31"/>
  <c r="BL62" i="31"/>
  <c r="DS119" i="31"/>
  <c r="FG119" i="31" s="1"/>
  <c r="GU119" i="31" s="1"/>
  <c r="CX58" i="31"/>
  <c r="EL58" i="31" s="1"/>
  <c r="FZ58" i="31" s="1"/>
  <c r="CY182" i="31"/>
  <c r="EM182" i="31" s="1"/>
  <c r="GA182" i="31" s="1"/>
  <c r="DS81" i="31"/>
  <c r="FG81" i="31" s="1"/>
  <c r="GU81" i="31" s="1"/>
  <c r="CF104" i="31"/>
  <c r="DS74" i="31"/>
  <c r="FG74" i="31" s="1"/>
  <c r="GU74" i="31" s="1"/>
  <c r="CF37" i="31"/>
  <c r="DS191" i="31"/>
  <c r="FG191" i="31" s="1"/>
  <c r="GU191" i="31" s="1"/>
  <c r="CE87" i="31"/>
  <c r="CX105" i="31"/>
  <c r="EL105" i="31" s="1"/>
  <c r="FZ105" i="31" s="1"/>
  <c r="HN90" i="31"/>
  <c r="CY19" i="31"/>
  <c r="EM19" i="31" s="1"/>
  <c r="GA19" i="31" s="1"/>
  <c r="II111" i="31"/>
  <c r="BL152" i="31"/>
  <c r="BK119" i="31"/>
  <c r="BK27" i="31"/>
  <c r="HN156" i="31"/>
  <c r="DT148" i="31"/>
  <c r="FH148" i="31" s="1"/>
  <c r="GV148" i="31" s="1"/>
  <c r="DS187" i="31"/>
  <c r="FG187" i="31" s="1"/>
  <c r="GU187" i="31" s="1"/>
  <c r="DS168" i="31"/>
  <c r="FG168" i="31" s="1"/>
  <c r="GU168" i="31" s="1"/>
  <c r="CY109" i="31"/>
  <c r="EM109" i="31" s="1"/>
  <c r="GA109" i="31" s="1"/>
  <c r="CY7" i="31"/>
  <c r="EM7" i="31" s="1"/>
  <c r="GA7" i="31" s="1"/>
  <c r="CF200" i="31"/>
  <c r="CX199" i="31"/>
  <c r="EL199" i="31" s="1"/>
  <c r="FZ199" i="31" s="1"/>
  <c r="CF83" i="31"/>
  <c r="CF79" i="31"/>
  <c r="II140" i="31"/>
  <c r="CE21" i="31"/>
  <c r="CY114" i="31"/>
  <c r="EM114" i="31" s="1"/>
  <c r="GA114" i="31" s="1"/>
  <c r="II60" i="31"/>
  <c r="CE153" i="31"/>
  <c r="CD12" i="31"/>
  <c r="CY84" i="31"/>
  <c r="EM84" i="31" s="1"/>
  <c r="GA84" i="31" s="1"/>
  <c r="DS132" i="31"/>
  <c r="FG132" i="31" s="1"/>
  <c r="GU132" i="31" s="1"/>
  <c r="HO111" i="31"/>
  <c r="CZ73" i="31"/>
  <c r="EN73" i="31" s="1"/>
  <c r="GB73" i="31" s="1"/>
  <c r="DS174" i="31"/>
  <c r="FG174" i="31" s="1"/>
  <c r="GU174" i="31" s="1"/>
  <c r="DS204" i="31"/>
  <c r="FG204" i="31" s="1"/>
  <c r="GU204" i="31" s="1"/>
  <c r="DS207" i="31"/>
  <c r="FG207" i="31" s="1"/>
  <c r="GU207" i="31" s="1"/>
  <c r="CY92" i="31"/>
  <c r="EM92" i="31" s="1"/>
  <c r="GA92" i="31" s="1"/>
  <c r="HN121" i="31"/>
  <c r="CY20" i="31"/>
  <c r="EM20" i="31" s="1"/>
  <c r="GA20" i="31" s="1"/>
  <c r="CY207" i="31"/>
  <c r="EM207" i="31" s="1"/>
  <c r="GA207" i="31" s="1"/>
  <c r="DS157" i="31"/>
  <c r="FG157" i="31" s="1"/>
  <c r="GU157" i="31" s="1"/>
  <c r="DS53" i="31"/>
  <c r="FG53" i="31" s="1"/>
  <c r="GU53" i="31" s="1"/>
  <c r="DS179" i="31"/>
  <c r="FG179" i="31" s="1"/>
  <c r="GU179" i="31" s="1"/>
  <c r="CY35" i="31"/>
  <c r="EM35" i="31" s="1"/>
  <c r="GA35" i="31" s="1"/>
  <c r="IH165" i="31"/>
  <c r="IJ8" i="31"/>
  <c r="II206" i="31"/>
  <c r="HN211" i="31"/>
  <c r="IH7" i="31"/>
  <c r="DR209" i="31"/>
  <c r="FF209" i="31" s="1"/>
  <c r="GT209" i="31" s="1"/>
  <c r="II129" i="31"/>
  <c r="II203" i="31"/>
  <c r="CY165" i="31"/>
  <c r="EM165" i="31" s="1"/>
  <c r="GA165" i="31" s="1"/>
  <c r="HN4" i="31"/>
  <c r="DT68" i="31"/>
  <c r="FH68" i="31" s="1"/>
  <c r="GV68" i="31" s="1"/>
  <c r="IH142" i="31"/>
  <c r="CX206" i="31"/>
  <c r="EL206" i="31" s="1"/>
  <c r="FZ206" i="31" s="1"/>
  <c r="HN209" i="31"/>
  <c r="CY75" i="31"/>
  <c r="EM75" i="31" s="1"/>
  <c r="GA75" i="31" s="1"/>
  <c r="II183" i="31"/>
  <c r="IH113" i="31"/>
  <c r="CE147" i="31"/>
  <c r="BK46" i="31"/>
  <c r="CE171" i="31"/>
  <c r="CY95" i="31"/>
  <c r="EM95" i="31" s="1"/>
  <c r="GA95" i="31" s="1"/>
  <c r="II136" i="31"/>
  <c r="DS84" i="31"/>
  <c r="FG84" i="31" s="1"/>
  <c r="GU84" i="31" s="1"/>
  <c r="II155" i="31"/>
  <c r="CY163" i="31"/>
  <c r="EM163" i="31" s="1"/>
  <c r="GA163" i="31" s="1"/>
  <c r="DT137" i="31"/>
  <c r="FH137" i="31" s="1"/>
  <c r="GV137" i="31" s="1"/>
  <c r="DT154" i="31"/>
  <c r="FH154" i="31" s="1"/>
  <c r="GV154" i="31" s="1"/>
  <c r="CX191" i="31"/>
  <c r="EL191" i="31" s="1"/>
  <c r="FZ191" i="31" s="1"/>
  <c r="CZ110" i="31"/>
  <c r="EN110" i="31" s="1"/>
  <c r="GB110" i="31" s="1"/>
  <c r="DS51" i="31"/>
  <c r="FG51" i="31" s="1"/>
  <c r="GU51" i="31" s="1"/>
  <c r="DS24" i="31"/>
  <c r="FG24" i="31" s="1"/>
  <c r="GU24" i="31" s="1"/>
  <c r="IH161" i="31"/>
  <c r="HP200" i="31"/>
  <c r="DS45" i="31"/>
  <c r="FG45" i="31" s="1"/>
  <c r="GU45" i="31" s="1"/>
  <c r="II17" i="31"/>
  <c r="II14" i="31"/>
  <c r="IH9" i="31"/>
  <c r="HN6" i="31"/>
  <c r="CF184" i="31"/>
  <c r="CE23" i="31"/>
  <c r="IH152" i="31"/>
  <c r="HO97" i="31"/>
  <c r="II139" i="31"/>
  <c r="CE75" i="31"/>
  <c r="DT194" i="31"/>
  <c r="FH194" i="31" s="1"/>
  <c r="GV194" i="31" s="1"/>
  <c r="CY133" i="31"/>
  <c r="EM133" i="31" s="1"/>
  <c r="GA133" i="31" s="1"/>
  <c r="CZ193" i="31"/>
  <c r="EN193" i="31" s="1"/>
  <c r="GB193" i="31" s="1"/>
  <c r="BK56" i="31"/>
  <c r="CE150" i="31"/>
  <c r="CE202" i="31"/>
  <c r="CY26" i="31"/>
  <c r="EM26" i="31" s="1"/>
  <c r="GA26" i="31" s="1"/>
  <c r="BK30" i="31"/>
  <c r="BK101" i="31"/>
  <c r="BK196" i="31"/>
  <c r="CY10" i="31"/>
  <c r="EM10" i="31" s="1"/>
  <c r="GA10" i="31" s="1"/>
  <c r="DS172" i="31"/>
  <c r="FG172" i="31" s="1"/>
  <c r="GU172" i="31" s="1"/>
  <c r="DS50" i="31"/>
  <c r="FG50" i="31" s="1"/>
  <c r="GU50" i="31" s="1"/>
  <c r="DT189" i="31"/>
  <c r="FH189" i="31" s="1"/>
  <c r="GV189" i="31" s="1"/>
  <c r="CY41" i="31"/>
  <c r="EM41" i="31" s="1"/>
  <c r="GA41" i="31" s="1"/>
  <c r="BK158" i="31"/>
  <c r="CG85" i="31"/>
  <c r="DR186" i="31"/>
  <c r="FF186" i="31" s="1"/>
  <c r="GT186" i="31" s="1"/>
  <c r="CE210" i="31"/>
  <c r="DR34" i="31"/>
  <c r="FF34" i="31" s="1"/>
  <c r="GT34" i="31" s="1"/>
  <c r="BK94" i="31"/>
  <c r="CX33" i="31"/>
  <c r="EL33" i="31" s="1"/>
  <c r="FZ33" i="31" s="1"/>
  <c r="II192" i="31"/>
  <c r="HN82" i="31"/>
  <c r="HO85" i="31"/>
  <c r="CF170" i="31"/>
  <c r="II198" i="31"/>
  <c r="BK135" i="31"/>
  <c r="DS182" i="31"/>
  <c r="FG182" i="31" s="1"/>
  <c r="GU182" i="31" s="1"/>
  <c r="CZ198" i="31"/>
  <c r="EN198" i="31" s="1"/>
  <c r="GB198" i="31" s="1"/>
  <c r="CX169" i="31"/>
  <c r="EL169" i="31" s="1"/>
  <c r="FZ169" i="31" s="1"/>
  <c r="CY22" i="31"/>
  <c r="EM22" i="31" s="1"/>
  <c r="GA22" i="31" s="1"/>
  <c r="II215" i="31"/>
  <c r="DT193" i="31"/>
  <c r="FH193" i="31" s="1"/>
  <c r="GV193" i="31" s="1"/>
  <c r="DT135" i="31"/>
  <c r="FH135" i="31" s="1"/>
  <c r="GV135" i="31" s="1"/>
  <c r="HN143" i="31"/>
  <c r="IH67" i="31"/>
  <c r="HN132" i="31"/>
  <c r="HN189" i="31"/>
  <c r="CF78" i="31"/>
  <c r="DS86" i="31"/>
  <c r="FG86" i="31" s="1"/>
  <c r="GU86" i="31" s="1"/>
  <c r="CE120" i="31"/>
  <c r="CE98" i="31"/>
  <c r="BK70" i="31"/>
  <c r="V12" i="39"/>
  <c r="W12" i="39" s="1"/>
  <c r="X12" i="39" s="1"/>
  <c r="CZ170" i="31"/>
  <c r="EN170" i="31" s="1"/>
  <c r="GB170" i="31" s="1"/>
  <c r="CY32" i="31"/>
  <c r="EM32" i="31" s="1"/>
  <c r="GA32" i="31" s="1"/>
  <c r="DS22" i="31"/>
  <c r="FG22" i="31" s="1"/>
  <c r="GU22" i="31" s="1"/>
  <c r="CY131" i="31"/>
  <c r="EM131" i="31" s="1"/>
  <c r="GA131" i="31" s="1"/>
  <c r="I10" i="39"/>
  <c r="J10" i="39" s="1"/>
  <c r="K10" i="39" s="1"/>
  <c r="II92" i="31"/>
  <c r="DS199" i="31"/>
  <c r="FG199" i="31" s="1"/>
  <c r="GU199" i="31" s="1"/>
  <c r="II61" i="31"/>
  <c r="II96" i="31"/>
  <c r="IH46" i="31"/>
  <c r="DT64" i="31"/>
  <c r="FH64" i="31" s="1"/>
  <c r="GV64" i="31" s="1"/>
  <c r="CY180" i="31"/>
  <c r="EM180" i="31" s="1"/>
  <c r="GA180" i="31" s="1"/>
  <c r="HO134" i="31"/>
  <c r="IH145" i="31"/>
  <c r="CY187" i="31"/>
  <c r="EM187" i="31" s="1"/>
  <c r="GA187" i="31" s="1"/>
  <c r="BK123" i="31"/>
  <c r="HO172" i="31"/>
  <c r="CE71" i="31"/>
  <c r="V11" i="38"/>
  <c r="W11" i="38" s="1"/>
  <c r="X11" i="38" s="1"/>
  <c r="HN68" i="31"/>
  <c r="BL204" i="31"/>
  <c r="BL179" i="31"/>
  <c r="CF77" i="31"/>
  <c r="CX98" i="31"/>
  <c r="EL98" i="31" s="1"/>
  <c r="FZ98" i="31" s="1"/>
  <c r="II211" i="31"/>
  <c r="HN42" i="31"/>
  <c r="CY86" i="31"/>
  <c r="EM86" i="31" s="1"/>
  <c r="GA86" i="31" s="1"/>
  <c r="CZ217" i="31"/>
  <c r="EN217" i="31" s="1"/>
  <c r="GB217" i="31" s="1"/>
  <c r="DS122" i="31"/>
  <c r="FG122" i="31" s="1"/>
  <c r="GU122" i="31" s="1"/>
  <c r="HN5" i="31"/>
  <c r="II169" i="31"/>
  <c r="CY96" i="31"/>
  <c r="EM96" i="31" s="1"/>
  <c r="GA96" i="31" s="1"/>
  <c r="HN208" i="31"/>
  <c r="DT49" i="31"/>
  <c r="FH49" i="31" s="1"/>
  <c r="GV49" i="31" s="1"/>
  <c r="HN145" i="31"/>
  <c r="BL57" i="31"/>
  <c r="IH205" i="31"/>
  <c r="II69" i="31"/>
  <c r="BK122" i="31"/>
  <c r="HN195" i="31"/>
  <c r="DS97" i="31"/>
  <c r="FG97" i="31" s="1"/>
  <c r="GU97" i="31" s="1"/>
  <c r="CY40" i="31"/>
  <c r="EM40" i="31" s="1"/>
  <c r="GA40" i="31" s="1"/>
  <c r="CY183" i="31"/>
  <c r="EM183" i="31" s="1"/>
  <c r="GA183" i="31" s="1"/>
  <c r="CX126" i="31"/>
  <c r="EL126" i="31" s="1"/>
  <c r="FZ126" i="31" s="1"/>
  <c r="IH76" i="31"/>
  <c r="HN118" i="31"/>
  <c r="CX184" i="31"/>
  <c r="EL184" i="31" s="1"/>
  <c r="FZ184" i="31" s="1"/>
  <c r="II58" i="31"/>
  <c r="CY9" i="31"/>
  <c r="EM9" i="31" s="1"/>
  <c r="GA9" i="31" s="1"/>
  <c r="CY130" i="31"/>
  <c r="EM130" i="31" s="1"/>
  <c r="GA130" i="31" s="1"/>
  <c r="HP99" i="31"/>
  <c r="CX149" i="31"/>
  <c r="EL149" i="31" s="1"/>
  <c r="FZ149" i="31" s="1"/>
  <c r="CY186" i="31"/>
  <c r="EM186" i="31" s="1"/>
  <c r="GA186" i="31" s="1"/>
  <c r="HN166" i="31"/>
  <c r="BL103" i="31"/>
  <c r="II125" i="31"/>
  <c r="CY34" i="31"/>
  <c r="EM34" i="31" s="1"/>
  <c r="GA34" i="31" s="1"/>
  <c r="CE66" i="31"/>
  <c r="DS118" i="31"/>
  <c r="FG118" i="31" s="1"/>
  <c r="GU118" i="31" s="1"/>
  <c r="HO147" i="31"/>
  <c r="BK38" i="31"/>
  <c r="II95" i="31"/>
  <c r="HO142" i="31"/>
  <c r="DS47" i="31"/>
  <c r="FG47" i="31" s="1"/>
  <c r="GU47" i="31" s="1"/>
  <c r="BK212" i="31"/>
  <c r="CY151" i="31"/>
  <c r="EM151" i="31" s="1"/>
  <c r="GA151" i="31" s="1"/>
  <c r="CF124" i="31"/>
  <c r="CY150" i="31"/>
  <c r="EM150" i="31" s="1"/>
  <c r="GA150" i="31" s="1"/>
  <c r="BK74" i="31"/>
  <c r="BK93" i="31"/>
  <c r="CD73" i="31"/>
  <c r="CE213" i="31"/>
  <c r="CF6" i="31"/>
  <c r="BK116" i="31"/>
  <c r="BK67" i="31"/>
  <c r="BL54" i="31"/>
  <c r="CY29" i="31"/>
  <c r="EM29" i="31" s="1"/>
  <c r="GA29" i="31" s="1"/>
  <c r="BK43" i="31"/>
  <c r="BK203" i="31"/>
  <c r="CY51" i="31"/>
  <c r="EM51" i="31" s="1"/>
  <c r="GA51" i="31" s="1"/>
  <c r="DS176" i="31"/>
  <c r="FG176" i="31" s="1"/>
  <c r="GU176" i="31" s="1"/>
  <c r="CE138" i="31"/>
  <c r="BL61" i="31"/>
  <c r="CE44" i="31"/>
  <c r="CG72" i="31"/>
  <c r="CF163" i="31"/>
  <c r="CF127" i="31"/>
  <c r="CY83" i="31"/>
  <c r="EM83" i="31" s="1"/>
  <c r="GA83" i="31" s="1"/>
  <c r="BK71" i="31"/>
  <c r="CY177" i="31"/>
  <c r="EM177" i="31" s="1"/>
  <c r="GA177" i="31" s="1"/>
  <c r="CY44" i="31"/>
  <c r="EM44" i="31" s="1"/>
  <c r="GA44" i="31" s="1"/>
  <c r="BK16" i="31"/>
  <c r="CY11" i="31"/>
  <c r="EM11" i="31" s="1"/>
  <c r="GA11" i="31" s="1"/>
  <c r="BK31" i="31"/>
  <c r="CF128" i="31"/>
  <c r="II133" i="31"/>
  <c r="CF11" i="31"/>
  <c r="CY194" i="31"/>
  <c r="EM194" i="31" s="1"/>
  <c r="GA194" i="31" s="1"/>
  <c r="DS57" i="31"/>
  <c r="FG57" i="31" s="1"/>
  <c r="GU57" i="31" s="1"/>
  <c r="HN175" i="31"/>
  <c r="Y11" i="38" l="1"/>
  <c r="U12" i="38" s="1"/>
  <c r="V12" i="38" s="1"/>
  <c r="W12" i="38" s="1"/>
  <c r="X12" i="38" s="1"/>
  <c r="HO186" i="31"/>
  <c r="BL186" i="31" s="1"/>
  <c r="HN126" i="31"/>
  <c r="II53" i="31"/>
  <c r="IJ68" i="31"/>
  <c r="CG68" i="31" s="1"/>
  <c r="II118" i="31"/>
  <c r="CF118" i="31" s="1"/>
  <c r="HO178" i="31"/>
  <c r="BL178" i="31" s="1"/>
  <c r="Y12" i="39"/>
  <c r="U13" i="39" s="1"/>
  <c r="HO69" i="31"/>
  <c r="BL69" i="31" s="1"/>
  <c r="II24" i="31"/>
  <c r="IJ137" i="31"/>
  <c r="II131" i="31"/>
  <c r="CF131" i="31" s="1"/>
  <c r="IJ15" i="31"/>
  <c r="CG15" i="31" s="1"/>
  <c r="HO34" i="31"/>
  <c r="BL34" i="31" s="1"/>
  <c r="HO187" i="31"/>
  <c r="BL187" i="31" s="1"/>
  <c r="II51" i="31"/>
  <c r="HO75" i="31"/>
  <c r="BL75" i="31" s="1"/>
  <c r="II97" i="31"/>
  <c r="CF97" i="31" s="1"/>
  <c r="IJ49" i="31"/>
  <c r="CG49" i="31" s="1"/>
  <c r="HN199" i="31"/>
  <c r="BK199" i="31" s="1"/>
  <c r="IJ148" i="31"/>
  <c r="CG148" i="31" s="1"/>
  <c r="HO19" i="31"/>
  <c r="BL19" i="31" s="1"/>
  <c r="IJ193" i="31"/>
  <c r="CG193" i="31" s="1"/>
  <c r="IJ154" i="31"/>
  <c r="CG154" i="31" s="1"/>
  <c r="HO180" i="31"/>
  <c r="BL180" i="31" s="1"/>
  <c r="HO95" i="31"/>
  <c r="BL95" i="31" s="1"/>
  <c r="HO35" i="31"/>
  <c r="BL35" i="31" s="1"/>
  <c r="HO207" i="31"/>
  <c r="BL207" i="31" s="1"/>
  <c r="II168" i="31"/>
  <c r="HO78" i="31"/>
  <c r="BL78" i="31" s="1"/>
  <c r="IJ64" i="31"/>
  <c r="CG64" i="31" s="1"/>
  <c r="II179" i="31"/>
  <c r="CF179" i="31" s="1"/>
  <c r="HO20" i="31"/>
  <c r="BL20" i="31" s="1"/>
  <c r="HO7" i="31"/>
  <c r="II187" i="31"/>
  <c r="CF187" i="31" s="1"/>
  <c r="IJ135" i="31"/>
  <c r="CG135" i="31" s="1"/>
  <c r="II57" i="31"/>
  <c r="CF57" i="31" s="1"/>
  <c r="HO183" i="31"/>
  <c r="BL183" i="31" s="1"/>
  <c r="II86" i="31"/>
  <c r="CF86" i="31" s="1"/>
  <c r="II45" i="31"/>
  <c r="CF45" i="31" s="1"/>
  <c r="HP110" i="31"/>
  <c r="BM110" i="31" s="1"/>
  <c r="HO163" i="31"/>
  <c r="BL163" i="31" s="1"/>
  <c r="II132" i="31"/>
  <c r="CF132" i="31" s="1"/>
  <c r="II70" i="31"/>
  <c r="CF70" i="31" s="1"/>
  <c r="II18" i="31"/>
  <c r="CF18" i="31" s="1"/>
  <c r="HO194" i="31"/>
  <c r="HN184" i="31"/>
  <c r="BK184" i="31" s="1"/>
  <c r="HO40" i="31"/>
  <c r="BL40" i="31" s="1"/>
  <c r="HN191" i="31"/>
  <c r="BK191" i="31" s="1"/>
  <c r="HO84" i="31"/>
  <c r="BL84" i="31" s="1"/>
  <c r="HO109" i="31"/>
  <c r="IH94" i="31"/>
  <c r="CE94" i="31" s="1"/>
  <c r="II195" i="31"/>
  <c r="II157" i="31"/>
  <c r="CF157" i="31" s="1"/>
  <c r="IJ149" i="31"/>
  <c r="CG149" i="31" s="1"/>
  <c r="BK143" i="31"/>
  <c r="CE9" i="31"/>
  <c r="DT90" i="31"/>
  <c r="FH90" i="31" s="1"/>
  <c r="GV90" i="31" s="1"/>
  <c r="CY106" i="31"/>
  <c r="EM106" i="31" s="1"/>
  <c r="GA106" i="31" s="1"/>
  <c r="DT188" i="31"/>
  <c r="FH188" i="31" s="1"/>
  <c r="GV188" i="31" s="1"/>
  <c r="HO11" i="31"/>
  <c r="CY71" i="31"/>
  <c r="EM71" i="31" s="1"/>
  <c r="GA71" i="31" s="1"/>
  <c r="DT163" i="31"/>
  <c r="FH163" i="31" s="1"/>
  <c r="GV163" i="31" s="1"/>
  <c r="CZ61" i="31"/>
  <c r="EN61" i="31" s="1"/>
  <c r="GB61" i="31" s="1"/>
  <c r="CY203" i="31"/>
  <c r="EM203" i="31" s="1"/>
  <c r="GA203" i="31" s="1"/>
  <c r="CY67" i="31"/>
  <c r="EM67" i="31" s="1"/>
  <c r="GA67" i="31" s="1"/>
  <c r="DT6" i="31"/>
  <c r="FH6" i="31" s="1"/>
  <c r="GV6" i="31" s="1"/>
  <c r="DS107" i="31"/>
  <c r="FG107" i="31" s="1"/>
  <c r="GU107" i="31" s="1"/>
  <c r="DT124" i="31"/>
  <c r="FH124" i="31" s="1"/>
  <c r="GV124" i="31" s="1"/>
  <c r="II47" i="31"/>
  <c r="HO9" i="31"/>
  <c r="CY122" i="31"/>
  <c r="EM122" i="31" s="1"/>
  <c r="GA122" i="31" s="1"/>
  <c r="BK208" i="31"/>
  <c r="HP217" i="31"/>
  <c r="DT77" i="31"/>
  <c r="FH77" i="31" s="1"/>
  <c r="GV77" i="31" s="1"/>
  <c r="CE145" i="31"/>
  <c r="CF61" i="31"/>
  <c r="HO131" i="31"/>
  <c r="HN169" i="31"/>
  <c r="CY135" i="31"/>
  <c r="EM135" i="31" s="1"/>
  <c r="GA135" i="31" s="1"/>
  <c r="HN33" i="31"/>
  <c r="IH186" i="31"/>
  <c r="CY158" i="31"/>
  <c r="EM158" i="31" s="1"/>
  <c r="GA158" i="31" s="1"/>
  <c r="II50" i="31"/>
  <c r="DU82" i="31"/>
  <c r="FI82" i="31" s="1"/>
  <c r="GW82" i="31" s="1"/>
  <c r="HO26" i="31"/>
  <c r="DT185" i="31"/>
  <c r="FH185" i="31" s="1"/>
  <c r="GV185" i="31" s="1"/>
  <c r="HO133" i="31"/>
  <c r="BL97" i="31"/>
  <c r="CF14" i="31"/>
  <c r="CE113" i="31"/>
  <c r="IH209" i="31"/>
  <c r="II204" i="31"/>
  <c r="HO114" i="31"/>
  <c r="CZ152" i="31"/>
  <c r="EN152" i="31" s="1"/>
  <c r="GB152" i="31" s="1"/>
  <c r="HN105" i="31"/>
  <c r="II74" i="31"/>
  <c r="II81" i="31"/>
  <c r="II119" i="31"/>
  <c r="DU62" i="31"/>
  <c r="FI62" i="31" s="1"/>
  <c r="GW62" i="31" s="1"/>
  <c r="DT115" i="31"/>
  <c r="FH115" i="31" s="1"/>
  <c r="GV115" i="31" s="1"/>
  <c r="DS56" i="31"/>
  <c r="FG56" i="31" s="1"/>
  <c r="GU56" i="31" s="1"/>
  <c r="DT25" i="31"/>
  <c r="FH25" i="31" s="1"/>
  <c r="GV25" i="31" s="1"/>
  <c r="CX79" i="31"/>
  <c r="EL79" i="31" s="1"/>
  <c r="FZ79" i="31" s="1"/>
  <c r="HN55" i="31"/>
  <c r="DS146" i="31"/>
  <c r="FG146" i="31" s="1"/>
  <c r="GU146" i="31" s="1"/>
  <c r="DU217" i="31"/>
  <c r="FI217" i="31" s="1"/>
  <c r="GW217" i="31" s="1"/>
  <c r="II177" i="31"/>
  <c r="HO128" i="31"/>
  <c r="DT102" i="31"/>
  <c r="FH102" i="31" s="1"/>
  <c r="GV102" i="31" s="1"/>
  <c r="BM49" i="31"/>
  <c r="IH160" i="31"/>
  <c r="HP137" i="31"/>
  <c r="CX210" i="31"/>
  <c r="EL210" i="31" s="1"/>
  <c r="FZ210" i="31" s="1"/>
  <c r="II99" i="31"/>
  <c r="II52" i="31"/>
  <c r="HO65" i="31"/>
  <c r="IJ109" i="31"/>
  <c r="IH166" i="31"/>
  <c r="BK112" i="31"/>
  <c r="HO127" i="31"/>
  <c r="II13" i="31"/>
  <c r="DS114" i="31"/>
  <c r="FG114" i="31" s="1"/>
  <c r="GU114" i="31" s="1"/>
  <c r="II35" i="31"/>
  <c r="HN47" i="31"/>
  <c r="II32" i="31"/>
  <c r="CY113" i="31"/>
  <c r="EM113" i="31" s="1"/>
  <c r="GA113" i="31" s="1"/>
  <c r="BL64" i="31"/>
  <c r="II19" i="31"/>
  <c r="DT36" i="31"/>
  <c r="FH36" i="31" s="1"/>
  <c r="GV36" i="31" s="1"/>
  <c r="HO52" i="31"/>
  <c r="HO89" i="31"/>
  <c r="HO8" i="31"/>
  <c r="CZ167" i="31"/>
  <c r="EN167" i="31" s="1"/>
  <c r="GB167" i="31" s="1"/>
  <c r="CY216" i="31"/>
  <c r="EM216" i="31" s="1"/>
  <c r="GA216" i="31" s="1"/>
  <c r="BK166" i="31"/>
  <c r="DS120" i="31"/>
  <c r="FG120" i="31" s="1"/>
  <c r="GU120" i="31" s="1"/>
  <c r="BK13" i="31"/>
  <c r="BL142" i="31"/>
  <c r="DS66" i="31"/>
  <c r="FG66" i="31" s="1"/>
  <c r="GU66" i="31" s="1"/>
  <c r="CF58" i="31"/>
  <c r="CF69" i="31"/>
  <c r="BL134" i="31"/>
  <c r="CF198" i="31"/>
  <c r="CE152" i="31"/>
  <c r="CF17" i="31"/>
  <c r="CF51" i="31"/>
  <c r="CG137" i="31"/>
  <c r="CF183" i="31"/>
  <c r="CE7" i="31"/>
  <c r="BL109" i="31"/>
  <c r="CE88" i="31"/>
  <c r="BK146" i="31"/>
  <c r="BK53" i="31"/>
  <c r="BK164" i="31"/>
  <c r="DT216" i="31"/>
  <c r="FH216" i="31" s="1"/>
  <c r="GV216" i="31" s="1"/>
  <c r="CE123" i="31"/>
  <c r="CF101" i="31"/>
  <c r="CE142" i="31"/>
  <c r="DT83" i="31"/>
  <c r="FH83" i="31" s="1"/>
  <c r="GV83" i="31" s="1"/>
  <c r="DT128" i="31"/>
  <c r="FH128" i="31" s="1"/>
  <c r="GV128" i="31" s="1"/>
  <c r="CY16" i="31"/>
  <c r="EM16" i="31" s="1"/>
  <c r="GA16" i="31" s="1"/>
  <c r="CZ157" i="31"/>
  <c r="EN157" i="31" s="1"/>
  <c r="GB157" i="31" s="1"/>
  <c r="DU72" i="31"/>
  <c r="FI72" i="31" s="1"/>
  <c r="GW72" i="31" s="1"/>
  <c r="DS138" i="31"/>
  <c r="FG138" i="31" s="1"/>
  <c r="GU138" i="31" s="1"/>
  <c r="CY43" i="31"/>
  <c r="EM43" i="31" s="1"/>
  <c r="GA43" i="31" s="1"/>
  <c r="DA77" i="31"/>
  <c r="EO77" i="31" s="1"/>
  <c r="GC77" i="31" s="1"/>
  <c r="DS213" i="31"/>
  <c r="FG213" i="31" s="1"/>
  <c r="GU213" i="31" s="1"/>
  <c r="CY74" i="31"/>
  <c r="EM74" i="31" s="1"/>
  <c r="GA74" i="31" s="1"/>
  <c r="HO151" i="31"/>
  <c r="CF95" i="31"/>
  <c r="HN149" i="31"/>
  <c r="CE205" i="31"/>
  <c r="HO96" i="31"/>
  <c r="HO86" i="31"/>
  <c r="CZ179" i="31"/>
  <c r="EN179" i="31" s="1"/>
  <c r="GB179" i="31" s="1"/>
  <c r="DS71" i="31"/>
  <c r="FG71" i="31" s="1"/>
  <c r="GU71" i="31" s="1"/>
  <c r="II199" i="31"/>
  <c r="II22" i="31"/>
  <c r="HP198" i="31"/>
  <c r="CY94" i="31"/>
  <c r="EM94" i="31" s="1"/>
  <c r="GA94" i="31" s="1"/>
  <c r="DT144" i="31"/>
  <c r="FH144" i="31" s="1"/>
  <c r="GV144" i="31" s="1"/>
  <c r="CY188" i="31"/>
  <c r="EM188" i="31" s="1"/>
  <c r="GA188" i="31" s="1"/>
  <c r="II172" i="31"/>
  <c r="CY101" i="31"/>
  <c r="EM101" i="31" s="1"/>
  <c r="GA101" i="31" s="1"/>
  <c r="CZ21" i="31"/>
  <c r="EN21" i="31" s="1"/>
  <c r="GB21" i="31" s="1"/>
  <c r="CZ205" i="31"/>
  <c r="EN205" i="31" s="1"/>
  <c r="GB205" i="31" s="1"/>
  <c r="IJ194" i="31"/>
  <c r="BK4" i="31"/>
  <c r="BK211" i="31"/>
  <c r="BK121" i="31"/>
  <c r="II174" i="31"/>
  <c r="DS21" i="31"/>
  <c r="FG21" i="31" s="1"/>
  <c r="GU21" i="31" s="1"/>
  <c r="BK156" i="31"/>
  <c r="DU30" i="31"/>
  <c r="FI30" i="31" s="1"/>
  <c r="GW30" i="31" s="1"/>
  <c r="DS87" i="31"/>
  <c r="FG87" i="31" s="1"/>
  <c r="GU87" i="31" s="1"/>
  <c r="DT104" i="31"/>
  <c r="FH104" i="31" s="1"/>
  <c r="GV104" i="31" s="1"/>
  <c r="HO182" i="31"/>
  <c r="DS33" i="31"/>
  <c r="FG33" i="31" s="1"/>
  <c r="GU33" i="31" s="1"/>
  <c r="CY24" i="31"/>
  <c r="EM24" i="31" s="1"/>
  <c r="GA24" i="31" s="1"/>
  <c r="CY168" i="31"/>
  <c r="EM168" i="31" s="1"/>
  <c r="GA168" i="31" s="1"/>
  <c r="CZ104" i="31"/>
  <c r="EN104" i="31" s="1"/>
  <c r="GB104" i="31" s="1"/>
  <c r="DT63" i="31"/>
  <c r="FH63" i="31" s="1"/>
  <c r="GV63" i="31" s="1"/>
  <c r="CY12" i="31"/>
  <c r="EM12" i="31" s="1"/>
  <c r="GA12" i="31" s="1"/>
  <c r="CZ214" i="31"/>
  <c r="EN214" i="31" s="1"/>
  <c r="GB214" i="31" s="1"/>
  <c r="HO115" i="31"/>
  <c r="CY159" i="31"/>
  <c r="EM159" i="31" s="1"/>
  <c r="GA159" i="31" s="1"/>
  <c r="II212" i="31"/>
  <c r="HO174" i="31"/>
  <c r="HO120" i="31"/>
  <c r="DS59" i="31"/>
  <c r="FG59" i="31" s="1"/>
  <c r="GU59" i="31" s="1"/>
  <c r="BL155" i="31"/>
  <c r="CZ192" i="31"/>
  <c r="EN192" i="31" s="1"/>
  <c r="GB192" i="31" s="1"/>
  <c r="IJ28" i="31"/>
  <c r="IH134" i="31"/>
  <c r="CZ181" i="31"/>
  <c r="EN181" i="31" s="1"/>
  <c r="GB181" i="31" s="1"/>
  <c r="CY36" i="31"/>
  <c r="EM36" i="31" s="1"/>
  <c r="GA36" i="31" s="1"/>
  <c r="HO28" i="31"/>
  <c r="HO139" i="31"/>
  <c r="BK88" i="31"/>
  <c r="CY173" i="31"/>
  <c r="EM173" i="31" s="1"/>
  <c r="GA173" i="31" s="1"/>
  <c r="II26" i="31"/>
  <c r="CF121" i="31"/>
  <c r="HN136" i="31"/>
  <c r="II175" i="31"/>
  <c r="HO160" i="31"/>
  <c r="CZ45" i="31"/>
  <c r="EN45" i="31" s="1"/>
  <c r="GB45" i="31" s="1"/>
  <c r="HO129" i="31"/>
  <c r="IJ100" i="31"/>
  <c r="CX201" i="31"/>
  <c r="EL201" i="31" s="1"/>
  <c r="FZ201" i="31" s="1"/>
  <c r="II130" i="31"/>
  <c r="CF136" i="31"/>
  <c r="BL194" i="31"/>
  <c r="CF169" i="31"/>
  <c r="BK42" i="31"/>
  <c r="BL172" i="31"/>
  <c r="CF92" i="31"/>
  <c r="CY70" i="31"/>
  <c r="EM70" i="31" s="1"/>
  <c r="GA70" i="31" s="1"/>
  <c r="DT78" i="31"/>
  <c r="FH78" i="31" s="1"/>
  <c r="GV78" i="31" s="1"/>
  <c r="DT170" i="31"/>
  <c r="FH170" i="31" s="1"/>
  <c r="GV170" i="31" s="1"/>
  <c r="DS23" i="31"/>
  <c r="FG23" i="31" s="1"/>
  <c r="GU23" i="31" s="1"/>
  <c r="DS171" i="31"/>
  <c r="FG171" i="31" s="1"/>
  <c r="GU171" i="31" s="1"/>
  <c r="CF206" i="31"/>
  <c r="CF53" i="31"/>
  <c r="DR12" i="31"/>
  <c r="FF12" i="31" s="1"/>
  <c r="GT12" i="31" s="1"/>
  <c r="CF140" i="31"/>
  <c r="DT200" i="31"/>
  <c r="FH200" i="31" s="1"/>
  <c r="GV200" i="31" s="1"/>
  <c r="DT108" i="31"/>
  <c r="FH108" i="31" s="1"/>
  <c r="GV108" i="31" s="1"/>
  <c r="CF111" i="31"/>
  <c r="DS20" i="31"/>
  <c r="FG20" i="31" s="1"/>
  <c r="GU20" i="31" s="1"/>
  <c r="BL39" i="31"/>
  <c r="CF40" i="31"/>
  <c r="CF195" i="31"/>
  <c r="BK175" i="31"/>
  <c r="BK126" i="31"/>
  <c r="CF96" i="31"/>
  <c r="CF139" i="31"/>
  <c r="CZ80" i="31"/>
  <c r="EN80" i="31" s="1"/>
  <c r="GB80" i="31" s="1"/>
  <c r="HO44" i="31"/>
  <c r="HO83" i="31"/>
  <c r="DT117" i="31"/>
  <c r="FH117" i="31" s="1"/>
  <c r="GV117" i="31" s="1"/>
  <c r="II176" i="31"/>
  <c r="HO29" i="31"/>
  <c r="CY116" i="31"/>
  <c r="EM116" i="31" s="1"/>
  <c r="GA116" i="31" s="1"/>
  <c r="DR73" i="31"/>
  <c r="FF73" i="31" s="1"/>
  <c r="GT73" i="31" s="1"/>
  <c r="HO150" i="31"/>
  <c r="CY212" i="31"/>
  <c r="EM212" i="31" s="1"/>
  <c r="GA212" i="31" s="1"/>
  <c r="CY38" i="31"/>
  <c r="EM38" i="31" s="1"/>
  <c r="GA38" i="31" s="1"/>
  <c r="CF125" i="31"/>
  <c r="BM99" i="31"/>
  <c r="BK118" i="31"/>
  <c r="CZ57" i="31"/>
  <c r="EN57" i="31" s="1"/>
  <c r="GB57" i="31" s="1"/>
  <c r="BK5" i="31"/>
  <c r="CF211" i="31"/>
  <c r="CZ204" i="31"/>
  <c r="EN204" i="31" s="1"/>
  <c r="GB204" i="31" s="1"/>
  <c r="HO32" i="31"/>
  <c r="BK189" i="31"/>
  <c r="CF215" i="31"/>
  <c r="II182" i="31"/>
  <c r="BL85" i="31"/>
  <c r="IH34" i="31"/>
  <c r="DU85" i="31"/>
  <c r="FI85" i="31" s="1"/>
  <c r="GW85" i="31" s="1"/>
  <c r="HO41" i="31"/>
  <c r="HO10" i="31"/>
  <c r="DT27" i="31"/>
  <c r="FH27" i="31" s="1"/>
  <c r="GV27" i="31" s="1"/>
  <c r="DS202" i="31"/>
  <c r="FG202" i="31" s="1"/>
  <c r="GU202" i="31" s="1"/>
  <c r="CY56" i="31"/>
  <c r="EM56" i="31" s="1"/>
  <c r="GA56" i="31" s="1"/>
  <c r="DT4" i="31"/>
  <c r="FH4" i="31" s="1"/>
  <c r="GV4" i="31" s="1"/>
  <c r="BM200" i="31"/>
  <c r="CF155" i="31"/>
  <c r="BK209" i="31"/>
  <c r="HO165" i="31"/>
  <c r="CG8" i="31"/>
  <c r="HO92" i="31"/>
  <c r="HP73" i="31"/>
  <c r="CY27" i="31"/>
  <c r="EM27" i="31" s="1"/>
  <c r="GA27" i="31" s="1"/>
  <c r="II191" i="31"/>
  <c r="DU112" i="31"/>
  <c r="FI112" i="31" s="1"/>
  <c r="GW112" i="31" s="1"/>
  <c r="DT41" i="31"/>
  <c r="FH41" i="31" s="1"/>
  <c r="GV41" i="31" s="1"/>
  <c r="CZ62" i="31"/>
  <c r="EN62" i="31" s="1"/>
  <c r="GB62" i="31" s="1"/>
  <c r="DS143" i="31"/>
  <c r="FG143" i="31" s="1"/>
  <c r="GU143" i="31" s="1"/>
  <c r="CY148" i="31"/>
  <c r="EM148" i="31" s="1"/>
  <c r="GA148" i="31" s="1"/>
  <c r="CY185" i="31"/>
  <c r="EM185" i="31" s="1"/>
  <c r="GA185" i="31" s="1"/>
  <c r="IJ93" i="31"/>
  <c r="HO213" i="31"/>
  <c r="II181" i="31"/>
  <c r="DS214" i="31"/>
  <c r="FG214" i="31" s="1"/>
  <c r="GU214" i="31" s="1"/>
  <c r="II31" i="31"/>
  <c r="II196" i="31"/>
  <c r="II159" i="31"/>
  <c r="HO72" i="31"/>
  <c r="II162" i="31"/>
  <c r="HO59" i="31"/>
  <c r="IJ180" i="31"/>
  <c r="DT173" i="31"/>
  <c r="FH173" i="31" s="1"/>
  <c r="GV173" i="31" s="1"/>
  <c r="II208" i="31"/>
  <c r="CG65" i="31"/>
  <c r="BL171" i="31"/>
  <c r="CY144" i="31"/>
  <c r="EM144" i="31" s="1"/>
  <c r="GA144" i="31" s="1"/>
  <c r="DT54" i="31"/>
  <c r="FH54" i="31" s="1"/>
  <c r="GV54" i="31" s="1"/>
  <c r="CY14" i="31"/>
  <c r="EM14" i="31" s="1"/>
  <c r="GA14" i="31" s="1"/>
  <c r="DT164" i="31"/>
  <c r="FH164" i="31" s="1"/>
  <c r="GV164" i="31" s="1"/>
  <c r="CF105" i="31"/>
  <c r="HO60" i="31"/>
  <c r="HN202" i="31"/>
  <c r="BK138" i="31"/>
  <c r="BK63" i="31"/>
  <c r="HO37" i="31"/>
  <c r="CE89" i="31"/>
  <c r="HO18" i="31"/>
  <c r="II29" i="31"/>
  <c r="CY215" i="31"/>
  <c r="EM215" i="31" s="1"/>
  <c r="GA215" i="31" s="1"/>
  <c r="DT116" i="31"/>
  <c r="FH116" i="31" s="1"/>
  <c r="GV116" i="31" s="1"/>
  <c r="DT42" i="31"/>
  <c r="FH42" i="31" s="1"/>
  <c r="GV42" i="31" s="1"/>
  <c r="HO102" i="31"/>
  <c r="II151" i="31"/>
  <c r="CX125" i="31"/>
  <c r="EL125" i="31" s="1"/>
  <c r="FZ125" i="31" s="1"/>
  <c r="HO81" i="31"/>
  <c r="V13" i="39"/>
  <c r="W13" i="39" s="1"/>
  <c r="X13" i="39" s="1"/>
  <c r="CF24" i="31"/>
  <c r="DS147" i="31"/>
  <c r="FG147" i="31" s="1"/>
  <c r="GU147" i="31" s="1"/>
  <c r="CY218" i="31"/>
  <c r="EM218" i="31" s="1"/>
  <c r="GA218" i="31" s="1"/>
  <c r="DT11" i="31"/>
  <c r="FH11" i="31" s="1"/>
  <c r="GV11" i="31" s="1"/>
  <c r="BL147" i="31"/>
  <c r="CE76" i="31"/>
  <c r="BK145" i="31"/>
  <c r="BK68" i="31"/>
  <c r="CY123" i="31"/>
  <c r="EM123" i="31" s="1"/>
  <c r="GA123" i="31" s="1"/>
  <c r="DS98" i="31"/>
  <c r="FG98" i="31" s="1"/>
  <c r="GU98" i="31" s="1"/>
  <c r="BK132" i="31"/>
  <c r="BK82" i="31"/>
  <c r="DT184" i="31"/>
  <c r="FH184" i="31" s="1"/>
  <c r="GV184" i="31" s="1"/>
  <c r="CE161" i="31"/>
  <c r="CY46" i="31"/>
  <c r="EM46" i="31" s="1"/>
  <c r="GA46" i="31" s="1"/>
  <c r="CF203" i="31"/>
  <c r="CE165" i="31"/>
  <c r="BL111" i="31"/>
  <c r="DS153" i="31"/>
  <c r="FG153" i="31" s="1"/>
  <c r="GU153" i="31" s="1"/>
  <c r="DT79" i="31"/>
  <c r="FH79" i="31" s="1"/>
  <c r="GV79" i="31" s="1"/>
  <c r="BL7" i="31"/>
  <c r="CF168" i="31"/>
  <c r="BL162" i="31"/>
  <c r="BL153" i="31"/>
  <c r="DS48" i="31"/>
  <c r="FG48" i="31" s="1"/>
  <c r="GU48" i="31" s="1"/>
  <c r="BL100" i="31"/>
  <c r="CF218" i="31"/>
  <c r="BL107" i="31"/>
  <c r="CF133" i="31"/>
  <c r="CY31" i="31"/>
  <c r="EM31" i="31" s="1"/>
  <c r="GA31" i="31" s="1"/>
  <c r="HO177" i="31"/>
  <c r="DT127" i="31"/>
  <c r="FH127" i="31" s="1"/>
  <c r="GV127" i="31" s="1"/>
  <c r="DS44" i="31"/>
  <c r="FG44" i="31" s="1"/>
  <c r="GU44" i="31" s="1"/>
  <c r="HO51" i="31"/>
  <c r="CZ54" i="31"/>
  <c r="EN54" i="31" s="1"/>
  <c r="GB54" i="31" s="1"/>
  <c r="DT38" i="31"/>
  <c r="FH38" i="31" s="1"/>
  <c r="GV38" i="31" s="1"/>
  <c r="CY93" i="31"/>
  <c r="EM93" i="31" s="1"/>
  <c r="GA93" i="31" s="1"/>
  <c r="CZ124" i="31"/>
  <c r="EN124" i="31" s="1"/>
  <c r="GB124" i="31" s="1"/>
  <c r="DT5" i="31"/>
  <c r="FH5" i="31" s="1"/>
  <c r="GV5" i="31" s="1"/>
  <c r="CZ103" i="31"/>
  <c r="EN103" i="31" s="1"/>
  <c r="GB103" i="31" s="1"/>
  <c r="HO130" i="31"/>
  <c r="BK195" i="31"/>
  <c r="II122" i="31"/>
  <c r="HN98" i="31"/>
  <c r="Z11" i="38"/>
  <c r="CE46" i="31"/>
  <c r="L10" i="39"/>
  <c r="HP170" i="31"/>
  <c r="CE67" i="31"/>
  <c r="HO22" i="31"/>
  <c r="DT201" i="31"/>
  <c r="FH201" i="31" s="1"/>
  <c r="GV201" i="31" s="1"/>
  <c r="CF192" i="31"/>
  <c r="DS210" i="31"/>
  <c r="FG210" i="31" s="1"/>
  <c r="GU210" i="31" s="1"/>
  <c r="DT197" i="31"/>
  <c r="FH197" i="31" s="1"/>
  <c r="GV197" i="31" s="1"/>
  <c r="IJ189" i="31"/>
  <c r="CY196" i="31"/>
  <c r="EM196" i="31" s="1"/>
  <c r="GA196" i="31" s="1"/>
  <c r="CY30" i="31"/>
  <c r="EM30" i="31" s="1"/>
  <c r="GA30" i="31" s="1"/>
  <c r="DS150" i="31"/>
  <c r="FG150" i="31" s="1"/>
  <c r="GU150" i="31" s="1"/>
  <c r="HP193" i="31"/>
  <c r="DS75" i="31"/>
  <c r="FG75" i="31" s="1"/>
  <c r="GU75" i="31" s="1"/>
  <c r="BK6" i="31"/>
  <c r="II84" i="31"/>
  <c r="HN206" i="31"/>
  <c r="CF129" i="31"/>
  <c r="II207" i="31"/>
  <c r="CF60" i="31"/>
  <c r="CY119" i="31"/>
  <c r="EM119" i="31" s="1"/>
  <c r="GA119" i="31" s="1"/>
  <c r="BK90" i="31"/>
  <c r="DT37" i="31"/>
  <c r="FH37" i="31" s="1"/>
  <c r="GV37" i="31" s="1"/>
  <c r="CZ154" i="31"/>
  <c r="EN154" i="31" s="1"/>
  <c r="GB154" i="31" s="1"/>
  <c r="HN58" i="31"/>
  <c r="DT80" i="31"/>
  <c r="FH80" i="31" s="1"/>
  <c r="GV80" i="31" s="1"/>
  <c r="CX91" i="31"/>
  <c r="EL91" i="31" s="1"/>
  <c r="FZ91" i="31" s="1"/>
  <c r="CZ25" i="31"/>
  <c r="EN25" i="31" s="1"/>
  <c r="GB25" i="31" s="1"/>
  <c r="DS110" i="31"/>
  <c r="FG110" i="31" s="1"/>
  <c r="GU110" i="31" s="1"/>
  <c r="II91" i="31"/>
  <c r="CZ190" i="31"/>
  <c r="EN190" i="31" s="1"/>
  <c r="GB190" i="31" s="1"/>
  <c r="II16" i="31"/>
  <c r="CY23" i="31"/>
  <c r="EM23" i="31" s="1"/>
  <c r="GA23" i="31" s="1"/>
  <c r="II43" i="31"/>
  <c r="HO140" i="31"/>
  <c r="II141" i="31"/>
  <c r="DT190" i="31"/>
  <c r="FH190" i="31" s="1"/>
  <c r="GV190" i="31" s="1"/>
  <c r="CY48" i="31"/>
  <c r="EM48" i="31" s="1"/>
  <c r="GA48" i="31" s="1"/>
  <c r="H11" i="38"/>
  <c r="M10" i="38"/>
  <c r="CY108" i="31"/>
  <c r="EM108" i="31" s="1"/>
  <c r="GA108" i="31" s="1"/>
  <c r="II106" i="31"/>
  <c r="HO66" i="31"/>
  <c r="HO15" i="31"/>
  <c r="HO17" i="31"/>
  <c r="II158" i="31"/>
  <c r="II55" i="31"/>
  <c r="CY161" i="31"/>
  <c r="EM161" i="31" s="1"/>
  <c r="GA161" i="31" s="1"/>
  <c r="CG167" i="31"/>
  <c r="CY117" i="31"/>
  <c r="EM117" i="31" s="1"/>
  <c r="GA117" i="31" s="1"/>
  <c r="CZ76" i="31"/>
  <c r="EN76" i="31" s="1"/>
  <c r="GB76" i="31" s="1"/>
  <c r="DT178" i="31"/>
  <c r="FH178" i="31" s="1"/>
  <c r="GV178" i="31" s="1"/>
  <c r="CY141" i="31"/>
  <c r="EM141" i="31" s="1"/>
  <c r="GA141" i="31" s="1"/>
  <c r="DT103" i="31"/>
  <c r="FH103" i="31" s="1"/>
  <c r="GV103" i="31" s="1"/>
  <c r="CZ176" i="31"/>
  <c r="EN176" i="31" s="1"/>
  <c r="GB176" i="31" s="1"/>
  <c r="DS10" i="31"/>
  <c r="FG10" i="31" s="1"/>
  <c r="GU10" i="31" s="1"/>
  <c r="CY50" i="31"/>
  <c r="EM50" i="31" s="1"/>
  <c r="GA50" i="31" s="1"/>
  <c r="HN197" i="31"/>
  <c r="IJ39" i="31"/>
  <c r="CY87" i="31"/>
  <c r="EM87" i="31" s="1"/>
  <c r="GA87" i="31" s="1"/>
  <c r="II126" i="31"/>
  <c r="DS156" i="31"/>
  <c r="FG156" i="31" s="1"/>
  <c r="GU156" i="31" s="1"/>
  <c r="Z12" i="39" l="1"/>
  <c r="HO168" i="31"/>
  <c r="BL168" i="31" s="1"/>
  <c r="II10" i="31"/>
  <c r="CF10" i="31" s="1"/>
  <c r="HO188" i="31"/>
  <c r="II107" i="31"/>
  <c r="CF107" i="31" s="1"/>
  <c r="HP214" i="31"/>
  <c r="BM214" i="31" s="1"/>
  <c r="IJ201" i="31"/>
  <c r="CG201" i="31" s="1"/>
  <c r="HO36" i="31"/>
  <c r="BL36" i="31" s="1"/>
  <c r="HN210" i="31"/>
  <c r="BK210" i="31" s="1"/>
  <c r="IJ164" i="31"/>
  <c r="CG164" i="31" s="1"/>
  <c r="HO212" i="31"/>
  <c r="BL212" i="31" s="1"/>
  <c r="HP204" i="31"/>
  <c r="BM204" i="31" s="1"/>
  <c r="HP104" i="31"/>
  <c r="BM104" i="31" s="1"/>
  <c r="II75" i="31"/>
  <c r="CF75" i="31" s="1"/>
  <c r="HP25" i="31"/>
  <c r="BM25" i="31" s="1"/>
  <c r="HO14" i="31"/>
  <c r="BL14" i="31" s="1"/>
  <c r="HP192" i="31"/>
  <c r="BM192" i="31" s="1"/>
  <c r="HO94" i="31"/>
  <c r="BL94" i="31" s="1"/>
  <c r="II66" i="31"/>
  <c r="CF66" i="31" s="1"/>
  <c r="HO216" i="31"/>
  <c r="HP57" i="31"/>
  <c r="BM57" i="31" s="1"/>
  <c r="II59" i="31"/>
  <c r="CF59" i="31" s="1"/>
  <c r="HO24" i="31"/>
  <c r="BL24" i="31" s="1"/>
  <c r="HN201" i="31"/>
  <c r="BK201" i="31" s="1"/>
  <c r="HP181" i="31"/>
  <c r="BM181" i="31" s="1"/>
  <c r="HO12" i="31"/>
  <c r="BL12" i="31" s="1"/>
  <c r="IJ197" i="31"/>
  <c r="CG197" i="31" s="1"/>
  <c r="II44" i="31"/>
  <c r="IJ54" i="31"/>
  <c r="CG54" i="31" s="1"/>
  <c r="HO135" i="31"/>
  <c r="BL135" i="31" s="1"/>
  <c r="IJ163" i="31"/>
  <c r="CG163" i="31" s="1"/>
  <c r="HO23" i="31"/>
  <c r="BL23" i="31" s="1"/>
  <c r="II210" i="31"/>
  <c r="CF210" i="31" s="1"/>
  <c r="IJ127" i="31"/>
  <c r="CG127" i="31" s="1"/>
  <c r="HO144" i="31"/>
  <c r="BL144" i="31" s="1"/>
  <c r="HO38" i="31"/>
  <c r="BL38" i="31" s="1"/>
  <c r="HO173" i="31"/>
  <c r="BL173" i="31" s="1"/>
  <c r="IK217" i="31"/>
  <c r="CH217" i="31" s="1"/>
  <c r="IK82" i="31"/>
  <c r="CH82" i="31" s="1"/>
  <c r="HO122" i="31"/>
  <c r="BL122" i="31" s="1"/>
  <c r="IJ6" i="31"/>
  <c r="CG6" i="31" s="1"/>
  <c r="II156" i="31"/>
  <c r="CF156" i="31" s="1"/>
  <c r="HN91" i="31"/>
  <c r="BK91" i="31" s="1"/>
  <c r="HO27" i="31"/>
  <c r="BL27" i="31" s="1"/>
  <c r="HP45" i="31"/>
  <c r="BM45" i="31" s="1"/>
  <c r="IJ63" i="31"/>
  <c r="CG63" i="31" s="1"/>
  <c r="II33" i="31"/>
  <c r="CF33" i="31" s="1"/>
  <c r="HP167" i="31"/>
  <c r="BM167" i="31" s="1"/>
  <c r="HO113" i="31"/>
  <c r="BL113" i="31" s="1"/>
  <c r="HO71" i="31"/>
  <c r="BL71" i="31" s="1"/>
  <c r="II146" i="31"/>
  <c r="CF146" i="31" s="1"/>
  <c r="II120" i="31"/>
  <c r="HO158" i="31"/>
  <c r="BL158" i="31" s="1"/>
  <c r="HO203" i="31"/>
  <c r="BL203" i="31" s="1"/>
  <c r="IJ144" i="31"/>
  <c r="CG144" i="31" s="1"/>
  <c r="IJ102" i="31"/>
  <c r="CG102" i="31" s="1"/>
  <c r="IJ124" i="31"/>
  <c r="CG124" i="31" s="1"/>
  <c r="II110" i="31"/>
  <c r="CF110" i="31" s="1"/>
  <c r="II214" i="31"/>
  <c r="CF214" i="31" s="1"/>
  <c r="HP61" i="31"/>
  <c r="BM61" i="31" s="1"/>
  <c r="HO87" i="31"/>
  <c r="HP176" i="31"/>
  <c r="HP76" i="31"/>
  <c r="CF158" i="31"/>
  <c r="I11" i="38"/>
  <c r="J11" i="38" s="1"/>
  <c r="K11" i="38" s="1"/>
  <c r="HP154" i="31"/>
  <c r="DT60" i="31"/>
  <c r="FH60" i="31" s="1"/>
  <c r="GV60" i="31" s="1"/>
  <c r="HO196" i="31"/>
  <c r="DS46" i="31"/>
  <c r="FG46" i="31" s="1"/>
  <c r="GU46" i="31" s="1"/>
  <c r="HP103" i="31"/>
  <c r="IJ38" i="31"/>
  <c r="BL177" i="31"/>
  <c r="DU154" i="31"/>
  <c r="FI154" i="31" s="1"/>
  <c r="GW154" i="31" s="1"/>
  <c r="II48" i="31"/>
  <c r="DT168" i="31"/>
  <c r="FH168" i="31" s="1"/>
  <c r="GV168" i="31" s="1"/>
  <c r="CZ111" i="31"/>
  <c r="EN111" i="31" s="1"/>
  <c r="GB111" i="31" s="1"/>
  <c r="HO46" i="31"/>
  <c r="CY82" i="31"/>
  <c r="EM82" i="31" s="1"/>
  <c r="GA82" i="31" s="1"/>
  <c r="HO123" i="31"/>
  <c r="DS76" i="31"/>
  <c r="FG76" i="31" s="1"/>
  <c r="GU76" i="31" s="1"/>
  <c r="DT132" i="31"/>
  <c r="FH132" i="31" s="1"/>
  <c r="GV132" i="31" s="1"/>
  <c r="BL81" i="31"/>
  <c r="IJ116" i="31"/>
  <c r="BL59" i="31"/>
  <c r="CF181" i="31"/>
  <c r="II143" i="31"/>
  <c r="CY209" i="31"/>
  <c r="EM209" i="31" s="1"/>
  <c r="GA209" i="31" s="1"/>
  <c r="HO56" i="31"/>
  <c r="IK85" i="31"/>
  <c r="CY189" i="31"/>
  <c r="EM189" i="31" s="1"/>
  <c r="GA189" i="31" s="1"/>
  <c r="HO116" i="31"/>
  <c r="HP80" i="31"/>
  <c r="CY126" i="31"/>
  <c r="EM126" i="31" s="1"/>
  <c r="GA126" i="31" s="1"/>
  <c r="DT40" i="31"/>
  <c r="FH40" i="31" s="1"/>
  <c r="GV40" i="31" s="1"/>
  <c r="II20" i="31"/>
  <c r="DT140" i="31"/>
  <c r="FH140" i="31" s="1"/>
  <c r="GV140" i="31" s="1"/>
  <c r="CZ75" i="31"/>
  <c r="EN75" i="31" s="1"/>
  <c r="GB75" i="31" s="1"/>
  <c r="DT45" i="31"/>
  <c r="FH45" i="31" s="1"/>
  <c r="GV45" i="31" s="1"/>
  <c r="IJ78" i="31"/>
  <c r="CZ172" i="31"/>
  <c r="EN172" i="31" s="1"/>
  <c r="GB172" i="31" s="1"/>
  <c r="CY184" i="31"/>
  <c r="EM184" i="31" s="1"/>
  <c r="GA184" i="31" s="1"/>
  <c r="BK136" i="31"/>
  <c r="BL139" i="31"/>
  <c r="CF212" i="31"/>
  <c r="IK30" i="31"/>
  <c r="HP21" i="31"/>
  <c r="HP179" i="31"/>
  <c r="BL151" i="31"/>
  <c r="HO43" i="31"/>
  <c r="HO16" i="31"/>
  <c r="DT101" i="31"/>
  <c r="FH101" i="31" s="1"/>
  <c r="GV101" i="31" s="1"/>
  <c r="CY164" i="31"/>
  <c r="EM164" i="31" s="1"/>
  <c r="GA164" i="31" s="1"/>
  <c r="DS88" i="31"/>
  <c r="FG88" i="31" s="1"/>
  <c r="GU88" i="31" s="1"/>
  <c r="CY199" i="31"/>
  <c r="EM199" i="31" s="1"/>
  <c r="GA199" i="31" s="1"/>
  <c r="DS7" i="31"/>
  <c r="FG7" i="31" s="1"/>
  <c r="GU7" i="31" s="1"/>
  <c r="DU137" i="31"/>
  <c r="FI137" i="31" s="1"/>
  <c r="GW137" i="31" s="1"/>
  <c r="DT198" i="31"/>
  <c r="FH198" i="31" s="1"/>
  <c r="GV198" i="31" s="1"/>
  <c r="II114" i="31"/>
  <c r="CF52" i="31"/>
  <c r="BK55" i="31"/>
  <c r="IJ115" i="31"/>
  <c r="HP152" i="31"/>
  <c r="CF50" i="31"/>
  <c r="BL131" i="31"/>
  <c r="IJ188" i="31"/>
  <c r="CZ207" i="31"/>
  <c r="EN207" i="31" s="1"/>
  <c r="GB207" i="31" s="1"/>
  <c r="CG39" i="31"/>
  <c r="BL17" i="31"/>
  <c r="CF207" i="31"/>
  <c r="CG189" i="31"/>
  <c r="CY63" i="31"/>
  <c r="EM63" i="31" s="1"/>
  <c r="GA63" i="31" s="1"/>
  <c r="CZ171" i="31"/>
  <c r="EN171" i="31" s="1"/>
  <c r="GB171" i="31" s="1"/>
  <c r="CF162" i="31"/>
  <c r="BL213" i="31"/>
  <c r="CE34" i="31"/>
  <c r="BL32" i="31"/>
  <c r="BL29" i="31"/>
  <c r="BL28" i="31"/>
  <c r="CY211" i="31"/>
  <c r="EM211" i="31" s="1"/>
  <c r="GA211" i="31" s="1"/>
  <c r="BL86" i="31"/>
  <c r="DT69" i="31"/>
  <c r="FH69" i="31" s="1"/>
  <c r="GV69" i="31" s="1"/>
  <c r="CF120" i="31"/>
  <c r="CZ64" i="31"/>
  <c r="EN64" i="31" s="1"/>
  <c r="GB64" i="31" s="1"/>
  <c r="CF13" i="31"/>
  <c r="CF99" i="31"/>
  <c r="BL114" i="31"/>
  <c r="CZ97" i="31"/>
  <c r="EN97" i="31" s="1"/>
  <c r="GB97" i="31" s="1"/>
  <c r="CY208" i="31"/>
  <c r="EM208" i="31" s="1"/>
  <c r="GA208" i="31" s="1"/>
  <c r="DT118" i="31"/>
  <c r="FH118" i="31" s="1"/>
  <c r="GV118" i="31" s="1"/>
  <c r="BK197" i="31"/>
  <c r="IJ103" i="31"/>
  <c r="HO117" i="31"/>
  <c r="BL15" i="31"/>
  <c r="HO48" i="31"/>
  <c r="CF16" i="31"/>
  <c r="IJ37" i="31"/>
  <c r="BM193" i="31"/>
  <c r="BL22" i="31"/>
  <c r="BK98" i="31"/>
  <c r="IJ5" i="31"/>
  <c r="HP54" i="31"/>
  <c r="HO31" i="31"/>
  <c r="CZ107" i="31"/>
  <c r="EN107" i="31" s="1"/>
  <c r="GB107" i="31" s="1"/>
  <c r="CZ153" i="31"/>
  <c r="EN153" i="31" s="1"/>
  <c r="GB153" i="31" s="1"/>
  <c r="CZ7" i="31"/>
  <c r="EN7" i="31" s="1"/>
  <c r="GB7" i="31" s="1"/>
  <c r="DT157" i="31"/>
  <c r="FH157" i="31" s="1"/>
  <c r="GV157" i="31" s="1"/>
  <c r="CY191" i="31"/>
  <c r="EM191" i="31" s="1"/>
  <c r="GA191" i="31" s="1"/>
  <c r="CY132" i="31"/>
  <c r="EM132" i="31" s="1"/>
  <c r="GA132" i="31" s="1"/>
  <c r="CY68" i="31"/>
  <c r="EM68" i="31" s="1"/>
  <c r="GA68" i="31" s="1"/>
  <c r="CZ147" i="31"/>
  <c r="EN147" i="31" s="1"/>
  <c r="GB147" i="31" s="1"/>
  <c r="II147" i="31"/>
  <c r="HN125" i="31"/>
  <c r="HO215" i="31"/>
  <c r="BL72" i="31"/>
  <c r="CG93" i="31"/>
  <c r="HP62" i="31"/>
  <c r="BM73" i="31"/>
  <c r="DT155" i="31"/>
  <c r="FH155" i="31" s="1"/>
  <c r="GV155" i="31" s="1"/>
  <c r="II202" i="31"/>
  <c r="CF176" i="31"/>
  <c r="CZ35" i="31"/>
  <c r="EN35" i="31" s="1"/>
  <c r="GB35" i="31" s="1"/>
  <c r="CY175" i="31"/>
  <c r="EM175" i="31" s="1"/>
  <c r="GA175" i="31" s="1"/>
  <c r="CZ78" i="31"/>
  <c r="EN78" i="31" s="1"/>
  <c r="GB78" i="31" s="1"/>
  <c r="DT111" i="31"/>
  <c r="FH111" i="31" s="1"/>
  <c r="GV111" i="31" s="1"/>
  <c r="IH12" i="31"/>
  <c r="II171" i="31"/>
  <c r="II23" i="31"/>
  <c r="HO70" i="31"/>
  <c r="CY42" i="31"/>
  <c r="EM42" i="31" s="1"/>
  <c r="GA42" i="31" s="1"/>
  <c r="CZ34" i="31"/>
  <c r="EN34" i="31" s="1"/>
  <c r="GB34" i="31" s="1"/>
  <c r="CG100" i="31"/>
  <c r="DT121" i="31"/>
  <c r="FH121" i="31" s="1"/>
  <c r="GV121" i="31" s="1"/>
  <c r="HO159" i="31"/>
  <c r="BL182" i="31"/>
  <c r="CY156" i="31"/>
  <c r="EM156" i="31" s="1"/>
  <c r="GA156" i="31" s="1"/>
  <c r="HO101" i="31"/>
  <c r="BM198" i="31"/>
  <c r="BL96" i="31"/>
  <c r="HO74" i="31"/>
  <c r="II138" i="31"/>
  <c r="IJ128" i="31"/>
  <c r="DS123" i="31"/>
  <c r="FG123" i="31" s="1"/>
  <c r="GU123" i="31" s="1"/>
  <c r="CY53" i="31"/>
  <c r="EM53" i="31" s="1"/>
  <c r="GA53" i="31" s="1"/>
  <c r="DT131" i="31"/>
  <c r="FH131" i="31" s="1"/>
  <c r="GV131" i="31" s="1"/>
  <c r="CZ84" i="31"/>
  <c r="EN84" i="31" s="1"/>
  <c r="GB84" i="31" s="1"/>
  <c r="DU68" i="31"/>
  <c r="FI68" i="31" s="1"/>
  <c r="GW68" i="31" s="1"/>
  <c r="DT51" i="31"/>
  <c r="FH51" i="31" s="1"/>
  <c r="GV51" i="31" s="1"/>
  <c r="DU135" i="31"/>
  <c r="FI135" i="31" s="1"/>
  <c r="GW135" i="31" s="1"/>
  <c r="BL8" i="31"/>
  <c r="BL127" i="31"/>
  <c r="BL128" i="31"/>
  <c r="HN79" i="31"/>
  <c r="IK62" i="31"/>
  <c r="CF204" i="31"/>
  <c r="BL133" i="31"/>
  <c r="DT61" i="31"/>
  <c r="FH61" i="31" s="1"/>
  <c r="GV61" i="31" s="1"/>
  <c r="CZ69" i="31"/>
  <c r="EN69" i="31" s="1"/>
  <c r="GB69" i="31" s="1"/>
  <c r="DS9" i="31"/>
  <c r="FG9" i="31" s="1"/>
  <c r="GU9" i="31" s="1"/>
  <c r="BL66" i="31"/>
  <c r="DT129" i="31"/>
  <c r="FH129" i="31" s="1"/>
  <c r="GV129" i="31" s="1"/>
  <c r="CF122" i="31"/>
  <c r="BL51" i="31"/>
  <c r="CF151" i="31"/>
  <c r="CF29" i="31"/>
  <c r="CY138" i="31"/>
  <c r="EM138" i="31" s="1"/>
  <c r="GA138" i="31" s="1"/>
  <c r="DU65" i="31"/>
  <c r="FI65" i="31" s="1"/>
  <c r="GW65" i="31" s="1"/>
  <c r="CF159" i="31"/>
  <c r="BL92" i="31"/>
  <c r="CZ85" i="31"/>
  <c r="EN85" i="31" s="1"/>
  <c r="GB85" i="31" s="1"/>
  <c r="CY118" i="31"/>
  <c r="EM118" i="31" s="1"/>
  <c r="GA118" i="31" s="1"/>
  <c r="BL129" i="31"/>
  <c r="CF26" i="31"/>
  <c r="CZ155" i="31"/>
  <c r="EN155" i="31" s="1"/>
  <c r="GB155" i="31" s="1"/>
  <c r="BL115" i="31"/>
  <c r="CY4" i="31"/>
  <c r="EM4" i="31" s="1"/>
  <c r="GA4" i="31" s="1"/>
  <c r="CF172" i="31"/>
  <c r="CF22" i="31"/>
  <c r="CZ183" i="31"/>
  <c r="EN183" i="31" s="1"/>
  <c r="GB183" i="31" s="1"/>
  <c r="CZ142" i="31"/>
  <c r="EN142" i="31" s="1"/>
  <c r="GB142" i="31" s="1"/>
  <c r="CZ187" i="31"/>
  <c r="EN187" i="31" s="1"/>
  <c r="GB187" i="31" s="1"/>
  <c r="BL89" i="31"/>
  <c r="CF177" i="31"/>
  <c r="CF119" i="31"/>
  <c r="CE209" i="31"/>
  <c r="CE186" i="31"/>
  <c r="DT18" i="31"/>
  <c r="FH18" i="31" s="1"/>
  <c r="GV18" i="31" s="1"/>
  <c r="HO50" i="31"/>
  <c r="HO141" i="31"/>
  <c r="DU167" i="31"/>
  <c r="FI167" i="31" s="1"/>
  <c r="GW167" i="31" s="1"/>
  <c r="CF106" i="31"/>
  <c r="IJ190" i="31"/>
  <c r="HP190" i="31"/>
  <c r="IJ80" i="31"/>
  <c r="CY90" i="31"/>
  <c r="EM90" i="31" s="1"/>
  <c r="GA90" i="31" s="1"/>
  <c r="BK206" i="31"/>
  <c r="II150" i="31"/>
  <c r="DS67" i="31"/>
  <c r="FG67" i="31" s="1"/>
  <c r="GU67" i="31" s="1"/>
  <c r="HP124" i="31"/>
  <c r="DT133" i="31"/>
  <c r="FH133" i="31" s="1"/>
  <c r="GV133" i="31" s="1"/>
  <c r="DT218" i="31"/>
  <c r="FH218" i="31" s="1"/>
  <c r="GV218" i="31" s="1"/>
  <c r="CZ162" i="31"/>
  <c r="EN162" i="31" s="1"/>
  <c r="GB162" i="31" s="1"/>
  <c r="IJ79" i="31"/>
  <c r="DS165" i="31"/>
  <c r="FG165" i="31" s="1"/>
  <c r="GU165" i="31" s="1"/>
  <c r="DS161" i="31"/>
  <c r="FG161" i="31" s="1"/>
  <c r="GU161" i="31" s="1"/>
  <c r="II98" i="31"/>
  <c r="CY145" i="31"/>
  <c r="EM145" i="31" s="1"/>
  <c r="GA145" i="31" s="1"/>
  <c r="IJ11" i="31"/>
  <c r="DT24" i="31"/>
  <c r="FH24" i="31" s="1"/>
  <c r="GV24" i="31" s="1"/>
  <c r="BL102" i="31"/>
  <c r="BL18" i="31"/>
  <c r="BK202" i="31"/>
  <c r="CF208" i="31"/>
  <c r="CF196" i="31"/>
  <c r="HO185" i="31"/>
  <c r="IJ41" i="31"/>
  <c r="DA200" i="31"/>
  <c r="EO200" i="31" s="1"/>
  <c r="GC200" i="31" s="1"/>
  <c r="IJ27" i="31"/>
  <c r="CF182" i="31"/>
  <c r="BL150" i="31"/>
  <c r="IJ117" i="31"/>
  <c r="DT139" i="31"/>
  <c r="FH139" i="31" s="1"/>
  <c r="GV139" i="31" s="1"/>
  <c r="CZ178" i="31"/>
  <c r="EN178" i="31" s="1"/>
  <c r="GB178" i="31" s="1"/>
  <c r="DU15" i="31"/>
  <c r="FI15" i="31" s="1"/>
  <c r="GW15" i="31" s="1"/>
  <c r="IJ108" i="31"/>
  <c r="DT53" i="31"/>
  <c r="FH53" i="31" s="1"/>
  <c r="GV53" i="31" s="1"/>
  <c r="CZ163" i="31"/>
  <c r="EN163" i="31" s="1"/>
  <c r="GB163" i="31" s="1"/>
  <c r="IJ170" i="31"/>
  <c r="DT92" i="31"/>
  <c r="FH92" i="31" s="1"/>
  <c r="GV92" i="31" s="1"/>
  <c r="DT169" i="31"/>
  <c r="FH169" i="31" s="1"/>
  <c r="GV169" i="31" s="1"/>
  <c r="CZ194" i="31"/>
  <c r="EN194" i="31" s="1"/>
  <c r="GB194" i="31" s="1"/>
  <c r="IJ104" i="31"/>
  <c r="II21" i="31"/>
  <c r="CG194" i="31"/>
  <c r="CF199" i="31"/>
  <c r="DS205" i="31"/>
  <c r="FG205" i="31" s="1"/>
  <c r="GU205" i="31" s="1"/>
  <c r="II213" i="31"/>
  <c r="IK72" i="31"/>
  <c r="IJ83" i="31"/>
  <c r="IJ216" i="31"/>
  <c r="CY146" i="31"/>
  <c r="EM146" i="31" s="1"/>
  <c r="GA146" i="31" s="1"/>
  <c r="DU148" i="31"/>
  <c r="FI148" i="31" s="1"/>
  <c r="GW148" i="31" s="1"/>
  <c r="CZ20" i="31"/>
  <c r="EN20" i="31" s="1"/>
  <c r="GB20" i="31" s="1"/>
  <c r="DT183" i="31"/>
  <c r="FH183" i="31" s="1"/>
  <c r="GV183" i="31" s="1"/>
  <c r="DT17" i="31"/>
  <c r="FH17" i="31" s="1"/>
  <c r="GV17" i="31" s="1"/>
  <c r="DT86" i="31"/>
  <c r="FH86" i="31" s="1"/>
  <c r="GV86" i="31" s="1"/>
  <c r="BL52" i="31"/>
  <c r="CF32" i="31"/>
  <c r="CY112" i="31"/>
  <c r="EM112" i="31" s="1"/>
  <c r="GA112" i="31" s="1"/>
  <c r="BM137" i="31"/>
  <c r="IJ25" i="31"/>
  <c r="CF81" i="31"/>
  <c r="IJ185" i="31"/>
  <c r="BK33" i="31"/>
  <c r="DS145" i="31"/>
  <c r="FG145" i="31" s="1"/>
  <c r="GU145" i="31" s="1"/>
  <c r="BL9" i="31"/>
  <c r="HO106" i="31"/>
  <c r="CY143" i="31"/>
  <c r="EM143" i="31" s="1"/>
  <c r="GA143" i="31" s="1"/>
  <c r="CF141" i="31"/>
  <c r="CF91" i="31"/>
  <c r="CF84" i="31"/>
  <c r="BM170" i="31"/>
  <c r="CY195" i="31"/>
  <c r="EM195" i="31" s="1"/>
  <c r="GA195" i="31" s="1"/>
  <c r="CF44" i="31"/>
  <c r="BL60" i="31"/>
  <c r="CF31" i="31"/>
  <c r="DU8" i="31"/>
  <c r="FI8" i="31" s="1"/>
  <c r="GW8" i="31" s="1"/>
  <c r="BL10" i="31"/>
  <c r="DT211" i="31"/>
  <c r="FH211" i="31" s="1"/>
  <c r="GV211" i="31" s="1"/>
  <c r="DA99" i="31"/>
  <c r="EO99" i="31" s="1"/>
  <c r="GC99" i="31" s="1"/>
  <c r="BL83" i="31"/>
  <c r="CF174" i="31"/>
  <c r="BL188" i="31"/>
  <c r="BK149" i="31"/>
  <c r="DT58" i="31"/>
  <c r="FH58" i="31" s="1"/>
  <c r="GV58" i="31" s="1"/>
  <c r="DT57" i="31"/>
  <c r="FH57" i="31" s="1"/>
  <c r="GV57" i="31" s="1"/>
  <c r="CY166" i="31"/>
  <c r="EM166" i="31" s="1"/>
  <c r="GA166" i="31" s="1"/>
  <c r="BK47" i="31"/>
  <c r="CE166" i="31"/>
  <c r="CE160" i="31"/>
  <c r="CF74" i="31"/>
  <c r="DS113" i="31"/>
  <c r="FG113" i="31" s="1"/>
  <c r="GU113" i="31" s="1"/>
  <c r="BL26" i="31"/>
  <c r="CF47" i="31"/>
  <c r="HO67" i="31"/>
  <c r="Y12" i="38"/>
  <c r="DT70" i="31"/>
  <c r="FH70" i="31" s="1"/>
  <c r="GV70" i="31" s="1"/>
  <c r="CF126" i="31"/>
  <c r="IJ178" i="31"/>
  <c r="HO161" i="31"/>
  <c r="HO108" i="31"/>
  <c r="BL140" i="31"/>
  <c r="BK58" i="31"/>
  <c r="HO119" i="31"/>
  <c r="HO30" i="31"/>
  <c r="H11" i="39"/>
  <c r="M10" i="39"/>
  <c r="BL130" i="31"/>
  <c r="HO93" i="31"/>
  <c r="DT187" i="31"/>
  <c r="FH187" i="31" s="1"/>
  <c r="GV187" i="31" s="1"/>
  <c r="CZ100" i="31"/>
  <c r="EN100" i="31" s="1"/>
  <c r="GB100" i="31" s="1"/>
  <c r="CZ19" i="31"/>
  <c r="EN19" i="31" s="1"/>
  <c r="GB19" i="31" s="1"/>
  <c r="II153" i="31"/>
  <c r="DT203" i="31"/>
  <c r="FH203" i="31" s="1"/>
  <c r="GV203" i="31" s="1"/>
  <c r="IJ184" i="31"/>
  <c r="DU64" i="31"/>
  <c r="FI64" i="31" s="1"/>
  <c r="GW64" i="31" s="1"/>
  <c r="DT97" i="31"/>
  <c r="FH97" i="31" s="1"/>
  <c r="GV97" i="31" s="1"/>
  <c r="HO218" i="31"/>
  <c r="Y13" i="39"/>
  <c r="IJ42" i="31"/>
  <c r="DS89" i="31"/>
  <c r="FG89" i="31" s="1"/>
  <c r="GU89" i="31" s="1"/>
  <c r="IJ173" i="31"/>
  <c r="HO148" i="31"/>
  <c r="IK112" i="31"/>
  <c r="BL165" i="31"/>
  <c r="IJ4" i="31"/>
  <c r="BL41" i="31"/>
  <c r="DT215" i="31"/>
  <c r="FH215" i="31" s="1"/>
  <c r="GV215" i="31" s="1"/>
  <c r="IH73" i="31"/>
  <c r="BL44" i="31"/>
  <c r="DT96" i="31"/>
  <c r="FH96" i="31" s="1"/>
  <c r="GV96" i="31" s="1"/>
  <c r="DT195" i="31"/>
  <c r="FH195" i="31" s="1"/>
  <c r="GV195" i="31" s="1"/>
  <c r="CZ39" i="31"/>
  <c r="EN39" i="31" s="1"/>
  <c r="GB39" i="31" s="1"/>
  <c r="IJ200" i="31"/>
  <c r="DT206" i="31"/>
  <c r="FH206" i="31" s="1"/>
  <c r="GV206" i="31" s="1"/>
  <c r="DA110" i="31"/>
  <c r="EO110" i="31" s="1"/>
  <c r="GC110" i="31" s="1"/>
  <c r="DU193" i="31"/>
  <c r="FI193" i="31" s="1"/>
  <c r="GW193" i="31" s="1"/>
  <c r="CZ180" i="31"/>
  <c r="EN180" i="31" s="1"/>
  <c r="GB180" i="31" s="1"/>
  <c r="CZ40" i="31"/>
  <c r="EN40" i="31" s="1"/>
  <c r="GB40" i="31" s="1"/>
  <c r="DT136" i="31"/>
  <c r="FH136" i="31" s="1"/>
  <c r="GV136" i="31" s="1"/>
  <c r="BL160" i="31"/>
  <c r="CE134" i="31"/>
  <c r="BL120" i="31"/>
  <c r="II87" i="31"/>
  <c r="HP205" i="31"/>
  <c r="II71" i="31"/>
  <c r="HQ77" i="31"/>
  <c r="HP157" i="31"/>
  <c r="DS142" i="31"/>
  <c r="FG142" i="31" s="1"/>
  <c r="GU142" i="31" s="1"/>
  <c r="DU149" i="31"/>
  <c r="FI149" i="31" s="1"/>
  <c r="GW149" i="31" s="1"/>
  <c r="DS94" i="31"/>
  <c r="FG94" i="31" s="1"/>
  <c r="GU94" i="31" s="1"/>
  <c r="CZ109" i="31"/>
  <c r="EN109" i="31" s="1"/>
  <c r="GB109" i="31" s="1"/>
  <c r="DT179" i="31"/>
  <c r="FH179" i="31" s="1"/>
  <c r="GV179" i="31" s="1"/>
  <c r="CZ95" i="31"/>
  <c r="EN95" i="31" s="1"/>
  <c r="GB95" i="31" s="1"/>
  <c r="DS152" i="31"/>
  <c r="FG152" i="31" s="1"/>
  <c r="GU152" i="31" s="1"/>
  <c r="IJ36" i="31"/>
  <c r="CF35" i="31"/>
  <c r="CG109" i="31"/>
  <c r="II56" i="31"/>
  <c r="BK105" i="31"/>
  <c r="IJ77" i="31"/>
  <c r="BL11" i="31"/>
  <c r="IJ90" i="31"/>
  <c r="CF55" i="31"/>
  <c r="CF43" i="31"/>
  <c r="CY6" i="31"/>
  <c r="EM6" i="31" s="1"/>
  <c r="GA6" i="31" s="1"/>
  <c r="DT192" i="31"/>
  <c r="FH192" i="31" s="1"/>
  <c r="GV192" i="31" s="1"/>
  <c r="BL37" i="31"/>
  <c r="DT105" i="31"/>
  <c r="FH105" i="31" s="1"/>
  <c r="GV105" i="31" s="1"/>
  <c r="CG180" i="31"/>
  <c r="CF191" i="31"/>
  <c r="CY5" i="31"/>
  <c r="EM5" i="31" s="1"/>
  <c r="GA5" i="31" s="1"/>
  <c r="DT125" i="31"/>
  <c r="FH125" i="31" s="1"/>
  <c r="GV125" i="31" s="1"/>
  <c r="CF130" i="31"/>
  <c r="CF175" i="31"/>
  <c r="CY88" i="31"/>
  <c r="EM88" i="31" s="1"/>
  <c r="GA88" i="31" s="1"/>
  <c r="CG28" i="31"/>
  <c r="BL174" i="31"/>
  <c r="CY121" i="31"/>
  <c r="EM121" i="31" s="1"/>
  <c r="GA121" i="31" s="1"/>
  <c r="DT95" i="31"/>
  <c r="FH95" i="31" s="1"/>
  <c r="GV95" i="31" s="1"/>
  <c r="CZ134" i="31"/>
  <c r="EN134" i="31" s="1"/>
  <c r="GB134" i="31" s="1"/>
  <c r="CZ186" i="31"/>
  <c r="EN186" i="31" s="1"/>
  <c r="GB186" i="31" s="1"/>
  <c r="CY13" i="31"/>
  <c r="EM13" i="31" s="1"/>
  <c r="GA13" i="31" s="1"/>
  <c r="BL216" i="31"/>
  <c r="CF19" i="31"/>
  <c r="BL65" i="31"/>
  <c r="DA49" i="31"/>
  <c r="EO49" i="31" s="1"/>
  <c r="GC49" i="31" s="1"/>
  <c r="DT14" i="31"/>
  <c r="FH14" i="31" s="1"/>
  <c r="GV14" i="31" s="1"/>
  <c r="BK169" i="31"/>
  <c r="BM217" i="31"/>
  <c r="DU49" i="31"/>
  <c r="FI49" i="31" s="1"/>
  <c r="GW49" i="31" s="1"/>
  <c r="JC217" i="31" l="1"/>
  <c r="HO118" i="31"/>
  <c r="BL118" i="31" s="1"/>
  <c r="HQ99" i="31"/>
  <c r="IW99" i="31" s="1"/>
  <c r="HO138" i="31"/>
  <c r="BL138" i="31" s="1"/>
  <c r="JC82" i="31"/>
  <c r="IJ24" i="31"/>
  <c r="CG24" i="31" s="1"/>
  <c r="HP194" i="31"/>
  <c r="BM194" i="31" s="1"/>
  <c r="HO208" i="31"/>
  <c r="BL208" i="31" s="1"/>
  <c r="IJ215" i="31"/>
  <c r="CG215" i="31" s="1"/>
  <c r="IJ218" i="31"/>
  <c r="CG218" i="31" s="1"/>
  <c r="IJ139" i="31"/>
  <c r="CG139" i="31" s="1"/>
  <c r="HO53" i="31"/>
  <c r="IJ155" i="31"/>
  <c r="CG155" i="31" s="1"/>
  <c r="HP155" i="31"/>
  <c r="II9" i="31"/>
  <c r="CF9" i="31" s="1"/>
  <c r="HO184" i="31"/>
  <c r="BL184" i="31" s="1"/>
  <c r="HO126" i="31"/>
  <c r="BL126" i="31" s="1"/>
  <c r="IJ192" i="31"/>
  <c r="CG192" i="31" s="1"/>
  <c r="II165" i="31"/>
  <c r="CF165" i="31" s="1"/>
  <c r="HP153" i="31"/>
  <c r="BM153" i="31" s="1"/>
  <c r="HP111" i="31"/>
  <c r="BM111" i="31" s="1"/>
  <c r="II46" i="31"/>
  <c r="CF46" i="31" s="1"/>
  <c r="HP178" i="31"/>
  <c r="BM178" i="31" s="1"/>
  <c r="HP107" i="31"/>
  <c r="BM107" i="31" s="1"/>
  <c r="HO164" i="31"/>
  <c r="BL164" i="31" s="1"/>
  <c r="IJ14" i="31"/>
  <c r="CG14" i="31" s="1"/>
  <c r="II205" i="31"/>
  <c r="CF205" i="31" s="1"/>
  <c r="HP207" i="31"/>
  <c r="BM207" i="31" s="1"/>
  <c r="IJ60" i="31"/>
  <c r="CG60" i="31" s="1"/>
  <c r="HP163" i="31"/>
  <c r="BM163" i="31" s="1"/>
  <c r="IJ61" i="31"/>
  <c r="CG61" i="31" s="1"/>
  <c r="HP75" i="31"/>
  <c r="BM75" i="31" s="1"/>
  <c r="HP134" i="31"/>
  <c r="BM134" i="31" s="1"/>
  <c r="HO88" i="31"/>
  <c r="IK193" i="31"/>
  <c r="CH193" i="31" s="1"/>
  <c r="IJ96" i="31"/>
  <c r="CG96" i="31" s="1"/>
  <c r="IJ187" i="31"/>
  <c r="CG187" i="31" s="1"/>
  <c r="HO4" i="31"/>
  <c r="BL4" i="31" s="1"/>
  <c r="IJ131" i="31"/>
  <c r="CG131" i="31" s="1"/>
  <c r="IJ111" i="31"/>
  <c r="CG111" i="31" s="1"/>
  <c r="HP7" i="31"/>
  <c r="BM7" i="31" s="1"/>
  <c r="IK137" i="31"/>
  <c r="JC137" i="31" s="1"/>
  <c r="HP187" i="31"/>
  <c r="BM187" i="31" s="1"/>
  <c r="IK135" i="31"/>
  <c r="CH135" i="31" s="1"/>
  <c r="HP34" i="31"/>
  <c r="BM34" i="31" s="1"/>
  <c r="HO68" i="31"/>
  <c r="IJ206" i="31"/>
  <c r="CG206" i="31" s="1"/>
  <c r="IJ203" i="31"/>
  <c r="CG203" i="31" s="1"/>
  <c r="HO143" i="31"/>
  <c r="BL143" i="31" s="1"/>
  <c r="HP20" i="31"/>
  <c r="BM20" i="31" s="1"/>
  <c r="HP142" i="31"/>
  <c r="BM142" i="31" s="1"/>
  <c r="IJ51" i="31"/>
  <c r="CG51" i="31" s="1"/>
  <c r="HO132" i="31"/>
  <c r="BL132" i="31" s="1"/>
  <c r="HO199" i="31"/>
  <c r="BL199" i="31" s="1"/>
  <c r="IJ40" i="31"/>
  <c r="CG40" i="31" s="1"/>
  <c r="IJ132" i="31"/>
  <c r="CG132" i="31" s="1"/>
  <c r="II123" i="31"/>
  <c r="CF123" i="31" s="1"/>
  <c r="HO209" i="31"/>
  <c r="II76" i="31"/>
  <c r="CF76" i="31" s="1"/>
  <c r="HO5" i="31"/>
  <c r="BL5" i="31" s="1"/>
  <c r="HP95" i="31"/>
  <c r="BM95" i="31" s="1"/>
  <c r="HP40" i="31"/>
  <c r="IJ57" i="31"/>
  <c r="CG57" i="31" s="1"/>
  <c r="IK148" i="31"/>
  <c r="CH148" i="31" s="1"/>
  <c r="HP162" i="31"/>
  <c r="BM162" i="31" s="1"/>
  <c r="IK68" i="31"/>
  <c r="CH68" i="31" s="1"/>
  <c r="HO191" i="31"/>
  <c r="BL191" i="31" s="1"/>
  <c r="IK149" i="31"/>
  <c r="JC149" i="31" s="1"/>
  <c r="II89" i="31"/>
  <c r="CF89" i="31" s="1"/>
  <c r="DT146" i="31"/>
  <c r="FH146" i="31" s="1"/>
  <c r="GV146" i="31" s="1"/>
  <c r="CZ216" i="31"/>
  <c r="EN216" i="31" s="1"/>
  <c r="GB216" i="31" s="1"/>
  <c r="IJ95" i="31"/>
  <c r="CZ12" i="31"/>
  <c r="EN12" i="31" s="1"/>
  <c r="GB12" i="31" s="1"/>
  <c r="DT175" i="31"/>
  <c r="FH175" i="31" s="1"/>
  <c r="GV175" i="31" s="1"/>
  <c r="DT191" i="31"/>
  <c r="FH191" i="31" s="1"/>
  <c r="GV191" i="31" s="1"/>
  <c r="IJ105" i="31"/>
  <c r="HO6" i="31"/>
  <c r="IJ179" i="31"/>
  <c r="II142" i="31"/>
  <c r="CG200" i="31"/>
  <c r="CZ44" i="31"/>
  <c r="EN44" i="31" s="1"/>
  <c r="GB44" i="31" s="1"/>
  <c r="CZ165" i="31"/>
  <c r="EN165" i="31" s="1"/>
  <c r="GB165" i="31" s="1"/>
  <c r="BL218" i="31"/>
  <c r="CF153" i="31"/>
  <c r="IJ70" i="31"/>
  <c r="CZ135" i="31"/>
  <c r="EN135" i="31" s="1"/>
  <c r="GB135" i="31" s="1"/>
  <c r="II145" i="31"/>
  <c r="DA137" i="31"/>
  <c r="EO137" i="31" s="1"/>
  <c r="GC137" i="31" s="1"/>
  <c r="IJ86" i="31"/>
  <c r="CY202" i="31"/>
  <c r="EM202" i="31" s="1"/>
  <c r="GA202" i="31" s="1"/>
  <c r="II67" i="31"/>
  <c r="CG190" i="31"/>
  <c r="IJ18" i="31"/>
  <c r="DS186" i="31"/>
  <c r="FG186" i="31" s="1"/>
  <c r="GU186" i="31" s="1"/>
  <c r="CY210" i="31"/>
  <c r="EM210" i="31" s="1"/>
  <c r="GA210" i="31" s="1"/>
  <c r="CZ36" i="31"/>
  <c r="EN36" i="31" s="1"/>
  <c r="GB36" i="31" s="1"/>
  <c r="DT159" i="31"/>
  <c r="FH159" i="31" s="1"/>
  <c r="GV159" i="31" s="1"/>
  <c r="DT29" i="31"/>
  <c r="FH29" i="31" s="1"/>
  <c r="GV29" i="31" s="1"/>
  <c r="DU197" i="31"/>
  <c r="FI197" i="31" s="1"/>
  <c r="GW197" i="31" s="1"/>
  <c r="CZ133" i="31"/>
  <c r="EN133" i="31" s="1"/>
  <c r="GB133" i="31" s="1"/>
  <c r="CZ127" i="31"/>
  <c r="EN127" i="31" s="1"/>
  <c r="GB127" i="31" s="1"/>
  <c r="JC68" i="31"/>
  <c r="BL101" i="31"/>
  <c r="CF171" i="31"/>
  <c r="DA73" i="31"/>
  <c r="EO73" i="31" s="1"/>
  <c r="GC73" i="31" s="1"/>
  <c r="CF147" i="31"/>
  <c r="BL117" i="31"/>
  <c r="CG188" i="31"/>
  <c r="CY55" i="31"/>
  <c r="EM55" i="31" s="1"/>
  <c r="GA55" i="31" s="1"/>
  <c r="CH30" i="31"/>
  <c r="JC30" i="31"/>
  <c r="BL116" i="31"/>
  <c r="CG38" i="31"/>
  <c r="IK49" i="31"/>
  <c r="CY169" i="31"/>
  <c r="EM169" i="31" s="1"/>
  <c r="GA169" i="31" s="1"/>
  <c r="CZ11" i="31"/>
  <c r="EN11" i="31" s="1"/>
  <c r="GB11" i="31" s="1"/>
  <c r="DT35" i="31"/>
  <c r="FH35" i="31" s="1"/>
  <c r="GV35" i="31" s="1"/>
  <c r="BM157" i="31"/>
  <c r="DS134" i="31"/>
  <c r="FG134" i="31" s="1"/>
  <c r="GU134" i="31" s="1"/>
  <c r="HP180" i="31"/>
  <c r="CE73" i="31"/>
  <c r="CH112" i="31"/>
  <c r="JC112" i="31"/>
  <c r="CZ130" i="31"/>
  <c r="EN130" i="31" s="1"/>
  <c r="GB130" i="31" s="1"/>
  <c r="CZ140" i="31"/>
  <c r="EN140" i="31" s="1"/>
  <c r="GB140" i="31" s="1"/>
  <c r="U13" i="38"/>
  <c r="Z12" i="38"/>
  <c r="DV217" i="31"/>
  <c r="FJ217" i="31" s="1"/>
  <c r="GX217" i="31" s="1"/>
  <c r="HO166" i="31"/>
  <c r="CZ188" i="31"/>
  <c r="EN188" i="31" s="1"/>
  <c r="GB188" i="31" s="1"/>
  <c r="DT59" i="31"/>
  <c r="FH59" i="31" s="1"/>
  <c r="GV59" i="31" s="1"/>
  <c r="CZ83" i="31"/>
  <c r="EN83" i="31" s="1"/>
  <c r="GB83" i="31" s="1"/>
  <c r="IK8" i="31"/>
  <c r="DT44" i="31"/>
  <c r="FH44" i="31" s="1"/>
  <c r="GV44" i="31" s="1"/>
  <c r="DT84" i="31"/>
  <c r="FH84" i="31" s="1"/>
  <c r="GV84" i="31" s="1"/>
  <c r="DT156" i="31"/>
  <c r="FH156" i="31" s="1"/>
  <c r="GV156" i="31" s="1"/>
  <c r="IJ53" i="31"/>
  <c r="CG117" i="31"/>
  <c r="CG41" i="31"/>
  <c r="HO145" i="31"/>
  <c r="CF150" i="31"/>
  <c r="CG128" i="31"/>
  <c r="DU100" i="31"/>
  <c r="FI100" i="31" s="1"/>
  <c r="GW100" i="31" s="1"/>
  <c r="CE12" i="31"/>
  <c r="HP35" i="31"/>
  <c r="BM62" i="31"/>
  <c r="BL31" i="31"/>
  <c r="DA193" i="31"/>
  <c r="EO193" i="31" s="1"/>
  <c r="GC193" i="31" s="1"/>
  <c r="CG103" i="31"/>
  <c r="DT107" i="31"/>
  <c r="FH107" i="31" s="1"/>
  <c r="GV107" i="31" s="1"/>
  <c r="DU102" i="31"/>
  <c r="FI102" i="31" s="1"/>
  <c r="GW102" i="31" s="1"/>
  <c r="DA167" i="31"/>
  <c r="EO167" i="31" s="1"/>
  <c r="GC167" i="31" s="1"/>
  <c r="CZ86" i="31"/>
  <c r="EN86" i="31" s="1"/>
  <c r="GB86" i="31" s="1"/>
  <c r="DU63" i="31"/>
  <c r="FI63" i="31" s="1"/>
  <c r="GW63" i="31" s="1"/>
  <c r="CZ29" i="31"/>
  <c r="EN29" i="31" s="1"/>
  <c r="GB29" i="31" s="1"/>
  <c r="DS34" i="31"/>
  <c r="FG34" i="31" s="1"/>
  <c r="GU34" i="31" s="1"/>
  <c r="HP171" i="31"/>
  <c r="DU189" i="31"/>
  <c r="FI189" i="31" s="1"/>
  <c r="GW189" i="31" s="1"/>
  <c r="CZ23" i="31"/>
  <c r="EN23" i="31" s="1"/>
  <c r="GB23" i="31" s="1"/>
  <c r="II7" i="31"/>
  <c r="IJ101" i="31"/>
  <c r="IJ140" i="31"/>
  <c r="DT181" i="31"/>
  <c r="FH181" i="31" s="1"/>
  <c r="GV181" i="31" s="1"/>
  <c r="BM103" i="31"/>
  <c r="L11" i="38"/>
  <c r="HQ49" i="31"/>
  <c r="HO13" i="31"/>
  <c r="DU144" i="31"/>
  <c r="FI144" i="31" s="1"/>
  <c r="GW144" i="31" s="1"/>
  <c r="CZ174" i="31"/>
  <c r="EN174" i="31" s="1"/>
  <c r="GB174" i="31" s="1"/>
  <c r="DT130" i="31"/>
  <c r="FH130" i="31" s="1"/>
  <c r="GV130" i="31" s="1"/>
  <c r="DT214" i="31"/>
  <c r="FH214" i="31" s="1"/>
  <c r="GV214" i="31" s="1"/>
  <c r="CZ37" i="31"/>
  <c r="EN37" i="31" s="1"/>
  <c r="GB37" i="31" s="1"/>
  <c r="DT110" i="31"/>
  <c r="FH110" i="31" s="1"/>
  <c r="GV110" i="31" s="1"/>
  <c r="CG77" i="31"/>
  <c r="CG36" i="31"/>
  <c r="HP109" i="31"/>
  <c r="BN77" i="31"/>
  <c r="IW77" i="31"/>
  <c r="HP39" i="31"/>
  <c r="BL148" i="31"/>
  <c r="IJ97" i="31"/>
  <c r="HP19" i="31"/>
  <c r="BL108" i="31"/>
  <c r="CZ26" i="31"/>
  <c r="EN26" i="31" s="1"/>
  <c r="GB26" i="31" s="1"/>
  <c r="HO195" i="31"/>
  <c r="CY33" i="31"/>
  <c r="EM33" i="31" s="1"/>
  <c r="GA33" i="31" s="1"/>
  <c r="HO112" i="31"/>
  <c r="IJ17" i="31"/>
  <c r="HO146" i="31"/>
  <c r="DT199" i="31"/>
  <c r="FH199" i="31" s="1"/>
  <c r="GV199" i="31" s="1"/>
  <c r="IJ169" i="31"/>
  <c r="CG108" i="31"/>
  <c r="BL185" i="31"/>
  <c r="CZ18" i="31"/>
  <c r="EN18" i="31" s="1"/>
  <c r="GB18" i="31" s="1"/>
  <c r="CF98" i="31"/>
  <c r="DT106" i="31"/>
  <c r="FH106" i="31" s="1"/>
  <c r="GV106" i="31" s="1"/>
  <c r="DU163" i="31"/>
  <c r="FI163" i="31" s="1"/>
  <c r="GW163" i="31" s="1"/>
  <c r="DS209" i="31"/>
  <c r="FG209" i="31" s="1"/>
  <c r="GU209" i="31" s="1"/>
  <c r="CZ113" i="31"/>
  <c r="EN113" i="31" s="1"/>
  <c r="GB113" i="31" s="1"/>
  <c r="HP183" i="31"/>
  <c r="DA104" i="31"/>
  <c r="EO104" i="31" s="1"/>
  <c r="GC104" i="31" s="1"/>
  <c r="DT26" i="31"/>
  <c r="FH26" i="31" s="1"/>
  <c r="GV26" i="31" s="1"/>
  <c r="DA204" i="31"/>
  <c r="EO204" i="31" s="1"/>
  <c r="GC204" i="31" s="1"/>
  <c r="IK65" i="31"/>
  <c r="DT151" i="31"/>
  <c r="FH151" i="31" s="1"/>
  <c r="GV151" i="31" s="1"/>
  <c r="IJ129" i="31"/>
  <c r="HP69" i="31"/>
  <c r="DT204" i="31"/>
  <c r="FH204" i="31" s="1"/>
  <c r="GV204" i="31" s="1"/>
  <c r="CZ8" i="31"/>
  <c r="EN8" i="31" s="1"/>
  <c r="GB8" i="31" s="1"/>
  <c r="HP84" i="31"/>
  <c r="CF138" i="31"/>
  <c r="HO156" i="31"/>
  <c r="HP147" i="31"/>
  <c r="IJ157" i="31"/>
  <c r="BM54" i="31"/>
  <c r="CG37" i="31"/>
  <c r="CZ131" i="31"/>
  <c r="EN131" i="31" s="1"/>
  <c r="GB131" i="31" s="1"/>
  <c r="DT52" i="31"/>
  <c r="FH52" i="31" s="1"/>
  <c r="GV52" i="31" s="1"/>
  <c r="BL16" i="31"/>
  <c r="DT212" i="31"/>
  <c r="FH212" i="31" s="1"/>
  <c r="GV212" i="31" s="1"/>
  <c r="HP172" i="31"/>
  <c r="CF20" i="31"/>
  <c r="HO189" i="31"/>
  <c r="IJ168" i="31"/>
  <c r="CZ203" i="31"/>
  <c r="EN203" i="31" s="1"/>
  <c r="GB203" i="31" s="1"/>
  <c r="CF71" i="31"/>
  <c r="CZ160" i="31"/>
  <c r="EN160" i="31" s="1"/>
  <c r="GB160" i="31" s="1"/>
  <c r="JC193" i="31"/>
  <c r="CG173" i="31"/>
  <c r="I11" i="39"/>
  <c r="J11" i="39" s="1"/>
  <c r="K11" i="39" s="1"/>
  <c r="BL161" i="31"/>
  <c r="CZ71" i="31"/>
  <c r="EN71" i="31" s="1"/>
  <c r="GB71" i="31" s="1"/>
  <c r="DS160" i="31"/>
  <c r="FG160" i="31" s="1"/>
  <c r="GU160" i="31" s="1"/>
  <c r="DT174" i="31"/>
  <c r="FH174" i="31" s="1"/>
  <c r="GV174" i="31" s="1"/>
  <c r="DA181" i="31"/>
  <c r="EO181" i="31" s="1"/>
  <c r="GC181" i="31" s="1"/>
  <c r="BN99" i="31"/>
  <c r="DT31" i="31"/>
  <c r="FH31" i="31" s="1"/>
  <c r="GV31" i="31" s="1"/>
  <c r="DT91" i="31"/>
  <c r="FH91" i="31" s="1"/>
  <c r="GV91" i="31" s="1"/>
  <c r="CG185" i="31"/>
  <c r="CG216" i="31"/>
  <c r="CZ150" i="31"/>
  <c r="EN150" i="31" s="1"/>
  <c r="GB150" i="31" s="1"/>
  <c r="CY206" i="31"/>
  <c r="EM206" i="31" s="1"/>
  <c r="GA206" i="31" s="1"/>
  <c r="CH62" i="31"/>
  <c r="JC62" i="31"/>
  <c r="BL74" i="31"/>
  <c r="DT176" i="31"/>
  <c r="FH176" i="31" s="1"/>
  <c r="GV176" i="31" s="1"/>
  <c r="DU93" i="31"/>
  <c r="FI93" i="31" s="1"/>
  <c r="GW93" i="31" s="1"/>
  <c r="CG5" i="31"/>
  <c r="CY197" i="31"/>
  <c r="EM197" i="31" s="1"/>
  <c r="GA197" i="31" s="1"/>
  <c r="DT99" i="31"/>
  <c r="FH99" i="31" s="1"/>
  <c r="GV99" i="31" s="1"/>
  <c r="DT120" i="31"/>
  <c r="FH120" i="31" s="1"/>
  <c r="GV120" i="31" s="1"/>
  <c r="CZ94" i="31"/>
  <c r="EN94" i="31" s="1"/>
  <c r="GB94" i="31" s="1"/>
  <c r="DA192" i="31"/>
  <c r="EO192" i="31" s="1"/>
  <c r="GC192" i="31" s="1"/>
  <c r="CZ38" i="31"/>
  <c r="EN38" i="31" s="1"/>
  <c r="GB38" i="31" s="1"/>
  <c r="CZ27" i="31"/>
  <c r="EN27" i="31" s="1"/>
  <c r="GB27" i="31" s="1"/>
  <c r="DU164" i="31"/>
  <c r="FI164" i="31" s="1"/>
  <c r="GW164" i="31" s="1"/>
  <c r="DT75" i="31"/>
  <c r="FH75" i="31" s="1"/>
  <c r="GV75" i="31" s="1"/>
  <c r="CZ17" i="31"/>
  <c r="EN17" i="31" s="1"/>
  <c r="GB17" i="31" s="1"/>
  <c r="CF114" i="31"/>
  <c r="BL43" i="31"/>
  <c r="CG78" i="31"/>
  <c r="CH85" i="31"/>
  <c r="JC85" i="31"/>
  <c r="CZ59" i="31"/>
  <c r="EN59" i="31" s="1"/>
  <c r="GB59" i="31" s="1"/>
  <c r="BL123" i="31"/>
  <c r="CF48" i="31"/>
  <c r="DV82" i="31"/>
  <c r="FJ82" i="31" s="1"/>
  <c r="GX82" i="31" s="1"/>
  <c r="CZ65" i="31"/>
  <c r="EN65" i="31" s="1"/>
  <c r="GB65" i="31" s="1"/>
  <c r="HP186" i="31"/>
  <c r="HO121" i="31"/>
  <c r="DU28" i="31"/>
  <c r="FI28" i="31" s="1"/>
  <c r="GW28" i="31" s="1"/>
  <c r="IJ125" i="31"/>
  <c r="DU180" i="31"/>
  <c r="FI180" i="31" s="1"/>
  <c r="GW180" i="31" s="1"/>
  <c r="DU127" i="31"/>
  <c r="FI127" i="31" s="1"/>
  <c r="GW127" i="31" s="1"/>
  <c r="DT43" i="31"/>
  <c r="FH43" i="31" s="1"/>
  <c r="GV43" i="31" s="1"/>
  <c r="CY105" i="31"/>
  <c r="EM105" i="31" s="1"/>
  <c r="GA105" i="31" s="1"/>
  <c r="II152" i="31"/>
  <c r="II94" i="31"/>
  <c r="BM205" i="31"/>
  <c r="IJ195" i="31"/>
  <c r="IK64" i="31"/>
  <c r="HP100" i="31"/>
  <c r="BL30" i="31"/>
  <c r="CG178" i="31"/>
  <c r="BL67" i="31"/>
  <c r="II113" i="31"/>
  <c r="BL106" i="31"/>
  <c r="DT32" i="31"/>
  <c r="FH32" i="31" s="1"/>
  <c r="GV32" i="31" s="1"/>
  <c r="IJ183" i="31"/>
  <c r="CG83" i="31"/>
  <c r="DU194" i="31"/>
  <c r="FI194" i="31" s="1"/>
  <c r="GW194" i="31" s="1"/>
  <c r="IJ92" i="31"/>
  <c r="IK15" i="31"/>
  <c r="DT196" i="31"/>
  <c r="FH196" i="31" s="1"/>
  <c r="GV196" i="31" s="1"/>
  <c r="CZ102" i="31"/>
  <c r="EN102" i="31" s="1"/>
  <c r="GB102" i="31" s="1"/>
  <c r="II161" i="31"/>
  <c r="IK167" i="31"/>
  <c r="DU6" i="31"/>
  <c r="FI6" i="31" s="1"/>
  <c r="GW6" i="31" s="1"/>
  <c r="DT119" i="31"/>
  <c r="FH119" i="31" s="1"/>
  <c r="GV119" i="31" s="1"/>
  <c r="CZ89" i="31"/>
  <c r="EN89" i="31" s="1"/>
  <c r="GB89" i="31" s="1"/>
  <c r="DT22" i="31"/>
  <c r="FH22" i="31" s="1"/>
  <c r="GV22" i="31" s="1"/>
  <c r="CZ115" i="31"/>
  <c r="EN115" i="31" s="1"/>
  <c r="GB115" i="31" s="1"/>
  <c r="CZ129" i="31"/>
  <c r="EN129" i="31" s="1"/>
  <c r="GB129" i="31" s="1"/>
  <c r="HP85" i="31"/>
  <c r="CZ14" i="31"/>
  <c r="EN14" i="31" s="1"/>
  <c r="GB14" i="31" s="1"/>
  <c r="CZ51" i="31"/>
  <c r="EN51" i="31" s="1"/>
  <c r="GB51" i="31" s="1"/>
  <c r="CY91" i="31"/>
  <c r="EM91" i="31" s="1"/>
  <c r="GA91" i="31" s="1"/>
  <c r="BK79" i="31"/>
  <c r="CZ182" i="31"/>
  <c r="EN182" i="31" s="1"/>
  <c r="GB182" i="31" s="1"/>
  <c r="CF202" i="31"/>
  <c r="BL68" i="31"/>
  <c r="DT16" i="31"/>
  <c r="FH16" i="31" s="1"/>
  <c r="GV16" i="31" s="1"/>
  <c r="DT50" i="31"/>
  <c r="FH50" i="31" s="1"/>
  <c r="GV50" i="31" s="1"/>
  <c r="CZ139" i="31"/>
  <c r="EN139" i="31" s="1"/>
  <c r="GB139" i="31" s="1"/>
  <c r="BL56" i="31"/>
  <c r="CG116" i="31"/>
  <c r="BL196" i="31"/>
  <c r="DT158" i="31"/>
  <c r="FH158" i="31" s="1"/>
  <c r="GV158" i="31" s="1"/>
  <c r="DA217" i="31"/>
  <c r="EO217" i="31" s="1"/>
  <c r="GC217" i="31" s="1"/>
  <c r="DU109" i="31"/>
  <c r="FI109" i="31" s="1"/>
  <c r="GW109" i="31" s="1"/>
  <c r="DU124" i="31"/>
  <c r="FI124" i="31" s="1"/>
  <c r="GW124" i="31" s="1"/>
  <c r="CF56" i="31"/>
  <c r="CF87" i="31"/>
  <c r="IJ136" i="31"/>
  <c r="HQ110" i="31"/>
  <c r="CZ41" i="31"/>
  <c r="EN41" i="31" s="1"/>
  <c r="GB41" i="31" s="1"/>
  <c r="CG184" i="31"/>
  <c r="BL119" i="31"/>
  <c r="DS166" i="31"/>
  <c r="FG166" i="31" s="1"/>
  <c r="GU166" i="31" s="1"/>
  <c r="IJ58" i="31"/>
  <c r="CZ168" i="31"/>
  <c r="EN168" i="31" s="1"/>
  <c r="GB168" i="31" s="1"/>
  <c r="CZ173" i="31"/>
  <c r="EN173" i="31" s="1"/>
  <c r="GB173" i="31" s="1"/>
  <c r="IJ211" i="31"/>
  <c r="DU54" i="31"/>
  <c r="FI54" i="31" s="1"/>
  <c r="GW54" i="31" s="1"/>
  <c r="DA170" i="31"/>
  <c r="EO170" i="31" s="1"/>
  <c r="GC170" i="31" s="1"/>
  <c r="DT141" i="31"/>
  <c r="FH141" i="31" s="1"/>
  <c r="GV141" i="31" s="1"/>
  <c r="DT81" i="31"/>
  <c r="FH81" i="31" s="1"/>
  <c r="GV81" i="31" s="1"/>
  <c r="CH72" i="31"/>
  <c r="JC72" i="31"/>
  <c r="CF21" i="31"/>
  <c r="CG170" i="31"/>
  <c r="DT182" i="31"/>
  <c r="FH182" i="31" s="1"/>
  <c r="GV182" i="31" s="1"/>
  <c r="IJ133" i="31"/>
  <c r="HO90" i="31"/>
  <c r="BL141" i="31"/>
  <c r="CZ96" i="31"/>
  <c r="EN96" i="31" s="1"/>
  <c r="GB96" i="31" s="1"/>
  <c r="BL159" i="31"/>
  <c r="HO42" i="31"/>
  <c r="HP78" i="31"/>
  <c r="CZ72" i="31"/>
  <c r="EN72" i="31" s="1"/>
  <c r="GB72" i="31" s="1"/>
  <c r="CY98" i="31"/>
  <c r="EM98" i="31" s="1"/>
  <c r="GA98" i="31" s="1"/>
  <c r="BL48" i="31"/>
  <c r="IJ118" i="31"/>
  <c r="HP97" i="31"/>
  <c r="DT13" i="31"/>
  <c r="FH13" i="31" s="1"/>
  <c r="GV13" i="31" s="1"/>
  <c r="DT66" i="31"/>
  <c r="FH66" i="31" s="1"/>
  <c r="GV66" i="31" s="1"/>
  <c r="HO211" i="31"/>
  <c r="CZ28" i="31"/>
  <c r="EN28" i="31" s="1"/>
  <c r="GB28" i="31" s="1"/>
  <c r="DA57" i="31"/>
  <c r="EO57" i="31" s="1"/>
  <c r="GC57" i="31" s="1"/>
  <c r="CZ213" i="31"/>
  <c r="EN213" i="31" s="1"/>
  <c r="GB213" i="31" s="1"/>
  <c r="HO63" i="31"/>
  <c r="DT207" i="31"/>
  <c r="FH207" i="31" s="1"/>
  <c r="GV207" i="31" s="1"/>
  <c r="DU39" i="31"/>
  <c r="FI39" i="31" s="1"/>
  <c r="GW39" i="31" s="1"/>
  <c r="BM152" i="31"/>
  <c r="IJ198" i="31"/>
  <c r="II88" i="31"/>
  <c r="CZ151" i="31"/>
  <c r="EN151" i="31" s="1"/>
  <c r="GB151" i="31" s="1"/>
  <c r="IJ45" i="31"/>
  <c r="HO82" i="31"/>
  <c r="IK154" i="31"/>
  <c r="BM76" i="31"/>
  <c r="CG90" i="31"/>
  <c r="BL93" i="31"/>
  <c r="DT19" i="31"/>
  <c r="FH19" i="31" s="1"/>
  <c r="GV19" i="31" s="1"/>
  <c r="CZ24" i="31"/>
  <c r="EN24" i="31" s="1"/>
  <c r="GB24" i="31" s="1"/>
  <c r="BL88" i="31"/>
  <c r="CZ144" i="31"/>
  <c r="EN144" i="31" s="1"/>
  <c r="GB144" i="31" s="1"/>
  <c r="DT55" i="31"/>
  <c r="FH55" i="31" s="1"/>
  <c r="GV55" i="31" s="1"/>
  <c r="CG4" i="31"/>
  <c r="CG42" i="31"/>
  <c r="DT126" i="31"/>
  <c r="FH126" i="31" s="1"/>
  <c r="GV126" i="31" s="1"/>
  <c r="DT47" i="31"/>
  <c r="FH47" i="31" s="1"/>
  <c r="GV47" i="31" s="1"/>
  <c r="DT74" i="31"/>
  <c r="FH74" i="31" s="1"/>
  <c r="GV74" i="31" s="1"/>
  <c r="CZ9" i="31"/>
  <c r="EN9" i="31" s="1"/>
  <c r="GB9" i="31" s="1"/>
  <c r="CG25" i="31"/>
  <c r="CZ52" i="31"/>
  <c r="EN52" i="31" s="1"/>
  <c r="GB52" i="31" s="1"/>
  <c r="CF213" i="31"/>
  <c r="CG104" i="31"/>
  <c r="CG27" i="31"/>
  <c r="DT208" i="31"/>
  <c r="FH208" i="31" s="1"/>
  <c r="GV208" i="31" s="1"/>
  <c r="BM124" i="31"/>
  <c r="CG80" i="31"/>
  <c r="BL50" i="31"/>
  <c r="CZ122" i="31"/>
  <c r="EN122" i="31" s="1"/>
  <c r="GB122" i="31" s="1"/>
  <c r="DT177" i="31"/>
  <c r="FH177" i="31" s="1"/>
  <c r="GV177" i="31" s="1"/>
  <c r="DT172" i="31"/>
  <c r="FH172" i="31" s="1"/>
  <c r="GV172" i="31" s="1"/>
  <c r="BM155" i="31"/>
  <c r="CZ212" i="31"/>
  <c r="EN212" i="31" s="1"/>
  <c r="GB212" i="31" s="1"/>
  <c r="CZ92" i="31"/>
  <c r="EN92" i="31" s="1"/>
  <c r="GB92" i="31" s="1"/>
  <c r="DT122" i="31"/>
  <c r="FH122" i="31" s="1"/>
  <c r="GV122" i="31" s="1"/>
  <c r="CZ66" i="31"/>
  <c r="EN66" i="31" s="1"/>
  <c r="GB66" i="31" s="1"/>
  <c r="CZ158" i="31"/>
  <c r="EN158" i="31" s="1"/>
  <c r="GB158" i="31" s="1"/>
  <c r="CZ128" i="31"/>
  <c r="EN128" i="31" s="1"/>
  <c r="GB128" i="31" s="1"/>
  <c r="BL53" i="31"/>
  <c r="BL70" i="31"/>
  <c r="BL215" i="31"/>
  <c r="CG115" i="31"/>
  <c r="BM179" i="31"/>
  <c r="CY136" i="31"/>
  <c r="EM136" i="31" s="1"/>
  <c r="GA136" i="31" s="1"/>
  <c r="BL209" i="31"/>
  <c r="CZ81" i="31"/>
  <c r="EN81" i="31" s="1"/>
  <c r="GB81" i="31" s="1"/>
  <c r="BL46" i="31"/>
  <c r="BM176" i="31"/>
  <c r="CZ120" i="31"/>
  <c r="EN120" i="31" s="1"/>
  <c r="GB120" i="31" s="1"/>
  <c r="BM40" i="31"/>
  <c r="U14" i="39"/>
  <c r="Z13" i="39"/>
  <c r="CY58" i="31"/>
  <c r="EM58" i="31" s="1"/>
  <c r="GA58" i="31" s="1"/>
  <c r="CY47" i="31"/>
  <c r="EM47" i="31" s="1"/>
  <c r="GA47" i="31" s="1"/>
  <c r="CY149" i="31"/>
  <c r="EM149" i="31" s="1"/>
  <c r="GA149" i="31" s="1"/>
  <c r="DA214" i="31"/>
  <c r="EO214" i="31" s="1"/>
  <c r="GC214" i="31" s="1"/>
  <c r="DA45" i="31"/>
  <c r="EO45" i="31" s="1"/>
  <c r="GC45" i="31" s="1"/>
  <c r="CZ10" i="31"/>
  <c r="EN10" i="31" s="1"/>
  <c r="GB10" i="31" s="1"/>
  <c r="CZ60" i="31"/>
  <c r="EN60" i="31" s="1"/>
  <c r="GB60" i="31" s="1"/>
  <c r="DT210" i="31"/>
  <c r="FH210" i="31" s="1"/>
  <c r="GV210" i="31" s="1"/>
  <c r="DT10" i="31"/>
  <c r="FH10" i="31" s="1"/>
  <c r="GV10" i="31" s="1"/>
  <c r="HQ200" i="31"/>
  <c r="CG11" i="31"/>
  <c r="CG79" i="31"/>
  <c r="BM190" i="31"/>
  <c r="DA198" i="31"/>
  <c r="EO198" i="31" s="1"/>
  <c r="GC198" i="31" s="1"/>
  <c r="IJ121" i="31"/>
  <c r="CF23" i="31"/>
  <c r="HO175" i="31"/>
  <c r="BK125" i="31"/>
  <c r="CZ22" i="31"/>
  <c r="EN22" i="31" s="1"/>
  <c r="GB22" i="31" s="1"/>
  <c r="CZ15" i="31"/>
  <c r="EN15" i="31" s="1"/>
  <c r="GB15" i="31" s="1"/>
  <c r="DA61" i="31"/>
  <c r="EO61" i="31" s="1"/>
  <c r="GC61" i="31" s="1"/>
  <c r="CZ114" i="31"/>
  <c r="EN114" i="31" s="1"/>
  <c r="GB114" i="31" s="1"/>
  <c r="HP64" i="31"/>
  <c r="IJ69" i="31"/>
  <c r="DT33" i="31"/>
  <c r="FH33" i="31" s="1"/>
  <c r="GV33" i="31" s="1"/>
  <c r="CY201" i="31"/>
  <c r="EM201" i="31" s="1"/>
  <c r="GA201" i="31" s="1"/>
  <c r="CZ32" i="31"/>
  <c r="EN32" i="31" s="1"/>
  <c r="GB32" i="31" s="1"/>
  <c r="DT162" i="31"/>
  <c r="FH162" i="31" s="1"/>
  <c r="GV162" i="31" s="1"/>
  <c r="DU201" i="31"/>
  <c r="FI201" i="31" s="1"/>
  <c r="GW201" i="31" s="1"/>
  <c r="DA25" i="31"/>
  <c r="EO25" i="31" s="1"/>
  <c r="GC25" i="31" s="1"/>
  <c r="BM21" i="31"/>
  <c r="BM80" i="31"/>
  <c r="CF143" i="31"/>
  <c r="CZ177" i="31"/>
  <c r="EN177" i="31" s="1"/>
  <c r="GB177" i="31" s="1"/>
  <c r="BM154" i="31"/>
  <c r="BL87" i="31"/>
  <c r="CH137" i="31" l="1"/>
  <c r="IJ13" i="31"/>
  <c r="CG13" i="31" s="1"/>
  <c r="IJ207" i="31"/>
  <c r="CG207" i="31" s="1"/>
  <c r="IJ176" i="31"/>
  <c r="JC148" i="31"/>
  <c r="HP51" i="31"/>
  <c r="BM51" i="31" s="1"/>
  <c r="IJ141" i="31"/>
  <c r="HP59" i="31"/>
  <c r="BM59" i="31" s="1"/>
  <c r="HP36" i="31"/>
  <c r="BM36" i="31" s="1"/>
  <c r="HQ167" i="31"/>
  <c r="BN167" i="31" s="1"/>
  <c r="II186" i="31"/>
  <c r="CF186" i="31" s="1"/>
  <c r="IJ122" i="31"/>
  <c r="CG122" i="31" s="1"/>
  <c r="IJ177" i="31"/>
  <c r="CG177" i="31" s="1"/>
  <c r="HQ217" i="31"/>
  <c r="IW217" i="31" s="1"/>
  <c r="HO105" i="31"/>
  <c r="BL105" i="31" s="1"/>
  <c r="HP203" i="31"/>
  <c r="BM203" i="31" s="1"/>
  <c r="IJ146" i="31"/>
  <c r="HP89" i="31"/>
  <c r="BM89" i="31" s="1"/>
  <c r="HO136" i="31"/>
  <c r="BL136" i="31" s="1"/>
  <c r="HP17" i="31"/>
  <c r="BM17" i="31" s="1"/>
  <c r="HP120" i="31"/>
  <c r="BM120" i="31" s="1"/>
  <c r="HO210" i="31"/>
  <c r="IJ10" i="31"/>
  <c r="CG10" i="31" s="1"/>
  <c r="HO47" i="31"/>
  <c r="BL47" i="31" s="1"/>
  <c r="IK164" i="31"/>
  <c r="CH164" i="31" s="1"/>
  <c r="HP71" i="31"/>
  <c r="BM71" i="31" s="1"/>
  <c r="HP122" i="31"/>
  <c r="BM122" i="31" s="1"/>
  <c r="IJ74" i="31"/>
  <c r="HP8" i="31"/>
  <c r="BM8" i="31" s="1"/>
  <c r="IJ130" i="31"/>
  <c r="CG130" i="31" s="1"/>
  <c r="HP81" i="31"/>
  <c r="BM81" i="31" s="1"/>
  <c r="IJ66" i="31"/>
  <c r="CG66" i="31" s="1"/>
  <c r="HP182" i="31"/>
  <c r="BM182" i="31" s="1"/>
  <c r="HP14" i="31"/>
  <c r="BM14" i="31" s="1"/>
  <c r="IJ75" i="31"/>
  <c r="CG75" i="31" s="1"/>
  <c r="HQ104" i="31"/>
  <c r="BN104" i="31" s="1"/>
  <c r="IJ107" i="31"/>
  <c r="CG107" i="31" s="1"/>
  <c r="HP165" i="31"/>
  <c r="BM165" i="31" s="1"/>
  <c r="HP151" i="31"/>
  <c r="BM151" i="31" s="1"/>
  <c r="HP173" i="31"/>
  <c r="BM173" i="31" s="1"/>
  <c r="IJ16" i="31"/>
  <c r="CG16" i="31" s="1"/>
  <c r="HO197" i="31"/>
  <c r="BL197" i="31" s="1"/>
  <c r="HP113" i="31"/>
  <c r="BM113" i="31" s="1"/>
  <c r="HP212" i="31"/>
  <c r="BM212" i="31" s="1"/>
  <c r="IJ199" i="31"/>
  <c r="CG199" i="31" s="1"/>
  <c r="IJ59" i="31"/>
  <c r="CG59" i="31" s="1"/>
  <c r="IK197" i="31"/>
  <c r="CH197" i="31" s="1"/>
  <c r="HP114" i="31"/>
  <c r="BM114" i="31" s="1"/>
  <c r="HP52" i="31"/>
  <c r="BM52" i="31" s="1"/>
  <c r="IJ126" i="31"/>
  <c r="CG126" i="31" s="1"/>
  <c r="IJ55" i="31"/>
  <c r="CG55" i="31" s="1"/>
  <c r="HP72" i="31"/>
  <c r="BM72" i="31" s="1"/>
  <c r="HP168" i="31"/>
  <c r="BM168" i="31" s="1"/>
  <c r="HQ192" i="31"/>
  <c r="BN192" i="31" s="1"/>
  <c r="IJ174" i="31"/>
  <c r="CG174" i="31" s="1"/>
  <c r="IK63" i="31"/>
  <c r="CH63" i="31" s="1"/>
  <c r="IJ156" i="31"/>
  <c r="CG156" i="31" s="1"/>
  <c r="HQ73" i="31"/>
  <c r="BN73" i="31" s="1"/>
  <c r="HP133" i="31"/>
  <c r="BM133" i="31" s="1"/>
  <c r="HP32" i="31"/>
  <c r="BM32" i="31" s="1"/>
  <c r="HP60" i="31"/>
  <c r="BM60" i="31" s="1"/>
  <c r="HP128" i="31"/>
  <c r="BM128" i="31" s="1"/>
  <c r="HP213" i="31"/>
  <c r="BM213" i="31" s="1"/>
  <c r="IJ182" i="31"/>
  <c r="CG182" i="31" s="1"/>
  <c r="HP102" i="31"/>
  <c r="BM102" i="31" s="1"/>
  <c r="IK180" i="31"/>
  <c r="CH180" i="31" s="1"/>
  <c r="HP94" i="31"/>
  <c r="BM94" i="31" s="1"/>
  <c r="IK93" i="31"/>
  <c r="CH93" i="31" s="1"/>
  <c r="IJ31" i="31"/>
  <c r="CG31" i="31" s="1"/>
  <c r="HP86" i="31"/>
  <c r="BM86" i="31" s="1"/>
  <c r="HQ193" i="31"/>
  <c r="BN193" i="31" s="1"/>
  <c r="IJ175" i="31"/>
  <c r="CG175" i="31" s="1"/>
  <c r="HP177" i="31"/>
  <c r="BM177" i="31" s="1"/>
  <c r="HQ45" i="31"/>
  <c r="IW45" i="31" s="1"/>
  <c r="HP66" i="31"/>
  <c r="BM66" i="31" s="1"/>
  <c r="CH149" i="31"/>
  <c r="DV149" i="31" s="1"/>
  <c r="FJ149" i="31" s="1"/>
  <c r="GX149" i="31" s="1"/>
  <c r="HP96" i="31"/>
  <c r="BM96" i="31" s="1"/>
  <c r="IK28" i="31"/>
  <c r="CH28" i="31" s="1"/>
  <c r="HP26" i="31"/>
  <c r="BM26" i="31" s="1"/>
  <c r="IJ181" i="31"/>
  <c r="CG181" i="31" s="1"/>
  <c r="II34" i="31"/>
  <c r="CF34" i="31" s="1"/>
  <c r="HP83" i="31"/>
  <c r="BM83" i="31" s="1"/>
  <c r="IJ172" i="31"/>
  <c r="CG172" i="31" s="1"/>
  <c r="IJ47" i="31"/>
  <c r="CG47" i="31" s="1"/>
  <c r="HO98" i="31"/>
  <c r="BL98" i="31" s="1"/>
  <c r="JC135" i="31"/>
  <c r="HP38" i="31"/>
  <c r="BM38" i="31" s="1"/>
  <c r="HQ181" i="31"/>
  <c r="BN181" i="31" s="1"/>
  <c r="HQ204" i="31"/>
  <c r="IW204" i="31" s="1"/>
  <c r="IJ35" i="31"/>
  <c r="IJ159" i="31"/>
  <c r="CG159" i="31" s="1"/>
  <c r="IJ99" i="31"/>
  <c r="CG99" i="31" s="1"/>
  <c r="HO149" i="31"/>
  <c r="BL149" i="31" s="1"/>
  <c r="IJ43" i="31"/>
  <c r="CG43" i="31" s="1"/>
  <c r="DU155" i="31"/>
  <c r="FI155" i="31" s="1"/>
  <c r="GW155" i="31" s="1"/>
  <c r="DU25" i="31"/>
  <c r="FI25" i="31" s="1"/>
  <c r="GW25" i="31" s="1"/>
  <c r="DA152" i="31"/>
  <c r="EO152" i="31" s="1"/>
  <c r="GC152" i="31" s="1"/>
  <c r="CG183" i="31"/>
  <c r="CG195" i="31"/>
  <c r="BL121" i="31"/>
  <c r="CZ199" i="31"/>
  <c r="EN199" i="31" s="1"/>
  <c r="GB199" i="31" s="1"/>
  <c r="CG157" i="31"/>
  <c r="H12" i="38"/>
  <c r="M11" i="38"/>
  <c r="CG101" i="31"/>
  <c r="BL145" i="31"/>
  <c r="DS73" i="31"/>
  <c r="FG73" i="31" s="1"/>
  <c r="GU73" i="31" s="1"/>
  <c r="DA111" i="31"/>
  <c r="EO111" i="31" s="1"/>
  <c r="GC111" i="31" s="1"/>
  <c r="DV68" i="31"/>
  <c r="FJ68" i="31" s="1"/>
  <c r="GX68" i="31" s="1"/>
  <c r="DU139" i="31"/>
  <c r="FI139" i="31" s="1"/>
  <c r="GW139" i="31" s="1"/>
  <c r="CG86" i="31"/>
  <c r="DT153" i="31"/>
  <c r="FH153" i="31" s="1"/>
  <c r="GV153" i="31" s="1"/>
  <c r="DU200" i="31"/>
  <c r="FI200" i="31" s="1"/>
  <c r="GW200" i="31" s="1"/>
  <c r="CZ50" i="31"/>
  <c r="EN50" i="31" s="1"/>
  <c r="GB50" i="31" s="1"/>
  <c r="DU111" i="31"/>
  <c r="FI111" i="31" s="1"/>
  <c r="GW111" i="31" s="1"/>
  <c r="DU79" i="31"/>
  <c r="FI79" i="31" s="1"/>
  <c r="GW79" i="31" s="1"/>
  <c r="DU192" i="31"/>
  <c r="FI192" i="31" s="1"/>
  <c r="GW192" i="31" s="1"/>
  <c r="HP24" i="31"/>
  <c r="CZ93" i="31"/>
  <c r="EN93" i="31" s="1"/>
  <c r="GB93" i="31" s="1"/>
  <c r="BL82" i="31"/>
  <c r="HQ57" i="31"/>
  <c r="BM97" i="31"/>
  <c r="BM78" i="31"/>
  <c r="BL90" i="31"/>
  <c r="HQ170" i="31"/>
  <c r="CG58" i="31"/>
  <c r="HP41" i="31"/>
  <c r="IK124" i="31"/>
  <c r="IJ158" i="31"/>
  <c r="DU40" i="31"/>
  <c r="FI40" i="31" s="1"/>
  <c r="GW40" i="31" s="1"/>
  <c r="DA7" i="31"/>
  <c r="EO7" i="31" s="1"/>
  <c r="GC7" i="31" s="1"/>
  <c r="DU131" i="31"/>
  <c r="FI131" i="31" s="1"/>
  <c r="GW131" i="31" s="1"/>
  <c r="HP129" i="31"/>
  <c r="IJ119" i="31"/>
  <c r="IJ196" i="31"/>
  <c r="DU178" i="31"/>
  <c r="FI178" i="31" s="1"/>
  <c r="GW178" i="31" s="1"/>
  <c r="BM186" i="31"/>
  <c r="DT46" i="31"/>
  <c r="FH46" i="31" s="1"/>
  <c r="GV46" i="31" s="1"/>
  <c r="HO206" i="31"/>
  <c r="DU185" i="31"/>
  <c r="FI185" i="31" s="1"/>
  <c r="GW185" i="31" s="1"/>
  <c r="L11" i="39"/>
  <c r="IJ52" i="31"/>
  <c r="BM147" i="31"/>
  <c r="IJ204" i="31"/>
  <c r="II209" i="31"/>
  <c r="HP18" i="31"/>
  <c r="BL146" i="31"/>
  <c r="IJ110" i="31"/>
  <c r="HP174" i="31"/>
  <c r="CF7" i="31"/>
  <c r="IK100" i="31"/>
  <c r="IJ84" i="31"/>
  <c r="HP140" i="31"/>
  <c r="BM180" i="31"/>
  <c r="HP11" i="31"/>
  <c r="DV30" i="31"/>
  <c r="FJ30" i="31" s="1"/>
  <c r="GX30" i="31" s="1"/>
  <c r="DA107" i="31"/>
  <c r="EO107" i="31" s="1"/>
  <c r="GC107" i="31" s="1"/>
  <c r="DT171" i="31"/>
  <c r="FH171" i="31" s="1"/>
  <c r="GV171" i="31" s="1"/>
  <c r="CG18" i="31"/>
  <c r="CF142" i="31"/>
  <c r="DT21" i="31"/>
  <c r="FH21" i="31" s="1"/>
  <c r="GV21" i="31" s="1"/>
  <c r="DT143" i="31"/>
  <c r="FH143" i="31" s="1"/>
  <c r="GV143" i="31" s="1"/>
  <c r="DT23" i="31"/>
  <c r="FH23" i="31" s="1"/>
  <c r="GV23" i="31" s="1"/>
  <c r="IJ210" i="31"/>
  <c r="HQ214" i="31"/>
  <c r="HO58" i="31"/>
  <c r="DA176" i="31"/>
  <c r="EO176" i="31" s="1"/>
  <c r="GC176" i="31" s="1"/>
  <c r="CZ126" i="31"/>
  <c r="EN126" i="31" s="1"/>
  <c r="GB126" i="31" s="1"/>
  <c r="DA153" i="31"/>
  <c r="EO153" i="31" s="1"/>
  <c r="GC153" i="31" s="1"/>
  <c r="CZ70" i="31"/>
  <c r="EN70" i="31" s="1"/>
  <c r="GB70" i="31" s="1"/>
  <c r="HP158" i="31"/>
  <c r="HP92" i="31"/>
  <c r="DA187" i="31"/>
  <c r="EO187" i="31" s="1"/>
  <c r="GC187" i="31" s="1"/>
  <c r="DU80" i="31"/>
  <c r="FI80" i="31" s="1"/>
  <c r="GW80" i="31" s="1"/>
  <c r="IJ208" i="31"/>
  <c r="DT213" i="31"/>
  <c r="FH213" i="31" s="1"/>
  <c r="GV213" i="31" s="1"/>
  <c r="HP9" i="31"/>
  <c r="DU187" i="31"/>
  <c r="FI187" i="31" s="1"/>
  <c r="GW187" i="31" s="1"/>
  <c r="CG45" i="31"/>
  <c r="IK39" i="31"/>
  <c r="CG118" i="31"/>
  <c r="BL42" i="31"/>
  <c r="CG133" i="31"/>
  <c r="BN110" i="31"/>
  <c r="IW110" i="31"/>
  <c r="HO91" i="31"/>
  <c r="CH15" i="31"/>
  <c r="JC15" i="31"/>
  <c r="IJ32" i="31"/>
  <c r="DA205" i="31"/>
  <c r="EO205" i="31" s="1"/>
  <c r="GC205" i="31" s="1"/>
  <c r="IK127" i="31"/>
  <c r="DV85" i="31"/>
  <c r="FJ85" i="31" s="1"/>
  <c r="GX85" i="31" s="1"/>
  <c r="DT114" i="31"/>
  <c r="FH114" i="31" s="1"/>
  <c r="GV114" i="31" s="1"/>
  <c r="HP27" i="31"/>
  <c r="IJ120" i="31"/>
  <c r="DU5" i="31"/>
  <c r="FI5" i="31" s="1"/>
  <c r="GW5" i="31" s="1"/>
  <c r="DA34" i="31"/>
  <c r="EO34" i="31" s="1"/>
  <c r="GC34" i="31" s="1"/>
  <c r="DB99" i="31"/>
  <c r="EP99" i="31" s="1"/>
  <c r="GD99" i="31" s="1"/>
  <c r="II160" i="31"/>
  <c r="HP160" i="31"/>
  <c r="DT20" i="31"/>
  <c r="FH20" i="31" s="1"/>
  <c r="GV20" i="31" s="1"/>
  <c r="BL156" i="31"/>
  <c r="BM69" i="31"/>
  <c r="IJ26" i="31"/>
  <c r="CG17" i="31"/>
  <c r="CZ108" i="31"/>
  <c r="EN108" i="31" s="1"/>
  <c r="GB108" i="31" s="1"/>
  <c r="DB77" i="31"/>
  <c r="EP77" i="31" s="1"/>
  <c r="GD77" i="31" s="1"/>
  <c r="DA103" i="31"/>
  <c r="EO103" i="31" s="1"/>
  <c r="GC103" i="31" s="1"/>
  <c r="HP29" i="31"/>
  <c r="IK102" i="31"/>
  <c r="CZ31" i="31"/>
  <c r="EN31" i="31" s="1"/>
  <c r="GB31" i="31" s="1"/>
  <c r="DU41" i="31"/>
  <c r="FI41" i="31" s="1"/>
  <c r="GW41" i="31" s="1"/>
  <c r="HP188" i="31"/>
  <c r="DU132" i="31"/>
  <c r="FI132" i="31" s="1"/>
  <c r="GW132" i="31" s="1"/>
  <c r="HP127" i="31"/>
  <c r="IJ29" i="31"/>
  <c r="CZ4" i="31"/>
  <c r="EN4" i="31" s="1"/>
  <c r="GB4" i="31" s="1"/>
  <c r="DA194" i="31"/>
  <c r="EO194" i="31" s="1"/>
  <c r="GC194" i="31" s="1"/>
  <c r="HQ137" i="31"/>
  <c r="CZ218" i="31"/>
  <c r="EN218" i="31" s="1"/>
  <c r="GB218" i="31" s="1"/>
  <c r="CG179" i="31"/>
  <c r="HP12" i="31"/>
  <c r="CZ138" i="31"/>
  <c r="EN138" i="31" s="1"/>
  <c r="GB138" i="31" s="1"/>
  <c r="DU96" i="31"/>
  <c r="FI96" i="31" s="1"/>
  <c r="GW96" i="31" s="1"/>
  <c r="DU61" i="31"/>
  <c r="FI61" i="31" s="1"/>
  <c r="GW61" i="31" s="1"/>
  <c r="DV193" i="31"/>
  <c r="FJ193" i="31" s="1"/>
  <c r="GX193" i="31" s="1"/>
  <c r="HO201" i="31"/>
  <c r="CZ164" i="31"/>
  <c r="EN164" i="31" s="1"/>
  <c r="GB164" i="31" s="1"/>
  <c r="IK201" i="31"/>
  <c r="IJ33" i="31"/>
  <c r="HP15" i="31"/>
  <c r="CG121" i="31"/>
  <c r="DU11" i="31"/>
  <c r="FI11" i="31" s="1"/>
  <c r="GW11" i="31" s="1"/>
  <c r="HP144" i="31"/>
  <c r="DA134" i="31"/>
  <c r="EO134" i="31" s="1"/>
  <c r="GC134" i="31" s="1"/>
  <c r="DU90" i="31"/>
  <c r="FI90" i="31" s="1"/>
  <c r="GW90" i="31" s="1"/>
  <c r="HP28" i="31"/>
  <c r="DV72" i="31"/>
  <c r="FJ72" i="31" s="1"/>
  <c r="GX72" i="31" s="1"/>
  <c r="IK54" i="31"/>
  <c r="II166" i="31"/>
  <c r="CG136" i="31"/>
  <c r="DU203" i="31"/>
  <c r="FI203" i="31" s="1"/>
  <c r="GW203" i="31" s="1"/>
  <c r="CZ196" i="31"/>
  <c r="EN196" i="31" s="1"/>
  <c r="GB196" i="31" s="1"/>
  <c r="HP139" i="31"/>
  <c r="CZ68" i="31"/>
  <c r="EN68" i="31" s="1"/>
  <c r="GB68" i="31" s="1"/>
  <c r="HP115" i="31"/>
  <c r="IK6" i="31"/>
  <c r="CG92" i="31"/>
  <c r="CZ30" i="31"/>
  <c r="EN30" i="31" s="1"/>
  <c r="GB30" i="31" s="1"/>
  <c r="CF94" i="31"/>
  <c r="HP65" i="31"/>
  <c r="DT48" i="31"/>
  <c r="FH48" i="31" s="1"/>
  <c r="GV48" i="31" s="1"/>
  <c r="DU218" i="31"/>
  <c r="FI218" i="31" s="1"/>
  <c r="GW218" i="31" s="1"/>
  <c r="CZ143" i="31"/>
  <c r="EN143" i="31" s="1"/>
  <c r="GB143" i="31" s="1"/>
  <c r="DU173" i="31"/>
  <c r="FI173" i="31" s="1"/>
  <c r="GW173" i="31" s="1"/>
  <c r="BM172" i="31"/>
  <c r="HP131" i="31"/>
  <c r="CG129" i="31"/>
  <c r="IK163" i="31"/>
  <c r="CZ185" i="31"/>
  <c r="EN185" i="31" s="1"/>
  <c r="GB185" i="31" s="1"/>
  <c r="BL112" i="31"/>
  <c r="BM19" i="31"/>
  <c r="BM109" i="31"/>
  <c r="HP37" i="31"/>
  <c r="IK144" i="31"/>
  <c r="HP23" i="31"/>
  <c r="DU128" i="31"/>
  <c r="FI128" i="31" s="1"/>
  <c r="GW128" i="31" s="1"/>
  <c r="IJ44" i="31"/>
  <c r="BL166" i="31"/>
  <c r="HP130" i="31"/>
  <c r="II134" i="31"/>
  <c r="HO169" i="31"/>
  <c r="HO55" i="31"/>
  <c r="CZ191" i="31"/>
  <c r="EN191" i="31" s="1"/>
  <c r="GB191" i="31" s="1"/>
  <c r="CZ101" i="31"/>
  <c r="EN101" i="31" s="1"/>
  <c r="GB101" i="31" s="1"/>
  <c r="DU190" i="31"/>
  <c r="FI190" i="31" s="1"/>
  <c r="GW190" i="31" s="1"/>
  <c r="CF145" i="31"/>
  <c r="BL6" i="31"/>
  <c r="CG95" i="31"/>
  <c r="DU57" i="31"/>
  <c r="FI57" i="31" s="1"/>
  <c r="GW57" i="31" s="1"/>
  <c r="CZ87" i="31"/>
  <c r="EN87" i="31" s="1"/>
  <c r="GB87" i="31" s="1"/>
  <c r="DA80" i="31"/>
  <c r="EO80" i="31" s="1"/>
  <c r="GC80" i="31" s="1"/>
  <c r="CG69" i="31"/>
  <c r="BN200" i="31"/>
  <c r="IW200" i="31"/>
  <c r="V14" i="39"/>
  <c r="W14" i="39" s="1"/>
  <c r="X14" i="39" s="1"/>
  <c r="CZ46" i="31"/>
  <c r="EN46" i="31" s="1"/>
  <c r="GB46" i="31" s="1"/>
  <c r="CZ132" i="31"/>
  <c r="EN132" i="31" s="1"/>
  <c r="GB132" i="31" s="1"/>
  <c r="CZ53" i="31"/>
  <c r="EN53" i="31" s="1"/>
  <c r="GB53" i="31" s="1"/>
  <c r="DA124" i="31"/>
  <c r="EO124" i="31" s="1"/>
  <c r="GC124" i="31" s="1"/>
  <c r="DU27" i="31"/>
  <c r="FI27" i="31" s="1"/>
  <c r="GW27" i="31" s="1"/>
  <c r="DA20" i="31"/>
  <c r="EO20" i="31" s="1"/>
  <c r="GC20" i="31" s="1"/>
  <c r="CG74" i="31"/>
  <c r="DU42" i="31"/>
  <c r="FI42" i="31" s="1"/>
  <c r="GW42" i="31" s="1"/>
  <c r="BL211" i="31"/>
  <c r="CZ48" i="31"/>
  <c r="EN48" i="31" s="1"/>
  <c r="GB48" i="31" s="1"/>
  <c r="CZ159" i="31"/>
  <c r="EN159" i="31" s="1"/>
  <c r="GB159" i="31" s="1"/>
  <c r="CG211" i="31"/>
  <c r="DV135" i="31"/>
  <c r="FJ135" i="31" s="1"/>
  <c r="GX135" i="31" s="1"/>
  <c r="CH167" i="31"/>
  <c r="JC167" i="31"/>
  <c r="CZ106" i="31"/>
  <c r="EN106" i="31" s="1"/>
  <c r="GB106" i="31" s="1"/>
  <c r="BM100" i="31"/>
  <c r="CF152" i="31"/>
  <c r="JC180" i="31"/>
  <c r="DU78" i="31"/>
  <c r="FI78" i="31" s="1"/>
  <c r="GW78" i="31" s="1"/>
  <c r="JC93" i="31"/>
  <c r="CZ74" i="31"/>
  <c r="EN74" i="31" s="1"/>
  <c r="GB74" i="31" s="1"/>
  <c r="DT71" i="31"/>
  <c r="FH71" i="31" s="1"/>
  <c r="GV71" i="31" s="1"/>
  <c r="DT138" i="31"/>
  <c r="FH138" i="31" s="1"/>
  <c r="GV138" i="31" s="1"/>
  <c r="CG97" i="31"/>
  <c r="BL13" i="31"/>
  <c r="DT76" i="31"/>
  <c r="FH76" i="31" s="1"/>
  <c r="GV76" i="31" s="1"/>
  <c r="DA62" i="31"/>
  <c r="EO62" i="31" s="1"/>
  <c r="GC62" i="31" s="1"/>
  <c r="DU117" i="31"/>
  <c r="FI117" i="31" s="1"/>
  <c r="GW117" i="31" s="1"/>
  <c r="CH8" i="31"/>
  <c r="JC8" i="31"/>
  <c r="CH49" i="31"/>
  <c r="JC49" i="31"/>
  <c r="CZ116" i="31"/>
  <c r="EN116" i="31" s="1"/>
  <c r="GB116" i="31" s="1"/>
  <c r="DA142" i="31"/>
  <c r="EO142" i="31" s="1"/>
  <c r="GC142" i="31" s="1"/>
  <c r="CF67" i="31"/>
  <c r="DT205" i="31"/>
  <c r="FH205" i="31" s="1"/>
  <c r="GV205" i="31" s="1"/>
  <c r="CG105" i="31"/>
  <c r="CZ209" i="31"/>
  <c r="EN209" i="31" s="1"/>
  <c r="GB209" i="31" s="1"/>
  <c r="DU24" i="31"/>
  <c r="FI24" i="31" s="1"/>
  <c r="GW24" i="31" s="1"/>
  <c r="CH154" i="31"/>
  <c r="JC154" i="31"/>
  <c r="DV137" i="31"/>
  <c r="FJ137" i="31" s="1"/>
  <c r="GX137" i="31" s="1"/>
  <c r="IJ162" i="31"/>
  <c r="BM64" i="31"/>
  <c r="HP22" i="31"/>
  <c r="HQ198" i="31"/>
  <c r="HP10" i="31"/>
  <c r="DA95" i="31"/>
  <c r="EO95" i="31" s="1"/>
  <c r="GC95" i="31" s="1"/>
  <c r="CZ5" i="31"/>
  <c r="EN5" i="31" s="1"/>
  <c r="GB5" i="31" s="1"/>
  <c r="IJ19" i="31"/>
  <c r="DA76" i="31"/>
  <c r="EO76" i="31" s="1"/>
  <c r="GC76" i="31" s="1"/>
  <c r="CF88" i="31"/>
  <c r="BL63" i="31"/>
  <c r="IJ81" i="31"/>
  <c r="CZ119" i="31"/>
  <c r="EN119" i="31" s="1"/>
  <c r="GB119" i="31" s="1"/>
  <c r="DT87" i="31"/>
  <c r="FH87" i="31" s="1"/>
  <c r="GV87" i="31" s="1"/>
  <c r="IK109" i="31"/>
  <c r="DU116" i="31"/>
  <c r="FI116" i="31" s="1"/>
  <c r="GW116" i="31" s="1"/>
  <c r="IJ50" i="31"/>
  <c r="DT202" i="31"/>
  <c r="FH202" i="31" s="1"/>
  <c r="GV202" i="31" s="1"/>
  <c r="IJ22" i="31"/>
  <c r="CF161" i="31"/>
  <c r="IK194" i="31"/>
  <c r="CF113" i="31"/>
  <c r="CH64" i="31"/>
  <c r="JC64" i="31"/>
  <c r="CG125" i="31"/>
  <c r="IL82" i="31"/>
  <c r="CZ123" i="31"/>
  <c r="EN123" i="31" s="1"/>
  <c r="GB123" i="31" s="1"/>
  <c r="HP150" i="31"/>
  <c r="IJ91" i="31"/>
  <c r="DU215" i="31"/>
  <c r="FI215" i="31" s="1"/>
  <c r="GW215" i="31" s="1"/>
  <c r="IJ212" i="31"/>
  <c r="DU37" i="31"/>
  <c r="FI37" i="31" s="1"/>
  <c r="GW37" i="31" s="1"/>
  <c r="BM84" i="31"/>
  <c r="IJ151" i="31"/>
  <c r="BM183" i="31"/>
  <c r="IJ106" i="31"/>
  <c r="DU108" i="31"/>
  <c r="FI108" i="31" s="1"/>
  <c r="GW108" i="31" s="1"/>
  <c r="HO33" i="31"/>
  <c r="DU36" i="31"/>
  <c r="FI36" i="31" s="1"/>
  <c r="GW36" i="31" s="1"/>
  <c r="IJ214" i="31"/>
  <c r="BN49" i="31"/>
  <c r="IW49" i="31"/>
  <c r="IK189" i="31"/>
  <c r="BM35" i="31"/>
  <c r="DT150" i="31"/>
  <c r="FH150" i="31" s="1"/>
  <c r="GV150" i="31" s="1"/>
  <c r="CG53" i="31"/>
  <c r="IL217" i="31"/>
  <c r="DA157" i="31"/>
  <c r="EO157" i="31" s="1"/>
  <c r="GC157" i="31" s="1"/>
  <c r="DU188" i="31"/>
  <c r="FI188" i="31" s="1"/>
  <c r="GW188" i="31" s="1"/>
  <c r="DT147" i="31"/>
  <c r="FH147" i="31" s="1"/>
  <c r="GV147" i="31" s="1"/>
  <c r="DT123" i="31"/>
  <c r="FH123" i="31" s="1"/>
  <c r="GV123" i="31" s="1"/>
  <c r="BL210" i="31"/>
  <c r="HP135" i="31"/>
  <c r="HP216" i="31"/>
  <c r="BL175" i="31"/>
  <c r="DU115" i="31"/>
  <c r="FI115" i="31" s="1"/>
  <c r="GW115" i="31" s="1"/>
  <c r="DU104" i="31"/>
  <c r="FI104" i="31" s="1"/>
  <c r="GW104" i="31" s="1"/>
  <c r="CZ141" i="31"/>
  <c r="EN141" i="31" s="1"/>
  <c r="GB141" i="31" s="1"/>
  <c r="BL189" i="31"/>
  <c r="HQ61" i="31"/>
  <c r="DA154" i="31"/>
  <c r="EO154" i="31" s="1"/>
  <c r="GC154" i="31" s="1"/>
  <c r="DA75" i="31"/>
  <c r="EO75" i="31" s="1"/>
  <c r="GC75" i="31" s="1"/>
  <c r="DA163" i="31"/>
  <c r="EO163" i="31" s="1"/>
  <c r="GC163" i="31" s="1"/>
  <c r="DA40" i="31"/>
  <c r="EO40" i="31" s="1"/>
  <c r="GC40" i="31" s="1"/>
  <c r="DA179" i="31"/>
  <c r="EO179" i="31" s="1"/>
  <c r="GC179" i="31" s="1"/>
  <c r="CZ215" i="31"/>
  <c r="EN215" i="31" s="1"/>
  <c r="GB215" i="31" s="1"/>
  <c r="DU51" i="31"/>
  <c r="FI51" i="31" s="1"/>
  <c r="GW51" i="31" s="1"/>
  <c r="DA155" i="31"/>
  <c r="EO155" i="31" s="1"/>
  <c r="GC155" i="31" s="1"/>
  <c r="DT165" i="31"/>
  <c r="FH165" i="31" s="1"/>
  <c r="GV165" i="31" s="1"/>
  <c r="DA178" i="31"/>
  <c r="EO178" i="31" s="1"/>
  <c r="GC178" i="31" s="1"/>
  <c r="DU4" i="31"/>
  <c r="FI4" i="31" s="1"/>
  <c r="GW4" i="31" s="1"/>
  <c r="CG198" i="31"/>
  <c r="DU170" i="31"/>
  <c r="FI170" i="31" s="1"/>
  <c r="GW170" i="31" s="1"/>
  <c r="CY79" i="31"/>
  <c r="EM79" i="31" s="1"/>
  <c r="GA79" i="31" s="1"/>
  <c r="CZ43" i="31"/>
  <c r="EN43" i="31" s="1"/>
  <c r="GB43" i="31" s="1"/>
  <c r="CZ208" i="31"/>
  <c r="EN208" i="31" s="1"/>
  <c r="GB208" i="31" s="1"/>
  <c r="CG176" i="31"/>
  <c r="CZ161" i="31"/>
  <c r="EN161" i="31" s="1"/>
  <c r="GB161" i="31" s="1"/>
  <c r="CH65" i="31"/>
  <c r="JC65" i="31"/>
  <c r="CG169" i="31"/>
  <c r="BL195" i="31"/>
  <c r="CZ148" i="31"/>
  <c r="EN148" i="31" s="1"/>
  <c r="GB148" i="31" s="1"/>
  <c r="BM171" i="31"/>
  <c r="DU103" i="31"/>
  <c r="FI103" i="31" s="1"/>
  <c r="GW103" i="31" s="1"/>
  <c r="DV112" i="31"/>
  <c r="FJ112" i="31" s="1"/>
  <c r="GX112" i="31" s="1"/>
  <c r="DU38" i="31"/>
  <c r="FI38" i="31" s="1"/>
  <c r="GW38" i="31" s="1"/>
  <c r="CZ184" i="31"/>
  <c r="EN184" i="31" s="1"/>
  <c r="GB184" i="31" s="1"/>
  <c r="DT9" i="31"/>
  <c r="FH9" i="31" s="1"/>
  <c r="GV9" i="31" s="1"/>
  <c r="CZ118" i="31"/>
  <c r="EN118" i="31" s="1"/>
  <c r="GB118" i="31" s="1"/>
  <c r="HO202" i="31"/>
  <c r="CG70" i="31"/>
  <c r="HP44" i="31"/>
  <c r="IJ191" i="31"/>
  <c r="DA21" i="31"/>
  <c r="EO21" i="31" s="1"/>
  <c r="GC21" i="31" s="1"/>
  <c r="HQ25" i="31"/>
  <c r="DA207" i="31"/>
  <c r="EO207" i="31" s="1"/>
  <c r="GC207" i="31" s="1"/>
  <c r="CY125" i="31"/>
  <c r="EM125" i="31" s="1"/>
  <c r="GA125" i="31" s="1"/>
  <c r="DA190" i="31"/>
  <c r="EO190" i="31" s="1"/>
  <c r="GC190" i="31" s="1"/>
  <c r="CZ88" i="31"/>
  <c r="EN88" i="31" s="1"/>
  <c r="GB88" i="31" s="1"/>
  <c r="DU14" i="31"/>
  <c r="FI14" i="31" s="1"/>
  <c r="GW14" i="31" s="1"/>
  <c r="DU60" i="31"/>
  <c r="FI60" i="31" s="1"/>
  <c r="GW60" i="31" s="1"/>
  <c r="CG141" i="31"/>
  <c r="DU184" i="31"/>
  <c r="FI184" i="31" s="1"/>
  <c r="GW184" i="31" s="1"/>
  <c r="DT56" i="31"/>
  <c r="FH56" i="31" s="1"/>
  <c r="GV56" i="31" s="1"/>
  <c r="BN217" i="31"/>
  <c r="CZ56" i="31"/>
  <c r="EN56" i="31" s="1"/>
  <c r="GB56" i="31" s="1"/>
  <c r="BM85" i="31"/>
  <c r="DU83" i="31"/>
  <c r="FI83" i="31" s="1"/>
  <c r="GW83" i="31" s="1"/>
  <c r="CZ67" i="31"/>
  <c r="EN67" i="31" s="1"/>
  <c r="GB67" i="31" s="1"/>
  <c r="DT89" i="31"/>
  <c r="FH89" i="31" s="1"/>
  <c r="GV89" i="31" s="1"/>
  <c r="DU206" i="31"/>
  <c r="FI206" i="31" s="1"/>
  <c r="GW206" i="31" s="1"/>
  <c r="DV62" i="31"/>
  <c r="FJ62" i="31" s="1"/>
  <c r="GX62" i="31" s="1"/>
  <c r="DU216" i="31"/>
  <c r="FI216" i="31" s="1"/>
  <c r="GW216" i="31" s="1"/>
  <c r="CG168" i="31"/>
  <c r="CZ16" i="31"/>
  <c r="EN16" i="31" s="1"/>
  <c r="GB16" i="31" s="1"/>
  <c r="DA54" i="31"/>
  <c r="EO54" i="31" s="1"/>
  <c r="GC54" i="31" s="1"/>
  <c r="DT98" i="31"/>
  <c r="FH98" i="31" s="1"/>
  <c r="GV98" i="31" s="1"/>
  <c r="BM39" i="31"/>
  <c r="DU77" i="31"/>
  <c r="FI77" i="31" s="1"/>
  <c r="GW77" i="31" s="1"/>
  <c r="CG140" i="31"/>
  <c r="DS12" i="31"/>
  <c r="FG12" i="31" s="1"/>
  <c r="GU12" i="31" s="1"/>
  <c r="DA162" i="31"/>
  <c r="EO162" i="31" s="1"/>
  <c r="GC162" i="31" s="1"/>
  <c r="V13" i="38"/>
  <c r="W13" i="38" s="1"/>
  <c r="X13" i="38" s="1"/>
  <c r="CG35" i="31"/>
  <c r="CZ117" i="31"/>
  <c r="EN117" i="31" s="1"/>
  <c r="GB117" i="31" s="1"/>
  <c r="DV148" i="31"/>
  <c r="FJ148" i="31" s="1"/>
  <c r="GX148" i="31" s="1"/>
  <c r="CG146" i="31"/>
  <c r="Y13" i="38" l="1"/>
  <c r="U14" i="38" s="1"/>
  <c r="V14" i="38" s="1"/>
  <c r="W14" i="38" s="1"/>
  <c r="X14" i="38" s="1"/>
  <c r="IW104" i="31"/>
  <c r="BN45" i="31"/>
  <c r="JC164" i="31"/>
  <c r="JC63" i="31"/>
  <c r="IW181" i="31"/>
  <c r="IW73" i="31"/>
  <c r="HP108" i="31"/>
  <c r="IW167" i="31"/>
  <c r="HP123" i="31"/>
  <c r="BM123" i="31" s="1"/>
  <c r="IK117" i="31"/>
  <c r="HP46" i="31"/>
  <c r="BM46" i="31" s="1"/>
  <c r="IK131" i="31"/>
  <c r="CH131" i="31" s="1"/>
  <c r="HQ190" i="31"/>
  <c r="IW190" i="31" s="1"/>
  <c r="HP119" i="31"/>
  <c r="BM119" i="31" s="1"/>
  <c r="IK11" i="31"/>
  <c r="CH11" i="31" s="1"/>
  <c r="IL193" i="31"/>
  <c r="CI193" i="31" s="1"/>
  <c r="HQ187" i="31"/>
  <c r="BN187" i="31" s="1"/>
  <c r="IK103" i="31"/>
  <c r="JC103" i="31" s="1"/>
  <c r="HQ75" i="31"/>
  <c r="BN75" i="31" s="1"/>
  <c r="IJ171" i="31"/>
  <c r="BN204" i="31"/>
  <c r="DB204" i="31" s="1"/>
  <c r="EP204" i="31" s="1"/>
  <c r="GD204" i="31" s="1"/>
  <c r="Y14" i="39"/>
  <c r="IK190" i="31"/>
  <c r="CH190" i="31" s="1"/>
  <c r="IJ9" i="31"/>
  <c r="CG9" i="31" s="1"/>
  <c r="IK116" i="31"/>
  <c r="CH116" i="31" s="1"/>
  <c r="HP138" i="31"/>
  <c r="IK200" i="31"/>
  <c r="CH200" i="31" s="1"/>
  <c r="HP132" i="31"/>
  <c r="HP159" i="31"/>
  <c r="BM159" i="31" s="1"/>
  <c r="IL30" i="31"/>
  <c r="CI30" i="31" s="1"/>
  <c r="IW193" i="31"/>
  <c r="HP208" i="31"/>
  <c r="BM208" i="31" s="1"/>
  <c r="IK83" i="31"/>
  <c r="CH83" i="31" s="1"/>
  <c r="IK24" i="31"/>
  <c r="CH24" i="31" s="1"/>
  <c r="HQ142" i="31"/>
  <c r="BN142" i="31" s="1"/>
  <c r="HQ205" i="31"/>
  <c r="BN205" i="31" s="1"/>
  <c r="IJ213" i="31"/>
  <c r="CG213" i="31" s="1"/>
  <c r="IJ143" i="31"/>
  <c r="CG143" i="31" s="1"/>
  <c r="JC197" i="31"/>
  <c r="HP93" i="31"/>
  <c r="BM93" i="31" s="1"/>
  <c r="IK203" i="31"/>
  <c r="JC203" i="31" s="1"/>
  <c r="II12" i="31"/>
  <c r="CF12" i="31" s="1"/>
  <c r="IW192" i="31"/>
  <c r="HP5" i="31"/>
  <c r="BM5" i="31" s="1"/>
  <c r="IJ205" i="31"/>
  <c r="CG205" i="31" s="1"/>
  <c r="IK173" i="31"/>
  <c r="CH173" i="31" s="1"/>
  <c r="IL85" i="31"/>
  <c r="CI85" i="31" s="1"/>
  <c r="IK187" i="31"/>
  <c r="JC187" i="31" s="1"/>
  <c r="IK139" i="31"/>
  <c r="CH139" i="31" s="1"/>
  <c r="HQ21" i="31"/>
  <c r="IW21" i="31" s="1"/>
  <c r="IK170" i="31"/>
  <c r="CH170" i="31" s="1"/>
  <c r="HP215" i="31"/>
  <c r="IJ71" i="31"/>
  <c r="CG71" i="31" s="1"/>
  <c r="IK27" i="31"/>
  <c r="CH27" i="31" s="1"/>
  <c r="HP31" i="31"/>
  <c r="IK216" i="31"/>
  <c r="CH216" i="31" s="1"/>
  <c r="HP184" i="31"/>
  <c r="BM184" i="31" s="1"/>
  <c r="HQ178" i="31"/>
  <c r="BN178" i="31" s="1"/>
  <c r="HQ157" i="31"/>
  <c r="IW157" i="31" s="1"/>
  <c r="IJ76" i="31"/>
  <c r="HP101" i="31"/>
  <c r="BM101" i="31" s="1"/>
  <c r="HP185" i="31"/>
  <c r="BM185" i="31" s="1"/>
  <c r="HP143" i="31"/>
  <c r="HP4" i="31"/>
  <c r="BM4" i="31" s="1"/>
  <c r="HQ34" i="31"/>
  <c r="IW34" i="31" s="1"/>
  <c r="IJ46" i="31"/>
  <c r="CG46" i="31" s="1"/>
  <c r="HQ111" i="31"/>
  <c r="IW111" i="31" s="1"/>
  <c r="HQ54" i="31"/>
  <c r="BN54" i="31" s="1"/>
  <c r="HQ207" i="31"/>
  <c r="BN207" i="31" s="1"/>
  <c r="JC28" i="31"/>
  <c r="IJ56" i="31"/>
  <c r="CG56" i="31" s="1"/>
  <c r="IL112" i="31"/>
  <c r="CI112" i="31" s="1"/>
  <c r="HP148" i="31"/>
  <c r="BM148" i="31" s="1"/>
  <c r="HP141" i="31"/>
  <c r="BM141" i="31" s="1"/>
  <c r="HQ76" i="31"/>
  <c r="BN76" i="31" s="1"/>
  <c r="IJ48" i="31"/>
  <c r="HQ103" i="31"/>
  <c r="BN103" i="31" s="1"/>
  <c r="HP126" i="31"/>
  <c r="BM126" i="31" s="1"/>
  <c r="IK178" i="31"/>
  <c r="HP67" i="31"/>
  <c r="BM67" i="31" s="1"/>
  <c r="HP88" i="31"/>
  <c r="BM88" i="31" s="1"/>
  <c r="IJ123" i="31"/>
  <c r="CG123" i="31" s="1"/>
  <c r="HP74" i="31"/>
  <c r="BM74" i="31" s="1"/>
  <c r="HP87" i="31"/>
  <c r="BM87" i="31" s="1"/>
  <c r="IK96" i="31"/>
  <c r="CH96" i="31" s="1"/>
  <c r="HP218" i="31"/>
  <c r="BM218" i="31" s="1"/>
  <c r="IJ21" i="31"/>
  <c r="CG21" i="31" s="1"/>
  <c r="CH194" i="31"/>
  <c r="JC194" i="31"/>
  <c r="DU107" i="31"/>
  <c r="FI107" i="31" s="1"/>
  <c r="GW107" i="31" s="1"/>
  <c r="DA17" i="31"/>
  <c r="EO17" i="31" s="1"/>
  <c r="GC17" i="31" s="1"/>
  <c r="DA66" i="31"/>
  <c r="EO66" i="31" s="1"/>
  <c r="GC66" i="31" s="1"/>
  <c r="BM23" i="31"/>
  <c r="DU179" i="31"/>
  <c r="FI179" i="31" s="1"/>
  <c r="GW179" i="31" s="1"/>
  <c r="BM108" i="31"/>
  <c r="CZ42" i="31"/>
  <c r="EN42" i="31" s="1"/>
  <c r="GB42" i="31" s="1"/>
  <c r="DU101" i="31"/>
  <c r="FI101" i="31" s="1"/>
  <c r="GW101" i="31" s="1"/>
  <c r="DU35" i="31"/>
  <c r="FI35" i="31" s="1"/>
  <c r="GW35" i="31" s="1"/>
  <c r="DA182" i="31"/>
  <c r="EO182" i="31" s="1"/>
  <c r="GC182" i="31" s="1"/>
  <c r="IK60" i="31"/>
  <c r="DA177" i="31"/>
  <c r="EO177" i="31" s="1"/>
  <c r="GC177" i="31" s="1"/>
  <c r="CG106" i="31"/>
  <c r="CG212" i="31"/>
  <c r="DT113" i="31"/>
  <c r="FH113" i="31" s="1"/>
  <c r="GV113" i="31" s="1"/>
  <c r="CG162" i="31"/>
  <c r="CZ13" i="31"/>
  <c r="EN13" i="31" s="1"/>
  <c r="GB13" i="31" s="1"/>
  <c r="DT152" i="31"/>
  <c r="FH152" i="31" s="1"/>
  <c r="GV152" i="31" s="1"/>
  <c r="DA60" i="31"/>
  <c r="EO60" i="31" s="1"/>
  <c r="GC60" i="31" s="1"/>
  <c r="BL55" i="31"/>
  <c r="DU92" i="31"/>
  <c r="FI92" i="31" s="1"/>
  <c r="GW92" i="31" s="1"/>
  <c r="BM28" i="31"/>
  <c r="CZ156" i="31"/>
  <c r="EN156" i="31" s="1"/>
  <c r="GB156" i="31" s="1"/>
  <c r="BL91" i="31"/>
  <c r="CG204" i="31"/>
  <c r="BM129" i="31"/>
  <c r="CH124" i="31"/>
  <c r="JC124" i="31"/>
  <c r="CZ90" i="31"/>
  <c r="EN90" i="31" s="1"/>
  <c r="GB90" i="31" s="1"/>
  <c r="DT186" i="31"/>
  <c r="FH186" i="31" s="1"/>
  <c r="GV186" i="31" s="1"/>
  <c r="CZ197" i="31"/>
  <c r="EN197" i="31" s="1"/>
  <c r="GB197" i="31" s="1"/>
  <c r="DA51" i="31"/>
  <c r="EO51" i="31" s="1"/>
  <c r="GC51" i="31" s="1"/>
  <c r="DA172" i="31"/>
  <c r="EO172" i="31" s="1"/>
  <c r="GC172" i="31" s="1"/>
  <c r="CH127" i="31"/>
  <c r="JC127" i="31"/>
  <c r="DU169" i="31"/>
  <c r="FI169" i="31" s="1"/>
  <c r="GW169" i="31" s="1"/>
  <c r="DA81" i="31"/>
  <c r="EO81" i="31" s="1"/>
  <c r="GC81" i="31" s="1"/>
  <c r="CG29" i="31"/>
  <c r="DU199" i="31"/>
  <c r="FI199" i="31" s="1"/>
  <c r="GW199" i="31" s="1"/>
  <c r="DB73" i="31"/>
  <c r="EP73" i="31" s="1"/>
  <c r="GD73" i="31" s="1"/>
  <c r="DV28" i="31"/>
  <c r="FJ28" i="31" s="1"/>
  <c r="GX28" i="31" s="1"/>
  <c r="DA102" i="31"/>
  <c r="EO102" i="31" s="1"/>
  <c r="GC102" i="31" s="1"/>
  <c r="DU16" i="31"/>
  <c r="FI16" i="31" s="1"/>
  <c r="GW16" i="31" s="1"/>
  <c r="BN25" i="31"/>
  <c r="IW25" i="31"/>
  <c r="BM44" i="31"/>
  <c r="HP161" i="31"/>
  <c r="IK104" i="31"/>
  <c r="BM135" i="31"/>
  <c r="IJ147" i="31"/>
  <c r="CG214" i="31"/>
  <c r="DA183" i="31"/>
  <c r="EO183" i="31" s="1"/>
  <c r="GC183" i="31" s="1"/>
  <c r="IK215" i="31"/>
  <c r="CH109" i="31"/>
  <c r="JC109" i="31"/>
  <c r="HQ95" i="31"/>
  <c r="IL137" i="31"/>
  <c r="DU97" i="31"/>
  <c r="FI97" i="31" s="1"/>
  <c r="GW97" i="31" s="1"/>
  <c r="DA100" i="31"/>
  <c r="EO100" i="31" s="1"/>
  <c r="GC100" i="31" s="1"/>
  <c r="CF134" i="31"/>
  <c r="CH144" i="31"/>
  <c r="JC144" i="31"/>
  <c r="BM65" i="31"/>
  <c r="BM115" i="31"/>
  <c r="IK90" i="31"/>
  <c r="HP164" i="31"/>
  <c r="BM127" i="31"/>
  <c r="CH102" i="31"/>
  <c r="JC102" i="31"/>
  <c r="IJ20" i="31"/>
  <c r="IK5" i="31"/>
  <c r="BM158" i="31"/>
  <c r="HQ176" i="31"/>
  <c r="BM11" i="31"/>
  <c r="BM174" i="31"/>
  <c r="DA147" i="31"/>
  <c r="EO147" i="31" s="1"/>
  <c r="GC147" i="31" s="1"/>
  <c r="DA78" i="31"/>
  <c r="EO78" i="31" s="1"/>
  <c r="GC78" i="31" s="1"/>
  <c r="BM24" i="31"/>
  <c r="IK111" i="31"/>
  <c r="IJ153" i="31"/>
  <c r="DA36" i="31"/>
  <c r="EO36" i="31" s="1"/>
  <c r="GC36" i="31" s="1"/>
  <c r="DB193" i="31"/>
  <c r="EP193" i="31" s="1"/>
  <c r="GD193" i="31" s="1"/>
  <c r="DA94" i="31"/>
  <c r="EO94" i="31" s="1"/>
  <c r="GC94" i="31" s="1"/>
  <c r="DA39" i="31"/>
  <c r="EO39" i="31" s="1"/>
  <c r="GC39" i="31" s="1"/>
  <c r="DA171" i="31"/>
  <c r="EO171" i="31" s="1"/>
  <c r="GC171" i="31" s="1"/>
  <c r="CZ105" i="31"/>
  <c r="EN105" i="31" s="1"/>
  <c r="GB105" i="31" s="1"/>
  <c r="IW178" i="31"/>
  <c r="BM216" i="31"/>
  <c r="CI82" i="31"/>
  <c r="BL169" i="31"/>
  <c r="BM92" i="31"/>
  <c r="DT142" i="31"/>
  <c r="FH142" i="31" s="1"/>
  <c r="GV142" i="31" s="1"/>
  <c r="BM41" i="31"/>
  <c r="DU140" i="31"/>
  <c r="FI140" i="31" s="1"/>
  <c r="GW140" i="31" s="1"/>
  <c r="IJ98" i="31"/>
  <c r="HP16" i="31"/>
  <c r="IL62" i="31"/>
  <c r="IK184" i="31"/>
  <c r="IK14" i="31"/>
  <c r="HO125" i="31"/>
  <c r="DA83" i="31"/>
  <c r="EO83" i="31" s="1"/>
  <c r="GC83" i="31" s="1"/>
  <c r="DU181" i="31"/>
  <c r="FI181" i="31" s="1"/>
  <c r="GW181" i="31" s="1"/>
  <c r="DB192" i="31"/>
  <c r="EP192" i="31" s="1"/>
  <c r="GD192" i="31" s="1"/>
  <c r="DA14" i="31"/>
  <c r="EO14" i="31" s="1"/>
  <c r="GC14" i="31" s="1"/>
  <c r="DA96" i="31"/>
  <c r="EO96" i="31" s="1"/>
  <c r="GC96" i="31" s="1"/>
  <c r="IK4" i="31"/>
  <c r="IJ165" i="31"/>
  <c r="IK51" i="31"/>
  <c r="HQ40" i="31"/>
  <c r="HQ154" i="31"/>
  <c r="IJ150" i="31"/>
  <c r="CG151" i="31"/>
  <c r="CG91" i="31"/>
  <c r="DU125" i="31"/>
  <c r="FI125" i="31" s="1"/>
  <c r="GW125" i="31" s="1"/>
  <c r="DT161" i="31"/>
  <c r="FH161" i="31" s="1"/>
  <c r="GV161" i="31" s="1"/>
  <c r="DT88" i="31"/>
  <c r="FH88" i="31" s="1"/>
  <c r="GV88" i="31" s="1"/>
  <c r="BM10" i="31"/>
  <c r="HP209" i="31"/>
  <c r="DT67" i="31"/>
  <c r="FH67" i="31" s="1"/>
  <c r="GV67" i="31" s="1"/>
  <c r="HP116" i="31"/>
  <c r="DV8" i="31"/>
  <c r="FJ8" i="31" s="1"/>
  <c r="GX8" i="31" s="1"/>
  <c r="DA71" i="31"/>
  <c r="EO71" i="31" s="1"/>
  <c r="GC71" i="31" s="1"/>
  <c r="DV93" i="31"/>
  <c r="FJ93" i="31" s="1"/>
  <c r="GX93" i="31" s="1"/>
  <c r="IK78" i="31"/>
  <c r="IL135" i="31"/>
  <c r="HP48" i="31"/>
  <c r="IK42" i="31"/>
  <c r="HQ124" i="31"/>
  <c r="HP53" i="31"/>
  <c r="DB200" i="31"/>
  <c r="EP200" i="31" s="1"/>
  <c r="GD200" i="31" s="1"/>
  <c r="IK57" i="31"/>
  <c r="DU10" i="31"/>
  <c r="FI10" i="31" s="1"/>
  <c r="GW10" i="31" s="1"/>
  <c r="BM130" i="31"/>
  <c r="BM37" i="31"/>
  <c r="DU136" i="31"/>
  <c r="FI136" i="31" s="1"/>
  <c r="GW136" i="31" s="1"/>
  <c r="DU121" i="31"/>
  <c r="FI121" i="31" s="1"/>
  <c r="GW121" i="31" s="1"/>
  <c r="BL201" i="31"/>
  <c r="BM138" i="31"/>
  <c r="BM29" i="31"/>
  <c r="DU17" i="31"/>
  <c r="FI17" i="31" s="1"/>
  <c r="GW17" i="31" s="1"/>
  <c r="BM160" i="31"/>
  <c r="CG120" i="31"/>
  <c r="DU118" i="31"/>
  <c r="FI118" i="31" s="1"/>
  <c r="GW118" i="31" s="1"/>
  <c r="BL58" i="31"/>
  <c r="DU18" i="31"/>
  <c r="FI18" i="31" s="1"/>
  <c r="GW18" i="31" s="1"/>
  <c r="CG110" i="31"/>
  <c r="CG52" i="31"/>
  <c r="DA186" i="31"/>
  <c r="EO186" i="31" s="1"/>
  <c r="GC186" i="31" s="1"/>
  <c r="DU58" i="31"/>
  <c r="FI58" i="31" s="1"/>
  <c r="GW58" i="31" s="1"/>
  <c r="II73" i="31"/>
  <c r="I12" i="38"/>
  <c r="J12" i="38" s="1"/>
  <c r="K12" i="38" s="1"/>
  <c r="CZ121" i="31"/>
  <c r="EN121" i="31" s="1"/>
  <c r="GB121" i="31" s="1"/>
  <c r="HQ152" i="31"/>
  <c r="DU122" i="31"/>
  <c r="FI122" i="31" s="1"/>
  <c r="GW122" i="31" s="1"/>
  <c r="DB49" i="31"/>
  <c r="EP49" i="31" s="1"/>
  <c r="GD49" i="31" s="1"/>
  <c r="CZ63" i="31"/>
  <c r="EN63" i="31" s="1"/>
  <c r="GB63" i="31" s="1"/>
  <c r="DA151" i="31"/>
  <c r="EO151" i="31" s="1"/>
  <c r="GC151" i="31" s="1"/>
  <c r="BN111" i="31"/>
  <c r="HP117" i="31"/>
  <c r="IJ89" i="31"/>
  <c r="DA89" i="31"/>
  <c r="EO89" i="31" s="1"/>
  <c r="GC89" i="31" s="1"/>
  <c r="HP56" i="31"/>
  <c r="DA168" i="31"/>
  <c r="EO168" i="31" s="1"/>
  <c r="GC168" i="31" s="1"/>
  <c r="DU70" i="31"/>
  <c r="FI70" i="31" s="1"/>
  <c r="GW70" i="31" s="1"/>
  <c r="DV65" i="31"/>
  <c r="FJ65" i="31" s="1"/>
  <c r="GX65" i="31" s="1"/>
  <c r="DU174" i="31"/>
  <c r="FI174" i="31" s="1"/>
  <c r="GW174" i="31" s="1"/>
  <c r="HO79" i="31"/>
  <c r="BN61" i="31"/>
  <c r="IW61" i="31"/>
  <c r="IK115" i="31"/>
  <c r="IK188" i="31"/>
  <c r="IK36" i="31"/>
  <c r="BM150" i="31"/>
  <c r="CG22" i="31"/>
  <c r="IJ87" i="31"/>
  <c r="BN198" i="31"/>
  <c r="IW198" i="31"/>
  <c r="DV63" i="31"/>
  <c r="FJ63" i="31" s="1"/>
  <c r="GX63" i="31" s="1"/>
  <c r="HP106" i="31"/>
  <c r="CH163" i="31"/>
  <c r="JC163" i="31"/>
  <c r="DT94" i="31"/>
  <c r="FH94" i="31" s="1"/>
  <c r="GV94" i="31" s="1"/>
  <c r="HP68" i="31"/>
  <c r="CF166" i="31"/>
  <c r="HQ134" i="31"/>
  <c r="BM15" i="31"/>
  <c r="BN137" i="31"/>
  <c r="IW137" i="31"/>
  <c r="IK132" i="31"/>
  <c r="CG26" i="31"/>
  <c r="CF160" i="31"/>
  <c r="BM27" i="31"/>
  <c r="CG32" i="31"/>
  <c r="CH39" i="31"/>
  <c r="JC39" i="31"/>
  <c r="CG208" i="31"/>
  <c r="HP70" i="31"/>
  <c r="BN214" i="31"/>
  <c r="IW214" i="31"/>
  <c r="DA180" i="31"/>
  <c r="EO180" i="31" s="1"/>
  <c r="GC180" i="31" s="1"/>
  <c r="H12" i="39"/>
  <c r="M11" i="39"/>
  <c r="HQ7" i="31"/>
  <c r="BN170" i="31"/>
  <c r="IW170" i="31"/>
  <c r="DA97" i="31"/>
  <c r="EO97" i="31" s="1"/>
  <c r="GC97" i="31" s="1"/>
  <c r="IK192" i="31"/>
  <c r="HP50" i="31"/>
  <c r="DU86" i="31"/>
  <c r="FI86" i="31" s="1"/>
  <c r="GW86" i="31" s="1"/>
  <c r="DA128" i="31"/>
  <c r="EO128" i="31" s="1"/>
  <c r="GC128" i="31" s="1"/>
  <c r="CG48" i="31"/>
  <c r="DU146" i="31"/>
  <c r="FI146" i="31" s="1"/>
  <c r="GW146" i="31" s="1"/>
  <c r="DU156" i="31"/>
  <c r="FI156" i="31" s="1"/>
  <c r="GW156" i="31" s="1"/>
  <c r="DU130" i="31"/>
  <c r="FI130" i="31" s="1"/>
  <c r="GW130" i="31" s="1"/>
  <c r="DA113" i="31"/>
  <c r="EO113" i="31" s="1"/>
  <c r="GC113" i="31" s="1"/>
  <c r="DU168" i="31"/>
  <c r="FI168" i="31" s="1"/>
  <c r="GW168" i="31" s="1"/>
  <c r="DA59" i="31"/>
  <c r="EO59" i="31" s="1"/>
  <c r="GC59" i="31" s="1"/>
  <c r="DU141" i="31"/>
  <c r="FI141" i="31" s="1"/>
  <c r="GW141" i="31" s="1"/>
  <c r="DA114" i="31"/>
  <c r="EO114" i="31" s="1"/>
  <c r="GC114" i="31" s="1"/>
  <c r="BL202" i="31"/>
  <c r="DU75" i="31"/>
  <c r="FI75" i="31" s="1"/>
  <c r="GW75" i="31" s="1"/>
  <c r="CZ98" i="31"/>
  <c r="EN98" i="31" s="1"/>
  <c r="GB98" i="31" s="1"/>
  <c r="DU47" i="31"/>
  <c r="FI47" i="31" s="1"/>
  <c r="GW47" i="31" s="1"/>
  <c r="DA122" i="31"/>
  <c r="EO122" i="31" s="1"/>
  <c r="GC122" i="31" s="1"/>
  <c r="BM215" i="31"/>
  <c r="CZ47" i="31"/>
  <c r="EN47" i="31" s="1"/>
  <c r="GB47" i="31" s="1"/>
  <c r="DA35" i="31"/>
  <c r="EO35" i="31" s="1"/>
  <c r="GC35" i="31" s="1"/>
  <c r="BL33" i="31"/>
  <c r="DA84" i="31"/>
  <c r="EO84" i="31" s="1"/>
  <c r="GC84" i="31" s="1"/>
  <c r="IW76" i="31"/>
  <c r="BM22" i="31"/>
  <c r="DU105" i="31"/>
  <c r="FI105" i="31" s="1"/>
  <c r="GW105" i="31" s="1"/>
  <c r="CH117" i="31"/>
  <c r="JC117" i="31"/>
  <c r="DB104" i="31"/>
  <c r="EP104" i="31" s="1"/>
  <c r="GD104" i="31" s="1"/>
  <c r="DU99" i="31"/>
  <c r="FI99" i="31" s="1"/>
  <c r="GW99" i="31" s="1"/>
  <c r="DU211" i="31"/>
  <c r="FI211" i="31" s="1"/>
  <c r="GW211" i="31" s="1"/>
  <c r="CZ211" i="31"/>
  <c r="EN211" i="31" s="1"/>
  <c r="GB211" i="31" s="1"/>
  <c r="DU74" i="31"/>
  <c r="FI74" i="31" s="1"/>
  <c r="GW74" i="31" s="1"/>
  <c r="DU177" i="31"/>
  <c r="FI177" i="31" s="1"/>
  <c r="GW177" i="31" s="1"/>
  <c r="BM132" i="31"/>
  <c r="DU69" i="31"/>
  <c r="FI69" i="31" s="1"/>
  <c r="GW69" i="31" s="1"/>
  <c r="DA72" i="31"/>
  <c r="EO72" i="31" s="1"/>
  <c r="GC72" i="31" s="1"/>
  <c r="DU95" i="31"/>
  <c r="FI95" i="31" s="1"/>
  <c r="GW95" i="31" s="1"/>
  <c r="CZ166" i="31"/>
  <c r="EN166" i="31" s="1"/>
  <c r="GB166" i="31" s="1"/>
  <c r="DA109" i="31"/>
  <c r="EO109" i="31" s="1"/>
  <c r="GC109" i="31" s="1"/>
  <c r="BM143" i="31"/>
  <c r="BM139" i="31"/>
  <c r="CH54" i="31"/>
  <c r="JC54" i="31"/>
  <c r="BM144" i="31"/>
  <c r="CG33" i="31"/>
  <c r="BM188" i="31"/>
  <c r="DB110" i="31"/>
  <c r="EP110" i="31" s="1"/>
  <c r="GD110" i="31" s="1"/>
  <c r="CG210" i="31"/>
  <c r="DU13" i="31"/>
  <c r="FI13" i="31" s="1"/>
  <c r="GW13" i="31" s="1"/>
  <c r="CG171" i="31"/>
  <c r="BM140" i="31"/>
  <c r="CZ146" i="31"/>
  <c r="EN146" i="31" s="1"/>
  <c r="GB146" i="31" s="1"/>
  <c r="CH178" i="31"/>
  <c r="JC178" i="31"/>
  <c r="BN57" i="31"/>
  <c r="IW57" i="31"/>
  <c r="DV197" i="31"/>
  <c r="FJ197" i="31" s="1"/>
  <c r="GX197" i="31" s="1"/>
  <c r="DU59" i="31"/>
  <c r="FI59" i="31" s="1"/>
  <c r="GW59" i="31" s="1"/>
  <c r="DB167" i="31"/>
  <c r="EP167" i="31" s="1"/>
  <c r="GD167" i="31" s="1"/>
  <c r="DV164" i="31"/>
  <c r="FJ164" i="31" s="1"/>
  <c r="GX164" i="31" s="1"/>
  <c r="DU43" i="31"/>
  <c r="FI43" i="31" s="1"/>
  <c r="GW43" i="31" s="1"/>
  <c r="IK25" i="31"/>
  <c r="BN190" i="31"/>
  <c r="DA133" i="31"/>
  <c r="EO133" i="31" s="1"/>
  <c r="GC133" i="31" s="1"/>
  <c r="DT145" i="31"/>
  <c r="FH145" i="31" s="1"/>
  <c r="GV145" i="31" s="1"/>
  <c r="CH6" i="31"/>
  <c r="JC6" i="31"/>
  <c r="DU183" i="31"/>
  <c r="FI183" i="31" s="1"/>
  <c r="GW183" i="31" s="1"/>
  <c r="DA85" i="31"/>
  <c r="EO85" i="31" s="1"/>
  <c r="GC85" i="31" s="1"/>
  <c r="DA120" i="31"/>
  <c r="EO120" i="31" s="1"/>
  <c r="GC120" i="31" s="1"/>
  <c r="DA203" i="31"/>
  <c r="EO203" i="31" s="1"/>
  <c r="GC203" i="31" s="1"/>
  <c r="DU176" i="31"/>
  <c r="FI176" i="31" s="1"/>
  <c r="GW176" i="31" s="1"/>
  <c r="CZ189" i="31"/>
  <c r="EN189" i="31" s="1"/>
  <c r="GB189" i="31" s="1"/>
  <c r="CZ175" i="31"/>
  <c r="EN175" i="31" s="1"/>
  <c r="GB175" i="31" s="1"/>
  <c r="CZ210" i="31"/>
  <c r="EN210" i="31" s="1"/>
  <c r="GB210" i="31" s="1"/>
  <c r="CH189" i="31"/>
  <c r="JC189" i="31"/>
  <c r="DV64" i="31"/>
  <c r="FJ64" i="31" s="1"/>
  <c r="GX64" i="31" s="1"/>
  <c r="IJ202" i="31"/>
  <c r="CG19" i="31"/>
  <c r="DV49" i="31"/>
  <c r="FJ49" i="31" s="1"/>
  <c r="GX49" i="31" s="1"/>
  <c r="CG76" i="31"/>
  <c r="DB181" i="31"/>
  <c r="EP181" i="31" s="1"/>
  <c r="GD181" i="31" s="1"/>
  <c r="DV180" i="31"/>
  <c r="FJ180" i="31" s="1"/>
  <c r="GX180" i="31" s="1"/>
  <c r="CZ149" i="31"/>
  <c r="EN149" i="31" s="1"/>
  <c r="GB149" i="31" s="1"/>
  <c r="CG44" i="31"/>
  <c r="DU129" i="31"/>
  <c r="FI129" i="31" s="1"/>
  <c r="GW129" i="31" s="1"/>
  <c r="HP30" i="31"/>
  <c r="CH201" i="31"/>
  <c r="JC201" i="31"/>
  <c r="DB45" i="31"/>
  <c r="EP45" i="31" s="1"/>
  <c r="GD45" i="31" s="1"/>
  <c r="HQ194" i="31"/>
  <c r="DA69" i="31"/>
  <c r="EO69" i="31" s="1"/>
  <c r="GC69" i="31" s="1"/>
  <c r="HR99" i="31"/>
  <c r="IJ114" i="31"/>
  <c r="DU45" i="31"/>
  <c r="FI45" i="31" s="1"/>
  <c r="GW45" i="31" s="1"/>
  <c r="IK80" i="31"/>
  <c r="HQ153" i="31"/>
  <c r="CG84" i="31"/>
  <c r="BM18" i="31"/>
  <c r="IK185" i="31"/>
  <c r="CG196" i="31"/>
  <c r="IK40" i="31"/>
  <c r="DU175" i="31"/>
  <c r="FI175" i="31" s="1"/>
  <c r="GW175" i="31" s="1"/>
  <c r="DU157" i="31"/>
  <c r="FI157" i="31" s="1"/>
  <c r="GW157" i="31" s="1"/>
  <c r="CG191" i="31"/>
  <c r="DU198" i="31"/>
  <c r="FI198" i="31" s="1"/>
  <c r="GW198" i="31" s="1"/>
  <c r="DU53" i="31"/>
  <c r="FI53" i="31" s="1"/>
  <c r="GW53" i="31" s="1"/>
  <c r="CZ112" i="31"/>
  <c r="EN112" i="31" s="1"/>
  <c r="GB112" i="31" s="1"/>
  <c r="BM31" i="31"/>
  <c r="BM9" i="31"/>
  <c r="DT7" i="31"/>
  <c r="FH7" i="31" s="1"/>
  <c r="GV7" i="31" s="1"/>
  <c r="IL148" i="31"/>
  <c r="HQ162" i="31"/>
  <c r="IK77" i="31"/>
  <c r="DA8" i="31"/>
  <c r="EO8" i="31" s="1"/>
  <c r="GC8" i="31" s="1"/>
  <c r="DU31" i="31"/>
  <c r="FI31" i="31" s="1"/>
  <c r="GW31" i="31" s="1"/>
  <c r="IK206" i="31"/>
  <c r="DB217" i="31"/>
  <c r="EP217" i="31" s="1"/>
  <c r="GD217" i="31" s="1"/>
  <c r="DA213" i="31"/>
  <c r="EO213" i="31" s="1"/>
  <c r="GC213" i="31" s="1"/>
  <c r="DU55" i="31"/>
  <c r="FI55" i="31" s="1"/>
  <c r="GW55" i="31" s="1"/>
  <c r="DA32" i="31"/>
  <c r="EO32" i="31" s="1"/>
  <c r="GC32" i="31" s="1"/>
  <c r="HP118" i="31"/>
  <c r="IK38" i="31"/>
  <c r="DA86" i="31"/>
  <c r="EO86" i="31" s="1"/>
  <c r="GC86" i="31" s="1"/>
  <c r="CZ195" i="31"/>
  <c r="EN195" i="31" s="1"/>
  <c r="GB195" i="31" s="1"/>
  <c r="HP43" i="31"/>
  <c r="DA173" i="31"/>
  <c r="EO173" i="31" s="1"/>
  <c r="GC173" i="31" s="1"/>
  <c r="DU66" i="31"/>
  <c r="FI66" i="31" s="1"/>
  <c r="GW66" i="31" s="1"/>
  <c r="DA52" i="31"/>
  <c r="EO52" i="31" s="1"/>
  <c r="GC52" i="31" s="1"/>
  <c r="HQ155" i="31"/>
  <c r="HQ179" i="31"/>
  <c r="HQ163" i="31"/>
  <c r="CI217" i="31"/>
  <c r="IK108" i="31"/>
  <c r="IK37" i="31"/>
  <c r="CG50" i="31"/>
  <c r="CG81" i="31"/>
  <c r="DA64" i="31"/>
  <c r="EO64" i="31" s="1"/>
  <c r="GC64" i="31" s="1"/>
  <c r="DV154" i="31"/>
  <c r="FJ154" i="31" s="1"/>
  <c r="GX154" i="31" s="1"/>
  <c r="DA165" i="31"/>
  <c r="EO165" i="31" s="1"/>
  <c r="GC165" i="31" s="1"/>
  <c r="DU159" i="31"/>
  <c r="FI159" i="31" s="1"/>
  <c r="GW159" i="31" s="1"/>
  <c r="HQ62" i="31"/>
  <c r="IJ138" i="31"/>
  <c r="DA38" i="31"/>
  <c r="EO38" i="31" s="1"/>
  <c r="GC38" i="31" s="1"/>
  <c r="DV167" i="31"/>
  <c r="FJ167" i="31" s="1"/>
  <c r="GX167" i="31" s="1"/>
  <c r="DU182" i="31"/>
  <c r="FI182" i="31" s="1"/>
  <c r="GW182" i="31" s="1"/>
  <c r="DU207" i="31"/>
  <c r="FI207" i="31" s="1"/>
  <c r="GW207" i="31" s="1"/>
  <c r="HQ20" i="31"/>
  <c r="DA212" i="31"/>
  <c r="EO212" i="31" s="1"/>
  <c r="GC212" i="31" s="1"/>
  <c r="CZ136" i="31"/>
  <c r="EN136" i="31" s="1"/>
  <c r="GB136" i="31" s="1"/>
  <c r="HQ80" i="31"/>
  <c r="DU126" i="31"/>
  <c r="FI126" i="31" s="1"/>
  <c r="GW126" i="31" s="1"/>
  <c r="CZ6" i="31"/>
  <c r="EN6" i="31" s="1"/>
  <c r="GB6" i="31" s="1"/>
  <c r="HP191" i="31"/>
  <c r="IK128" i="31"/>
  <c r="DA19" i="31"/>
  <c r="EO19" i="31" s="1"/>
  <c r="GC19" i="31" s="1"/>
  <c r="BM131" i="31"/>
  <c r="IK218" i="31"/>
  <c r="HP196" i="31"/>
  <c r="IL72" i="31"/>
  <c r="IL149" i="31"/>
  <c r="IK61" i="31"/>
  <c r="BM12" i="31"/>
  <c r="IK41" i="31"/>
  <c r="HR77" i="31"/>
  <c r="DV15" i="31"/>
  <c r="FJ15" i="31" s="1"/>
  <c r="GX15" i="31" s="1"/>
  <c r="DU133" i="31"/>
  <c r="FI133" i="31" s="1"/>
  <c r="GW133" i="31" s="1"/>
  <c r="IJ23" i="31"/>
  <c r="DU172" i="31"/>
  <c r="FI172" i="31" s="1"/>
  <c r="GW172" i="31" s="1"/>
  <c r="HQ107" i="31"/>
  <c r="CH100" i="31"/>
  <c r="JC100" i="31"/>
  <c r="CF209" i="31"/>
  <c r="BL206" i="31"/>
  <c r="CG119" i="31"/>
  <c r="CG158" i="31"/>
  <c r="CZ82" i="31"/>
  <c r="EN82" i="31" s="1"/>
  <c r="GB82" i="31" s="1"/>
  <c r="IK79" i="31"/>
  <c r="IL68" i="31"/>
  <c r="CZ145" i="31"/>
  <c r="EN145" i="31" s="1"/>
  <c r="GB145" i="31" s="1"/>
  <c r="DT34" i="31"/>
  <c r="FH34" i="31" s="1"/>
  <c r="GV34" i="31" s="1"/>
  <c r="DA26" i="31"/>
  <c r="EO26" i="31" s="1"/>
  <c r="GC26" i="31" s="1"/>
  <c r="HP199" i="31"/>
  <c r="DU195" i="31"/>
  <c r="FI195" i="31" s="1"/>
  <c r="GW195" i="31" s="1"/>
  <c r="IK155" i="31"/>
  <c r="BN157" i="31" l="1"/>
  <c r="Z13" i="38"/>
  <c r="JC190" i="31"/>
  <c r="CH103" i="31"/>
  <c r="IW205" i="31"/>
  <c r="JC131" i="31"/>
  <c r="JC11" i="31"/>
  <c r="IW142" i="31"/>
  <c r="BN21" i="31"/>
  <c r="IW54" i="31"/>
  <c r="JC24" i="31"/>
  <c r="L12" i="38"/>
  <c r="H13" i="38" s="1"/>
  <c r="I13" i="38" s="1"/>
  <c r="J13" i="38" s="1"/>
  <c r="K13" i="38" s="1"/>
  <c r="IK140" i="31"/>
  <c r="CH140" i="31" s="1"/>
  <c r="JC170" i="31"/>
  <c r="IW103" i="31"/>
  <c r="JC96" i="31"/>
  <c r="IK125" i="31"/>
  <c r="CH203" i="31"/>
  <c r="DV203" i="31" s="1"/>
  <c r="FJ203" i="31" s="1"/>
  <c r="GX203" i="31" s="1"/>
  <c r="HQ168" i="31"/>
  <c r="IW168" i="31" s="1"/>
  <c r="JC200" i="31"/>
  <c r="BN34" i="31"/>
  <c r="IW75" i="31"/>
  <c r="HP112" i="31"/>
  <c r="BM112" i="31" s="1"/>
  <c r="JC173" i="31"/>
  <c r="HQ83" i="31"/>
  <c r="IW83" i="31" s="1"/>
  <c r="JC27" i="31"/>
  <c r="HQ151" i="31"/>
  <c r="BN151" i="31" s="1"/>
  <c r="IL180" i="31"/>
  <c r="CI180" i="31" s="1"/>
  <c r="HR200" i="31"/>
  <c r="IW207" i="31"/>
  <c r="JC139" i="31"/>
  <c r="HP47" i="31"/>
  <c r="BM47" i="31" s="1"/>
  <c r="IW187" i="31"/>
  <c r="IK13" i="31"/>
  <c r="CH13" i="31" s="1"/>
  <c r="HQ14" i="31"/>
  <c r="IW14" i="31" s="1"/>
  <c r="JC83" i="31"/>
  <c r="JC116" i="31"/>
  <c r="HR192" i="31"/>
  <c r="BO192" i="31" s="1"/>
  <c r="HR181" i="31"/>
  <c r="BO181" i="31" s="1"/>
  <c r="HQ94" i="31"/>
  <c r="BN94" i="31" s="1"/>
  <c r="U15" i="39"/>
  <c r="V15" i="39" s="1"/>
  <c r="W15" i="39" s="1"/>
  <c r="X15" i="39" s="1"/>
  <c r="Z14" i="39"/>
  <c r="HP90" i="31"/>
  <c r="BM90" i="31" s="1"/>
  <c r="CH187" i="31"/>
  <c r="DV187" i="31" s="1"/>
  <c r="FJ187" i="31" s="1"/>
  <c r="GX187" i="31" s="1"/>
  <c r="IK198" i="31"/>
  <c r="CH198" i="31" s="1"/>
  <c r="HQ69" i="31"/>
  <c r="BN69" i="31" s="1"/>
  <c r="IK129" i="31"/>
  <c r="CH129" i="31" s="1"/>
  <c r="HQ120" i="31"/>
  <c r="BN120" i="31" s="1"/>
  <c r="IK47" i="31"/>
  <c r="CH47" i="31" s="1"/>
  <c r="HQ81" i="31"/>
  <c r="BN81" i="31" s="1"/>
  <c r="IK59" i="31"/>
  <c r="CH59" i="31" s="1"/>
  <c r="HQ35" i="31"/>
  <c r="BN35" i="31" s="1"/>
  <c r="HP98" i="31"/>
  <c r="HQ114" i="31"/>
  <c r="IW114" i="31" s="1"/>
  <c r="HQ128" i="31"/>
  <c r="BN128" i="31" s="1"/>
  <c r="HQ36" i="31"/>
  <c r="BN36" i="31" s="1"/>
  <c r="IJ152" i="31"/>
  <c r="CG152" i="31" s="1"/>
  <c r="HP175" i="31"/>
  <c r="BM175" i="31" s="1"/>
  <c r="IK174" i="31"/>
  <c r="CH174" i="31" s="1"/>
  <c r="IK122" i="31"/>
  <c r="CH122" i="31" s="1"/>
  <c r="HQ71" i="31"/>
  <c r="IK195" i="31"/>
  <c r="JC195" i="31" s="1"/>
  <c r="HQ39" i="31"/>
  <c r="BN39" i="31" s="1"/>
  <c r="HQ172" i="31"/>
  <c r="BN172" i="31" s="1"/>
  <c r="HP13" i="31"/>
  <c r="IK69" i="31"/>
  <c r="CH69" i="31" s="1"/>
  <c r="HQ165" i="31"/>
  <c r="IW165" i="31" s="1"/>
  <c r="IK177" i="31"/>
  <c r="CH177" i="31" s="1"/>
  <c r="IK58" i="31"/>
  <c r="JC58" i="31" s="1"/>
  <c r="IJ142" i="31"/>
  <c r="CG142" i="31" s="1"/>
  <c r="HR73" i="31"/>
  <c r="BO73" i="31" s="1"/>
  <c r="HQ177" i="31"/>
  <c r="IW177" i="31" s="1"/>
  <c r="JC216" i="31"/>
  <c r="IL167" i="31"/>
  <c r="CI167" i="31" s="1"/>
  <c r="IJ145" i="31"/>
  <c r="CG145" i="31" s="1"/>
  <c r="IK95" i="31"/>
  <c r="JC95" i="31" s="1"/>
  <c r="IK156" i="31"/>
  <c r="IK86" i="31"/>
  <c r="CH86" i="31" s="1"/>
  <c r="IL63" i="31"/>
  <c r="CI63" i="31" s="1"/>
  <c r="IK118" i="31"/>
  <c r="JC118" i="31" s="1"/>
  <c r="HQ147" i="31"/>
  <c r="BN147" i="31" s="1"/>
  <c r="IK199" i="31"/>
  <c r="CH199" i="31" s="1"/>
  <c r="IJ186" i="31"/>
  <c r="CG186" i="31" s="1"/>
  <c r="IK35" i="31"/>
  <c r="JC35" i="31" s="1"/>
  <c r="IK31" i="31"/>
  <c r="CH31" i="31" s="1"/>
  <c r="HQ66" i="31"/>
  <c r="BN66" i="31" s="1"/>
  <c r="IJ34" i="31"/>
  <c r="CG34" i="31" s="1"/>
  <c r="HQ52" i="31"/>
  <c r="IW52" i="31" s="1"/>
  <c r="IL15" i="31"/>
  <c r="CI15" i="31" s="1"/>
  <c r="HQ212" i="31"/>
  <c r="IW212" i="31" s="1"/>
  <c r="HQ32" i="31"/>
  <c r="BN32" i="31" s="1"/>
  <c r="HQ8" i="31"/>
  <c r="IW8" i="31" s="1"/>
  <c r="HQ59" i="31"/>
  <c r="IW59" i="31" s="1"/>
  <c r="IK18" i="31"/>
  <c r="CH18" i="31" s="1"/>
  <c r="IK121" i="31"/>
  <c r="JC121" i="31" s="1"/>
  <c r="IK97" i="31"/>
  <c r="JC97" i="31" s="1"/>
  <c r="HP156" i="31"/>
  <c r="BM156" i="31" s="1"/>
  <c r="HP42" i="31"/>
  <c r="BM42" i="31" s="1"/>
  <c r="IJ7" i="31"/>
  <c r="CG7" i="31" s="1"/>
  <c r="DA144" i="31"/>
  <c r="EO144" i="31" s="1"/>
  <c r="GC144" i="31" s="1"/>
  <c r="DB111" i="31"/>
  <c r="EP111" i="31" s="1"/>
  <c r="GD111" i="31" s="1"/>
  <c r="DA37" i="31"/>
  <c r="EO37" i="31" s="1"/>
  <c r="GC37" i="31" s="1"/>
  <c r="CH57" i="31"/>
  <c r="JC57" i="31"/>
  <c r="CH42" i="31"/>
  <c r="JC42" i="31"/>
  <c r="CG165" i="31"/>
  <c r="BM16" i="31"/>
  <c r="CH215" i="31"/>
  <c r="JC215" i="31"/>
  <c r="CH104" i="31"/>
  <c r="JC104" i="31"/>
  <c r="DB25" i="31"/>
  <c r="EP25" i="31" s="1"/>
  <c r="GD25" i="31" s="1"/>
  <c r="DA126" i="31"/>
  <c r="EO126" i="31" s="1"/>
  <c r="GC126" i="31" s="1"/>
  <c r="CZ91" i="31"/>
  <c r="EN91" i="31" s="1"/>
  <c r="GB91" i="31" s="1"/>
  <c r="DV170" i="31"/>
  <c r="FJ170" i="31" s="1"/>
  <c r="GX170" i="31" s="1"/>
  <c r="DV100" i="31"/>
  <c r="FJ100" i="31" s="1"/>
  <c r="GX100" i="31" s="1"/>
  <c r="CH37" i="31"/>
  <c r="JC37" i="31"/>
  <c r="DT166" i="31"/>
  <c r="FH166" i="31" s="1"/>
  <c r="GV166" i="31" s="1"/>
  <c r="DU213" i="31"/>
  <c r="FI213" i="31" s="1"/>
  <c r="GW213" i="31" s="1"/>
  <c r="HP145" i="31"/>
  <c r="DU119" i="31"/>
  <c r="FI119" i="31" s="1"/>
  <c r="GW119" i="31" s="1"/>
  <c r="BN107" i="31"/>
  <c r="IW107" i="31"/>
  <c r="BO77" i="31"/>
  <c r="CH218" i="31"/>
  <c r="JC218" i="31"/>
  <c r="HP6" i="31"/>
  <c r="BN20" i="31"/>
  <c r="IW20" i="31"/>
  <c r="HQ38" i="31"/>
  <c r="IL154" i="31"/>
  <c r="CH108" i="31"/>
  <c r="JC108" i="31"/>
  <c r="HP195" i="31"/>
  <c r="IK55" i="31"/>
  <c r="DA9" i="31"/>
  <c r="EO9" i="31" s="1"/>
  <c r="GC9" i="31" s="1"/>
  <c r="IK175" i="31"/>
  <c r="DU84" i="31"/>
  <c r="FI84" i="31" s="1"/>
  <c r="GW84" i="31" s="1"/>
  <c r="HP189" i="31"/>
  <c r="HQ85" i="31"/>
  <c r="HQ133" i="31"/>
  <c r="IK43" i="31"/>
  <c r="IL197" i="31"/>
  <c r="HP146" i="31"/>
  <c r="DU210" i="31"/>
  <c r="FI210" i="31" s="1"/>
  <c r="GW210" i="31" s="1"/>
  <c r="HQ109" i="31"/>
  <c r="HQ72" i="31"/>
  <c r="IK74" i="31"/>
  <c r="IK99" i="31"/>
  <c r="DB142" i="31"/>
  <c r="EP142" i="31" s="1"/>
  <c r="GD142" i="31" s="1"/>
  <c r="DV103" i="31"/>
  <c r="FJ103" i="31" s="1"/>
  <c r="GX103" i="31" s="1"/>
  <c r="DA88" i="31"/>
  <c r="EO88" i="31" s="1"/>
  <c r="GC88" i="31" s="1"/>
  <c r="IK168" i="31"/>
  <c r="IK146" i="31"/>
  <c r="DV96" i="31"/>
  <c r="FJ96" i="31" s="1"/>
  <c r="GX96" i="31" s="1"/>
  <c r="BM50" i="31"/>
  <c r="DA27" i="31"/>
  <c r="EO27" i="31" s="1"/>
  <c r="GC27" i="31" s="1"/>
  <c r="DB137" i="31"/>
  <c r="EP137" i="31" s="1"/>
  <c r="GD137" i="31" s="1"/>
  <c r="BM68" i="31"/>
  <c r="DA150" i="31"/>
  <c r="EO150" i="31" s="1"/>
  <c r="GC150" i="31" s="1"/>
  <c r="BM56" i="31"/>
  <c r="DU120" i="31"/>
  <c r="FI120" i="31" s="1"/>
  <c r="GW120" i="31" s="1"/>
  <c r="DA218" i="31"/>
  <c r="EO218" i="31" s="1"/>
  <c r="GC218" i="31" s="1"/>
  <c r="IK136" i="31"/>
  <c r="BM48" i="31"/>
  <c r="DA10" i="31"/>
  <c r="EO10" i="31" s="1"/>
  <c r="GC10" i="31" s="1"/>
  <c r="DU91" i="31"/>
  <c r="FI91" i="31" s="1"/>
  <c r="GW91" i="31" s="1"/>
  <c r="CH4" i="31"/>
  <c r="JC4" i="31"/>
  <c r="IK181" i="31"/>
  <c r="CG98" i="31"/>
  <c r="DA46" i="31"/>
  <c r="EO46" i="31" s="1"/>
  <c r="GC46" i="31" s="1"/>
  <c r="DB207" i="31"/>
  <c r="EP207" i="31" s="1"/>
  <c r="GD207" i="31" s="1"/>
  <c r="HR193" i="31"/>
  <c r="HQ78" i="31"/>
  <c r="DA127" i="31"/>
  <c r="EO127" i="31" s="1"/>
  <c r="GC127" i="31" s="1"/>
  <c r="BM161" i="31"/>
  <c r="DV127" i="31"/>
  <c r="FJ127" i="31" s="1"/>
  <c r="GX127" i="31" s="1"/>
  <c r="DA4" i="31"/>
  <c r="EO4" i="31" s="1"/>
  <c r="GC4" i="31" s="1"/>
  <c r="HQ60" i="31"/>
  <c r="DU162" i="31"/>
  <c r="FI162" i="31" s="1"/>
  <c r="GW162" i="31" s="1"/>
  <c r="DU212" i="31"/>
  <c r="FI212" i="31" s="1"/>
  <c r="GW212" i="31" s="1"/>
  <c r="DA141" i="31"/>
  <c r="EO141" i="31" s="1"/>
  <c r="GC141" i="31" s="1"/>
  <c r="HQ182" i="31"/>
  <c r="DU19" i="31"/>
  <c r="FI19" i="31" s="1"/>
  <c r="GW19" i="31" s="1"/>
  <c r="DV6" i="31"/>
  <c r="FJ6" i="31" s="1"/>
  <c r="GX6" i="31" s="1"/>
  <c r="CI68" i="31"/>
  <c r="CH41" i="31"/>
  <c r="JC41" i="31"/>
  <c r="CG138" i="31"/>
  <c r="DA87" i="31"/>
  <c r="EO87" i="31" s="1"/>
  <c r="GC87" i="31" s="1"/>
  <c r="DU191" i="31"/>
  <c r="FI191" i="31" s="1"/>
  <c r="GW191" i="31" s="1"/>
  <c r="CH40" i="31"/>
  <c r="JC40" i="31"/>
  <c r="BN153" i="31"/>
  <c r="IW153" i="31"/>
  <c r="BN194" i="31"/>
  <c r="IW194" i="31"/>
  <c r="DA119" i="31"/>
  <c r="EO119" i="31" s="1"/>
  <c r="GC119" i="31" s="1"/>
  <c r="DA188" i="31"/>
  <c r="EO188" i="31" s="1"/>
  <c r="GC188" i="31" s="1"/>
  <c r="DB76" i="31"/>
  <c r="EP76" i="31" s="1"/>
  <c r="GD76" i="31" s="1"/>
  <c r="BM98" i="31"/>
  <c r="DV116" i="31"/>
  <c r="FJ116" i="31" s="1"/>
  <c r="GX116" i="31" s="1"/>
  <c r="CH192" i="31"/>
  <c r="JC192" i="31"/>
  <c r="I12" i="39"/>
  <c r="J12" i="39" s="1"/>
  <c r="K12" i="39" s="1"/>
  <c r="DU208" i="31"/>
  <c r="FI208" i="31" s="1"/>
  <c r="GW208" i="31" s="1"/>
  <c r="DB198" i="31"/>
  <c r="EP198" i="31" s="1"/>
  <c r="GD198" i="31" s="1"/>
  <c r="CH36" i="31"/>
  <c r="JC36" i="31"/>
  <c r="DA130" i="31"/>
  <c r="EO130" i="31" s="1"/>
  <c r="GC130" i="31" s="1"/>
  <c r="BO200" i="31"/>
  <c r="CI135" i="31"/>
  <c r="DA92" i="31"/>
  <c r="EO92" i="31" s="1"/>
  <c r="GC92" i="31" s="1"/>
  <c r="DB178" i="31"/>
  <c r="EP178" i="31" s="1"/>
  <c r="GD178" i="31" s="1"/>
  <c r="DA158" i="31"/>
  <c r="EO158" i="31" s="1"/>
  <c r="GC158" i="31" s="1"/>
  <c r="BM164" i="31"/>
  <c r="DV144" i="31"/>
  <c r="FJ144" i="31" s="1"/>
  <c r="GX144" i="31" s="1"/>
  <c r="HQ183" i="31"/>
  <c r="IK16" i="31"/>
  <c r="DV124" i="31"/>
  <c r="FJ124" i="31" s="1"/>
  <c r="GX124" i="31" s="1"/>
  <c r="DW85" i="31"/>
  <c r="FK85" i="31" s="1"/>
  <c r="GY85" i="31" s="1"/>
  <c r="DA108" i="31"/>
  <c r="EO108" i="31" s="1"/>
  <c r="GC108" i="31" s="1"/>
  <c r="HQ17" i="31"/>
  <c r="DV194" i="31"/>
  <c r="FJ194" i="31" s="1"/>
  <c r="GX194" i="31" s="1"/>
  <c r="DU9" i="31"/>
  <c r="FI9" i="31" s="1"/>
  <c r="GW9" i="31" s="1"/>
  <c r="DB103" i="31"/>
  <c r="EP103" i="31" s="1"/>
  <c r="GD103" i="31" s="1"/>
  <c r="BN7" i="31"/>
  <c r="IW7" i="31"/>
  <c r="BM199" i="31"/>
  <c r="CH79" i="31"/>
  <c r="JC79" i="31"/>
  <c r="CZ206" i="31"/>
  <c r="EN206" i="31" s="1"/>
  <c r="GB206" i="31" s="1"/>
  <c r="IK172" i="31"/>
  <c r="DA131" i="31"/>
  <c r="EO131" i="31" s="1"/>
  <c r="GC131" i="31" s="1"/>
  <c r="IK126" i="31"/>
  <c r="IK207" i="31"/>
  <c r="BN62" i="31"/>
  <c r="IW62" i="31"/>
  <c r="HQ64" i="31"/>
  <c r="HQ86" i="31"/>
  <c r="HQ213" i="31"/>
  <c r="CH77" i="31"/>
  <c r="JC77" i="31"/>
  <c r="DA31" i="31"/>
  <c r="EO31" i="31" s="1"/>
  <c r="GC31" i="31" s="1"/>
  <c r="CH80" i="31"/>
  <c r="JC80" i="31"/>
  <c r="CG202" i="31"/>
  <c r="DB157" i="31"/>
  <c r="EP157" i="31" s="1"/>
  <c r="GD157" i="31" s="1"/>
  <c r="IK176" i="31"/>
  <c r="DA67" i="31"/>
  <c r="EO67" i="31" s="1"/>
  <c r="GC67" i="31" s="1"/>
  <c r="IL164" i="31"/>
  <c r="DA140" i="31"/>
  <c r="EO140" i="31" s="1"/>
  <c r="GC140" i="31" s="1"/>
  <c r="HR110" i="31"/>
  <c r="DV54" i="31"/>
  <c r="FJ54" i="31" s="1"/>
  <c r="GX54" i="31" s="1"/>
  <c r="HP166" i="31"/>
  <c r="HP211" i="31"/>
  <c r="HR104" i="31"/>
  <c r="IK105" i="31"/>
  <c r="DA184" i="31"/>
  <c r="EO184" i="31" s="1"/>
  <c r="GC184" i="31" s="1"/>
  <c r="IK141" i="31"/>
  <c r="HQ113" i="31"/>
  <c r="DA93" i="31"/>
  <c r="EO93" i="31" s="1"/>
  <c r="GC93" i="31" s="1"/>
  <c r="DU48" i="31"/>
  <c r="FI48" i="31" s="1"/>
  <c r="GW48" i="31" s="1"/>
  <c r="DT160" i="31"/>
  <c r="FH160" i="31" s="1"/>
  <c r="GV160" i="31" s="1"/>
  <c r="IJ94" i="31"/>
  <c r="CG87" i="31"/>
  <c r="CH188" i="31"/>
  <c r="JC188" i="31"/>
  <c r="HQ89" i="31"/>
  <c r="DB54" i="31"/>
  <c r="EP54" i="31" s="1"/>
  <c r="GD54" i="31" s="1"/>
  <c r="M12" i="38"/>
  <c r="DA160" i="31"/>
  <c r="EO160" i="31" s="1"/>
  <c r="GC160" i="31" s="1"/>
  <c r="DA138" i="31"/>
  <c r="EO138" i="31" s="1"/>
  <c r="GC138" i="31" s="1"/>
  <c r="CH78" i="31"/>
  <c r="JC78" i="31"/>
  <c r="IL8" i="31"/>
  <c r="IJ88" i="31"/>
  <c r="DU151" i="31"/>
  <c r="FI151" i="31" s="1"/>
  <c r="GW151" i="31" s="1"/>
  <c r="HQ96" i="31"/>
  <c r="BN83" i="31"/>
  <c r="JC140" i="31"/>
  <c r="CH5" i="31"/>
  <c r="JC5" i="31"/>
  <c r="CH90" i="31"/>
  <c r="JC90" i="31"/>
  <c r="CI137" i="31"/>
  <c r="DB187" i="31"/>
  <c r="EP187" i="31" s="1"/>
  <c r="GD187" i="31" s="1"/>
  <c r="DA28" i="31"/>
  <c r="EO28" i="31" s="1"/>
  <c r="GC28" i="31" s="1"/>
  <c r="DA5" i="31"/>
  <c r="EO5" i="31" s="1"/>
  <c r="GC5" i="31" s="1"/>
  <c r="DU106" i="31"/>
  <c r="FI106" i="31" s="1"/>
  <c r="GW106" i="31" s="1"/>
  <c r="DA208" i="31"/>
  <c r="EO208" i="31" s="1"/>
  <c r="GC208" i="31" s="1"/>
  <c r="BM70" i="31"/>
  <c r="CG23" i="31"/>
  <c r="DA12" i="31"/>
  <c r="EO12" i="31" s="1"/>
  <c r="GC12" i="31" s="1"/>
  <c r="BN80" i="31"/>
  <c r="IW80" i="31"/>
  <c r="IK66" i="31"/>
  <c r="CH38" i="31"/>
  <c r="JC38" i="31"/>
  <c r="BN162" i="31"/>
  <c r="IW162" i="31"/>
  <c r="IK157" i="31"/>
  <c r="DU196" i="31"/>
  <c r="FI196" i="31" s="1"/>
  <c r="GW196" i="31" s="1"/>
  <c r="HR45" i="31"/>
  <c r="DU44" i="31"/>
  <c r="FI44" i="31" s="1"/>
  <c r="GW44" i="31" s="1"/>
  <c r="DU76" i="31"/>
  <c r="FI76" i="31" s="1"/>
  <c r="GW76" i="31" s="1"/>
  <c r="DB190" i="31"/>
  <c r="EP190" i="31" s="1"/>
  <c r="GD190" i="31" s="1"/>
  <c r="DB57" i="31"/>
  <c r="EP57" i="31" s="1"/>
  <c r="GD57" i="31" s="1"/>
  <c r="DW193" i="31"/>
  <c r="FK193" i="31" s="1"/>
  <c r="GY193" i="31" s="1"/>
  <c r="HQ84" i="31"/>
  <c r="DA215" i="31"/>
  <c r="EO215" i="31" s="1"/>
  <c r="GC215" i="31" s="1"/>
  <c r="IK75" i="31"/>
  <c r="DW112" i="31"/>
  <c r="FK112" i="31" s="1"/>
  <c r="GY112" i="31" s="1"/>
  <c r="HQ97" i="31"/>
  <c r="HQ180" i="31"/>
  <c r="CH115" i="31"/>
  <c r="JC115" i="31"/>
  <c r="IL65" i="31"/>
  <c r="CG89" i="31"/>
  <c r="HP63" i="31"/>
  <c r="BN152" i="31"/>
  <c r="IW152" i="31"/>
  <c r="HQ186" i="31"/>
  <c r="DU21" i="31"/>
  <c r="FI21" i="31" s="1"/>
  <c r="GW21" i="31" s="1"/>
  <c r="DV173" i="31"/>
  <c r="FJ173" i="31" s="1"/>
  <c r="GX173" i="31" s="1"/>
  <c r="BM116" i="31"/>
  <c r="CG150" i="31"/>
  <c r="BL125" i="31"/>
  <c r="HP105" i="31"/>
  <c r="CG153" i="31"/>
  <c r="CG20" i="31"/>
  <c r="DT134" i="31"/>
  <c r="FH134" i="31" s="1"/>
  <c r="GV134" i="31" s="1"/>
  <c r="BN95" i="31"/>
  <c r="IW95" i="31"/>
  <c r="DU214" i="31"/>
  <c r="FI214" i="31" s="1"/>
  <c r="GW214" i="31" s="1"/>
  <c r="HQ102" i="31"/>
  <c r="DW30" i="31"/>
  <c r="FK30" i="31" s="1"/>
  <c r="GY30" i="31" s="1"/>
  <c r="IK169" i="31"/>
  <c r="Y14" i="38"/>
  <c r="DA129" i="31"/>
  <c r="EO129" i="31" s="1"/>
  <c r="GC129" i="31" s="1"/>
  <c r="DV83" i="31"/>
  <c r="FJ83" i="31" s="1"/>
  <c r="GX83" i="31" s="1"/>
  <c r="IK101" i="31"/>
  <c r="IK179" i="31"/>
  <c r="IK107" i="31"/>
  <c r="DU56" i="31"/>
  <c r="FI56" i="31" s="1"/>
  <c r="GW56" i="31" s="1"/>
  <c r="JC31" i="31"/>
  <c r="BN176" i="31"/>
  <c r="IW176" i="31"/>
  <c r="HQ26" i="31"/>
  <c r="HP82" i="31"/>
  <c r="DT209" i="31"/>
  <c r="FH209" i="31" s="1"/>
  <c r="GV209" i="31" s="1"/>
  <c r="CH61" i="31"/>
  <c r="JC61" i="31"/>
  <c r="HQ19" i="31"/>
  <c r="IK182" i="31"/>
  <c r="IK159" i="31"/>
  <c r="DU81" i="31"/>
  <c r="FI81" i="31" s="1"/>
  <c r="GW81" i="31" s="1"/>
  <c r="DW217" i="31"/>
  <c r="FK217" i="31" s="1"/>
  <c r="GY217" i="31" s="1"/>
  <c r="BM118" i="31"/>
  <c r="HR217" i="31"/>
  <c r="CI148" i="31"/>
  <c r="CH185" i="31"/>
  <c r="JC185" i="31"/>
  <c r="IK45" i="31"/>
  <c r="IL64" i="31"/>
  <c r="HP210" i="31"/>
  <c r="HQ203" i="31"/>
  <c r="IK183" i="31"/>
  <c r="DV27" i="31"/>
  <c r="FJ27" i="31" s="1"/>
  <c r="GX27" i="31" s="1"/>
  <c r="HR167" i="31"/>
  <c r="DU171" i="31"/>
  <c r="FI171" i="31" s="1"/>
  <c r="GW171" i="31" s="1"/>
  <c r="DA139" i="31"/>
  <c r="EO139" i="31" s="1"/>
  <c r="GC139" i="31" s="1"/>
  <c r="DA101" i="31"/>
  <c r="EO101" i="31" s="1"/>
  <c r="GC101" i="31" s="1"/>
  <c r="DA132" i="31"/>
  <c r="EO132" i="31" s="1"/>
  <c r="GC132" i="31" s="1"/>
  <c r="IK211" i="31"/>
  <c r="CZ202" i="31"/>
  <c r="EN202" i="31" s="1"/>
  <c r="GB202" i="31" s="1"/>
  <c r="IK130" i="31"/>
  <c r="DV39" i="31"/>
  <c r="FJ39" i="31" s="1"/>
  <c r="GX39" i="31" s="1"/>
  <c r="DU26" i="31"/>
  <c r="FI26" i="31" s="1"/>
  <c r="GW26" i="31" s="1"/>
  <c r="DA15" i="31"/>
  <c r="EO15" i="31" s="1"/>
  <c r="GC15" i="31" s="1"/>
  <c r="DU22" i="31"/>
  <c r="FI22" i="31" s="1"/>
  <c r="GW22" i="31" s="1"/>
  <c r="BM117" i="31"/>
  <c r="IK17" i="31"/>
  <c r="CZ201" i="31"/>
  <c r="EN201" i="31" s="1"/>
  <c r="GB201" i="31" s="1"/>
  <c r="DV190" i="31"/>
  <c r="FJ190" i="31" s="1"/>
  <c r="GX190" i="31" s="1"/>
  <c r="Y15" i="39"/>
  <c r="IL93" i="31"/>
  <c r="IJ161" i="31"/>
  <c r="BN154" i="31"/>
  <c r="IW154" i="31"/>
  <c r="CH14" i="31"/>
  <c r="JC14" i="31"/>
  <c r="DW82" i="31"/>
  <c r="FK82" i="31" s="1"/>
  <c r="GY82" i="31" s="1"/>
  <c r="CH111" i="31"/>
  <c r="JC111" i="31"/>
  <c r="DA174" i="31"/>
  <c r="EO174" i="31" s="1"/>
  <c r="GC174" i="31" s="1"/>
  <c r="DA115" i="31"/>
  <c r="EO115" i="31" s="1"/>
  <c r="GC115" i="31" s="1"/>
  <c r="CG147" i="31"/>
  <c r="DA44" i="31"/>
  <c r="EO44" i="31" s="1"/>
  <c r="GC44" i="31" s="1"/>
  <c r="HQ51" i="31"/>
  <c r="DV200" i="31"/>
  <c r="FJ200" i="31" s="1"/>
  <c r="GX200" i="31" s="1"/>
  <c r="DB34" i="31"/>
  <c r="EP34" i="31" s="1"/>
  <c r="GD34" i="31" s="1"/>
  <c r="IK92" i="31"/>
  <c r="DA74" i="31"/>
  <c r="EO74" i="31" s="1"/>
  <c r="GC74" i="31" s="1"/>
  <c r="IJ113" i="31"/>
  <c r="DU123" i="31"/>
  <c r="FI123" i="31" s="1"/>
  <c r="GW123" i="31" s="1"/>
  <c r="DB75" i="31"/>
  <c r="EP75" i="31" s="1"/>
  <c r="GD75" i="31" s="1"/>
  <c r="CH155" i="31"/>
  <c r="JC155" i="31"/>
  <c r="BM196" i="31"/>
  <c r="BN155" i="31"/>
  <c r="IW155" i="31"/>
  <c r="JC198" i="31"/>
  <c r="BM30" i="31"/>
  <c r="DV189" i="31"/>
  <c r="FJ189" i="31" s="1"/>
  <c r="GX189" i="31" s="1"/>
  <c r="IK133" i="31"/>
  <c r="CI149" i="31"/>
  <c r="CH128" i="31"/>
  <c r="JC128" i="31"/>
  <c r="HP136" i="31"/>
  <c r="BN163" i="31"/>
  <c r="IW163" i="31"/>
  <c r="HQ173" i="31"/>
  <c r="CH206" i="31"/>
  <c r="JC206" i="31"/>
  <c r="DV11" i="31"/>
  <c r="FJ11" i="31" s="1"/>
  <c r="GX11" i="31" s="1"/>
  <c r="IK53" i="31"/>
  <c r="CG114" i="31"/>
  <c r="HP149" i="31"/>
  <c r="IL49" i="31"/>
  <c r="DT12" i="31"/>
  <c r="FH12" i="31" s="1"/>
  <c r="GV12" i="31" s="1"/>
  <c r="DU33" i="31"/>
  <c r="FI33" i="31" s="1"/>
  <c r="GW33" i="31" s="1"/>
  <c r="DV117" i="31"/>
  <c r="FJ117" i="31" s="1"/>
  <c r="GX117" i="31" s="1"/>
  <c r="CZ33" i="31"/>
  <c r="EN33" i="31" s="1"/>
  <c r="GB33" i="31" s="1"/>
  <c r="HQ122" i="31"/>
  <c r="DA148" i="31"/>
  <c r="EO148" i="31" s="1"/>
  <c r="GC148" i="31" s="1"/>
  <c r="DV131" i="31"/>
  <c r="FJ131" i="31" s="1"/>
  <c r="GX131" i="31" s="1"/>
  <c r="HR204" i="31"/>
  <c r="CH132" i="31"/>
  <c r="JC132" i="31"/>
  <c r="BN134" i="31"/>
  <c r="IW134" i="31"/>
  <c r="DV163" i="31"/>
  <c r="FJ163" i="31" s="1"/>
  <c r="GX163" i="31" s="1"/>
  <c r="IK70" i="31"/>
  <c r="HR49" i="31"/>
  <c r="HP121" i="31"/>
  <c r="CF73" i="31"/>
  <c r="DU52" i="31"/>
  <c r="FI52" i="31" s="1"/>
  <c r="GW52" i="31" s="1"/>
  <c r="CZ58" i="31"/>
  <c r="EN58" i="31" s="1"/>
  <c r="GB58" i="31" s="1"/>
  <c r="DA185" i="31"/>
  <c r="EO185" i="31" s="1"/>
  <c r="GC185" i="31" s="1"/>
  <c r="IK10" i="31"/>
  <c r="BM53" i="31"/>
  <c r="IJ67" i="31"/>
  <c r="BN40" i="31"/>
  <c r="IW40" i="31"/>
  <c r="CH184" i="31"/>
  <c r="JC184" i="31"/>
  <c r="DA41" i="31"/>
  <c r="EO41" i="31" s="1"/>
  <c r="GC41" i="31" s="1"/>
  <c r="HQ171" i="31"/>
  <c r="HQ100" i="31"/>
  <c r="IL28" i="31"/>
  <c r="DU29" i="31"/>
  <c r="FI29" i="31" s="1"/>
  <c r="GW29" i="31" s="1"/>
  <c r="DU46" i="31"/>
  <c r="FI46" i="31" s="1"/>
  <c r="GW46" i="31" s="1"/>
  <c r="HP197" i="31"/>
  <c r="DU204" i="31"/>
  <c r="FI204" i="31" s="1"/>
  <c r="GW204" i="31" s="1"/>
  <c r="DB21" i="31"/>
  <c r="EP21" i="31" s="1"/>
  <c r="GD21" i="31" s="1"/>
  <c r="DU143" i="31"/>
  <c r="FI143" i="31" s="1"/>
  <c r="GW143" i="31" s="1"/>
  <c r="DA23" i="31"/>
  <c r="EO23" i="31" s="1"/>
  <c r="GC23" i="31" s="1"/>
  <c r="BL79" i="31"/>
  <c r="DU110" i="31"/>
  <c r="FI110" i="31" s="1"/>
  <c r="GW110" i="31" s="1"/>
  <c r="DU158" i="31"/>
  <c r="FI158" i="31" s="1"/>
  <c r="GW158" i="31" s="1"/>
  <c r="CI72" i="31"/>
  <c r="BM191" i="31"/>
  <c r="DU50" i="31"/>
  <c r="FI50" i="31" s="1"/>
  <c r="GW50" i="31" s="1"/>
  <c r="BN179" i="31"/>
  <c r="IW179" i="31"/>
  <c r="BM43" i="31"/>
  <c r="DV139" i="31"/>
  <c r="FJ139" i="31" s="1"/>
  <c r="GX139" i="31" s="1"/>
  <c r="DA18" i="31"/>
  <c r="EO18" i="31" s="1"/>
  <c r="GC18" i="31" s="1"/>
  <c r="BO99" i="31"/>
  <c r="DV201" i="31"/>
  <c r="FJ201" i="31" s="1"/>
  <c r="GX201" i="31" s="1"/>
  <c r="DU71" i="31"/>
  <c r="FI71" i="31" s="1"/>
  <c r="GW71" i="31" s="1"/>
  <c r="CH25" i="31"/>
  <c r="JC25" i="31"/>
  <c r="DV178" i="31"/>
  <c r="FJ178" i="31" s="1"/>
  <c r="GX178" i="31" s="1"/>
  <c r="DA143" i="31"/>
  <c r="EO143" i="31" s="1"/>
  <c r="GC143" i="31" s="1"/>
  <c r="DA22" i="31"/>
  <c r="EO22" i="31" s="1"/>
  <c r="GC22" i="31" s="1"/>
  <c r="BN59" i="31"/>
  <c r="CH156" i="31"/>
  <c r="JC156" i="31"/>
  <c r="DA159" i="31"/>
  <c r="EO159" i="31" s="1"/>
  <c r="GC159" i="31" s="1"/>
  <c r="DB170" i="31"/>
  <c r="EP170" i="31" s="1"/>
  <c r="GD170" i="31" s="1"/>
  <c r="DB214" i="31"/>
  <c r="EP214" i="31" s="1"/>
  <c r="GD214" i="31" s="1"/>
  <c r="DU32" i="31"/>
  <c r="FI32" i="31" s="1"/>
  <c r="GW32" i="31" s="1"/>
  <c r="BM106" i="31"/>
  <c r="DB61" i="31"/>
  <c r="EP61" i="31" s="1"/>
  <c r="GD61" i="31" s="1"/>
  <c r="DB205" i="31"/>
  <c r="EP205" i="31" s="1"/>
  <c r="GD205" i="31" s="1"/>
  <c r="DA29" i="31"/>
  <c r="EO29" i="31" s="1"/>
  <c r="GC29" i="31" s="1"/>
  <c r="CH121" i="31"/>
  <c r="BN124" i="31"/>
  <c r="IW124" i="31"/>
  <c r="BN71" i="31"/>
  <c r="IW71" i="31"/>
  <c r="BM209" i="31"/>
  <c r="CH125" i="31"/>
  <c r="JC125" i="31"/>
  <c r="CH51" i="31"/>
  <c r="JC51" i="31"/>
  <c r="CI62" i="31"/>
  <c r="CZ169" i="31"/>
  <c r="EN169" i="31" s="1"/>
  <c r="GB169" i="31" s="1"/>
  <c r="DA216" i="31"/>
  <c r="EO216" i="31" s="1"/>
  <c r="GC216" i="31" s="1"/>
  <c r="DA24" i="31"/>
  <c r="EO24" i="31" s="1"/>
  <c r="GC24" i="31" s="1"/>
  <c r="DA11" i="31"/>
  <c r="EO11" i="31" s="1"/>
  <c r="GC11" i="31" s="1"/>
  <c r="DV102" i="31"/>
  <c r="FJ102" i="31" s="1"/>
  <c r="GX102" i="31" s="1"/>
  <c r="DA65" i="31"/>
  <c r="EO65" i="31" s="1"/>
  <c r="GC65" i="31" s="1"/>
  <c r="DV109" i="31"/>
  <c r="FJ109" i="31" s="1"/>
  <c r="GX109" i="31" s="1"/>
  <c r="DA135" i="31"/>
  <c r="EO135" i="31" s="1"/>
  <c r="GC135" i="31" s="1"/>
  <c r="DU205" i="31"/>
  <c r="FI205" i="31" s="1"/>
  <c r="GW205" i="31" s="1"/>
  <c r="CZ55" i="31"/>
  <c r="EN55" i="31" s="1"/>
  <c r="GB55" i="31" s="1"/>
  <c r="BM13" i="31"/>
  <c r="DA123" i="31"/>
  <c r="EO123" i="31" s="1"/>
  <c r="GC123" i="31" s="1"/>
  <c r="BN177" i="31"/>
  <c r="CH60" i="31"/>
  <c r="JC60" i="31"/>
  <c r="DV24" i="31"/>
  <c r="FJ24" i="31" s="1"/>
  <c r="GX24" i="31" s="1"/>
  <c r="DV216" i="31"/>
  <c r="FJ216" i="31" s="1"/>
  <c r="GX216" i="31" s="1"/>
  <c r="CH58" i="31" l="1"/>
  <c r="IW120" i="31"/>
  <c r="IW35" i="31"/>
  <c r="CH95" i="31"/>
  <c r="BN8" i="31"/>
  <c r="DB8" i="31" s="1"/>
  <c r="EP8" i="31" s="1"/>
  <c r="GD8" i="31" s="1"/>
  <c r="IW128" i="31"/>
  <c r="IW151" i="31"/>
  <c r="IW147" i="31"/>
  <c r="JC174" i="31"/>
  <c r="JC47" i="31"/>
  <c r="BN165" i="31"/>
  <c r="DB165" i="31" s="1"/>
  <c r="EP165" i="31" s="1"/>
  <c r="GD165" i="31" s="1"/>
  <c r="JC13" i="31"/>
  <c r="BN212" i="31"/>
  <c r="JC69" i="31"/>
  <c r="BN14" i="31"/>
  <c r="L13" i="38"/>
  <c r="H14" i="38" s="1"/>
  <c r="BN168" i="31"/>
  <c r="IW94" i="31"/>
  <c r="IW172" i="31"/>
  <c r="IW36" i="31"/>
  <c r="HQ11" i="31"/>
  <c r="BN52" i="31"/>
  <c r="DB52" i="31" s="1"/>
  <c r="EP52" i="31" s="1"/>
  <c r="GD52" i="31" s="1"/>
  <c r="CH118" i="31"/>
  <c r="DV118" i="31" s="1"/>
  <c r="FJ118" i="31" s="1"/>
  <c r="GX118" i="31" s="1"/>
  <c r="BN114" i="31"/>
  <c r="DB114" i="31" s="1"/>
  <c r="EP114" i="31" s="1"/>
  <c r="GD114" i="31" s="1"/>
  <c r="JC177" i="31"/>
  <c r="HQ31" i="31"/>
  <c r="IW31" i="31" s="1"/>
  <c r="CH195" i="31"/>
  <c r="IL24" i="31"/>
  <c r="CI24" i="31" s="1"/>
  <c r="JC122" i="31"/>
  <c r="JC59" i="31"/>
  <c r="IL11" i="31"/>
  <c r="IW39" i="31"/>
  <c r="JC129" i="31"/>
  <c r="IW32" i="31"/>
  <c r="IL124" i="31"/>
  <c r="CI124" i="31" s="1"/>
  <c r="IL6" i="31"/>
  <c r="CI6" i="31" s="1"/>
  <c r="IK205" i="31"/>
  <c r="CH205" i="31" s="1"/>
  <c r="HQ24" i="31"/>
  <c r="BN24" i="31" s="1"/>
  <c r="IK158" i="31"/>
  <c r="CH158" i="31" s="1"/>
  <c r="IK22" i="31"/>
  <c r="CH22" i="31" s="1"/>
  <c r="IW69" i="31"/>
  <c r="IK71" i="31"/>
  <c r="CH71" i="31" s="1"/>
  <c r="IK46" i="31"/>
  <c r="JC18" i="31"/>
  <c r="IW66" i="31"/>
  <c r="JC86" i="31"/>
  <c r="HQ130" i="31"/>
  <c r="BN130" i="31" s="1"/>
  <c r="HR170" i="31"/>
  <c r="BO170" i="31" s="1"/>
  <c r="IK21" i="31"/>
  <c r="CH21" i="31" s="1"/>
  <c r="HQ93" i="31"/>
  <c r="BN93" i="31" s="1"/>
  <c r="HR76" i="31"/>
  <c r="IK191" i="31"/>
  <c r="CH191" i="31" s="1"/>
  <c r="IK120" i="31"/>
  <c r="JC120" i="31" s="1"/>
  <c r="IL96" i="31"/>
  <c r="CI96" i="31" s="1"/>
  <c r="HR142" i="31"/>
  <c r="IL170" i="31"/>
  <c r="CI170" i="31" s="1"/>
  <c r="IL39" i="31"/>
  <c r="CI39" i="31" s="1"/>
  <c r="HQ101" i="31"/>
  <c r="BN101" i="31" s="1"/>
  <c r="HP206" i="31"/>
  <c r="BM206" i="31" s="1"/>
  <c r="IW81" i="31"/>
  <c r="IJ166" i="31"/>
  <c r="CG166" i="31" s="1"/>
  <c r="CH35" i="31"/>
  <c r="DV35" i="31" s="1"/>
  <c r="FJ35" i="31" s="1"/>
  <c r="GX35" i="31" s="1"/>
  <c r="HQ123" i="31"/>
  <c r="BN123" i="31" s="1"/>
  <c r="HQ139" i="31"/>
  <c r="BN139" i="31" s="1"/>
  <c r="HQ138" i="31"/>
  <c r="BN138" i="31" s="1"/>
  <c r="HQ184" i="31"/>
  <c r="IW184" i="31" s="1"/>
  <c r="HQ140" i="31"/>
  <c r="BN140" i="31" s="1"/>
  <c r="HQ88" i="31"/>
  <c r="BN88" i="31" s="1"/>
  <c r="IL216" i="31"/>
  <c r="CI216" i="31" s="1"/>
  <c r="JC199" i="31"/>
  <c r="HQ143" i="31"/>
  <c r="BN143" i="31" s="1"/>
  <c r="HQ18" i="31"/>
  <c r="BN18" i="31" s="1"/>
  <c r="IK106" i="31"/>
  <c r="CH106" i="31" s="1"/>
  <c r="IK151" i="31"/>
  <c r="CH151" i="31" s="1"/>
  <c r="HQ108" i="31"/>
  <c r="IL127" i="31"/>
  <c r="CI127" i="31" s="1"/>
  <c r="HQ218" i="31"/>
  <c r="BN218" i="31" s="1"/>
  <c r="IL103" i="31"/>
  <c r="CI103" i="31" s="1"/>
  <c r="IL178" i="31"/>
  <c r="CI178" i="31" s="1"/>
  <c r="IL139" i="31"/>
  <c r="CI139" i="31" s="1"/>
  <c r="IL187" i="31"/>
  <c r="CI187" i="31" s="1"/>
  <c r="IJ12" i="31"/>
  <c r="CG12" i="31" s="1"/>
  <c r="HQ44" i="31"/>
  <c r="BN44" i="31" s="1"/>
  <c r="HP201" i="31"/>
  <c r="BM201" i="31" s="1"/>
  <c r="IL27" i="31"/>
  <c r="CI27" i="31" s="1"/>
  <c r="IL83" i="31"/>
  <c r="CI83" i="31" s="1"/>
  <c r="IM112" i="31"/>
  <c r="CJ112" i="31" s="1"/>
  <c r="IK76" i="31"/>
  <c r="CH76" i="31" s="1"/>
  <c r="IM85" i="31"/>
  <c r="CJ85" i="31" s="1"/>
  <c r="HQ188" i="31"/>
  <c r="BN188" i="31" s="1"/>
  <c r="HQ87" i="31"/>
  <c r="IK213" i="31"/>
  <c r="JC213" i="31" s="1"/>
  <c r="CH97" i="31"/>
  <c r="DV97" i="31" s="1"/>
  <c r="FJ97" i="31" s="1"/>
  <c r="GX97" i="31" s="1"/>
  <c r="HQ65" i="31"/>
  <c r="BN65" i="31" s="1"/>
  <c r="IK32" i="31"/>
  <c r="CH32" i="31" s="1"/>
  <c r="IL201" i="31"/>
  <c r="CI201" i="31" s="1"/>
  <c r="HP58" i="31"/>
  <c r="BM58" i="31" s="1"/>
  <c r="HP33" i="31"/>
  <c r="BM33" i="31" s="1"/>
  <c r="HQ115" i="31"/>
  <c r="BN115" i="31" s="1"/>
  <c r="IL203" i="31"/>
  <c r="CI203" i="31" s="1"/>
  <c r="IJ134" i="31"/>
  <c r="CG134" i="31" s="1"/>
  <c r="IL194" i="31"/>
  <c r="CI194" i="31" s="1"/>
  <c r="HQ119" i="31"/>
  <c r="BN119" i="31" s="1"/>
  <c r="IK212" i="31"/>
  <c r="CH212" i="31" s="1"/>
  <c r="HQ27" i="31"/>
  <c r="BN27" i="31" s="1"/>
  <c r="IL109" i="31"/>
  <c r="CI109" i="31" s="1"/>
  <c r="IK143" i="31"/>
  <c r="CH143" i="31" s="1"/>
  <c r="IL117" i="31"/>
  <c r="CI117" i="31" s="1"/>
  <c r="HR75" i="31"/>
  <c r="BO75" i="31" s="1"/>
  <c r="IL200" i="31"/>
  <c r="CI200" i="31" s="1"/>
  <c r="IL190" i="31"/>
  <c r="CI190" i="31" s="1"/>
  <c r="IM30" i="31"/>
  <c r="CJ30" i="31" s="1"/>
  <c r="HQ158" i="31"/>
  <c r="IW158" i="31" s="1"/>
  <c r="IK162" i="31"/>
  <c r="CH162" i="31" s="1"/>
  <c r="HQ9" i="31"/>
  <c r="IW9" i="31" s="1"/>
  <c r="IK119" i="31"/>
  <c r="CH119" i="31" s="1"/>
  <c r="HP169" i="31"/>
  <c r="BM169" i="31" s="1"/>
  <c r="HR205" i="31"/>
  <c r="BO205" i="31" s="1"/>
  <c r="IK123" i="31"/>
  <c r="CH123" i="31" s="1"/>
  <c r="HQ15" i="31"/>
  <c r="BN15" i="31" s="1"/>
  <c r="HR157" i="31"/>
  <c r="BO157" i="31" s="1"/>
  <c r="HR178" i="31"/>
  <c r="HR207" i="31"/>
  <c r="BO207" i="31" s="1"/>
  <c r="HQ150" i="31"/>
  <c r="IW150" i="31" s="1"/>
  <c r="DA43" i="31"/>
  <c r="EO43" i="31" s="1"/>
  <c r="GC43" i="31" s="1"/>
  <c r="CZ79" i="31"/>
  <c r="EN79" i="31" s="1"/>
  <c r="GB79" i="31" s="1"/>
  <c r="BN171" i="31"/>
  <c r="IW171" i="31"/>
  <c r="DB40" i="31"/>
  <c r="EP40" i="31" s="1"/>
  <c r="GD40" i="31" s="1"/>
  <c r="BN173" i="31"/>
  <c r="IW173" i="31"/>
  <c r="DV198" i="31"/>
  <c r="FJ198" i="31" s="1"/>
  <c r="GX198" i="31" s="1"/>
  <c r="DV155" i="31"/>
  <c r="FJ155" i="31" s="1"/>
  <c r="GX155" i="31" s="1"/>
  <c r="DV111" i="31"/>
  <c r="FJ111" i="31" s="1"/>
  <c r="GX111" i="31" s="1"/>
  <c r="DB154" i="31"/>
  <c r="EP154" i="31" s="1"/>
  <c r="GD154" i="31" s="1"/>
  <c r="CH17" i="31"/>
  <c r="JC17" i="31"/>
  <c r="CH130" i="31"/>
  <c r="JC130" i="31"/>
  <c r="BN19" i="31"/>
  <c r="IW19" i="31"/>
  <c r="DB212" i="31"/>
  <c r="EP212" i="31" s="1"/>
  <c r="GD212" i="31" s="1"/>
  <c r="CZ125" i="31"/>
  <c r="EN125" i="31" s="1"/>
  <c r="GB125" i="31" s="1"/>
  <c r="CI65" i="31"/>
  <c r="CH66" i="31"/>
  <c r="JC66" i="31"/>
  <c r="DU152" i="31"/>
  <c r="FI152" i="31" s="1"/>
  <c r="GW152" i="31" s="1"/>
  <c r="DV90" i="31"/>
  <c r="FJ90" i="31" s="1"/>
  <c r="GX90" i="31" s="1"/>
  <c r="CG88" i="31"/>
  <c r="DB7" i="31"/>
  <c r="EP7" i="31" s="1"/>
  <c r="GD7" i="31" s="1"/>
  <c r="L12" i="39"/>
  <c r="DA98" i="31"/>
  <c r="EO98" i="31" s="1"/>
  <c r="GC98" i="31" s="1"/>
  <c r="DW68" i="31"/>
  <c r="FK68" i="31" s="1"/>
  <c r="GY68" i="31" s="1"/>
  <c r="DV4" i="31"/>
  <c r="FJ4" i="31" s="1"/>
  <c r="GX4" i="31" s="1"/>
  <c r="BN85" i="31"/>
  <c r="IW85" i="31"/>
  <c r="BN9" i="31"/>
  <c r="DC77" i="31"/>
  <c r="EQ77" i="31" s="1"/>
  <c r="GE77" i="31" s="1"/>
  <c r="DV42" i="31"/>
  <c r="FJ42" i="31" s="1"/>
  <c r="GX42" i="31" s="1"/>
  <c r="CH70" i="31"/>
  <c r="JC70" i="31"/>
  <c r="DW149" i="31"/>
  <c r="FK149" i="31" s="1"/>
  <c r="GY149" i="31" s="1"/>
  <c r="BN51" i="31"/>
  <c r="IW51" i="31"/>
  <c r="CH183" i="31"/>
  <c r="JC183" i="31"/>
  <c r="DB36" i="31"/>
  <c r="EP36" i="31" s="1"/>
  <c r="GD36" i="31" s="1"/>
  <c r="DV140" i="31"/>
  <c r="FJ140" i="31" s="1"/>
  <c r="GX140" i="31" s="1"/>
  <c r="CI8" i="31"/>
  <c r="DV188" i="31"/>
  <c r="FJ188" i="31" s="1"/>
  <c r="GX188" i="31" s="1"/>
  <c r="CH105" i="31"/>
  <c r="JC105" i="31"/>
  <c r="IW140" i="31"/>
  <c r="DB62" i="31"/>
  <c r="EP62" i="31" s="1"/>
  <c r="GD62" i="31" s="1"/>
  <c r="BN17" i="31"/>
  <c r="IW17" i="31"/>
  <c r="DV199" i="31"/>
  <c r="FJ199" i="31" s="1"/>
  <c r="GX199" i="31" s="1"/>
  <c r="DC200" i="31"/>
  <c r="EQ200" i="31" s="1"/>
  <c r="GE200" i="31" s="1"/>
  <c r="I14" i="38"/>
  <c r="J14" i="38" s="1"/>
  <c r="K14" i="38" s="1"/>
  <c r="DB194" i="31"/>
  <c r="EP194" i="31" s="1"/>
  <c r="GD194" i="31" s="1"/>
  <c r="DA50" i="31"/>
  <c r="EO50" i="31" s="1"/>
  <c r="GC50" i="31" s="1"/>
  <c r="BM189" i="31"/>
  <c r="CH55" i="31"/>
  <c r="JC55" i="31"/>
  <c r="DU142" i="31"/>
  <c r="FI142" i="31" s="1"/>
  <c r="GW142" i="31" s="1"/>
  <c r="DA90" i="31"/>
  <c r="EO90" i="31" s="1"/>
  <c r="GC90" i="31" s="1"/>
  <c r="HR61" i="31"/>
  <c r="HR214" i="31"/>
  <c r="DV177" i="31"/>
  <c r="FJ177" i="31" s="1"/>
  <c r="GX177" i="31" s="1"/>
  <c r="DV13" i="31"/>
  <c r="FJ13" i="31" s="1"/>
  <c r="GX13" i="31" s="1"/>
  <c r="DV25" i="31"/>
  <c r="FJ25" i="31" s="1"/>
  <c r="GX25" i="31" s="1"/>
  <c r="DW167" i="31"/>
  <c r="FK167" i="31" s="1"/>
  <c r="GY167" i="31" s="1"/>
  <c r="DU34" i="31"/>
  <c r="FI34" i="31" s="1"/>
  <c r="GW34" i="31" s="1"/>
  <c r="DW15" i="31"/>
  <c r="FK15" i="31" s="1"/>
  <c r="GY15" i="31" s="1"/>
  <c r="HR21" i="31"/>
  <c r="HQ41" i="31"/>
  <c r="IK52" i="31"/>
  <c r="BO204" i="31"/>
  <c r="CH53" i="31"/>
  <c r="JC53" i="31"/>
  <c r="CH133" i="31"/>
  <c r="JC133" i="31"/>
  <c r="DV14" i="31"/>
  <c r="FJ14" i="31" s="1"/>
  <c r="GX14" i="31" s="1"/>
  <c r="CI93" i="31"/>
  <c r="DW63" i="31"/>
  <c r="FK63" i="31" s="1"/>
  <c r="GY63" i="31" s="1"/>
  <c r="HP202" i="31"/>
  <c r="BN203" i="31"/>
  <c r="IW203" i="31"/>
  <c r="DV185" i="31"/>
  <c r="FJ185" i="31" s="1"/>
  <c r="GX185" i="31" s="1"/>
  <c r="DB176" i="31"/>
  <c r="EP176" i="31" s="1"/>
  <c r="GD176" i="31" s="1"/>
  <c r="IK56" i="31"/>
  <c r="BN102" i="31"/>
  <c r="IW102" i="31"/>
  <c r="DU150" i="31"/>
  <c r="FI150" i="31" s="1"/>
  <c r="GW150" i="31" s="1"/>
  <c r="HQ208" i="31"/>
  <c r="HQ28" i="31"/>
  <c r="HQ160" i="31"/>
  <c r="IK48" i="31"/>
  <c r="BO104" i="31"/>
  <c r="CI164" i="31"/>
  <c r="CH207" i="31"/>
  <c r="JC207" i="31"/>
  <c r="HR103" i="31"/>
  <c r="CH16" i="31"/>
  <c r="JC16" i="31"/>
  <c r="DV36" i="31"/>
  <c r="FJ36" i="31" s="1"/>
  <c r="GX36" i="31" s="1"/>
  <c r="DA47" i="31"/>
  <c r="EO47" i="31" s="1"/>
  <c r="GC47" i="31" s="1"/>
  <c r="IK19" i="31"/>
  <c r="BN60" i="31"/>
  <c r="IW60" i="31"/>
  <c r="DA161" i="31"/>
  <c r="EO161" i="31" s="1"/>
  <c r="GC161" i="31" s="1"/>
  <c r="HQ46" i="31"/>
  <c r="IK91" i="31"/>
  <c r="IK210" i="31"/>
  <c r="BM195" i="31"/>
  <c r="DB20" i="31"/>
  <c r="EP20" i="31" s="1"/>
  <c r="GD20" i="31" s="1"/>
  <c r="DC73" i="31"/>
  <c r="EQ73" i="31" s="1"/>
  <c r="GE73" i="31" s="1"/>
  <c r="DV215" i="31"/>
  <c r="FJ215" i="31" s="1"/>
  <c r="GX215" i="31" s="1"/>
  <c r="DV86" i="31"/>
  <c r="FJ86" i="31" s="1"/>
  <c r="GX86" i="31" s="1"/>
  <c r="DB124" i="31"/>
  <c r="EP124" i="31" s="1"/>
  <c r="GD124" i="31" s="1"/>
  <c r="CG113" i="31"/>
  <c r="DA70" i="31"/>
  <c r="EO70" i="31" s="1"/>
  <c r="GC70" i="31" s="1"/>
  <c r="DA13" i="31"/>
  <c r="EO13" i="31" s="1"/>
  <c r="GC13" i="31" s="1"/>
  <c r="DC192" i="31"/>
  <c r="EQ192" i="31" s="1"/>
  <c r="GE192" i="31" s="1"/>
  <c r="DA209" i="31"/>
  <c r="EO209" i="31" s="1"/>
  <c r="GC209" i="31" s="1"/>
  <c r="DV156" i="31"/>
  <c r="FJ156" i="31" s="1"/>
  <c r="GX156" i="31" s="1"/>
  <c r="DU7" i="31"/>
  <c r="FI7" i="31" s="1"/>
  <c r="GW7" i="31" s="1"/>
  <c r="DB179" i="31"/>
  <c r="EP179" i="31" s="1"/>
  <c r="GD179" i="31" s="1"/>
  <c r="IK29" i="31"/>
  <c r="DA53" i="31"/>
  <c r="EO53" i="31" s="1"/>
  <c r="GC53" i="31" s="1"/>
  <c r="IL163" i="31"/>
  <c r="IL131" i="31"/>
  <c r="DB163" i="31"/>
  <c r="EP163" i="31" s="1"/>
  <c r="GD163" i="31" s="1"/>
  <c r="IL189" i="31"/>
  <c r="DB155" i="31"/>
  <c r="EP155" i="31" s="1"/>
  <c r="GD155" i="31" s="1"/>
  <c r="HQ74" i="31"/>
  <c r="DB94" i="31"/>
  <c r="EP94" i="31" s="1"/>
  <c r="GD94" i="31" s="1"/>
  <c r="U16" i="39"/>
  <c r="Z15" i="39"/>
  <c r="CH211" i="31"/>
  <c r="JC211" i="31"/>
  <c r="IK171" i="31"/>
  <c r="BM210" i="31"/>
  <c r="IM217" i="31"/>
  <c r="DV61" i="31"/>
  <c r="FJ61" i="31" s="1"/>
  <c r="GX61" i="31" s="1"/>
  <c r="CH107" i="31"/>
  <c r="JC107" i="31"/>
  <c r="IK214" i="31"/>
  <c r="DU20" i="31"/>
  <c r="FI20" i="31" s="1"/>
  <c r="GW20" i="31" s="1"/>
  <c r="DV115" i="31"/>
  <c r="FJ115" i="31" s="1"/>
  <c r="GX115" i="31" s="1"/>
  <c r="IM193" i="31"/>
  <c r="IK44" i="31"/>
  <c r="DB80" i="31"/>
  <c r="EP80" i="31" s="1"/>
  <c r="GD80" i="31" s="1"/>
  <c r="DB172" i="31"/>
  <c r="EP172" i="31" s="1"/>
  <c r="GD172" i="31" s="1"/>
  <c r="DV5" i="31"/>
  <c r="FJ5" i="31" s="1"/>
  <c r="GX5" i="31" s="1"/>
  <c r="DU87" i="31"/>
  <c r="FI87" i="31" s="1"/>
  <c r="GW87" i="31" s="1"/>
  <c r="BM211" i="31"/>
  <c r="DU202" i="31"/>
  <c r="FI202" i="31" s="1"/>
  <c r="GW202" i="31" s="1"/>
  <c r="DV77" i="31"/>
  <c r="FJ77" i="31" s="1"/>
  <c r="GX77" i="31" s="1"/>
  <c r="CH126" i="31"/>
  <c r="JC126" i="31"/>
  <c r="DV79" i="31"/>
  <c r="FJ79" i="31" s="1"/>
  <c r="GX79" i="31" s="1"/>
  <c r="BN108" i="31"/>
  <c r="IW108" i="31"/>
  <c r="DU186" i="31"/>
  <c r="FI186" i="31" s="1"/>
  <c r="GW186" i="31" s="1"/>
  <c r="BN183" i="31"/>
  <c r="IW183" i="31"/>
  <c r="BO178" i="31"/>
  <c r="DV18" i="31"/>
  <c r="FJ18" i="31" s="1"/>
  <c r="GX18" i="31" s="1"/>
  <c r="DC181" i="31"/>
  <c r="EQ181" i="31" s="1"/>
  <c r="GE181" i="31" s="1"/>
  <c r="BN87" i="31"/>
  <c r="IW87" i="31"/>
  <c r="DU138" i="31"/>
  <c r="FI138" i="31" s="1"/>
  <c r="GW138" i="31" s="1"/>
  <c r="DV195" i="31"/>
  <c r="FJ195" i="31" s="1"/>
  <c r="GX195" i="31" s="1"/>
  <c r="BN182" i="31"/>
  <c r="IW182" i="31"/>
  <c r="DA68" i="31"/>
  <c r="EO68" i="31" s="1"/>
  <c r="GC68" i="31" s="1"/>
  <c r="BO142" i="31"/>
  <c r="BM6" i="31"/>
  <c r="DB107" i="31"/>
  <c r="EP107" i="31" s="1"/>
  <c r="GD107" i="31" s="1"/>
  <c r="DB168" i="31"/>
  <c r="EP168" i="31" s="1"/>
  <c r="GD168" i="31" s="1"/>
  <c r="DA16" i="31"/>
  <c r="EO16" i="31" s="1"/>
  <c r="GC16" i="31" s="1"/>
  <c r="DV57" i="31"/>
  <c r="FJ57" i="31" s="1"/>
  <c r="GX57" i="31" s="1"/>
  <c r="DW62" i="31"/>
  <c r="FK62" i="31" s="1"/>
  <c r="GY62" i="31" s="1"/>
  <c r="CG67" i="31"/>
  <c r="DV132" i="31"/>
  <c r="FJ132" i="31" s="1"/>
  <c r="GX132" i="31" s="1"/>
  <c r="DU114" i="31"/>
  <c r="FI114" i="31" s="1"/>
  <c r="GW114" i="31" s="1"/>
  <c r="CG161" i="31"/>
  <c r="BN186" i="31"/>
  <c r="IW186" i="31"/>
  <c r="DV121" i="31"/>
  <c r="FJ121" i="31" s="1"/>
  <c r="GX121" i="31" s="1"/>
  <c r="DA106" i="31"/>
  <c r="EO106" i="31" s="1"/>
  <c r="GC106" i="31" s="1"/>
  <c r="DA191" i="31"/>
  <c r="EO191" i="31" s="1"/>
  <c r="GC191" i="31" s="1"/>
  <c r="CI28" i="31"/>
  <c r="CH10" i="31"/>
  <c r="JC10" i="31"/>
  <c r="DT73" i="31"/>
  <c r="FH73" i="31" s="1"/>
  <c r="GV73" i="31" s="1"/>
  <c r="CI11" i="31"/>
  <c r="BM136" i="31"/>
  <c r="CH92" i="31"/>
  <c r="JC92" i="31"/>
  <c r="DA117" i="31"/>
  <c r="EO117" i="31" s="1"/>
  <c r="GC117" i="31" s="1"/>
  <c r="CI64" i="31"/>
  <c r="CH179" i="31"/>
  <c r="JC179" i="31"/>
  <c r="DA116" i="31"/>
  <c r="EO116" i="31" s="1"/>
  <c r="GC116" i="31" s="1"/>
  <c r="DB152" i="31"/>
  <c r="EP152" i="31" s="1"/>
  <c r="GD152" i="31" s="1"/>
  <c r="CH75" i="31"/>
  <c r="JC75" i="31"/>
  <c r="BO45" i="31"/>
  <c r="DB162" i="31"/>
  <c r="EP162" i="31" s="1"/>
  <c r="GD162" i="31" s="1"/>
  <c r="DV47" i="31"/>
  <c r="FJ47" i="31" s="1"/>
  <c r="GX47" i="31" s="1"/>
  <c r="DB39" i="31"/>
  <c r="EP39" i="31" s="1"/>
  <c r="GD39" i="31" s="1"/>
  <c r="DB83" i="31"/>
  <c r="EP83" i="31" s="1"/>
  <c r="GD83" i="31" s="1"/>
  <c r="DV78" i="31"/>
  <c r="FJ78" i="31" s="1"/>
  <c r="GX78" i="31" s="1"/>
  <c r="CG94" i="31"/>
  <c r="BM166" i="31"/>
  <c r="BN213" i="31"/>
  <c r="IW213" i="31"/>
  <c r="DW180" i="31"/>
  <c r="FK180" i="31" s="1"/>
  <c r="GY180" i="31" s="1"/>
  <c r="DB151" i="31"/>
  <c r="EP151" i="31" s="1"/>
  <c r="GD151" i="31" s="1"/>
  <c r="HR198" i="31"/>
  <c r="DV192" i="31"/>
  <c r="FJ192" i="31" s="1"/>
  <c r="GX192" i="31" s="1"/>
  <c r="BO76" i="31"/>
  <c r="DB153" i="31"/>
  <c r="EP153" i="31" s="1"/>
  <c r="GD153" i="31" s="1"/>
  <c r="HQ4" i="31"/>
  <c r="HQ127" i="31"/>
  <c r="DU98" i="31"/>
  <c r="FI98" i="31" s="1"/>
  <c r="GW98" i="31" s="1"/>
  <c r="HQ10" i="31"/>
  <c r="CH146" i="31"/>
  <c r="JC146" i="31"/>
  <c r="CH99" i="31"/>
  <c r="JC99" i="31"/>
  <c r="BM146" i="31"/>
  <c r="DV37" i="31"/>
  <c r="FJ37" i="31" s="1"/>
  <c r="GX37" i="31" s="1"/>
  <c r="HP91" i="31"/>
  <c r="HR25" i="31"/>
  <c r="HQ144" i="31"/>
  <c r="IL102" i="31"/>
  <c r="HQ216" i="31"/>
  <c r="HQ22" i="31"/>
  <c r="DV95" i="31"/>
  <c r="FJ95" i="31" s="1"/>
  <c r="GX95" i="31" s="1"/>
  <c r="DC99" i="31"/>
  <c r="EQ99" i="31" s="1"/>
  <c r="GE99" i="31" s="1"/>
  <c r="IK50" i="31"/>
  <c r="DV184" i="31"/>
  <c r="FJ184" i="31" s="1"/>
  <c r="GX184" i="31" s="1"/>
  <c r="BM121" i="31"/>
  <c r="IK33" i="31"/>
  <c r="DA30" i="31"/>
  <c r="EO30" i="31" s="1"/>
  <c r="GC30" i="31" s="1"/>
  <c r="DA196" i="31"/>
  <c r="EO196" i="31" s="1"/>
  <c r="GC196" i="31" s="1"/>
  <c r="DU147" i="31"/>
  <c r="FI147" i="31" s="1"/>
  <c r="GW147" i="31" s="1"/>
  <c r="HQ174" i="31"/>
  <c r="IM82" i="31"/>
  <c r="DB14" i="31"/>
  <c r="EP14" i="31" s="1"/>
  <c r="GD14" i="31" s="1"/>
  <c r="HQ132" i="31"/>
  <c r="IK81" i="31"/>
  <c r="IJ209" i="31"/>
  <c r="DV31" i="31"/>
  <c r="FJ31" i="31" s="1"/>
  <c r="GX31" i="31" s="1"/>
  <c r="CH101" i="31"/>
  <c r="JC101" i="31"/>
  <c r="HQ129" i="31"/>
  <c r="DU153" i="31"/>
  <c r="FI153" i="31" s="1"/>
  <c r="GW153" i="31" s="1"/>
  <c r="BM63" i="31"/>
  <c r="HR57" i="31"/>
  <c r="HQ12" i="31"/>
  <c r="DW137" i="31"/>
  <c r="FK137" i="31" s="1"/>
  <c r="GY137" i="31" s="1"/>
  <c r="BN96" i="31"/>
  <c r="IW96" i="31"/>
  <c r="HR54" i="31"/>
  <c r="BN113" i="31"/>
  <c r="IW113" i="31"/>
  <c r="BN86" i="31"/>
  <c r="IW86" i="31"/>
  <c r="HQ131" i="31"/>
  <c r="DA199" i="31"/>
  <c r="EO199" i="31" s="1"/>
  <c r="GC199" i="31" s="1"/>
  <c r="IL144" i="31"/>
  <c r="HQ92" i="31"/>
  <c r="HQ141" i="31"/>
  <c r="BN78" i="31"/>
  <c r="IW78" i="31"/>
  <c r="CH181" i="31"/>
  <c r="JC181" i="31"/>
  <c r="HR137" i="31"/>
  <c r="CH168" i="31"/>
  <c r="JC168" i="31"/>
  <c r="CH74" i="31"/>
  <c r="JC74" i="31"/>
  <c r="CI197" i="31"/>
  <c r="IK84" i="31"/>
  <c r="DV108" i="31"/>
  <c r="FJ108" i="31" s="1"/>
  <c r="GX108" i="31" s="1"/>
  <c r="DB66" i="31"/>
  <c r="EP66" i="31" s="1"/>
  <c r="GD66" i="31" s="1"/>
  <c r="DU165" i="31"/>
  <c r="FI165" i="31" s="1"/>
  <c r="GW165" i="31" s="1"/>
  <c r="HQ37" i="31"/>
  <c r="DA175" i="31"/>
  <c r="EO175" i="31" s="1"/>
  <c r="GC175" i="31" s="1"/>
  <c r="DB35" i="31"/>
  <c r="EP35" i="31" s="1"/>
  <c r="GD35" i="31" s="1"/>
  <c r="DV60" i="31"/>
  <c r="FJ60" i="31" s="1"/>
  <c r="GX60" i="31" s="1"/>
  <c r="HP55" i="31"/>
  <c r="HQ135" i="31"/>
  <c r="DV51" i="31"/>
  <c r="FJ51" i="31" s="1"/>
  <c r="GX51" i="31" s="1"/>
  <c r="DB71" i="31"/>
  <c r="EP71" i="31" s="1"/>
  <c r="GD71" i="31" s="1"/>
  <c r="HQ29" i="31"/>
  <c r="HQ159" i="31"/>
  <c r="DB59" i="31"/>
  <c r="EP59" i="31" s="1"/>
  <c r="GD59" i="31" s="1"/>
  <c r="DB32" i="31"/>
  <c r="EP32" i="31" s="1"/>
  <c r="GD32" i="31" s="1"/>
  <c r="DW72" i="31"/>
  <c r="FK72" i="31" s="1"/>
  <c r="GY72" i="31" s="1"/>
  <c r="IK110" i="31"/>
  <c r="HQ23" i="31"/>
  <c r="IK204" i="31"/>
  <c r="HQ185" i="31"/>
  <c r="BO49" i="31"/>
  <c r="DB134" i="31"/>
  <c r="EP134" i="31" s="1"/>
  <c r="GD134" i="31" s="1"/>
  <c r="HQ148" i="31"/>
  <c r="CI49" i="31"/>
  <c r="HR34" i="31"/>
  <c r="IK26" i="31"/>
  <c r="BO167" i="31"/>
  <c r="DW148" i="31"/>
  <c r="FK148" i="31" s="1"/>
  <c r="GY148" i="31" s="1"/>
  <c r="CH159" i="31"/>
  <c r="JC159" i="31"/>
  <c r="BM82" i="31"/>
  <c r="U15" i="38"/>
  <c r="Z14" i="38"/>
  <c r="BM105" i="31"/>
  <c r="IL173" i="31"/>
  <c r="BN180" i="31"/>
  <c r="IW180" i="31"/>
  <c r="HQ215" i="31"/>
  <c r="HR190" i="31"/>
  <c r="IK196" i="31"/>
  <c r="DA112" i="31"/>
  <c r="EO112" i="31" s="1"/>
  <c r="GC112" i="31" s="1"/>
  <c r="HQ5" i="31"/>
  <c r="HR187" i="31"/>
  <c r="DB147" i="31"/>
  <c r="EP147" i="31" s="1"/>
  <c r="GD147" i="31" s="1"/>
  <c r="BN89" i="31"/>
  <c r="IW89" i="31"/>
  <c r="IJ160" i="31"/>
  <c r="CH141" i="31"/>
  <c r="JC141" i="31"/>
  <c r="IL54" i="31"/>
  <c r="HQ67" i="31"/>
  <c r="DV80" i="31"/>
  <c r="FJ80" i="31" s="1"/>
  <c r="GX80" i="31" s="1"/>
  <c r="BN64" i="31"/>
  <c r="IW64" i="31"/>
  <c r="CH172" i="31"/>
  <c r="JC172" i="31"/>
  <c r="IK9" i="31"/>
  <c r="DB81" i="31"/>
  <c r="EP81" i="31" s="1"/>
  <c r="GD81" i="31" s="1"/>
  <c r="DV58" i="31"/>
  <c r="FJ58" i="31" s="1"/>
  <c r="GX58" i="31" s="1"/>
  <c r="IK208" i="31"/>
  <c r="IL116" i="31"/>
  <c r="DV129" i="31"/>
  <c r="FJ129" i="31" s="1"/>
  <c r="GX129" i="31" s="1"/>
  <c r="DV41" i="31"/>
  <c r="FJ41" i="31" s="1"/>
  <c r="GX41" i="31" s="1"/>
  <c r="DV122" i="31"/>
  <c r="FJ122" i="31" s="1"/>
  <c r="GX122" i="31" s="1"/>
  <c r="BO193" i="31"/>
  <c r="DA48" i="31"/>
  <c r="EO48" i="31" s="1"/>
  <c r="GC48" i="31" s="1"/>
  <c r="BN72" i="31"/>
  <c r="IW72" i="31"/>
  <c r="CH43" i="31"/>
  <c r="JC43" i="31"/>
  <c r="CH175" i="31"/>
  <c r="JC175" i="31"/>
  <c r="CI154" i="31"/>
  <c r="DV218" i="31"/>
  <c r="FJ218" i="31" s="1"/>
  <c r="GX218" i="31" s="1"/>
  <c r="BM145" i="31"/>
  <c r="IL100" i="31"/>
  <c r="HQ126" i="31"/>
  <c r="IW123" i="31"/>
  <c r="DV125" i="31"/>
  <c r="FJ125" i="31" s="1"/>
  <c r="GX125" i="31" s="1"/>
  <c r="CH46" i="31"/>
  <c r="JC46" i="31"/>
  <c r="DA118" i="31"/>
  <c r="EO118" i="31" s="1"/>
  <c r="GC118" i="31" s="1"/>
  <c r="DB177" i="31"/>
  <c r="EP177" i="31" s="1"/>
  <c r="GD177" i="31" s="1"/>
  <c r="DA156" i="31"/>
  <c r="EO156" i="31" s="1"/>
  <c r="GC156" i="31" s="1"/>
  <c r="BN11" i="31"/>
  <c r="IW11" i="31"/>
  <c r="DV59" i="31"/>
  <c r="FJ59" i="31" s="1"/>
  <c r="GX59" i="31" s="1"/>
  <c r="DB120" i="31"/>
  <c r="EP120" i="31" s="1"/>
  <c r="GD120" i="31" s="1"/>
  <c r="BM197" i="31"/>
  <c r="BN100" i="31"/>
  <c r="IW100" i="31"/>
  <c r="BN122" i="31"/>
  <c r="IW122" i="31"/>
  <c r="BM149" i="31"/>
  <c r="DV206" i="31"/>
  <c r="FJ206" i="31" s="1"/>
  <c r="GX206" i="31" s="1"/>
  <c r="DV128" i="31"/>
  <c r="FJ128" i="31" s="1"/>
  <c r="GX128" i="31" s="1"/>
  <c r="DB128" i="31"/>
  <c r="EP128" i="31" s="1"/>
  <c r="GD128" i="31" s="1"/>
  <c r="CH45" i="31"/>
  <c r="JC45" i="31"/>
  <c r="BO217" i="31"/>
  <c r="CH182" i="31"/>
  <c r="JC182" i="31"/>
  <c r="BN26" i="31"/>
  <c r="IW26" i="31"/>
  <c r="CH169" i="31"/>
  <c r="JC169" i="31"/>
  <c r="DB95" i="31"/>
  <c r="EP95" i="31" s="1"/>
  <c r="GD95" i="31" s="1"/>
  <c r="DU89" i="31"/>
  <c r="FI89" i="31" s="1"/>
  <c r="GW89" i="31" s="1"/>
  <c r="BN97" i="31"/>
  <c r="IW97" i="31"/>
  <c r="BN84" i="31"/>
  <c r="IW84" i="31"/>
  <c r="CH157" i="31"/>
  <c r="JC157" i="31"/>
  <c r="DV38" i="31"/>
  <c r="FJ38" i="31" s="1"/>
  <c r="GX38" i="31" s="1"/>
  <c r="DU23" i="31"/>
  <c r="FI23" i="31" s="1"/>
  <c r="GW23" i="31" s="1"/>
  <c r="JC151" i="31"/>
  <c r="BO110" i="31"/>
  <c r="CH176" i="31"/>
  <c r="JC176" i="31"/>
  <c r="DA164" i="31"/>
  <c r="EO164" i="31" s="1"/>
  <c r="GC164" i="31" s="1"/>
  <c r="DW135" i="31"/>
  <c r="FK135" i="31" s="1"/>
  <c r="GY135" i="31" s="1"/>
  <c r="M13" i="38"/>
  <c r="DV174" i="31"/>
  <c r="FJ174" i="31" s="1"/>
  <c r="GX174" i="31" s="1"/>
  <c r="DV69" i="31"/>
  <c r="FJ69" i="31" s="1"/>
  <c r="GX69" i="31" s="1"/>
  <c r="DU145" i="31"/>
  <c r="FI145" i="31" s="1"/>
  <c r="GW145" i="31" s="1"/>
  <c r="DV40" i="31"/>
  <c r="FJ40" i="31" s="1"/>
  <c r="GX40" i="31" s="1"/>
  <c r="CH136" i="31"/>
  <c r="JC136" i="31"/>
  <c r="DA56" i="31"/>
  <c r="EO56" i="31" s="1"/>
  <c r="GC56" i="31" s="1"/>
  <c r="BN109" i="31"/>
  <c r="IW109" i="31"/>
  <c r="BN133" i="31"/>
  <c r="IW133" i="31"/>
  <c r="BN38" i="31"/>
  <c r="IW38" i="31"/>
  <c r="DA42" i="31"/>
  <c r="EO42" i="31" s="1"/>
  <c r="GC42" i="31" s="1"/>
  <c r="DV104" i="31"/>
  <c r="FJ104" i="31" s="1"/>
  <c r="GX104" i="31" s="1"/>
  <c r="HR111" i="31"/>
  <c r="DB69" i="31"/>
  <c r="EP69" i="31" s="1"/>
  <c r="GD69" i="31" s="1"/>
  <c r="JC71" i="31" l="1"/>
  <c r="IW24" i="31"/>
  <c r="IW93" i="31"/>
  <c r="BN31" i="31"/>
  <c r="JC119" i="31"/>
  <c r="IW88" i="31"/>
  <c r="CH213" i="31"/>
  <c r="IW44" i="31"/>
  <c r="JC191" i="31"/>
  <c r="IW101" i="31"/>
  <c r="IW139" i="31"/>
  <c r="BN184" i="31"/>
  <c r="DB184" i="31" s="1"/>
  <c r="EP184" i="31" s="1"/>
  <c r="GD184" i="31" s="1"/>
  <c r="BN150" i="31"/>
  <c r="IW115" i="31"/>
  <c r="BN158" i="31"/>
  <c r="IW27" i="31"/>
  <c r="L14" i="38"/>
  <c r="H15" i="38" s="1"/>
  <c r="JC143" i="31"/>
  <c r="IK20" i="31"/>
  <c r="CH20" i="31" s="1"/>
  <c r="JC22" i="31"/>
  <c r="IW18" i="31"/>
  <c r="JC212" i="31"/>
  <c r="IL206" i="31"/>
  <c r="JC76" i="31"/>
  <c r="IW15" i="31"/>
  <c r="IW138" i="31"/>
  <c r="JC21" i="31"/>
  <c r="HQ106" i="31"/>
  <c r="BN106" i="31" s="1"/>
  <c r="JC106" i="31"/>
  <c r="IL13" i="31"/>
  <c r="CI13" i="31" s="1"/>
  <c r="JC32" i="31"/>
  <c r="IW143" i="31"/>
  <c r="CH120" i="31"/>
  <c r="JC158" i="31"/>
  <c r="HR168" i="31"/>
  <c r="HP79" i="31"/>
  <c r="BM79" i="31" s="1"/>
  <c r="IL122" i="31"/>
  <c r="CI122" i="31" s="1"/>
  <c r="IL195" i="31"/>
  <c r="CI195" i="31" s="1"/>
  <c r="IL77" i="31"/>
  <c r="CI77" i="31" s="1"/>
  <c r="JC205" i="31"/>
  <c r="IW218" i="31"/>
  <c r="IL59" i="31"/>
  <c r="CI59" i="31" s="1"/>
  <c r="HR153" i="31"/>
  <c r="BO153" i="31" s="1"/>
  <c r="HR69" i="31"/>
  <c r="BO69" i="31" s="1"/>
  <c r="IL60" i="31"/>
  <c r="CI60" i="31" s="1"/>
  <c r="HQ68" i="31"/>
  <c r="BN68" i="31" s="1"/>
  <c r="IK202" i="31"/>
  <c r="IL38" i="31"/>
  <c r="CI38" i="31" s="1"/>
  <c r="HR147" i="31"/>
  <c r="BO147" i="31" s="1"/>
  <c r="IL188" i="31"/>
  <c r="CI188" i="31" s="1"/>
  <c r="IL111" i="31"/>
  <c r="CI111" i="31" s="1"/>
  <c r="IW130" i="31"/>
  <c r="IK145" i="31"/>
  <c r="HQ118" i="31"/>
  <c r="BN118" i="31" s="1"/>
  <c r="HR8" i="31"/>
  <c r="BO8" i="31" s="1"/>
  <c r="HR71" i="31"/>
  <c r="HQ175" i="31"/>
  <c r="IW175" i="31" s="1"/>
  <c r="IL61" i="31"/>
  <c r="CI61" i="31" s="1"/>
  <c r="IL156" i="31"/>
  <c r="CI156" i="31" s="1"/>
  <c r="IK142" i="31"/>
  <c r="CH142" i="31" s="1"/>
  <c r="IL174" i="31"/>
  <c r="CI174" i="31" s="1"/>
  <c r="IL47" i="31"/>
  <c r="CI47" i="31" s="1"/>
  <c r="IK87" i="31"/>
  <c r="CH87" i="31" s="1"/>
  <c r="HR212" i="31"/>
  <c r="IW65" i="31"/>
  <c r="HQ156" i="31"/>
  <c r="BN156" i="31" s="1"/>
  <c r="IL80" i="31"/>
  <c r="CI80" i="31" s="1"/>
  <c r="HR134" i="31"/>
  <c r="BO134" i="31" s="1"/>
  <c r="IL78" i="31"/>
  <c r="CI78" i="31" s="1"/>
  <c r="HR162" i="31"/>
  <c r="BO162" i="31" s="1"/>
  <c r="IL5" i="31"/>
  <c r="HQ98" i="31"/>
  <c r="BN98" i="31" s="1"/>
  <c r="IL40" i="31"/>
  <c r="CI40" i="31" s="1"/>
  <c r="HR120" i="31"/>
  <c r="BO120" i="31" s="1"/>
  <c r="HQ164" i="31"/>
  <c r="BN164" i="31" s="1"/>
  <c r="HR14" i="31"/>
  <c r="BO14" i="31" s="1"/>
  <c r="HS181" i="31"/>
  <c r="IK186" i="31"/>
  <c r="CH186" i="31" s="1"/>
  <c r="HR194" i="31"/>
  <c r="BO194" i="31" s="1"/>
  <c r="IL4" i="31"/>
  <c r="CI4" i="31" s="1"/>
  <c r="HQ42" i="31"/>
  <c r="BN42" i="31" s="1"/>
  <c r="IM135" i="31"/>
  <c r="CJ135" i="31" s="1"/>
  <c r="HQ191" i="31"/>
  <c r="BN191" i="31" s="1"/>
  <c r="IL121" i="31"/>
  <c r="CI121" i="31" s="1"/>
  <c r="IL79" i="31"/>
  <c r="CI79" i="31" s="1"/>
  <c r="HR163" i="31"/>
  <c r="BO163" i="31" s="1"/>
  <c r="HR179" i="31"/>
  <c r="BO179" i="31" s="1"/>
  <c r="HS73" i="31"/>
  <c r="BP73" i="31" s="1"/>
  <c r="IL185" i="31"/>
  <c r="IM15" i="31"/>
  <c r="CJ15" i="31" s="1"/>
  <c r="IL177" i="31"/>
  <c r="CI177" i="31" s="1"/>
  <c r="IW119" i="31"/>
  <c r="JC162" i="31"/>
  <c r="IM68" i="31"/>
  <c r="CJ68" i="31" s="1"/>
  <c r="IL90" i="31"/>
  <c r="CI90" i="31" s="1"/>
  <c r="JC123" i="31"/>
  <c r="HR40" i="31"/>
  <c r="BO40" i="31" s="1"/>
  <c r="IL58" i="31"/>
  <c r="CI58" i="31" s="1"/>
  <c r="IM72" i="31"/>
  <c r="HQ117" i="31"/>
  <c r="IW117" i="31" s="1"/>
  <c r="IJ73" i="31"/>
  <c r="IL115" i="31"/>
  <c r="CI115" i="31" s="1"/>
  <c r="HR124" i="31"/>
  <c r="BO124" i="31" s="1"/>
  <c r="IK150" i="31"/>
  <c r="IK34" i="31"/>
  <c r="JC34" i="31" s="1"/>
  <c r="IW188" i="31"/>
  <c r="HR95" i="31"/>
  <c r="HR59" i="31"/>
  <c r="BO59" i="31" s="1"/>
  <c r="HQ30" i="31"/>
  <c r="BN30" i="31" s="1"/>
  <c r="HR172" i="31"/>
  <c r="BO172" i="31" s="1"/>
  <c r="HQ53" i="31"/>
  <c r="BN53" i="31" s="1"/>
  <c r="HQ70" i="31"/>
  <c r="BN70" i="31" s="1"/>
  <c r="IL86" i="31"/>
  <c r="CI86" i="31" s="1"/>
  <c r="IL36" i="31"/>
  <c r="CI36" i="31" s="1"/>
  <c r="DV159" i="31"/>
  <c r="FJ159" i="31" s="1"/>
  <c r="GX159" i="31" s="1"/>
  <c r="BN144" i="31"/>
  <c r="IW144" i="31"/>
  <c r="DA146" i="31"/>
  <c r="EO146" i="31" s="1"/>
  <c r="GC146" i="31" s="1"/>
  <c r="DU161" i="31"/>
  <c r="FI161" i="31" s="1"/>
  <c r="GW161" i="31" s="1"/>
  <c r="DA6" i="31"/>
  <c r="EO6" i="31" s="1"/>
  <c r="GC6" i="31" s="1"/>
  <c r="CH214" i="31"/>
  <c r="JC214" i="31"/>
  <c r="CJ217" i="31"/>
  <c r="V16" i="39"/>
  <c r="W16" i="39" s="1"/>
  <c r="X16" i="39" s="1"/>
  <c r="BN74" i="31"/>
  <c r="IW74" i="31"/>
  <c r="CI131" i="31"/>
  <c r="CH210" i="31"/>
  <c r="JC210" i="31"/>
  <c r="CH19" i="31"/>
  <c r="JC19" i="31"/>
  <c r="DU12" i="31"/>
  <c r="FI12" i="31" s="1"/>
  <c r="GW12" i="31" s="1"/>
  <c r="DB150" i="31"/>
  <c r="EP150" i="31" s="1"/>
  <c r="GD150" i="31" s="1"/>
  <c r="I15" i="38"/>
  <c r="J15" i="38" s="1"/>
  <c r="K15" i="38" s="1"/>
  <c r="DW8" i="31"/>
  <c r="FK8" i="31" s="1"/>
  <c r="GY8" i="31" s="1"/>
  <c r="DX30" i="31"/>
  <c r="FL30" i="31" s="1"/>
  <c r="GZ30" i="31" s="1"/>
  <c r="DB51" i="31"/>
  <c r="EP51" i="31" s="1"/>
  <c r="GD51" i="31" s="1"/>
  <c r="DC207" i="31"/>
  <c r="EQ207" i="31" s="1"/>
  <c r="GE207" i="31" s="1"/>
  <c r="DV32" i="31"/>
  <c r="FJ32" i="31" s="1"/>
  <c r="GX32" i="31" s="1"/>
  <c r="DB101" i="31"/>
  <c r="EP101" i="31" s="1"/>
  <c r="GD101" i="31" s="1"/>
  <c r="DB109" i="31"/>
  <c r="EP109" i="31" s="1"/>
  <c r="GD109" i="31" s="1"/>
  <c r="HQ56" i="31"/>
  <c r="IL69" i="31"/>
  <c r="DV176" i="31"/>
  <c r="FJ176" i="31" s="1"/>
  <c r="GX176" i="31" s="1"/>
  <c r="DB97" i="31"/>
  <c r="EP97" i="31" s="1"/>
  <c r="GD97" i="31" s="1"/>
  <c r="DB122" i="31"/>
  <c r="EP122" i="31" s="1"/>
  <c r="GD122" i="31" s="1"/>
  <c r="HR177" i="31"/>
  <c r="DB123" i="31"/>
  <c r="EP123" i="31" s="1"/>
  <c r="GD123" i="31" s="1"/>
  <c r="IL218" i="31"/>
  <c r="DV43" i="31"/>
  <c r="FJ43" i="31" s="1"/>
  <c r="GX43" i="31" s="1"/>
  <c r="BN215" i="31"/>
  <c r="IW215" i="31"/>
  <c r="V15" i="38"/>
  <c r="W15" i="38" s="1"/>
  <c r="X15" i="38" s="1"/>
  <c r="BN148" i="31"/>
  <c r="IW148" i="31"/>
  <c r="CH204" i="31"/>
  <c r="JC204" i="31"/>
  <c r="HR32" i="31"/>
  <c r="IL51" i="31"/>
  <c r="HR35" i="31"/>
  <c r="IL108" i="31"/>
  <c r="DB78" i="31"/>
  <c r="EP78" i="31" s="1"/>
  <c r="GD78" i="31" s="1"/>
  <c r="BN92" i="31"/>
  <c r="IW92" i="31"/>
  <c r="IM137" i="31"/>
  <c r="IK153" i="31"/>
  <c r="IL31" i="31"/>
  <c r="CJ82" i="31"/>
  <c r="IL184" i="31"/>
  <c r="BO25" i="31"/>
  <c r="IK98" i="31"/>
  <c r="IL192" i="31"/>
  <c r="DA166" i="31"/>
  <c r="EO166" i="31" s="1"/>
  <c r="GC166" i="31" s="1"/>
  <c r="DV106" i="31"/>
  <c r="FJ106" i="31" s="1"/>
  <c r="GX106" i="31" s="1"/>
  <c r="DV179" i="31"/>
  <c r="FJ179" i="31" s="1"/>
  <c r="GX179" i="31" s="1"/>
  <c r="DA136" i="31"/>
  <c r="EO136" i="31" s="1"/>
  <c r="GC136" i="31" s="1"/>
  <c r="IL18" i="31"/>
  <c r="DB183" i="31"/>
  <c r="EP183" i="31" s="1"/>
  <c r="GD183" i="31" s="1"/>
  <c r="DA211" i="31"/>
  <c r="EO211" i="31" s="1"/>
  <c r="GC211" i="31" s="1"/>
  <c r="HR80" i="31"/>
  <c r="CI163" i="31"/>
  <c r="DB139" i="31"/>
  <c r="EP139" i="31" s="1"/>
  <c r="GD139" i="31" s="1"/>
  <c r="DW109" i="31"/>
  <c r="FK109" i="31" s="1"/>
  <c r="GY109" i="31" s="1"/>
  <c r="IL35" i="31"/>
  <c r="CH91" i="31"/>
  <c r="JC91" i="31"/>
  <c r="DV207" i="31"/>
  <c r="FJ207" i="31" s="1"/>
  <c r="GX207" i="31" s="1"/>
  <c r="IL14" i="31"/>
  <c r="DC204" i="31"/>
  <c r="EQ204" i="31" s="1"/>
  <c r="GE204" i="31" s="1"/>
  <c r="BO214" i="31"/>
  <c r="DA189" i="31"/>
  <c r="EO189" i="31" s="1"/>
  <c r="GC189" i="31" s="1"/>
  <c r="IL199" i="31"/>
  <c r="DB140" i="31"/>
  <c r="EP140" i="31" s="1"/>
  <c r="GD140" i="31" s="1"/>
  <c r="IL42" i="31"/>
  <c r="DB9" i="31"/>
  <c r="EP9" i="31" s="1"/>
  <c r="GD9" i="31" s="1"/>
  <c r="H13" i="39"/>
  <c r="M12" i="39"/>
  <c r="HR7" i="31"/>
  <c r="IL198" i="31"/>
  <c r="BO190" i="31"/>
  <c r="DW49" i="31"/>
  <c r="FK49" i="31" s="1"/>
  <c r="GY49" i="31" s="1"/>
  <c r="IK89" i="31"/>
  <c r="DW83" i="31"/>
  <c r="FK83" i="31" s="1"/>
  <c r="GY83" i="31" s="1"/>
  <c r="DC217" i="31"/>
  <c r="EQ217" i="31" s="1"/>
  <c r="GE217" i="31" s="1"/>
  <c r="HR128" i="31"/>
  <c r="IL128" i="31"/>
  <c r="DB143" i="31"/>
  <c r="EP143" i="31" s="1"/>
  <c r="GD143" i="31" s="1"/>
  <c r="DA169" i="31"/>
  <c r="EO169" i="31" s="1"/>
  <c r="GC169" i="31" s="1"/>
  <c r="DV46" i="31"/>
  <c r="FJ46" i="31" s="1"/>
  <c r="GX46" i="31" s="1"/>
  <c r="DC193" i="31"/>
  <c r="EQ193" i="31" s="1"/>
  <c r="GE193" i="31" s="1"/>
  <c r="IL129" i="31"/>
  <c r="HR81" i="31"/>
  <c r="DV141" i="31"/>
  <c r="FJ141" i="31" s="1"/>
  <c r="GX141" i="31" s="1"/>
  <c r="IM148" i="31"/>
  <c r="BO34" i="31"/>
  <c r="BN23" i="31"/>
  <c r="IW23" i="31"/>
  <c r="BN135" i="31"/>
  <c r="IW135" i="31"/>
  <c r="BN37" i="31"/>
  <c r="IW37" i="31"/>
  <c r="HR66" i="31"/>
  <c r="CH84" i="31"/>
  <c r="JC84" i="31"/>
  <c r="DV168" i="31"/>
  <c r="FJ168" i="31" s="1"/>
  <c r="GX168" i="31" s="1"/>
  <c r="BN141" i="31"/>
  <c r="IW141" i="31"/>
  <c r="CI144" i="31"/>
  <c r="BN12" i="31"/>
  <c r="IW12" i="31"/>
  <c r="CG209" i="31"/>
  <c r="BN174" i="31"/>
  <c r="IW174" i="31"/>
  <c r="CH50" i="31"/>
  <c r="JC50" i="31"/>
  <c r="IL95" i="31"/>
  <c r="DV76" i="31"/>
  <c r="FJ76" i="31" s="1"/>
  <c r="GX76" i="31" s="1"/>
  <c r="BM91" i="31"/>
  <c r="BN127" i="31"/>
  <c r="IW127" i="31"/>
  <c r="BO198" i="31"/>
  <c r="IM180" i="31"/>
  <c r="HR83" i="31"/>
  <c r="DV75" i="31"/>
  <c r="FJ75" i="31" s="1"/>
  <c r="GX75" i="31" s="1"/>
  <c r="DW190" i="31"/>
  <c r="FK190" i="31" s="1"/>
  <c r="GY190" i="31" s="1"/>
  <c r="DV10" i="31"/>
  <c r="FJ10" i="31" s="1"/>
  <c r="GX10" i="31" s="1"/>
  <c r="IK114" i="31"/>
  <c r="IM62" i="31"/>
  <c r="IK138" i="31"/>
  <c r="CH44" i="31"/>
  <c r="JC44" i="31"/>
  <c r="DA210" i="31"/>
  <c r="EO210" i="31" s="1"/>
  <c r="GC210" i="31" s="1"/>
  <c r="HR155" i="31"/>
  <c r="IK7" i="31"/>
  <c r="HQ209" i="31"/>
  <c r="DV205" i="31"/>
  <c r="FJ205" i="31" s="1"/>
  <c r="GX205" i="31" s="1"/>
  <c r="BN46" i="31"/>
  <c r="IW46" i="31"/>
  <c r="DB102" i="31"/>
  <c r="EP102" i="31" s="1"/>
  <c r="GD102" i="31" s="1"/>
  <c r="DB203" i="31"/>
  <c r="EP203" i="31" s="1"/>
  <c r="GD203" i="31" s="1"/>
  <c r="CH52" i="31"/>
  <c r="JC52" i="31"/>
  <c r="IM167" i="31"/>
  <c r="BO61" i="31"/>
  <c r="HR114" i="31"/>
  <c r="HR52" i="31"/>
  <c r="DB119" i="31"/>
  <c r="EP119" i="31" s="1"/>
  <c r="GD119" i="31" s="1"/>
  <c r="HR62" i="31"/>
  <c r="IL140" i="31"/>
  <c r="IM149" i="31"/>
  <c r="DV213" i="31"/>
  <c r="FJ213" i="31" s="1"/>
  <c r="GX213" i="31" s="1"/>
  <c r="DW127" i="31"/>
  <c r="FK127" i="31" s="1"/>
  <c r="GY127" i="31" s="1"/>
  <c r="IK152" i="31"/>
  <c r="DV21" i="31"/>
  <c r="FJ21" i="31" s="1"/>
  <c r="GX21" i="31" s="1"/>
  <c r="DV130" i="31"/>
  <c r="FJ130" i="31" s="1"/>
  <c r="GX130" i="31" s="1"/>
  <c r="DV17" i="31"/>
  <c r="FJ17" i="31" s="1"/>
  <c r="GX17" i="31" s="1"/>
  <c r="DW200" i="31"/>
  <c r="FK200" i="31" s="1"/>
  <c r="GY200" i="31" s="1"/>
  <c r="DC205" i="31"/>
  <c r="EQ205" i="31" s="1"/>
  <c r="GE205" i="31" s="1"/>
  <c r="DV182" i="31"/>
  <c r="FJ182" i="31" s="1"/>
  <c r="GX182" i="31" s="1"/>
  <c r="DA197" i="31"/>
  <c r="EO197" i="31" s="1"/>
  <c r="GC197" i="31" s="1"/>
  <c r="DB86" i="31"/>
  <c r="EP86" i="31" s="1"/>
  <c r="GD86" i="31" s="1"/>
  <c r="DB38" i="31"/>
  <c r="EP38" i="31" s="1"/>
  <c r="GD38" i="31" s="1"/>
  <c r="DC110" i="31"/>
  <c r="EQ110" i="31" s="1"/>
  <c r="GE110" i="31" s="1"/>
  <c r="DV157" i="31"/>
  <c r="FJ157" i="31" s="1"/>
  <c r="GX157" i="31" s="1"/>
  <c r="DB18" i="31"/>
  <c r="EP18" i="31" s="1"/>
  <c r="GD18" i="31" s="1"/>
  <c r="DW216" i="31"/>
  <c r="FK216" i="31" s="1"/>
  <c r="GY216" i="31" s="1"/>
  <c r="DW154" i="31"/>
  <c r="FK154" i="31" s="1"/>
  <c r="GY154" i="31" s="1"/>
  <c r="CI116" i="31"/>
  <c r="CH9" i="31"/>
  <c r="JC9" i="31"/>
  <c r="DB64" i="31"/>
  <c r="EP64" i="31" s="1"/>
  <c r="GD64" i="31" s="1"/>
  <c r="CG160" i="31"/>
  <c r="BO187" i="31"/>
  <c r="CH110" i="31"/>
  <c r="JC110" i="31"/>
  <c r="BM55" i="31"/>
  <c r="BO137" i="31"/>
  <c r="DB113" i="31"/>
  <c r="EP113" i="31" s="1"/>
  <c r="GD113" i="31" s="1"/>
  <c r="CH81" i="31"/>
  <c r="JC81" i="31"/>
  <c r="BN22" i="31"/>
  <c r="IW22" i="31"/>
  <c r="DV99" i="31"/>
  <c r="FJ99" i="31" s="1"/>
  <c r="GX99" i="31" s="1"/>
  <c r="BN4" i="31"/>
  <c r="IW4" i="31"/>
  <c r="DW64" i="31"/>
  <c r="FK64" i="31" s="1"/>
  <c r="GY64" i="31" s="1"/>
  <c r="DW11" i="31"/>
  <c r="FK11" i="31" s="1"/>
  <c r="GY11" i="31" s="1"/>
  <c r="DC170" i="31"/>
  <c r="EQ170" i="31" s="1"/>
  <c r="GE170" i="31" s="1"/>
  <c r="DV120" i="31"/>
  <c r="FJ120" i="31" s="1"/>
  <c r="GX120" i="31" s="1"/>
  <c r="JC186" i="31"/>
  <c r="DV126" i="31"/>
  <c r="FJ126" i="31" s="1"/>
  <c r="GX126" i="31" s="1"/>
  <c r="CJ193" i="31"/>
  <c r="DV107" i="31"/>
  <c r="FJ107" i="31" s="1"/>
  <c r="GX107" i="31" s="1"/>
  <c r="CH171" i="31"/>
  <c r="JC171" i="31"/>
  <c r="CI189" i="31"/>
  <c r="DU113" i="31"/>
  <c r="FI113" i="31" s="1"/>
  <c r="GW113" i="31" s="1"/>
  <c r="DW164" i="31"/>
  <c r="FK164" i="31" s="1"/>
  <c r="GY164" i="31" s="1"/>
  <c r="CH56" i="31"/>
  <c r="JC56" i="31"/>
  <c r="BM202" i="31"/>
  <c r="BN41" i="31"/>
  <c r="IW41" i="31"/>
  <c r="DW103" i="31"/>
  <c r="FK103" i="31" s="1"/>
  <c r="GY103" i="31" s="1"/>
  <c r="DB218" i="31"/>
  <c r="EP218" i="31" s="1"/>
  <c r="GD218" i="31" s="1"/>
  <c r="DW124" i="31"/>
  <c r="FK124" i="31" s="1"/>
  <c r="GY124" i="31" s="1"/>
  <c r="DA206" i="31"/>
  <c r="EO206" i="31" s="1"/>
  <c r="GC206" i="31" s="1"/>
  <c r="DB19" i="31"/>
  <c r="EP19" i="31" s="1"/>
  <c r="GD19" i="31" s="1"/>
  <c r="DB171" i="31"/>
  <c r="EP171" i="31" s="1"/>
  <c r="GD171" i="31" s="1"/>
  <c r="DV158" i="31"/>
  <c r="FJ158" i="31" s="1"/>
  <c r="GX158" i="31" s="1"/>
  <c r="DV169" i="31"/>
  <c r="FJ169" i="31" s="1"/>
  <c r="GX169" i="31" s="1"/>
  <c r="BO111" i="31"/>
  <c r="DB88" i="31"/>
  <c r="EP88" i="31" s="1"/>
  <c r="GD88" i="31" s="1"/>
  <c r="DV136" i="31"/>
  <c r="FJ136" i="31" s="1"/>
  <c r="GX136" i="31" s="1"/>
  <c r="DX85" i="31"/>
  <c r="FL85" i="31" s="1"/>
  <c r="GZ85" i="31" s="1"/>
  <c r="DA201" i="31"/>
  <c r="EO201" i="31" s="1"/>
  <c r="GC201" i="31" s="1"/>
  <c r="CI206" i="31"/>
  <c r="DW139" i="31"/>
  <c r="FK139" i="31" s="1"/>
  <c r="GY139" i="31" s="1"/>
  <c r="BN126" i="31"/>
  <c r="IW126" i="31"/>
  <c r="DB72" i="31"/>
  <c r="EP72" i="31" s="1"/>
  <c r="GD72" i="31" s="1"/>
  <c r="CH208" i="31"/>
  <c r="JC208" i="31"/>
  <c r="BN5" i="31"/>
  <c r="IW5" i="31"/>
  <c r="DB180" i="31"/>
  <c r="EP180" i="31" s="1"/>
  <c r="GD180" i="31" s="1"/>
  <c r="DC167" i="31"/>
  <c r="EQ167" i="31" s="1"/>
  <c r="GE167" i="31" s="1"/>
  <c r="BN159" i="31"/>
  <c r="IW159" i="31"/>
  <c r="IK165" i="31"/>
  <c r="DU166" i="31"/>
  <c r="FI166" i="31" s="1"/>
  <c r="GW166" i="31" s="1"/>
  <c r="DW197" i="31"/>
  <c r="FK197" i="31" s="1"/>
  <c r="GY197" i="31" s="1"/>
  <c r="HQ199" i="31"/>
  <c r="BO54" i="31"/>
  <c r="BN129" i="31"/>
  <c r="IW129" i="31"/>
  <c r="BN132" i="31"/>
  <c r="IW132" i="31"/>
  <c r="IK147" i="31"/>
  <c r="HS99" i="31"/>
  <c r="BN216" i="31"/>
  <c r="IW216" i="31"/>
  <c r="IL37" i="31"/>
  <c r="HR151" i="31"/>
  <c r="DB93" i="31"/>
  <c r="EP93" i="31" s="1"/>
  <c r="GD93" i="31" s="1"/>
  <c r="HR39" i="31"/>
  <c r="HR152" i="31"/>
  <c r="DW28" i="31"/>
  <c r="FK28" i="31" s="1"/>
  <c r="GY28" i="31" s="1"/>
  <c r="IL132" i="31"/>
  <c r="IL57" i="31"/>
  <c r="BO168" i="31"/>
  <c r="DC142" i="31"/>
  <c r="EQ142" i="31" s="1"/>
  <c r="GE142" i="31" s="1"/>
  <c r="DB130" i="31"/>
  <c r="EP130" i="31" s="1"/>
  <c r="GD130" i="31" s="1"/>
  <c r="HR94" i="31"/>
  <c r="DW201" i="31"/>
  <c r="FK201" i="31" s="1"/>
  <c r="GY201" i="31" s="1"/>
  <c r="HS192" i="31"/>
  <c r="HQ13" i="31"/>
  <c r="HQ161" i="31"/>
  <c r="HQ47" i="31"/>
  <c r="DV133" i="31"/>
  <c r="FJ133" i="31" s="1"/>
  <c r="GX133" i="31" s="1"/>
  <c r="BO21" i="31"/>
  <c r="IL25" i="31"/>
  <c r="HQ90" i="31"/>
  <c r="HS200" i="31"/>
  <c r="DV105" i="31"/>
  <c r="FJ105" i="31" s="1"/>
  <c r="GX105" i="31" s="1"/>
  <c r="HR36" i="31"/>
  <c r="DX112" i="31"/>
  <c r="FL112" i="31" s="1"/>
  <c r="GZ112" i="31" s="1"/>
  <c r="HS77" i="31"/>
  <c r="DB85" i="31"/>
  <c r="EP85" i="31" s="1"/>
  <c r="GD85" i="31" s="1"/>
  <c r="DW6" i="31"/>
  <c r="FK6" i="31" s="1"/>
  <c r="GY6" i="31" s="1"/>
  <c r="DB138" i="31"/>
  <c r="EP138" i="31" s="1"/>
  <c r="GD138" i="31" s="1"/>
  <c r="HP125" i="31"/>
  <c r="DW39" i="31"/>
  <c r="FK39" i="31" s="1"/>
  <c r="GY39" i="31" s="1"/>
  <c r="HR154" i="31"/>
  <c r="DB173" i="31"/>
  <c r="EP173" i="31" s="1"/>
  <c r="GD173" i="31" s="1"/>
  <c r="DV151" i="31"/>
  <c r="FJ151" i="31" s="1"/>
  <c r="GX151" i="31" s="1"/>
  <c r="BO95" i="31"/>
  <c r="DB26" i="31"/>
  <c r="EP26" i="31" s="1"/>
  <c r="GD26" i="31" s="1"/>
  <c r="DV45" i="31"/>
  <c r="FJ45" i="31" s="1"/>
  <c r="GX45" i="31" s="1"/>
  <c r="DB11" i="31"/>
  <c r="EP11" i="31" s="1"/>
  <c r="GD11" i="31" s="1"/>
  <c r="CI100" i="31"/>
  <c r="CI173" i="31"/>
  <c r="DA82" i="31"/>
  <c r="EO82" i="31" s="1"/>
  <c r="GC82" i="31" s="1"/>
  <c r="CH26" i="31"/>
  <c r="JC26" i="31"/>
  <c r="DC49" i="31"/>
  <c r="EQ49" i="31" s="1"/>
  <c r="GE49" i="31" s="1"/>
  <c r="CJ72" i="31"/>
  <c r="BN29" i="31"/>
  <c r="IW29" i="31"/>
  <c r="BN131" i="31"/>
  <c r="IW131" i="31"/>
  <c r="BO57" i="31"/>
  <c r="CH33" i="31"/>
  <c r="JC33" i="31"/>
  <c r="CI102" i="31"/>
  <c r="DB213" i="31"/>
  <c r="EP213" i="31" s="1"/>
  <c r="GD213" i="31" s="1"/>
  <c r="DV92" i="31"/>
  <c r="FJ92" i="31" s="1"/>
  <c r="GX92" i="31" s="1"/>
  <c r="DV71" i="31"/>
  <c r="FJ71" i="31" s="1"/>
  <c r="GX71" i="31" s="1"/>
  <c r="IW106" i="31"/>
  <c r="DB87" i="31"/>
  <c r="EP87" i="31" s="1"/>
  <c r="GD87" i="31" s="1"/>
  <c r="CI5" i="31"/>
  <c r="IL215" i="31"/>
  <c r="HR20" i="31"/>
  <c r="DV16" i="31"/>
  <c r="FJ16" i="31" s="1"/>
  <c r="GX16" i="31" s="1"/>
  <c r="DC104" i="31"/>
  <c r="EQ104" i="31" s="1"/>
  <c r="GE104" i="31" s="1"/>
  <c r="HR176" i="31"/>
  <c r="IM63" i="31"/>
  <c r="HQ50" i="31"/>
  <c r="DV191" i="31"/>
  <c r="FJ191" i="31" s="1"/>
  <c r="GX191" i="31" s="1"/>
  <c r="DB188" i="31"/>
  <c r="EP188" i="31" s="1"/>
  <c r="GD188" i="31" s="1"/>
  <c r="DV183" i="31"/>
  <c r="FJ183" i="31" s="1"/>
  <c r="GX183" i="31" s="1"/>
  <c r="DV70" i="31"/>
  <c r="FJ70" i="31" s="1"/>
  <c r="GX70" i="31" s="1"/>
  <c r="IL118" i="31"/>
  <c r="DV66" i="31"/>
  <c r="FJ66" i="31" s="1"/>
  <c r="GX66" i="31" s="1"/>
  <c r="DV123" i="31"/>
  <c r="FJ123" i="31" s="1"/>
  <c r="GX123" i="31" s="1"/>
  <c r="HR165" i="31"/>
  <c r="DB115" i="31"/>
  <c r="EP115" i="31" s="1"/>
  <c r="GD115" i="31" s="1"/>
  <c r="DV172" i="31"/>
  <c r="FJ172" i="31" s="1"/>
  <c r="GX172" i="31" s="1"/>
  <c r="IL104" i="31"/>
  <c r="DB133" i="31"/>
  <c r="EP133" i="31" s="1"/>
  <c r="GD133" i="31" s="1"/>
  <c r="IK23" i="31"/>
  <c r="DB84" i="31"/>
  <c r="EP84" i="31" s="1"/>
  <c r="GD84" i="31" s="1"/>
  <c r="DW203" i="31"/>
  <c r="FK203" i="31" s="1"/>
  <c r="GY203" i="31" s="1"/>
  <c r="DA149" i="31"/>
  <c r="EO149" i="31" s="1"/>
  <c r="GC149" i="31" s="1"/>
  <c r="DB100" i="31"/>
  <c r="EP100" i="31" s="1"/>
  <c r="GD100" i="31" s="1"/>
  <c r="IL125" i="31"/>
  <c r="DV175" i="31"/>
  <c r="FJ175" i="31" s="1"/>
  <c r="GX175" i="31" s="1"/>
  <c r="HQ48" i="31"/>
  <c r="IL41" i="31"/>
  <c r="BN67" i="31"/>
  <c r="IW67" i="31"/>
  <c r="DB89" i="31"/>
  <c r="EP89" i="31" s="1"/>
  <c r="GD89" i="31" s="1"/>
  <c r="HQ112" i="31"/>
  <c r="BN185" i="31"/>
  <c r="IW185" i="31"/>
  <c r="IL97" i="31"/>
  <c r="DV181" i="31"/>
  <c r="FJ181" i="31" s="1"/>
  <c r="GX181" i="31" s="1"/>
  <c r="HQ196" i="31"/>
  <c r="DV146" i="31"/>
  <c r="FJ146" i="31" s="1"/>
  <c r="GX146" i="31" s="1"/>
  <c r="DU94" i="31"/>
  <c r="FI94" i="31" s="1"/>
  <c r="GW94" i="31" s="1"/>
  <c r="HQ116" i="31"/>
  <c r="DB15" i="31"/>
  <c r="EP15" i="31" s="1"/>
  <c r="GD15" i="31" s="1"/>
  <c r="DW187" i="31"/>
  <c r="FK187" i="31" s="1"/>
  <c r="GY187" i="31" s="1"/>
  <c r="DB186" i="31"/>
  <c r="EP186" i="31" s="1"/>
  <c r="GD186" i="31" s="1"/>
  <c r="DU67" i="31"/>
  <c r="FI67" i="31" s="1"/>
  <c r="GW67" i="31" s="1"/>
  <c r="HQ16" i="31"/>
  <c r="HR107" i="31"/>
  <c r="DW96" i="31"/>
  <c r="FK96" i="31" s="1"/>
  <c r="GY96" i="31" s="1"/>
  <c r="DB182" i="31"/>
  <c r="EP182" i="31" s="1"/>
  <c r="GD182" i="31" s="1"/>
  <c r="DC178" i="31"/>
  <c r="EQ178" i="31" s="1"/>
  <c r="GE178" i="31" s="1"/>
  <c r="DB108" i="31"/>
  <c r="EP108" i="31" s="1"/>
  <c r="GD108" i="31" s="1"/>
  <c r="DV211" i="31"/>
  <c r="FJ211" i="31" s="1"/>
  <c r="GX211" i="31" s="1"/>
  <c r="CH29" i="31"/>
  <c r="JC29" i="31"/>
  <c r="IW70" i="31"/>
  <c r="BO103" i="31"/>
  <c r="CH48" i="31"/>
  <c r="JC48" i="31"/>
  <c r="BN28" i="31"/>
  <c r="IW28" i="31"/>
  <c r="DV162" i="31"/>
  <c r="FJ162" i="31" s="1"/>
  <c r="GX162" i="31" s="1"/>
  <c r="M14" i="38"/>
  <c r="DB17" i="31"/>
  <c r="EP17" i="31" s="1"/>
  <c r="GD17" i="31" s="1"/>
  <c r="DC157" i="31"/>
  <c r="EQ157" i="31" s="1"/>
  <c r="GE157" i="31" s="1"/>
  <c r="DU134" i="31"/>
  <c r="FI134" i="31" s="1"/>
  <c r="GW134" i="31" s="1"/>
  <c r="DB31" i="31"/>
  <c r="EP31" i="31" s="1"/>
  <c r="GD31" i="31" s="1"/>
  <c r="DU88" i="31"/>
  <c r="FI88" i="31" s="1"/>
  <c r="GW88" i="31" s="1"/>
  <c r="BO212" i="31"/>
  <c r="DA58" i="31"/>
  <c r="EO58" i="31" s="1"/>
  <c r="GC58" i="31" s="1"/>
  <c r="DV143" i="31"/>
  <c r="FJ143" i="31" s="1"/>
  <c r="GX143" i="31" s="1"/>
  <c r="DB27" i="31"/>
  <c r="EP27" i="31" s="1"/>
  <c r="GD27" i="31" s="1"/>
  <c r="DV212" i="31"/>
  <c r="FJ212" i="31" s="1"/>
  <c r="GX212" i="31" s="1"/>
  <c r="CH145" i="31"/>
  <c r="JC145" i="31"/>
  <c r="DA145" i="31"/>
  <c r="EO145" i="31" s="1"/>
  <c r="GC145" i="31" s="1"/>
  <c r="CI54" i="31"/>
  <c r="CH196" i="31"/>
  <c r="JC196" i="31"/>
  <c r="DA105" i="31"/>
  <c r="EO105" i="31" s="1"/>
  <c r="GC105" i="31" s="1"/>
  <c r="BO71" i="31"/>
  <c r="DW24" i="31"/>
  <c r="FK24" i="31" s="1"/>
  <c r="GY24" i="31" s="1"/>
  <c r="DV119" i="31"/>
  <c r="FJ119" i="31" s="1"/>
  <c r="GX119" i="31" s="1"/>
  <c r="DV74" i="31"/>
  <c r="FJ74" i="31" s="1"/>
  <c r="GX74" i="31" s="1"/>
  <c r="DB96" i="31"/>
  <c r="EP96" i="31" s="1"/>
  <c r="GD96" i="31" s="1"/>
  <c r="DA63" i="31"/>
  <c r="EO63" i="31" s="1"/>
  <c r="GC63" i="31" s="1"/>
  <c r="DV101" i="31"/>
  <c r="FJ101" i="31" s="1"/>
  <c r="GX101" i="31" s="1"/>
  <c r="DA121" i="31"/>
  <c r="EO121" i="31" s="1"/>
  <c r="GC121" i="31" s="1"/>
  <c r="DB24" i="31"/>
  <c r="EP24" i="31" s="1"/>
  <c r="GD24" i="31" s="1"/>
  <c r="BN10" i="31"/>
  <c r="IW10" i="31"/>
  <c r="DC76" i="31"/>
  <c r="EQ76" i="31" s="1"/>
  <c r="GE76" i="31" s="1"/>
  <c r="DC45" i="31"/>
  <c r="EQ45" i="31" s="1"/>
  <c r="GE45" i="31" s="1"/>
  <c r="DC75" i="31"/>
  <c r="EQ75" i="31" s="1"/>
  <c r="GE75" i="31" s="1"/>
  <c r="CG73" i="31"/>
  <c r="DW178" i="31"/>
  <c r="FK178" i="31" s="1"/>
  <c r="GY178" i="31" s="1"/>
  <c r="BP181" i="31"/>
  <c r="CH202" i="31"/>
  <c r="JC202" i="31"/>
  <c r="DB44" i="31"/>
  <c r="EP44" i="31" s="1"/>
  <c r="GD44" i="31" s="1"/>
  <c r="DW117" i="31"/>
  <c r="FK117" i="31" s="1"/>
  <c r="GY117" i="31" s="1"/>
  <c r="DB65" i="31"/>
  <c r="EP65" i="31" s="1"/>
  <c r="GD65" i="31" s="1"/>
  <c r="DA195" i="31"/>
  <c r="EO195" i="31" s="1"/>
  <c r="GC195" i="31" s="1"/>
  <c r="DB60" i="31"/>
  <c r="EP60" i="31" s="1"/>
  <c r="GD60" i="31" s="1"/>
  <c r="BN160" i="31"/>
  <c r="IW160" i="31"/>
  <c r="BN208" i="31"/>
  <c r="IW208" i="31"/>
  <c r="CH150" i="31"/>
  <c r="JC150" i="31"/>
  <c r="CI185" i="31"/>
  <c r="DW93" i="31"/>
  <c r="FK93" i="31" s="1"/>
  <c r="GY93" i="31" s="1"/>
  <c r="DV53" i="31"/>
  <c r="FJ53" i="31" s="1"/>
  <c r="GX53" i="31" s="1"/>
  <c r="DV55" i="31"/>
  <c r="FJ55" i="31" s="1"/>
  <c r="GX55" i="31" s="1"/>
  <c r="DB158" i="31"/>
  <c r="EP158" i="31" s="1"/>
  <c r="GD158" i="31" s="1"/>
  <c r="DW170" i="31"/>
  <c r="FK170" i="31" s="1"/>
  <c r="GY170" i="31" s="1"/>
  <c r="DW194" i="31"/>
  <c r="FK194" i="31" s="1"/>
  <c r="GY194" i="31" s="1"/>
  <c r="DW65" i="31"/>
  <c r="FK65" i="31" s="1"/>
  <c r="GY65" i="31" s="1"/>
  <c r="DW27" i="31"/>
  <c r="FK27" i="31" s="1"/>
  <c r="GY27" i="31" s="1"/>
  <c r="DV22" i="31"/>
  <c r="FJ22" i="31" s="1"/>
  <c r="GX22" i="31" s="1"/>
  <c r="IL155" i="31"/>
  <c r="HQ43" i="31"/>
  <c r="DA33" i="31"/>
  <c r="EO33" i="31" s="1"/>
  <c r="GC33" i="31" s="1"/>
  <c r="JC20" i="31" l="1"/>
  <c r="JC87" i="31"/>
  <c r="BN175" i="31"/>
  <c r="IW30" i="31"/>
  <c r="HR138" i="31"/>
  <c r="BO138" i="31" s="1"/>
  <c r="IM197" i="31"/>
  <c r="CJ197" i="31" s="1"/>
  <c r="HS204" i="31"/>
  <c r="BP204" i="31" s="1"/>
  <c r="HR86" i="31"/>
  <c r="IM203" i="31"/>
  <c r="IW42" i="31"/>
  <c r="IW98" i="31"/>
  <c r="IK113" i="31"/>
  <c r="CH113" i="31" s="1"/>
  <c r="IL66" i="31"/>
  <c r="CI66" i="31" s="1"/>
  <c r="IW68" i="31"/>
  <c r="IL74" i="31"/>
  <c r="HS49" i="31"/>
  <c r="IW118" i="31"/>
  <c r="IW191" i="31"/>
  <c r="HR85" i="31"/>
  <c r="BO85" i="31" s="1"/>
  <c r="IW164" i="31"/>
  <c r="HR72" i="31"/>
  <c r="HR24" i="31"/>
  <c r="IL119" i="31"/>
  <c r="CI119" i="31" s="1"/>
  <c r="IW156" i="31"/>
  <c r="HS217" i="31"/>
  <c r="BP217" i="31" s="1"/>
  <c r="HR158" i="31"/>
  <c r="BO158" i="31" s="1"/>
  <c r="IM24" i="31"/>
  <c r="CJ24" i="31" s="1"/>
  <c r="IM154" i="31"/>
  <c r="CJ154" i="31" s="1"/>
  <c r="IL141" i="31"/>
  <c r="CI141" i="31" s="1"/>
  <c r="HQ33" i="31"/>
  <c r="IW33" i="31" s="1"/>
  <c r="HR108" i="31"/>
  <c r="BO108" i="31" s="1"/>
  <c r="IL16" i="31"/>
  <c r="HR87" i="31"/>
  <c r="BO87" i="31" s="1"/>
  <c r="IM6" i="31"/>
  <c r="CJ6" i="31" s="1"/>
  <c r="HS207" i="31"/>
  <c r="BP207" i="31" s="1"/>
  <c r="CH34" i="31"/>
  <c r="HS178" i="31"/>
  <c r="BP178" i="31" s="1"/>
  <c r="IL32" i="31"/>
  <c r="HR182" i="31"/>
  <c r="BO182" i="31" s="1"/>
  <c r="HR15" i="31"/>
  <c r="IL175" i="31"/>
  <c r="CI175" i="31" s="1"/>
  <c r="HS142" i="31"/>
  <c r="BP142" i="31" s="1"/>
  <c r="L15" i="38"/>
  <c r="H16" i="38" s="1"/>
  <c r="HR84" i="31"/>
  <c r="BO84" i="31" s="1"/>
  <c r="IL101" i="31"/>
  <c r="IL45" i="31"/>
  <c r="IL126" i="31"/>
  <c r="CI126" i="31" s="1"/>
  <c r="IM27" i="31"/>
  <c r="CJ27" i="31" s="1"/>
  <c r="HR188" i="31"/>
  <c r="BO188" i="31" s="1"/>
  <c r="HQ210" i="31"/>
  <c r="BN210" i="31" s="1"/>
  <c r="IL10" i="31"/>
  <c r="CI10" i="31" s="1"/>
  <c r="IL46" i="31"/>
  <c r="CI46" i="31" s="1"/>
  <c r="HR150" i="31"/>
  <c r="BO150" i="31" s="1"/>
  <c r="JC142" i="31"/>
  <c r="IM65" i="31"/>
  <c r="CJ65" i="31" s="1"/>
  <c r="HQ105" i="31"/>
  <c r="IK67" i="31"/>
  <c r="CH67" i="31" s="1"/>
  <c r="HQ149" i="31"/>
  <c r="BN149" i="31" s="1"/>
  <c r="HR133" i="31"/>
  <c r="BO133" i="31" s="1"/>
  <c r="IM28" i="31"/>
  <c r="CJ28" i="31" s="1"/>
  <c r="HR180" i="31"/>
  <c r="BO180" i="31" s="1"/>
  <c r="IM124" i="31"/>
  <c r="CJ124" i="31" s="1"/>
  <c r="HR64" i="31"/>
  <c r="BO64" i="31" s="1"/>
  <c r="IM190" i="31"/>
  <c r="HQ169" i="31"/>
  <c r="BN169" i="31" s="1"/>
  <c r="BN117" i="31"/>
  <c r="DB117" i="31" s="1"/>
  <c r="EP117" i="31" s="1"/>
  <c r="GD117" i="31" s="1"/>
  <c r="HQ63" i="31"/>
  <c r="BN63" i="31" s="1"/>
  <c r="IM194" i="31"/>
  <c r="CJ194" i="31" s="1"/>
  <c r="IM93" i="31"/>
  <c r="CJ93" i="31" s="1"/>
  <c r="HR186" i="31"/>
  <c r="BO186" i="31" s="1"/>
  <c r="HR11" i="31"/>
  <c r="BO11" i="31" s="1"/>
  <c r="IM127" i="31"/>
  <c r="CJ127" i="31" s="1"/>
  <c r="HQ211" i="31"/>
  <c r="BN211" i="31" s="1"/>
  <c r="HR123" i="31"/>
  <c r="BO123" i="31" s="1"/>
  <c r="HR109" i="31"/>
  <c r="BO109" i="31" s="1"/>
  <c r="IL151" i="31"/>
  <c r="CI151" i="31" s="1"/>
  <c r="IL105" i="31"/>
  <c r="CI105" i="31" s="1"/>
  <c r="HR93" i="31"/>
  <c r="BO93" i="31" s="1"/>
  <c r="IK166" i="31"/>
  <c r="JC166" i="31" s="1"/>
  <c r="HR113" i="31"/>
  <c r="HR139" i="31"/>
  <c r="BO139" i="31" s="1"/>
  <c r="HQ136" i="31"/>
  <c r="BN136" i="31" s="1"/>
  <c r="IL55" i="31"/>
  <c r="CI55" i="31" s="1"/>
  <c r="IK94" i="31"/>
  <c r="JC94" i="31" s="1"/>
  <c r="HR115" i="31"/>
  <c r="BO115" i="31" s="1"/>
  <c r="HS104" i="31"/>
  <c r="HR173" i="31"/>
  <c r="BO173" i="31" s="1"/>
  <c r="IM103" i="31"/>
  <c r="CJ103" i="31" s="1"/>
  <c r="IL120" i="31"/>
  <c r="CI120" i="31" s="1"/>
  <c r="IL17" i="31"/>
  <c r="CI17" i="31" s="1"/>
  <c r="IL207" i="31"/>
  <c r="CI207" i="31" s="1"/>
  <c r="IL179" i="31"/>
  <c r="CI179" i="31" s="1"/>
  <c r="HR122" i="31"/>
  <c r="IW53" i="31"/>
  <c r="HR203" i="31"/>
  <c r="BO203" i="31" s="1"/>
  <c r="IL43" i="31"/>
  <c r="CI43" i="31" s="1"/>
  <c r="HR97" i="31"/>
  <c r="BO97" i="31" s="1"/>
  <c r="IL53" i="31"/>
  <c r="CI53" i="31" s="1"/>
  <c r="IL22" i="31"/>
  <c r="CI22" i="31" s="1"/>
  <c r="IM170" i="31"/>
  <c r="CJ170" i="31" s="1"/>
  <c r="HR44" i="31"/>
  <c r="BO44" i="31" s="1"/>
  <c r="HR96" i="31"/>
  <c r="BO96" i="31" s="1"/>
  <c r="HS157" i="31"/>
  <c r="BP157" i="31" s="1"/>
  <c r="IL211" i="31"/>
  <c r="CI211" i="31" s="1"/>
  <c r="IM96" i="31"/>
  <c r="CJ96" i="31" s="1"/>
  <c r="IM187" i="31"/>
  <c r="CJ187" i="31" s="1"/>
  <c r="IL123" i="31"/>
  <c r="CI123" i="31" s="1"/>
  <c r="HR26" i="31"/>
  <c r="BO26" i="31" s="1"/>
  <c r="HR130" i="31"/>
  <c r="BO130" i="31" s="1"/>
  <c r="HS167" i="31"/>
  <c r="BP167" i="31" s="1"/>
  <c r="IM83" i="31"/>
  <c r="CJ83" i="31" s="1"/>
  <c r="HR101" i="31"/>
  <c r="IM8" i="31"/>
  <c r="CJ8" i="31" s="1"/>
  <c r="IL181" i="31"/>
  <c r="CI181" i="31" s="1"/>
  <c r="HR89" i="31"/>
  <c r="BO89" i="31" s="1"/>
  <c r="DV33" i="31"/>
  <c r="FJ33" i="31" s="1"/>
  <c r="GX33" i="31" s="1"/>
  <c r="DC190" i="31"/>
  <c r="EQ190" i="31" s="1"/>
  <c r="GE190" i="31" s="1"/>
  <c r="BN43" i="31"/>
  <c r="IW43" i="31"/>
  <c r="DV150" i="31"/>
  <c r="FJ150" i="31" s="1"/>
  <c r="GX150" i="31" s="1"/>
  <c r="DC124" i="31"/>
  <c r="EQ124" i="31" s="1"/>
  <c r="GE124" i="31" s="1"/>
  <c r="DW121" i="31"/>
  <c r="FK121" i="31" s="1"/>
  <c r="GY121" i="31" s="1"/>
  <c r="HQ145" i="31"/>
  <c r="DV145" i="31"/>
  <c r="FJ145" i="31" s="1"/>
  <c r="GX145" i="31" s="1"/>
  <c r="DC147" i="31"/>
  <c r="EQ147" i="31" s="1"/>
  <c r="GE147" i="31" s="1"/>
  <c r="DC212" i="31"/>
  <c r="EQ212" i="31" s="1"/>
  <c r="GE212" i="31" s="1"/>
  <c r="DW4" i="31"/>
  <c r="FK4" i="31" s="1"/>
  <c r="GY4" i="31" s="1"/>
  <c r="CI97" i="31"/>
  <c r="CJ203" i="31"/>
  <c r="DC120" i="31"/>
  <c r="EQ120" i="31" s="1"/>
  <c r="GE120" i="31" s="1"/>
  <c r="CI118" i="31"/>
  <c r="CJ63" i="31"/>
  <c r="BO20" i="31"/>
  <c r="DC162" i="31"/>
  <c r="EQ162" i="31" s="1"/>
  <c r="GE162" i="31" s="1"/>
  <c r="DW60" i="31"/>
  <c r="FK60" i="31" s="1"/>
  <c r="GY60" i="31" s="1"/>
  <c r="DW80" i="31"/>
  <c r="FK80" i="31" s="1"/>
  <c r="GY80" i="31" s="1"/>
  <c r="BO154" i="31"/>
  <c r="CI25" i="31"/>
  <c r="BP192" i="31"/>
  <c r="CI57" i="31"/>
  <c r="BO152" i="31"/>
  <c r="IN85" i="31"/>
  <c r="DC111" i="31"/>
  <c r="EQ111" i="31" s="1"/>
  <c r="GE111" i="31" s="1"/>
  <c r="IL158" i="31"/>
  <c r="DV56" i="31"/>
  <c r="FJ56" i="31" s="1"/>
  <c r="GX56" i="31" s="1"/>
  <c r="DV171" i="31"/>
  <c r="FJ171" i="31" s="1"/>
  <c r="GX171" i="31" s="1"/>
  <c r="DC153" i="31"/>
  <c r="EQ153" i="31" s="1"/>
  <c r="GE153" i="31" s="1"/>
  <c r="DB22" i="31"/>
  <c r="EP22" i="31" s="1"/>
  <c r="GD22" i="31" s="1"/>
  <c r="DW174" i="31"/>
  <c r="FK174" i="31" s="1"/>
  <c r="GY174" i="31" s="1"/>
  <c r="BO86" i="31"/>
  <c r="DW38" i="31"/>
  <c r="FK38" i="31" s="1"/>
  <c r="GY38" i="31" s="1"/>
  <c r="DC61" i="31"/>
  <c r="EQ61" i="31" s="1"/>
  <c r="GE61" i="31" s="1"/>
  <c r="BN209" i="31"/>
  <c r="IW209" i="31"/>
  <c r="CJ190" i="31"/>
  <c r="DC198" i="31"/>
  <c r="EQ198" i="31" s="1"/>
  <c r="GE198" i="31" s="1"/>
  <c r="CI95" i="31"/>
  <c r="DU209" i="31"/>
  <c r="FI209" i="31" s="1"/>
  <c r="GW209" i="31" s="1"/>
  <c r="DB141" i="31"/>
  <c r="EP141" i="31" s="1"/>
  <c r="GD141" i="31" s="1"/>
  <c r="CI129" i="31"/>
  <c r="I13" i="39"/>
  <c r="J13" i="39" s="1"/>
  <c r="K13" i="39" s="1"/>
  <c r="CI192" i="31"/>
  <c r="DX82" i="31"/>
  <c r="FL82" i="31" s="1"/>
  <c r="GZ82" i="31" s="1"/>
  <c r="DB92" i="31"/>
  <c r="EP92" i="31" s="1"/>
  <c r="GD92" i="31" s="1"/>
  <c r="DA79" i="31"/>
  <c r="EO79" i="31" s="1"/>
  <c r="GC79" i="31" s="1"/>
  <c r="DW36" i="31"/>
  <c r="FK36" i="31" s="1"/>
  <c r="GY36" i="31" s="1"/>
  <c r="DB68" i="31"/>
  <c r="EP68" i="31" s="1"/>
  <c r="GD68" i="31" s="1"/>
  <c r="DW78" i="31"/>
  <c r="FK78" i="31" s="1"/>
  <c r="GY78" i="31" s="1"/>
  <c r="DW13" i="31"/>
  <c r="FK13" i="31" s="1"/>
  <c r="GY13" i="31" s="1"/>
  <c r="BO165" i="31"/>
  <c r="CI198" i="31"/>
  <c r="CH98" i="31"/>
  <c r="JC98" i="31"/>
  <c r="CI31" i="31"/>
  <c r="DV204" i="31"/>
  <c r="FJ204" i="31" s="1"/>
  <c r="GX204" i="31" s="1"/>
  <c r="DC14" i="31"/>
  <c r="EQ14" i="31" s="1"/>
  <c r="GE14" i="31" s="1"/>
  <c r="HR60" i="31"/>
  <c r="DW61" i="31"/>
  <c r="FK61" i="31" s="1"/>
  <c r="GY61" i="31" s="1"/>
  <c r="DV202" i="31"/>
  <c r="FJ202" i="31" s="1"/>
  <c r="GX202" i="31" s="1"/>
  <c r="IM178" i="31"/>
  <c r="HS45" i="31"/>
  <c r="DV196" i="31"/>
  <c r="FJ196" i="31" s="1"/>
  <c r="GX196" i="31" s="1"/>
  <c r="IL212" i="31"/>
  <c r="IK88" i="31"/>
  <c r="HR17" i="31"/>
  <c r="IL146" i="31"/>
  <c r="CI125" i="31"/>
  <c r="DX135" i="31"/>
  <c r="FL135" i="31" s="1"/>
  <c r="GZ135" i="31" s="1"/>
  <c r="IL70" i="31"/>
  <c r="IL191" i="31"/>
  <c r="DB106" i="31"/>
  <c r="EP106" i="31" s="1"/>
  <c r="GD106" i="31" s="1"/>
  <c r="HR213" i="31"/>
  <c r="DB131" i="31"/>
  <c r="EP131" i="31" s="1"/>
  <c r="GD131" i="31" s="1"/>
  <c r="DV26" i="31"/>
  <c r="FJ26" i="31" s="1"/>
  <c r="GX26" i="31" s="1"/>
  <c r="DW58" i="31"/>
  <c r="FK58" i="31" s="1"/>
  <c r="GY58" i="31" s="1"/>
  <c r="IM39" i="31"/>
  <c r="DC21" i="31"/>
  <c r="EQ21" i="31" s="1"/>
  <c r="GE21" i="31" s="1"/>
  <c r="IM201" i="31"/>
  <c r="DB216" i="31"/>
  <c r="EP216" i="31" s="1"/>
  <c r="GD216" i="31" s="1"/>
  <c r="DB129" i="31"/>
  <c r="EP129" i="31" s="1"/>
  <c r="GD129" i="31" s="1"/>
  <c r="DW206" i="31"/>
  <c r="FK206" i="31" s="1"/>
  <c r="GY206" i="31" s="1"/>
  <c r="IL136" i="31"/>
  <c r="DC8" i="31"/>
  <c r="EQ8" i="31" s="1"/>
  <c r="GE8" i="31" s="1"/>
  <c r="HR171" i="31"/>
  <c r="HQ206" i="31"/>
  <c r="IM164" i="31"/>
  <c r="IL107" i="31"/>
  <c r="HS170" i="31"/>
  <c r="IM64" i="31"/>
  <c r="DB175" i="31"/>
  <c r="EP175" i="31" s="1"/>
  <c r="GD175" i="31" s="1"/>
  <c r="IM216" i="31"/>
  <c r="DW40" i="31"/>
  <c r="FK40" i="31" s="1"/>
  <c r="GY40" i="31" s="1"/>
  <c r="HS205" i="31"/>
  <c r="IL130" i="31"/>
  <c r="BO62" i="31"/>
  <c r="HR102" i="31"/>
  <c r="BO155" i="31"/>
  <c r="CH138" i="31"/>
  <c r="JC138" i="31"/>
  <c r="IL75" i="31"/>
  <c r="IL168" i="31"/>
  <c r="CJ148" i="31"/>
  <c r="HS193" i="31"/>
  <c r="HR143" i="31"/>
  <c r="HR9" i="31"/>
  <c r="HQ189" i="31"/>
  <c r="CH153" i="31"/>
  <c r="JC153" i="31"/>
  <c r="HR78" i="31"/>
  <c r="DB215" i="31"/>
  <c r="EP215" i="31" s="1"/>
  <c r="GD215" i="31" s="1"/>
  <c r="BO177" i="31"/>
  <c r="DC40" i="31"/>
  <c r="EQ40" i="31" s="1"/>
  <c r="GE40" i="31" s="1"/>
  <c r="M15" i="38"/>
  <c r="DV34" i="31"/>
  <c r="FJ34" i="31" s="1"/>
  <c r="GX34" i="31" s="1"/>
  <c r="DW156" i="31"/>
  <c r="FK156" i="31" s="1"/>
  <c r="GY156" i="31" s="1"/>
  <c r="HQ6" i="31"/>
  <c r="HQ146" i="31"/>
  <c r="DW115" i="31"/>
  <c r="FK115" i="31" s="1"/>
  <c r="GY115" i="31" s="1"/>
  <c r="CH7" i="31"/>
  <c r="JC7" i="31"/>
  <c r="CH89" i="31"/>
  <c r="JC89" i="31"/>
  <c r="DB74" i="31"/>
  <c r="EP74" i="31" s="1"/>
  <c r="GD74" i="31" s="1"/>
  <c r="DB208" i="31"/>
  <c r="EP208" i="31" s="1"/>
  <c r="GD208" i="31" s="1"/>
  <c r="BO24" i="31"/>
  <c r="DX15" i="31"/>
  <c r="FL15" i="31" s="1"/>
  <c r="GZ15" i="31" s="1"/>
  <c r="DC103" i="31"/>
  <c r="EQ103" i="31" s="1"/>
  <c r="GE103" i="31" s="1"/>
  <c r="BN196" i="31"/>
  <c r="IW196" i="31"/>
  <c r="DB185" i="31"/>
  <c r="EP185" i="31" s="1"/>
  <c r="GD185" i="31" s="1"/>
  <c r="DB67" i="31"/>
  <c r="EP67" i="31" s="1"/>
  <c r="GD67" i="31" s="1"/>
  <c r="BN50" i="31"/>
  <c r="IW50" i="31"/>
  <c r="BP104" i="31"/>
  <c r="DW5" i="31"/>
  <c r="FK5" i="31" s="1"/>
  <c r="GY5" i="31" s="1"/>
  <c r="DB29" i="31"/>
  <c r="EP29" i="31" s="1"/>
  <c r="GD29" i="31" s="1"/>
  <c r="CI45" i="31"/>
  <c r="BM125" i="31"/>
  <c r="BO94" i="31"/>
  <c r="BP99" i="31"/>
  <c r="DV208" i="31"/>
  <c r="FJ208" i="31" s="1"/>
  <c r="GX208" i="31" s="1"/>
  <c r="DB41" i="31"/>
  <c r="EP41" i="31" s="1"/>
  <c r="GD41" i="31" s="1"/>
  <c r="DB53" i="31"/>
  <c r="EP53" i="31" s="1"/>
  <c r="GD53" i="31" s="1"/>
  <c r="DB4" i="31"/>
  <c r="EP4" i="31" s="1"/>
  <c r="GD4" i="31" s="1"/>
  <c r="DV81" i="31"/>
  <c r="FJ81" i="31" s="1"/>
  <c r="GX81" i="31" s="1"/>
  <c r="DC134" i="31"/>
  <c r="EQ134" i="31" s="1"/>
  <c r="GE134" i="31" s="1"/>
  <c r="CJ62" i="31"/>
  <c r="BO83" i="31"/>
  <c r="DB127" i="31"/>
  <c r="EP127" i="31" s="1"/>
  <c r="GD127" i="31" s="1"/>
  <c r="DV50" i="31"/>
  <c r="FJ50" i="31" s="1"/>
  <c r="GX50" i="31" s="1"/>
  <c r="DB12" i="31"/>
  <c r="EP12" i="31" s="1"/>
  <c r="GD12" i="31" s="1"/>
  <c r="CI128" i="31"/>
  <c r="CI42" i="31"/>
  <c r="DW163" i="31"/>
  <c r="FK163" i="31" s="1"/>
  <c r="GY163" i="31" s="1"/>
  <c r="CJ137" i="31"/>
  <c r="CI108" i="31"/>
  <c r="I16" i="38"/>
  <c r="J16" i="38" s="1"/>
  <c r="K16" i="38" s="1"/>
  <c r="DV142" i="31"/>
  <c r="FJ142" i="31" s="1"/>
  <c r="GX142" i="31" s="1"/>
  <c r="DV19" i="31"/>
  <c r="FJ19" i="31" s="1"/>
  <c r="GX19" i="31" s="1"/>
  <c r="DW79" i="31"/>
  <c r="FK79" i="31" s="1"/>
  <c r="GY79" i="31" s="1"/>
  <c r="DV48" i="31"/>
  <c r="FJ48" i="31" s="1"/>
  <c r="GX48" i="31" s="1"/>
  <c r="BO39" i="31"/>
  <c r="HQ195" i="31"/>
  <c r="HR65" i="31"/>
  <c r="DU73" i="31"/>
  <c r="FI73" i="31" s="1"/>
  <c r="GW73" i="31" s="1"/>
  <c r="DW54" i="31"/>
  <c r="FK54" i="31" s="1"/>
  <c r="GY54" i="31" s="1"/>
  <c r="HR27" i="31"/>
  <c r="IL143" i="31"/>
  <c r="HR31" i="31"/>
  <c r="IK134" i="31"/>
  <c r="BO107" i="31"/>
  <c r="HR100" i="31"/>
  <c r="IL183" i="31"/>
  <c r="IL71" i="31"/>
  <c r="HQ82" i="31"/>
  <c r="DW100" i="31"/>
  <c r="FK100" i="31" s="1"/>
  <c r="GY100" i="31" s="1"/>
  <c r="BP77" i="31"/>
  <c r="BP200" i="31"/>
  <c r="IL133" i="31"/>
  <c r="BO151" i="31"/>
  <c r="CH147" i="31"/>
  <c r="JC147" i="31"/>
  <c r="DC54" i="31"/>
  <c r="EQ54" i="31" s="1"/>
  <c r="GE54" i="31" s="1"/>
  <c r="CH165" i="31"/>
  <c r="JC165" i="31"/>
  <c r="DB126" i="31"/>
  <c r="EP126" i="31" s="1"/>
  <c r="GD126" i="31" s="1"/>
  <c r="HQ201" i="31"/>
  <c r="HR88" i="31"/>
  <c r="IL169" i="31"/>
  <c r="DX193" i="31"/>
  <c r="FL193" i="31" s="1"/>
  <c r="GZ193" i="31" s="1"/>
  <c r="DV186" i="31"/>
  <c r="FJ186" i="31" s="1"/>
  <c r="GX186" i="31" s="1"/>
  <c r="DW47" i="31"/>
  <c r="FK47" i="31" s="1"/>
  <c r="GY47" i="31" s="1"/>
  <c r="DA55" i="31"/>
  <c r="EO55" i="31" s="1"/>
  <c r="GC55" i="31" s="1"/>
  <c r="DV9" i="31"/>
  <c r="FJ9" i="31" s="1"/>
  <c r="GX9" i="31" s="1"/>
  <c r="IL157" i="31"/>
  <c r="HR38" i="31"/>
  <c r="HQ197" i="31"/>
  <c r="IL21" i="31"/>
  <c r="HR119" i="31"/>
  <c r="DV52" i="31"/>
  <c r="FJ52" i="31" s="1"/>
  <c r="GX52" i="31" s="1"/>
  <c r="CH114" i="31"/>
  <c r="JC114" i="31"/>
  <c r="DB135" i="31"/>
  <c r="EP135" i="31" s="1"/>
  <c r="GD135" i="31" s="1"/>
  <c r="BO128" i="31"/>
  <c r="DB42" i="31"/>
  <c r="EP42" i="31" s="1"/>
  <c r="GD42" i="31" s="1"/>
  <c r="DC214" i="31"/>
  <c r="EQ214" i="31" s="1"/>
  <c r="GE214" i="31" s="1"/>
  <c r="DV91" i="31"/>
  <c r="FJ91" i="31" s="1"/>
  <c r="GX91" i="31" s="1"/>
  <c r="HR183" i="31"/>
  <c r="BO35" i="31"/>
  <c r="DB148" i="31"/>
  <c r="EP148" i="31" s="1"/>
  <c r="GD148" i="31" s="1"/>
  <c r="IL176" i="31"/>
  <c r="DB164" i="31"/>
  <c r="EP164" i="31" s="1"/>
  <c r="GD164" i="31" s="1"/>
  <c r="DW111" i="31"/>
  <c r="FK111" i="31" s="1"/>
  <c r="GY111" i="31" s="1"/>
  <c r="DW90" i="31"/>
  <c r="FK90" i="31" s="1"/>
  <c r="GY90" i="31" s="1"/>
  <c r="DC179" i="31"/>
  <c r="EQ179" i="31" s="1"/>
  <c r="GE179" i="31" s="1"/>
  <c r="Y16" i="39"/>
  <c r="IK161" i="31"/>
  <c r="DB10" i="31"/>
  <c r="EP10" i="31" s="1"/>
  <c r="GD10" i="31" s="1"/>
  <c r="BO176" i="31"/>
  <c r="CI132" i="31"/>
  <c r="DC194" i="31"/>
  <c r="EQ194" i="31" s="1"/>
  <c r="GE194" i="31" s="1"/>
  <c r="DW185" i="31"/>
  <c r="FK185" i="31" s="1"/>
  <c r="GY185" i="31" s="1"/>
  <c r="DV20" i="31"/>
  <c r="FJ20" i="31" s="1"/>
  <c r="GX20" i="31" s="1"/>
  <c r="HQ121" i="31"/>
  <c r="DC71" i="31"/>
  <c r="EQ71" i="31" s="1"/>
  <c r="GE71" i="31" s="1"/>
  <c r="DB156" i="31"/>
  <c r="EP156" i="31" s="1"/>
  <c r="GD156" i="31" s="1"/>
  <c r="IL162" i="31"/>
  <c r="BN16" i="31"/>
  <c r="IW16" i="31"/>
  <c r="BO15" i="31"/>
  <c r="CI16" i="31"/>
  <c r="DC163" i="31"/>
  <c r="EQ163" i="31" s="1"/>
  <c r="GE163" i="31" s="1"/>
  <c r="DW77" i="31"/>
  <c r="FK77" i="31" s="1"/>
  <c r="GY77" i="31" s="1"/>
  <c r="DC57" i="31"/>
  <c r="EQ57" i="31" s="1"/>
  <c r="GE57" i="31" s="1"/>
  <c r="DX72" i="31"/>
  <c r="FL72" i="31" s="1"/>
  <c r="GZ72" i="31" s="1"/>
  <c r="BN47" i="31"/>
  <c r="IW47" i="31"/>
  <c r="BN199" i="31"/>
  <c r="IW199" i="31"/>
  <c r="DW122" i="31"/>
  <c r="FK122" i="31" s="1"/>
  <c r="GY122" i="31" s="1"/>
  <c r="DA202" i="31"/>
  <c r="EO202" i="31" s="1"/>
  <c r="GC202" i="31" s="1"/>
  <c r="DW189" i="31"/>
  <c r="FK189" i="31" s="1"/>
  <c r="GY189" i="31" s="1"/>
  <c r="IL99" i="31"/>
  <c r="BO113" i="31"/>
  <c r="DC187" i="31"/>
  <c r="EQ187" i="31" s="1"/>
  <c r="GE187" i="31" s="1"/>
  <c r="CH152" i="31"/>
  <c r="JC152" i="31"/>
  <c r="IL213" i="31"/>
  <c r="BO52" i="31"/>
  <c r="DB46" i="31"/>
  <c r="EP46" i="31" s="1"/>
  <c r="GD46" i="31" s="1"/>
  <c r="DA91" i="31"/>
  <c r="EO91" i="31" s="1"/>
  <c r="GC91" i="31" s="1"/>
  <c r="DW144" i="31"/>
  <c r="FK144" i="31" s="1"/>
  <c r="GY144" i="31" s="1"/>
  <c r="DV84" i="31"/>
  <c r="FJ84" i="31" s="1"/>
  <c r="GX84" i="31" s="1"/>
  <c r="HR184" i="31"/>
  <c r="HR140" i="31"/>
  <c r="CI35" i="31"/>
  <c r="CI18" i="31"/>
  <c r="IL106" i="31"/>
  <c r="DC25" i="31"/>
  <c r="EQ25" i="31" s="1"/>
  <c r="GE25" i="31" s="1"/>
  <c r="CI51" i="31"/>
  <c r="CI69" i="31"/>
  <c r="DB30" i="31"/>
  <c r="EP30" i="31" s="1"/>
  <c r="GD30" i="31" s="1"/>
  <c r="HR51" i="31"/>
  <c r="IK12" i="31"/>
  <c r="DW195" i="31"/>
  <c r="FK195" i="31" s="1"/>
  <c r="GY195" i="31" s="1"/>
  <c r="DB144" i="31"/>
  <c r="EP144" i="31" s="1"/>
  <c r="GD144" i="31" s="1"/>
  <c r="IL159" i="31"/>
  <c r="CI155" i="31"/>
  <c r="CH23" i="31"/>
  <c r="JC23" i="31"/>
  <c r="CI215" i="31"/>
  <c r="DV110" i="31"/>
  <c r="FJ110" i="31" s="1"/>
  <c r="GX110" i="31" s="1"/>
  <c r="CJ167" i="31"/>
  <c r="DB37" i="31"/>
  <c r="EP37" i="31" s="1"/>
  <c r="GD37" i="31" s="1"/>
  <c r="BO101" i="31"/>
  <c r="DV214" i="31"/>
  <c r="FJ214" i="31" s="1"/>
  <c r="GX214" i="31" s="1"/>
  <c r="DB160" i="31"/>
  <c r="EP160" i="31" s="1"/>
  <c r="GD160" i="31" s="1"/>
  <c r="DD73" i="31"/>
  <c r="ER73" i="31" s="1"/>
  <c r="GF73" i="31" s="1"/>
  <c r="IM117" i="31"/>
  <c r="DD181" i="31"/>
  <c r="ER181" i="31" s="1"/>
  <c r="GF181" i="31" s="1"/>
  <c r="HS75" i="31"/>
  <c r="HS76" i="31"/>
  <c r="HQ58" i="31"/>
  <c r="DX68" i="31"/>
  <c r="FL68" i="31" s="1"/>
  <c r="GZ68" i="31" s="1"/>
  <c r="DW188" i="31"/>
  <c r="FK188" i="31" s="1"/>
  <c r="GY188" i="31" s="1"/>
  <c r="DB28" i="31"/>
  <c r="EP28" i="31" s="1"/>
  <c r="GD28" i="31" s="1"/>
  <c r="DB70" i="31"/>
  <c r="EP70" i="31" s="1"/>
  <c r="GD70" i="31" s="1"/>
  <c r="BN116" i="31"/>
  <c r="IW116" i="31"/>
  <c r="BN112" i="31"/>
  <c r="IW112" i="31"/>
  <c r="CI41" i="31"/>
  <c r="CI104" i="31"/>
  <c r="IL172" i="31"/>
  <c r="IL92" i="31"/>
  <c r="DW102" i="31"/>
  <c r="FK102" i="31" s="1"/>
  <c r="GY102" i="31" s="1"/>
  <c r="DW173" i="31"/>
  <c r="FK173" i="31" s="1"/>
  <c r="GY173" i="31" s="1"/>
  <c r="IN112" i="31"/>
  <c r="BN161" i="31"/>
  <c r="IW161" i="31"/>
  <c r="DB5" i="31"/>
  <c r="EP5" i="31" s="1"/>
  <c r="GD5" i="31" s="1"/>
  <c r="IM139" i="31"/>
  <c r="HR19" i="31"/>
  <c r="HR218" i="31"/>
  <c r="DW86" i="31"/>
  <c r="FK86" i="31" s="1"/>
  <c r="GY86" i="31" s="1"/>
  <c r="IM11" i="31"/>
  <c r="DC59" i="31"/>
  <c r="EQ59" i="31" s="1"/>
  <c r="GE59" i="31" s="1"/>
  <c r="DW116" i="31"/>
  <c r="FK116" i="31" s="1"/>
  <c r="GY116" i="31" s="1"/>
  <c r="HR18" i="31"/>
  <c r="HS110" i="31"/>
  <c r="DC69" i="31"/>
  <c r="EQ69" i="31" s="1"/>
  <c r="GE69" i="31" s="1"/>
  <c r="IL182" i="31"/>
  <c r="IM200" i="31"/>
  <c r="CJ149" i="31"/>
  <c r="BO114" i="31"/>
  <c r="CJ180" i="31"/>
  <c r="DB174" i="31"/>
  <c r="EP174" i="31" s="1"/>
  <c r="GD174" i="31" s="1"/>
  <c r="BO66" i="31"/>
  <c r="BO7" i="31"/>
  <c r="CI199" i="31"/>
  <c r="BO80" i="31"/>
  <c r="CI184" i="31"/>
  <c r="BO32" i="31"/>
  <c r="Y15" i="38"/>
  <c r="BO122" i="31"/>
  <c r="BN56" i="31"/>
  <c r="IW56" i="31"/>
  <c r="CI32" i="31"/>
  <c r="DV210" i="31"/>
  <c r="FJ210" i="31" s="1"/>
  <c r="GX210" i="31" s="1"/>
  <c r="DW131" i="31"/>
  <c r="FK131" i="31" s="1"/>
  <c r="GY131" i="31" s="1"/>
  <c r="DX217" i="31"/>
  <c r="FL217" i="31" s="1"/>
  <c r="GZ217" i="31" s="1"/>
  <c r="DV29" i="31"/>
  <c r="FJ29" i="31" s="1"/>
  <c r="GX29" i="31" s="1"/>
  <c r="DC34" i="31"/>
  <c r="EQ34" i="31" s="1"/>
  <c r="GE34" i="31" s="1"/>
  <c r="DC172" i="31"/>
  <c r="EQ172" i="31" s="1"/>
  <c r="GE172" i="31" s="1"/>
  <c r="CI101" i="31"/>
  <c r="CI74" i="31"/>
  <c r="BN105" i="31"/>
  <c r="IW105" i="31"/>
  <c r="DW59" i="31"/>
  <c r="FK59" i="31" s="1"/>
  <c r="GY59" i="31" s="1"/>
  <c r="BN48" i="31"/>
  <c r="IW48" i="31"/>
  <c r="BP49" i="31"/>
  <c r="DB118" i="31"/>
  <c r="EP118" i="31" s="1"/>
  <c r="GD118" i="31" s="1"/>
  <c r="DC95" i="31"/>
  <c r="EQ95" i="31" s="1"/>
  <c r="GE95" i="31" s="1"/>
  <c r="BO36" i="31"/>
  <c r="BN90" i="31"/>
  <c r="IW90" i="31"/>
  <c r="BN13" i="31"/>
  <c r="IW13" i="31"/>
  <c r="DC168" i="31"/>
  <c r="EQ168" i="31" s="1"/>
  <c r="GE168" i="31" s="1"/>
  <c r="CI37" i="31"/>
  <c r="DB132" i="31"/>
  <c r="EP132" i="31" s="1"/>
  <c r="GD132" i="31" s="1"/>
  <c r="DB159" i="31"/>
  <c r="EP159" i="31" s="1"/>
  <c r="GD159" i="31" s="1"/>
  <c r="BO72" i="31"/>
  <c r="DV87" i="31"/>
  <c r="FJ87" i="31" s="1"/>
  <c r="GX87" i="31" s="1"/>
  <c r="DC137" i="31"/>
  <c r="EQ137" i="31" s="1"/>
  <c r="GE137" i="31" s="1"/>
  <c r="DU160" i="31"/>
  <c r="FI160" i="31" s="1"/>
  <c r="GW160" i="31" s="1"/>
  <c r="CI140" i="31"/>
  <c r="IL205" i="31"/>
  <c r="DV44" i="31"/>
  <c r="FJ44" i="31" s="1"/>
  <c r="GX44" i="31" s="1"/>
  <c r="IL76" i="31"/>
  <c r="DB23" i="31"/>
  <c r="EP23" i="31" s="1"/>
  <c r="GD23" i="31" s="1"/>
  <c r="BO81" i="31"/>
  <c r="IM49" i="31"/>
  <c r="CI14" i="31"/>
  <c r="IM109" i="31"/>
  <c r="HQ166" i="31"/>
  <c r="CI218" i="31"/>
  <c r="DB98" i="31"/>
  <c r="EP98" i="31" s="1"/>
  <c r="GD98" i="31" s="1"/>
  <c r="IN30" i="31"/>
  <c r="DW177" i="31"/>
  <c r="FK177" i="31" s="1"/>
  <c r="GY177" i="31" s="1"/>
  <c r="DB191" i="31"/>
  <c r="EP191" i="31" s="1"/>
  <c r="GD191" i="31" s="1"/>
  <c r="BN33" i="31" l="1"/>
  <c r="CH166" i="31"/>
  <c r="IW211" i="31"/>
  <c r="CH94" i="31"/>
  <c r="JC113" i="31"/>
  <c r="HR156" i="31"/>
  <c r="BO156" i="31" s="1"/>
  <c r="HS61" i="31"/>
  <c r="BP61" i="31" s="1"/>
  <c r="JC67" i="31"/>
  <c r="IM86" i="31"/>
  <c r="CJ86" i="31" s="1"/>
  <c r="HR46" i="31"/>
  <c r="BO46" i="31" s="1"/>
  <c r="IW149" i="31"/>
  <c r="IL202" i="31"/>
  <c r="CI202" i="31" s="1"/>
  <c r="IW210" i="31"/>
  <c r="IM61" i="31"/>
  <c r="IW63" i="31"/>
  <c r="HR29" i="31"/>
  <c r="BO29" i="31" s="1"/>
  <c r="IM156" i="31"/>
  <c r="CJ156" i="31" s="1"/>
  <c r="IN82" i="31"/>
  <c r="CK82" i="31" s="1"/>
  <c r="HR148" i="31"/>
  <c r="BO148" i="31" s="1"/>
  <c r="HR208" i="31"/>
  <c r="BO208" i="31" s="1"/>
  <c r="IL196" i="31"/>
  <c r="CI196" i="31" s="1"/>
  <c r="IM38" i="31"/>
  <c r="IL171" i="31"/>
  <c r="CI171" i="31" s="1"/>
  <c r="HS111" i="31"/>
  <c r="BP111" i="31" s="1"/>
  <c r="HT181" i="31"/>
  <c r="BQ181" i="31" s="1"/>
  <c r="HQ91" i="31"/>
  <c r="BN91" i="31" s="1"/>
  <c r="HS187" i="31"/>
  <c r="BP187" i="31" s="1"/>
  <c r="HR126" i="31"/>
  <c r="BO126" i="31" s="1"/>
  <c r="HR127" i="31"/>
  <c r="BO127" i="31" s="1"/>
  <c r="HR175" i="31"/>
  <c r="BO175" i="31" s="1"/>
  <c r="HS8" i="31"/>
  <c r="BP8" i="31" s="1"/>
  <c r="HR68" i="31"/>
  <c r="HR98" i="31"/>
  <c r="BO98" i="31" s="1"/>
  <c r="HR131" i="31"/>
  <c r="BO131" i="31" s="1"/>
  <c r="IM36" i="31"/>
  <c r="CJ36" i="31" s="1"/>
  <c r="HS172" i="31"/>
  <c r="BP172" i="31" s="1"/>
  <c r="HR12" i="31"/>
  <c r="BO12" i="31" s="1"/>
  <c r="IN15" i="31"/>
  <c r="IN135" i="31"/>
  <c r="HQ79" i="31"/>
  <c r="BN79" i="31" s="1"/>
  <c r="HS153" i="31"/>
  <c r="BP153" i="31" s="1"/>
  <c r="IM4" i="31"/>
  <c r="CJ4" i="31" s="1"/>
  <c r="IL52" i="31"/>
  <c r="CI52" i="31" s="1"/>
  <c r="IW169" i="31"/>
  <c r="IL84" i="31"/>
  <c r="CI84" i="31" s="1"/>
  <c r="IM163" i="31"/>
  <c r="IM174" i="31"/>
  <c r="IL145" i="31"/>
  <c r="CI145" i="31" s="1"/>
  <c r="IM54" i="31"/>
  <c r="CJ54" i="31" s="1"/>
  <c r="HR53" i="31"/>
  <c r="BO53" i="31" s="1"/>
  <c r="IM5" i="31"/>
  <c r="CJ5" i="31" s="1"/>
  <c r="IL34" i="31"/>
  <c r="HS21" i="31"/>
  <c r="BP21" i="31" s="1"/>
  <c r="HR106" i="31"/>
  <c r="BO106" i="31" s="1"/>
  <c r="IM60" i="31"/>
  <c r="CJ60" i="31" s="1"/>
  <c r="HR74" i="31"/>
  <c r="BO74" i="31" s="1"/>
  <c r="IM115" i="31"/>
  <c r="CJ115" i="31" s="1"/>
  <c r="IW136" i="31"/>
  <c r="IM78" i="31"/>
  <c r="CJ78" i="31" s="1"/>
  <c r="HR22" i="31"/>
  <c r="BO22" i="31" s="1"/>
  <c r="HS147" i="31"/>
  <c r="BP147" i="31" s="1"/>
  <c r="IM195" i="31"/>
  <c r="IM144" i="31"/>
  <c r="CJ144" i="31" s="1"/>
  <c r="HS71" i="31"/>
  <c r="BP71" i="31" s="1"/>
  <c r="IL50" i="31"/>
  <c r="CI50" i="31" s="1"/>
  <c r="HS103" i="31"/>
  <c r="BP103" i="31" s="1"/>
  <c r="IM13" i="31"/>
  <c r="CJ13" i="31" s="1"/>
  <c r="HR92" i="31"/>
  <c r="BO92" i="31" s="1"/>
  <c r="HS190" i="31"/>
  <c r="BP190" i="31" s="1"/>
  <c r="HR10" i="31"/>
  <c r="BO10" i="31" s="1"/>
  <c r="IM177" i="31"/>
  <c r="BN166" i="31"/>
  <c r="IW166" i="31"/>
  <c r="HR23" i="31"/>
  <c r="DW140" i="31"/>
  <c r="FK140" i="31" s="1"/>
  <c r="GY140" i="31" s="1"/>
  <c r="IL87" i="31"/>
  <c r="DW37" i="31"/>
  <c r="FK37" i="31" s="1"/>
  <c r="GY37" i="31" s="1"/>
  <c r="DB90" i="31"/>
  <c r="EP90" i="31" s="1"/>
  <c r="GD90" i="31" s="1"/>
  <c r="HR118" i="31"/>
  <c r="DW66" i="31"/>
  <c r="FK66" i="31" s="1"/>
  <c r="GY66" i="31" s="1"/>
  <c r="DV67" i="31"/>
  <c r="FJ67" i="31" s="1"/>
  <c r="GX67" i="31" s="1"/>
  <c r="IM59" i="31"/>
  <c r="DW32" i="31"/>
  <c r="FK32" i="31" s="1"/>
  <c r="GY32" i="31" s="1"/>
  <c r="U16" i="38"/>
  <c r="Z15" i="38"/>
  <c r="DC80" i="31"/>
  <c r="EQ80" i="31" s="1"/>
  <c r="GE80" i="31" s="1"/>
  <c r="DD217" i="31"/>
  <c r="ER217" i="31" s="1"/>
  <c r="GF217" i="31" s="1"/>
  <c r="DC114" i="31"/>
  <c r="EQ114" i="31" s="1"/>
  <c r="GE114" i="31" s="1"/>
  <c r="BO18" i="31"/>
  <c r="CJ139" i="31"/>
  <c r="IM173" i="31"/>
  <c r="DW41" i="31"/>
  <c r="FK41" i="31" s="1"/>
  <c r="GY41" i="31" s="1"/>
  <c r="HR70" i="31"/>
  <c r="HT73" i="31"/>
  <c r="HR37" i="31"/>
  <c r="DW69" i="31"/>
  <c r="FK69" i="31" s="1"/>
  <c r="GY69" i="31" s="1"/>
  <c r="HQ202" i="31"/>
  <c r="DB47" i="31"/>
  <c r="EP47" i="31" s="1"/>
  <c r="GD47" i="31" s="1"/>
  <c r="IN72" i="31"/>
  <c r="DW16" i="31"/>
  <c r="FK16" i="31" s="1"/>
  <c r="GY16" i="31" s="1"/>
  <c r="HS194" i="31"/>
  <c r="DW132" i="31"/>
  <c r="FK132" i="31" s="1"/>
  <c r="GY132" i="31" s="1"/>
  <c r="HR117" i="31"/>
  <c r="IM90" i="31"/>
  <c r="HR42" i="31"/>
  <c r="CI157" i="31"/>
  <c r="IL186" i="31"/>
  <c r="DD77" i="31"/>
  <c r="ER77" i="31" s="1"/>
  <c r="GF77" i="31" s="1"/>
  <c r="DC107" i="31"/>
  <c r="EQ107" i="31" s="1"/>
  <c r="GE107" i="31" s="1"/>
  <c r="BO27" i="31"/>
  <c r="IL142" i="31"/>
  <c r="DB210" i="31"/>
  <c r="EP210" i="31" s="1"/>
  <c r="GD210" i="31" s="1"/>
  <c r="HR4" i="31"/>
  <c r="DC180" i="31"/>
  <c r="EQ180" i="31" s="1"/>
  <c r="GE180" i="31" s="1"/>
  <c r="HR185" i="31"/>
  <c r="CI75" i="31"/>
  <c r="CI107" i="31"/>
  <c r="IM206" i="31"/>
  <c r="BP45" i="31"/>
  <c r="HS14" i="31"/>
  <c r="IL204" i="31"/>
  <c r="DB136" i="31"/>
  <c r="EP136" i="31" s="1"/>
  <c r="GD136" i="31" s="1"/>
  <c r="DC64" i="31"/>
  <c r="EQ64" i="31" s="1"/>
  <c r="GE64" i="31" s="1"/>
  <c r="DX6" i="31"/>
  <c r="FL6" i="31" s="1"/>
  <c r="GZ6" i="31" s="1"/>
  <c r="DC186" i="31"/>
  <c r="EQ186" i="31" s="1"/>
  <c r="GE186" i="31" s="1"/>
  <c r="IK209" i="31"/>
  <c r="DX103" i="31"/>
  <c r="FL103" i="31" s="1"/>
  <c r="GZ103" i="31" s="1"/>
  <c r="DD192" i="31"/>
  <c r="ER192" i="31" s="1"/>
  <c r="GF192" i="31" s="1"/>
  <c r="DW118" i="31"/>
  <c r="FK118" i="31" s="1"/>
  <c r="GY118" i="31" s="1"/>
  <c r="DX203" i="31"/>
  <c r="FL203" i="31" s="1"/>
  <c r="GZ203" i="31" s="1"/>
  <c r="CK30" i="31"/>
  <c r="CJ109" i="31"/>
  <c r="DX65" i="31"/>
  <c r="FL65" i="31" s="1"/>
  <c r="GZ65" i="31" s="1"/>
  <c r="DW155" i="31"/>
  <c r="FK155" i="31" s="1"/>
  <c r="GY155" i="31" s="1"/>
  <c r="CH12" i="31"/>
  <c r="JC12" i="31"/>
  <c r="DW35" i="31"/>
  <c r="FK35" i="31" s="1"/>
  <c r="GY35" i="31" s="1"/>
  <c r="DC52" i="31"/>
  <c r="EQ52" i="31" s="1"/>
  <c r="GE52" i="31" s="1"/>
  <c r="DC113" i="31"/>
  <c r="EQ113" i="31" s="1"/>
  <c r="GE113" i="31" s="1"/>
  <c r="CH161" i="31"/>
  <c r="JC161" i="31"/>
  <c r="DC35" i="31"/>
  <c r="EQ35" i="31" s="1"/>
  <c r="GE35" i="31" s="1"/>
  <c r="DV114" i="31"/>
  <c r="FJ114" i="31" s="1"/>
  <c r="GX114" i="31" s="1"/>
  <c r="DV147" i="31"/>
  <c r="FJ147" i="31" s="1"/>
  <c r="GX147" i="31" s="1"/>
  <c r="L16" i="38"/>
  <c r="DX137" i="31"/>
  <c r="FL137" i="31" s="1"/>
  <c r="GZ137" i="31" s="1"/>
  <c r="DW128" i="31"/>
  <c r="FK128" i="31" s="1"/>
  <c r="GY128" i="31" s="1"/>
  <c r="DC94" i="31"/>
  <c r="EQ94" i="31" s="1"/>
  <c r="GE94" i="31" s="1"/>
  <c r="DW45" i="31"/>
  <c r="FK45" i="31" s="1"/>
  <c r="GY45" i="31" s="1"/>
  <c r="DW211" i="31"/>
  <c r="FK211" i="31" s="1"/>
  <c r="GY211" i="31" s="1"/>
  <c r="DX24" i="31"/>
  <c r="FL24" i="31" s="1"/>
  <c r="GZ24" i="31" s="1"/>
  <c r="DW22" i="31"/>
  <c r="FK22" i="31" s="1"/>
  <c r="GY22" i="31" s="1"/>
  <c r="BO143" i="31"/>
  <c r="CJ164" i="31"/>
  <c r="BO213" i="31"/>
  <c r="DW125" i="31"/>
  <c r="FK125" i="31" s="1"/>
  <c r="GY125" i="31" s="1"/>
  <c r="CJ178" i="31"/>
  <c r="DC150" i="31"/>
  <c r="EQ150" i="31" s="1"/>
  <c r="GE150" i="31" s="1"/>
  <c r="DB209" i="31"/>
  <c r="EP209" i="31" s="1"/>
  <c r="GD209" i="31" s="1"/>
  <c r="CJ38" i="31"/>
  <c r="DD157" i="31"/>
  <c r="ER157" i="31" s="1"/>
  <c r="GF157" i="31" s="1"/>
  <c r="DB43" i="31"/>
  <c r="EP43" i="31" s="1"/>
  <c r="GD43" i="31" s="1"/>
  <c r="HR191" i="31"/>
  <c r="IK160" i="31"/>
  <c r="DC72" i="31"/>
  <c r="EQ72" i="31" s="1"/>
  <c r="GE72" i="31" s="1"/>
  <c r="HS168" i="31"/>
  <c r="DC36" i="31"/>
  <c r="EQ36" i="31" s="1"/>
  <c r="GE36" i="31" s="1"/>
  <c r="DD49" i="31"/>
  <c r="ER49" i="31" s="1"/>
  <c r="GF49" i="31" s="1"/>
  <c r="DD178" i="31"/>
  <c r="ER178" i="31" s="1"/>
  <c r="GF178" i="31" s="1"/>
  <c r="DX197" i="31"/>
  <c r="FL197" i="31" s="1"/>
  <c r="GZ197" i="31" s="1"/>
  <c r="IN217" i="31"/>
  <c r="DC32" i="31"/>
  <c r="EQ32" i="31" s="1"/>
  <c r="GE32" i="31" s="1"/>
  <c r="DD204" i="31"/>
  <c r="ER204" i="31" s="1"/>
  <c r="GF204" i="31" s="1"/>
  <c r="DW46" i="31"/>
  <c r="FK46" i="31" s="1"/>
  <c r="GY46" i="31" s="1"/>
  <c r="HR174" i="31"/>
  <c r="DX149" i="31"/>
  <c r="FL149" i="31" s="1"/>
  <c r="GZ149" i="31" s="1"/>
  <c r="IM116" i="31"/>
  <c r="HR5" i="31"/>
  <c r="IM102" i="31"/>
  <c r="HR28" i="31"/>
  <c r="BP76" i="31"/>
  <c r="HR160" i="31"/>
  <c r="DX8" i="31"/>
  <c r="FL8" i="31" s="1"/>
  <c r="GZ8" i="31" s="1"/>
  <c r="DW105" i="31"/>
  <c r="FK105" i="31" s="1"/>
  <c r="GY105" i="31" s="1"/>
  <c r="CI159" i="31"/>
  <c r="BO51" i="31"/>
  <c r="DW51" i="31"/>
  <c r="FK51" i="31" s="1"/>
  <c r="GY51" i="31" s="1"/>
  <c r="BO140" i="31"/>
  <c r="CI213" i="31"/>
  <c r="CI99" i="31"/>
  <c r="IM122" i="31"/>
  <c r="DC138" i="31"/>
  <c r="EQ138" i="31" s="1"/>
  <c r="GE138" i="31" s="1"/>
  <c r="HS57" i="31"/>
  <c r="DC133" i="31"/>
  <c r="EQ133" i="31" s="1"/>
  <c r="GE133" i="31" s="1"/>
  <c r="DB16" i="31"/>
  <c r="EP16" i="31" s="1"/>
  <c r="GD16" i="31" s="1"/>
  <c r="BN121" i="31"/>
  <c r="IW121" i="31"/>
  <c r="DX27" i="31"/>
  <c r="FL27" i="31" s="1"/>
  <c r="GZ27" i="31" s="1"/>
  <c r="DC176" i="31"/>
  <c r="EQ176" i="31" s="1"/>
  <c r="GE176" i="31" s="1"/>
  <c r="U17" i="39"/>
  <c r="Z16" i="39"/>
  <c r="IM111" i="31"/>
  <c r="BO183" i="31"/>
  <c r="DC128" i="31"/>
  <c r="EQ128" i="31" s="1"/>
  <c r="GE128" i="31" s="1"/>
  <c r="IL9" i="31"/>
  <c r="IN193" i="31"/>
  <c r="IM100" i="31"/>
  <c r="DC39" i="31"/>
  <c r="EQ39" i="31" s="1"/>
  <c r="GE39" i="31" s="1"/>
  <c r="DB50" i="31"/>
  <c r="EP50" i="31" s="1"/>
  <c r="GD50" i="31" s="1"/>
  <c r="DC177" i="31"/>
  <c r="EQ177" i="31" s="1"/>
  <c r="GE177" i="31" s="1"/>
  <c r="DV153" i="31"/>
  <c r="FJ153" i="31" s="1"/>
  <c r="GX153" i="31" s="1"/>
  <c r="BP193" i="31"/>
  <c r="DC62" i="31"/>
  <c r="EQ62" i="31" s="1"/>
  <c r="GE62" i="31" s="1"/>
  <c r="BN206" i="31"/>
  <c r="IW206" i="31"/>
  <c r="CJ39" i="31"/>
  <c r="CI146" i="31"/>
  <c r="DW31" i="31"/>
  <c r="FK31" i="31" s="1"/>
  <c r="GY31" i="31" s="1"/>
  <c r="DW207" i="31"/>
  <c r="FK207" i="31" s="1"/>
  <c r="GY207" i="31" s="1"/>
  <c r="DB211" i="31"/>
  <c r="EP211" i="31" s="1"/>
  <c r="GD211" i="31" s="1"/>
  <c r="DB169" i="31"/>
  <c r="EP169" i="31" s="1"/>
  <c r="GD169" i="31" s="1"/>
  <c r="DW95" i="31"/>
  <c r="FK95" i="31" s="1"/>
  <c r="GY95" i="31" s="1"/>
  <c r="DX124" i="31"/>
  <c r="FL124" i="31" s="1"/>
  <c r="GZ124" i="31" s="1"/>
  <c r="DW25" i="31"/>
  <c r="FK25" i="31" s="1"/>
  <c r="GY25" i="31" s="1"/>
  <c r="DC20" i="31"/>
  <c r="EQ20" i="31" s="1"/>
  <c r="GE20" i="31" s="1"/>
  <c r="DC115" i="31"/>
  <c r="EQ115" i="31" s="1"/>
  <c r="GE115" i="31" s="1"/>
  <c r="DC89" i="31"/>
  <c r="EQ89" i="31" s="1"/>
  <c r="GE89" i="31" s="1"/>
  <c r="BN145" i="31"/>
  <c r="IW145" i="31"/>
  <c r="DC44" i="31"/>
  <c r="EQ44" i="31" s="1"/>
  <c r="GE44" i="31" s="1"/>
  <c r="DW14" i="31"/>
  <c r="FK14" i="31" s="1"/>
  <c r="GY14" i="31" s="1"/>
  <c r="DB105" i="31"/>
  <c r="EP105" i="31" s="1"/>
  <c r="GD105" i="31" s="1"/>
  <c r="CJ200" i="31"/>
  <c r="CI92" i="31"/>
  <c r="DB112" i="31"/>
  <c r="EP112" i="31" s="1"/>
  <c r="GD112" i="31" s="1"/>
  <c r="BP75" i="31"/>
  <c r="BO184" i="31"/>
  <c r="DX28" i="31"/>
  <c r="FL28" i="31" s="1"/>
  <c r="GZ28" i="31" s="1"/>
  <c r="CI169" i="31"/>
  <c r="DC151" i="31"/>
  <c r="EQ151" i="31" s="1"/>
  <c r="GE151" i="31" s="1"/>
  <c r="BN82" i="31"/>
  <c r="IW82" i="31"/>
  <c r="DW179" i="31"/>
  <c r="FK179" i="31" s="1"/>
  <c r="GY179" i="31" s="1"/>
  <c r="DC83" i="31"/>
  <c r="EQ83" i="31" s="1"/>
  <c r="GE83" i="31" s="1"/>
  <c r="DV166" i="31"/>
  <c r="FJ166" i="31" s="1"/>
  <c r="GX166" i="31" s="1"/>
  <c r="DC85" i="31"/>
  <c r="EQ85" i="31" s="1"/>
  <c r="GE85" i="31" s="1"/>
  <c r="DB196" i="31"/>
  <c r="EP196" i="31" s="1"/>
  <c r="GD196" i="31" s="1"/>
  <c r="DC96" i="31"/>
  <c r="EQ96" i="31" s="1"/>
  <c r="GE96" i="31" s="1"/>
  <c r="DX93" i="31"/>
  <c r="FL93" i="31" s="1"/>
  <c r="GZ93" i="31" s="1"/>
  <c r="DV7" i="31"/>
  <c r="FJ7" i="31" s="1"/>
  <c r="GX7" i="31" s="1"/>
  <c r="CI34" i="31"/>
  <c r="DV138" i="31"/>
  <c r="FJ138" i="31" s="1"/>
  <c r="GX138" i="31" s="1"/>
  <c r="CI130" i="31"/>
  <c r="BO171" i="31"/>
  <c r="BO17" i="31"/>
  <c r="BO68" i="31"/>
  <c r="DC203" i="31"/>
  <c r="EQ203" i="31" s="1"/>
  <c r="GE203" i="31" s="1"/>
  <c r="DC86" i="31"/>
  <c r="EQ86" i="31" s="1"/>
  <c r="GE86" i="31" s="1"/>
  <c r="CI158" i="31"/>
  <c r="DB48" i="31"/>
  <c r="EP48" i="31" s="1"/>
  <c r="GD48" i="31" s="1"/>
  <c r="DB56" i="31"/>
  <c r="EP56" i="31" s="1"/>
  <c r="GD56" i="31" s="1"/>
  <c r="CJ49" i="31"/>
  <c r="IL44" i="31"/>
  <c r="HR159" i="31"/>
  <c r="DC173" i="31"/>
  <c r="EQ173" i="31" s="1"/>
  <c r="GE173" i="31" s="1"/>
  <c r="DB33" i="31"/>
  <c r="EP33" i="31" s="1"/>
  <c r="GD33" i="31" s="1"/>
  <c r="DC11" i="31"/>
  <c r="EQ11" i="31" s="1"/>
  <c r="GE11" i="31" s="1"/>
  <c r="IM131" i="31"/>
  <c r="DW199" i="31"/>
  <c r="FK199" i="31" s="1"/>
  <c r="GY199" i="31" s="1"/>
  <c r="DW141" i="31"/>
  <c r="FK141" i="31" s="1"/>
  <c r="GY141" i="31" s="1"/>
  <c r="DX180" i="31"/>
  <c r="FL180" i="31" s="1"/>
  <c r="GZ180" i="31" s="1"/>
  <c r="CI182" i="31"/>
  <c r="HS59" i="31"/>
  <c r="CI172" i="31"/>
  <c r="IM188" i="31"/>
  <c r="DC101" i="31"/>
  <c r="EQ101" i="31" s="1"/>
  <c r="GE101" i="31" s="1"/>
  <c r="DX167" i="31"/>
  <c r="FL167" i="31" s="1"/>
  <c r="GZ167" i="31" s="1"/>
  <c r="DW215" i="31"/>
  <c r="FK215" i="31" s="1"/>
  <c r="GY215" i="31" s="1"/>
  <c r="HR144" i="31"/>
  <c r="HS25" i="31"/>
  <c r="DC26" i="31"/>
  <c r="EQ26" i="31" s="1"/>
  <c r="GE26" i="31" s="1"/>
  <c r="IM77" i="31"/>
  <c r="DC108" i="31"/>
  <c r="EQ108" i="31" s="1"/>
  <c r="GE108" i="31" s="1"/>
  <c r="IL20" i="31"/>
  <c r="DX127" i="31"/>
  <c r="FL127" i="31" s="1"/>
  <c r="GZ127" i="31" s="1"/>
  <c r="HS179" i="31"/>
  <c r="HR164" i="31"/>
  <c r="IL91" i="31"/>
  <c r="HR135" i="31"/>
  <c r="BO119" i="31"/>
  <c r="HQ55" i="31"/>
  <c r="BO88" i="31"/>
  <c r="DV165" i="31"/>
  <c r="FJ165" i="31" s="1"/>
  <c r="GX165" i="31" s="1"/>
  <c r="CI133" i="31"/>
  <c r="CI71" i="31"/>
  <c r="IK73" i="31"/>
  <c r="IL48" i="31"/>
  <c r="IM79" i="31"/>
  <c r="HS134" i="31"/>
  <c r="HR41" i="31"/>
  <c r="DW123" i="31"/>
  <c r="FK123" i="31" s="1"/>
  <c r="GY123" i="31" s="1"/>
  <c r="BN146" i="31"/>
  <c r="IW146" i="31"/>
  <c r="HR215" i="31"/>
  <c r="DX148" i="31"/>
  <c r="FL148" i="31" s="1"/>
  <c r="GZ148" i="31" s="1"/>
  <c r="BP205" i="31"/>
  <c r="CJ64" i="31"/>
  <c r="HR129" i="31"/>
  <c r="IM58" i="31"/>
  <c r="CI191" i="31"/>
  <c r="CH88" i="31"/>
  <c r="JC88" i="31"/>
  <c r="DD207" i="31"/>
  <c r="ER207" i="31" s="1"/>
  <c r="GF207" i="31" s="1"/>
  <c r="DW198" i="31"/>
  <c r="FK198" i="31" s="1"/>
  <c r="GY198" i="31" s="1"/>
  <c r="DC165" i="31"/>
  <c r="EQ165" i="31" s="1"/>
  <c r="GE165" i="31" s="1"/>
  <c r="DW129" i="31"/>
  <c r="FK129" i="31" s="1"/>
  <c r="GY129" i="31" s="1"/>
  <c r="HS198" i="31"/>
  <c r="DV113" i="31"/>
  <c r="FJ113" i="31" s="1"/>
  <c r="GX113" i="31" s="1"/>
  <c r="DC152" i="31"/>
  <c r="EQ152" i="31" s="1"/>
  <c r="GE152" i="31" s="1"/>
  <c r="DC154" i="31"/>
  <c r="EQ154" i="31" s="1"/>
  <c r="GE154" i="31" s="1"/>
  <c r="DX63" i="31"/>
  <c r="FL63" i="31" s="1"/>
  <c r="GZ63" i="31" s="1"/>
  <c r="HS120" i="31"/>
  <c r="DW97" i="31"/>
  <c r="FK97" i="31" s="1"/>
  <c r="GY97" i="31" s="1"/>
  <c r="HS124" i="31"/>
  <c r="CI76" i="31"/>
  <c r="DW218" i="31"/>
  <c r="FK218" i="31" s="1"/>
  <c r="GY218" i="31" s="1"/>
  <c r="DB13" i="31"/>
  <c r="EP13" i="31" s="1"/>
  <c r="GD13" i="31" s="1"/>
  <c r="DW74" i="31"/>
  <c r="FK74" i="31" s="1"/>
  <c r="GY74" i="31" s="1"/>
  <c r="DW55" i="31"/>
  <c r="FK55" i="31" s="1"/>
  <c r="GY55" i="31" s="1"/>
  <c r="DC122" i="31"/>
  <c r="EQ122" i="31" s="1"/>
  <c r="GE122" i="31" s="1"/>
  <c r="DB161" i="31"/>
  <c r="EP161" i="31" s="1"/>
  <c r="GD161" i="31" s="1"/>
  <c r="CI106" i="31"/>
  <c r="DV152" i="31"/>
  <c r="FJ152" i="31" s="1"/>
  <c r="GX152" i="31" s="1"/>
  <c r="DD142" i="31"/>
  <c r="ER142" i="31" s="1"/>
  <c r="GF142" i="31" s="1"/>
  <c r="DB149" i="31"/>
  <c r="EP149" i="31" s="1"/>
  <c r="GD149" i="31" s="1"/>
  <c r="CI162" i="31"/>
  <c r="CI176" i="31"/>
  <c r="CI21" i="31"/>
  <c r="BN201" i="31"/>
  <c r="IW201" i="31"/>
  <c r="CI183" i="31"/>
  <c r="CH134" i="31"/>
  <c r="JC134" i="31"/>
  <c r="BO65" i="31"/>
  <c r="CJ163" i="31"/>
  <c r="DX62" i="31"/>
  <c r="FL62" i="31" s="1"/>
  <c r="GZ62" i="31" s="1"/>
  <c r="DD99" i="31"/>
  <c r="ER99" i="31" s="1"/>
  <c r="GF99" i="31" s="1"/>
  <c r="DA125" i="31"/>
  <c r="EO125" i="31" s="1"/>
  <c r="GC125" i="31" s="1"/>
  <c r="DX187" i="31"/>
  <c r="FL187" i="31" s="1"/>
  <c r="GZ187" i="31" s="1"/>
  <c r="CK15" i="31"/>
  <c r="DC24" i="31"/>
  <c r="EQ24" i="31" s="1"/>
  <c r="GE24" i="31" s="1"/>
  <c r="DC158" i="31"/>
  <c r="EQ158" i="31" s="1"/>
  <c r="GE158" i="31" s="1"/>
  <c r="DW126" i="31"/>
  <c r="FK126" i="31" s="1"/>
  <c r="GY126" i="31" s="1"/>
  <c r="BN189" i="31"/>
  <c r="IW189" i="31"/>
  <c r="DC155" i="31"/>
  <c r="EQ155" i="31" s="1"/>
  <c r="GE155" i="31" s="1"/>
  <c r="BP170" i="31"/>
  <c r="CI70" i="31"/>
  <c r="CI212" i="31"/>
  <c r="CJ61" i="31"/>
  <c r="DV98" i="31"/>
  <c r="FJ98" i="31" s="1"/>
  <c r="GX98" i="31" s="1"/>
  <c r="DB63" i="31"/>
  <c r="EP63" i="31" s="1"/>
  <c r="GD63" i="31" s="1"/>
  <c r="DC109" i="31"/>
  <c r="EQ109" i="31" s="1"/>
  <c r="GE109" i="31" s="1"/>
  <c r="L13" i="39"/>
  <c r="CJ174" i="31"/>
  <c r="HS212" i="31"/>
  <c r="IL33" i="31"/>
  <c r="DW181" i="31"/>
  <c r="FK181" i="31" s="1"/>
  <c r="GY181" i="31" s="1"/>
  <c r="DC81" i="31"/>
  <c r="EQ81" i="31" s="1"/>
  <c r="GE81" i="31" s="1"/>
  <c r="CI205" i="31"/>
  <c r="HS137" i="31"/>
  <c r="HR132" i="31"/>
  <c r="HS95" i="31"/>
  <c r="DC87" i="31"/>
  <c r="EQ87" i="31" s="1"/>
  <c r="GE87" i="31" s="1"/>
  <c r="HS34" i="31"/>
  <c r="IL29" i="31"/>
  <c r="IL210" i="31"/>
  <c r="DW184" i="31"/>
  <c r="FK184" i="31" s="1"/>
  <c r="GY184" i="31" s="1"/>
  <c r="DC7" i="31"/>
  <c r="EQ7" i="31" s="1"/>
  <c r="GE7" i="31" s="1"/>
  <c r="DC66" i="31"/>
  <c r="EQ66" i="31" s="1"/>
  <c r="GE66" i="31" s="1"/>
  <c r="DW10" i="31"/>
  <c r="FK10" i="31" s="1"/>
  <c r="GY10" i="31" s="1"/>
  <c r="HS69" i="31"/>
  <c r="BO218" i="31"/>
  <c r="CK112" i="31"/>
  <c r="DW104" i="31"/>
  <c r="FK104" i="31" s="1"/>
  <c r="GY104" i="31" s="1"/>
  <c r="DB116" i="31"/>
  <c r="EP116" i="31" s="1"/>
  <c r="GD116" i="31" s="1"/>
  <c r="IN68" i="31"/>
  <c r="CJ117" i="31"/>
  <c r="IL214" i="31"/>
  <c r="DC139" i="31"/>
  <c r="EQ139" i="31" s="1"/>
  <c r="GE139" i="31" s="1"/>
  <c r="IL110" i="31"/>
  <c r="HR30" i="31"/>
  <c r="IM189" i="31"/>
  <c r="HS163" i="31"/>
  <c r="IM185" i="31"/>
  <c r="HS214" i="31"/>
  <c r="BN197" i="31"/>
  <c r="IW197" i="31"/>
  <c r="IM47" i="31"/>
  <c r="HS54" i="31"/>
  <c r="DD200" i="31"/>
  <c r="ER200" i="31" s="1"/>
  <c r="GF200" i="31" s="1"/>
  <c r="BO100" i="31"/>
  <c r="BO31" i="31"/>
  <c r="BN195" i="31"/>
  <c r="IW195" i="31"/>
  <c r="DW119" i="31"/>
  <c r="FK119" i="31" s="1"/>
  <c r="GY119" i="31" s="1"/>
  <c r="IL19" i="31"/>
  <c r="IL81" i="31"/>
  <c r="IL208" i="31"/>
  <c r="HR67" i="31"/>
  <c r="DV89" i="31"/>
  <c r="FJ89" i="31" s="1"/>
  <c r="GX89" i="31" s="1"/>
  <c r="HS40" i="31"/>
  <c r="BO9" i="31"/>
  <c r="BO102" i="31"/>
  <c r="IM40" i="31"/>
  <c r="CI136" i="31"/>
  <c r="HR216" i="31"/>
  <c r="IL26" i="31"/>
  <c r="BO60" i="31"/>
  <c r="DC123" i="31"/>
  <c r="EQ123" i="31" s="1"/>
  <c r="GE123" i="31" s="1"/>
  <c r="DD167" i="31"/>
  <c r="ER167" i="31" s="1"/>
  <c r="GF167" i="31" s="1"/>
  <c r="DW175" i="31"/>
  <c r="FK175" i="31" s="1"/>
  <c r="GY175" i="31" s="1"/>
  <c r="HR141" i="31"/>
  <c r="DX190" i="31"/>
  <c r="FL190" i="31" s="1"/>
  <c r="GZ190" i="31" s="1"/>
  <c r="IL56" i="31"/>
  <c r="CK85" i="31"/>
  <c r="DW57" i="31"/>
  <c r="FK57" i="31" s="1"/>
  <c r="GY57" i="31" s="1"/>
  <c r="IM80" i="31"/>
  <c r="HS162" i="31"/>
  <c r="DC188" i="31"/>
  <c r="EQ188" i="31" s="1"/>
  <c r="GE188" i="31" s="1"/>
  <c r="DC84" i="31"/>
  <c r="EQ84" i="31" s="1"/>
  <c r="GE84" i="31" s="1"/>
  <c r="IM121" i="31"/>
  <c r="IL150" i="31"/>
  <c r="DW101" i="31"/>
  <c r="FK101" i="31" s="1"/>
  <c r="GY101" i="31" s="1"/>
  <c r="DX170" i="31"/>
  <c r="FL170" i="31" s="1"/>
  <c r="GZ170" i="31" s="1"/>
  <c r="DW43" i="31"/>
  <c r="FK43" i="31" s="1"/>
  <c r="GY43" i="31" s="1"/>
  <c r="BP110" i="31"/>
  <c r="CJ11" i="31"/>
  <c r="BO19" i="31"/>
  <c r="BN58" i="31"/>
  <c r="IW58" i="31"/>
  <c r="DV23" i="31"/>
  <c r="FJ23" i="31" s="1"/>
  <c r="GX23" i="31" s="1"/>
  <c r="CJ195" i="31"/>
  <c r="DW18" i="31"/>
  <c r="FK18" i="31" s="1"/>
  <c r="GY18" i="31" s="1"/>
  <c r="DB199" i="31"/>
  <c r="EP199" i="31" s="1"/>
  <c r="GD199" i="31" s="1"/>
  <c r="DC15" i="31"/>
  <c r="EQ15" i="31" s="1"/>
  <c r="GE15" i="31" s="1"/>
  <c r="BO38" i="31"/>
  <c r="CI143" i="31"/>
  <c r="DW108" i="31"/>
  <c r="FK108" i="31" s="1"/>
  <c r="GY108" i="31" s="1"/>
  <c r="DW42" i="31"/>
  <c r="FK42" i="31" s="1"/>
  <c r="GY42" i="31" s="1"/>
  <c r="DC93" i="31"/>
  <c r="EQ93" i="31" s="1"/>
  <c r="GE93" i="31" s="1"/>
  <c r="DW151" i="31"/>
  <c r="FK151" i="31" s="1"/>
  <c r="GY151" i="31" s="1"/>
  <c r="DD104" i="31"/>
  <c r="ER104" i="31" s="1"/>
  <c r="GF104" i="31" s="1"/>
  <c r="DX96" i="31"/>
  <c r="FL96" i="31" s="1"/>
  <c r="GZ96" i="31" s="1"/>
  <c r="DX194" i="31"/>
  <c r="FL194" i="31" s="1"/>
  <c r="GZ194" i="31" s="1"/>
  <c r="DC130" i="31"/>
  <c r="EQ130" i="31" s="1"/>
  <c r="GE130" i="31" s="1"/>
  <c r="BN6" i="31"/>
  <c r="IW6" i="31"/>
  <c r="BO78" i="31"/>
  <c r="CI168" i="31"/>
  <c r="CJ216" i="31"/>
  <c r="CJ201" i="31"/>
  <c r="CK135" i="31"/>
  <c r="DW53" i="31"/>
  <c r="FK53" i="31" s="1"/>
  <c r="GY53" i="31" s="1"/>
  <c r="DC97" i="31"/>
  <c r="EQ97" i="31" s="1"/>
  <c r="GE97" i="31" s="1"/>
  <c r="DW192" i="31"/>
  <c r="FK192" i="31" s="1"/>
  <c r="GY192" i="31" s="1"/>
  <c r="DX83" i="31"/>
  <c r="FL83" i="31" s="1"/>
  <c r="GZ83" i="31" s="1"/>
  <c r="DW17" i="31"/>
  <c r="FK17" i="31" s="1"/>
  <c r="GY17" i="31" s="1"/>
  <c r="DX154" i="31"/>
  <c r="FL154" i="31" s="1"/>
  <c r="GZ154" i="31" s="1"/>
  <c r="DW120" i="31"/>
  <c r="FK120" i="31" s="1"/>
  <c r="GY120" i="31" s="1"/>
  <c r="DV94" i="31"/>
  <c r="FJ94" i="31" s="1"/>
  <c r="GX94" i="31" s="1"/>
  <c r="DC182" i="31"/>
  <c r="EQ182" i="31" s="1"/>
  <c r="GE182" i="31" s="1"/>
  <c r="IW79" i="31" l="1"/>
  <c r="IW91" i="31"/>
  <c r="HS83" i="31"/>
  <c r="IL113" i="31"/>
  <c r="IM14" i="31"/>
  <c r="CJ14" i="31" s="1"/>
  <c r="HS80" i="31"/>
  <c r="BP80" i="31" s="1"/>
  <c r="HS24" i="31"/>
  <c r="BP24" i="31" s="1"/>
  <c r="HR161" i="31"/>
  <c r="IM108" i="31"/>
  <c r="CJ108" i="31" s="1"/>
  <c r="HS109" i="31"/>
  <c r="BP109" i="31" s="1"/>
  <c r="IM141" i="31"/>
  <c r="CJ141" i="31" s="1"/>
  <c r="IL147" i="31"/>
  <c r="CI147" i="31" s="1"/>
  <c r="HT192" i="31"/>
  <c r="BQ192" i="31" s="1"/>
  <c r="HT104" i="31"/>
  <c r="IM184" i="31"/>
  <c r="IN27" i="31"/>
  <c r="HS36" i="31"/>
  <c r="BP36" i="31" s="1"/>
  <c r="IM69" i="31"/>
  <c r="CJ69" i="31" s="1"/>
  <c r="IM55" i="31"/>
  <c r="CJ55" i="31" s="1"/>
  <c r="HR196" i="31"/>
  <c r="BO196" i="31" s="1"/>
  <c r="HR105" i="31"/>
  <c r="BO105" i="31" s="1"/>
  <c r="HQ125" i="31"/>
  <c r="IM151" i="31"/>
  <c r="CJ151" i="31" s="1"/>
  <c r="HS158" i="31"/>
  <c r="BP158" i="31" s="1"/>
  <c r="IM215" i="31"/>
  <c r="CJ215" i="31" s="1"/>
  <c r="IL152" i="31"/>
  <c r="CI152" i="31" s="1"/>
  <c r="IN63" i="31"/>
  <c r="CK63" i="31" s="1"/>
  <c r="IL153" i="31"/>
  <c r="HS138" i="31"/>
  <c r="BP138" i="31" s="1"/>
  <c r="HT178" i="31"/>
  <c r="BQ178" i="31" s="1"/>
  <c r="IN127" i="31"/>
  <c r="CK127" i="31" s="1"/>
  <c r="HR47" i="31"/>
  <c r="BO47" i="31" s="1"/>
  <c r="IM41" i="31"/>
  <c r="CJ41" i="31" s="1"/>
  <c r="IN180" i="31"/>
  <c r="CK180" i="31" s="1"/>
  <c r="HT217" i="31"/>
  <c r="HS154" i="31"/>
  <c r="BP154" i="31" s="1"/>
  <c r="HR112" i="31"/>
  <c r="BO112" i="31" s="1"/>
  <c r="HT49" i="31"/>
  <c r="IM16" i="31"/>
  <c r="CJ16" i="31" s="1"/>
  <c r="HS35" i="31"/>
  <c r="BP35" i="31" s="1"/>
  <c r="HS15" i="31"/>
  <c r="BP15" i="31" s="1"/>
  <c r="IL23" i="31"/>
  <c r="CI23" i="31" s="1"/>
  <c r="HS7" i="31"/>
  <c r="BP7" i="31" s="1"/>
  <c r="IN93" i="31"/>
  <c r="IL166" i="31"/>
  <c r="CI166" i="31" s="1"/>
  <c r="HR50" i="31"/>
  <c r="IN65" i="31"/>
  <c r="IN96" i="31"/>
  <c r="CK96" i="31" s="1"/>
  <c r="IM42" i="31"/>
  <c r="CJ42" i="31" s="1"/>
  <c r="HT99" i="31"/>
  <c r="BQ99" i="31" s="1"/>
  <c r="HT142" i="31"/>
  <c r="HS152" i="31"/>
  <c r="BP152" i="31" s="1"/>
  <c r="IN148" i="31"/>
  <c r="CK148" i="31" s="1"/>
  <c r="IN167" i="31"/>
  <c r="CK167" i="31" s="1"/>
  <c r="IL138" i="31"/>
  <c r="CI138" i="31" s="1"/>
  <c r="HS177" i="31"/>
  <c r="BP177" i="31" s="1"/>
  <c r="HS176" i="31"/>
  <c r="BP176" i="31" s="1"/>
  <c r="IN197" i="31"/>
  <c r="CK197" i="31" s="1"/>
  <c r="IL114" i="31"/>
  <c r="CI114" i="31" s="1"/>
  <c r="IN103" i="31"/>
  <c r="CK103" i="31" s="1"/>
  <c r="HR210" i="31"/>
  <c r="BO210" i="31" s="1"/>
  <c r="HT200" i="31"/>
  <c r="IM74" i="31"/>
  <c r="CJ74" i="31" s="1"/>
  <c r="IM199" i="31"/>
  <c r="CJ199" i="31" s="1"/>
  <c r="IL7" i="31"/>
  <c r="CI7" i="31" s="1"/>
  <c r="IM179" i="31"/>
  <c r="CJ179" i="31" s="1"/>
  <c r="HS62" i="31"/>
  <c r="BP62" i="31" s="1"/>
  <c r="IN203" i="31"/>
  <c r="CK203" i="31" s="1"/>
  <c r="IM37" i="31"/>
  <c r="CJ37" i="31" s="1"/>
  <c r="HS130" i="31"/>
  <c r="HR13" i="31"/>
  <c r="BO13" i="31" s="1"/>
  <c r="IM123" i="31"/>
  <c r="CJ123" i="31" s="1"/>
  <c r="HS85" i="31"/>
  <c r="BP85" i="31" s="1"/>
  <c r="HS39" i="31"/>
  <c r="BP39" i="31" s="1"/>
  <c r="IM155" i="31"/>
  <c r="CJ155" i="31" s="1"/>
  <c r="IM118" i="31"/>
  <c r="CJ118" i="31" s="1"/>
  <c r="HS81" i="31"/>
  <c r="BP81" i="31" s="1"/>
  <c r="IN149" i="31"/>
  <c r="CK149" i="31" s="1"/>
  <c r="IL89" i="31"/>
  <c r="CI89" i="31" s="1"/>
  <c r="IN154" i="31"/>
  <c r="IM192" i="31"/>
  <c r="DY135" i="31"/>
  <c r="FM135" i="31" s="1"/>
  <c r="HA135" i="31" s="1"/>
  <c r="DW168" i="31"/>
  <c r="FK168" i="31" s="1"/>
  <c r="GY168" i="31" s="1"/>
  <c r="DB58" i="31"/>
  <c r="EP58" i="31" s="1"/>
  <c r="GD58" i="31" s="1"/>
  <c r="IM43" i="31"/>
  <c r="HS84" i="31"/>
  <c r="DY85" i="31"/>
  <c r="FM85" i="31" s="1"/>
  <c r="HA85" i="31" s="1"/>
  <c r="HT167" i="31"/>
  <c r="BO216" i="31"/>
  <c r="BP40" i="31"/>
  <c r="CI19" i="31"/>
  <c r="DB197" i="31"/>
  <c r="EP197" i="31" s="1"/>
  <c r="GD197" i="31" s="1"/>
  <c r="CI110" i="31"/>
  <c r="HR116" i="31"/>
  <c r="CI210" i="31"/>
  <c r="DY82" i="31"/>
  <c r="FM82" i="31" s="1"/>
  <c r="HA82" i="31" s="1"/>
  <c r="IL98" i="31"/>
  <c r="DD8" i="31"/>
  <c r="ER8" i="31" s="1"/>
  <c r="GF8" i="31" s="1"/>
  <c r="BP198" i="31"/>
  <c r="HT207" i="31"/>
  <c r="CJ79" i="31"/>
  <c r="IL165" i="31"/>
  <c r="BO164" i="31"/>
  <c r="CJ131" i="31"/>
  <c r="CI44" i="31"/>
  <c r="HR48" i="31"/>
  <c r="DW158" i="31"/>
  <c r="FK158" i="31" s="1"/>
  <c r="GY158" i="31" s="1"/>
  <c r="DC92" i="31"/>
  <c r="EQ92" i="31" s="1"/>
  <c r="GE92" i="31" s="1"/>
  <c r="DW52" i="31"/>
  <c r="FK52" i="31" s="1"/>
  <c r="GY52" i="31" s="1"/>
  <c r="HS20" i="31"/>
  <c r="DX13" i="31"/>
  <c r="FL13" i="31" s="1"/>
  <c r="GZ13" i="31" s="1"/>
  <c r="DX39" i="31"/>
  <c r="FL39" i="31" s="1"/>
  <c r="GZ39" i="31" s="1"/>
  <c r="CI9" i="31"/>
  <c r="HR16" i="31"/>
  <c r="DW99" i="31"/>
  <c r="FK99" i="31" s="1"/>
  <c r="GY99" i="31" s="1"/>
  <c r="DC51" i="31"/>
  <c r="EQ51" i="31" s="1"/>
  <c r="GE51" i="31" s="1"/>
  <c r="BO174" i="31"/>
  <c r="HR43" i="31"/>
  <c r="DX38" i="31"/>
  <c r="FL38" i="31" s="1"/>
  <c r="GZ38" i="31" s="1"/>
  <c r="DX178" i="31"/>
  <c r="FL178" i="31" s="1"/>
  <c r="GZ178" i="31" s="1"/>
  <c r="DX164" i="31"/>
  <c r="FL164" i="31" s="1"/>
  <c r="GZ164" i="31" s="1"/>
  <c r="DX115" i="31"/>
  <c r="FL115" i="31" s="1"/>
  <c r="GZ115" i="31" s="1"/>
  <c r="IN24" i="31"/>
  <c r="HS94" i="31"/>
  <c r="IN137" i="31"/>
  <c r="HS52" i="31"/>
  <c r="CH209" i="31"/>
  <c r="JC209" i="31"/>
  <c r="IN6" i="31"/>
  <c r="DD45" i="31"/>
  <c r="ER45" i="31" s="1"/>
  <c r="GF45" i="31" s="1"/>
  <c r="BO185" i="31"/>
  <c r="CI142" i="31"/>
  <c r="IL67" i="31"/>
  <c r="CI87" i="31"/>
  <c r="IN194" i="31"/>
  <c r="HS93" i="31"/>
  <c r="DW143" i="31"/>
  <c r="FK143" i="31" s="1"/>
  <c r="GY143" i="31" s="1"/>
  <c r="HR199" i="31"/>
  <c r="IM18" i="31"/>
  <c r="CI56" i="31"/>
  <c r="DC100" i="31"/>
  <c r="EQ100" i="31" s="1"/>
  <c r="GE100" i="31" s="1"/>
  <c r="BP214" i="31"/>
  <c r="IM10" i="31"/>
  <c r="CI29" i="31"/>
  <c r="IM181" i="31"/>
  <c r="DD153" i="31"/>
  <c r="ER153" i="31" s="1"/>
  <c r="GF153" i="31" s="1"/>
  <c r="IM126" i="31"/>
  <c r="IN187" i="31"/>
  <c r="IN62" i="31"/>
  <c r="DW21" i="31"/>
  <c r="FK21" i="31" s="1"/>
  <c r="GY21" i="31" s="1"/>
  <c r="HR149" i="31"/>
  <c r="DW106" i="31"/>
  <c r="FK106" i="31" s="1"/>
  <c r="GY106" i="31" s="1"/>
  <c r="HS122" i="31"/>
  <c r="IM218" i="31"/>
  <c r="DX64" i="31"/>
  <c r="FL64" i="31" s="1"/>
  <c r="GZ64" i="31" s="1"/>
  <c r="DB146" i="31"/>
  <c r="EP146" i="31" s="1"/>
  <c r="GD146" i="31" s="1"/>
  <c r="CI48" i="31"/>
  <c r="BP179" i="31"/>
  <c r="HS26" i="31"/>
  <c r="HS101" i="31"/>
  <c r="DW182" i="31"/>
  <c r="FK182" i="31" s="1"/>
  <c r="GY182" i="31" s="1"/>
  <c r="DC171" i="31"/>
  <c r="EQ171" i="31" s="1"/>
  <c r="GE171" i="31" s="1"/>
  <c r="DW34" i="31"/>
  <c r="FK34" i="31" s="1"/>
  <c r="GY34" i="31" s="1"/>
  <c r="HS96" i="31"/>
  <c r="DB91" i="31"/>
  <c r="EP91" i="31" s="1"/>
  <c r="GD91" i="31" s="1"/>
  <c r="DW92" i="31"/>
  <c r="FK92" i="31" s="1"/>
  <c r="GY92" i="31" s="1"/>
  <c r="CI153" i="31"/>
  <c r="DD76" i="31"/>
  <c r="ER76" i="31" s="1"/>
  <c r="GF76" i="31" s="1"/>
  <c r="H17" i="38"/>
  <c r="M16" i="38"/>
  <c r="CJ206" i="31"/>
  <c r="DW157" i="31"/>
  <c r="FK157" i="31" s="1"/>
  <c r="GY157" i="31" s="1"/>
  <c r="DX139" i="31"/>
  <c r="FL139" i="31" s="1"/>
  <c r="GZ139" i="31" s="1"/>
  <c r="DD147" i="31"/>
  <c r="ER147" i="31" s="1"/>
  <c r="GF147" i="31" s="1"/>
  <c r="IM17" i="31"/>
  <c r="HS97" i="31"/>
  <c r="DC131" i="31"/>
  <c r="EQ131" i="31" s="1"/>
  <c r="GE131" i="31" s="1"/>
  <c r="DC78" i="31"/>
  <c r="EQ78" i="31" s="1"/>
  <c r="GE78" i="31" s="1"/>
  <c r="DC19" i="31"/>
  <c r="EQ19" i="31" s="1"/>
  <c r="GE19" i="31" s="1"/>
  <c r="IN170" i="31"/>
  <c r="HS188" i="31"/>
  <c r="IN190" i="31"/>
  <c r="DW136" i="31"/>
  <c r="FK136" i="31" s="1"/>
  <c r="GY136" i="31" s="1"/>
  <c r="IM119" i="31"/>
  <c r="CJ185" i="31"/>
  <c r="HS139" i="31"/>
  <c r="IM104" i="31"/>
  <c r="HS66" i="31"/>
  <c r="BP34" i="31"/>
  <c r="BO132" i="31"/>
  <c r="CI33" i="31"/>
  <c r="DX61" i="31"/>
  <c r="FL61" i="31" s="1"/>
  <c r="GZ61" i="31" s="1"/>
  <c r="DD170" i="31"/>
  <c r="ER170" i="31" s="1"/>
  <c r="GF170" i="31" s="1"/>
  <c r="DV134" i="31"/>
  <c r="FJ134" i="31" s="1"/>
  <c r="GX134" i="31" s="1"/>
  <c r="IM129" i="31"/>
  <c r="CH73" i="31"/>
  <c r="JC73" i="31"/>
  <c r="DC88" i="31"/>
  <c r="EQ88" i="31" s="1"/>
  <c r="GE88" i="31" s="1"/>
  <c r="BP25" i="31"/>
  <c r="CJ188" i="31"/>
  <c r="HS11" i="31"/>
  <c r="DX49" i="31"/>
  <c r="FL49" i="31" s="1"/>
  <c r="GZ49" i="31" s="1"/>
  <c r="DC98" i="31"/>
  <c r="EQ98" i="31" s="1"/>
  <c r="GE98" i="31" s="1"/>
  <c r="DC22" i="31"/>
  <c r="EQ22" i="31" s="1"/>
  <c r="GE22" i="31" s="1"/>
  <c r="DB82" i="31"/>
  <c r="EP82" i="31" s="1"/>
  <c r="GD82" i="31" s="1"/>
  <c r="DB145" i="31"/>
  <c r="EP145" i="31" s="1"/>
  <c r="GD145" i="31" s="1"/>
  <c r="DX60" i="31"/>
  <c r="FL60" i="31" s="1"/>
  <c r="GZ60" i="31" s="1"/>
  <c r="IM95" i="31"/>
  <c r="IM207" i="31"/>
  <c r="HS128" i="31"/>
  <c r="HS133" i="31"/>
  <c r="DW213" i="31"/>
  <c r="FK213" i="31" s="1"/>
  <c r="GY213" i="31" s="1"/>
  <c r="DW159" i="31"/>
  <c r="FK159" i="31" s="1"/>
  <c r="GY159" i="31" s="1"/>
  <c r="BO28" i="31"/>
  <c r="IM46" i="31"/>
  <c r="BP168" i="31"/>
  <c r="DW145" i="31"/>
  <c r="FK145" i="31" s="1"/>
  <c r="GY145" i="31" s="1"/>
  <c r="HR209" i="31"/>
  <c r="IM125" i="31"/>
  <c r="IM211" i="31"/>
  <c r="DV161" i="31"/>
  <c r="FJ161" i="31" s="1"/>
  <c r="GX161" i="31" s="1"/>
  <c r="DX144" i="31"/>
  <c r="FL144" i="31" s="1"/>
  <c r="GZ144" i="31" s="1"/>
  <c r="HS64" i="31"/>
  <c r="DC27" i="31"/>
  <c r="EQ27" i="31" s="1"/>
  <c r="GE27" i="31" s="1"/>
  <c r="BO42" i="31"/>
  <c r="BO37" i="31"/>
  <c r="IM66" i="31"/>
  <c r="IM140" i="31"/>
  <c r="DW50" i="31"/>
  <c r="FK50" i="31" s="1"/>
  <c r="GY50" i="31" s="1"/>
  <c r="DC148" i="31"/>
  <c r="EQ148" i="31" s="1"/>
  <c r="GE148" i="31" s="1"/>
  <c r="DD187" i="31"/>
  <c r="ER187" i="31" s="1"/>
  <c r="GF187" i="31" s="1"/>
  <c r="DX195" i="31"/>
  <c r="FL195" i="31" s="1"/>
  <c r="GZ195" i="31" s="1"/>
  <c r="CJ40" i="31"/>
  <c r="BO67" i="31"/>
  <c r="BQ200" i="31"/>
  <c r="BP163" i="31"/>
  <c r="CI214" i="31"/>
  <c r="BP137" i="31"/>
  <c r="BP212" i="31"/>
  <c r="DX174" i="31"/>
  <c r="FL174" i="31" s="1"/>
  <c r="GZ174" i="31" s="1"/>
  <c r="DX5" i="31"/>
  <c r="FL5" i="31" s="1"/>
  <c r="GZ5" i="31" s="1"/>
  <c r="DC12" i="31"/>
  <c r="EQ12" i="31" s="1"/>
  <c r="GE12" i="31" s="1"/>
  <c r="DW176" i="31"/>
  <c r="FK176" i="31" s="1"/>
  <c r="GY176" i="31" s="1"/>
  <c r="BQ142" i="31"/>
  <c r="DW76" i="31"/>
  <c r="FK76" i="31" s="1"/>
  <c r="GY76" i="31" s="1"/>
  <c r="DV88" i="31"/>
  <c r="FJ88" i="31" s="1"/>
  <c r="GX88" i="31" s="1"/>
  <c r="DD205" i="31"/>
  <c r="ER205" i="31" s="1"/>
  <c r="GF205" i="31" s="1"/>
  <c r="BN55" i="31"/>
  <c r="IW55" i="31"/>
  <c r="BO144" i="31"/>
  <c r="DB79" i="31"/>
  <c r="EP79" i="31" s="1"/>
  <c r="GD79" i="31" s="1"/>
  <c r="DW202" i="31"/>
  <c r="FK202" i="31" s="1"/>
  <c r="GY202" i="31" s="1"/>
  <c r="DC175" i="31"/>
  <c r="EQ175" i="31" s="1"/>
  <c r="GE175" i="31" s="1"/>
  <c r="DD103" i="31"/>
  <c r="ER103" i="31" s="1"/>
  <c r="GF103" i="31" s="1"/>
  <c r="DC184" i="31"/>
  <c r="EQ184" i="31" s="1"/>
  <c r="GE184" i="31" s="1"/>
  <c r="DB206" i="31"/>
  <c r="EP206" i="31" s="1"/>
  <c r="GD206" i="31" s="1"/>
  <c r="DX54" i="31"/>
  <c r="FL54" i="31" s="1"/>
  <c r="GZ54" i="31" s="1"/>
  <c r="CK27" i="31"/>
  <c r="BP57" i="31"/>
  <c r="CJ102" i="31"/>
  <c r="DW107" i="31"/>
  <c r="FK107" i="31" s="1"/>
  <c r="GY107" i="31" s="1"/>
  <c r="CJ90" i="31"/>
  <c r="BQ73" i="31"/>
  <c r="DC18" i="31"/>
  <c r="EQ18" i="31" s="1"/>
  <c r="GE18" i="31" s="1"/>
  <c r="V16" i="38"/>
  <c r="W16" i="38" s="1"/>
  <c r="X16" i="38" s="1"/>
  <c r="BO118" i="31"/>
  <c r="BO23" i="31"/>
  <c r="BP162" i="31"/>
  <c r="IL94" i="31"/>
  <c r="IM53" i="31"/>
  <c r="DX201" i="31"/>
  <c r="FL201" i="31" s="1"/>
  <c r="GZ201" i="31" s="1"/>
  <c r="DX11" i="31"/>
  <c r="FL11" i="31" s="1"/>
  <c r="GZ11" i="31" s="1"/>
  <c r="IM101" i="31"/>
  <c r="CJ80" i="31"/>
  <c r="BO141" i="31"/>
  <c r="HS123" i="31"/>
  <c r="CI208" i="31"/>
  <c r="BP54" i="31"/>
  <c r="DY112" i="31"/>
  <c r="FM112" i="31" s="1"/>
  <c r="HA112" i="31" s="1"/>
  <c r="DX36" i="31"/>
  <c r="FL36" i="31" s="1"/>
  <c r="GZ36" i="31" s="1"/>
  <c r="DW212" i="31"/>
  <c r="FK212" i="31" s="1"/>
  <c r="GY212" i="31" s="1"/>
  <c r="HS155" i="31"/>
  <c r="DW183" i="31"/>
  <c r="FK183" i="31" s="1"/>
  <c r="GY183" i="31" s="1"/>
  <c r="BP124" i="31"/>
  <c r="HS165" i="31"/>
  <c r="DW71" i="31"/>
  <c r="FK71" i="31" s="1"/>
  <c r="GY71" i="31" s="1"/>
  <c r="CI20" i="31"/>
  <c r="HR33" i="31"/>
  <c r="HR56" i="31"/>
  <c r="DD190" i="31"/>
  <c r="ER190" i="31" s="1"/>
  <c r="GF190" i="31" s="1"/>
  <c r="HS86" i="31"/>
  <c r="HS151" i="31"/>
  <c r="IN28" i="31"/>
  <c r="HS89" i="31"/>
  <c r="IM25" i="31"/>
  <c r="HR169" i="31"/>
  <c r="IM31" i="31"/>
  <c r="CJ100" i="31"/>
  <c r="DC183" i="31"/>
  <c r="EQ183" i="31" s="1"/>
  <c r="GE183" i="31" s="1"/>
  <c r="DC140" i="31"/>
  <c r="EQ140" i="31" s="1"/>
  <c r="GE140" i="31" s="1"/>
  <c r="IM105" i="31"/>
  <c r="BO5" i="31"/>
  <c r="HT204" i="31"/>
  <c r="HS72" i="31"/>
  <c r="HT157" i="31"/>
  <c r="HS150" i="31"/>
  <c r="DC213" i="31"/>
  <c r="EQ213" i="31" s="1"/>
  <c r="GE213" i="31" s="1"/>
  <c r="DC143" i="31"/>
  <c r="EQ143" i="31" s="1"/>
  <c r="GE143" i="31" s="1"/>
  <c r="IM22" i="31"/>
  <c r="DC127" i="31"/>
  <c r="EQ127" i="31" s="1"/>
  <c r="GE127" i="31" s="1"/>
  <c r="DD71" i="31"/>
  <c r="ER71" i="31" s="1"/>
  <c r="GF71" i="31" s="1"/>
  <c r="IM35" i="31"/>
  <c r="HR136" i="31"/>
  <c r="HS180" i="31"/>
  <c r="HS107" i="31"/>
  <c r="BO117" i="31"/>
  <c r="CK72" i="31"/>
  <c r="BO70" i="31"/>
  <c r="DB6" i="31"/>
  <c r="EP6" i="31" s="1"/>
  <c r="GD6" i="31" s="1"/>
  <c r="BQ104" i="31"/>
  <c r="DC126" i="31"/>
  <c r="EQ126" i="31" s="1"/>
  <c r="GE126" i="31" s="1"/>
  <c r="DC156" i="31"/>
  <c r="EQ156" i="31" s="1"/>
  <c r="GE156" i="31" s="1"/>
  <c r="DC46" i="31"/>
  <c r="EQ46" i="31" s="1"/>
  <c r="GE46" i="31" s="1"/>
  <c r="CI150" i="31"/>
  <c r="DC102" i="31"/>
  <c r="EQ102" i="31" s="1"/>
  <c r="GE102" i="31" s="1"/>
  <c r="CI81" i="31"/>
  <c r="DB195" i="31"/>
  <c r="EP195" i="31" s="1"/>
  <c r="GD195" i="31" s="1"/>
  <c r="CJ47" i="31"/>
  <c r="DX117" i="31"/>
  <c r="FL117" i="31" s="1"/>
  <c r="GZ117" i="31" s="1"/>
  <c r="DW205" i="31"/>
  <c r="FK205" i="31" s="1"/>
  <c r="GY205" i="31" s="1"/>
  <c r="DD61" i="31"/>
  <c r="ER61" i="31" s="1"/>
  <c r="GF61" i="31" s="1"/>
  <c r="BN125" i="31"/>
  <c r="IW125" i="31"/>
  <c r="DX163" i="31"/>
  <c r="FL163" i="31" s="1"/>
  <c r="GZ163" i="31" s="1"/>
  <c r="DC10" i="31"/>
  <c r="EQ10" i="31" s="1"/>
  <c r="GE10" i="31" s="1"/>
  <c r="DE181" i="31"/>
  <c r="ES181" i="31" s="1"/>
  <c r="GG181" i="31" s="1"/>
  <c r="DW191" i="31"/>
  <c r="FK191" i="31" s="1"/>
  <c r="GY191" i="31" s="1"/>
  <c r="DC119" i="31"/>
  <c r="EQ119" i="31" s="1"/>
  <c r="GE119" i="31" s="1"/>
  <c r="DC68" i="31"/>
  <c r="EQ68" i="31" s="1"/>
  <c r="GE68" i="31" s="1"/>
  <c r="DC17" i="31"/>
  <c r="EQ17" i="31" s="1"/>
  <c r="GE17" i="31" s="1"/>
  <c r="DW130" i="31"/>
  <c r="FK130" i="31" s="1"/>
  <c r="GY130" i="31" s="1"/>
  <c r="DC74" i="31"/>
  <c r="EQ74" i="31" s="1"/>
  <c r="GE74" i="31" s="1"/>
  <c r="BP83" i="31"/>
  <c r="DD75" i="31"/>
  <c r="ER75" i="31" s="1"/>
  <c r="GF75" i="31" s="1"/>
  <c r="DX86" i="31"/>
  <c r="FL86" i="31" s="1"/>
  <c r="GZ86" i="31" s="1"/>
  <c r="BO50" i="31"/>
  <c r="CJ111" i="31"/>
  <c r="CJ116" i="31"/>
  <c r="CH160" i="31"/>
  <c r="JC160" i="31"/>
  <c r="DX109" i="31"/>
  <c r="FL109" i="31" s="1"/>
  <c r="GZ109" i="31" s="1"/>
  <c r="CI204" i="31"/>
  <c r="DW75" i="31"/>
  <c r="FK75" i="31" s="1"/>
  <c r="GY75" i="31" s="1"/>
  <c r="BO4" i="31"/>
  <c r="HS114" i="31"/>
  <c r="IM32" i="31"/>
  <c r="HR90" i="31"/>
  <c r="HS182" i="31"/>
  <c r="IM120" i="31"/>
  <c r="IN83" i="31"/>
  <c r="DW196" i="31"/>
  <c r="FK196" i="31" s="1"/>
  <c r="GY196" i="31" s="1"/>
  <c r="DX216" i="31"/>
  <c r="FL216" i="31" s="1"/>
  <c r="GZ216" i="31" s="1"/>
  <c r="DD110" i="31"/>
  <c r="ER110" i="31" s="1"/>
  <c r="GF110" i="31" s="1"/>
  <c r="CJ121" i="31"/>
  <c r="IM57" i="31"/>
  <c r="IM175" i="31"/>
  <c r="DC60" i="31"/>
  <c r="EQ60" i="31" s="1"/>
  <c r="GE60" i="31" s="1"/>
  <c r="CJ189" i="31"/>
  <c r="CK68" i="31"/>
  <c r="DC218" i="31"/>
  <c r="EQ218" i="31" s="1"/>
  <c r="GE218" i="31" s="1"/>
  <c r="HS87" i="31"/>
  <c r="H14" i="39"/>
  <c r="M13" i="39"/>
  <c r="HR63" i="31"/>
  <c r="DW70" i="31"/>
  <c r="FK70" i="31" s="1"/>
  <c r="GY70" i="31" s="1"/>
  <c r="IM97" i="31"/>
  <c r="IM198" i="31"/>
  <c r="CJ58" i="31"/>
  <c r="BO215" i="31"/>
  <c r="BO41" i="31"/>
  <c r="DW133" i="31"/>
  <c r="FK133" i="31" s="1"/>
  <c r="GY133" i="31" s="1"/>
  <c r="BO135" i="31"/>
  <c r="HS108" i="31"/>
  <c r="DW172" i="31"/>
  <c r="FK172" i="31" s="1"/>
  <c r="GY172" i="31" s="1"/>
  <c r="HS173" i="31"/>
  <c r="DD172" i="31"/>
  <c r="ER172" i="31" s="1"/>
  <c r="GF172" i="31" s="1"/>
  <c r="DX4" i="31"/>
  <c r="FL4" i="31" s="1"/>
  <c r="GZ4" i="31" s="1"/>
  <c r="HS203" i="31"/>
  <c r="DW169" i="31"/>
  <c r="FK169" i="31" s="1"/>
  <c r="GY169" i="31" s="1"/>
  <c r="HS44" i="31"/>
  <c r="HS115" i="31"/>
  <c r="IN124" i="31"/>
  <c r="HR211" i="31"/>
  <c r="DW146" i="31"/>
  <c r="FK146" i="31" s="1"/>
  <c r="GY146" i="31" s="1"/>
  <c r="DB121" i="31"/>
  <c r="EP121" i="31" s="1"/>
  <c r="GD121" i="31" s="1"/>
  <c r="CJ122" i="31"/>
  <c r="IM51" i="31"/>
  <c r="IN8" i="31"/>
  <c r="HS32" i="31"/>
  <c r="BO191" i="31"/>
  <c r="DW171" i="31"/>
  <c r="FK171" i="31" s="1"/>
  <c r="GY171" i="31" s="1"/>
  <c r="DX78" i="31"/>
  <c r="FL78" i="31" s="1"/>
  <c r="GZ78" i="31" s="1"/>
  <c r="DD21" i="31"/>
  <c r="ER21" i="31" s="1"/>
  <c r="GF21" i="31" s="1"/>
  <c r="DX156" i="31"/>
  <c r="FL156" i="31" s="1"/>
  <c r="GZ156" i="31" s="1"/>
  <c r="DC208" i="31"/>
  <c r="EQ208" i="31" s="1"/>
  <c r="GE208" i="31" s="1"/>
  <c r="IM45" i="31"/>
  <c r="IM128" i="31"/>
  <c r="HS113" i="31"/>
  <c r="HS186" i="31"/>
  <c r="BP14" i="31"/>
  <c r="HT77" i="31"/>
  <c r="IM132" i="31"/>
  <c r="CJ59" i="31"/>
  <c r="DB166" i="31"/>
  <c r="EP166" i="31" s="1"/>
  <c r="GD166" i="31" s="1"/>
  <c r="BP130" i="31"/>
  <c r="DC38" i="31"/>
  <c r="EQ38" i="31" s="1"/>
  <c r="GE38" i="31" s="1"/>
  <c r="DW84" i="31"/>
  <c r="FK84" i="31" s="1"/>
  <c r="GY84" i="31" s="1"/>
  <c r="CI26" i="31"/>
  <c r="DC9" i="31"/>
  <c r="EQ9" i="31" s="1"/>
  <c r="GE9" i="31" s="1"/>
  <c r="DC31" i="31"/>
  <c r="EQ31" i="31" s="1"/>
  <c r="GE31" i="31" s="1"/>
  <c r="BO30" i="31"/>
  <c r="BP69" i="31"/>
  <c r="CJ184" i="31"/>
  <c r="BP95" i="31"/>
  <c r="DD111" i="31"/>
  <c r="ER111" i="31" s="1"/>
  <c r="GF111" i="31" s="1"/>
  <c r="DB189" i="31"/>
  <c r="EP189" i="31" s="1"/>
  <c r="GD189" i="31" s="1"/>
  <c r="DY15" i="31"/>
  <c r="FM15" i="31" s="1"/>
  <c r="HA15" i="31" s="1"/>
  <c r="DC65" i="31"/>
  <c r="EQ65" i="31" s="1"/>
  <c r="GE65" i="31" s="1"/>
  <c r="DB201" i="31"/>
  <c r="EP201" i="31" s="1"/>
  <c r="GD201" i="31" s="1"/>
  <c r="DW162" i="31"/>
  <c r="FK162" i="31" s="1"/>
  <c r="GY162" i="31" s="1"/>
  <c r="BO161" i="31"/>
  <c r="BP120" i="31"/>
  <c r="CI113" i="31"/>
  <c r="BO129" i="31"/>
  <c r="BP134" i="31"/>
  <c r="CI91" i="31"/>
  <c r="CJ77" i="31"/>
  <c r="BP59" i="31"/>
  <c r="BO159" i="31"/>
  <c r="DC106" i="31"/>
  <c r="EQ106" i="31" s="1"/>
  <c r="GE106" i="31" s="1"/>
  <c r="CK93" i="31"/>
  <c r="DC29" i="31"/>
  <c r="EQ29" i="31" s="1"/>
  <c r="GE29" i="31" s="1"/>
  <c r="DX200" i="31"/>
  <c r="FL200" i="31" s="1"/>
  <c r="GZ200" i="31" s="1"/>
  <c r="DD193" i="31"/>
  <c r="ER193" i="31" s="1"/>
  <c r="GF193" i="31" s="1"/>
  <c r="DC53" i="31"/>
  <c r="EQ53" i="31" s="1"/>
  <c r="GE53" i="31" s="1"/>
  <c r="CK193" i="31"/>
  <c r="V17" i="39"/>
  <c r="W17" i="39" s="1"/>
  <c r="Y17" i="39" s="1"/>
  <c r="BO160" i="31"/>
  <c r="CK217" i="31"/>
  <c r="BQ49" i="31"/>
  <c r="DV12" i="31"/>
  <c r="FJ12" i="31" s="1"/>
  <c r="GX12" i="31" s="1"/>
  <c r="CK65" i="31"/>
  <c r="DY30" i="31"/>
  <c r="FM30" i="31" s="1"/>
  <c r="HA30" i="31" s="1"/>
  <c r="CI186" i="31"/>
  <c r="BP194" i="31"/>
  <c r="BN202" i="31"/>
  <c r="IW202" i="31"/>
  <c r="CJ173" i="31"/>
  <c r="BQ217" i="31"/>
  <c r="CJ177" i="31"/>
  <c r="Y16" i="38" l="1"/>
  <c r="U17" i="38" s="1"/>
  <c r="IN201" i="31"/>
  <c r="CK201" i="31" s="1"/>
  <c r="HS156" i="31"/>
  <c r="IN178" i="31"/>
  <c r="CK178" i="31" s="1"/>
  <c r="HS17" i="31"/>
  <c r="BP17" i="31" s="1"/>
  <c r="HR91" i="31"/>
  <c r="BO91" i="31" s="1"/>
  <c r="HS10" i="31"/>
  <c r="BP10" i="31" s="1"/>
  <c r="HT153" i="31"/>
  <c r="BQ153" i="31" s="1"/>
  <c r="HU181" i="31"/>
  <c r="BR181" i="31" s="1"/>
  <c r="IN5" i="31"/>
  <c r="CK5" i="31" s="1"/>
  <c r="HT170" i="31"/>
  <c r="BQ170" i="31" s="1"/>
  <c r="IM50" i="31"/>
  <c r="CJ50" i="31" s="1"/>
  <c r="HS213" i="31"/>
  <c r="BP213" i="31" s="1"/>
  <c r="HS12" i="31"/>
  <c r="BP12" i="31" s="1"/>
  <c r="IN61" i="31"/>
  <c r="HS184" i="31"/>
  <c r="BP184" i="31" s="1"/>
  <c r="IM168" i="31"/>
  <c r="CJ168" i="31" s="1"/>
  <c r="IM106" i="31"/>
  <c r="CJ106" i="31" s="1"/>
  <c r="IM172" i="31"/>
  <c r="CJ172" i="31" s="1"/>
  <c r="IM157" i="31"/>
  <c r="CJ157" i="31" s="1"/>
  <c r="IM52" i="31"/>
  <c r="IN174" i="31"/>
  <c r="CK174" i="31" s="1"/>
  <c r="HT75" i="31"/>
  <c r="BQ75" i="31" s="1"/>
  <c r="IM212" i="31"/>
  <c r="CJ212" i="31" s="1"/>
  <c r="HS175" i="31"/>
  <c r="BP175" i="31" s="1"/>
  <c r="HT187" i="31"/>
  <c r="BQ187" i="31" s="1"/>
  <c r="IM136" i="31"/>
  <c r="CJ136" i="31" s="1"/>
  <c r="IM143" i="31"/>
  <c r="CJ143" i="31" s="1"/>
  <c r="HT45" i="31"/>
  <c r="BQ45" i="31" s="1"/>
  <c r="IM34" i="31"/>
  <c r="CJ34" i="31" s="1"/>
  <c r="IM159" i="31"/>
  <c r="CJ159" i="31" s="1"/>
  <c r="IN109" i="31"/>
  <c r="HS119" i="31"/>
  <c r="BP119" i="31" s="1"/>
  <c r="IL88" i="31"/>
  <c r="CI88" i="31" s="1"/>
  <c r="HS148" i="31"/>
  <c r="BP148" i="31" s="1"/>
  <c r="HT147" i="31"/>
  <c r="BQ147" i="31" s="1"/>
  <c r="IM158" i="31"/>
  <c r="HR58" i="31"/>
  <c r="BO58" i="31" s="1"/>
  <c r="IO112" i="31"/>
  <c r="CL112" i="31" s="1"/>
  <c r="IN11" i="31"/>
  <c r="IM146" i="31"/>
  <c r="CJ146" i="31" s="1"/>
  <c r="IL12" i="31"/>
  <c r="CI12" i="31" s="1"/>
  <c r="HR121" i="31"/>
  <c r="BO121" i="31" s="1"/>
  <c r="IM169" i="31"/>
  <c r="CJ169" i="31" s="1"/>
  <c r="HS68" i="31"/>
  <c r="IM191" i="31"/>
  <c r="CJ191" i="31" s="1"/>
  <c r="IN163" i="31"/>
  <c r="CK163" i="31" s="1"/>
  <c r="HS143" i="31"/>
  <c r="BP143" i="31" s="1"/>
  <c r="IM71" i="31"/>
  <c r="CJ71" i="31" s="1"/>
  <c r="IN36" i="31"/>
  <c r="CK36" i="31" s="1"/>
  <c r="HT205" i="31"/>
  <c r="BQ205" i="31" s="1"/>
  <c r="IM176" i="31"/>
  <c r="CJ176" i="31" s="1"/>
  <c r="IN195" i="31"/>
  <c r="CK195" i="31" s="1"/>
  <c r="IL134" i="31"/>
  <c r="CI134" i="31" s="1"/>
  <c r="HS100" i="31"/>
  <c r="BP100" i="31" s="1"/>
  <c r="HS92" i="31"/>
  <c r="BP92" i="31" s="1"/>
  <c r="HS74" i="31"/>
  <c r="BP74" i="31" s="1"/>
  <c r="HS88" i="31"/>
  <c r="BP88" i="31" s="1"/>
  <c r="HR146" i="31"/>
  <c r="BO146" i="31" s="1"/>
  <c r="IN13" i="31"/>
  <c r="CK13" i="31" s="1"/>
  <c r="IO30" i="31"/>
  <c r="CL30" i="31" s="1"/>
  <c r="IN86" i="31"/>
  <c r="CK86" i="31" s="1"/>
  <c r="HS27" i="31"/>
  <c r="BP27" i="31" s="1"/>
  <c r="IM145" i="31"/>
  <c r="CJ145" i="31" s="1"/>
  <c r="HS98" i="31"/>
  <c r="BP98" i="31" s="1"/>
  <c r="HS131" i="31"/>
  <c r="BP131" i="31" s="1"/>
  <c r="IM182" i="31"/>
  <c r="CJ182" i="31" s="1"/>
  <c r="IN64" i="31"/>
  <c r="CK64" i="31" s="1"/>
  <c r="IM21" i="31"/>
  <c r="IM99" i="31"/>
  <c r="CJ99" i="31" s="1"/>
  <c r="U18" i="39"/>
  <c r="Z17" i="39"/>
  <c r="Z25" i="39" s="1"/>
  <c r="AA25" i="39" s="1"/>
  <c r="DX37" i="31"/>
  <c r="FL37" i="31" s="1"/>
  <c r="GZ37" i="31" s="1"/>
  <c r="HT193" i="31"/>
  <c r="DX179" i="31"/>
  <c r="FL179" i="31" s="1"/>
  <c r="GZ179" i="31" s="1"/>
  <c r="HS106" i="31"/>
  <c r="DY167" i="31"/>
  <c r="FM167" i="31" s="1"/>
  <c r="HA167" i="31" s="1"/>
  <c r="DC13" i="31"/>
  <c r="EQ13" i="31" s="1"/>
  <c r="GE13" i="31" s="1"/>
  <c r="HR201" i="31"/>
  <c r="HR189" i="31"/>
  <c r="DX184" i="31"/>
  <c r="FL184" i="31" s="1"/>
  <c r="GZ184" i="31" s="1"/>
  <c r="HS9" i="31"/>
  <c r="HS38" i="31"/>
  <c r="HR166" i="31"/>
  <c r="BQ77" i="31"/>
  <c r="HS208" i="31"/>
  <c r="IM171" i="31"/>
  <c r="DC41" i="31"/>
  <c r="EQ41" i="31" s="1"/>
  <c r="GE41" i="31" s="1"/>
  <c r="IM70" i="31"/>
  <c r="DY68" i="31"/>
  <c r="FM68" i="31" s="1"/>
  <c r="HA68" i="31" s="1"/>
  <c r="CJ57" i="31"/>
  <c r="IN216" i="31"/>
  <c r="BP114" i="31"/>
  <c r="DE192" i="31"/>
  <c r="ES192" i="31" s="1"/>
  <c r="GG192" i="31" s="1"/>
  <c r="HT61" i="31"/>
  <c r="DX47" i="31"/>
  <c r="FL47" i="31" s="1"/>
  <c r="GZ47" i="31" s="1"/>
  <c r="DW150" i="31"/>
  <c r="FK150" i="31" s="1"/>
  <c r="GY150" i="31" s="1"/>
  <c r="HS126" i="31"/>
  <c r="BP180" i="31"/>
  <c r="HS183" i="31"/>
  <c r="BP151" i="31"/>
  <c r="HS18" i="31"/>
  <c r="IM107" i="31"/>
  <c r="DD57" i="31"/>
  <c r="ER57" i="31" s="1"/>
  <c r="GF57" i="31" s="1"/>
  <c r="HR206" i="31"/>
  <c r="DW7" i="31"/>
  <c r="FK7" i="31" s="1"/>
  <c r="GY7" i="31" s="1"/>
  <c r="DY180" i="31"/>
  <c r="FM180" i="31" s="1"/>
  <c r="HA180" i="31" s="1"/>
  <c r="CJ125" i="31"/>
  <c r="DC28" i="31"/>
  <c r="EQ28" i="31" s="1"/>
  <c r="GE28" i="31" s="1"/>
  <c r="CJ95" i="31"/>
  <c r="HS22" i="31"/>
  <c r="BP139" i="31"/>
  <c r="CK170" i="31"/>
  <c r="CJ17" i="31"/>
  <c r="DX69" i="31"/>
  <c r="FL69" i="31" s="1"/>
  <c r="GZ69" i="31" s="1"/>
  <c r="DX155" i="31"/>
  <c r="FL155" i="31" s="1"/>
  <c r="GZ155" i="31" s="1"/>
  <c r="HT76" i="31"/>
  <c r="DD85" i="31"/>
  <c r="ER85" i="31" s="1"/>
  <c r="GF85" i="31" s="1"/>
  <c r="CJ218" i="31"/>
  <c r="CK187" i="31"/>
  <c r="CJ18" i="31"/>
  <c r="CI67" i="31"/>
  <c r="CK24" i="31"/>
  <c r="IN38" i="31"/>
  <c r="BO16" i="31"/>
  <c r="DC164" i="31"/>
  <c r="EQ164" i="31" s="1"/>
  <c r="GE164" i="31" s="1"/>
  <c r="BO116" i="31"/>
  <c r="DD40" i="31"/>
  <c r="ER40" i="31" s="1"/>
  <c r="GF40" i="31" s="1"/>
  <c r="DC160" i="31"/>
  <c r="EQ160" i="31" s="1"/>
  <c r="GE160" i="31" s="1"/>
  <c r="DD194" i="31"/>
  <c r="ER194" i="31" s="1"/>
  <c r="GF194" i="31" s="1"/>
  <c r="DE49" i="31"/>
  <c r="ES49" i="31" s="1"/>
  <c r="GG49" i="31" s="1"/>
  <c r="X17" i="39"/>
  <c r="W25" i="39"/>
  <c r="BO63" i="31"/>
  <c r="DV160" i="31"/>
  <c r="FJ160" i="31" s="1"/>
  <c r="GX160" i="31" s="1"/>
  <c r="DX111" i="31"/>
  <c r="FL111" i="31" s="1"/>
  <c r="GZ111" i="31" s="1"/>
  <c r="DX141" i="31"/>
  <c r="FL141" i="31" s="1"/>
  <c r="GZ141" i="31" s="1"/>
  <c r="DY148" i="31"/>
  <c r="FM148" i="31" s="1"/>
  <c r="HA148" i="31" s="1"/>
  <c r="BO136" i="31"/>
  <c r="DC5" i="31"/>
  <c r="EQ5" i="31" s="1"/>
  <c r="GE5" i="31" s="1"/>
  <c r="BP86" i="31"/>
  <c r="DW208" i="31"/>
  <c r="FK208" i="31" s="1"/>
  <c r="GY208" i="31" s="1"/>
  <c r="CK11" i="31"/>
  <c r="DC23" i="31"/>
  <c r="EQ23" i="31" s="1"/>
  <c r="GE23" i="31" s="1"/>
  <c r="DX55" i="31"/>
  <c r="FL55" i="31" s="1"/>
  <c r="GZ55" i="31" s="1"/>
  <c r="DD137" i="31"/>
  <c r="ER137" i="31" s="1"/>
  <c r="GF137" i="31" s="1"/>
  <c r="BO209" i="31"/>
  <c r="IN60" i="31"/>
  <c r="DD25" i="31"/>
  <c r="ER25" i="31" s="1"/>
  <c r="GF25" i="31" s="1"/>
  <c r="DW33" i="31"/>
  <c r="FK33" i="31" s="1"/>
  <c r="GY33" i="31" s="1"/>
  <c r="BP96" i="31"/>
  <c r="BP122" i="31"/>
  <c r="CJ126" i="31"/>
  <c r="DD214" i="31"/>
  <c r="ER214" i="31" s="1"/>
  <c r="GF214" i="31" s="1"/>
  <c r="BO199" i="31"/>
  <c r="BO43" i="31"/>
  <c r="CJ158" i="31"/>
  <c r="CI165" i="31"/>
  <c r="DE217" i="31"/>
  <c r="ES217" i="31" s="1"/>
  <c r="GG217" i="31" s="1"/>
  <c r="IN200" i="31"/>
  <c r="HS29" i="31"/>
  <c r="DC159" i="31"/>
  <c r="EQ159" i="31" s="1"/>
  <c r="GE159" i="31" s="1"/>
  <c r="DX77" i="31"/>
  <c r="FL77" i="31" s="1"/>
  <c r="GZ77" i="31" s="1"/>
  <c r="DC129" i="31"/>
  <c r="EQ129" i="31" s="1"/>
  <c r="GE129" i="31" s="1"/>
  <c r="DC161" i="31"/>
  <c r="EQ161" i="31" s="1"/>
  <c r="GE161" i="31" s="1"/>
  <c r="HS65" i="31"/>
  <c r="HT111" i="31"/>
  <c r="DD69" i="31"/>
  <c r="ER69" i="31" s="1"/>
  <c r="GF69" i="31" s="1"/>
  <c r="DW26" i="31"/>
  <c r="FK26" i="31" s="1"/>
  <c r="GY26" i="31" s="1"/>
  <c r="DX108" i="31"/>
  <c r="FL108" i="31" s="1"/>
  <c r="GZ108" i="31" s="1"/>
  <c r="DX59" i="31"/>
  <c r="FL59" i="31" s="1"/>
  <c r="GZ59" i="31" s="1"/>
  <c r="DD14" i="31"/>
  <c r="ER14" i="31" s="1"/>
  <c r="GF14" i="31" s="1"/>
  <c r="IN156" i="31"/>
  <c r="DC191" i="31"/>
  <c r="EQ191" i="31" s="1"/>
  <c r="GE191" i="31" s="1"/>
  <c r="BP203" i="31"/>
  <c r="BP108" i="31"/>
  <c r="DC215" i="31"/>
  <c r="EQ215" i="31" s="1"/>
  <c r="GE215" i="31" s="1"/>
  <c r="DX189" i="31"/>
  <c r="FL189" i="31" s="1"/>
  <c r="GZ189" i="31" s="1"/>
  <c r="DX121" i="31"/>
  <c r="FL121" i="31" s="1"/>
  <c r="GZ121" i="31" s="1"/>
  <c r="IM196" i="31"/>
  <c r="DC4" i="31"/>
  <c r="EQ4" i="31" s="1"/>
  <c r="GE4" i="31" s="1"/>
  <c r="CK109" i="31"/>
  <c r="IM130" i="31"/>
  <c r="DB125" i="31"/>
  <c r="EP125" i="31" s="1"/>
  <c r="GD125" i="31" s="1"/>
  <c r="IM205" i="31"/>
  <c r="HR195" i="31"/>
  <c r="DW23" i="31"/>
  <c r="FK23" i="31" s="1"/>
  <c r="GY23" i="31" s="1"/>
  <c r="DX42" i="31"/>
  <c r="FL42" i="31" s="1"/>
  <c r="GZ42" i="31" s="1"/>
  <c r="DC70" i="31"/>
  <c r="EQ70" i="31" s="1"/>
  <c r="GE70" i="31" s="1"/>
  <c r="CJ35" i="31"/>
  <c r="CJ105" i="31"/>
  <c r="DX100" i="31"/>
  <c r="FL100" i="31" s="1"/>
  <c r="GZ100" i="31" s="1"/>
  <c r="HT190" i="31"/>
  <c r="BP165" i="31"/>
  <c r="BP123" i="31"/>
  <c r="DE73" i="31"/>
  <c r="ES73" i="31" s="1"/>
  <c r="GG73" i="31" s="1"/>
  <c r="DX118" i="31"/>
  <c r="FL118" i="31" s="1"/>
  <c r="GZ118" i="31" s="1"/>
  <c r="DY27" i="31"/>
  <c r="FM27" i="31" s="1"/>
  <c r="HA27" i="31" s="1"/>
  <c r="DC144" i="31"/>
  <c r="EQ144" i="31" s="1"/>
  <c r="GE144" i="31" s="1"/>
  <c r="CJ140" i="31"/>
  <c r="BP64" i="31"/>
  <c r="DX185" i="31"/>
  <c r="FL185" i="31" s="1"/>
  <c r="GZ185" i="31" s="1"/>
  <c r="HS19" i="31"/>
  <c r="I17" i="38"/>
  <c r="J17" i="38" s="1"/>
  <c r="DD176" i="31"/>
  <c r="ER176" i="31" s="1"/>
  <c r="GF176" i="31" s="1"/>
  <c r="DC105" i="31"/>
  <c r="EQ105" i="31" s="1"/>
  <c r="GE105" i="31" s="1"/>
  <c r="BP101" i="31"/>
  <c r="DW142" i="31"/>
  <c r="FK142" i="31" s="1"/>
  <c r="GY142" i="31" s="1"/>
  <c r="DV209" i="31"/>
  <c r="FJ209" i="31" s="1"/>
  <c r="GX209" i="31" s="1"/>
  <c r="IN115" i="31"/>
  <c r="DW9" i="31"/>
  <c r="FK9" i="31" s="1"/>
  <c r="GY9" i="31" s="1"/>
  <c r="BO48" i="31"/>
  <c r="HT8" i="31"/>
  <c r="DW110" i="31"/>
  <c r="FK110" i="31" s="1"/>
  <c r="GY110" i="31" s="1"/>
  <c r="DC216" i="31"/>
  <c r="EQ216" i="31" s="1"/>
  <c r="GE216" i="31" s="1"/>
  <c r="DW186" i="31"/>
  <c r="FK186" i="31" s="1"/>
  <c r="GY186" i="31" s="1"/>
  <c r="BP186" i="31"/>
  <c r="BP32" i="31"/>
  <c r="I14" i="39"/>
  <c r="J14" i="39" s="1"/>
  <c r="K14" i="39" s="1"/>
  <c r="CK83" i="31"/>
  <c r="DE178" i="31"/>
  <c r="ES178" i="31" s="1"/>
  <c r="GG178" i="31" s="1"/>
  <c r="DC50" i="31"/>
  <c r="EQ50" i="31" s="1"/>
  <c r="GE50" i="31" s="1"/>
  <c r="DX215" i="31"/>
  <c r="FL215" i="31" s="1"/>
  <c r="GZ215" i="31" s="1"/>
  <c r="CJ31" i="31"/>
  <c r="DC118" i="31"/>
  <c r="EQ118" i="31" s="1"/>
  <c r="GE118" i="31" s="1"/>
  <c r="DE142" i="31"/>
  <c r="ES142" i="31" s="1"/>
  <c r="GG142" i="31" s="1"/>
  <c r="DD158" i="31"/>
  <c r="ER158" i="31" s="1"/>
  <c r="GF158" i="31" s="1"/>
  <c r="DW214" i="31"/>
  <c r="FK214" i="31" s="1"/>
  <c r="GY214" i="31" s="1"/>
  <c r="DC67" i="31"/>
  <c r="EQ67" i="31" s="1"/>
  <c r="GE67" i="31" s="1"/>
  <c r="CJ66" i="31"/>
  <c r="DC132" i="31"/>
  <c r="EQ132" i="31" s="1"/>
  <c r="GE132" i="31" s="1"/>
  <c r="CJ119" i="31"/>
  <c r="BP26" i="31"/>
  <c r="BP52" i="31"/>
  <c r="DC174" i="31"/>
  <c r="EQ174" i="31" s="1"/>
  <c r="GE174" i="31" s="1"/>
  <c r="CJ52" i="31"/>
  <c r="DX79" i="31"/>
  <c r="FL79" i="31" s="1"/>
  <c r="GZ79" i="31" s="1"/>
  <c r="CI98" i="31"/>
  <c r="BQ167" i="31"/>
  <c r="DY65" i="31"/>
  <c r="FM65" i="31" s="1"/>
  <c r="HA65" i="31" s="1"/>
  <c r="DY217" i="31"/>
  <c r="FM217" i="31" s="1"/>
  <c r="HA217" i="31" s="1"/>
  <c r="DX173" i="31"/>
  <c r="FL173" i="31" s="1"/>
  <c r="GZ173" i="31" s="1"/>
  <c r="DY193" i="31"/>
  <c r="FM193" i="31" s="1"/>
  <c r="HA193" i="31" s="1"/>
  <c r="DC112" i="31"/>
  <c r="EQ112" i="31" s="1"/>
  <c r="GE112" i="31" s="1"/>
  <c r="DY93" i="31"/>
  <c r="FM93" i="31" s="1"/>
  <c r="HA93" i="31" s="1"/>
  <c r="DX199" i="31"/>
  <c r="FL199" i="31" s="1"/>
  <c r="GZ199" i="31" s="1"/>
  <c r="DW91" i="31"/>
  <c r="FK91" i="31" s="1"/>
  <c r="GY91" i="31" s="1"/>
  <c r="DW113" i="31"/>
  <c r="FK113" i="31" s="1"/>
  <c r="GY113" i="31" s="1"/>
  <c r="DW152" i="31"/>
  <c r="FK152" i="31" s="1"/>
  <c r="GY152" i="31" s="1"/>
  <c r="DE99" i="31"/>
  <c r="ES99" i="31" s="1"/>
  <c r="GG99" i="31" s="1"/>
  <c r="DD81" i="31"/>
  <c r="ER81" i="31" s="1"/>
  <c r="GF81" i="31" s="1"/>
  <c r="DC30" i="31"/>
  <c r="EQ30" i="31" s="1"/>
  <c r="GE30" i="31" s="1"/>
  <c r="IM84" i="31"/>
  <c r="DX151" i="31"/>
  <c r="FL151" i="31" s="1"/>
  <c r="GZ151" i="31" s="1"/>
  <c r="DX41" i="31"/>
  <c r="FL41" i="31" s="1"/>
  <c r="GZ41" i="31" s="1"/>
  <c r="BP113" i="31"/>
  <c r="HT21" i="31"/>
  <c r="CK8" i="31"/>
  <c r="BO211" i="31"/>
  <c r="IN4" i="31"/>
  <c r="DC135" i="31"/>
  <c r="EQ135" i="31" s="1"/>
  <c r="GE135" i="31" s="1"/>
  <c r="DX58" i="31"/>
  <c r="FL58" i="31" s="1"/>
  <c r="GZ58" i="31" s="1"/>
  <c r="BP87" i="31"/>
  <c r="HT110" i="31"/>
  <c r="CJ120" i="31"/>
  <c r="IM75" i="31"/>
  <c r="DD24" i="31"/>
  <c r="ER24" i="31" s="1"/>
  <c r="GF24" i="31" s="1"/>
  <c r="DD7" i="31"/>
  <c r="ER7" i="31" s="1"/>
  <c r="GF7" i="31" s="1"/>
  <c r="DW81" i="31"/>
  <c r="FK81" i="31" s="1"/>
  <c r="GY81" i="31" s="1"/>
  <c r="HS46" i="31"/>
  <c r="DE104" i="31"/>
  <c r="ES104" i="31" s="1"/>
  <c r="GG104" i="31" s="1"/>
  <c r="DY72" i="31"/>
  <c r="FM72" i="31" s="1"/>
  <c r="HA72" i="31" s="1"/>
  <c r="HT71" i="31"/>
  <c r="BP150" i="31"/>
  <c r="HS140" i="31"/>
  <c r="BO169" i="31"/>
  <c r="BO56" i="31"/>
  <c r="DD124" i="31"/>
  <c r="ER124" i="31" s="1"/>
  <c r="GF124" i="31" s="1"/>
  <c r="DC141" i="31"/>
  <c r="EQ141" i="31" s="1"/>
  <c r="GE141" i="31" s="1"/>
  <c r="CJ53" i="31"/>
  <c r="DX16" i="31"/>
  <c r="FL16" i="31" s="1"/>
  <c r="GZ16" i="31" s="1"/>
  <c r="DW147" i="31"/>
  <c r="FK147" i="31" s="1"/>
  <c r="GY147" i="31" s="1"/>
  <c r="IN54" i="31"/>
  <c r="DW166" i="31"/>
  <c r="FK166" i="31" s="1"/>
  <c r="GY166" i="31" s="1"/>
  <c r="IM202" i="31"/>
  <c r="DY127" i="31"/>
  <c r="FM127" i="31" s="1"/>
  <c r="HA127" i="31" s="1"/>
  <c r="IN144" i="31"/>
  <c r="IM213" i="31"/>
  <c r="HR145" i="31"/>
  <c r="IN49" i="31"/>
  <c r="HS78" i="31"/>
  <c r="DD80" i="31"/>
  <c r="ER80" i="31" s="1"/>
  <c r="GF80" i="31" s="1"/>
  <c r="DX206" i="31"/>
  <c r="FL206" i="31" s="1"/>
  <c r="GZ206" i="31" s="1"/>
  <c r="DD36" i="31"/>
  <c r="ER36" i="31" s="1"/>
  <c r="GF36" i="31" s="1"/>
  <c r="DD39" i="31"/>
  <c r="ER39" i="31" s="1"/>
  <c r="GF39" i="31" s="1"/>
  <c r="IM92" i="31"/>
  <c r="BO149" i="31"/>
  <c r="CJ181" i="31"/>
  <c r="BP93" i="31"/>
  <c r="DC185" i="31"/>
  <c r="EQ185" i="31" s="1"/>
  <c r="GE185" i="31" s="1"/>
  <c r="IN164" i="31"/>
  <c r="IN39" i="31"/>
  <c r="DW44" i="31"/>
  <c r="FK44" i="31" s="1"/>
  <c r="GY44" i="31" s="1"/>
  <c r="BQ207" i="31"/>
  <c r="HR197" i="31"/>
  <c r="DC210" i="31"/>
  <c r="EQ210" i="31" s="1"/>
  <c r="GE210" i="31" s="1"/>
  <c r="CJ128" i="31"/>
  <c r="CJ51" i="31"/>
  <c r="CK124" i="31"/>
  <c r="CJ198" i="31"/>
  <c r="BP182" i="31"/>
  <c r="DX116" i="31"/>
  <c r="FL116" i="31" s="1"/>
  <c r="GZ116" i="31" s="1"/>
  <c r="DD62" i="31"/>
  <c r="ER62" i="31" s="1"/>
  <c r="GF62" i="31" s="1"/>
  <c r="DD83" i="31"/>
  <c r="ER83" i="31" s="1"/>
  <c r="GF83" i="31" s="1"/>
  <c r="DD152" i="31"/>
  <c r="ER152" i="31" s="1"/>
  <c r="GF152" i="31" s="1"/>
  <c r="BP156" i="31"/>
  <c r="BQ157" i="31"/>
  <c r="CJ25" i="31"/>
  <c r="BO33" i="31"/>
  <c r="CI94" i="31"/>
  <c r="V17" i="38"/>
  <c r="W17" i="38" s="1"/>
  <c r="Y17" i="38" s="1"/>
  <c r="U18" i="38" s="1"/>
  <c r="DD154" i="31"/>
  <c r="ER154" i="31" s="1"/>
  <c r="GF154" i="31" s="1"/>
  <c r="DD163" i="31"/>
  <c r="ER163" i="31" s="1"/>
  <c r="GF163" i="31" s="1"/>
  <c r="DX40" i="31"/>
  <c r="FL40" i="31" s="1"/>
  <c r="GZ40" i="31" s="1"/>
  <c r="DC37" i="31"/>
  <c r="EQ37" i="31" s="1"/>
  <c r="GE37" i="31" s="1"/>
  <c r="DD168" i="31"/>
  <c r="ER168" i="31" s="1"/>
  <c r="GF168" i="31" s="1"/>
  <c r="BP133" i="31"/>
  <c r="BP11" i="31"/>
  <c r="CK61" i="31"/>
  <c r="DD34" i="31"/>
  <c r="ER34" i="31" s="1"/>
  <c r="GF34" i="31" s="1"/>
  <c r="HS171" i="31"/>
  <c r="DD179" i="31"/>
  <c r="ER179" i="31" s="1"/>
  <c r="GF179" i="31" s="1"/>
  <c r="DW89" i="31"/>
  <c r="FK89" i="31" s="1"/>
  <c r="GY89" i="31" s="1"/>
  <c r="CK194" i="31"/>
  <c r="HS51" i="31"/>
  <c r="IO82" i="31"/>
  <c r="IO85" i="31"/>
  <c r="IO135" i="31"/>
  <c r="DY149" i="31"/>
  <c r="FM149" i="31" s="1"/>
  <c r="HA149" i="31" s="1"/>
  <c r="DX177" i="31"/>
  <c r="FL177" i="31" s="1"/>
  <c r="GZ177" i="31" s="1"/>
  <c r="HS53" i="31"/>
  <c r="DW138" i="31"/>
  <c r="FK138" i="31" s="1"/>
  <c r="GY138" i="31" s="1"/>
  <c r="DD59" i="31"/>
  <c r="ER59" i="31" s="1"/>
  <c r="GF59" i="31" s="1"/>
  <c r="DD134" i="31"/>
  <c r="ER134" i="31" s="1"/>
  <c r="GF134" i="31" s="1"/>
  <c r="DD120" i="31"/>
  <c r="ER120" i="31" s="1"/>
  <c r="GF120" i="31" s="1"/>
  <c r="IM162" i="31"/>
  <c r="IO15" i="31"/>
  <c r="DD95" i="31"/>
  <c r="ER95" i="31" s="1"/>
  <c r="GF95" i="31" s="1"/>
  <c r="HS31" i="31"/>
  <c r="DD15" i="31"/>
  <c r="ER15" i="31" s="1"/>
  <c r="GF15" i="31" s="1"/>
  <c r="DD130" i="31"/>
  <c r="ER130" i="31" s="1"/>
  <c r="GF130" i="31" s="1"/>
  <c r="DC47" i="31"/>
  <c r="EQ47" i="31" s="1"/>
  <c r="GE47" i="31" s="1"/>
  <c r="CJ45" i="31"/>
  <c r="IN78" i="31"/>
  <c r="BP115" i="31"/>
  <c r="HT172" i="31"/>
  <c r="IM133" i="31"/>
  <c r="CJ97" i="31"/>
  <c r="HS218" i="31"/>
  <c r="HS60" i="31"/>
  <c r="BO90" i="31"/>
  <c r="DW204" i="31"/>
  <c r="FK204" i="31" s="1"/>
  <c r="GY204" i="31" s="1"/>
  <c r="DW114" i="31"/>
  <c r="FK114" i="31" s="1"/>
  <c r="GY114" i="31" s="1"/>
  <c r="IN117" i="31"/>
  <c r="HS102" i="31"/>
  <c r="HR6" i="31"/>
  <c r="DC117" i="31"/>
  <c r="EQ117" i="31" s="1"/>
  <c r="GE117" i="31" s="1"/>
  <c r="HS127" i="31"/>
  <c r="BP72" i="31"/>
  <c r="BP89" i="31"/>
  <c r="IM183" i="31"/>
  <c r="DX80" i="31"/>
  <c r="FL80" i="31" s="1"/>
  <c r="GZ80" i="31" s="1"/>
  <c r="Z16" i="38"/>
  <c r="DX90" i="31"/>
  <c r="FL90" i="31" s="1"/>
  <c r="GZ90" i="31" s="1"/>
  <c r="DX102" i="31"/>
  <c r="FL102" i="31" s="1"/>
  <c r="GZ102" i="31" s="1"/>
  <c r="DD177" i="31"/>
  <c r="ER177" i="31" s="1"/>
  <c r="GF177" i="31" s="1"/>
  <c r="HT103" i="31"/>
  <c r="HR79" i="31"/>
  <c r="IM76" i="31"/>
  <c r="IL161" i="31"/>
  <c r="CJ46" i="31"/>
  <c r="BP128" i="31"/>
  <c r="HR82" i="31"/>
  <c r="DV73" i="31"/>
  <c r="FJ73" i="31" s="1"/>
  <c r="GX73" i="31" s="1"/>
  <c r="BP66" i="31"/>
  <c r="CK190" i="31"/>
  <c r="IN139" i="31"/>
  <c r="DY203" i="31"/>
  <c r="FM203" i="31" s="1"/>
  <c r="HA203" i="31" s="1"/>
  <c r="DY197" i="31"/>
  <c r="FM197" i="31" s="1"/>
  <c r="HA197" i="31" s="1"/>
  <c r="DW153" i="31"/>
  <c r="FK153" i="31" s="1"/>
  <c r="GY153" i="31" s="1"/>
  <c r="CJ21" i="31"/>
  <c r="DW29" i="31"/>
  <c r="FK29" i="31" s="1"/>
  <c r="GY29" i="31" s="1"/>
  <c r="CK137" i="31"/>
  <c r="DX131" i="31"/>
  <c r="FL131" i="31" s="1"/>
  <c r="GZ131" i="31" s="1"/>
  <c r="DD198" i="31"/>
  <c r="ER198" i="31" s="1"/>
  <c r="GF198" i="31" s="1"/>
  <c r="DW19" i="31"/>
  <c r="FK19" i="31" s="1"/>
  <c r="GY19" i="31" s="1"/>
  <c r="BP84" i="31"/>
  <c r="CJ192" i="31"/>
  <c r="DB202" i="31"/>
  <c r="EP202" i="31" s="1"/>
  <c r="GD202" i="31" s="1"/>
  <c r="DY103" i="31"/>
  <c r="FM103" i="31" s="1"/>
  <c r="HA103" i="31" s="1"/>
  <c r="DD35" i="31"/>
  <c r="ER35" i="31" s="1"/>
  <c r="GF35" i="31" s="1"/>
  <c r="CJ132" i="31"/>
  <c r="DX122" i="31"/>
  <c r="FL122" i="31" s="1"/>
  <c r="GZ122" i="31" s="1"/>
  <c r="BP44" i="31"/>
  <c r="BP173" i="31"/>
  <c r="CJ175" i="31"/>
  <c r="CJ32" i="31"/>
  <c r="DD138" i="31"/>
  <c r="ER138" i="31" s="1"/>
  <c r="GF138" i="31" s="1"/>
  <c r="DX14" i="31"/>
  <c r="FL14" i="31" s="1"/>
  <c r="GZ14" i="31" s="1"/>
  <c r="DC196" i="31"/>
  <c r="EQ196" i="31" s="1"/>
  <c r="GE196" i="31" s="1"/>
  <c r="BP68" i="31"/>
  <c r="DX123" i="31"/>
  <c r="FL123" i="31" s="1"/>
  <c r="GZ123" i="31" s="1"/>
  <c r="DX74" i="31"/>
  <c r="FL74" i="31" s="1"/>
  <c r="GZ74" i="31" s="1"/>
  <c r="BP107" i="31"/>
  <c r="CJ22" i="31"/>
  <c r="BQ204" i="31"/>
  <c r="CK28" i="31"/>
  <c r="DW20" i="31"/>
  <c r="FK20" i="31" s="1"/>
  <c r="GY20" i="31" s="1"/>
  <c r="BP155" i="31"/>
  <c r="DD54" i="31"/>
  <c r="ER54" i="31" s="1"/>
  <c r="GF54" i="31" s="1"/>
  <c r="CJ101" i="31"/>
  <c r="DD162" i="31"/>
  <c r="ER162" i="31" s="1"/>
  <c r="GF162" i="31" s="1"/>
  <c r="DB55" i="31"/>
  <c r="EP55" i="31" s="1"/>
  <c r="GD55" i="31" s="1"/>
  <c r="DD212" i="31"/>
  <c r="ER212" i="31" s="1"/>
  <c r="GF212" i="31" s="1"/>
  <c r="DE200" i="31"/>
  <c r="ES200" i="31" s="1"/>
  <c r="GG200" i="31" s="1"/>
  <c r="DY96" i="31"/>
  <c r="FM96" i="31" s="1"/>
  <c r="HA96" i="31" s="1"/>
  <c r="DC42" i="31"/>
  <c r="EQ42" i="31" s="1"/>
  <c r="GE42" i="31" s="1"/>
  <c r="CJ211" i="31"/>
  <c r="CJ207" i="31"/>
  <c r="DX188" i="31"/>
  <c r="FL188" i="31" s="1"/>
  <c r="GZ188" i="31" s="1"/>
  <c r="CJ129" i="31"/>
  <c r="DD109" i="31"/>
  <c r="ER109" i="31" s="1"/>
  <c r="GF109" i="31" s="1"/>
  <c r="CJ104" i="31"/>
  <c r="BP188" i="31"/>
  <c r="BP97" i="31"/>
  <c r="DW48" i="31"/>
  <c r="FK48" i="31" s="1"/>
  <c r="GY48" i="31" s="1"/>
  <c r="DY63" i="31"/>
  <c r="FM63" i="31" s="1"/>
  <c r="HA63" i="31" s="1"/>
  <c r="CK62" i="31"/>
  <c r="CJ10" i="31"/>
  <c r="DW56" i="31"/>
  <c r="FK56" i="31" s="1"/>
  <c r="GY56" i="31" s="1"/>
  <c r="DW87" i="31"/>
  <c r="FK87" i="31" s="1"/>
  <c r="GY87" i="31" s="1"/>
  <c r="CK6" i="31"/>
  <c r="BP94" i="31"/>
  <c r="BP20" i="31"/>
  <c r="DW210" i="31"/>
  <c r="FK210" i="31" s="1"/>
  <c r="GY210" i="31" s="1"/>
  <c r="CJ43" i="31"/>
  <c r="CK154" i="31"/>
  <c r="IL73" i="31" l="1"/>
  <c r="CI73" i="31" s="1"/>
  <c r="IM204" i="31"/>
  <c r="IN102" i="31"/>
  <c r="HT154" i="31"/>
  <c r="IM81" i="31"/>
  <c r="CJ81" i="31" s="1"/>
  <c r="IN58" i="31"/>
  <c r="CK58" i="31" s="1"/>
  <c r="IN41" i="31"/>
  <c r="CK41" i="31" s="1"/>
  <c r="IM147" i="31"/>
  <c r="IN14" i="31"/>
  <c r="HT15" i="31"/>
  <c r="IN79" i="31"/>
  <c r="CK79" i="31" s="1"/>
  <c r="IM9" i="31"/>
  <c r="CJ9" i="31" s="1"/>
  <c r="HS37" i="31"/>
  <c r="BP37" i="31" s="1"/>
  <c r="HT39" i="31"/>
  <c r="BQ39" i="31" s="1"/>
  <c r="IN199" i="31"/>
  <c r="CK199" i="31" s="1"/>
  <c r="HS67" i="31"/>
  <c r="BP67" i="31" s="1"/>
  <c r="HT194" i="31"/>
  <c r="BQ194" i="31" s="1"/>
  <c r="IN155" i="31"/>
  <c r="CK155" i="31" s="1"/>
  <c r="IM20" i="31"/>
  <c r="CJ20" i="31" s="1"/>
  <c r="HT134" i="31"/>
  <c r="HU178" i="31"/>
  <c r="BR178" i="31" s="1"/>
  <c r="IM19" i="31"/>
  <c r="CJ19" i="31" s="1"/>
  <c r="IN206" i="31"/>
  <c r="CK206" i="31" s="1"/>
  <c r="HU99" i="31"/>
  <c r="BR99" i="31" s="1"/>
  <c r="HS112" i="31"/>
  <c r="HT158" i="31"/>
  <c r="IO167" i="31"/>
  <c r="CL167" i="31" s="1"/>
  <c r="IN77" i="31"/>
  <c r="CK77" i="31" s="1"/>
  <c r="IM150" i="31"/>
  <c r="CJ150" i="31" s="1"/>
  <c r="IM56" i="31"/>
  <c r="CJ56" i="31" s="1"/>
  <c r="IN74" i="31"/>
  <c r="CK74" i="31" s="1"/>
  <c r="HS164" i="31"/>
  <c r="BP164" i="31" s="1"/>
  <c r="IM153" i="31"/>
  <c r="IN177" i="31"/>
  <c r="IN173" i="31"/>
  <c r="CK173" i="31" s="1"/>
  <c r="IN47" i="31"/>
  <c r="CK47" i="31" s="1"/>
  <c r="IN184" i="31"/>
  <c r="CK184" i="31" s="1"/>
  <c r="IN188" i="31"/>
  <c r="CK188" i="31" s="1"/>
  <c r="HT54" i="31"/>
  <c r="BQ54" i="31" s="1"/>
  <c r="HS132" i="31"/>
  <c r="BP132" i="31" s="1"/>
  <c r="HS50" i="31"/>
  <c r="BP50" i="31" s="1"/>
  <c r="HS144" i="31"/>
  <c r="BP144" i="31" s="1"/>
  <c r="IN42" i="31"/>
  <c r="HS191" i="31"/>
  <c r="BP191" i="31" s="1"/>
  <c r="IM48" i="31"/>
  <c r="CJ48" i="31" s="1"/>
  <c r="HU200" i="31"/>
  <c r="BR200" i="31" s="1"/>
  <c r="IO103" i="31"/>
  <c r="CL103" i="31" s="1"/>
  <c r="IN131" i="31"/>
  <c r="CK131" i="31" s="1"/>
  <c r="IM138" i="31"/>
  <c r="IN40" i="31"/>
  <c r="HT24" i="31"/>
  <c r="BQ24" i="31" s="1"/>
  <c r="IM113" i="31"/>
  <c r="CJ113" i="31" s="1"/>
  <c r="IM186" i="31"/>
  <c r="CJ186" i="31" s="1"/>
  <c r="IN111" i="31"/>
  <c r="CK111" i="31" s="1"/>
  <c r="HT40" i="31"/>
  <c r="BQ40" i="31" s="1"/>
  <c r="IN69" i="31"/>
  <c r="CK69" i="31" s="1"/>
  <c r="HU192" i="31"/>
  <c r="BR192" i="31" s="1"/>
  <c r="HT124" i="31"/>
  <c r="HU104" i="31"/>
  <c r="BR104" i="31" s="1"/>
  <c r="HS30" i="31"/>
  <c r="BP30" i="31" s="1"/>
  <c r="IN100" i="31"/>
  <c r="CK100" i="31" s="1"/>
  <c r="IN189" i="31"/>
  <c r="CK189" i="31" s="1"/>
  <c r="HS161" i="31"/>
  <c r="BP161" i="31" s="1"/>
  <c r="IL160" i="31"/>
  <c r="HU49" i="31"/>
  <c r="BR49" i="31" s="1"/>
  <c r="HT109" i="31"/>
  <c r="IO96" i="31"/>
  <c r="CL96" i="31" s="1"/>
  <c r="HT162" i="31"/>
  <c r="BQ162" i="31" s="1"/>
  <c r="IO203" i="31"/>
  <c r="CL203" i="31" s="1"/>
  <c r="IO65" i="31"/>
  <c r="CL65" i="31" s="1"/>
  <c r="HS174" i="31"/>
  <c r="BP174" i="31" s="1"/>
  <c r="IN215" i="31"/>
  <c r="CK215" i="31" s="1"/>
  <c r="IN118" i="31"/>
  <c r="IN108" i="31"/>
  <c r="IN141" i="31"/>
  <c r="CK141" i="31" s="1"/>
  <c r="IM89" i="31"/>
  <c r="CJ89" i="31" s="1"/>
  <c r="DD66" i="31"/>
  <c r="ER66" i="31" s="1"/>
  <c r="GF66" i="31" s="1"/>
  <c r="CI161" i="31"/>
  <c r="DX45" i="31"/>
  <c r="FL45" i="31" s="1"/>
  <c r="GZ45" i="31" s="1"/>
  <c r="IO149" i="31"/>
  <c r="DZ112" i="31"/>
  <c r="FN112" i="31" s="1"/>
  <c r="HB112" i="31" s="1"/>
  <c r="DD156" i="31"/>
  <c r="ER156" i="31" s="1"/>
  <c r="GF156" i="31" s="1"/>
  <c r="HT83" i="31"/>
  <c r="DX198" i="31"/>
  <c r="FL198" i="31" s="1"/>
  <c r="GZ198" i="31" s="1"/>
  <c r="DW12" i="31"/>
  <c r="FK12" i="31" s="1"/>
  <c r="GY12" i="31" s="1"/>
  <c r="HT36" i="31"/>
  <c r="CK49" i="31"/>
  <c r="IM166" i="31"/>
  <c r="BP140" i="31"/>
  <c r="BP46" i="31"/>
  <c r="HS135" i="31"/>
  <c r="DD113" i="31"/>
  <c r="ER113" i="31" s="1"/>
  <c r="GF113" i="31" s="1"/>
  <c r="DX146" i="31"/>
  <c r="FL146" i="31" s="1"/>
  <c r="GZ146" i="31" s="1"/>
  <c r="HS216" i="31"/>
  <c r="CK115" i="31"/>
  <c r="HS105" i="31"/>
  <c r="DX159" i="31"/>
  <c r="FL159" i="31" s="1"/>
  <c r="GZ159" i="31" s="1"/>
  <c r="DD175" i="31"/>
  <c r="ER175" i="31" s="1"/>
  <c r="GF175" i="31" s="1"/>
  <c r="HU73" i="31"/>
  <c r="DY109" i="31"/>
  <c r="FM109" i="31" s="1"/>
  <c r="HA109" i="31" s="1"/>
  <c r="CK156" i="31"/>
  <c r="IM26" i="31"/>
  <c r="HS129" i="31"/>
  <c r="HU217" i="31"/>
  <c r="DC43" i="31"/>
  <c r="EQ43" i="31" s="1"/>
  <c r="GE43" i="31" s="1"/>
  <c r="DD122" i="31"/>
  <c r="ER122" i="31" s="1"/>
  <c r="GF122" i="31" s="1"/>
  <c r="IM33" i="31"/>
  <c r="DY24" i="31"/>
  <c r="FM24" i="31" s="1"/>
  <c r="HA24" i="31" s="1"/>
  <c r="DY187" i="31"/>
  <c r="FM187" i="31" s="1"/>
  <c r="HA187" i="31" s="1"/>
  <c r="BP22" i="31"/>
  <c r="IO180" i="31"/>
  <c r="DD114" i="31"/>
  <c r="ER114" i="31" s="1"/>
  <c r="GF114" i="31" s="1"/>
  <c r="HS41" i="31"/>
  <c r="BP106" i="31"/>
  <c r="DY154" i="31"/>
  <c r="FM154" i="31" s="1"/>
  <c r="HA154" i="31" s="1"/>
  <c r="DD20" i="31"/>
  <c r="ER20" i="31" s="1"/>
  <c r="GF20" i="31" s="1"/>
  <c r="IM87" i="31"/>
  <c r="IO63" i="31"/>
  <c r="DX104" i="31"/>
  <c r="FL104" i="31" s="1"/>
  <c r="GZ104" i="31" s="1"/>
  <c r="DX207" i="31"/>
  <c r="FL207" i="31" s="1"/>
  <c r="GZ207" i="31" s="1"/>
  <c r="DY195" i="31"/>
  <c r="FM195" i="31" s="1"/>
  <c r="HA195" i="31" s="1"/>
  <c r="HR55" i="31"/>
  <c r="DD155" i="31"/>
  <c r="ER155" i="31" s="1"/>
  <c r="GF155" i="31" s="1"/>
  <c r="DX22" i="31"/>
  <c r="FL22" i="31" s="1"/>
  <c r="GZ22" i="31" s="1"/>
  <c r="IN123" i="31"/>
  <c r="HT138" i="31"/>
  <c r="DD173" i="31"/>
  <c r="ER173" i="31" s="1"/>
  <c r="GF173" i="31" s="1"/>
  <c r="HT35" i="31"/>
  <c r="DD84" i="31"/>
  <c r="ER84" i="31" s="1"/>
  <c r="GF84" i="31" s="1"/>
  <c r="DY13" i="31"/>
  <c r="FM13" i="31" s="1"/>
  <c r="HA13" i="31" s="1"/>
  <c r="IM29" i="31"/>
  <c r="IO197" i="31"/>
  <c r="CJ76" i="31"/>
  <c r="IN90" i="31"/>
  <c r="DD72" i="31"/>
  <c r="ER72" i="31" s="1"/>
  <c r="GF72" i="31" s="1"/>
  <c r="IM114" i="31"/>
  <c r="DX97" i="31"/>
  <c r="FL97" i="31" s="1"/>
  <c r="GZ97" i="31" s="1"/>
  <c r="HT95" i="31"/>
  <c r="HT59" i="31"/>
  <c r="CL135" i="31"/>
  <c r="HT34" i="31"/>
  <c r="HT168" i="31"/>
  <c r="HT163" i="31"/>
  <c r="IM44" i="31"/>
  <c r="DX181" i="31"/>
  <c r="FL181" i="31" s="1"/>
  <c r="GZ181" i="31" s="1"/>
  <c r="BO145" i="31"/>
  <c r="CK54" i="31"/>
  <c r="HS141" i="31"/>
  <c r="DX120" i="31"/>
  <c r="FL120" i="31" s="1"/>
  <c r="GZ120" i="31" s="1"/>
  <c r="CK4" i="31"/>
  <c r="HT81" i="31"/>
  <c r="IM91" i="31"/>
  <c r="IO193" i="31"/>
  <c r="DX168" i="31"/>
  <c r="FL168" i="31" s="1"/>
  <c r="GZ168" i="31" s="1"/>
  <c r="DX52" i="31"/>
  <c r="FL52" i="31" s="1"/>
  <c r="GZ52" i="31" s="1"/>
  <c r="DD100" i="31"/>
  <c r="ER100" i="31" s="1"/>
  <c r="GF100" i="31" s="1"/>
  <c r="DD26" i="31"/>
  <c r="ER26" i="31" s="1"/>
  <c r="GF26" i="31" s="1"/>
  <c r="DE170" i="31"/>
  <c r="ES170" i="31" s="1"/>
  <c r="GG170" i="31" s="1"/>
  <c r="DD148" i="31"/>
  <c r="ER148" i="31" s="1"/>
  <c r="GF148" i="31" s="1"/>
  <c r="HU142" i="31"/>
  <c r="DY36" i="31"/>
  <c r="FM36" i="31" s="1"/>
  <c r="HA36" i="31" s="1"/>
  <c r="DX191" i="31"/>
  <c r="FL191" i="31" s="1"/>
  <c r="GZ191" i="31" s="1"/>
  <c r="DE147" i="31"/>
  <c r="ES147" i="31" s="1"/>
  <c r="GG147" i="31" s="1"/>
  <c r="DX105" i="31"/>
  <c r="FL105" i="31" s="1"/>
  <c r="GZ105" i="31" s="1"/>
  <c r="IM23" i="31"/>
  <c r="HS215" i="31"/>
  <c r="DD27" i="31"/>
  <c r="ER27" i="31" s="1"/>
  <c r="GF27" i="31" s="1"/>
  <c r="IN55" i="31"/>
  <c r="IM208" i="31"/>
  <c r="HS5" i="31"/>
  <c r="IO148" i="31"/>
  <c r="DX169" i="31"/>
  <c r="FL169" i="31" s="1"/>
  <c r="GZ169" i="31" s="1"/>
  <c r="DZ30" i="31"/>
  <c r="FN30" i="31" s="1"/>
  <c r="HB30" i="31" s="1"/>
  <c r="DC116" i="31"/>
  <c r="EQ116" i="31" s="1"/>
  <c r="GE116" i="31" s="1"/>
  <c r="DD151" i="31"/>
  <c r="ER151" i="31" s="1"/>
  <c r="GF151" i="31" s="1"/>
  <c r="CK216" i="31"/>
  <c r="CJ171" i="31"/>
  <c r="BO79" i="31"/>
  <c r="BP127" i="31"/>
  <c r="CJ133" i="31"/>
  <c r="HS47" i="31"/>
  <c r="CL15" i="31"/>
  <c r="CL85" i="31"/>
  <c r="HT179" i="31"/>
  <c r="W25" i="38"/>
  <c r="X17" i="38"/>
  <c r="DC33" i="31"/>
  <c r="EQ33" i="31" s="1"/>
  <c r="GE33" i="31" s="1"/>
  <c r="HT152" i="31"/>
  <c r="HT62" i="31"/>
  <c r="DY124" i="31"/>
  <c r="FM124" i="31" s="1"/>
  <c r="HA124" i="31" s="1"/>
  <c r="HS210" i="31"/>
  <c r="CK39" i="31"/>
  <c r="CJ213" i="31"/>
  <c r="DD150" i="31"/>
  <c r="ER150" i="31" s="1"/>
  <c r="GF150" i="31" s="1"/>
  <c r="BQ110" i="31"/>
  <c r="DD32" i="31"/>
  <c r="ER32" i="31" s="1"/>
  <c r="GF32" i="31" s="1"/>
  <c r="IM110" i="31"/>
  <c r="IL209" i="31"/>
  <c r="HT176" i="31"/>
  <c r="BP19" i="31"/>
  <c r="DD64" i="31"/>
  <c r="ER64" i="31" s="1"/>
  <c r="GF64" i="31" s="1"/>
  <c r="DD184" i="31"/>
  <c r="ER184" i="31" s="1"/>
  <c r="GF184" i="31" s="1"/>
  <c r="DD123" i="31"/>
  <c r="ER123" i="31" s="1"/>
  <c r="GF123" i="31" s="1"/>
  <c r="BO195" i="31"/>
  <c r="HS4" i="31"/>
  <c r="HT14" i="31"/>
  <c r="HT69" i="31"/>
  <c r="DC58" i="31"/>
  <c r="EQ58" i="31" s="1"/>
  <c r="GE58" i="31" s="1"/>
  <c r="DC199" i="31"/>
  <c r="EQ199" i="31" s="1"/>
  <c r="GE199" i="31" s="1"/>
  <c r="DC146" i="31"/>
  <c r="EQ146" i="31" s="1"/>
  <c r="GE146" i="31" s="1"/>
  <c r="DW134" i="31"/>
  <c r="FK134" i="31" s="1"/>
  <c r="GY134" i="31" s="1"/>
  <c r="DX218" i="31"/>
  <c r="FL218" i="31" s="1"/>
  <c r="GZ218" i="31" s="1"/>
  <c r="DX95" i="31"/>
  <c r="FL95" i="31" s="1"/>
  <c r="GZ95" i="31" s="1"/>
  <c r="IM7" i="31"/>
  <c r="BP183" i="31"/>
  <c r="BQ61" i="31"/>
  <c r="BP208" i="31"/>
  <c r="BO189" i="31"/>
  <c r="IN179" i="31"/>
  <c r="DX43" i="31"/>
  <c r="FL43" i="31" s="1"/>
  <c r="GZ43" i="31" s="1"/>
  <c r="DX99" i="31"/>
  <c r="FL99" i="31" s="1"/>
  <c r="GZ99" i="31" s="1"/>
  <c r="BQ109" i="31"/>
  <c r="DX211" i="31"/>
  <c r="FL211" i="31" s="1"/>
  <c r="GZ211" i="31" s="1"/>
  <c r="DD107" i="31"/>
  <c r="ER107" i="31" s="1"/>
  <c r="GF107" i="31" s="1"/>
  <c r="DD68" i="31"/>
  <c r="ER68" i="31" s="1"/>
  <c r="GF68" i="31" s="1"/>
  <c r="DD44" i="31"/>
  <c r="ER44" i="31" s="1"/>
  <c r="GF44" i="31" s="1"/>
  <c r="DY178" i="31"/>
  <c r="FM178" i="31" s="1"/>
  <c r="HA178" i="31" s="1"/>
  <c r="DX21" i="31"/>
  <c r="FL21" i="31" s="1"/>
  <c r="GZ21" i="31" s="1"/>
  <c r="BO82" i="31"/>
  <c r="BQ103" i="31"/>
  <c r="CJ204" i="31"/>
  <c r="BQ172" i="31"/>
  <c r="CJ162" i="31"/>
  <c r="CJ138" i="31"/>
  <c r="CL82" i="31"/>
  <c r="BP171" i="31"/>
  <c r="DY61" i="31"/>
  <c r="FM61" i="31" s="1"/>
  <c r="HA61" i="31" s="1"/>
  <c r="DY174" i="31"/>
  <c r="FM174" i="31" s="1"/>
  <c r="HA174" i="31" s="1"/>
  <c r="V18" i="38"/>
  <c r="W18" i="38" s="1"/>
  <c r="X18" i="38" s="1"/>
  <c r="CK164" i="31"/>
  <c r="DC149" i="31"/>
  <c r="EQ149" i="31" s="1"/>
  <c r="GE149" i="31" s="1"/>
  <c r="CK144" i="31"/>
  <c r="CJ147" i="31"/>
  <c r="BQ124" i="31"/>
  <c r="BQ71" i="31"/>
  <c r="DC211" i="31"/>
  <c r="EQ211" i="31" s="1"/>
  <c r="GE211" i="31" s="1"/>
  <c r="DE167" i="31"/>
  <c r="ES167" i="31" s="1"/>
  <c r="GG167" i="31" s="1"/>
  <c r="DE153" i="31"/>
  <c r="ES153" i="31" s="1"/>
  <c r="GG153" i="31" s="1"/>
  <c r="DX34" i="31"/>
  <c r="FL34" i="31" s="1"/>
  <c r="GZ34" i="31" s="1"/>
  <c r="DD88" i="31"/>
  <c r="ER88" i="31" s="1"/>
  <c r="GF88" i="31" s="1"/>
  <c r="DW88" i="31"/>
  <c r="FK88" i="31" s="1"/>
  <c r="GY88" i="31" s="1"/>
  <c r="DX31" i="31"/>
  <c r="FL31" i="31" s="1"/>
  <c r="GZ31" i="31" s="1"/>
  <c r="DY83" i="31"/>
  <c r="FM83" i="31" s="1"/>
  <c r="HA83" i="31" s="1"/>
  <c r="BQ8" i="31"/>
  <c r="DX35" i="31"/>
  <c r="FL35" i="31" s="1"/>
  <c r="GZ35" i="31" s="1"/>
  <c r="CJ205" i="31"/>
  <c r="CJ196" i="31"/>
  <c r="DD108" i="31"/>
  <c r="ER108" i="31" s="1"/>
  <c r="GF108" i="31" s="1"/>
  <c r="BQ111" i="31"/>
  <c r="DE187" i="31"/>
  <c r="ES187" i="31" s="1"/>
  <c r="GG187" i="31" s="1"/>
  <c r="DE205" i="31"/>
  <c r="ES205" i="31" s="1"/>
  <c r="GG205" i="31" s="1"/>
  <c r="DX212" i="31"/>
  <c r="FL212" i="31" s="1"/>
  <c r="GZ212" i="31" s="1"/>
  <c r="DD143" i="31"/>
  <c r="ER143" i="31" s="1"/>
  <c r="GF143" i="31" s="1"/>
  <c r="CI160" i="31"/>
  <c r="DC121" i="31"/>
  <c r="EQ121" i="31" s="1"/>
  <c r="GE121" i="31" s="1"/>
  <c r="DX17" i="31"/>
  <c r="FL17" i="31" s="1"/>
  <c r="GZ17" i="31" s="1"/>
  <c r="BO206" i="31"/>
  <c r="DX57" i="31"/>
  <c r="FL57" i="31" s="1"/>
  <c r="GZ57" i="31" s="1"/>
  <c r="BO201" i="31"/>
  <c r="BQ193" i="31"/>
  <c r="CK139" i="31"/>
  <c r="IN80" i="31"/>
  <c r="HS117" i="31"/>
  <c r="HT130" i="31"/>
  <c r="BP53" i="31"/>
  <c r="BP51" i="31"/>
  <c r="Z17" i="38"/>
  <c r="Z25" i="38" s="1"/>
  <c r="AA25" i="38" s="1"/>
  <c r="DX25" i="31"/>
  <c r="FL25" i="31" s="1"/>
  <c r="GZ25" i="31" s="1"/>
  <c r="DD119" i="31"/>
  <c r="ER119" i="31" s="1"/>
  <c r="GF119" i="31" s="1"/>
  <c r="IN116" i="31"/>
  <c r="DX51" i="31"/>
  <c r="FL51" i="31" s="1"/>
  <c r="GZ51" i="31" s="1"/>
  <c r="CJ92" i="31"/>
  <c r="HT80" i="31"/>
  <c r="HT7" i="31"/>
  <c r="DD87" i="31"/>
  <c r="ER87" i="31" s="1"/>
  <c r="GF87" i="31" s="1"/>
  <c r="IN151" i="31"/>
  <c r="DD186" i="31"/>
  <c r="ER186" i="31" s="1"/>
  <c r="GF186" i="31" s="1"/>
  <c r="IM142" i="31"/>
  <c r="K17" i="38"/>
  <c r="J25" i="38"/>
  <c r="IN185" i="31"/>
  <c r="DX140" i="31"/>
  <c r="FL140" i="31" s="1"/>
  <c r="GZ140" i="31" s="1"/>
  <c r="IO27" i="31"/>
  <c r="DD165" i="31"/>
  <c r="ER165" i="31" s="1"/>
  <c r="GF165" i="31" s="1"/>
  <c r="IN59" i="31"/>
  <c r="BP65" i="31"/>
  <c r="HS159" i="31"/>
  <c r="DW165" i="31"/>
  <c r="FK165" i="31" s="1"/>
  <c r="GY165" i="31" s="1"/>
  <c r="HT214" i="31"/>
  <c r="DX182" i="31"/>
  <c r="FL182" i="31" s="1"/>
  <c r="GZ182" i="31" s="1"/>
  <c r="HT25" i="31"/>
  <c r="DW67" i="31"/>
  <c r="FK67" i="31" s="1"/>
  <c r="GY67" i="31" s="1"/>
  <c r="HT85" i="31"/>
  <c r="HS28" i="31"/>
  <c r="DD180" i="31"/>
  <c r="ER180" i="31" s="1"/>
  <c r="GF180" i="31" s="1"/>
  <c r="DE77" i="31"/>
  <c r="ES77" i="31" s="1"/>
  <c r="GG77" i="31" s="1"/>
  <c r="IM210" i="31"/>
  <c r="DD94" i="31"/>
  <c r="ER94" i="31" s="1"/>
  <c r="GF94" i="31" s="1"/>
  <c r="DX10" i="31"/>
  <c r="FL10" i="31" s="1"/>
  <c r="GZ10" i="31" s="1"/>
  <c r="DD97" i="31"/>
  <c r="ER97" i="31" s="1"/>
  <c r="GF97" i="31" s="1"/>
  <c r="DX129" i="31"/>
  <c r="FL129" i="31" s="1"/>
  <c r="GZ129" i="31" s="1"/>
  <c r="HS42" i="31"/>
  <c r="HT212" i="31"/>
  <c r="DX101" i="31"/>
  <c r="FL101" i="31" s="1"/>
  <c r="GZ101" i="31" s="1"/>
  <c r="DY28" i="31"/>
  <c r="FM28" i="31" s="1"/>
  <c r="HA28" i="31" s="1"/>
  <c r="DY163" i="31"/>
  <c r="FM163" i="31" s="1"/>
  <c r="HA163" i="31" s="1"/>
  <c r="HS196" i="31"/>
  <c r="DX32" i="31"/>
  <c r="FL32" i="31" s="1"/>
  <c r="GZ32" i="31" s="1"/>
  <c r="IN122" i="31"/>
  <c r="HR202" i="31"/>
  <c r="HT198" i="31"/>
  <c r="DY137" i="31"/>
  <c r="FM137" i="31" s="1"/>
  <c r="HA137" i="31" s="1"/>
  <c r="DC91" i="31"/>
  <c r="EQ91" i="31" s="1"/>
  <c r="GE91" i="31" s="1"/>
  <c r="DD128" i="31"/>
  <c r="ER128" i="31" s="1"/>
  <c r="GF128" i="31" s="1"/>
  <c r="HT177" i="31"/>
  <c r="CJ183" i="31"/>
  <c r="BO6" i="31"/>
  <c r="DC90" i="31"/>
  <c r="EQ90" i="31" s="1"/>
  <c r="GE90" i="31" s="1"/>
  <c r="DD115" i="31"/>
  <c r="ER115" i="31" s="1"/>
  <c r="GF115" i="31" s="1"/>
  <c r="HT120" i="31"/>
  <c r="DD131" i="31"/>
  <c r="ER131" i="31" s="1"/>
  <c r="GF131" i="31" s="1"/>
  <c r="DD11" i="31"/>
  <c r="ER11" i="31" s="1"/>
  <c r="GF11" i="31" s="1"/>
  <c r="DX50" i="31"/>
  <c r="FL50" i="31" s="1"/>
  <c r="GZ50" i="31" s="1"/>
  <c r="DX176" i="31"/>
  <c r="FL176" i="31" s="1"/>
  <c r="GZ176" i="31" s="1"/>
  <c r="BO197" i="31"/>
  <c r="HS185" i="31"/>
  <c r="BP78" i="31"/>
  <c r="IO127" i="31"/>
  <c r="IN16" i="31"/>
  <c r="DC56" i="31"/>
  <c r="EQ56" i="31" s="1"/>
  <c r="GE56" i="31" s="1"/>
  <c r="IO72" i="31"/>
  <c r="DY8" i="31"/>
  <c r="FM8" i="31" s="1"/>
  <c r="HA8" i="31" s="1"/>
  <c r="CJ84" i="31"/>
  <c r="IM152" i="31"/>
  <c r="IO93" i="31"/>
  <c r="IO217" i="31"/>
  <c r="DW98" i="31"/>
  <c r="FK98" i="31" s="1"/>
  <c r="GY98" i="31" s="1"/>
  <c r="DD52" i="31"/>
  <c r="ER52" i="31" s="1"/>
  <c r="GF52" i="31" s="1"/>
  <c r="DX106" i="31"/>
  <c r="FL106" i="31" s="1"/>
  <c r="GZ106" i="31" s="1"/>
  <c r="DX119" i="31"/>
  <c r="FL119" i="31" s="1"/>
  <c r="GZ119" i="31" s="1"/>
  <c r="DX145" i="31"/>
  <c r="FL145" i="31" s="1"/>
  <c r="GZ145" i="31" s="1"/>
  <c r="IM214" i="31"/>
  <c r="HS118" i="31"/>
  <c r="DD213" i="31"/>
  <c r="ER213" i="31" s="1"/>
  <c r="GF213" i="31" s="1"/>
  <c r="DE75" i="31"/>
  <c r="ES75" i="31" s="1"/>
  <c r="GG75" i="31" s="1"/>
  <c r="DC48" i="31"/>
  <c r="EQ48" i="31" s="1"/>
  <c r="GE48" i="31" s="1"/>
  <c r="L17" i="38"/>
  <c r="BQ190" i="31"/>
  <c r="HS70" i="31"/>
  <c r="HR125" i="31"/>
  <c r="IN121" i="31"/>
  <c r="DD203" i="31"/>
  <c r="ER203" i="31" s="1"/>
  <c r="GF203" i="31" s="1"/>
  <c r="BP29" i="31"/>
  <c r="CK60" i="31"/>
  <c r="HT137" i="31"/>
  <c r="HS23" i="31"/>
  <c r="DX71" i="31"/>
  <c r="FL71" i="31" s="1"/>
  <c r="GZ71" i="31" s="1"/>
  <c r="DC136" i="31"/>
  <c r="EQ136" i="31" s="1"/>
  <c r="GE136" i="31" s="1"/>
  <c r="DD74" i="31"/>
  <c r="ER74" i="31" s="1"/>
  <c r="GF74" i="31" s="1"/>
  <c r="DC63" i="31"/>
  <c r="EQ63" i="31" s="1"/>
  <c r="GE63" i="31" s="1"/>
  <c r="HS160" i="31"/>
  <c r="DC16" i="31"/>
  <c r="EQ16" i="31" s="1"/>
  <c r="GE16" i="31" s="1"/>
  <c r="BQ76" i="31"/>
  <c r="DY170" i="31"/>
  <c r="FM170" i="31" s="1"/>
  <c r="HA170" i="31" s="1"/>
  <c r="HT57" i="31"/>
  <c r="BP126" i="31"/>
  <c r="IO68" i="31"/>
  <c r="BO166" i="31"/>
  <c r="HS13" i="31"/>
  <c r="IN37" i="31"/>
  <c r="DY190" i="31"/>
  <c r="FM190" i="31" s="1"/>
  <c r="HA190" i="31" s="1"/>
  <c r="BP102" i="31"/>
  <c r="BP60" i="31"/>
  <c r="CK78" i="31"/>
  <c r="BQ15" i="31"/>
  <c r="CK177" i="31"/>
  <c r="DY194" i="31"/>
  <c r="FM194" i="31" s="1"/>
  <c r="HA194" i="31" s="1"/>
  <c r="DW94" i="31"/>
  <c r="FK94" i="31" s="1"/>
  <c r="GY94" i="31" s="1"/>
  <c r="DE157" i="31"/>
  <c r="ES157" i="31" s="1"/>
  <c r="GG157" i="31" s="1"/>
  <c r="DD17" i="31"/>
  <c r="ER17" i="31" s="1"/>
  <c r="GF17" i="31" s="1"/>
  <c r="DD182" i="31"/>
  <c r="ER182" i="31" s="1"/>
  <c r="GF182" i="31" s="1"/>
  <c r="DX128" i="31"/>
  <c r="FL128" i="31" s="1"/>
  <c r="GZ128" i="31" s="1"/>
  <c r="CJ202" i="31"/>
  <c r="BQ21" i="31"/>
  <c r="L14" i="39"/>
  <c r="DD101" i="31"/>
  <c r="ER101" i="31" s="1"/>
  <c r="GF101" i="31" s="1"/>
  <c r="DD98" i="31"/>
  <c r="ER98" i="31" s="1"/>
  <c r="GF98" i="31" s="1"/>
  <c r="CK118" i="31"/>
  <c r="CJ130" i="31"/>
  <c r="CK108" i="31"/>
  <c r="CK200" i="31"/>
  <c r="DX158" i="31"/>
  <c r="FL158" i="31" s="1"/>
  <c r="GZ158" i="31" s="1"/>
  <c r="DX126" i="31"/>
  <c r="FL126" i="31" s="1"/>
  <c r="GZ126" i="31" s="1"/>
  <c r="DD96" i="31"/>
  <c r="ER96" i="31" s="1"/>
  <c r="GF96" i="31" s="1"/>
  <c r="CK38" i="31"/>
  <c r="DX18" i="31"/>
  <c r="FL18" i="31" s="1"/>
  <c r="GZ18" i="31" s="1"/>
  <c r="DX125" i="31"/>
  <c r="FL125" i="31" s="1"/>
  <c r="GZ125" i="31" s="1"/>
  <c r="CJ107" i="31"/>
  <c r="CJ70" i="31"/>
  <c r="BP38" i="31"/>
  <c r="DD92" i="31"/>
  <c r="ER92" i="31" s="1"/>
  <c r="GF92" i="31" s="1"/>
  <c r="DY6" i="31"/>
  <c r="FM6" i="31" s="1"/>
  <c r="HA6" i="31" s="1"/>
  <c r="DY62" i="31"/>
  <c r="FM62" i="31" s="1"/>
  <c r="HA62" i="31" s="1"/>
  <c r="DD188" i="31"/>
  <c r="ER188" i="31" s="1"/>
  <c r="GF188" i="31" s="1"/>
  <c r="DD12" i="31"/>
  <c r="ER12" i="31" s="1"/>
  <c r="GF12" i="31" s="1"/>
  <c r="DE204" i="31"/>
  <c r="ES204" i="31" s="1"/>
  <c r="GG204" i="31" s="1"/>
  <c r="CK14" i="31"/>
  <c r="DX175" i="31"/>
  <c r="FL175" i="31" s="1"/>
  <c r="GZ175" i="31" s="1"/>
  <c r="DX132" i="31"/>
  <c r="FL132" i="31" s="1"/>
  <c r="GZ132" i="31" s="1"/>
  <c r="DX192" i="31"/>
  <c r="FL192" i="31" s="1"/>
  <c r="GZ192" i="31" s="1"/>
  <c r="DE45" i="31"/>
  <c r="ES45" i="31" s="1"/>
  <c r="GG45" i="31" s="1"/>
  <c r="CJ153" i="31"/>
  <c r="DX46" i="31"/>
  <c r="FL46" i="31" s="1"/>
  <c r="GZ46" i="31" s="1"/>
  <c r="CK102" i="31"/>
  <c r="DD89" i="31"/>
  <c r="ER89" i="31" s="1"/>
  <c r="GF89" i="31" s="1"/>
  <c r="CK117" i="31"/>
  <c r="BP218" i="31"/>
  <c r="BP31" i="31"/>
  <c r="BQ134" i="31"/>
  <c r="DX136" i="31"/>
  <c r="FL136" i="31" s="1"/>
  <c r="GZ136" i="31" s="1"/>
  <c r="DD133" i="31"/>
  <c r="ER133" i="31" s="1"/>
  <c r="GF133" i="31" s="1"/>
  <c r="CK40" i="31"/>
  <c r="BQ154" i="31"/>
  <c r="DE207" i="31"/>
  <c r="ES207" i="31" s="1"/>
  <c r="GG207" i="31" s="1"/>
  <c r="DD93" i="31"/>
  <c r="ER93" i="31" s="1"/>
  <c r="GF93" i="31" s="1"/>
  <c r="DX53" i="31"/>
  <c r="FL53" i="31" s="1"/>
  <c r="GZ53" i="31" s="1"/>
  <c r="DC169" i="31"/>
  <c r="EQ169" i="31" s="1"/>
  <c r="GE169" i="31" s="1"/>
  <c r="CJ75" i="31"/>
  <c r="BP112" i="31"/>
  <c r="DX143" i="31"/>
  <c r="FL143" i="31" s="1"/>
  <c r="GZ143" i="31" s="1"/>
  <c r="DY64" i="31"/>
  <c r="FM64" i="31" s="1"/>
  <c r="HA64" i="31" s="1"/>
  <c r="DX66" i="31"/>
  <c r="FL66" i="31" s="1"/>
  <c r="GZ66" i="31" s="1"/>
  <c r="BQ158" i="31"/>
  <c r="DY201" i="31"/>
  <c r="FM201" i="31" s="1"/>
  <c r="HA201" i="31" s="1"/>
  <c r="DD10" i="31"/>
  <c r="ER10" i="31" s="1"/>
  <c r="GF10" i="31" s="1"/>
  <c r="DX157" i="31"/>
  <c r="FL157" i="31" s="1"/>
  <c r="GZ157" i="31" s="1"/>
  <c r="CK42" i="31"/>
  <c r="DC209" i="31"/>
  <c r="EQ209" i="31" s="1"/>
  <c r="GE209" i="31" s="1"/>
  <c r="DY5" i="31"/>
  <c r="FM5" i="31" s="1"/>
  <c r="HA5" i="31" s="1"/>
  <c r="DY11" i="31"/>
  <c r="FM11" i="31" s="1"/>
  <c r="HA11" i="31" s="1"/>
  <c r="DD86" i="31"/>
  <c r="ER86" i="31" s="1"/>
  <c r="GF86" i="31" s="1"/>
  <c r="DF181" i="31"/>
  <c r="ET181" i="31" s="1"/>
  <c r="DY86" i="31"/>
  <c r="FM86" i="31" s="1"/>
  <c r="HA86" i="31" s="1"/>
  <c r="DX172" i="31"/>
  <c r="FL172" i="31" s="1"/>
  <c r="GZ172" i="31" s="1"/>
  <c r="DD139" i="31"/>
  <c r="ER139" i="31" s="1"/>
  <c r="GF139" i="31" s="1"/>
  <c r="BP18" i="31"/>
  <c r="BP9" i="31"/>
  <c r="V18" i="39"/>
  <c r="W18" i="39" s="1"/>
  <c r="X18" i="39" s="1"/>
  <c r="Y18" i="39" l="1"/>
  <c r="U19" i="39" s="1"/>
  <c r="V19" i="39" s="1"/>
  <c r="W19" i="39" s="1"/>
  <c r="X19" i="39" s="1"/>
  <c r="HT186" i="31"/>
  <c r="BQ186" i="31" s="1"/>
  <c r="HT44" i="31"/>
  <c r="BQ44" i="31" s="1"/>
  <c r="IO24" i="31"/>
  <c r="IN119" i="31"/>
  <c r="CK119" i="31" s="1"/>
  <c r="IO163" i="31"/>
  <c r="CL163" i="31" s="1"/>
  <c r="IN175" i="31"/>
  <c r="IN101" i="31"/>
  <c r="CK101" i="31" s="1"/>
  <c r="IO174" i="31"/>
  <c r="CL174" i="31" s="1"/>
  <c r="IN181" i="31"/>
  <c r="CK181" i="31" s="1"/>
  <c r="IO13" i="31"/>
  <c r="CL13" i="31" s="1"/>
  <c r="IN198" i="31"/>
  <c r="CK198" i="31" s="1"/>
  <c r="IO83" i="31"/>
  <c r="CL83" i="31" s="1"/>
  <c r="HT148" i="31"/>
  <c r="BQ148" i="31" s="1"/>
  <c r="IN126" i="31"/>
  <c r="CK126" i="31" s="1"/>
  <c r="IO137" i="31"/>
  <c r="IN10" i="31"/>
  <c r="CK10" i="31" s="1"/>
  <c r="HT119" i="31"/>
  <c r="BQ119" i="31" s="1"/>
  <c r="IO86" i="31"/>
  <c r="CL86" i="31" s="1"/>
  <c r="IO190" i="31"/>
  <c r="CL190" i="31" s="1"/>
  <c r="IN182" i="31"/>
  <c r="CK182" i="31" s="1"/>
  <c r="IO195" i="31"/>
  <c r="HT139" i="31"/>
  <c r="HT98" i="31"/>
  <c r="BQ98" i="31" s="1"/>
  <c r="HS16" i="31"/>
  <c r="BP16" i="31" s="1"/>
  <c r="HT150" i="31"/>
  <c r="BQ150" i="31" s="1"/>
  <c r="HT151" i="31"/>
  <c r="BQ151" i="31" s="1"/>
  <c r="IN120" i="31"/>
  <c r="CK120" i="31" s="1"/>
  <c r="IM88" i="31"/>
  <c r="CJ88" i="31" s="1"/>
  <c r="IN21" i="31"/>
  <c r="CK21" i="31" s="1"/>
  <c r="IN95" i="31"/>
  <c r="CK95" i="31" s="1"/>
  <c r="IN125" i="31"/>
  <c r="CK125" i="31" s="1"/>
  <c r="HT128" i="31"/>
  <c r="BQ128" i="31" s="1"/>
  <c r="IO5" i="31"/>
  <c r="CL5" i="31" s="1"/>
  <c r="HT182" i="31"/>
  <c r="BQ182" i="31" s="1"/>
  <c r="IN212" i="31"/>
  <c r="CK212" i="31" s="1"/>
  <c r="HT27" i="31"/>
  <c r="BQ27" i="31" s="1"/>
  <c r="IN53" i="31"/>
  <c r="CK53" i="31" s="1"/>
  <c r="HU45" i="31"/>
  <c r="BR45" i="31" s="1"/>
  <c r="HU167" i="31"/>
  <c r="HS146" i="31"/>
  <c r="BP146" i="31" s="1"/>
  <c r="HS63" i="31"/>
  <c r="BP63" i="31" s="1"/>
  <c r="HU75" i="31"/>
  <c r="BR75" i="31" s="1"/>
  <c r="IN66" i="31"/>
  <c r="CK66" i="31" s="1"/>
  <c r="HU157" i="31"/>
  <c r="BR157" i="31" s="1"/>
  <c r="HS56" i="31"/>
  <c r="BP56" i="31" s="1"/>
  <c r="IN50" i="31"/>
  <c r="CK50" i="31" s="1"/>
  <c r="HS121" i="31"/>
  <c r="BP121" i="31" s="1"/>
  <c r="HU187" i="31"/>
  <c r="BR187" i="31" s="1"/>
  <c r="HT88" i="31"/>
  <c r="BQ88" i="31" s="1"/>
  <c r="HS149" i="31"/>
  <c r="BP149" i="31" s="1"/>
  <c r="HS199" i="31"/>
  <c r="BP199" i="31" s="1"/>
  <c r="HT32" i="31"/>
  <c r="BQ32" i="31" s="1"/>
  <c r="HS116" i="31"/>
  <c r="BP116" i="31" s="1"/>
  <c r="HT26" i="31"/>
  <c r="BQ26" i="31" s="1"/>
  <c r="IO187" i="31"/>
  <c r="CL187" i="31" s="1"/>
  <c r="HU77" i="31"/>
  <c r="BR77" i="31" s="1"/>
  <c r="HT184" i="31"/>
  <c r="BQ184" i="31" s="1"/>
  <c r="IN191" i="31"/>
  <c r="CK191" i="31" s="1"/>
  <c r="IO154" i="31"/>
  <c r="CL154" i="31" s="1"/>
  <c r="IP112" i="31"/>
  <c r="CM112" i="31" s="1"/>
  <c r="IN172" i="31"/>
  <c r="CK172" i="31" s="1"/>
  <c r="HT10" i="31"/>
  <c r="HT188" i="31"/>
  <c r="IO194" i="31"/>
  <c r="CL194" i="31" s="1"/>
  <c r="HT108" i="31"/>
  <c r="BQ108" i="31" s="1"/>
  <c r="HU153" i="31"/>
  <c r="BR153" i="31" s="1"/>
  <c r="HS211" i="31"/>
  <c r="BP211" i="31" s="1"/>
  <c r="IN169" i="31"/>
  <c r="CK169" i="31" s="1"/>
  <c r="IN52" i="31"/>
  <c r="CK52" i="31" s="1"/>
  <c r="IN207" i="31"/>
  <c r="CK207" i="31" s="1"/>
  <c r="IO109" i="31"/>
  <c r="CL109" i="31" s="1"/>
  <c r="IM12" i="31"/>
  <c r="CJ12" i="31" s="1"/>
  <c r="IN129" i="31"/>
  <c r="CK129" i="31" s="1"/>
  <c r="BP118" i="31"/>
  <c r="BP28" i="31"/>
  <c r="CL27" i="31"/>
  <c r="DE8" i="31"/>
  <c r="ES8" i="31" s="1"/>
  <c r="GG8" i="31" s="1"/>
  <c r="DC195" i="31"/>
  <c r="EQ195" i="31" s="1"/>
  <c r="GE195" i="31" s="1"/>
  <c r="DC79" i="31"/>
  <c r="EQ79" i="31" s="1"/>
  <c r="GE79" i="31" s="1"/>
  <c r="DY54" i="31"/>
  <c r="FM54" i="31" s="1"/>
  <c r="HA54" i="31" s="1"/>
  <c r="BQ34" i="31"/>
  <c r="DD22" i="31"/>
  <c r="ER22" i="31" s="1"/>
  <c r="GF22" i="31" s="1"/>
  <c r="DD46" i="31"/>
  <c r="ER46" i="31" s="1"/>
  <c r="GF46" i="31" s="1"/>
  <c r="HT86" i="31"/>
  <c r="DD191" i="31"/>
  <c r="ER191" i="31" s="1"/>
  <c r="GF191" i="31" s="1"/>
  <c r="IN157" i="31"/>
  <c r="IO201" i="31"/>
  <c r="IO64" i="31"/>
  <c r="DD112" i="31"/>
  <c r="ER112" i="31" s="1"/>
  <c r="GF112" i="31" s="1"/>
  <c r="DF104" i="31"/>
  <c r="ET104" i="31" s="1"/>
  <c r="HU207" i="31"/>
  <c r="IN136" i="31"/>
  <c r="DD218" i="31"/>
  <c r="ER218" i="31" s="1"/>
  <c r="GF218" i="31" s="1"/>
  <c r="IN46" i="31"/>
  <c r="IN192" i="31"/>
  <c r="DY74" i="31"/>
  <c r="FM74" i="31" s="1"/>
  <c r="HA74" i="31" s="1"/>
  <c r="DZ96" i="31"/>
  <c r="FN96" i="31" s="1"/>
  <c r="HB96" i="31" s="1"/>
  <c r="IO6" i="31"/>
  <c r="DF192" i="31"/>
  <c r="ET192" i="31" s="1"/>
  <c r="HV192" i="31" s="1"/>
  <c r="DY38" i="31"/>
  <c r="FM38" i="31" s="1"/>
  <c r="HA38" i="31" s="1"/>
  <c r="DY200" i="31"/>
  <c r="FM200" i="31" s="1"/>
  <c r="HA200" i="31" s="1"/>
  <c r="DY118" i="31"/>
  <c r="FM118" i="31" s="1"/>
  <c r="HA118" i="31" s="1"/>
  <c r="DX186" i="31"/>
  <c r="FL186" i="31" s="1"/>
  <c r="GZ186" i="31" s="1"/>
  <c r="CL68" i="31"/>
  <c r="HS136" i="31"/>
  <c r="DD29" i="31"/>
  <c r="ER29" i="31" s="1"/>
  <c r="GF29" i="31" s="1"/>
  <c r="H18" i="38"/>
  <c r="L25" i="38"/>
  <c r="M17" i="38"/>
  <c r="M25" i="38" s="1"/>
  <c r="CJ214" i="31"/>
  <c r="HT52" i="31"/>
  <c r="DD78" i="31"/>
  <c r="ER78" i="31" s="1"/>
  <c r="GF78" i="31" s="1"/>
  <c r="HS90" i="31"/>
  <c r="IN32" i="31"/>
  <c r="BQ212" i="31"/>
  <c r="BQ85" i="31"/>
  <c r="IM165" i="31"/>
  <c r="CK151" i="31"/>
  <c r="IN51" i="31"/>
  <c r="DD51" i="31"/>
  <c r="ER51" i="31" s="1"/>
  <c r="GF51" i="31" s="1"/>
  <c r="Y18" i="38"/>
  <c r="IO61" i="31"/>
  <c r="DX162" i="31"/>
  <c r="FL162" i="31" s="1"/>
  <c r="GZ162" i="31" s="1"/>
  <c r="DC82" i="31"/>
  <c r="EQ82" i="31" s="1"/>
  <c r="GE82" i="31" s="1"/>
  <c r="DX19" i="31"/>
  <c r="FL19" i="31" s="1"/>
  <c r="GZ19" i="31" s="1"/>
  <c r="HT107" i="31"/>
  <c r="IN211" i="31"/>
  <c r="IN99" i="31"/>
  <c r="IN218" i="31"/>
  <c r="HS58" i="31"/>
  <c r="BQ176" i="31"/>
  <c r="DE110" i="31"/>
  <c r="ES110" i="31" s="1"/>
  <c r="GG110" i="31" s="1"/>
  <c r="DY206" i="31"/>
  <c r="FM206" i="31" s="1"/>
  <c r="HA206" i="31" s="1"/>
  <c r="DZ15" i="31"/>
  <c r="FN15" i="31" s="1"/>
  <c r="HB15" i="31" s="1"/>
  <c r="BP5" i="31"/>
  <c r="IN105" i="31"/>
  <c r="IO36" i="31"/>
  <c r="BQ81" i="31"/>
  <c r="HT72" i="31"/>
  <c r="IN22" i="31"/>
  <c r="HS43" i="31"/>
  <c r="BR73" i="31"/>
  <c r="BP216" i="31"/>
  <c r="CL149" i="31"/>
  <c r="DD60" i="31"/>
  <c r="ER60" i="31" s="1"/>
  <c r="GF60" i="31" s="1"/>
  <c r="DY139" i="31"/>
  <c r="FM139" i="31" s="1"/>
  <c r="HA139" i="31" s="1"/>
  <c r="DY199" i="31"/>
  <c r="FM199" i="31" s="1"/>
  <c r="HA199" i="31" s="1"/>
  <c r="BQ152" i="31"/>
  <c r="CJ91" i="31"/>
  <c r="DZ167" i="31"/>
  <c r="FN167" i="31" s="1"/>
  <c r="HB167" i="31" s="1"/>
  <c r="BQ139" i="31"/>
  <c r="H15" i="39"/>
  <c r="M14" i="39"/>
  <c r="DX202" i="31"/>
  <c r="FL202" i="31" s="1"/>
  <c r="GZ202" i="31" s="1"/>
  <c r="HT17" i="31"/>
  <c r="DY177" i="31"/>
  <c r="FM177" i="31" s="1"/>
  <c r="HA177" i="31" s="1"/>
  <c r="DD102" i="31"/>
  <c r="ER102" i="31" s="1"/>
  <c r="GF102" i="31" s="1"/>
  <c r="IO8" i="31"/>
  <c r="BP185" i="31"/>
  <c r="HT11" i="31"/>
  <c r="HS91" i="31"/>
  <c r="BP196" i="31"/>
  <c r="BP42" i="31"/>
  <c r="HT94" i="31"/>
  <c r="BP159" i="31"/>
  <c r="IN140" i="31"/>
  <c r="CK116" i="31"/>
  <c r="DE193" i="31"/>
  <c r="ES193" i="31" s="1"/>
  <c r="GG193" i="31" s="1"/>
  <c r="IN17" i="31"/>
  <c r="DW160" i="31"/>
  <c r="FK160" i="31" s="1"/>
  <c r="GY160" i="31" s="1"/>
  <c r="HU205" i="31"/>
  <c r="DX196" i="31"/>
  <c r="FL196" i="31" s="1"/>
  <c r="GZ196" i="31" s="1"/>
  <c r="DD67" i="31"/>
  <c r="ER67" i="31" s="1"/>
  <c r="GF67" i="31" s="1"/>
  <c r="DD174" i="31"/>
  <c r="ER174" i="31" s="1"/>
  <c r="GF174" i="31" s="1"/>
  <c r="DF99" i="31"/>
  <c r="ET99" i="31" s="1"/>
  <c r="HV99" i="31" s="1"/>
  <c r="DX147" i="31"/>
  <c r="FL147" i="31" s="1"/>
  <c r="GZ147" i="31" s="1"/>
  <c r="DE61" i="31"/>
  <c r="ES61" i="31" s="1"/>
  <c r="GG61" i="31" s="1"/>
  <c r="HT123" i="31"/>
  <c r="CI209" i="31"/>
  <c r="HS33" i="31"/>
  <c r="BP47" i="31"/>
  <c r="DW73" i="31"/>
  <c r="FK73" i="31" s="1"/>
  <c r="GY73" i="31" s="1"/>
  <c r="DY47" i="31"/>
  <c r="FM47" i="31" s="1"/>
  <c r="HA47" i="31" s="1"/>
  <c r="CJ208" i="31"/>
  <c r="BR142" i="31"/>
  <c r="HT100" i="31"/>
  <c r="DC145" i="31"/>
  <c r="EQ145" i="31" s="1"/>
  <c r="GE145" i="31" s="1"/>
  <c r="DZ135" i="31"/>
  <c r="FN135" i="31" s="1"/>
  <c r="HB135" i="31" s="1"/>
  <c r="CK90" i="31"/>
  <c r="HT84" i="31"/>
  <c r="IN104" i="31"/>
  <c r="DD106" i="31"/>
  <c r="ER106" i="31" s="1"/>
  <c r="GF106" i="31" s="1"/>
  <c r="BR217" i="31"/>
  <c r="DD140" i="31"/>
  <c r="ER140" i="31" s="1"/>
  <c r="GF140" i="31" s="1"/>
  <c r="DC166" i="31"/>
  <c r="EQ166" i="31" s="1"/>
  <c r="GE166" i="31" s="1"/>
  <c r="DE190" i="31"/>
  <c r="ES190" i="31" s="1"/>
  <c r="GG190" i="31" s="1"/>
  <c r="DY164" i="31"/>
  <c r="FM164" i="31" s="1"/>
  <c r="HA164" i="31" s="1"/>
  <c r="DD208" i="31"/>
  <c r="ER208" i="31" s="1"/>
  <c r="GF208" i="31" s="1"/>
  <c r="DD19" i="31"/>
  <c r="ER19" i="31" s="1"/>
  <c r="GF19" i="31" s="1"/>
  <c r="CL148" i="31"/>
  <c r="IO11" i="31"/>
  <c r="DY189" i="31"/>
  <c r="FM189" i="31" s="1"/>
  <c r="HA189" i="31" s="1"/>
  <c r="DX9" i="31"/>
  <c r="FL9" i="31" s="1"/>
  <c r="GZ9" i="31" s="1"/>
  <c r="DE158" i="31"/>
  <c r="ES158" i="31" s="1"/>
  <c r="GG158" i="31" s="1"/>
  <c r="IN143" i="31"/>
  <c r="DX113" i="31"/>
  <c r="FL113" i="31" s="1"/>
  <c r="GZ113" i="31" s="1"/>
  <c r="HS169" i="31"/>
  <c r="DE154" i="31"/>
  <c r="ES154" i="31" s="1"/>
  <c r="GG154" i="31" s="1"/>
  <c r="DX89" i="31"/>
  <c r="FL89" i="31" s="1"/>
  <c r="GZ89" i="31" s="1"/>
  <c r="DY117" i="31"/>
  <c r="FM117" i="31" s="1"/>
  <c r="HA117" i="31" s="1"/>
  <c r="DX153" i="31"/>
  <c r="FL153" i="31" s="1"/>
  <c r="GZ153" i="31" s="1"/>
  <c r="IN132" i="31"/>
  <c r="HU204" i="31"/>
  <c r="DY188" i="31"/>
  <c r="FM188" i="31" s="1"/>
  <c r="HA188" i="31" s="1"/>
  <c r="HT92" i="31"/>
  <c r="DX107" i="31"/>
  <c r="FL107" i="31" s="1"/>
  <c r="GZ107" i="31" s="1"/>
  <c r="HT96" i="31"/>
  <c r="DD161" i="31"/>
  <c r="ER161" i="31" s="1"/>
  <c r="GF161" i="31" s="1"/>
  <c r="DD144" i="31"/>
  <c r="ER144" i="31" s="1"/>
  <c r="GF144" i="31" s="1"/>
  <c r="DD126" i="31"/>
  <c r="ER126" i="31" s="1"/>
  <c r="GF126" i="31" s="1"/>
  <c r="BP160" i="31"/>
  <c r="IN71" i="31"/>
  <c r="HT203" i="31"/>
  <c r="HS48" i="31"/>
  <c r="IN145" i="31"/>
  <c r="IM98" i="31"/>
  <c r="CL72" i="31"/>
  <c r="HT131" i="31"/>
  <c r="DC6" i="31"/>
  <c r="EQ6" i="31" s="1"/>
  <c r="GE6" i="31" s="1"/>
  <c r="CJ210" i="31"/>
  <c r="IM67" i="31"/>
  <c r="CK185" i="31"/>
  <c r="HT87" i="31"/>
  <c r="DD53" i="31"/>
  <c r="ER53" i="31" s="1"/>
  <c r="GF53" i="31" s="1"/>
  <c r="DD171" i="31"/>
  <c r="ER171" i="31" s="1"/>
  <c r="GF171" i="31" s="1"/>
  <c r="DE172" i="31"/>
  <c r="ES172" i="31" s="1"/>
  <c r="GG172" i="31" s="1"/>
  <c r="DZ203" i="31"/>
  <c r="FN203" i="31" s="1"/>
  <c r="HB203" i="31" s="1"/>
  <c r="DZ103" i="31"/>
  <c r="FN103" i="31" s="1"/>
  <c r="HB103" i="31" s="1"/>
  <c r="DX20" i="31"/>
  <c r="FL20" i="31" s="1"/>
  <c r="GZ20" i="31" s="1"/>
  <c r="DE109" i="31"/>
  <c r="ES109" i="31" s="1"/>
  <c r="GG109" i="31" s="1"/>
  <c r="IN43" i="31"/>
  <c r="IM134" i="31"/>
  <c r="DY77" i="31"/>
  <c r="FM77" i="31" s="1"/>
  <c r="HA77" i="31" s="1"/>
  <c r="CJ110" i="31"/>
  <c r="DX81" i="31"/>
  <c r="FL81" i="31" s="1"/>
  <c r="GZ81" i="31" s="1"/>
  <c r="DY39" i="31"/>
  <c r="FM39" i="31" s="1"/>
  <c r="HA39" i="31" s="1"/>
  <c r="IP30" i="31"/>
  <c r="CK55" i="31"/>
  <c r="HU147" i="31"/>
  <c r="DY4" i="31"/>
  <c r="FM4" i="31" s="1"/>
  <c r="HA4" i="31" s="1"/>
  <c r="BQ59" i="31"/>
  <c r="BQ35" i="31"/>
  <c r="HT155" i="31"/>
  <c r="CL63" i="31"/>
  <c r="BP41" i="31"/>
  <c r="BP129" i="31"/>
  <c r="HT175" i="31"/>
  <c r="IN146" i="31"/>
  <c r="CJ166" i="31"/>
  <c r="BQ83" i="31"/>
  <c r="IN45" i="31"/>
  <c r="DC206" i="31"/>
  <c r="EQ206" i="31" s="1"/>
  <c r="GE206" i="31" s="1"/>
  <c r="DY115" i="31"/>
  <c r="FM115" i="31" s="1"/>
  <c r="HA115" i="31" s="1"/>
  <c r="DD9" i="31"/>
  <c r="ER9" i="31" s="1"/>
  <c r="GF9" i="31" s="1"/>
  <c r="DY155" i="31"/>
  <c r="FM155" i="31" s="1"/>
  <c r="HA155" i="31" s="1"/>
  <c r="HT89" i="31"/>
  <c r="DE21" i="31"/>
  <c r="ES21" i="31" s="1"/>
  <c r="GG21" i="31" s="1"/>
  <c r="DE39" i="31"/>
  <c r="ES39" i="31" s="1"/>
  <c r="GG39" i="31" s="1"/>
  <c r="DE15" i="31"/>
  <c r="ES15" i="31" s="1"/>
  <c r="GG15" i="31" s="1"/>
  <c r="BQ57" i="31"/>
  <c r="BP23" i="31"/>
  <c r="CK121" i="31"/>
  <c r="CL217" i="31"/>
  <c r="DC197" i="31"/>
  <c r="EQ197" i="31" s="1"/>
  <c r="GE197" i="31" s="1"/>
  <c r="CL137" i="31"/>
  <c r="BQ25" i="31"/>
  <c r="DD65" i="31"/>
  <c r="ER65" i="31" s="1"/>
  <c r="GF65" i="31" s="1"/>
  <c r="BQ7" i="31"/>
  <c r="BQ130" i="31"/>
  <c r="DC201" i="31"/>
  <c r="EQ201" i="31" s="1"/>
  <c r="GE201" i="31" s="1"/>
  <c r="DD164" i="31"/>
  <c r="ER164" i="31" s="1"/>
  <c r="GF164" i="31" s="1"/>
  <c r="DY141" i="31"/>
  <c r="FM141" i="31" s="1"/>
  <c r="HA141" i="31" s="1"/>
  <c r="DX205" i="31"/>
  <c r="FL205" i="31" s="1"/>
  <c r="GZ205" i="31" s="1"/>
  <c r="DY215" i="31"/>
  <c r="FM215" i="31" s="1"/>
  <c r="HA215" i="31" s="1"/>
  <c r="BR167" i="31"/>
  <c r="DY144" i="31"/>
  <c r="FM144" i="31" s="1"/>
  <c r="HA144" i="31" s="1"/>
  <c r="CK179" i="31"/>
  <c r="DD183" i="31"/>
  <c r="ER183" i="31" s="1"/>
  <c r="GF183" i="31" s="1"/>
  <c r="BQ69" i="31"/>
  <c r="BP210" i="31"/>
  <c r="DX133" i="31"/>
  <c r="FL133" i="31" s="1"/>
  <c r="GZ133" i="31" s="1"/>
  <c r="DY184" i="31"/>
  <c r="FM184" i="31" s="1"/>
  <c r="HA184" i="31" s="1"/>
  <c r="BQ95" i="31"/>
  <c r="DX76" i="31"/>
  <c r="FL76" i="31" s="1"/>
  <c r="GZ76" i="31" s="1"/>
  <c r="BO55" i="31"/>
  <c r="CJ87" i="31"/>
  <c r="CL24" i="31"/>
  <c r="CJ26" i="31"/>
  <c r="DD18" i="31"/>
  <c r="ER18" i="31" s="1"/>
  <c r="GF18" i="31" s="1"/>
  <c r="DE124" i="31"/>
  <c r="ES124" i="31" s="1"/>
  <c r="GG124" i="31" s="1"/>
  <c r="DY42" i="31"/>
  <c r="FM42" i="31" s="1"/>
  <c r="HA42" i="31" s="1"/>
  <c r="DD50" i="31"/>
  <c r="ER50" i="31" s="1"/>
  <c r="GF50" i="31" s="1"/>
  <c r="DY79" i="31"/>
  <c r="FM79" i="31" s="1"/>
  <c r="HA79" i="31" s="1"/>
  <c r="DY40" i="31"/>
  <c r="FM40" i="31" s="1"/>
  <c r="HA40" i="31" s="1"/>
  <c r="CK175" i="31"/>
  <c r="DE54" i="31"/>
  <c r="ES54" i="31" s="1"/>
  <c r="GG54" i="31" s="1"/>
  <c r="BQ188" i="31"/>
  <c r="DD38" i="31"/>
  <c r="ER38" i="31" s="1"/>
  <c r="GF38" i="31" s="1"/>
  <c r="DY108" i="31"/>
  <c r="FM108" i="31" s="1"/>
  <c r="HA108" i="31" s="1"/>
  <c r="CK37" i="31"/>
  <c r="BQ137" i="31"/>
  <c r="BO125" i="31"/>
  <c r="CL93" i="31"/>
  <c r="BQ120" i="31"/>
  <c r="DX183" i="31"/>
  <c r="FL183" i="31" s="1"/>
  <c r="GZ183" i="31" s="1"/>
  <c r="BQ198" i="31"/>
  <c r="CK59" i="31"/>
  <c r="BQ80" i="31"/>
  <c r="BP117" i="31"/>
  <c r="DZ82" i="31"/>
  <c r="FN82" i="31" s="1"/>
  <c r="HB82" i="31" s="1"/>
  <c r="DX204" i="31"/>
  <c r="FL204" i="31" s="1"/>
  <c r="GZ204" i="31" s="1"/>
  <c r="DE162" i="31"/>
  <c r="ES162" i="31" s="1"/>
  <c r="GG162" i="31" s="1"/>
  <c r="DX48" i="31"/>
  <c r="FL48" i="31" s="1"/>
  <c r="GZ48" i="31" s="1"/>
  <c r="CJ7" i="31"/>
  <c r="BQ14" i="31"/>
  <c r="BQ179" i="31"/>
  <c r="DF178" i="31"/>
  <c r="ET178" i="31" s="1"/>
  <c r="HV178" i="31" s="1"/>
  <c r="CJ44" i="31"/>
  <c r="CL197" i="31"/>
  <c r="HT173" i="31"/>
  <c r="CL195" i="31"/>
  <c r="HT114" i="31"/>
  <c r="CJ33" i="31"/>
  <c r="IN159" i="31"/>
  <c r="HT113" i="31"/>
  <c r="DY49" i="31"/>
  <c r="FM49" i="31" s="1"/>
  <c r="HA49" i="31" s="1"/>
  <c r="HT156" i="31"/>
  <c r="DW161" i="31"/>
  <c r="FK161" i="31" s="1"/>
  <c r="GY161" i="31" s="1"/>
  <c r="DE24" i="31"/>
  <c r="ES24" i="31" s="1"/>
  <c r="GG24" i="31" s="1"/>
  <c r="DE76" i="31"/>
  <c r="ES76" i="31" s="1"/>
  <c r="GG76" i="31" s="1"/>
  <c r="DD30" i="31"/>
  <c r="ER30" i="31" s="1"/>
  <c r="GF30" i="31" s="1"/>
  <c r="DX150" i="31"/>
  <c r="FL150" i="31" s="1"/>
  <c r="GZ150" i="31" s="1"/>
  <c r="DE40" i="31"/>
  <c r="ES40" i="31" s="1"/>
  <c r="GG40" i="31" s="1"/>
  <c r="BQ10" i="31"/>
  <c r="DY58" i="31"/>
  <c r="FM58" i="31" s="1"/>
  <c r="HA58" i="31" s="1"/>
  <c r="IN128" i="31"/>
  <c r="IM94" i="31"/>
  <c r="DY78" i="31"/>
  <c r="FM78" i="31" s="1"/>
  <c r="HA78" i="31" s="1"/>
  <c r="BP13" i="31"/>
  <c r="IO170" i="31"/>
  <c r="BP70" i="31"/>
  <c r="CJ152" i="31"/>
  <c r="CK16" i="31"/>
  <c r="IN176" i="31"/>
  <c r="BQ177" i="31"/>
  <c r="BO202" i="31"/>
  <c r="IO28" i="31"/>
  <c r="HT97" i="31"/>
  <c r="CJ142" i="31"/>
  <c r="IN25" i="31"/>
  <c r="CK80" i="31"/>
  <c r="IN57" i="31"/>
  <c r="DE194" i="31"/>
  <c r="ES194" i="31" s="1"/>
  <c r="GG194" i="31" s="1"/>
  <c r="HT143" i="31"/>
  <c r="DE111" i="31"/>
  <c r="ES111" i="31" s="1"/>
  <c r="GG111" i="31" s="1"/>
  <c r="IN35" i="31"/>
  <c r="IN31" i="31"/>
  <c r="IN34" i="31"/>
  <c r="DY173" i="31"/>
  <c r="FM173" i="31" s="1"/>
  <c r="HA173" i="31" s="1"/>
  <c r="DE71" i="31"/>
  <c r="ES71" i="31" s="1"/>
  <c r="GG71" i="31" s="1"/>
  <c r="DC189" i="31"/>
  <c r="EQ189" i="31" s="1"/>
  <c r="GE189" i="31" s="1"/>
  <c r="BP4" i="31"/>
  <c r="HT64" i="31"/>
  <c r="IO124" i="31"/>
  <c r="DD127" i="31"/>
  <c r="ER127" i="31" s="1"/>
  <c r="GF127" i="31" s="1"/>
  <c r="DX171" i="31"/>
  <c r="FL171" i="31" s="1"/>
  <c r="GZ171" i="31" s="1"/>
  <c r="DY69" i="31"/>
  <c r="FM69" i="31" s="1"/>
  <c r="HA69" i="31" s="1"/>
  <c r="BP215" i="31"/>
  <c r="HU170" i="31"/>
  <c r="IN168" i="31"/>
  <c r="BP141" i="31"/>
  <c r="BQ163" i="31"/>
  <c r="IN97" i="31"/>
  <c r="CJ29" i="31"/>
  <c r="BQ138" i="31"/>
  <c r="HT20" i="31"/>
  <c r="CL180" i="31"/>
  <c r="DY156" i="31"/>
  <c r="FM156" i="31" s="1"/>
  <c r="HA156" i="31" s="1"/>
  <c r="BP105" i="31"/>
  <c r="BP135" i="31"/>
  <c r="BQ36" i="31"/>
  <c r="DF49" i="31"/>
  <c r="ET49" i="31" s="1"/>
  <c r="HV49" i="31" s="1"/>
  <c r="JH49" i="31" s="1"/>
  <c r="DX84" i="31"/>
  <c r="FL84" i="31" s="1"/>
  <c r="GZ84" i="31" s="1"/>
  <c r="DY216" i="31"/>
  <c r="FM216" i="31" s="1"/>
  <c r="HA216" i="31" s="1"/>
  <c r="DE134" i="31"/>
  <c r="ES134" i="31" s="1"/>
  <c r="GG134" i="31" s="1"/>
  <c r="GH181" i="31"/>
  <c r="HV181" i="31"/>
  <c r="HS209" i="31"/>
  <c r="DY100" i="31"/>
  <c r="FM100" i="31" s="1"/>
  <c r="HA100" i="31" s="1"/>
  <c r="DD132" i="31"/>
  <c r="ER132" i="31" s="1"/>
  <c r="GF132" i="31" s="1"/>
  <c r="DZ65" i="31"/>
  <c r="FN65" i="31" s="1"/>
  <c r="HB65" i="31" s="1"/>
  <c r="DX75" i="31"/>
  <c r="FL75" i="31" s="1"/>
  <c r="GZ75" i="31" s="1"/>
  <c r="HT93" i="31"/>
  <c r="HT133" i="31"/>
  <c r="DD31" i="31"/>
  <c r="ER31" i="31" s="1"/>
  <c r="GF31" i="31" s="1"/>
  <c r="DY102" i="31"/>
  <c r="FM102" i="31" s="1"/>
  <c r="HA102" i="31" s="1"/>
  <c r="DY131" i="31"/>
  <c r="FM131" i="31" s="1"/>
  <c r="HA131" i="31" s="1"/>
  <c r="DY14" i="31"/>
  <c r="FM14" i="31" s="1"/>
  <c r="HA14" i="31" s="1"/>
  <c r="HT12" i="31"/>
  <c r="IO62" i="31"/>
  <c r="DX70" i="31"/>
  <c r="FL70" i="31" s="1"/>
  <c r="GZ70" i="31" s="1"/>
  <c r="IN18" i="31"/>
  <c r="IN158" i="31"/>
  <c r="DX130" i="31"/>
  <c r="FL130" i="31" s="1"/>
  <c r="GZ130" i="31" s="1"/>
  <c r="HT101" i="31"/>
  <c r="HT74" i="31"/>
  <c r="DY60" i="31"/>
  <c r="FM60" i="31" s="1"/>
  <c r="HA60" i="31" s="1"/>
  <c r="HT213" i="31"/>
  <c r="IN106" i="31"/>
  <c r="CL127" i="31"/>
  <c r="HT115" i="31"/>
  <c r="CK122" i="31"/>
  <c r="HT180" i="31"/>
  <c r="BQ214" i="31"/>
  <c r="HT165" i="31"/>
  <c r="DX92" i="31"/>
  <c r="FL92" i="31" s="1"/>
  <c r="GZ92" i="31" s="1"/>
  <c r="DD37" i="31"/>
  <c r="ER37" i="31" s="1"/>
  <c r="GF37" i="31" s="1"/>
  <c r="DX138" i="31"/>
  <c r="FL138" i="31" s="1"/>
  <c r="GZ138" i="31" s="1"/>
  <c r="DE103" i="31"/>
  <c r="ES103" i="31" s="1"/>
  <c r="GG103" i="31" s="1"/>
  <c r="IO178" i="31"/>
  <c r="HT68" i="31"/>
  <c r="DF200" i="31"/>
  <c r="ET200" i="31" s="1"/>
  <c r="HV200" i="31" s="1"/>
  <c r="DX56" i="31"/>
  <c r="FL56" i="31" s="1"/>
  <c r="GZ56" i="31" s="1"/>
  <c r="DY41" i="31"/>
  <c r="FM41" i="31" s="1"/>
  <c r="HA41" i="31" s="1"/>
  <c r="DX213" i="31"/>
  <c r="FL213" i="31" s="1"/>
  <c r="GZ213" i="31" s="1"/>
  <c r="BQ62" i="31"/>
  <c r="DZ85" i="31"/>
  <c r="FN85" i="31" s="1"/>
  <c r="HB85" i="31" s="1"/>
  <c r="DY111" i="31"/>
  <c r="FM111" i="31" s="1"/>
  <c r="HA111" i="31" s="1"/>
  <c r="CJ23" i="31"/>
  <c r="CL193" i="31"/>
  <c r="BQ168" i="31"/>
  <c r="CJ114" i="31"/>
  <c r="CK123" i="31"/>
  <c r="HT122" i="31"/>
  <c r="HT66" i="31"/>
  <c r="Z18" i="39" l="1"/>
  <c r="Y19" i="39"/>
  <c r="U20" i="39" s="1"/>
  <c r="HT51" i="31"/>
  <c r="BQ51" i="31" s="1"/>
  <c r="IN76" i="31"/>
  <c r="HT67" i="31"/>
  <c r="IN204" i="31"/>
  <c r="HU154" i="31"/>
  <c r="BR154" i="31" s="1"/>
  <c r="JD112" i="31"/>
  <c r="JF112" i="31" s="1"/>
  <c r="HT29" i="31"/>
  <c r="BQ29" i="31" s="1"/>
  <c r="JJ112" i="31"/>
  <c r="IO40" i="31"/>
  <c r="CL40" i="31" s="1"/>
  <c r="IP167" i="31"/>
  <c r="JJ167" i="31" s="1"/>
  <c r="IO177" i="31"/>
  <c r="CL177" i="31" s="1"/>
  <c r="IN19" i="31"/>
  <c r="IO102" i="31"/>
  <c r="CL102" i="31" s="1"/>
  <c r="HT9" i="31"/>
  <c r="BQ9" i="31" s="1"/>
  <c r="HT53" i="31"/>
  <c r="BQ53" i="31" s="1"/>
  <c r="HT60" i="31"/>
  <c r="BQ60" i="31" s="1"/>
  <c r="IN9" i="31"/>
  <c r="CK9" i="31" s="1"/>
  <c r="HT208" i="31"/>
  <c r="BQ208" i="31" s="1"/>
  <c r="HU71" i="31"/>
  <c r="BR71" i="31" s="1"/>
  <c r="IN48" i="31"/>
  <c r="CK48" i="31" s="1"/>
  <c r="IP82" i="31"/>
  <c r="JJ82" i="31" s="1"/>
  <c r="HU103" i="31"/>
  <c r="BR103" i="31" s="1"/>
  <c r="IO41" i="31"/>
  <c r="CL41" i="31" s="1"/>
  <c r="IO100" i="31"/>
  <c r="CL100" i="31" s="1"/>
  <c r="HT126" i="31"/>
  <c r="BQ126" i="31" s="1"/>
  <c r="HT78" i="31"/>
  <c r="HU134" i="31"/>
  <c r="HT127" i="31"/>
  <c r="BQ127" i="31" s="1"/>
  <c r="HU162" i="31"/>
  <c r="BR162" i="31" s="1"/>
  <c r="HS6" i="31"/>
  <c r="BP6" i="31" s="1"/>
  <c r="HT140" i="31"/>
  <c r="BQ140" i="31" s="1"/>
  <c r="IN150" i="31"/>
  <c r="CK150" i="31" s="1"/>
  <c r="HU24" i="31"/>
  <c r="BR24" i="31" s="1"/>
  <c r="IO39" i="31"/>
  <c r="CL39" i="31" s="1"/>
  <c r="IN20" i="31"/>
  <c r="CK20" i="31" s="1"/>
  <c r="IN130" i="31"/>
  <c r="IO14" i="31"/>
  <c r="CL14" i="31" s="1"/>
  <c r="IO69" i="31"/>
  <c r="CL69" i="31" s="1"/>
  <c r="HT30" i="31"/>
  <c r="BQ30" i="31" s="1"/>
  <c r="IM161" i="31"/>
  <c r="CJ161" i="31" s="1"/>
  <c r="IO141" i="31"/>
  <c r="CL141" i="31" s="1"/>
  <c r="HT161" i="31"/>
  <c r="HU190" i="31"/>
  <c r="BR190" i="31" s="1"/>
  <c r="IO199" i="31"/>
  <c r="CL199" i="31" s="1"/>
  <c r="HS82" i="31"/>
  <c r="BP82" i="31" s="1"/>
  <c r="HT218" i="31"/>
  <c r="BQ218" i="31" s="1"/>
  <c r="HT191" i="31"/>
  <c r="BQ191" i="31" s="1"/>
  <c r="HT50" i="31"/>
  <c r="BQ50" i="31" s="1"/>
  <c r="HU172" i="31"/>
  <c r="BR172" i="31" s="1"/>
  <c r="IO47" i="31"/>
  <c r="HU61" i="31"/>
  <c r="IN162" i="31"/>
  <c r="CK162" i="31" s="1"/>
  <c r="IP96" i="31"/>
  <c r="JJ96" i="31" s="1"/>
  <c r="IO60" i="31"/>
  <c r="CL60" i="31" s="1"/>
  <c r="IN70" i="31"/>
  <c r="CK70" i="31" s="1"/>
  <c r="IO216" i="31"/>
  <c r="CL216" i="31" s="1"/>
  <c r="HU76" i="31"/>
  <c r="BR76" i="31" s="1"/>
  <c r="IO108" i="31"/>
  <c r="CL108" i="31" s="1"/>
  <c r="HU21" i="31"/>
  <c r="BR21" i="31" s="1"/>
  <c r="HS206" i="31"/>
  <c r="BP206" i="31" s="1"/>
  <c r="IM73" i="31"/>
  <c r="CJ73" i="31" s="1"/>
  <c r="IO74" i="31"/>
  <c r="CL74" i="31" s="1"/>
  <c r="IN89" i="31"/>
  <c r="CK89" i="31" s="1"/>
  <c r="BS99" i="31"/>
  <c r="IX99" i="31"/>
  <c r="JH99" i="31"/>
  <c r="BS200" i="31"/>
  <c r="IX200" i="31"/>
  <c r="JH200" i="31"/>
  <c r="DZ180" i="31"/>
  <c r="FN180" i="31" s="1"/>
  <c r="HB180" i="31" s="1"/>
  <c r="DE150" i="31"/>
  <c r="ES150" i="31" s="1"/>
  <c r="GG150" i="31" s="1"/>
  <c r="BQ155" i="31"/>
  <c r="DX110" i="31"/>
  <c r="FL110" i="31" s="1"/>
  <c r="GZ110" i="31" s="1"/>
  <c r="CJ98" i="31"/>
  <c r="BQ92" i="31"/>
  <c r="CK143" i="31"/>
  <c r="DX208" i="31"/>
  <c r="FL208" i="31" s="1"/>
  <c r="GZ208" i="31" s="1"/>
  <c r="BQ122" i="31"/>
  <c r="DZ193" i="31"/>
  <c r="FN193" i="31" s="1"/>
  <c r="HB193" i="31" s="1"/>
  <c r="HT37" i="31"/>
  <c r="DY122" i="31"/>
  <c r="FM122" i="31" s="1"/>
  <c r="HA122" i="31" s="1"/>
  <c r="BQ74" i="31"/>
  <c r="CL62" i="31"/>
  <c r="IP65" i="31"/>
  <c r="BQ20" i="31"/>
  <c r="CK35" i="31"/>
  <c r="DY80" i="31"/>
  <c r="FM80" i="31" s="1"/>
  <c r="HA80" i="31" s="1"/>
  <c r="DD70" i="31"/>
  <c r="ER70" i="31" s="1"/>
  <c r="GF70" i="31" s="1"/>
  <c r="CK159" i="31"/>
  <c r="DZ197" i="31"/>
  <c r="FN197" i="31" s="1"/>
  <c r="HB197" i="31" s="1"/>
  <c r="DD149" i="31"/>
  <c r="ER149" i="31" s="1"/>
  <c r="GF149" i="31" s="1"/>
  <c r="DY182" i="31"/>
  <c r="FM182" i="31" s="1"/>
  <c r="HA182" i="31" s="1"/>
  <c r="DE120" i="31"/>
  <c r="ES120" i="31" s="1"/>
  <c r="GG120" i="31" s="1"/>
  <c r="DF75" i="31"/>
  <c r="ET75" i="31" s="1"/>
  <c r="DY37" i="31"/>
  <c r="FM37" i="31" s="1"/>
  <c r="HA37" i="31" s="1"/>
  <c r="DY125" i="31"/>
  <c r="FM125" i="31" s="1"/>
  <c r="HA125" i="31" s="1"/>
  <c r="DY175" i="31"/>
  <c r="FM175" i="31" s="1"/>
  <c r="HA175" i="31" s="1"/>
  <c r="IO79" i="31"/>
  <c r="HU124" i="31"/>
  <c r="DX87" i="31"/>
  <c r="FL87" i="31" s="1"/>
  <c r="GZ87" i="31" s="1"/>
  <c r="DY181" i="31"/>
  <c r="FM181" i="31" s="1"/>
  <c r="IO181" i="31" s="1"/>
  <c r="IO184" i="31"/>
  <c r="DE69" i="31"/>
  <c r="ES69" i="31" s="1"/>
  <c r="GG69" i="31" s="1"/>
  <c r="DD211" i="31"/>
  <c r="ER211" i="31" s="1"/>
  <c r="GF211" i="31" s="1"/>
  <c r="IN205" i="31"/>
  <c r="HS201" i="31"/>
  <c r="HT65" i="31"/>
  <c r="DZ137" i="31"/>
  <c r="FN137" i="31" s="1"/>
  <c r="HB137" i="31" s="1"/>
  <c r="DD23" i="31"/>
  <c r="ER23" i="31" s="1"/>
  <c r="GF23" i="31" s="1"/>
  <c r="DF157" i="31"/>
  <c r="ET157" i="31" s="1"/>
  <c r="BQ175" i="31"/>
  <c r="DY55" i="31"/>
  <c r="FM55" i="31" s="1"/>
  <c r="HA55" i="31" s="1"/>
  <c r="CK145" i="31"/>
  <c r="IP135" i="31"/>
  <c r="DW209" i="31"/>
  <c r="FK209" i="31" s="1"/>
  <c r="GY209" i="31" s="1"/>
  <c r="IN196" i="31"/>
  <c r="DY116" i="31"/>
  <c r="FM116" i="31" s="1"/>
  <c r="HA116" i="31" s="1"/>
  <c r="DD196" i="31"/>
  <c r="ER196" i="31" s="1"/>
  <c r="GF196" i="31" s="1"/>
  <c r="I15" i="39"/>
  <c r="J15" i="39" s="1"/>
  <c r="K15" i="39" s="1"/>
  <c r="DZ149" i="31"/>
  <c r="FN149" i="31" s="1"/>
  <c r="HB149" i="31" s="1"/>
  <c r="IP15" i="31"/>
  <c r="CK218" i="31"/>
  <c r="DY151" i="31"/>
  <c r="FM151" i="31" s="1"/>
  <c r="HA151" i="31" s="1"/>
  <c r="IO118" i="31"/>
  <c r="CL6" i="31"/>
  <c r="HT112" i="31"/>
  <c r="HT46" i="31"/>
  <c r="DY207" i="31"/>
  <c r="FM207" i="31" s="1"/>
  <c r="HA207" i="31" s="1"/>
  <c r="DE26" i="31"/>
  <c r="ES26" i="31" s="1"/>
  <c r="GG26" i="31" s="1"/>
  <c r="DY212" i="31"/>
  <c r="FM212" i="31" s="1"/>
  <c r="HA212" i="31" s="1"/>
  <c r="BQ66" i="31"/>
  <c r="BQ113" i="31"/>
  <c r="CK146" i="31"/>
  <c r="DE186" i="31"/>
  <c r="ES186" i="31" s="1"/>
  <c r="GG186" i="31" s="1"/>
  <c r="DZ187" i="31"/>
  <c r="FN187" i="31" s="1"/>
  <c r="HB187" i="31" s="1"/>
  <c r="DD16" i="31"/>
  <c r="ER16" i="31" s="1"/>
  <c r="GF16" i="31" s="1"/>
  <c r="IP85" i="31"/>
  <c r="DD199" i="31"/>
  <c r="ER199" i="31" s="1"/>
  <c r="GF199" i="31" s="1"/>
  <c r="BQ115" i="31"/>
  <c r="BQ101" i="31"/>
  <c r="BQ12" i="31"/>
  <c r="HT31" i="31"/>
  <c r="IN84" i="31"/>
  <c r="DD135" i="31"/>
  <c r="ER135" i="31" s="1"/>
  <c r="GF135" i="31" s="1"/>
  <c r="DD141" i="31"/>
  <c r="ER141" i="31" s="1"/>
  <c r="GF141" i="31" s="1"/>
  <c r="IN171" i="31"/>
  <c r="HS189" i="31"/>
  <c r="CK25" i="31"/>
  <c r="DE177" i="31"/>
  <c r="ES177" i="31" s="1"/>
  <c r="GG177" i="31" s="1"/>
  <c r="CL170" i="31"/>
  <c r="IO58" i="31"/>
  <c r="DE27" i="31"/>
  <c r="ES27" i="31" s="1"/>
  <c r="GG27" i="31" s="1"/>
  <c r="DE32" i="31"/>
  <c r="ES32" i="31" s="1"/>
  <c r="GG32" i="31" s="1"/>
  <c r="CK204" i="31"/>
  <c r="IO155" i="31"/>
  <c r="DZ194" i="31"/>
  <c r="FN194" i="31" s="1"/>
  <c r="HB194" i="31" s="1"/>
  <c r="DE35" i="31"/>
  <c r="ES35" i="31" s="1"/>
  <c r="GG35" i="31" s="1"/>
  <c r="CM30" i="31"/>
  <c r="JD30" i="31"/>
  <c r="JJ30" i="31"/>
  <c r="IO77" i="31"/>
  <c r="HT171" i="31"/>
  <c r="DX210" i="31"/>
  <c r="FL210" i="31" s="1"/>
  <c r="GZ210" i="31" s="1"/>
  <c r="BP48" i="31"/>
  <c r="HT144" i="31"/>
  <c r="IO188" i="31"/>
  <c r="HU158" i="31"/>
  <c r="EA112" i="31"/>
  <c r="FO112" i="31" s="1"/>
  <c r="HC112" i="31" s="1"/>
  <c r="IO164" i="31"/>
  <c r="DY10" i="31"/>
  <c r="FM10" i="31" s="1"/>
  <c r="HA10" i="31" s="1"/>
  <c r="DY198" i="31"/>
  <c r="FM198" i="31" s="1"/>
  <c r="HA198" i="31" s="1"/>
  <c r="HT106" i="31"/>
  <c r="CL47" i="31"/>
  <c r="BQ123" i="31"/>
  <c r="BR205" i="31"/>
  <c r="CK140" i="31"/>
  <c r="BP91" i="31"/>
  <c r="HT102" i="31"/>
  <c r="DX12" i="31"/>
  <c r="FL12" i="31" s="1"/>
  <c r="GZ12" i="31" s="1"/>
  <c r="DX88" i="31"/>
  <c r="FL88" i="31" s="1"/>
  <c r="GZ88" i="31" s="1"/>
  <c r="DY50" i="31"/>
  <c r="FM50" i="31" s="1"/>
  <c r="HA50" i="31" s="1"/>
  <c r="DE81" i="31"/>
  <c r="ES81" i="31" s="1"/>
  <c r="GG81" i="31" s="1"/>
  <c r="CK99" i="31"/>
  <c r="CJ165" i="31"/>
  <c r="BQ78" i="31"/>
  <c r="CL64" i="31"/>
  <c r="DX7" i="31"/>
  <c r="FL7" i="31" s="1"/>
  <c r="GZ7" i="31" s="1"/>
  <c r="DE182" i="31"/>
  <c r="ES182" i="31" s="1"/>
  <c r="GG182" i="31" s="1"/>
  <c r="DY101" i="31"/>
  <c r="FM101" i="31" s="1"/>
  <c r="HA101" i="31" s="1"/>
  <c r="BP58" i="31"/>
  <c r="I18" i="38"/>
  <c r="J18" i="38" s="1"/>
  <c r="K18" i="38" s="1"/>
  <c r="BQ68" i="31"/>
  <c r="DY123" i="31"/>
  <c r="FM123" i="31" s="1"/>
  <c r="HA123" i="31" s="1"/>
  <c r="DY191" i="31"/>
  <c r="FM191" i="31" s="1"/>
  <c r="HA191" i="31" s="1"/>
  <c r="CL178" i="31"/>
  <c r="IN92" i="31"/>
  <c r="BQ133" i="31"/>
  <c r="HT132" i="31"/>
  <c r="DE138" i="31"/>
  <c r="ES138" i="31" s="1"/>
  <c r="GG138" i="31" s="1"/>
  <c r="CK168" i="31"/>
  <c r="HU111" i="31"/>
  <c r="CK176" i="31"/>
  <c r="DX33" i="31"/>
  <c r="FL33" i="31" s="1"/>
  <c r="GZ33" i="31" s="1"/>
  <c r="DX44" i="31"/>
  <c r="FL44" i="31" s="1"/>
  <c r="GZ44" i="31" s="1"/>
  <c r="DD117" i="31"/>
  <c r="ER117" i="31" s="1"/>
  <c r="GF117" i="31" s="1"/>
  <c r="DF77" i="31"/>
  <c r="ET77" i="31" s="1"/>
  <c r="DD56" i="31"/>
  <c r="ER56" i="31" s="1"/>
  <c r="GF56" i="31" s="1"/>
  <c r="DC125" i="31"/>
  <c r="EQ125" i="31" s="1"/>
  <c r="GE125" i="31" s="1"/>
  <c r="DE98" i="31"/>
  <c r="ES98" i="31" s="1"/>
  <c r="GG98" i="31" s="1"/>
  <c r="HT38" i="31"/>
  <c r="DF45" i="31"/>
  <c r="ET45" i="31" s="1"/>
  <c r="HV45" i="31" s="1"/>
  <c r="JH45" i="31" s="1"/>
  <c r="DY66" i="31"/>
  <c r="FM66" i="31" s="1"/>
  <c r="HA66" i="31" s="1"/>
  <c r="HT18" i="31"/>
  <c r="DC55" i="31"/>
  <c r="EQ55" i="31" s="1"/>
  <c r="GE55" i="31" s="1"/>
  <c r="DY52" i="31"/>
  <c r="FM52" i="31" s="1"/>
  <c r="HA52" i="31" s="1"/>
  <c r="IN133" i="31"/>
  <c r="HT183" i="31"/>
  <c r="DF167" i="31"/>
  <c r="ET167" i="31" s="1"/>
  <c r="HV167" i="31" s="1"/>
  <c r="DF187" i="31"/>
  <c r="ET187" i="31" s="1"/>
  <c r="HV187" i="31" s="1"/>
  <c r="JH187" i="31" s="1"/>
  <c r="DE130" i="31"/>
  <c r="ES130" i="31" s="1"/>
  <c r="GG130" i="31" s="1"/>
  <c r="DE25" i="31"/>
  <c r="ES25" i="31" s="1"/>
  <c r="GG25" i="31" s="1"/>
  <c r="HS197" i="31"/>
  <c r="DE57" i="31"/>
  <c r="ES57" i="31" s="1"/>
  <c r="GG57" i="31" s="1"/>
  <c r="HU39" i="31"/>
  <c r="CK45" i="31"/>
  <c r="DD129" i="31"/>
  <c r="ER129" i="31" s="1"/>
  <c r="GF129" i="31" s="1"/>
  <c r="CJ134" i="31"/>
  <c r="IP103" i="31"/>
  <c r="BQ203" i="31"/>
  <c r="BR204" i="31"/>
  <c r="CK104" i="31"/>
  <c r="HS145" i="31"/>
  <c r="HT174" i="31"/>
  <c r="IM160" i="31"/>
  <c r="BQ11" i="31"/>
  <c r="DY172" i="31"/>
  <c r="FM172" i="31" s="1"/>
  <c r="HA172" i="31" s="1"/>
  <c r="DD216" i="31"/>
  <c r="ER216" i="31" s="1"/>
  <c r="GF216" i="31" s="1"/>
  <c r="CL36" i="31"/>
  <c r="IO206" i="31"/>
  <c r="CK211" i="31"/>
  <c r="CL61" i="31"/>
  <c r="BQ52" i="31"/>
  <c r="BP136" i="31"/>
  <c r="IO200" i="31"/>
  <c r="CK136" i="31"/>
  <c r="CL201" i="31"/>
  <c r="DZ109" i="31"/>
  <c r="FN109" i="31" s="1"/>
  <c r="HB109" i="31" s="1"/>
  <c r="DZ13" i="31"/>
  <c r="FN13" i="31" s="1"/>
  <c r="HB13" i="31" s="1"/>
  <c r="HS79" i="31"/>
  <c r="DZ27" i="31"/>
  <c r="FN27" i="31" s="1"/>
  <c r="HB27" i="31" s="1"/>
  <c r="DE163" i="31"/>
  <c r="ES163" i="31" s="1"/>
  <c r="GG163" i="31" s="1"/>
  <c r="DC202" i="31"/>
  <c r="EQ202" i="31" s="1"/>
  <c r="GE202" i="31" s="1"/>
  <c r="CJ67" i="31"/>
  <c r="GH99" i="31"/>
  <c r="BQ72" i="31"/>
  <c r="BP90" i="31"/>
  <c r="BS192" i="31"/>
  <c r="IX192" i="31"/>
  <c r="DE62" i="31"/>
  <c r="ES62" i="31" s="1"/>
  <c r="GG62" i="31" s="1"/>
  <c r="DY95" i="31"/>
  <c r="FM95" i="31" s="1"/>
  <c r="HA95" i="31" s="1"/>
  <c r="BQ165" i="31"/>
  <c r="DZ127" i="31"/>
  <c r="FN127" i="31" s="1"/>
  <c r="HB127" i="31" s="1"/>
  <c r="CK130" i="31"/>
  <c r="BQ93" i="31"/>
  <c r="BR134" i="31"/>
  <c r="GH49" i="31"/>
  <c r="DD105" i="31"/>
  <c r="ER105" i="31" s="1"/>
  <c r="GF105" i="31" s="1"/>
  <c r="BR170" i="31"/>
  <c r="BQ143" i="31"/>
  <c r="DX142" i="31"/>
  <c r="FL142" i="31" s="1"/>
  <c r="GZ142" i="31" s="1"/>
  <c r="DD13" i="31"/>
  <c r="ER13" i="31" s="1"/>
  <c r="GF13" i="31" s="1"/>
  <c r="DE10" i="31"/>
  <c r="ES10" i="31" s="1"/>
  <c r="GG10" i="31" s="1"/>
  <c r="DD116" i="31"/>
  <c r="ER116" i="31" s="1"/>
  <c r="GF116" i="31" s="1"/>
  <c r="BQ114" i="31"/>
  <c r="DY169" i="31"/>
  <c r="FM169" i="31" s="1"/>
  <c r="HA169" i="31" s="1"/>
  <c r="DE14" i="31"/>
  <c r="ES14" i="31" s="1"/>
  <c r="GG14" i="31" s="1"/>
  <c r="DE59" i="31"/>
  <c r="ES59" i="31" s="1"/>
  <c r="GG59" i="31" s="1"/>
  <c r="CK43" i="31"/>
  <c r="CK71" i="31"/>
  <c r="BQ161" i="31"/>
  <c r="CK132" i="31"/>
  <c r="DZ148" i="31"/>
  <c r="FN148" i="31" s="1"/>
  <c r="HB148" i="31" s="1"/>
  <c r="DF153" i="31"/>
  <c r="ET153" i="31" s="1"/>
  <c r="HV153" i="31" s="1"/>
  <c r="BQ84" i="31"/>
  <c r="BQ100" i="31"/>
  <c r="BR61" i="31"/>
  <c r="DD159" i="31"/>
  <c r="ER159" i="31" s="1"/>
  <c r="GF159" i="31" s="1"/>
  <c r="DX91" i="31"/>
  <c r="FL91" i="31" s="1"/>
  <c r="GZ91" i="31" s="1"/>
  <c r="DE108" i="31"/>
  <c r="ES108" i="31" s="1"/>
  <c r="GG108" i="31" s="1"/>
  <c r="CK105" i="31"/>
  <c r="BQ107" i="31"/>
  <c r="U19" i="38"/>
  <c r="Z18" i="38"/>
  <c r="DE85" i="31"/>
  <c r="ES85" i="31" s="1"/>
  <c r="GG85" i="31" s="1"/>
  <c r="BR207" i="31"/>
  <c r="CK157" i="31"/>
  <c r="DX23" i="31"/>
  <c r="FL23" i="31" s="1"/>
  <c r="GZ23" i="31" s="1"/>
  <c r="BS49" i="31"/>
  <c r="IX49" i="31"/>
  <c r="CL124" i="31"/>
  <c r="BQ97" i="31"/>
  <c r="BQ156" i="31"/>
  <c r="DY120" i="31"/>
  <c r="FM120" i="31" s="1"/>
  <c r="HA120" i="31" s="1"/>
  <c r="DE80" i="31"/>
  <c r="ES80" i="31" s="1"/>
  <c r="GG80" i="31" s="1"/>
  <c r="DE198" i="31"/>
  <c r="ES198" i="31" s="1"/>
  <c r="GG198" i="31" s="1"/>
  <c r="DZ93" i="31"/>
  <c r="FN93" i="31" s="1"/>
  <c r="HB93" i="31" s="1"/>
  <c r="DE137" i="31"/>
  <c r="ES137" i="31" s="1"/>
  <c r="GG137" i="31" s="1"/>
  <c r="DE188" i="31"/>
  <c r="ES188" i="31" s="1"/>
  <c r="GG188" i="31" s="1"/>
  <c r="DX26" i="31"/>
  <c r="FL26" i="31" s="1"/>
  <c r="GZ26" i="31" s="1"/>
  <c r="CK76" i="31"/>
  <c r="DE148" i="31"/>
  <c r="ES148" i="31" s="1"/>
  <c r="GG148" i="31" s="1"/>
  <c r="DD210" i="31"/>
  <c r="ER210" i="31" s="1"/>
  <c r="GF210" i="31" s="1"/>
  <c r="DY179" i="31"/>
  <c r="FM179" i="31" s="1"/>
  <c r="HA179" i="31" s="1"/>
  <c r="DE88" i="31"/>
  <c r="ES88" i="31" s="1"/>
  <c r="GG88" i="31" s="1"/>
  <c r="DE119" i="31"/>
  <c r="ES119" i="31" s="1"/>
  <c r="GG119" i="31" s="1"/>
  <c r="DY129" i="31"/>
  <c r="FM129" i="31" s="1"/>
  <c r="HA129" i="31" s="1"/>
  <c r="DZ217" i="31"/>
  <c r="FN217" i="31" s="1"/>
  <c r="HB217" i="31" s="1"/>
  <c r="DZ190" i="31"/>
  <c r="FN190" i="31" s="1"/>
  <c r="HB190" i="31" s="1"/>
  <c r="DE83" i="31"/>
  <c r="ES83" i="31" s="1"/>
  <c r="GG83" i="31" s="1"/>
  <c r="DD41" i="31"/>
  <c r="ER41" i="31" s="1"/>
  <c r="GF41" i="31" s="1"/>
  <c r="BQ87" i="31"/>
  <c r="BQ131" i="31"/>
  <c r="BQ96" i="31"/>
  <c r="BP169" i="31"/>
  <c r="BQ67" i="31"/>
  <c r="CK17" i="31"/>
  <c r="BQ94" i="31"/>
  <c r="DD185" i="31"/>
  <c r="ER185" i="31" s="1"/>
  <c r="GF185" i="31" s="1"/>
  <c r="BQ17" i="31"/>
  <c r="DE139" i="31"/>
  <c r="ES139" i="31" s="1"/>
  <c r="GG139" i="31" s="1"/>
  <c r="DF73" i="31"/>
  <c r="ET73" i="31" s="1"/>
  <c r="HU110" i="31"/>
  <c r="DX214" i="31"/>
  <c r="FL214" i="31" s="1"/>
  <c r="GZ214" i="31" s="1"/>
  <c r="DZ68" i="31"/>
  <c r="FN68" i="31" s="1"/>
  <c r="HB68" i="31" s="1"/>
  <c r="IO38" i="31"/>
  <c r="HT22" i="31"/>
  <c r="DE34" i="31"/>
  <c r="ES34" i="31" s="1"/>
  <c r="GG34" i="31" s="1"/>
  <c r="HS195" i="31"/>
  <c r="DD28" i="31"/>
  <c r="ER28" i="31" s="1"/>
  <c r="GF28" i="31" s="1"/>
  <c r="GH200" i="31"/>
  <c r="DE36" i="31"/>
  <c r="ES36" i="31" s="1"/>
  <c r="GG36" i="31" s="1"/>
  <c r="CK31" i="31"/>
  <c r="CK128" i="31"/>
  <c r="BS178" i="31"/>
  <c r="IX178" i="31"/>
  <c r="DZ86" i="31"/>
  <c r="FN86" i="31" s="1"/>
  <c r="HB86" i="31" s="1"/>
  <c r="CK46" i="31"/>
  <c r="DX114" i="31"/>
  <c r="FL114" i="31" s="1"/>
  <c r="GZ114" i="31" s="1"/>
  <c r="CK106" i="31"/>
  <c r="CK158" i="31"/>
  <c r="IN213" i="31"/>
  <c r="IN56" i="31"/>
  <c r="DE214" i="31"/>
  <c r="ES214" i="31" s="1"/>
  <c r="GG214" i="31" s="1"/>
  <c r="BQ213" i="31"/>
  <c r="CK18" i="31"/>
  <c r="IO131" i="31"/>
  <c r="IN75" i="31"/>
  <c r="BP209" i="31"/>
  <c r="DZ5" i="31"/>
  <c r="FN5" i="31" s="1"/>
  <c r="HB5" i="31" s="1"/>
  <c r="IO156" i="31"/>
  <c r="CK97" i="31"/>
  <c r="DD215" i="31"/>
  <c r="ER215" i="31" s="1"/>
  <c r="GF215" i="31" s="1"/>
  <c r="BQ64" i="31"/>
  <c r="IO173" i="31"/>
  <c r="HU194" i="31"/>
  <c r="CL28" i="31"/>
  <c r="IO78" i="31"/>
  <c r="HU40" i="31"/>
  <c r="DE128" i="31"/>
  <c r="ES128" i="31" s="1"/>
  <c r="GG128" i="31" s="1"/>
  <c r="DZ195" i="31"/>
  <c r="FN195" i="31" s="1"/>
  <c r="HB195" i="31" s="1"/>
  <c r="JH178" i="31"/>
  <c r="DE179" i="31"/>
  <c r="ES179" i="31" s="1"/>
  <c r="GG179" i="31" s="1"/>
  <c r="DD146" i="31"/>
  <c r="ER146" i="31" s="1"/>
  <c r="GF146" i="31" s="1"/>
  <c r="DE44" i="31"/>
  <c r="ES44" i="31" s="1"/>
  <c r="GG44" i="31" s="1"/>
  <c r="BQ89" i="31"/>
  <c r="IO115" i="31"/>
  <c r="IO4" i="31"/>
  <c r="IN81" i="31"/>
  <c r="HU109" i="31"/>
  <c r="IP203" i="31"/>
  <c r="DD160" i="31"/>
  <c r="ER160" i="31" s="1"/>
  <c r="GF160" i="31" s="1"/>
  <c r="IN153" i="31"/>
  <c r="IO189" i="31"/>
  <c r="HT19" i="31"/>
  <c r="DD121" i="31"/>
  <c r="ER121" i="31" s="1"/>
  <c r="GF121" i="31" s="1"/>
  <c r="HS166" i="31"/>
  <c r="DF217" i="31"/>
  <c r="ET217" i="31" s="1"/>
  <c r="HV217" i="31" s="1"/>
  <c r="DY90" i="31"/>
  <c r="FM90" i="31" s="1"/>
  <c r="HA90" i="31" s="1"/>
  <c r="DF142" i="31"/>
  <c r="ET142" i="31" s="1"/>
  <c r="DD47" i="31"/>
  <c r="ER47" i="31" s="1"/>
  <c r="GF47" i="31" s="1"/>
  <c r="IN147" i="31"/>
  <c r="CL8" i="31"/>
  <c r="DE152" i="31"/>
  <c r="ES152" i="31" s="1"/>
  <c r="GG152" i="31" s="1"/>
  <c r="IO139" i="31"/>
  <c r="V20" i="39"/>
  <c r="W20" i="39" s="1"/>
  <c r="X20" i="39" s="1"/>
  <c r="BP43" i="31"/>
  <c r="DD5" i="31"/>
  <c r="ER5" i="31" s="1"/>
  <c r="GF5" i="31" s="1"/>
  <c r="CK19" i="31"/>
  <c r="DE212" i="31"/>
  <c r="ES212" i="31" s="1"/>
  <c r="GG212" i="31" s="1"/>
  <c r="N25" i="38"/>
  <c r="AC25" i="38"/>
  <c r="AD25" i="38" s="1"/>
  <c r="JH192" i="31"/>
  <c r="GH104" i="31"/>
  <c r="DD4" i="31"/>
  <c r="ER4" i="31" s="1"/>
  <c r="GF4" i="31" s="1"/>
  <c r="DY21" i="31"/>
  <c r="FM21" i="31" s="1"/>
  <c r="HA21" i="31" s="1"/>
  <c r="DX29" i="31"/>
  <c r="FL29" i="31" s="1"/>
  <c r="GZ29" i="31" s="1"/>
  <c r="DY16" i="31"/>
  <c r="FM16" i="31" s="1"/>
  <c r="HA16" i="31" s="1"/>
  <c r="DE168" i="31"/>
  <c r="ES168" i="31" s="1"/>
  <c r="GG168" i="31" s="1"/>
  <c r="IO111" i="31"/>
  <c r="IN138" i="31"/>
  <c r="BQ180" i="31"/>
  <c r="BS181" i="31"/>
  <c r="IX181" i="31"/>
  <c r="JH181" i="31"/>
  <c r="CK34" i="31"/>
  <c r="CK57" i="31"/>
  <c r="DX152" i="31"/>
  <c r="FL152" i="31" s="1"/>
  <c r="GZ152" i="31" s="1"/>
  <c r="CJ94" i="31"/>
  <c r="IO49" i="31"/>
  <c r="BQ173" i="31"/>
  <c r="GH178" i="31"/>
  <c r="DZ174" i="31"/>
  <c r="FN174" i="31" s="1"/>
  <c r="HB174" i="31" s="1"/>
  <c r="DY59" i="31"/>
  <c r="FM59" i="31" s="1"/>
  <c r="HA59" i="31" s="1"/>
  <c r="IN183" i="31"/>
  <c r="DY119" i="31"/>
  <c r="FM119" i="31" s="1"/>
  <c r="HA119" i="31" s="1"/>
  <c r="DD63" i="31"/>
  <c r="ER63" i="31" s="1"/>
  <c r="GF63" i="31" s="1"/>
  <c r="DY126" i="31"/>
  <c r="FM126" i="31" s="1"/>
  <c r="HA126" i="31" s="1"/>
  <c r="HU54" i="31"/>
  <c r="DY53" i="31"/>
  <c r="FM53" i="31" s="1"/>
  <c r="HA53" i="31" s="1"/>
  <c r="IO42" i="31"/>
  <c r="DZ24" i="31"/>
  <c r="FN24" i="31" s="1"/>
  <c r="HB24" i="31" s="1"/>
  <c r="DE95" i="31"/>
  <c r="ES95" i="31" s="1"/>
  <c r="GG95" i="31" s="1"/>
  <c r="DE151" i="31"/>
  <c r="ES151" i="31" s="1"/>
  <c r="GG151" i="31" s="1"/>
  <c r="DE184" i="31"/>
  <c r="ES184" i="31" s="1"/>
  <c r="GG184" i="31" s="1"/>
  <c r="IO144" i="31"/>
  <c r="IO215" i="31"/>
  <c r="HT164" i="31"/>
  <c r="DE7" i="31"/>
  <c r="ES7" i="31" s="1"/>
  <c r="GG7" i="31" s="1"/>
  <c r="DZ163" i="31"/>
  <c r="FN163" i="31" s="1"/>
  <c r="HB163" i="31" s="1"/>
  <c r="DY121" i="31"/>
  <c r="FM121" i="31" s="1"/>
  <c r="HA121" i="31" s="1"/>
  <c r="HU15" i="31"/>
  <c r="DX166" i="31"/>
  <c r="FL166" i="31" s="1"/>
  <c r="GZ166" i="31" s="1"/>
  <c r="DZ63" i="31"/>
  <c r="FN63" i="31" s="1"/>
  <c r="HB63" i="31" s="1"/>
  <c r="BR147" i="31"/>
  <c r="DY185" i="31"/>
  <c r="FM185" i="31" s="1"/>
  <c r="HA185" i="31" s="1"/>
  <c r="DZ72" i="31"/>
  <c r="FN72" i="31" s="1"/>
  <c r="HB72" i="31" s="1"/>
  <c r="IN107" i="31"/>
  <c r="IO117" i="31"/>
  <c r="IN113" i="31"/>
  <c r="CL11" i="31"/>
  <c r="BP33" i="31"/>
  <c r="DZ83" i="31"/>
  <c r="FN83" i="31" s="1"/>
  <c r="HB83" i="31" s="1"/>
  <c r="HU193" i="31"/>
  <c r="DD42" i="31"/>
  <c r="ER42" i="31" s="1"/>
  <c r="GF42" i="31" s="1"/>
  <c r="IN202" i="31"/>
  <c r="Z19" i="39"/>
  <c r="CK22" i="31"/>
  <c r="DE176" i="31"/>
  <c r="ES176" i="31" s="1"/>
  <c r="GG176" i="31" s="1"/>
  <c r="CK51" i="31"/>
  <c r="CK32" i="31"/>
  <c r="IN186" i="31"/>
  <c r="GH192" i="31"/>
  <c r="CK192" i="31"/>
  <c r="HV104" i="31"/>
  <c r="BQ86" i="31"/>
  <c r="DZ154" i="31"/>
  <c r="FN154" i="31" s="1"/>
  <c r="HB154" i="31" s="1"/>
  <c r="IO54" i="31"/>
  <c r="HU8" i="31"/>
  <c r="DD118" i="31"/>
  <c r="ER118" i="31" s="1"/>
  <c r="GF118" i="31" s="1"/>
  <c r="JD167" i="31" l="1"/>
  <c r="CM167" i="31"/>
  <c r="JD96" i="31"/>
  <c r="JF96" i="31" s="1"/>
  <c r="CM96" i="31"/>
  <c r="EA96" i="31" s="1"/>
  <c r="FO96" i="31" s="1"/>
  <c r="HC96" i="31" s="1"/>
  <c r="HU168" i="31"/>
  <c r="BR168" i="31" s="1"/>
  <c r="JD82" i="31"/>
  <c r="JF82" i="31" s="1"/>
  <c r="CM82" i="31"/>
  <c r="L18" i="38"/>
  <c r="HU27" i="31"/>
  <c r="IN88" i="31"/>
  <c r="CK88" i="31" s="1"/>
  <c r="HT70" i="31"/>
  <c r="IN114" i="31"/>
  <c r="CK114" i="31" s="1"/>
  <c r="HU163" i="31"/>
  <c r="BR163" i="31" s="1"/>
  <c r="HT215" i="31"/>
  <c r="BQ215" i="31" s="1"/>
  <c r="HU198" i="31"/>
  <c r="BR198" i="31" s="1"/>
  <c r="IO80" i="31"/>
  <c r="CL80" i="31" s="1"/>
  <c r="IP148" i="31"/>
  <c r="JJ148" i="31" s="1"/>
  <c r="IN33" i="31"/>
  <c r="CK33" i="31" s="1"/>
  <c r="Y20" i="39"/>
  <c r="IO175" i="31"/>
  <c r="CL175" i="31" s="1"/>
  <c r="HT149" i="31"/>
  <c r="BQ149" i="31" s="1"/>
  <c r="HU44" i="31"/>
  <c r="BR44" i="31" s="1"/>
  <c r="HU25" i="31"/>
  <c r="BR25" i="31" s="1"/>
  <c r="IP180" i="31"/>
  <c r="JJ180" i="31" s="1"/>
  <c r="IO123" i="31"/>
  <c r="CL123" i="31" s="1"/>
  <c r="IO125" i="31"/>
  <c r="CL125" i="31" s="1"/>
  <c r="IP197" i="31"/>
  <c r="JJ197" i="31" s="1"/>
  <c r="HU108" i="31"/>
  <c r="BR108" i="31" s="1"/>
  <c r="HT129" i="31"/>
  <c r="BQ129" i="31" s="1"/>
  <c r="HU26" i="31"/>
  <c r="BR26" i="31" s="1"/>
  <c r="IP137" i="31"/>
  <c r="JJ137" i="31" s="1"/>
  <c r="IO119" i="31"/>
  <c r="CL119" i="31" s="1"/>
  <c r="HU34" i="31"/>
  <c r="BR34" i="31" s="1"/>
  <c r="HT117" i="31"/>
  <c r="BQ117" i="31" s="1"/>
  <c r="HU179" i="31"/>
  <c r="IN142" i="31"/>
  <c r="CK142" i="31" s="1"/>
  <c r="IN7" i="31"/>
  <c r="CK7" i="31" s="1"/>
  <c r="IO207" i="31"/>
  <c r="CL207" i="31" s="1"/>
  <c r="IO169" i="31"/>
  <c r="CL169" i="31" s="1"/>
  <c r="HU152" i="31"/>
  <c r="BR152" i="31" s="1"/>
  <c r="IO90" i="31"/>
  <c r="CL90" i="31" s="1"/>
  <c r="HT185" i="31"/>
  <c r="BQ185" i="31" s="1"/>
  <c r="HU130" i="31"/>
  <c r="BR130" i="31" s="1"/>
  <c r="IO52" i="31"/>
  <c r="CL52" i="31" s="1"/>
  <c r="IO198" i="31"/>
  <c r="CL198" i="31" s="1"/>
  <c r="HU35" i="31"/>
  <c r="BR35" i="31" s="1"/>
  <c r="HT199" i="31"/>
  <c r="BQ199" i="31" s="1"/>
  <c r="IO37" i="31"/>
  <c r="CL37" i="31" s="1"/>
  <c r="HT118" i="31"/>
  <c r="IO121" i="31"/>
  <c r="CL121" i="31" s="1"/>
  <c r="IO126" i="31"/>
  <c r="HT5" i="31"/>
  <c r="BQ5" i="31" s="1"/>
  <c r="HT160" i="31"/>
  <c r="BQ160" i="31" s="1"/>
  <c r="HU214" i="31"/>
  <c r="BR214" i="31" s="1"/>
  <c r="HT41" i="31"/>
  <c r="HU59" i="31"/>
  <c r="BR59" i="31" s="1"/>
  <c r="IP109" i="31"/>
  <c r="JJ109" i="31" s="1"/>
  <c r="HU182" i="31"/>
  <c r="BR182" i="31" s="1"/>
  <c r="IN210" i="31"/>
  <c r="CK210" i="31" s="1"/>
  <c r="HT196" i="31"/>
  <c r="BQ196" i="31" s="1"/>
  <c r="IO55" i="31"/>
  <c r="IP163" i="31"/>
  <c r="CM163" i="31" s="1"/>
  <c r="IO21" i="31"/>
  <c r="CL21" i="31" s="1"/>
  <c r="IP86" i="31"/>
  <c r="JJ86" i="31" s="1"/>
  <c r="IN23" i="31"/>
  <c r="CK23" i="31" s="1"/>
  <c r="HU10" i="31"/>
  <c r="BR10" i="31" s="1"/>
  <c r="HU57" i="31"/>
  <c r="HU81" i="31"/>
  <c r="BR81" i="31" s="1"/>
  <c r="HU176" i="31"/>
  <c r="BR176" i="31" s="1"/>
  <c r="IP63" i="31"/>
  <c r="JD63" i="31" s="1"/>
  <c r="HU7" i="31"/>
  <c r="BR7" i="31" s="1"/>
  <c r="HU212" i="31"/>
  <c r="BR212" i="31" s="1"/>
  <c r="HT47" i="31"/>
  <c r="BQ47" i="31" s="1"/>
  <c r="HU148" i="31"/>
  <c r="BR148" i="31" s="1"/>
  <c r="HT13" i="31"/>
  <c r="BQ13" i="31" s="1"/>
  <c r="IP27" i="31"/>
  <c r="JJ27" i="31" s="1"/>
  <c r="HU186" i="31"/>
  <c r="BR186" i="31" s="1"/>
  <c r="BS153" i="31"/>
  <c r="IX153" i="31"/>
  <c r="JH153" i="31"/>
  <c r="BS217" i="31"/>
  <c r="IX217" i="31"/>
  <c r="DD82" i="31"/>
  <c r="ER82" i="31" s="1"/>
  <c r="GF82" i="31" s="1"/>
  <c r="H19" i="38"/>
  <c r="L26" i="38"/>
  <c r="DE30" i="31"/>
  <c r="ES30" i="31" s="1"/>
  <c r="GG30" i="31" s="1"/>
  <c r="BQ112" i="31"/>
  <c r="GH157" i="31"/>
  <c r="DE86" i="31"/>
  <c r="ES86" i="31" s="1"/>
  <c r="GG86" i="31" s="1"/>
  <c r="DY32" i="31"/>
  <c r="FM32" i="31" s="1"/>
  <c r="HA32" i="31" s="1"/>
  <c r="CK202" i="31"/>
  <c r="DD33" i="31"/>
  <c r="ER33" i="31" s="1"/>
  <c r="GF33" i="31" s="1"/>
  <c r="IP72" i="31"/>
  <c r="HU151" i="31"/>
  <c r="IO53" i="31"/>
  <c r="CK183" i="31"/>
  <c r="DY57" i="31"/>
  <c r="FM57" i="31" s="1"/>
  <c r="HA57" i="31" s="1"/>
  <c r="DE180" i="31"/>
  <c r="ES180" i="31" s="1"/>
  <c r="GG180" i="31" s="1"/>
  <c r="IN29" i="31"/>
  <c r="HT4" i="31"/>
  <c r="BP166" i="31"/>
  <c r="CM203" i="31"/>
  <c r="JD203" i="31"/>
  <c r="JJ203" i="31"/>
  <c r="IP195" i="31"/>
  <c r="CL173" i="31"/>
  <c r="DY18" i="31"/>
  <c r="FM18" i="31" s="1"/>
  <c r="HA18" i="31" s="1"/>
  <c r="DY158" i="31"/>
  <c r="FM158" i="31" s="1"/>
  <c r="HA158" i="31" s="1"/>
  <c r="DY31" i="31"/>
  <c r="FM31" i="31" s="1"/>
  <c r="HA31" i="31" s="1"/>
  <c r="HT28" i="31"/>
  <c r="IP68" i="31"/>
  <c r="HU139" i="31"/>
  <c r="DY17" i="31"/>
  <c r="FM17" i="31" s="1"/>
  <c r="HA17" i="31" s="1"/>
  <c r="DE131" i="31"/>
  <c r="ES131" i="31" s="1"/>
  <c r="GG131" i="31" s="1"/>
  <c r="DF21" i="31"/>
  <c r="ET21" i="31" s="1"/>
  <c r="IO129" i="31"/>
  <c r="IO179" i="31"/>
  <c r="IN26" i="31"/>
  <c r="DZ108" i="31"/>
  <c r="FN108" i="31" s="1"/>
  <c r="HB108" i="31" s="1"/>
  <c r="DE156" i="31"/>
  <c r="ES156" i="31" s="1"/>
  <c r="GG156" i="31" s="1"/>
  <c r="DZ60" i="31"/>
  <c r="FN60" i="31" s="1"/>
  <c r="HB60" i="31" s="1"/>
  <c r="HU62" i="31"/>
  <c r="IP13" i="31"/>
  <c r="CL200" i="31"/>
  <c r="DY211" i="31"/>
  <c r="FM211" i="31" s="1"/>
  <c r="HA211" i="31" s="1"/>
  <c r="DF204" i="31"/>
  <c r="ET204" i="31" s="1"/>
  <c r="HV204" i="31" s="1"/>
  <c r="JH204" i="31" s="1"/>
  <c r="BQ183" i="31"/>
  <c r="IO66" i="31"/>
  <c r="HS125" i="31"/>
  <c r="IN44" i="31"/>
  <c r="DY168" i="31"/>
  <c r="FM168" i="31" s="1"/>
  <c r="HA168" i="31" s="1"/>
  <c r="DZ178" i="31"/>
  <c r="FN178" i="31" s="1"/>
  <c r="IP178" i="31" s="1"/>
  <c r="JJ178" i="31" s="1"/>
  <c r="JL178" i="31" s="1"/>
  <c r="DD91" i="31"/>
  <c r="ER91" i="31" s="1"/>
  <c r="GF91" i="31" s="1"/>
  <c r="DZ47" i="31"/>
  <c r="FN47" i="31" s="1"/>
  <c r="HB47" i="31" s="1"/>
  <c r="IQ112" i="31"/>
  <c r="BQ171" i="31"/>
  <c r="CL58" i="31"/>
  <c r="CK171" i="31"/>
  <c r="CM85" i="31"/>
  <c r="JD85" i="31"/>
  <c r="JJ85" i="31"/>
  <c r="HV157" i="31"/>
  <c r="CK205" i="31"/>
  <c r="IO182" i="31"/>
  <c r="CM65" i="31"/>
  <c r="JD65" i="31"/>
  <c r="JJ65" i="31"/>
  <c r="DY143" i="31"/>
  <c r="FM143" i="31" s="1"/>
  <c r="HA143" i="31" s="1"/>
  <c r="DE155" i="31"/>
  <c r="ES155" i="31" s="1"/>
  <c r="GG155" i="31" s="1"/>
  <c r="DY19" i="31"/>
  <c r="FM19" i="31" s="1"/>
  <c r="HA19" i="31" s="1"/>
  <c r="DY105" i="31"/>
  <c r="FM105" i="31" s="1"/>
  <c r="HA105" i="31" s="1"/>
  <c r="DD6" i="31"/>
  <c r="ER6" i="31" s="1"/>
  <c r="GF6" i="31" s="1"/>
  <c r="DF71" i="31"/>
  <c r="ET71" i="31" s="1"/>
  <c r="DY130" i="31"/>
  <c r="FM130" i="31" s="1"/>
  <c r="HA130" i="31" s="1"/>
  <c r="DZ41" i="31"/>
  <c r="FN41" i="31" s="1"/>
  <c r="HB41" i="31" s="1"/>
  <c r="DE78" i="31"/>
  <c r="ES78" i="31" s="1"/>
  <c r="GG78" i="31" s="1"/>
  <c r="DY48" i="31"/>
  <c r="FM48" i="31" s="1"/>
  <c r="HA48" i="31" s="1"/>
  <c r="BQ31" i="31"/>
  <c r="CM15" i="31"/>
  <c r="JD15" i="31"/>
  <c r="JJ15" i="31"/>
  <c r="DY89" i="31"/>
  <c r="FM89" i="31" s="1"/>
  <c r="HA89" i="31" s="1"/>
  <c r="BP201" i="31"/>
  <c r="CL181" i="31"/>
  <c r="BQ118" i="31"/>
  <c r="BS104" i="31"/>
  <c r="IX104" i="31"/>
  <c r="JH104" i="31"/>
  <c r="IN166" i="31"/>
  <c r="BR54" i="31"/>
  <c r="DE173" i="31"/>
  <c r="ES173" i="31" s="1"/>
  <c r="GG173" i="31" s="1"/>
  <c r="CK138" i="31"/>
  <c r="GH142" i="31"/>
  <c r="BR109" i="31"/>
  <c r="BP195" i="31"/>
  <c r="HU80" i="31"/>
  <c r="DF103" i="31"/>
  <c r="ET103" i="31" s="1"/>
  <c r="HU85" i="31"/>
  <c r="DE60" i="31"/>
  <c r="ES60" i="31" s="1"/>
  <c r="GG60" i="31" s="1"/>
  <c r="HT159" i="31"/>
  <c r="DE84" i="31"/>
  <c r="ES84" i="31" s="1"/>
  <c r="GG84" i="31" s="1"/>
  <c r="DY132" i="31"/>
  <c r="FM132" i="31" s="1"/>
  <c r="HA132" i="31" s="1"/>
  <c r="DE53" i="31"/>
  <c r="ES53" i="31" s="1"/>
  <c r="GG53" i="31" s="1"/>
  <c r="DE9" i="31"/>
  <c r="ES9" i="31" s="1"/>
  <c r="GG9" i="31" s="1"/>
  <c r="DE114" i="31"/>
  <c r="ES114" i="31" s="1"/>
  <c r="GG114" i="31" s="1"/>
  <c r="DE127" i="31"/>
  <c r="ES127" i="31" s="1"/>
  <c r="GG127" i="31" s="1"/>
  <c r="DF134" i="31"/>
  <c r="ET134" i="31" s="1"/>
  <c r="IZ192" i="31"/>
  <c r="DE72" i="31"/>
  <c r="ES72" i="31" s="1"/>
  <c r="GG72" i="31" s="1"/>
  <c r="DE126" i="31"/>
  <c r="ES126" i="31" s="1"/>
  <c r="GG126" i="31" s="1"/>
  <c r="DZ216" i="31"/>
  <c r="FN216" i="31" s="1"/>
  <c r="HB216" i="31" s="1"/>
  <c r="CL206" i="31"/>
  <c r="DE11" i="31"/>
  <c r="ES11" i="31" s="1"/>
  <c r="GG11" i="31" s="1"/>
  <c r="DY45" i="31"/>
  <c r="FM45" i="31" s="1"/>
  <c r="HA45" i="31" s="1"/>
  <c r="CK133" i="31"/>
  <c r="M18" i="38"/>
  <c r="DY150" i="31"/>
  <c r="FM150" i="31" s="1"/>
  <c r="HA150" i="31" s="1"/>
  <c r="DZ64" i="31"/>
  <c r="FN64" i="31" s="1"/>
  <c r="HB64" i="31" s="1"/>
  <c r="DX165" i="31"/>
  <c r="FL165" i="31" s="1"/>
  <c r="GZ165" i="31" s="1"/>
  <c r="IO50" i="31"/>
  <c r="BQ106" i="31"/>
  <c r="BR158" i="31"/>
  <c r="CL77" i="31"/>
  <c r="HU32" i="31"/>
  <c r="DE12" i="31"/>
  <c r="ES12" i="31" s="1"/>
  <c r="GG12" i="31" s="1"/>
  <c r="DF172" i="31"/>
  <c r="ET172" i="31" s="1"/>
  <c r="IO212" i="31"/>
  <c r="DZ6" i="31"/>
  <c r="FN6" i="31" s="1"/>
  <c r="HB6" i="31" s="1"/>
  <c r="IO116" i="31"/>
  <c r="DY145" i="31"/>
  <c r="FM145" i="31" s="1"/>
  <c r="HA145" i="31" s="1"/>
  <c r="IN87" i="31"/>
  <c r="BQ70" i="31"/>
  <c r="DG200" i="31"/>
  <c r="EU200" i="31" s="1"/>
  <c r="GI200" i="31" s="1"/>
  <c r="CL156" i="31"/>
  <c r="DG49" i="31"/>
  <c r="EU49" i="31" s="1"/>
  <c r="GI49" i="31" s="1"/>
  <c r="DF154" i="31"/>
  <c r="ET154" i="31" s="1"/>
  <c r="HV154" i="31" s="1"/>
  <c r="JH154" i="31" s="1"/>
  <c r="BS167" i="31"/>
  <c r="IX167" i="31"/>
  <c r="BP189" i="31"/>
  <c r="IZ200" i="31"/>
  <c r="BR8" i="31"/>
  <c r="DY51" i="31"/>
  <c r="FM51" i="31" s="1"/>
  <c r="HA51" i="31" s="1"/>
  <c r="HT42" i="31"/>
  <c r="DZ11" i="31"/>
  <c r="FN11" i="31" s="1"/>
  <c r="HB11" i="31" s="1"/>
  <c r="IO185" i="31"/>
  <c r="BR15" i="31"/>
  <c r="BQ164" i="31"/>
  <c r="HU95" i="31"/>
  <c r="IO59" i="31"/>
  <c r="CL49" i="31"/>
  <c r="DY34" i="31"/>
  <c r="FM34" i="31" s="1"/>
  <c r="HA34" i="31" s="1"/>
  <c r="CL111" i="31"/>
  <c r="DZ100" i="31"/>
  <c r="FN100" i="31" s="1"/>
  <c r="HB100" i="31" s="1"/>
  <c r="DE191" i="31"/>
  <c r="ES191" i="31" s="1"/>
  <c r="GG191" i="31" s="1"/>
  <c r="HV142" i="31"/>
  <c r="HT121" i="31"/>
  <c r="CK81" i="31"/>
  <c r="HT146" i="31"/>
  <c r="HU128" i="31"/>
  <c r="DE64" i="31"/>
  <c r="ES64" i="31" s="1"/>
  <c r="GG64" i="31" s="1"/>
  <c r="IP5" i="31"/>
  <c r="DE213" i="31"/>
  <c r="ES213" i="31" s="1"/>
  <c r="GG213" i="31" s="1"/>
  <c r="DY106" i="31"/>
  <c r="FM106" i="31" s="1"/>
  <c r="HA106" i="31" s="1"/>
  <c r="IZ178" i="31"/>
  <c r="HU36" i="31"/>
  <c r="IN214" i="31"/>
  <c r="DE17" i="31"/>
  <c r="ES17" i="31" s="1"/>
  <c r="GG17" i="31" s="1"/>
  <c r="DE67" i="31"/>
  <c r="ES67" i="31" s="1"/>
  <c r="GG67" i="31" s="1"/>
  <c r="DE87" i="31"/>
  <c r="ES87" i="31" s="1"/>
  <c r="GG87" i="31" s="1"/>
  <c r="IP190" i="31"/>
  <c r="HU119" i="31"/>
  <c r="HT210" i="31"/>
  <c r="DE50" i="31"/>
  <c r="ES50" i="31" s="1"/>
  <c r="GG50" i="31" s="1"/>
  <c r="HU137" i="31"/>
  <c r="DE97" i="31"/>
  <c r="ES97" i="31" s="1"/>
  <c r="GG97" i="31" s="1"/>
  <c r="DY157" i="31"/>
  <c r="FM157" i="31" s="1"/>
  <c r="HA157" i="31" s="1"/>
  <c r="IP127" i="31"/>
  <c r="DD136" i="31"/>
  <c r="ER136" i="31" s="1"/>
  <c r="GF136" i="31" s="1"/>
  <c r="CJ160" i="31"/>
  <c r="DE203" i="31"/>
  <c r="ES203" i="31" s="1"/>
  <c r="GG203" i="31" s="1"/>
  <c r="BR39" i="31"/>
  <c r="GH45" i="31"/>
  <c r="HT56" i="31"/>
  <c r="HU138" i="31"/>
  <c r="IO191" i="31"/>
  <c r="DY140" i="31"/>
  <c r="FM140" i="31" s="1"/>
  <c r="HA140" i="31" s="1"/>
  <c r="CL188" i="31"/>
  <c r="IP194" i="31"/>
  <c r="DZ170" i="31"/>
  <c r="FN170" i="31" s="1"/>
  <c r="HB170" i="31" s="1"/>
  <c r="HT141" i="31"/>
  <c r="HT16" i="31"/>
  <c r="CL118" i="31"/>
  <c r="IP149" i="31"/>
  <c r="CK196" i="31"/>
  <c r="HT23" i="31"/>
  <c r="HT211" i="31"/>
  <c r="BR124" i="31"/>
  <c r="DZ62" i="31"/>
  <c r="FN62" i="31" s="1"/>
  <c r="HB62" i="31" s="1"/>
  <c r="IP193" i="31"/>
  <c r="DE92" i="31"/>
  <c r="ES92" i="31" s="1"/>
  <c r="GG92" i="31" s="1"/>
  <c r="HU150" i="31"/>
  <c r="GH153" i="31"/>
  <c r="DY136" i="31"/>
  <c r="FM136" i="31" s="1"/>
  <c r="HA136" i="31" s="1"/>
  <c r="BQ37" i="31"/>
  <c r="CL54" i="31"/>
  <c r="DY192" i="31"/>
  <c r="FM192" i="31" s="1"/>
  <c r="BR193" i="31"/>
  <c r="CK113" i="31"/>
  <c r="CL215" i="31"/>
  <c r="CL126" i="31"/>
  <c r="DD43" i="31"/>
  <c r="ER43" i="31" s="1"/>
  <c r="GF43" i="31" s="1"/>
  <c r="BQ19" i="31"/>
  <c r="CL4" i="31"/>
  <c r="BR40" i="31"/>
  <c r="BR110" i="31"/>
  <c r="V19" i="38"/>
  <c r="W19" i="38" s="1"/>
  <c r="X19" i="38" s="1"/>
  <c r="DF61" i="31"/>
  <c r="ET61" i="31" s="1"/>
  <c r="DE140" i="31"/>
  <c r="ES140" i="31" s="1"/>
  <c r="GG140" i="31" s="1"/>
  <c r="DE161" i="31"/>
  <c r="ES161" i="31" s="1"/>
  <c r="GG161" i="31" s="1"/>
  <c r="DY43" i="31"/>
  <c r="FM43" i="31" s="1"/>
  <c r="HA43" i="31" s="1"/>
  <c r="DF162" i="31"/>
  <c r="ET162" i="31" s="1"/>
  <c r="HV162" i="31" s="1"/>
  <c r="JH162" i="31" s="1"/>
  <c r="DX161" i="31"/>
  <c r="FL161" i="31" s="1"/>
  <c r="GZ161" i="31" s="1"/>
  <c r="DF170" i="31"/>
  <c r="ET170" i="31" s="1"/>
  <c r="HV170" i="31" s="1"/>
  <c r="DE93" i="31"/>
  <c r="ES93" i="31" s="1"/>
  <c r="GG93" i="31" s="1"/>
  <c r="DG192" i="31"/>
  <c r="EU192" i="31" s="1"/>
  <c r="GI192" i="31" s="1"/>
  <c r="DZ199" i="31"/>
  <c r="FN199" i="31" s="1"/>
  <c r="HB199" i="31" s="1"/>
  <c r="DX67" i="31"/>
  <c r="FL67" i="31" s="1"/>
  <c r="GZ67" i="31" s="1"/>
  <c r="DZ36" i="31"/>
  <c r="FN36" i="31" s="1"/>
  <c r="HB36" i="31" s="1"/>
  <c r="BQ174" i="31"/>
  <c r="CM103" i="31"/>
  <c r="JD103" i="31"/>
  <c r="JJ103" i="31"/>
  <c r="GH187" i="31"/>
  <c r="JN187" i="31" s="1"/>
  <c r="BS45" i="31"/>
  <c r="IX45" i="31"/>
  <c r="BQ132" i="31"/>
  <c r="DD58" i="31"/>
  <c r="ER58" i="31" s="1"/>
  <c r="GF58" i="31" s="1"/>
  <c r="DY20" i="31"/>
  <c r="FM20" i="31" s="1"/>
  <c r="HA20" i="31" s="1"/>
  <c r="DZ69" i="31"/>
  <c r="FN69" i="31" s="1"/>
  <c r="HB69" i="31" s="1"/>
  <c r="DE218" i="31"/>
  <c r="ES218" i="31" s="1"/>
  <c r="GG218" i="31" s="1"/>
  <c r="DY162" i="31"/>
  <c r="FM162" i="31" s="1"/>
  <c r="HA162" i="31" s="1"/>
  <c r="BQ144" i="31"/>
  <c r="JF30" i="31"/>
  <c r="CL155" i="31"/>
  <c r="BR27" i="31"/>
  <c r="DE101" i="31"/>
  <c r="ES101" i="31" s="1"/>
  <c r="GG101" i="31" s="1"/>
  <c r="DY146" i="31"/>
  <c r="FM146" i="31" s="1"/>
  <c r="HA146" i="31" s="1"/>
  <c r="CL55" i="31"/>
  <c r="CL79" i="31"/>
  <c r="GH75" i="31"/>
  <c r="DE66" i="31"/>
  <c r="ES66" i="31" s="1"/>
  <c r="GG66" i="31" s="1"/>
  <c r="CL117" i="31"/>
  <c r="DF147" i="31"/>
  <c r="ET147" i="31" s="1"/>
  <c r="HV147" i="31" s="1"/>
  <c r="CL144" i="31"/>
  <c r="DX94" i="31"/>
  <c r="FL94" i="31" s="1"/>
  <c r="GZ94" i="31" s="1"/>
  <c r="IZ181" i="31"/>
  <c r="DZ8" i="31"/>
  <c r="FN8" i="31" s="1"/>
  <c r="HB8" i="31" s="1"/>
  <c r="CL189" i="31"/>
  <c r="CL115" i="31"/>
  <c r="BR179" i="31"/>
  <c r="CL78" i="31"/>
  <c r="DD209" i="31"/>
  <c r="ER209" i="31" s="1"/>
  <c r="GF209" i="31" s="1"/>
  <c r="DG178" i="31"/>
  <c r="EU178" i="31" s="1"/>
  <c r="GI178" i="31" s="1"/>
  <c r="DY70" i="31"/>
  <c r="FM70" i="31" s="1"/>
  <c r="HA70" i="31" s="1"/>
  <c r="BQ22" i="31"/>
  <c r="DD169" i="31"/>
  <c r="ER169" i="31" s="1"/>
  <c r="GF169" i="31" s="1"/>
  <c r="BQ41" i="31"/>
  <c r="DZ141" i="31"/>
  <c r="FN141" i="31" s="1"/>
  <c r="HB141" i="31" s="1"/>
  <c r="DZ40" i="31"/>
  <c r="FN40" i="31" s="1"/>
  <c r="HB40" i="31" s="1"/>
  <c r="EA82" i="31"/>
  <c r="FO82" i="31" s="1"/>
  <c r="HC82" i="31" s="1"/>
  <c r="DZ124" i="31"/>
  <c r="FN124" i="31" s="1"/>
  <c r="HB124" i="31" s="1"/>
  <c r="JF167" i="31"/>
  <c r="DF207" i="31"/>
  <c r="ET207" i="31" s="1"/>
  <c r="HV207" i="31" s="1"/>
  <c r="JH207" i="31" s="1"/>
  <c r="DE165" i="31"/>
  <c r="ES165" i="31" s="1"/>
  <c r="GG165" i="31" s="1"/>
  <c r="DE52" i="31"/>
  <c r="ES52" i="31" s="1"/>
  <c r="GG52" i="31" s="1"/>
  <c r="BP145" i="31"/>
  <c r="BR57" i="31"/>
  <c r="BS187" i="31"/>
  <c r="IX187" i="31"/>
  <c r="BQ38" i="31"/>
  <c r="GH77" i="31"/>
  <c r="DF205" i="31"/>
  <c r="ET205" i="31" s="1"/>
  <c r="HV205" i="31" s="1"/>
  <c r="JH205" i="31" s="1"/>
  <c r="HU177" i="31"/>
  <c r="HT135" i="31"/>
  <c r="IO151" i="31"/>
  <c r="L15" i="39"/>
  <c r="IM209" i="31"/>
  <c r="HU69" i="31"/>
  <c r="HV75" i="31"/>
  <c r="DE74" i="31"/>
  <c r="ES74" i="31" s="1"/>
  <c r="GG74" i="31" s="1"/>
  <c r="DE122" i="31"/>
  <c r="ES122" i="31" s="1"/>
  <c r="GG122" i="31" s="1"/>
  <c r="DX98" i="31"/>
  <c r="FL98" i="31" s="1"/>
  <c r="GZ98" i="31" s="1"/>
  <c r="IZ99" i="31"/>
  <c r="DE100" i="31"/>
  <c r="ES100" i="31" s="1"/>
  <c r="GG100" i="31" s="1"/>
  <c r="DY159" i="31"/>
  <c r="FM159" i="31" s="1"/>
  <c r="HA159" i="31" s="1"/>
  <c r="IP24" i="31"/>
  <c r="HT63" i="31"/>
  <c r="IP174" i="31"/>
  <c r="DE51" i="31"/>
  <c r="ES51" i="31" s="1"/>
  <c r="GG51" i="31" s="1"/>
  <c r="CK147" i="31"/>
  <c r="JH217" i="31"/>
  <c r="CK153" i="31"/>
  <c r="CK75" i="31"/>
  <c r="CK56" i="31"/>
  <c r="CL38" i="31"/>
  <c r="GH73" i="31"/>
  <c r="IP93" i="31"/>
  <c r="IZ49" i="31"/>
  <c r="DE107" i="31"/>
  <c r="ES107" i="31" s="1"/>
  <c r="GG107" i="31" s="1"/>
  <c r="IN91" i="31"/>
  <c r="DX73" i="31"/>
  <c r="FL73" i="31" s="1"/>
  <c r="GZ73" i="31" s="1"/>
  <c r="DF190" i="31"/>
  <c r="ET190" i="31" s="1"/>
  <c r="HV190" i="31" s="1"/>
  <c r="DY9" i="31"/>
  <c r="FM9" i="31" s="1"/>
  <c r="HA9" i="31" s="1"/>
  <c r="DY71" i="31"/>
  <c r="FM71" i="31" s="1"/>
  <c r="HA71" i="31" s="1"/>
  <c r="DZ39" i="31"/>
  <c r="FN39" i="31" s="1"/>
  <c r="HB39" i="31" s="1"/>
  <c r="HU14" i="31"/>
  <c r="HT116" i="31"/>
  <c r="DE143" i="31"/>
  <c r="ES143" i="31" s="1"/>
  <c r="GG143" i="31" s="1"/>
  <c r="HT105" i="31"/>
  <c r="DZ14" i="31"/>
  <c r="FN14" i="31" s="1"/>
  <c r="HB14" i="31" s="1"/>
  <c r="DD90" i="31"/>
  <c r="ER90" i="31" s="1"/>
  <c r="GF90" i="31" s="1"/>
  <c r="HS202" i="31"/>
  <c r="BP79" i="31"/>
  <c r="DZ201" i="31"/>
  <c r="FN201" i="31" s="1"/>
  <c r="HB201" i="31" s="1"/>
  <c r="HT216" i="31"/>
  <c r="DX134" i="31"/>
  <c r="FL134" i="31" s="1"/>
  <c r="GZ134" i="31" s="1"/>
  <c r="BP197" i="31"/>
  <c r="JH167" i="31"/>
  <c r="JL167" i="31" s="1"/>
  <c r="HS55" i="31"/>
  <c r="HV77" i="31"/>
  <c r="DY176" i="31"/>
  <c r="FM176" i="31" s="1"/>
  <c r="HA176" i="31" s="1"/>
  <c r="DE133" i="31"/>
  <c r="ES133" i="31" s="1"/>
  <c r="GG133" i="31" s="1"/>
  <c r="IO101" i="31"/>
  <c r="DD206" i="31"/>
  <c r="ER206" i="31" s="1"/>
  <c r="GF206" i="31" s="1"/>
  <c r="DZ102" i="31"/>
  <c r="FN102" i="31" s="1"/>
  <c r="HB102" i="31" s="1"/>
  <c r="DE29" i="31"/>
  <c r="ES29" i="31" s="1"/>
  <c r="GG29" i="31" s="1"/>
  <c r="DY99" i="31"/>
  <c r="FM99" i="31" s="1"/>
  <c r="IN12" i="31"/>
  <c r="IO10" i="31"/>
  <c r="DD48" i="31"/>
  <c r="ER48" i="31" s="1"/>
  <c r="GF48" i="31" s="1"/>
  <c r="EA30" i="31"/>
  <c r="FO30" i="31" s="1"/>
  <c r="HC30" i="31" s="1"/>
  <c r="DY204" i="31"/>
  <c r="FM204" i="31" s="1"/>
  <c r="HA204" i="31" s="1"/>
  <c r="DF24" i="31"/>
  <c r="ET24" i="31" s="1"/>
  <c r="HV24" i="31" s="1"/>
  <c r="JH24" i="31" s="1"/>
  <c r="CK84" i="31"/>
  <c r="DE115" i="31"/>
  <c r="ES115" i="31" s="1"/>
  <c r="GG115" i="31" s="1"/>
  <c r="IP187" i="31"/>
  <c r="DE113" i="31"/>
  <c r="ES113" i="31" s="1"/>
  <c r="GG113" i="31" s="1"/>
  <c r="CM135" i="31"/>
  <c r="JD135" i="31"/>
  <c r="JJ135" i="31"/>
  <c r="DE175" i="31"/>
  <c r="ES175" i="31" s="1"/>
  <c r="GG175" i="31" s="1"/>
  <c r="CM137" i="31"/>
  <c r="JD137" i="31"/>
  <c r="CL184" i="31"/>
  <c r="JD197" i="31"/>
  <c r="DY35" i="31"/>
  <c r="FM35" i="31" s="1"/>
  <c r="HA35" i="31" s="1"/>
  <c r="CL139" i="31"/>
  <c r="BR194" i="31"/>
  <c r="DZ177" i="31"/>
  <c r="FN177" i="31" s="1"/>
  <c r="HB177" i="31" s="1"/>
  <c r="DE208" i="31"/>
  <c r="ES208" i="31" s="1"/>
  <c r="GG208" i="31" s="1"/>
  <c r="DE20" i="31"/>
  <c r="ES20" i="31" s="1"/>
  <c r="GG20" i="31" s="1"/>
  <c r="CK107" i="31"/>
  <c r="IP154" i="31"/>
  <c r="CK186" i="31"/>
  <c r="DY22" i="31"/>
  <c r="FM22" i="31" s="1"/>
  <c r="HA22" i="31" s="1"/>
  <c r="IP83" i="31"/>
  <c r="HU184" i="31"/>
  <c r="CL42" i="31"/>
  <c r="IN152" i="31"/>
  <c r="DG181" i="31"/>
  <c r="EU181" i="31" s="1"/>
  <c r="GI181" i="31" s="1"/>
  <c r="IO16" i="31"/>
  <c r="DF76" i="31"/>
  <c r="ET76" i="31" s="1"/>
  <c r="HV76" i="31" s="1"/>
  <c r="JH76" i="31" s="1"/>
  <c r="DZ74" i="31"/>
  <c r="FN74" i="31" s="1"/>
  <c r="HB74" i="31" s="1"/>
  <c r="GH217" i="31"/>
  <c r="JN217" i="31" s="1"/>
  <c r="DE89" i="31"/>
  <c r="ES89" i="31" s="1"/>
  <c r="GG89" i="31" s="1"/>
  <c r="DZ28" i="31"/>
  <c r="FN28" i="31" s="1"/>
  <c r="HB28" i="31" s="1"/>
  <c r="DY97" i="31"/>
  <c r="FM97" i="31" s="1"/>
  <c r="HA97" i="31" s="1"/>
  <c r="CL131" i="31"/>
  <c r="CK213" i="31"/>
  <c r="DY46" i="31"/>
  <c r="FM46" i="31" s="1"/>
  <c r="HA46" i="31" s="1"/>
  <c r="DY128" i="31"/>
  <c r="FM128" i="31" s="1"/>
  <c r="HA128" i="31" s="1"/>
  <c r="HV73" i="31"/>
  <c r="DE94" i="31"/>
  <c r="ES94" i="31" s="1"/>
  <c r="GG94" i="31" s="1"/>
  <c r="DE96" i="31"/>
  <c r="ES96" i="31" s="1"/>
  <c r="GG96" i="31" s="1"/>
  <c r="HU83" i="31"/>
  <c r="IP217" i="31"/>
  <c r="HU88" i="31"/>
  <c r="DY76" i="31"/>
  <c r="FM76" i="31" s="1"/>
  <c r="HA76" i="31" s="1"/>
  <c r="HU188" i="31"/>
  <c r="IO120" i="31"/>
  <c r="EA167" i="31"/>
  <c r="FO167" i="31" s="1"/>
  <c r="HC167" i="31" s="1"/>
  <c r="IO95" i="31"/>
  <c r="DZ61" i="31"/>
  <c r="FN61" i="31" s="1"/>
  <c r="HB61" i="31" s="1"/>
  <c r="IO172" i="31"/>
  <c r="DY104" i="31"/>
  <c r="FM104" i="31" s="1"/>
  <c r="GH167" i="31"/>
  <c r="JN167" i="31" s="1"/>
  <c r="BQ18" i="31"/>
  <c r="HU98" i="31"/>
  <c r="BR111" i="31"/>
  <c r="CK92" i="31"/>
  <c r="DE68" i="31"/>
  <c r="ES68" i="31" s="1"/>
  <c r="GG68" i="31" s="1"/>
  <c r="BQ102" i="31"/>
  <c r="DE123" i="31"/>
  <c r="ES123" i="31" s="1"/>
  <c r="GG123" i="31" s="1"/>
  <c r="CL164" i="31"/>
  <c r="DY25" i="31"/>
  <c r="FM25" i="31" s="1"/>
  <c r="HA25" i="31" s="1"/>
  <c r="BQ46" i="31"/>
  <c r="DY218" i="31"/>
  <c r="FM218" i="31" s="1"/>
  <c r="HA218" i="31" s="1"/>
  <c r="BQ65" i="31"/>
  <c r="HA181" i="31"/>
  <c r="HU120" i="31"/>
  <c r="IO122" i="31"/>
  <c r="IN208" i="31"/>
  <c r="IN110" i="31"/>
  <c r="DG99" i="31"/>
  <c r="EU99" i="31" s="1"/>
  <c r="GI99" i="31" s="1"/>
  <c r="JD148" i="31" l="1"/>
  <c r="CM197" i="31"/>
  <c r="CM148" i="31"/>
  <c r="JD109" i="31"/>
  <c r="JF109" i="31" s="1"/>
  <c r="CM109" i="31"/>
  <c r="EA109" i="31" s="1"/>
  <c r="FO109" i="31" s="1"/>
  <c r="HC109" i="31" s="1"/>
  <c r="HU92" i="31"/>
  <c r="BR92" i="31" s="1"/>
  <c r="IN165" i="31"/>
  <c r="CK165" i="31" s="1"/>
  <c r="JD86" i="31"/>
  <c r="JF86" i="31" s="1"/>
  <c r="CM86" i="31"/>
  <c r="HU50" i="31"/>
  <c r="BR50" i="31" s="1"/>
  <c r="IO51" i="31"/>
  <c r="JD180" i="31"/>
  <c r="CM180" i="31"/>
  <c r="IN161" i="31"/>
  <c r="CK161" i="31" s="1"/>
  <c r="HT82" i="31"/>
  <c r="BQ82" i="31" s="1"/>
  <c r="IP216" i="31"/>
  <c r="JJ216" i="31" s="1"/>
  <c r="U21" i="39"/>
  <c r="V21" i="39" s="1"/>
  <c r="W21" i="39" s="1"/>
  <c r="X21" i="39" s="1"/>
  <c r="Z20" i="39"/>
  <c r="HT58" i="31"/>
  <c r="IO48" i="31"/>
  <c r="CL48" i="31" s="1"/>
  <c r="HU96" i="31"/>
  <c r="BR96" i="31" s="1"/>
  <c r="HW181" i="31"/>
  <c r="BT181" i="31" s="1"/>
  <c r="HU11" i="31"/>
  <c r="BR11" i="31" s="1"/>
  <c r="IP8" i="31"/>
  <c r="JJ8" i="31" s="1"/>
  <c r="IQ30" i="31"/>
  <c r="CN30" i="31" s="1"/>
  <c r="IO146" i="31"/>
  <c r="CL146" i="31" s="1"/>
  <c r="IP6" i="31"/>
  <c r="JJ6" i="31" s="1"/>
  <c r="HU53" i="31"/>
  <c r="BR53" i="31" s="1"/>
  <c r="HW99" i="31"/>
  <c r="BT99" i="31" s="1"/>
  <c r="IO218" i="31"/>
  <c r="CL218" i="31" s="1"/>
  <c r="HU143" i="31"/>
  <c r="BR143" i="31" s="1"/>
  <c r="HU66" i="31"/>
  <c r="BR66" i="31" s="1"/>
  <c r="IO162" i="31"/>
  <c r="HU93" i="31"/>
  <c r="BR93" i="31" s="1"/>
  <c r="HU155" i="31"/>
  <c r="BR155" i="31" s="1"/>
  <c r="IP47" i="31"/>
  <c r="CM47" i="31" s="1"/>
  <c r="HU156" i="31"/>
  <c r="BR156" i="31" s="1"/>
  <c r="HU131" i="31"/>
  <c r="BR131" i="31" s="1"/>
  <c r="IO176" i="31"/>
  <c r="CL176" i="31" s="1"/>
  <c r="IP108" i="31"/>
  <c r="JJ108" i="31" s="1"/>
  <c r="IO17" i="31"/>
  <c r="HU180" i="31"/>
  <c r="BR180" i="31" s="1"/>
  <c r="JD27" i="31"/>
  <c r="JF27" i="31" s="1"/>
  <c r="IP64" i="31"/>
  <c r="JJ64" i="31" s="1"/>
  <c r="HU100" i="31"/>
  <c r="CM27" i="31"/>
  <c r="IP40" i="31"/>
  <c r="JJ40" i="31" s="1"/>
  <c r="CM63" i="31"/>
  <c r="EA63" i="31" s="1"/>
  <c r="FO63" i="31" s="1"/>
  <c r="HC63" i="31" s="1"/>
  <c r="HU20" i="31"/>
  <c r="BR20" i="31" s="1"/>
  <c r="HU113" i="31"/>
  <c r="BR113" i="31" s="1"/>
  <c r="HU29" i="31"/>
  <c r="BR29" i="31" s="1"/>
  <c r="HW178" i="31"/>
  <c r="BT178" i="31" s="1"/>
  <c r="IP100" i="31"/>
  <c r="JJ100" i="31" s="1"/>
  <c r="HW200" i="31"/>
  <c r="BT200" i="31" s="1"/>
  <c r="IO150" i="31"/>
  <c r="CL150" i="31" s="1"/>
  <c r="HU127" i="31"/>
  <c r="IO132" i="31"/>
  <c r="HT6" i="31"/>
  <c r="BQ6" i="31" s="1"/>
  <c r="IO143" i="31"/>
  <c r="CL143" i="31" s="1"/>
  <c r="IQ96" i="31"/>
  <c r="CN96" i="31" s="1"/>
  <c r="JJ163" i="31"/>
  <c r="HT91" i="31"/>
  <c r="BQ91" i="31" s="1"/>
  <c r="IO57" i="31"/>
  <c r="CL57" i="31" s="1"/>
  <c r="IO32" i="31"/>
  <c r="CL32" i="31" s="1"/>
  <c r="HU123" i="31"/>
  <c r="BR123" i="31" s="1"/>
  <c r="IO22" i="31"/>
  <c r="CL22" i="31" s="1"/>
  <c r="HU208" i="31"/>
  <c r="IO35" i="31"/>
  <c r="CL35" i="31" s="1"/>
  <c r="HU175" i="31"/>
  <c r="BR175" i="31" s="1"/>
  <c r="HT90" i="31"/>
  <c r="BQ90" i="31" s="1"/>
  <c r="JJ63" i="31"/>
  <c r="IN98" i="31"/>
  <c r="CK98" i="31" s="1"/>
  <c r="IP124" i="31"/>
  <c r="JJ124" i="31" s="1"/>
  <c r="HW49" i="31"/>
  <c r="BT49" i="31" s="1"/>
  <c r="HU84" i="31"/>
  <c r="HU173" i="31"/>
  <c r="IO105" i="31"/>
  <c r="CL105" i="31" s="1"/>
  <c r="IP60" i="31"/>
  <c r="CM60" i="31" s="1"/>
  <c r="HU94" i="31"/>
  <c r="BR94" i="31" s="1"/>
  <c r="IO128" i="31"/>
  <c r="CL128" i="31" s="1"/>
  <c r="IP28" i="31"/>
  <c r="JJ28" i="31" s="1"/>
  <c r="HU115" i="31"/>
  <c r="BR115" i="31" s="1"/>
  <c r="HT48" i="31"/>
  <c r="BQ48" i="31" s="1"/>
  <c r="IO71" i="31"/>
  <c r="CL71" i="31" s="1"/>
  <c r="HU165" i="31"/>
  <c r="BR165" i="31" s="1"/>
  <c r="HT169" i="31"/>
  <c r="BQ169" i="31" s="1"/>
  <c r="IP170" i="31"/>
  <c r="JJ170" i="31" s="1"/>
  <c r="HU87" i="31"/>
  <c r="BR87" i="31" s="1"/>
  <c r="IO106" i="31"/>
  <c r="IP11" i="31"/>
  <c r="JJ11" i="31" s="1"/>
  <c r="HU126" i="31"/>
  <c r="BR126" i="31" s="1"/>
  <c r="HU114" i="31"/>
  <c r="BR114" i="31" s="1"/>
  <c r="IO130" i="31"/>
  <c r="CL130" i="31" s="1"/>
  <c r="JD163" i="31"/>
  <c r="JF163" i="31" s="1"/>
  <c r="IO97" i="31"/>
  <c r="CL97" i="31" s="1"/>
  <c r="HU133" i="31"/>
  <c r="BR133" i="31" s="1"/>
  <c r="HU51" i="31"/>
  <c r="BR51" i="31" s="1"/>
  <c r="HU74" i="31"/>
  <c r="BR74" i="31" s="1"/>
  <c r="HU140" i="31"/>
  <c r="HU203" i="31"/>
  <c r="BR203" i="31" s="1"/>
  <c r="HU67" i="31"/>
  <c r="BR67" i="31" s="1"/>
  <c r="HU191" i="31"/>
  <c r="BR191" i="31" s="1"/>
  <c r="HU12" i="31"/>
  <c r="BR12" i="31" s="1"/>
  <c r="HU60" i="31"/>
  <c r="BR60" i="31" s="1"/>
  <c r="IO168" i="31"/>
  <c r="CL168" i="31" s="1"/>
  <c r="IO18" i="31"/>
  <c r="CL18" i="31" s="1"/>
  <c r="IO89" i="31"/>
  <c r="CL89" i="31" s="1"/>
  <c r="BS190" i="31"/>
  <c r="IX190" i="31"/>
  <c r="JH190" i="31"/>
  <c r="HA104" i="31"/>
  <c r="CK152" i="31"/>
  <c r="BS170" i="31"/>
  <c r="IX170" i="31"/>
  <c r="DF212" i="31"/>
  <c r="ET212" i="31" s="1"/>
  <c r="HV212" i="31" s="1"/>
  <c r="JH212" i="31" s="1"/>
  <c r="DE196" i="31"/>
  <c r="ES196" i="31" s="1"/>
  <c r="GG196" i="31" s="1"/>
  <c r="DE112" i="31"/>
  <c r="ES112" i="31" s="1"/>
  <c r="GG112" i="31" s="1"/>
  <c r="CM217" i="31"/>
  <c r="JD217" i="31"/>
  <c r="JJ217" i="31"/>
  <c r="JL217" i="31" s="1"/>
  <c r="DF198" i="31"/>
  <c r="ET198" i="31" s="1"/>
  <c r="DZ184" i="31"/>
  <c r="FN184" i="31" s="1"/>
  <c r="HB184" i="31" s="1"/>
  <c r="DD197" i="31"/>
  <c r="ER197" i="31" s="1"/>
  <c r="GF197" i="31" s="1"/>
  <c r="DD79" i="31"/>
  <c r="ER79" i="31" s="1"/>
  <c r="GF79" i="31" s="1"/>
  <c r="CK91" i="31"/>
  <c r="DY75" i="31"/>
  <c r="FM75" i="31" s="1"/>
  <c r="IO75" i="31" s="1"/>
  <c r="DE160" i="31"/>
  <c r="ES160" i="31" s="1"/>
  <c r="GG160" i="31" s="1"/>
  <c r="BR177" i="31"/>
  <c r="DD145" i="31"/>
  <c r="ER145" i="31" s="1"/>
  <c r="GF145" i="31" s="1"/>
  <c r="DE185" i="31"/>
  <c r="ES185" i="31" s="1"/>
  <c r="GG185" i="31" s="1"/>
  <c r="DY114" i="31"/>
  <c r="FM114" i="31" s="1"/>
  <c r="HA114" i="31" s="1"/>
  <c r="DZ78" i="31"/>
  <c r="FN78" i="31" s="1"/>
  <c r="HB78" i="31" s="1"/>
  <c r="DZ90" i="31"/>
  <c r="FN90" i="31" s="1"/>
  <c r="HB90" i="31" s="1"/>
  <c r="DF168" i="31"/>
  <c r="ET168" i="31" s="1"/>
  <c r="HV168" i="31" s="1"/>
  <c r="JH168" i="31" s="1"/>
  <c r="GH147" i="31"/>
  <c r="DE132" i="31"/>
  <c r="ES132" i="31" s="1"/>
  <c r="GG132" i="31" s="1"/>
  <c r="GH170" i="31"/>
  <c r="JN170" i="31" s="1"/>
  <c r="BS162" i="31"/>
  <c r="IX162" i="31"/>
  <c r="DY113" i="31"/>
  <c r="FM113" i="31" s="1"/>
  <c r="HA113" i="31" s="1"/>
  <c r="DE37" i="31"/>
  <c r="ES37" i="31" s="1"/>
  <c r="GG37" i="31" s="1"/>
  <c r="DZ119" i="31"/>
  <c r="FN119" i="31" s="1"/>
  <c r="HB119" i="31" s="1"/>
  <c r="DZ118" i="31"/>
  <c r="FN118" i="31" s="1"/>
  <c r="HB118" i="31" s="1"/>
  <c r="DZ188" i="31"/>
  <c r="FN188" i="31" s="1"/>
  <c r="HB188" i="31" s="1"/>
  <c r="CM127" i="31"/>
  <c r="JD127" i="31"/>
  <c r="JJ127" i="31"/>
  <c r="CL106" i="31"/>
  <c r="BR95" i="31"/>
  <c r="DF163" i="31"/>
  <c r="ET163" i="31" s="1"/>
  <c r="DE70" i="31"/>
  <c r="ES70" i="31" s="1"/>
  <c r="GG70" i="31" s="1"/>
  <c r="CL116" i="31"/>
  <c r="DE106" i="31"/>
  <c r="ES106" i="31" s="1"/>
  <c r="GG106" i="31" s="1"/>
  <c r="DF152" i="31"/>
  <c r="ET152" i="31" s="1"/>
  <c r="HV152" i="31" s="1"/>
  <c r="JH152" i="31" s="1"/>
  <c r="DF54" i="31"/>
  <c r="ET54" i="31" s="1"/>
  <c r="DE129" i="31"/>
  <c r="ES129" i="31" s="1"/>
  <c r="GG129" i="31" s="1"/>
  <c r="CL182" i="31"/>
  <c r="BS204" i="31"/>
  <c r="IX204" i="31"/>
  <c r="CL179" i="31"/>
  <c r="CL17" i="31"/>
  <c r="EA203" i="31"/>
  <c r="FO203" i="31" s="1"/>
  <c r="HC203" i="31" s="1"/>
  <c r="DZ164" i="31"/>
  <c r="FN164" i="31" s="1"/>
  <c r="HB164" i="31" s="1"/>
  <c r="BR83" i="31"/>
  <c r="JF137" i="31"/>
  <c r="DZ55" i="31"/>
  <c r="FN55" i="31" s="1"/>
  <c r="HB55" i="31" s="1"/>
  <c r="DE31" i="31"/>
  <c r="ES31" i="31" s="1"/>
  <c r="GG31" i="31" s="1"/>
  <c r="DY171" i="31"/>
  <c r="FM171" i="31" s="1"/>
  <c r="HA171" i="31" s="1"/>
  <c r="CL129" i="31"/>
  <c r="BR139" i="31"/>
  <c r="EA163" i="31"/>
  <c r="FO163" i="31" s="1"/>
  <c r="HC163" i="31" s="1"/>
  <c r="CK110" i="31"/>
  <c r="IO104" i="31"/>
  <c r="IQ167" i="31"/>
  <c r="IO46" i="31"/>
  <c r="IP74" i="31"/>
  <c r="DY186" i="31"/>
  <c r="FM186" i="31" s="1"/>
  <c r="HA186" i="31" s="1"/>
  <c r="DF194" i="31"/>
  <c r="ET194" i="31" s="1"/>
  <c r="JF197" i="31"/>
  <c r="DY84" i="31"/>
  <c r="FM84" i="31" s="1"/>
  <c r="HA84" i="31" s="1"/>
  <c r="IN134" i="31"/>
  <c r="BQ116" i="31"/>
  <c r="IO9" i="31"/>
  <c r="HU107" i="31"/>
  <c r="IO159" i="31"/>
  <c r="BS75" i="31"/>
  <c r="IX75" i="31"/>
  <c r="JH75" i="31"/>
  <c r="GH205" i="31"/>
  <c r="IZ187" i="31"/>
  <c r="HU52" i="31"/>
  <c r="GH207" i="31"/>
  <c r="IQ82" i="31"/>
  <c r="IP141" i="31"/>
  <c r="DE22" i="31"/>
  <c r="ES22" i="31" s="1"/>
  <c r="GG22" i="31" s="1"/>
  <c r="DF214" i="31"/>
  <c r="ET214" i="31" s="1"/>
  <c r="DF179" i="31"/>
  <c r="ET179" i="31" s="1"/>
  <c r="HV179" i="31" s="1"/>
  <c r="JH179" i="31" s="1"/>
  <c r="IP69" i="31"/>
  <c r="DY33" i="31"/>
  <c r="FM33" i="31" s="1"/>
  <c r="HA33" i="31" s="1"/>
  <c r="IP36" i="31"/>
  <c r="IP199" i="31"/>
  <c r="IO43" i="31"/>
  <c r="DF193" i="31"/>
  <c r="ET193" i="31" s="1"/>
  <c r="IO136" i="31"/>
  <c r="BQ211" i="31"/>
  <c r="BQ141" i="31"/>
  <c r="IO140" i="31"/>
  <c r="IO157" i="31"/>
  <c r="BQ210" i="31"/>
  <c r="HU17" i="31"/>
  <c r="HU213" i="31"/>
  <c r="BQ121" i="31"/>
  <c r="DZ111" i="31"/>
  <c r="FN111" i="31" s="1"/>
  <c r="HB111" i="31" s="1"/>
  <c r="DE164" i="31"/>
  <c r="ES164" i="31" s="1"/>
  <c r="GG164" i="31" s="1"/>
  <c r="GH154" i="31"/>
  <c r="JN154" i="31" s="1"/>
  <c r="JF63" i="31"/>
  <c r="DE149" i="31"/>
  <c r="ES149" i="31" s="1"/>
  <c r="GG149" i="31" s="1"/>
  <c r="BR32" i="31"/>
  <c r="HU72" i="31"/>
  <c r="EA86" i="31"/>
  <c r="FO86" i="31" s="1"/>
  <c r="HC86" i="31" s="1"/>
  <c r="DE5" i="31"/>
  <c r="ES5" i="31" s="1"/>
  <c r="GG5" i="31" s="1"/>
  <c r="DF7" i="31"/>
  <c r="ET7" i="31" s="1"/>
  <c r="IP41" i="31"/>
  <c r="DY205" i="31"/>
  <c r="FM205" i="31" s="1"/>
  <c r="HA205" i="31" s="1"/>
  <c r="BP125" i="31"/>
  <c r="IO211" i="31"/>
  <c r="CM68" i="31"/>
  <c r="JD68" i="31"/>
  <c r="JJ68" i="31"/>
  <c r="DD166" i="31"/>
  <c r="ER166" i="31" s="1"/>
  <c r="GF166" i="31" s="1"/>
  <c r="DY183" i="31"/>
  <c r="FM183" i="31" s="1"/>
  <c r="HA183" i="31" s="1"/>
  <c r="DY92" i="31"/>
  <c r="FM92" i="31" s="1"/>
  <c r="HA92" i="31" s="1"/>
  <c r="BR150" i="31"/>
  <c r="BQ42" i="31"/>
  <c r="DE47" i="31"/>
  <c r="ES47" i="31" s="1"/>
  <c r="GG47" i="31" s="1"/>
  <c r="CL50" i="31"/>
  <c r="BR85" i="31"/>
  <c r="CK208" i="31"/>
  <c r="DF111" i="31"/>
  <c r="ET111" i="31" s="1"/>
  <c r="CL172" i="31"/>
  <c r="CL120" i="31"/>
  <c r="CM28" i="31"/>
  <c r="JD28" i="31"/>
  <c r="CM154" i="31"/>
  <c r="JD154" i="31"/>
  <c r="JJ154" i="31"/>
  <c r="JL154" i="31" s="1"/>
  <c r="BR208" i="31"/>
  <c r="EA137" i="31"/>
  <c r="FO137" i="31" s="1"/>
  <c r="HC137" i="31" s="1"/>
  <c r="DZ207" i="31"/>
  <c r="FN207" i="31" s="1"/>
  <c r="HB207" i="31" s="1"/>
  <c r="BQ216" i="31"/>
  <c r="BR14" i="31"/>
  <c r="DZ38" i="31"/>
  <c r="FN38" i="31" s="1"/>
  <c r="HB38" i="31" s="1"/>
  <c r="DY153" i="31"/>
  <c r="FM153" i="31" s="1"/>
  <c r="BR69" i="31"/>
  <c r="BS205" i="31"/>
  <c r="IX205" i="31"/>
  <c r="BS207" i="31"/>
  <c r="IX207" i="31"/>
  <c r="CM8" i="31"/>
  <c r="DZ117" i="31"/>
  <c r="FN117" i="31" s="1"/>
  <c r="HB117" i="31" s="1"/>
  <c r="DZ80" i="31"/>
  <c r="FN80" i="31" s="1"/>
  <c r="HB80" i="31" s="1"/>
  <c r="DF26" i="31"/>
  <c r="ET26" i="31" s="1"/>
  <c r="HV26" i="31" s="1"/>
  <c r="JH26" i="31" s="1"/>
  <c r="DZ155" i="31"/>
  <c r="FN155" i="31" s="1"/>
  <c r="HB155" i="31" s="1"/>
  <c r="DY88" i="31"/>
  <c r="FM88" i="31" s="1"/>
  <c r="HA88" i="31" s="1"/>
  <c r="IZ45" i="31"/>
  <c r="JF103" i="31"/>
  <c r="DY142" i="31"/>
  <c r="FM142" i="31" s="1"/>
  <c r="IO142" i="31" s="1"/>
  <c r="GH61" i="31"/>
  <c r="JN61" i="31" s="1"/>
  <c r="DY23" i="31"/>
  <c r="FM23" i="31" s="1"/>
  <c r="HA23" i="31" s="1"/>
  <c r="DZ4" i="31"/>
  <c r="FN4" i="31" s="1"/>
  <c r="HB4" i="31" s="1"/>
  <c r="HA192" i="31"/>
  <c r="BQ23" i="31"/>
  <c r="CL191" i="31"/>
  <c r="BR119" i="31"/>
  <c r="CK214" i="31"/>
  <c r="CM5" i="31"/>
  <c r="JD5" i="31"/>
  <c r="JJ5" i="31"/>
  <c r="BS142" i="31"/>
  <c r="IX142" i="31"/>
  <c r="JH142" i="31"/>
  <c r="CL51" i="31"/>
  <c r="DD189" i="31"/>
  <c r="ER189" i="31" s="1"/>
  <c r="GF189" i="31" s="1"/>
  <c r="BS154" i="31"/>
  <c r="IX154" i="31"/>
  <c r="CM6" i="31"/>
  <c r="JD6" i="31"/>
  <c r="DY133" i="31"/>
  <c r="FM133" i="31" s="1"/>
  <c r="HA133" i="31" s="1"/>
  <c r="DZ206" i="31"/>
  <c r="FN206" i="31" s="1"/>
  <c r="HB206" i="31" s="1"/>
  <c r="DE13" i="31"/>
  <c r="ES13" i="31" s="1"/>
  <c r="GG13" i="31" s="1"/>
  <c r="CL132" i="31"/>
  <c r="GH103" i="31"/>
  <c r="JN103" i="31" s="1"/>
  <c r="CK166" i="31"/>
  <c r="DZ125" i="31"/>
  <c r="FN125" i="31" s="1"/>
  <c r="HB125" i="31" s="1"/>
  <c r="JF15" i="31"/>
  <c r="BS157" i="31"/>
  <c r="IX157" i="31"/>
  <c r="JH157" i="31"/>
  <c r="DZ58" i="31"/>
  <c r="FN58" i="31" s="1"/>
  <c r="HB58" i="31" s="1"/>
  <c r="CL66" i="31"/>
  <c r="GH21" i="31"/>
  <c r="BQ28" i="31"/>
  <c r="DZ173" i="31"/>
  <c r="FN173" i="31" s="1"/>
  <c r="HB173" i="31" s="1"/>
  <c r="BQ4" i="31"/>
  <c r="CL53" i="31"/>
  <c r="DE199" i="31"/>
  <c r="ES199" i="31" s="1"/>
  <c r="GG199" i="31" s="1"/>
  <c r="DY7" i="31"/>
  <c r="FM7" i="31" s="1"/>
  <c r="HA7" i="31" s="1"/>
  <c r="DF40" i="31"/>
  <c r="ET40" i="31" s="1"/>
  <c r="HV40" i="31" s="1"/>
  <c r="JH40" i="31" s="1"/>
  <c r="DF81" i="31"/>
  <c r="ET81" i="31" s="1"/>
  <c r="CL122" i="31"/>
  <c r="BR98" i="31"/>
  <c r="BR188" i="31"/>
  <c r="DY213" i="31"/>
  <c r="FM213" i="31" s="1"/>
  <c r="HA213" i="31" s="1"/>
  <c r="HU89" i="31"/>
  <c r="GH76" i="31"/>
  <c r="DZ42" i="31"/>
  <c r="FN42" i="31" s="1"/>
  <c r="HB42" i="31" s="1"/>
  <c r="DZ139" i="31"/>
  <c r="FN139" i="31" s="1"/>
  <c r="HB139" i="31" s="1"/>
  <c r="EA197" i="31"/>
  <c r="FO197" i="31" s="1"/>
  <c r="HC197" i="31" s="1"/>
  <c r="GH24" i="31"/>
  <c r="JN24" i="31" s="1"/>
  <c r="CL10" i="31"/>
  <c r="IP102" i="31"/>
  <c r="BS77" i="31"/>
  <c r="IX77" i="31"/>
  <c r="JH77" i="31"/>
  <c r="CM174" i="31"/>
  <c r="JD174" i="31"/>
  <c r="JJ174" i="31"/>
  <c r="DZ169" i="31"/>
  <c r="FN169" i="31" s="1"/>
  <c r="HB169" i="31" s="1"/>
  <c r="CJ209" i="31"/>
  <c r="DG187" i="31"/>
  <c r="EU187" i="31" s="1"/>
  <c r="GI187" i="31" s="1"/>
  <c r="DE41" i="31"/>
  <c r="ES41" i="31" s="1"/>
  <c r="GG41" i="31" s="1"/>
  <c r="IO70" i="31"/>
  <c r="HT209" i="31"/>
  <c r="DZ115" i="31"/>
  <c r="FN115" i="31" s="1"/>
  <c r="HB115" i="31" s="1"/>
  <c r="IN94" i="31"/>
  <c r="IO20" i="31"/>
  <c r="HW192" i="31"/>
  <c r="HU161" i="31"/>
  <c r="HV61" i="31"/>
  <c r="DZ126" i="31"/>
  <c r="FN126" i="31" s="1"/>
  <c r="HB126" i="31" s="1"/>
  <c r="IO192" i="31"/>
  <c r="DF10" i="31"/>
  <c r="ET10" i="31" s="1"/>
  <c r="HV10" i="31" s="1"/>
  <c r="JH10" i="31" s="1"/>
  <c r="CM193" i="31"/>
  <c r="JD193" i="31"/>
  <c r="JJ193" i="31"/>
  <c r="BR138" i="31"/>
  <c r="HU97" i="31"/>
  <c r="CM190" i="31"/>
  <c r="JD190" i="31"/>
  <c r="JJ190" i="31"/>
  <c r="BR36" i="31"/>
  <c r="IO34" i="31"/>
  <c r="DF15" i="31"/>
  <c r="ET15" i="31" s="1"/>
  <c r="IZ167" i="31"/>
  <c r="DZ37" i="31"/>
  <c r="FN37" i="31" s="1"/>
  <c r="HB37" i="31" s="1"/>
  <c r="CL212" i="31"/>
  <c r="DZ77" i="31"/>
  <c r="FN77" i="31" s="1"/>
  <c r="HV103" i="31"/>
  <c r="DF109" i="31"/>
  <c r="ET109" i="31" s="1"/>
  <c r="DY138" i="31"/>
  <c r="FM138" i="31" s="1"/>
  <c r="HA138" i="31" s="1"/>
  <c r="DF182" i="31"/>
  <c r="ET182" i="31" s="1"/>
  <c r="GH71" i="31"/>
  <c r="DZ200" i="31"/>
  <c r="FN200" i="31" s="1"/>
  <c r="IP200" i="31" s="1"/>
  <c r="JJ200" i="31" s="1"/>
  <c r="JL200" i="31" s="1"/>
  <c r="HV21" i="31"/>
  <c r="CM195" i="31"/>
  <c r="JD195" i="31"/>
  <c r="JJ195" i="31"/>
  <c r="CK29" i="31"/>
  <c r="BR151" i="31"/>
  <c r="IZ217" i="31"/>
  <c r="IZ153" i="31"/>
  <c r="DF27" i="31"/>
  <c r="ET27" i="31" s="1"/>
  <c r="HV27" i="31" s="1"/>
  <c r="JH27" i="31" s="1"/>
  <c r="JL27" i="31" s="1"/>
  <c r="CK44" i="31"/>
  <c r="BR120" i="31"/>
  <c r="DE46" i="31"/>
  <c r="ES46" i="31" s="1"/>
  <c r="GG46" i="31" s="1"/>
  <c r="BS76" i="31"/>
  <c r="IX76" i="31"/>
  <c r="BR184" i="31"/>
  <c r="DY107" i="31"/>
  <c r="FM107" i="31" s="1"/>
  <c r="HA107" i="31" s="1"/>
  <c r="JF180" i="31"/>
  <c r="BS24" i="31"/>
  <c r="IX24" i="31"/>
  <c r="CK12" i="31"/>
  <c r="BP55" i="31"/>
  <c r="GH190" i="31"/>
  <c r="JN190" i="31" s="1"/>
  <c r="BQ63" i="31"/>
  <c r="H16" i="39"/>
  <c r="M15" i="39"/>
  <c r="DZ123" i="31"/>
  <c r="FN123" i="31" s="1"/>
  <c r="HB123" i="31" s="1"/>
  <c r="DF176" i="31"/>
  <c r="ET176" i="31" s="1"/>
  <c r="CL162" i="31"/>
  <c r="DG45" i="31"/>
  <c r="EU45" i="31" s="1"/>
  <c r="GI45" i="31" s="1"/>
  <c r="EA103" i="31"/>
  <c r="FO103" i="31" s="1"/>
  <c r="HC103" i="31" s="1"/>
  <c r="JF148" i="31"/>
  <c r="DF110" i="31"/>
  <c r="ET110" i="31" s="1"/>
  <c r="DE19" i="31"/>
  <c r="ES19" i="31" s="1"/>
  <c r="GG19" i="31" s="1"/>
  <c r="DY196" i="31"/>
  <c r="FM196" i="31" s="1"/>
  <c r="HA196" i="31" s="1"/>
  <c r="BQ56" i="31"/>
  <c r="DX160" i="31"/>
  <c r="FL160" i="31" s="1"/>
  <c r="GZ160" i="31" s="1"/>
  <c r="HU64" i="31"/>
  <c r="CL185" i="31"/>
  <c r="DF8" i="31"/>
  <c r="ET8" i="31" s="1"/>
  <c r="CK87" i="31"/>
  <c r="DF130" i="31"/>
  <c r="ET130" i="31" s="1"/>
  <c r="HV130" i="31" s="1"/>
  <c r="JH130" i="31" s="1"/>
  <c r="BR84" i="31"/>
  <c r="BR80" i="31"/>
  <c r="IZ104" i="31"/>
  <c r="DZ181" i="31"/>
  <c r="FN181" i="31" s="1"/>
  <c r="EA15" i="31"/>
  <c r="FO15" i="31" s="1"/>
  <c r="HC15" i="31" s="1"/>
  <c r="DY210" i="31"/>
  <c r="FM210" i="31" s="1"/>
  <c r="HA210" i="31" s="1"/>
  <c r="HV71" i="31"/>
  <c r="DF44" i="31"/>
  <c r="ET44" i="31" s="1"/>
  <c r="HV44" i="31" s="1"/>
  <c r="JH44" i="31" s="1"/>
  <c r="JF65" i="31"/>
  <c r="JF85" i="31"/>
  <c r="DE171" i="31"/>
  <c r="ES171" i="31" s="1"/>
  <c r="GG171" i="31" s="1"/>
  <c r="HB178" i="31"/>
  <c r="JN178" i="31" s="1"/>
  <c r="DE183" i="31"/>
  <c r="ES183" i="31" s="1"/>
  <c r="GG183" i="31" s="1"/>
  <c r="CM13" i="31"/>
  <c r="JD13" i="31"/>
  <c r="JJ13" i="31"/>
  <c r="IO31" i="31"/>
  <c r="CM72" i="31"/>
  <c r="JD72" i="31"/>
  <c r="JJ72" i="31"/>
  <c r="HU86" i="31"/>
  <c r="HU30" i="31"/>
  <c r="I19" i="38"/>
  <c r="J19" i="38" s="1"/>
  <c r="K19" i="38" s="1"/>
  <c r="DE65" i="31"/>
  <c r="ES65" i="31" s="1"/>
  <c r="GG65" i="31" s="1"/>
  <c r="EA135" i="31"/>
  <c r="FO135" i="31" s="1"/>
  <c r="HC135" i="31" s="1"/>
  <c r="BQ16" i="31"/>
  <c r="BR127" i="31"/>
  <c r="DE118" i="31"/>
  <c r="ES118" i="31" s="1"/>
  <c r="GG118" i="31" s="1"/>
  <c r="DY202" i="31"/>
  <c r="FM202" i="31" s="1"/>
  <c r="HA202" i="31" s="1"/>
  <c r="DE18" i="31"/>
  <c r="ES18" i="31" s="1"/>
  <c r="GG18" i="31" s="1"/>
  <c r="IP61" i="31"/>
  <c r="IO76" i="31"/>
  <c r="BS73" i="31"/>
  <c r="IX73" i="31"/>
  <c r="JH73" i="31"/>
  <c r="DZ131" i="31"/>
  <c r="FN131" i="31" s="1"/>
  <c r="HB131" i="31" s="1"/>
  <c r="CL16" i="31"/>
  <c r="CM83" i="31"/>
  <c r="JD83" i="31"/>
  <c r="JJ83" i="31"/>
  <c r="IP177" i="31"/>
  <c r="DZ175" i="31"/>
  <c r="FN175" i="31" s="1"/>
  <c r="HB175" i="31" s="1"/>
  <c r="CM187" i="31"/>
  <c r="JD187" i="31"/>
  <c r="JJ187" i="31"/>
  <c r="JL187" i="31" s="1"/>
  <c r="HA99" i="31"/>
  <c r="HT206" i="31"/>
  <c r="IP201" i="31"/>
  <c r="IP14" i="31"/>
  <c r="IP39" i="31"/>
  <c r="DY56" i="31"/>
  <c r="FM56" i="31" s="1"/>
  <c r="HA56" i="31" s="1"/>
  <c r="DY147" i="31"/>
  <c r="FM147" i="31" s="1"/>
  <c r="HA147" i="31" s="1"/>
  <c r="CM24" i="31"/>
  <c r="JD24" i="31"/>
  <c r="JJ24" i="31"/>
  <c r="JL24" i="31" s="1"/>
  <c r="BR100" i="31"/>
  <c r="CL151" i="31"/>
  <c r="DF57" i="31"/>
  <c r="ET57" i="31" s="1"/>
  <c r="DE215" i="31"/>
  <c r="ES215" i="31" s="1"/>
  <c r="GG215" i="31" s="1"/>
  <c r="DZ189" i="31"/>
  <c r="FN189" i="31" s="1"/>
  <c r="HB189" i="31" s="1"/>
  <c r="DZ21" i="31"/>
  <c r="FN21" i="31" s="1"/>
  <c r="HB21" i="31" s="1"/>
  <c r="DZ144" i="31"/>
  <c r="FN144" i="31" s="1"/>
  <c r="HB144" i="31" s="1"/>
  <c r="BQ58" i="31"/>
  <c r="DF108" i="31"/>
  <c r="ET108" i="31" s="1"/>
  <c r="HV108" i="31" s="1"/>
  <c r="JH108" i="31" s="1"/>
  <c r="DZ215" i="31"/>
  <c r="FN215" i="31" s="1"/>
  <c r="HB215" i="31" s="1"/>
  <c r="DZ54" i="31"/>
  <c r="FN54" i="31" s="1"/>
  <c r="HB54" i="31" s="1"/>
  <c r="CM149" i="31"/>
  <c r="JD149" i="31"/>
  <c r="JJ149" i="31"/>
  <c r="CM194" i="31"/>
  <c r="JD194" i="31"/>
  <c r="JJ194" i="31"/>
  <c r="BR128" i="31"/>
  <c r="DZ49" i="31"/>
  <c r="FN49" i="31" s="1"/>
  <c r="IP49" i="31" s="1"/>
  <c r="JJ49" i="31" s="1"/>
  <c r="JL49" i="31" s="1"/>
  <c r="DG167" i="31"/>
  <c r="EU167" i="31" s="1"/>
  <c r="GI167" i="31" s="1"/>
  <c r="GH172" i="31"/>
  <c r="DF158" i="31"/>
  <c r="ET158" i="31" s="1"/>
  <c r="HV158" i="31" s="1"/>
  <c r="JH158" i="31" s="1"/>
  <c r="JD216" i="31"/>
  <c r="GH134" i="31"/>
  <c r="BQ159" i="31"/>
  <c r="BR173" i="31"/>
  <c r="DE117" i="31"/>
  <c r="ES117" i="31" s="1"/>
  <c r="GG117" i="31" s="1"/>
  <c r="CN112" i="31"/>
  <c r="CM178" i="31"/>
  <c r="JD178" i="31"/>
  <c r="BR62" i="31"/>
  <c r="CM108" i="31"/>
  <c r="JF203" i="31"/>
  <c r="DG217" i="31"/>
  <c r="EU217" i="31" s="1"/>
  <c r="GI217" i="31" s="1"/>
  <c r="DG153" i="31"/>
  <c r="EU153" i="31" s="1"/>
  <c r="GI153" i="31" s="1"/>
  <c r="BP202" i="31"/>
  <c r="DE38" i="31"/>
  <c r="ES38" i="31" s="1"/>
  <c r="GG38" i="31" s="1"/>
  <c r="BS147" i="31"/>
  <c r="IX147" i="31"/>
  <c r="DZ198" i="31"/>
  <c r="FN198" i="31" s="1"/>
  <c r="HB198" i="31" s="1"/>
  <c r="BR140" i="31"/>
  <c r="DF124" i="31"/>
  <c r="ET124" i="31" s="1"/>
  <c r="HV124" i="31" s="1"/>
  <c r="JH124" i="31" s="1"/>
  <c r="JL124" i="31" s="1"/>
  <c r="DF39" i="31"/>
  <c r="ET39" i="31" s="1"/>
  <c r="HV39" i="31" s="1"/>
  <c r="JH39" i="31" s="1"/>
  <c r="DY81" i="31"/>
  <c r="FM81" i="31" s="1"/>
  <c r="HA81" i="31" s="1"/>
  <c r="DE102" i="31"/>
  <c r="ES102" i="31" s="1"/>
  <c r="GG102" i="31" s="1"/>
  <c r="IO25" i="31"/>
  <c r="HU68" i="31"/>
  <c r="CL95" i="31"/>
  <c r="BR88" i="31"/>
  <c r="DZ121" i="31"/>
  <c r="FN121" i="31" s="1"/>
  <c r="HB121" i="31" s="1"/>
  <c r="EA180" i="31"/>
  <c r="FO180" i="31" s="1"/>
  <c r="HC180" i="31" s="1"/>
  <c r="JF135" i="31"/>
  <c r="IO204" i="31"/>
  <c r="IO99" i="31"/>
  <c r="CL101" i="31"/>
  <c r="BQ105" i="31"/>
  <c r="IN73" i="31"/>
  <c r="CM93" i="31"/>
  <c r="JD93" i="31"/>
  <c r="JJ93" i="31"/>
  <c r="HU122" i="31"/>
  <c r="BQ135" i="31"/>
  <c r="DF148" i="31"/>
  <c r="ET148" i="31" s="1"/>
  <c r="HV148" i="31" s="1"/>
  <c r="JH148" i="31" s="1"/>
  <c r="JL148" i="31" s="1"/>
  <c r="JH147" i="31"/>
  <c r="DZ79" i="31"/>
  <c r="FN79" i="31" s="1"/>
  <c r="HB79" i="31" s="1"/>
  <c r="HU101" i="31"/>
  <c r="DE144" i="31"/>
  <c r="ES144" i="31" s="1"/>
  <c r="GG144" i="31" s="1"/>
  <c r="HU218" i="31"/>
  <c r="DZ52" i="31"/>
  <c r="FN52" i="31" s="1"/>
  <c r="HB52" i="31" s="1"/>
  <c r="DE174" i="31"/>
  <c r="ES174" i="31" s="1"/>
  <c r="GG174" i="31" s="1"/>
  <c r="IN67" i="31"/>
  <c r="JH170" i="31"/>
  <c r="JL170" i="31" s="1"/>
  <c r="GH162" i="31"/>
  <c r="EA148" i="31"/>
  <c r="FO148" i="31" s="1"/>
  <c r="HC148" i="31" s="1"/>
  <c r="Y19" i="38"/>
  <c r="DF34" i="31"/>
  <c r="ET34" i="31" s="1"/>
  <c r="HT43" i="31"/>
  <c r="IP62" i="31"/>
  <c r="HT136" i="31"/>
  <c r="BR137" i="31"/>
  <c r="BQ146" i="31"/>
  <c r="CL59" i="31"/>
  <c r="DZ156" i="31"/>
  <c r="FN156" i="31" s="1"/>
  <c r="HB156" i="31" s="1"/>
  <c r="IO145" i="31"/>
  <c r="HV172" i="31"/>
  <c r="IO45" i="31"/>
  <c r="HV134" i="31"/>
  <c r="HU9" i="31"/>
  <c r="DD195" i="31"/>
  <c r="ER195" i="31" s="1"/>
  <c r="GF195" i="31" s="1"/>
  <c r="DG104" i="31"/>
  <c r="EU104" i="31" s="1"/>
  <c r="GI104" i="31" s="1"/>
  <c r="DD201" i="31"/>
  <c r="ER201" i="31" s="1"/>
  <c r="GF201" i="31" s="1"/>
  <c r="DF186" i="31"/>
  <c r="ET186" i="31" s="1"/>
  <c r="HV186" i="31" s="1"/>
  <c r="JH186" i="31" s="1"/>
  <c r="HU78" i="31"/>
  <c r="DF59" i="31"/>
  <c r="ET59" i="31" s="1"/>
  <c r="HV59" i="31" s="1"/>
  <c r="JH59" i="31" s="1"/>
  <c r="IO19" i="31"/>
  <c r="EA65" i="31"/>
  <c r="FO65" i="31" s="1"/>
  <c r="HC65" i="31" s="1"/>
  <c r="EA85" i="31"/>
  <c r="FO85" i="31" s="1"/>
  <c r="HC85" i="31" s="1"/>
  <c r="GH204" i="31"/>
  <c r="CK26" i="31"/>
  <c r="IO158" i="31"/>
  <c r="HT33" i="31"/>
  <c r="DF35" i="31"/>
  <c r="ET35" i="31" s="1"/>
  <c r="DF25" i="31"/>
  <c r="ET25" i="31" s="1"/>
  <c r="HV25" i="31" s="1"/>
  <c r="JH25" i="31" s="1"/>
  <c r="JD64" i="31" l="1"/>
  <c r="CM64" i="31"/>
  <c r="Y21" i="39"/>
  <c r="JD47" i="31"/>
  <c r="JJ47" i="31"/>
  <c r="CM216" i="31"/>
  <c r="EA216" i="31" s="1"/>
  <c r="FO216" i="31" s="1"/>
  <c r="HC216" i="31" s="1"/>
  <c r="JD108" i="31"/>
  <c r="L19" i="38"/>
  <c r="H20" i="38" s="1"/>
  <c r="JD170" i="31"/>
  <c r="JD40" i="31"/>
  <c r="CM170" i="31"/>
  <c r="IQ63" i="31"/>
  <c r="CM40" i="31"/>
  <c r="EA40" i="31" s="1"/>
  <c r="FO40" i="31" s="1"/>
  <c r="HC40" i="31" s="1"/>
  <c r="JL40" i="31"/>
  <c r="JD8" i="31"/>
  <c r="IP126" i="31"/>
  <c r="JJ126" i="31" s="1"/>
  <c r="JL108" i="31"/>
  <c r="JD124" i="31"/>
  <c r="JF124" i="31" s="1"/>
  <c r="CM124" i="31"/>
  <c r="EA124" i="31" s="1"/>
  <c r="FO124" i="31" s="1"/>
  <c r="HC124" i="31" s="1"/>
  <c r="IO138" i="31"/>
  <c r="CL138" i="31" s="1"/>
  <c r="IO213" i="31"/>
  <c r="JD11" i="31"/>
  <c r="CM11" i="31"/>
  <c r="JD100" i="31"/>
  <c r="JF100" i="31" s="1"/>
  <c r="HW104" i="31"/>
  <c r="HU106" i="31"/>
  <c r="BR106" i="31" s="1"/>
  <c r="CM100" i="31"/>
  <c r="IQ148" i="31"/>
  <c r="CN148" i="31" s="1"/>
  <c r="M19" i="38"/>
  <c r="IO56" i="31"/>
  <c r="CL56" i="31" s="1"/>
  <c r="IO23" i="31"/>
  <c r="CL23" i="31" s="1"/>
  <c r="EA27" i="31"/>
  <c r="FO27" i="31" s="1"/>
  <c r="HC27" i="31" s="1"/>
  <c r="JJ60" i="31"/>
  <c r="IO210" i="31"/>
  <c r="IO107" i="31"/>
  <c r="HU41" i="31"/>
  <c r="BR41" i="31" s="1"/>
  <c r="HU65" i="31"/>
  <c r="HU215" i="31"/>
  <c r="BR215" i="31" s="1"/>
  <c r="HU19" i="31"/>
  <c r="BR19" i="31" s="1"/>
  <c r="IP78" i="31"/>
  <c r="JJ78" i="31" s="1"/>
  <c r="IP115" i="31"/>
  <c r="JJ115" i="31" s="1"/>
  <c r="IO84" i="31"/>
  <c r="CL84" i="31" s="1"/>
  <c r="HU174" i="31"/>
  <c r="HU171" i="31"/>
  <c r="BR171" i="31" s="1"/>
  <c r="IP38" i="31"/>
  <c r="JJ38" i="31" s="1"/>
  <c r="HT166" i="31"/>
  <c r="BQ166" i="31" s="1"/>
  <c r="IP119" i="31"/>
  <c r="JJ119" i="31" s="1"/>
  <c r="HT195" i="31"/>
  <c r="BQ195" i="31" s="1"/>
  <c r="IP156" i="31"/>
  <c r="JJ156" i="31" s="1"/>
  <c r="IP198" i="31"/>
  <c r="JJ198" i="31" s="1"/>
  <c r="IP189" i="31"/>
  <c r="JJ189" i="31" s="1"/>
  <c r="IP175" i="31"/>
  <c r="JJ175" i="31" s="1"/>
  <c r="IQ15" i="31"/>
  <c r="CN15" i="31" s="1"/>
  <c r="IN160" i="31"/>
  <c r="CK160" i="31" s="1"/>
  <c r="IP37" i="31"/>
  <c r="JJ37" i="31" s="1"/>
  <c r="HW187" i="31"/>
  <c r="BT187" i="31" s="1"/>
  <c r="IP139" i="31"/>
  <c r="JJ139" i="31" s="1"/>
  <c r="IO114" i="31"/>
  <c r="IP79" i="31"/>
  <c r="JJ79" i="31" s="1"/>
  <c r="IQ180" i="31"/>
  <c r="CN180" i="31" s="1"/>
  <c r="IQ85" i="31"/>
  <c r="CN85" i="31" s="1"/>
  <c r="HU164" i="31"/>
  <c r="BR164" i="31" s="1"/>
  <c r="IO33" i="31"/>
  <c r="CL33" i="31" s="1"/>
  <c r="HU37" i="31"/>
  <c r="IP184" i="31"/>
  <c r="JJ184" i="31" s="1"/>
  <c r="HU13" i="31"/>
  <c r="BR13" i="31" s="1"/>
  <c r="IP117" i="31"/>
  <c r="JJ117" i="31" s="1"/>
  <c r="HU144" i="31"/>
  <c r="BR144" i="31" s="1"/>
  <c r="HU117" i="31"/>
  <c r="BR117" i="31" s="1"/>
  <c r="IP54" i="31"/>
  <c r="JJ54" i="31" s="1"/>
  <c r="IQ135" i="31"/>
  <c r="CN135" i="31" s="1"/>
  <c r="HU183" i="31"/>
  <c r="BR183" i="31" s="1"/>
  <c r="JD60" i="31"/>
  <c r="JF60" i="31" s="1"/>
  <c r="IQ65" i="31"/>
  <c r="CN65" i="31" s="1"/>
  <c r="HT201" i="31"/>
  <c r="IP144" i="31"/>
  <c r="JJ144" i="31" s="1"/>
  <c r="IO147" i="31"/>
  <c r="CL147" i="31" s="1"/>
  <c r="IP173" i="31"/>
  <c r="JJ173" i="31" s="1"/>
  <c r="IP125" i="31"/>
  <c r="JJ125" i="31" s="1"/>
  <c r="IO88" i="31"/>
  <c r="CL88" i="31" s="1"/>
  <c r="IO92" i="31"/>
  <c r="HU129" i="31"/>
  <c r="IP188" i="31"/>
  <c r="JJ188" i="31" s="1"/>
  <c r="CL158" i="31"/>
  <c r="DZ101" i="31"/>
  <c r="FN101" i="31" s="1"/>
  <c r="HB101" i="31" s="1"/>
  <c r="BS39" i="31"/>
  <c r="IX39" i="31"/>
  <c r="DE159" i="31"/>
  <c r="ES159" i="31" s="1"/>
  <c r="GG159" i="31" s="1"/>
  <c r="EA64" i="31"/>
  <c r="FO64" i="31" s="1"/>
  <c r="HC64" i="31" s="1"/>
  <c r="DF87" i="31"/>
  <c r="ET87" i="31" s="1"/>
  <c r="GH57" i="31"/>
  <c r="JF24" i="31"/>
  <c r="CM14" i="31"/>
  <c r="JD14" i="31"/>
  <c r="JJ14" i="31"/>
  <c r="EA187" i="31"/>
  <c r="FO187" i="31" s="1"/>
  <c r="HC187" i="31" s="1"/>
  <c r="EA83" i="31"/>
  <c r="FO83" i="31" s="1"/>
  <c r="HC83" i="31" s="1"/>
  <c r="BR30" i="31"/>
  <c r="JF13" i="31"/>
  <c r="BS71" i="31"/>
  <c r="IX71" i="31"/>
  <c r="JH71" i="31"/>
  <c r="GH8" i="31"/>
  <c r="JN8" i="31" s="1"/>
  <c r="JF40" i="31"/>
  <c r="DF113" i="31"/>
  <c r="ET113" i="31" s="1"/>
  <c r="HV113" i="31" s="1"/>
  <c r="JH113" i="31" s="1"/>
  <c r="DF184" i="31"/>
  <c r="ET184" i="31" s="1"/>
  <c r="JF195" i="31"/>
  <c r="GH109" i="31"/>
  <c r="JN109" i="31" s="1"/>
  <c r="GH15" i="31"/>
  <c r="JN15" i="31" s="1"/>
  <c r="EA190" i="31"/>
  <c r="FO190" i="31" s="1"/>
  <c r="HC190" i="31" s="1"/>
  <c r="BR161" i="31"/>
  <c r="CL70" i="31"/>
  <c r="IZ77" i="31"/>
  <c r="DF98" i="31"/>
  <c r="ET98" i="31" s="1"/>
  <c r="DF156" i="31"/>
  <c r="ET156" i="31" s="1"/>
  <c r="HV156" i="31" s="1"/>
  <c r="JH156" i="31" s="1"/>
  <c r="DY166" i="31"/>
  <c r="FM166" i="31" s="1"/>
  <c r="HA166" i="31" s="1"/>
  <c r="EA6" i="31"/>
  <c r="FO6" i="31" s="1"/>
  <c r="HC6" i="31" s="1"/>
  <c r="IP4" i="31"/>
  <c r="DG207" i="31"/>
  <c r="EU207" i="31" s="1"/>
  <c r="GI207" i="31" s="1"/>
  <c r="DF14" i="31"/>
  <c r="ET14" i="31" s="1"/>
  <c r="HV14" i="31" s="1"/>
  <c r="JH14" i="31" s="1"/>
  <c r="DE48" i="31"/>
  <c r="ES48" i="31" s="1"/>
  <c r="GG48" i="31" s="1"/>
  <c r="DF96" i="31"/>
  <c r="ET96" i="31" s="1"/>
  <c r="IO183" i="31"/>
  <c r="HU149" i="31"/>
  <c r="CL157" i="31"/>
  <c r="GH193" i="31"/>
  <c r="JN193" i="31" s="1"/>
  <c r="CM141" i="31"/>
  <c r="JD141" i="31"/>
  <c r="JJ141" i="31"/>
  <c r="GH194" i="31"/>
  <c r="JN194" i="31" s="1"/>
  <c r="DF83" i="31"/>
  <c r="ET83" i="31" s="1"/>
  <c r="DZ168" i="31"/>
  <c r="FN168" i="31" s="1"/>
  <c r="HB168" i="31" s="1"/>
  <c r="DF126" i="31"/>
  <c r="ET126" i="31" s="1"/>
  <c r="HU70" i="31"/>
  <c r="DF95" i="31"/>
  <c r="ET95" i="31" s="1"/>
  <c r="IO113" i="31"/>
  <c r="HU185" i="31"/>
  <c r="GH25" i="31"/>
  <c r="GH186" i="31"/>
  <c r="BR9" i="31"/>
  <c r="CM62" i="31"/>
  <c r="JD62" i="31"/>
  <c r="JJ62" i="31"/>
  <c r="IP52" i="31"/>
  <c r="JF93" i="31"/>
  <c r="CL99" i="31"/>
  <c r="IP121" i="31"/>
  <c r="HU102" i="31"/>
  <c r="IZ147" i="31"/>
  <c r="DD202" i="31"/>
  <c r="ER202" i="31" s="1"/>
  <c r="GF202" i="31" s="1"/>
  <c r="EA108" i="31"/>
  <c r="FO108" i="31" s="1"/>
  <c r="HC108" i="31" s="1"/>
  <c r="EB112" i="31"/>
  <c r="FP112" i="31" s="1"/>
  <c r="HD112" i="31" s="1"/>
  <c r="HW167" i="31"/>
  <c r="EA149" i="31"/>
  <c r="FO149" i="31" s="1"/>
  <c r="HC149" i="31" s="1"/>
  <c r="GH108" i="31"/>
  <c r="JN108" i="31" s="1"/>
  <c r="HV57" i="31"/>
  <c r="CM201" i="31"/>
  <c r="JD201" i="31"/>
  <c r="JJ201" i="31"/>
  <c r="DG73" i="31"/>
  <c r="EU73" i="31" s="1"/>
  <c r="GI73" i="31" s="1"/>
  <c r="HU118" i="31"/>
  <c r="BR86" i="31"/>
  <c r="GH130" i="31"/>
  <c r="HV8" i="31"/>
  <c r="DY161" i="31"/>
  <c r="FM161" i="31" s="1"/>
  <c r="HA161" i="31" s="1"/>
  <c r="DZ162" i="31"/>
  <c r="FN162" i="31" s="1"/>
  <c r="I16" i="39"/>
  <c r="J16" i="39" s="1"/>
  <c r="K16" i="39" s="1"/>
  <c r="DD55" i="31"/>
  <c r="ER55" i="31" s="1"/>
  <c r="GF55" i="31" s="1"/>
  <c r="IZ76" i="31"/>
  <c r="DF120" i="31"/>
  <c r="ET120" i="31" s="1"/>
  <c r="HV109" i="31"/>
  <c r="HV15" i="31"/>
  <c r="BR97" i="31"/>
  <c r="GH10" i="31"/>
  <c r="BT192" i="31"/>
  <c r="IP169" i="31"/>
  <c r="IQ197" i="31"/>
  <c r="GH40" i="31"/>
  <c r="JN40" i="31" s="1"/>
  <c r="HU199" i="31"/>
  <c r="IZ157" i="31"/>
  <c r="DZ48" i="31"/>
  <c r="FN48" i="31" s="1"/>
  <c r="HB48" i="31" s="1"/>
  <c r="IP206" i="31"/>
  <c r="IZ154" i="31"/>
  <c r="IZ142" i="31"/>
  <c r="DY214" i="31"/>
  <c r="FM214" i="31" s="1"/>
  <c r="HA214" i="31" s="1"/>
  <c r="DE23" i="31"/>
  <c r="ES23" i="31" s="1"/>
  <c r="GG23" i="31" s="1"/>
  <c r="IP155" i="31"/>
  <c r="DF51" i="31"/>
  <c r="ET51" i="31" s="1"/>
  <c r="HV51" i="31" s="1"/>
  <c r="JH51" i="31" s="1"/>
  <c r="JF154" i="31"/>
  <c r="DF123" i="31"/>
  <c r="ET123" i="31" s="1"/>
  <c r="DF85" i="31"/>
  <c r="ET85" i="31" s="1"/>
  <c r="HV85" i="31" s="1"/>
  <c r="JH85" i="31" s="1"/>
  <c r="JL85" i="31" s="1"/>
  <c r="DF150" i="31"/>
  <c r="ET150" i="31" s="1"/>
  <c r="DD125" i="31"/>
  <c r="ER125" i="31" s="1"/>
  <c r="GF125" i="31" s="1"/>
  <c r="HU5" i="31"/>
  <c r="IP111" i="31"/>
  <c r="CL140" i="31"/>
  <c r="HV193" i="31"/>
  <c r="GH179" i="31"/>
  <c r="CN82" i="31"/>
  <c r="DE116" i="31"/>
  <c r="ES116" i="31" s="1"/>
  <c r="GG116" i="31" s="1"/>
  <c r="HV194" i="31"/>
  <c r="DY110" i="31"/>
  <c r="FM110" i="31" s="1"/>
  <c r="HA110" i="31" s="1"/>
  <c r="DZ129" i="31"/>
  <c r="FN129" i="31" s="1"/>
  <c r="HB129" i="31" s="1"/>
  <c r="IO171" i="31"/>
  <c r="HU31" i="31"/>
  <c r="IP55" i="31"/>
  <c r="DZ17" i="31"/>
  <c r="FN17" i="31" s="1"/>
  <c r="HB17" i="31" s="1"/>
  <c r="GH152" i="31"/>
  <c r="JF127" i="31"/>
  <c r="IP118" i="31"/>
  <c r="IZ162" i="31"/>
  <c r="DF66" i="31"/>
  <c r="ET66" i="31" s="1"/>
  <c r="IP90" i="31"/>
  <c r="DF177" i="31"/>
  <c r="ET177" i="31" s="1"/>
  <c r="DY91" i="31"/>
  <c r="FM91" i="31" s="1"/>
  <c r="HA91" i="31" s="1"/>
  <c r="DF115" i="31"/>
  <c r="ET115" i="31" s="1"/>
  <c r="HV115" i="31" s="1"/>
  <c r="JH115" i="31" s="1"/>
  <c r="DZ22" i="31"/>
  <c r="FN22" i="31" s="1"/>
  <c r="HB22" i="31" s="1"/>
  <c r="JF217" i="31"/>
  <c r="HU196" i="31"/>
  <c r="DF143" i="31"/>
  <c r="ET143" i="31" s="1"/>
  <c r="BS25" i="31"/>
  <c r="IX25" i="31"/>
  <c r="DY26" i="31"/>
  <c r="FM26" i="31" s="1"/>
  <c r="HA26" i="31" s="1"/>
  <c r="BS186" i="31"/>
  <c r="IX186" i="31"/>
  <c r="BS134" i="31"/>
  <c r="IX134" i="31"/>
  <c r="JH134" i="31"/>
  <c r="DZ59" i="31"/>
  <c r="FN59" i="31" s="1"/>
  <c r="HB59" i="31" s="1"/>
  <c r="BQ43" i="31"/>
  <c r="BR218" i="31"/>
  <c r="CL204" i="31"/>
  <c r="GH124" i="31"/>
  <c r="JN124" i="31" s="1"/>
  <c r="DF180" i="31"/>
  <c r="ET180" i="31" s="1"/>
  <c r="GH158" i="31"/>
  <c r="BS108" i="31"/>
  <c r="IX108" i="31"/>
  <c r="EA24" i="31"/>
  <c r="FO24" i="31" s="1"/>
  <c r="HC24" i="31" s="1"/>
  <c r="BQ206" i="31"/>
  <c r="DZ16" i="31"/>
  <c r="FN16" i="31" s="1"/>
  <c r="HB16" i="31" s="1"/>
  <c r="CL76" i="31"/>
  <c r="EA13" i="31"/>
  <c r="FO13" i="31" s="1"/>
  <c r="HC13" i="31" s="1"/>
  <c r="CL210" i="31"/>
  <c r="BS130" i="31"/>
  <c r="IX130" i="31"/>
  <c r="DE56" i="31"/>
  <c r="ES56" i="31" s="1"/>
  <c r="GG56" i="31" s="1"/>
  <c r="DF175" i="31"/>
  <c r="ET175" i="31" s="1"/>
  <c r="EA195" i="31"/>
  <c r="FO195" i="31" s="1"/>
  <c r="HC195" i="31" s="1"/>
  <c r="GH182" i="31"/>
  <c r="BS103" i="31"/>
  <c r="IX103" i="31"/>
  <c r="JH103" i="31"/>
  <c r="JL103" i="31" s="1"/>
  <c r="CL34" i="31"/>
  <c r="BS10" i="31"/>
  <c r="IX10" i="31"/>
  <c r="CL20" i="31"/>
  <c r="DG77" i="31"/>
  <c r="EU77" i="31" s="1"/>
  <c r="GI77" i="31" s="1"/>
  <c r="BR89" i="31"/>
  <c r="DZ122" i="31"/>
  <c r="FN122" i="31" s="1"/>
  <c r="HB122" i="31" s="1"/>
  <c r="BS40" i="31"/>
  <c r="IX40" i="31"/>
  <c r="DZ66" i="31"/>
  <c r="FN66" i="31" s="1"/>
  <c r="HB66" i="31" s="1"/>
  <c r="HA153" i="31"/>
  <c r="DE90" i="31"/>
  <c r="ES90" i="31" s="1"/>
  <c r="GG90" i="31" s="1"/>
  <c r="DZ120" i="31"/>
  <c r="FN120" i="31" s="1"/>
  <c r="HB120" i="31" s="1"/>
  <c r="CL43" i="31"/>
  <c r="BS179" i="31"/>
  <c r="IX179" i="31"/>
  <c r="IZ75" i="31"/>
  <c r="CK134" i="31"/>
  <c r="DZ182" i="31"/>
  <c r="FN182" i="31" s="1"/>
  <c r="HB182" i="31" s="1"/>
  <c r="BS152" i="31"/>
  <c r="IX152" i="31"/>
  <c r="DZ150" i="31"/>
  <c r="FN150" i="31" s="1"/>
  <c r="HB150" i="31" s="1"/>
  <c r="GH163" i="31"/>
  <c r="JN163" i="31" s="1"/>
  <c r="CL19" i="31"/>
  <c r="CL45" i="31"/>
  <c r="GH148" i="31"/>
  <c r="JN148" i="31" s="1"/>
  <c r="EA93" i="31"/>
  <c r="FO93" i="31" s="1"/>
  <c r="HC93" i="31" s="1"/>
  <c r="DF88" i="31"/>
  <c r="ET88" i="31" s="1"/>
  <c r="HV88" i="31" s="1"/>
  <c r="JH88" i="31" s="1"/>
  <c r="DF12" i="31"/>
  <c r="ET12" i="31" s="1"/>
  <c r="BS124" i="31"/>
  <c r="IX124" i="31"/>
  <c r="DG147" i="31"/>
  <c r="EU147" i="31" s="1"/>
  <c r="GI147" i="31" s="1"/>
  <c r="DF20" i="31"/>
  <c r="ET20" i="31" s="1"/>
  <c r="DF62" i="31"/>
  <c r="ET62" i="31" s="1"/>
  <c r="HV62" i="31" s="1"/>
  <c r="JH62" i="31" s="1"/>
  <c r="JF216" i="31"/>
  <c r="BS158" i="31"/>
  <c r="IX158" i="31"/>
  <c r="HB49" i="31"/>
  <c r="JN49" i="31" s="1"/>
  <c r="JF194" i="31"/>
  <c r="CM61" i="31"/>
  <c r="JD61" i="31"/>
  <c r="JJ61" i="31"/>
  <c r="DF127" i="31"/>
  <c r="ET127" i="31" s="1"/>
  <c r="JF72" i="31"/>
  <c r="DF80" i="31"/>
  <c r="ET80" i="31" s="1"/>
  <c r="HV80" i="31" s="1"/>
  <c r="JH80" i="31" s="1"/>
  <c r="DZ185" i="31"/>
  <c r="FN185" i="31" s="1"/>
  <c r="HB185" i="31" s="1"/>
  <c r="JF170" i="31"/>
  <c r="IQ109" i="31"/>
  <c r="DZ146" i="31"/>
  <c r="FN146" i="31" s="1"/>
  <c r="HB146" i="31" s="1"/>
  <c r="DY98" i="31"/>
  <c r="FM98" i="31" s="1"/>
  <c r="HA98" i="31" s="1"/>
  <c r="DY12" i="31"/>
  <c r="FM12" i="31" s="1"/>
  <c r="HA12" i="31" s="1"/>
  <c r="DG76" i="31"/>
  <c r="EU76" i="31" s="1"/>
  <c r="GI76" i="31" s="1"/>
  <c r="DY44" i="31"/>
  <c r="FM44" i="31" s="1"/>
  <c r="HA44" i="31" s="1"/>
  <c r="BS21" i="31"/>
  <c r="IX21" i="31"/>
  <c r="JH21" i="31"/>
  <c r="HV182" i="31"/>
  <c r="DF138" i="31"/>
  <c r="ET138" i="31" s="1"/>
  <c r="CL192" i="31"/>
  <c r="CK94" i="31"/>
  <c r="JF174" i="31"/>
  <c r="CM102" i="31"/>
  <c r="JD102" i="31"/>
  <c r="JJ102" i="31"/>
  <c r="DZ32" i="31"/>
  <c r="FN32" i="31" s="1"/>
  <c r="HB32" i="31" s="1"/>
  <c r="DG157" i="31"/>
  <c r="EU157" i="31" s="1"/>
  <c r="GI157" i="31" s="1"/>
  <c r="IO133" i="31"/>
  <c r="DG154" i="31"/>
  <c r="EU154" i="31" s="1"/>
  <c r="GI154" i="31" s="1"/>
  <c r="DG142" i="31"/>
  <c r="EU142" i="31" s="1"/>
  <c r="GI142" i="31" s="1"/>
  <c r="DF119" i="31"/>
  <c r="ET119" i="31" s="1"/>
  <c r="HV119" i="31" s="1"/>
  <c r="JH119" i="31" s="1"/>
  <c r="DF92" i="31"/>
  <c r="ET92" i="31" s="1"/>
  <c r="GH26" i="31"/>
  <c r="JF8" i="31"/>
  <c r="IZ205" i="31"/>
  <c r="IO153" i="31"/>
  <c r="IP207" i="31"/>
  <c r="EA154" i="31"/>
  <c r="FO154" i="31" s="1"/>
  <c r="HC154" i="31" s="1"/>
  <c r="DZ218" i="31"/>
  <c r="FN218" i="31" s="1"/>
  <c r="HB218" i="31" s="1"/>
  <c r="DZ50" i="31"/>
  <c r="FN50" i="31" s="1"/>
  <c r="HB50" i="31" s="1"/>
  <c r="IO205" i="31"/>
  <c r="IQ86" i="31"/>
  <c r="DE121" i="31"/>
  <c r="ES121" i="31" s="1"/>
  <c r="GG121" i="31" s="1"/>
  <c r="DE141" i="31"/>
  <c r="ES141" i="31" s="1"/>
  <c r="GG141" i="31" s="1"/>
  <c r="CM199" i="31"/>
  <c r="JD199" i="31"/>
  <c r="JJ199" i="31"/>
  <c r="JN207" i="31"/>
  <c r="IO186" i="31"/>
  <c r="IQ163" i="31"/>
  <c r="DF155" i="31"/>
  <c r="ET155" i="31" s="1"/>
  <c r="DZ89" i="31"/>
  <c r="FN89" i="31" s="1"/>
  <c r="HB89" i="31" s="1"/>
  <c r="IP164" i="31"/>
  <c r="DZ179" i="31"/>
  <c r="FN179" i="31" s="1"/>
  <c r="HB179" i="31" s="1"/>
  <c r="HV163" i="31"/>
  <c r="EA100" i="31"/>
  <c r="FO100" i="31" s="1"/>
  <c r="HC100" i="31" s="1"/>
  <c r="EA127" i="31"/>
  <c r="FO127" i="31" s="1"/>
  <c r="HC127" i="31" s="1"/>
  <c r="DG162" i="31"/>
  <c r="EU162" i="31" s="1"/>
  <c r="GI162" i="31" s="1"/>
  <c r="HU160" i="31"/>
  <c r="DZ71" i="31"/>
  <c r="FN71" i="31" s="1"/>
  <c r="IP71" i="31" s="1"/>
  <c r="JJ71" i="31" s="1"/>
  <c r="DH181" i="31"/>
  <c r="EV181" i="31" s="1"/>
  <c r="GJ181" i="31" s="1"/>
  <c r="EA217" i="31"/>
  <c r="FO217" i="31" s="1"/>
  <c r="HC217" i="31" s="1"/>
  <c r="GH212" i="31"/>
  <c r="DF29" i="31"/>
  <c r="ET29" i="31" s="1"/>
  <c r="JL190" i="31"/>
  <c r="BQ201" i="31"/>
  <c r="DE146" i="31"/>
  <c r="ES146" i="31" s="1"/>
  <c r="GG146" i="31" s="1"/>
  <c r="CK67" i="31"/>
  <c r="BS148" i="31"/>
  <c r="IX148" i="31"/>
  <c r="CK73" i="31"/>
  <c r="CM49" i="31"/>
  <c r="JD49" i="31"/>
  <c r="DH178" i="31"/>
  <c r="EV178" i="31" s="1"/>
  <c r="GJ178" i="31" s="1"/>
  <c r="DZ151" i="31"/>
  <c r="FN151" i="31" s="1"/>
  <c r="HB151" i="31" s="1"/>
  <c r="CM177" i="31"/>
  <c r="JD177" i="31"/>
  <c r="JJ177" i="31"/>
  <c r="BR65" i="31"/>
  <c r="DY87" i="31"/>
  <c r="FM87" i="31" s="1"/>
  <c r="HA87" i="31" s="1"/>
  <c r="GH110" i="31"/>
  <c r="IZ24" i="31"/>
  <c r="DF151" i="31"/>
  <c r="ET151" i="31" s="1"/>
  <c r="HV151" i="31" s="1"/>
  <c r="JH151" i="31" s="1"/>
  <c r="HB77" i="31"/>
  <c r="JN77" i="31" s="1"/>
  <c r="CN63" i="31"/>
  <c r="DF36" i="31"/>
  <c r="ET36" i="31" s="1"/>
  <c r="CM139" i="31"/>
  <c r="CL213" i="31"/>
  <c r="GH81" i="31"/>
  <c r="DE28" i="31"/>
  <c r="ES28" i="31" s="1"/>
  <c r="GG28" i="31" s="1"/>
  <c r="DE91" i="31"/>
  <c r="ES91" i="31" s="1"/>
  <c r="GG91" i="31" s="1"/>
  <c r="DZ132" i="31"/>
  <c r="FN132" i="31" s="1"/>
  <c r="HB132" i="31" s="1"/>
  <c r="BS26" i="31"/>
  <c r="IX26" i="31"/>
  <c r="DE216" i="31"/>
  <c r="ES216" i="31" s="1"/>
  <c r="GG216" i="31" s="1"/>
  <c r="JF28" i="31"/>
  <c r="DZ172" i="31"/>
  <c r="FN172" i="31" s="1"/>
  <c r="EB30" i="31"/>
  <c r="FP30" i="31" s="1"/>
  <c r="HD30" i="31" s="1"/>
  <c r="JF68" i="31"/>
  <c r="CM41" i="31"/>
  <c r="JD41" i="31"/>
  <c r="JJ41" i="31"/>
  <c r="BR72" i="31"/>
  <c r="BR213" i="31"/>
  <c r="CM36" i="31"/>
  <c r="JD36" i="31"/>
  <c r="JJ36" i="31"/>
  <c r="GH214" i="31"/>
  <c r="BR52" i="31"/>
  <c r="DG75" i="31"/>
  <c r="EU75" i="31" s="1"/>
  <c r="GI75" i="31" s="1"/>
  <c r="CM74" i="31"/>
  <c r="JD74" i="31"/>
  <c r="JJ74" i="31"/>
  <c r="EA60" i="31"/>
  <c r="FO60" i="31" s="1"/>
  <c r="HC60" i="31" s="1"/>
  <c r="DF133" i="31"/>
  <c r="ET133" i="31" s="1"/>
  <c r="HV133" i="31" s="1"/>
  <c r="JH133" i="31" s="1"/>
  <c r="IZ204" i="31"/>
  <c r="BR129" i="31"/>
  <c r="JF11" i="31"/>
  <c r="CM78" i="31"/>
  <c r="JD78" i="31"/>
  <c r="U22" i="39"/>
  <c r="Z21" i="39"/>
  <c r="BS212" i="31"/>
  <c r="IX212" i="31"/>
  <c r="IZ190" i="31"/>
  <c r="GH35" i="31"/>
  <c r="BS172" i="31"/>
  <c r="IX172" i="31"/>
  <c r="JH172" i="31"/>
  <c r="GH34" i="31"/>
  <c r="HV35" i="31"/>
  <c r="GH59" i="31"/>
  <c r="CL145" i="31"/>
  <c r="HV34" i="31"/>
  <c r="BR101" i="31"/>
  <c r="DZ95" i="31"/>
  <c r="FN95" i="31" s="1"/>
  <c r="HB95" i="31" s="1"/>
  <c r="IO81" i="31"/>
  <c r="DF140" i="31"/>
  <c r="ET140" i="31" s="1"/>
  <c r="HV140" i="31" s="1"/>
  <c r="JH140" i="31" s="1"/>
  <c r="HU38" i="31"/>
  <c r="HW153" i="31"/>
  <c r="JF178" i="31"/>
  <c r="DF173" i="31"/>
  <c r="ET173" i="31" s="1"/>
  <c r="EA194" i="31"/>
  <c r="FO194" i="31" s="1"/>
  <c r="HC194" i="31" s="1"/>
  <c r="DF93" i="31"/>
  <c r="ET93" i="31" s="1"/>
  <c r="HV93" i="31" s="1"/>
  <c r="JH93" i="31" s="1"/>
  <c r="JL93" i="31" s="1"/>
  <c r="IP21" i="31"/>
  <c r="IP131" i="31"/>
  <c r="HU18" i="31"/>
  <c r="DF50" i="31"/>
  <c r="ET50" i="31" s="1"/>
  <c r="HV50" i="31" s="1"/>
  <c r="JH50" i="31" s="1"/>
  <c r="EA72" i="31"/>
  <c r="FO72" i="31" s="1"/>
  <c r="HC72" i="31" s="1"/>
  <c r="DF84" i="31"/>
  <c r="ET84" i="31" s="1"/>
  <c r="DF191" i="31"/>
  <c r="ET191" i="31" s="1"/>
  <c r="HV191" i="31" s="1"/>
  <c r="JH191" i="31" s="1"/>
  <c r="EA170" i="31"/>
  <c r="FO170" i="31" s="1"/>
  <c r="HC170" i="31" s="1"/>
  <c r="HV110" i="31"/>
  <c r="IQ103" i="31"/>
  <c r="DE63" i="31"/>
  <c r="ES63" i="31" s="1"/>
  <c r="GG63" i="31" s="1"/>
  <c r="DF94" i="31"/>
  <c r="ET94" i="31" s="1"/>
  <c r="GH27" i="31"/>
  <c r="JN27" i="31" s="1"/>
  <c r="HB200" i="31"/>
  <c r="JN200" i="31" s="1"/>
  <c r="IP77" i="31"/>
  <c r="JF193" i="31"/>
  <c r="EA174" i="31"/>
  <c r="FO174" i="31" s="1"/>
  <c r="HC174" i="31" s="1"/>
  <c r="DZ10" i="31"/>
  <c r="FN10" i="31" s="1"/>
  <c r="HB10" i="31" s="1"/>
  <c r="HV81" i="31"/>
  <c r="EB96" i="31"/>
  <c r="FP96" i="31" s="1"/>
  <c r="HD96" i="31" s="1"/>
  <c r="DZ53" i="31"/>
  <c r="FN53" i="31" s="1"/>
  <c r="HB53" i="31" s="1"/>
  <c r="DZ143" i="31"/>
  <c r="FN143" i="31" s="1"/>
  <c r="HB143" i="31" s="1"/>
  <c r="DY165" i="31"/>
  <c r="FM165" i="31" s="1"/>
  <c r="HA165" i="31" s="1"/>
  <c r="HT189" i="31"/>
  <c r="JF5" i="31"/>
  <c r="DF203" i="31"/>
  <c r="ET203" i="31" s="1"/>
  <c r="HV203" i="31" s="1"/>
  <c r="JH203" i="31" s="1"/>
  <c r="JL203" i="31" s="1"/>
  <c r="HA142" i="31"/>
  <c r="EA8" i="31"/>
  <c r="FO8" i="31" s="1"/>
  <c r="HC8" i="31" s="1"/>
  <c r="DG205" i="31"/>
  <c r="EU205" i="31" s="1"/>
  <c r="GI205" i="31" s="1"/>
  <c r="IQ137" i="31"/>
  <c r="DY208" i="31"/>
  <c r="FM208" i="31" s="1"/>
  <c r="HA208" i="31" s="1"/>
  <c r="HU47" i="31"/>
  <c r="BR17" i="31"/>
  <c r="DE211" i="31"/>
  <c r="ES211" i="31" s="1"/>
  <c r="GG211" i="31" s="1"/>
  <c r="HV214" i="31"/>
  <c r="CL159" i="31"/>
  <c r="CL46" i="31"/>
  <c r="DZ18" i="31"/>
  <c r="FN18" i="31" s="1"/>
  <c r="HB18" i="31" s="1"/>
  <c r="JF47" i="31"/>
  <c r="DE6" i="31"/>
  <c r="ES6" i="31" s="1"/>
  <c r="GG6" i="31" s="1"/>
  <c r="DF53" i="31"/>
  <c r="ET53" i="31" s="1"/>
  <c r="HV53" i="31" s="1"/>
  <c r="JH53" i="31" s="1"/>
  <c r="DZ57" i="31"/>
  <c r="FN57" i="31" s="1"/>
  <c r="HB57" i="31" s="1"/>
  <c r="DZ106" i="31"/>
  <c r="FN106" i="31" s="1"/>
  <c r="HB106" i="31" s="1"/>
  <c r="GH168" i="31"/>
  <c r="DF165" i="31"/>
  <c r="ET165" i="31" s="1"/>
  <c r="HV165" i="31" s="1"/>
  <c r="JH165" i="31" s="1"/>
  <c r="HA75" i="31"/>
  <c r="HT79" i="31"/>
  <c r="DZ97" i="31"/>
  <c r="FN97" i="31" s="1"/>
  <c r="HB97" i="31" s="1"/>
  <c r="DH99" i="31"/>
  <c r="EV99" i="31" s="1"/>
  <c r="GJ99" i="31" s="1"/>
  <c r="IZ170" i="31"/>
  <c r="DZ35" i="31"/>
  <c r="FN35" i="31" s="1"/>
  <c r="HB35" i="31" s="1"/>
  <c r="BS59" i="31"/>
  <c r="IX59" i="31"/>
  <c r="DF137" i="31"/>
  <c r="ET137" i="31" s="1"/>
  <c r="HV137" i="31" s="1"/>
  <c r="JH137" i="31" s="1"/>
  <c r="JL137" i="31" s="1"/>
  <c r="U20" i="38"/>
  <c r="Z19" i="38"/>
  <c r="BR174" i="31"/>
  <c r="DE135" i="31"/>
  <c r="ES135" i="31" s="1"/>
  <c r="GG135" i="31" s="1"/>
  <c r="DE105" i="31"/>
  <c r="ES105" i="31" s="1"/>
  <c r="GG105" i="31" s="1"/>
  <c r="BR68" i="31"/>
  <c r="DF131" i="31"/>
  <c r="ET131" i="31" s="1"/>
  <c r="GH131" i="31" s="1"/>
  <c r="JN131" i="31" s="1"/>
  <c r="JF64" i="31"/>
  <c r="DF128" i="31"/>
  <c r="ET128" i="31" s="1"/>
  <c r="HV128" i="31" s="1"/>
  <c r="JH128" i="31" s="1"/>
  <c r="DE169" i="31"/>
  <c r="ES169" i="31" s="1"/>
  <c r="GG169" i="31" s="1"/>
  <c r="DF100" i="31"/>
  <c r="ET100" i="31" s="1"/>
  <c r="HV100" i="31" s="1"/>
  <c r="JH100" i="31" s="1"/>
  <c r="JL100" i="31" s="1"/>
  <c r="JF187" i="31"/>
  <c r="JF83" i="31"/>
  <c r="CL31" i="31"/>
  <c r="BS44" i="31"/>
  <c r="IX44" i="31"/>
  <c r="HB181" i="31"/>
  <c r="JN181" i="31" s="1"/>
  <c r="DH49" i="31"/>
  <c r="EV49" i="31" s="1"/>
  <c r="GJ49" i="31" s="1"/>
  <c r="BR64" i="31"/>
  <c r="GH176" i="31"/>
  <c r="DG24" i="31"/>
  <c r="EU24" i="31" s="1"/>
  <c r="GI24" i="31" s="1"/>
  <c r="CL107" i="31"/>
  <c r="BS27" i="31"/>
  <c r="IX27" i="31"/>
  <c r="DY29" i="31"/>
  <c r="FM29" i="31" s="1"/>
  <c r="HA29" i="31" s="1"/>
  <c r="CM200" i="31"/>
  <c r="JD200" i="31"/>
  <c r="JF190" i="31"/>
  <c r="CM126" i="31"/>
  <c r="JD126" i="31"/>
  <c r="CM115" i="31"/>
  <c r="JD115" i="31"/>
  <c r="DX209" i="31"/>
  <c r="FL209" i="31" s="1"/>
  <c r="GZ209" i="31" s="1"/>
  <c r="DF188" i="31"/>
  <c r="ET188" i="31" s="1"/>
  <c r="JN21" i="31"/>
  <c r="JF6" i="31"/>
  <c r="CL142" i="31"/>
  <c r="IZ207" i="31"/>
  <c r="CM38" i="31"/>
  <c r="DZ176" i="31"/>
  <c r="FN176" i="31" s="1"/>
  <c r="HB176" i="31" s="1"/>
  <c r="EA28" i="31"/>
  <c r="FO28" i="31" s="1"/>
  <c r="HC28" i="31" s="1"/>
  <c r="GH111" i="31"/>
  <c r="JN111" i="31" s="1"/>
  <c r="CL92" i="31"/>
  <c r="EA68" i="31"/>
  <c r="FO68" i="31" s="1"/>
  <c r="HC68" i="31" s="1"/>
  <c r="GH7" i="31"/>
  <c r="DF32" i="31"/>
  <c r="ET32" i="31" s="1"/>
  <c r="HV32" i="31" s="1"/>
  <c r="JH32" i="31" s="1"/>
  <c r="CL136" i="31"/>
  <c r="BR107" i="31"/>
  <c r="CN167" i="31"/>
  <c r="DG204" i="31"/>
  <c r="EU204" i="31" s="1"/>
  <c r="GI204" i="31" s="1"/>
  <c r="GH54" i="31"/>
  <c r="JN54" i="31" s="1"/>
  <c r="DF60" i="31"/>
  <c r="ET60" i="31" s="1"/>
  <c r="DZ116" i="31"/>
  <c r="FN116" i="31" s="1"/>
  <c r="HB116" i="31" s="1"/>
  <c r="EA11" i="31"/>
  <c r="FO11" i="31" s="1"/>
  <c r="HC11" i="31" s="1"/>
  <c r="CM188" i="31"/>
  <c r="JD188" i="31"/>
  <c r="BR37" i="31"/>
  <c r="BS168" i="31"/>
  <c r="IX168" i="31"/>
  <c r="CL114" i="31"/>
  <c r="CL75" i="31"/>
  <c r="GH198" i="31"/>
  <c r="JN198" i="31" s="1"/>
  <c r="DG190" i="31"/>
  <c r="EU190" i="31" s="1"/>
  <c r="GI190" i="31" s="1"/>
  <c r="BT104" i="31"/>
  <c r="BQ33" i="31"/>
  <c r="BR78" i="31"/>
  <c r="BQ136" i="31"/>
  <c r="BR122" i="31"/>
  <c r="CL25" i="31"/>
  <c r="GH39" i="31"/>
  <c r="JN39" i="31" s="1"/>
  <c r="DF74" i="31"/>
  <c r="ET74" i="31" s="1"/>
  <c r="HW217" i="31"/>
  <c r="JF108" i="31"/>
  <c r="EA178" i="31"/>
  <c r="FO178" i="31" s="1"/>
  <c r="HC178" i="31" s="1"/>
  <c r="DH200" i="31"/>
  <c r="EV200" i="31" s="1"/>
  <c r="GJ200" i="31" s="1"/>
  <c r="JF149" i="31"/>
  <c r="IP215" i="31"/>
  <c r="DE58" i="31"/>
  <c r="ES58" i="31" s="1"/>
  <c r="GG58" i="31" s="1"/>
  <c r="CM39" i="31"/>
  <c r="JD39" i="31"/>
  <c r="JJ39" i="31"/>
  <c r="JL39" i="31" s="1"/>
  <c r="IZ73" i="31"/>
  <c r="IO202" i="31"/>
  <c r="DE16" i="31"/>
  <c r="ES16" i="31" s="1"/>
  <c r="GG16" i="31" s="1"/>
  <c r="I20" i="38"/>
  <c r="J20" i="38" s="1"/>
  <c r="K20" i="38" s="1"/>
  <c r="GH44" i="31"/>
  <c r="IP181" i="31"/>
  <c r="DF114" i="31"/>
  <c r="ET114" i="31" s="1"/>
  <c r="IO196" i="31"/>
  <c r="HW45" i="31"/>
  <c r="HV176" i="31"/>
  <c r="IP123" i="31"/>
  <c r="HU46" i="31"/>
  <c r="DZ212" i="31"/>
  <c r="FN212" i="31" s="1"/>
  <c r="HB212" i="31" s="1"/>
  <c r="EA193" i="31"/>
  <c r="FO193" i="31" s="1"/>
  <c r="HC193" i="31" s="1"/>
  <c r="BS61" i="31"/>
  <c r="IX61" i="31"/>
  <c r="JH61" i="31"/>
  <c r="BQ209" i="31"/>
  <c r="IP42" i="31"/>
  <c r="DF11" i="31"/>
  <c r="ET11" i="31" s="1"/>
  <c r="HV11" i="31" s="1"/>
  <c r="JH11" i="31" s="1"/>
  <c r="JL11" i="31" s="1"/>
  <c r="IO7" i="31"/>
  <c r="DE4" i="31"/>
  <c r="ES4" i="31" s="1"/>
  <c r="GG4" i="31" s="1"/>
  <c r="IP58" i="31"/>
  <c r="DZ105" i="31"/>
  <c r="FN105" i="31" s="1"/>
  <c r="HB105" i="31" s="1"/>
  <c r="DZ51" i="31"/>
  <c r="FN51" i="31" s="1"/>
  <c r="HB51" i="31" s="1"/>
  <c r="EA5" i="31"/>
  <c r="FO5" i="31" s="1"/>
  <c r="HC5" i="31" s="1"/>
  <c r="DZ191" i="31"/>
  <c r="FN191" i="31" s="1"/>
  <c r="HB191" i="31" s="1"/>
  <c r="IP80" i="31"/>
  <c r="DF69" i="31"/>
  <c r="ET69" i="31" s="1"/>
  <c r="HV69" i="31" s="1"/>
  <c r="JH69" i="31" s="1"/>
  <c r="DF208" i="31"/>
  <c r="ET208" i="31" s="1"/>
  <c r="HV111" i="31"/>
  <c r="DE82" i="31"/>
  <c r="ES82" i="31" s="1"/>
  <c r="GG82" i="31" s="1"/>
  <c r="DE42" i="31"/>
  <c r="ES42" i="31" s="1"/>
  <c r="GG42" i="31" s="1"/>
  <c r="CL211" i="31"/>
  <c r="HV7" i="31"/>
  <c r="DE210" i="31"/>
  <c r="ES210" i="31" s="1"/>
  <c r="GG210" i="31" s="1"/>
  <c r="CM69" i="31"/>
  <c r="JD69" i="31"/>
  <c r="JJ69" i="31"/>
  <c r="HU22" i="31"/>
  <c r="CL9" i="31"/>
  <c r="CL104" i="31"/>
  <c r="DF139" i="31"/>
  <c r="ET139" i="31" s="1"/>
  <c r="HV139" i="31" s="1"/>
  <c r="EA47" i="31"/>
  <c r="FO47" i="31" s="1"/>
  <c r="HC47" i="31" s="1"/>
  <c r="DZ130" i="31"/>
  <c r="FN130" i="31" s="1"/>
  <c r="HB130" i="31" s="1"/>
  <c r="IQ203" i="31"/>
  <c r="HV54" i="31"/>
  <c r="DF67" i="31"/>
  <c r="ET67" i="31" s="1"/>
  <c r="HV67" i="31" s="1"/>
  <c r="JH67" i="31" s="1"/>
  <c r="HU132" i="31"/>
  <c r="HT145" i="31"/>
  <c r="HT197" i="31"/>
  <c r="HV198" i="31"/>
  <c r="DZ128" i="31"/>
  <c r="FN128" i="31" s="1"/>
  <c r="HB128" i="31" s="1"/>
  <c r="HU112" i="31"/>
  <c r="DG170" i="31"/>
  <c r="EU170" i="31" s="1"/>
  <c r="GI170" i="31" s="1"/>
  <c r="DY152" i="31"/>
  <c r="FM152" i="31" s="1"/>
  <c r="HA152" i="31" s="1"/>
  <c r="JN168" i="31" l="1"/>
  <c r="JD198" i="31"/>
  <c r="CM189" i="31"/>
  <c r="EA189" i="31" s="1"/>
  <c r="FO189" i="31" s="1"/>
  <c r="HC189" i="31" s="1"/>
  <c r="JL62" i="31"/>
  <c r="JN59" i="31"/>
  <c r="JL156" i="31"/>
  <c r="JD184" i="31"/>
  <c r="JL115" i="31"/>
  <c r="L20" i="38"/>
  <c r="JD117" i="31"/>
  <c r="CM198" i="31"/>
  <c r="EA198" i="31" s="1"/>
  <c r="FO198" i="31" s="1"/>
  <c r="HC198" i="31" s="1"/>
  <c r="HW142" i="31"/>
  <c r="BT142" i="31" s="1"/>
  <c r="CM117" i="31"/>
  <c r="EA117" i="31" s="1"/>
  <c r="FO117" i="31" s="1"/>
  <c r="HC117" i="31" s="1"/>
  <c r="IQ195" i="31"/>
  <c r="JD175" i="31"/>
  <c r="JF175" i="31" s="1"/>
  <c r="JL69" i="31"/>
  <c r="CM175" i="31"/>
  <c r="EA175" i="31" s="1"/>
  <c r="FO175" i="31" s="1"/>
  <c r="HC175" i="31" s="1"/>
  <c r="JD144" i="31"/>
  <c r="JF144" i="31" s="1"/>
  <c r="CM144" i="31"/>
  <c r="EA144" i="31" s="1"/>
  <c r="FO144" i="31" s="1"/>
  <c r="HC144" i="31" s="1"/>
  <c r="JD38" i="31"/>
  <c r="JF38" i="31" s="1"/>
  <c r="JD119" i="31"/>
  <c r="JF119" i="31" s="1"/>
  <c r="IQ8" i="31"/>
  <c r="CN8" i="31" s="1"/>
  <c r="JD189" i="31"/>
  <c r="JF189" i="31" s="1"/>
  <c r="JD79" i="31"/>
  <c r="JF79" i="31" s="1"/>
  <c r="CM119" i="31"/>
  <c r="EA119" i="31" s="1"/>
  <c r="FO119" i="31" s="1"/>
  <c r="HC119" i="31" s="1"/>
  <c r="JL119" i="31"/>
  <c r="JL14" i="31"/>
  <c r="HW207" i="31"/>
  <c r="BT207" i="31" s="1"/>
  <c r="IP57" i="31"/>
  <c r="JJ57" i="31" s="1"/>
  <c r="JD37" i="31"/>
  <c r="JF37" i="31" s="1"/>
  <c r="IQ190" i="31"/>
  <c r="CN190" i="31" s="1"/>
  <c r="CM37" i="31"/>
  <c r="EA37" i="31" s="1"/>
  <c r="FO37" i="31" s="1"/>
  <c r="HC37" i="31" s="1"/>
  <c r="JD125" i="31"/>
  <c r="JF125" i="31" s="1"/>
  <c r="CM125" i="31"/>
  <c r="IO98" i="31"/>
  <c r="JD54" i="31"/>
  <c r="JF54" i="31" s="1"/>
  <c r="IP116" i="31"/>
  <c r="JJ116" i="31" s="1"/>
  <c r="CM54" i="31"/>
  <c r="EA54" i="31" s="1"/>
  <c r="FO54" i="31" s="1"/>
  <c r="HC54" i="31" s="1"/>
  <c r="HU146" i="31"/>
  <c r="BR146" i="31" s="1"/>
  <c r="IP176" i="31"/>
  <c r="JJ176" i="31" s="1"/>
  <c r="HU211" i="31"/>
  <c r="BR211" i="31" s="1"/>
  <c r="HU121" i="31"/>
  <c r="BR121" i="31" s="1"/>
  <c r="HW154" i="31"/>
  <c r="BT154" i="31" s="1"/>
  <c r="JD173" i="31"/>
  <c r="JF173" i="31" s="1"/>
  <c r="IP212" i="31"/>
  <c r="JJ212" i="31" s="1"/>
  <c r="JL212" i="31" s="1"/>
  <c r="CM173" i="31"/>
  <c r="EA173" i="31" s="1"/>
  <c r="FO173" i="31" s="1"/>
  <c r="HC173" i="31" s="1"/>
  <c r="JL61" i="31"/>
  <c r="IQ27" i="31"/>
  <c r="CN27" i="31" s="1"/>
  <c r="EB27" i="31" s="1"/>
  <c r="FP27" i="31" s="1"/>
  <c r="HD27" i="31" s="1"/>
  <c r="IQ127" i="31"/>
  <c r="CN127" i="31" s="1"/>
  <c r="IP101" i="31"/>
  <c r="JJ101" i="31" s="1"/>
  <c r="IQ28" i="31"/>
  <c r="CN28" i="31" s="1"/>
  <c r="IO29" i="31"/>
  <c r="CL29" i="31" s="1"/>
  <c r="CM79" i="31"/>
  <c r="EA79" i="31" s="1"/>
  <c r="FO79" i="31" s="1"/>
  <c r="HC79" i="31" s="1"/>
  <c r="HU58" i="31"/>
  <c r="BR58" i="31" s="1"/>
  <c r="IP143" i="31"/>
  <c r="JJ143" i="31" s="1"/>
  <c r="IQ194" i="31"/>
  <c r="CN194" i="31" s="1"/>
  <c r="HU63" i="31"/>
  <c r="BR63" i="31" s="1"/>
  <c r="CM184" i="31"/>
  <c r="EA184" i="31" s="1"/>
  <c r="FO184" i="31" s="1"/>
  <c r="HC184" i="31" s="1"/>
  <c r="IP218" i="31"/>
  <c r="JJ218" i="31" s="1"/>
  <c r="HW76" i="31"/>
  <c r="BT76" i="31" s="1"/>
  <c r="IQ193" i="31"/>
  <c r="CN193" i="31" s="1"/>
  <c r="HX99" i="31"/>
  <c r="BU99" i="31" s="1"/>
  <c r="HU6" i="31"/>
  <c r="BR6" i="31" s="1"/>
  <c r="IR30" i="31"/>
  <c r="CO30" i="31" s="1"/>
  <c r="IO87" i="31"/>
  <c r="CL87" i="31" s="1"/>
  <c r="IQ154" i="31"/>
  <c r="CN154" i="31" s="1"/>
  <c r="IP32" i="31"/>
  <c r="JJ32" i="31" s="1"/>
  <c r="JL32" i="31" s="1"/>
  <c r="IO12" i="31"/>
  <c r="IP122" i="31"/>
  <c r="JJ122" i="31" s="1"/>
  <c r="IQ13" i="31"/>
  <c r="CN13" i="31" s="1"/>
  <c r="IP168" i="31"/>
  <c r="JJ168" i="31" s="1"/>
  <c r="JL168" i="31" s="1"/>
  <c r="JD156" i="31"/>
  <c r="JF156" i="31" s="1"/>
  <c r="JN35" i="31"/>
  <c r="IQ93" i="31"/>
  <c r="CN93" i="31" s="1"/>
  <c r="CM156" i="31"/>
  <c r="EA156" i="31" s="1"/>
  <c r="FO156" i="31" s="1"/>
  <c r="HC156" i="31" s="1"/>
  <c r="IQ5" i="31"/>
  <c r="CN5" i="31" s="1"/>
  <c r="IQ68" i="31"/>
  <c r="CN68" i="31" s="1"/>
  <c r="HU169" i="31"/>
  <c r="BR169" i="31" s="1"/>
  <c r="IP106" i="31"/>
  <c r="JJ106" i="31" s="1"/>
  <c r="HX178" i="31"/>
  <c r="IQ47" i="31"/>
  <c r="CN47" i="31" s="1"/>
  <c r="IQ216" i="31"/>
  <c r="CN216" i="31" s="1"/>
  <c r="HW75" i="31"/>
  <c r="BT75" i="31" s="1"/>
  <c r="JD139" i="31"/>
  <c r="JF139" i="31" s="1"/>
  <c r="IQ100" i="31"/>
  <c r="CN100" i="31" s="1"/>
  <c r="IO91" i="31"/>
  <c r="CL91" i="31" s="1"/>
  <c r="JN176" i="31"/>
  <c r="HU210" i="31"/>
  <c r="BR210" i="31" s="1"/>
  <c r="IP105" i="31"/>
  <c r="JJ105" i="31" s="1"/>
  <c r="IP35" i="31"/>
  <c r="JJ35" i="31" s="1"/>
  <c r="HW205" i="31"/>
  <c r="BT205" i="31" s="1"/>
  <c r="IP95" i="31"/>
  <c r="JJ95" i="31" s="1"/>
  <c r="IQ60" i="31"/>
  <c r="CN60" i="31" s="1"/>
  <c r="HU116" i="31"/>
  <c r="BR116" i="31" s="1"/>
  <c r="IO166" i="31"/>
  <c r="CL166" i="31" s="1"/>
  <c r="IQ149" i="31"/>
  <c r="CN149" i="31" s="1"/>
  <c r="BS139" i="31"/>
  <c r="IX139" i="31"/>
  <c r="EA69" i="31"/>
  <c r="FO69" i="31" s="1"/>
  <c r="HC69" i="31" s="1"/>
  <c r="GH114" i="31"/>
  <c r="DG168" i="31"/>
  <c r="EU168" i="31" s="1"/>
  <c r="GI168" i="31" s="1"/>
  <c r="DF13" i="31"/>
  <c r="ET13" i="31" s="1"/>
  <c r="HV13" i="31" s="1"/>
  <c r="IZ44" i="31"/>
  <c r="BS137" i="31"/>
  <c r="IX137" i="31"/>
  <c r="GH94" i="31"/>
  <c r="BS93" i="31"/>
  <c r="IX93" i="31"/>
  <c r="IZ212" i="31"/>
  <c r="JF78" i="31"/>
  <c r="BS133" i="31"/>
  <c r="IX133" i="31"/>
  <c r="DZ84" i="31"/>
  <c r="FN84" i="31" s="1"/>
  <c r="HB84" i="31" s="1"/>
  <c r="JF36" i="31"/>
  <c r="JF41" i="31"/>
  <c r="HB172" i="31"/>
  <c r="JN172" i="31" s="1"/>
  <c r="DG26" i="31"/>
  <c r="EU26" i="31" s="1"/>
  <c r="GI26" i="31" s="1"/>
  <c r="DH187" i="31"/>
  <c r="EV187" i="31" s="1"/>
  <c r="GJ187" i="31" s="1"/>
  <c r="DF65" i="31"/>
  <c r="ET65" i="31" s="1"/>
  <c r="GH29" i="31"/>
  <c r="HW162" i="31"/>
  <c r="IP179" i="31"/>
  <c r="CN163" i="31"/>
  <c r="HU141" i="31"/>
  <c r="EA102" i="31"/>
  <c r="FO102" i="31" s="1"/>
  <c r="HC102" i="31" s="1"/>
  <c r="GH138" i="31"/>
  <c r="IO44" i="31"/>
  <c r="DZ45" i="31"/>
  <c r="FN45" i="31" s="1"/>
  <c r="IP45" i="31" s="1"/>
  <c r="JJ45" i="31" s="1"/>
  <c r="JL45" i="31" s="1"/>
  <c r="IP150" i="31"/>
  <c r="DG179" i="31"/>
  <c r="EU179" i="31" s="1"/>
  <c r="GI179" i="31" s="1"/>
  <c r="DZ23" i="31"/>
  <c r="FN23" i="31" s="1"/>
  <c r="HB23" i="31" s="1"/>
  <c r="HW77" i="31"/>
  <c r="DG103" i="31"/>
  <c r="EU103" i="31" s="1"/>
  <c r="GI103" i="31" s="1"/>
  <c r="DG130" i="31"/>
  <c r="EU130" i="31" s="1"/>
  <c r="GI130" i="31" s="1"/>
  <c r="DZ76" i="31"/>
  <c r="FN76" i="31" s="1"/>
  <c r="IP76" i="31" s="1"/>
  <c r="JJ76" i="31" s="1"/>
  <c r="JL76" i="31" s="1"/>
  <c r="IP59" i="31"/>
  <c r="GH143" i="31"/>
  <c r="JN143" i="31" s="1"/>
  <c r="CM118" i="31"/>
  <c r="JD118" i="31"/>
  <c r="JJ118" i="31"/>
  <c r="HT125" i="31"/>
  <c r="GH123" i="31"/>
  <c r="JN123" i="31" s="1"/>
  <c r="CM206" i="31"/>
  <c r="JD206" i="31"/>
  <c r="JJ206" i="31"/>
  <c r="DF97" i="31"/>
  <c r="ET97" i="31" s="1"/>
  <c r="EA62" i="31"/>
  <c r="FO62" i="31" s="1"/>
  <c r="HC62" i="31" s="1"/>
  <c r="CL113" i="31"/>
  <c r="DZ157" i="31"/>
  <c r="FN157" i="31" s="1"/>
  <c r="IP157" i="31" s="1"/>
  <c r="JJ157" i="31" s="1"/>
  <c r="JL157" i="31" s="1"/>
  <c r="IQ6" i="31"/>
  <c r="GH98" i="31"/>
  <c r="DF161" i="31"/>
  <c r="ET161" i="31" s="1"/>
  <c r="HV161" i="31" s="1"/>
  <c r="JH161" i="31" s="1"/>
  <c r="GH87" i="31"/>
  <c r="DE195" i="31"/>
  <c r="ES195" i="31" s="1"/>
  <c r="GG195" i="31" s="1"/>
  <c r="BS198" i="31"/>
  <c r="IX198" i="31"/>
  <c r="JH198" i="31"/>
  <c r="JL198" i="31" s="1"/>
  <c r="BQ145" i="31"/>
  <c r="DZ104" i="31"/>
  <c r="FN104" i="31" s="1"/>
  <c r="BS69" i="31"/>
  <c r="IX69" i="31"/>
  <c r="CL7" i="31"/>
  <c r="EA39" i="31"/>
  <c r="FO39" i="31" s="1"/>
  <c r="HC39" i="31" s="1"/>
  <c r="HW170" i="31"/>
  <c r="BR132" i="31"/>
  <c r="IP130" i="31"/>
  <c r="HU82" i="31"/>
  <c r="CM80" i="31"/>
  <c r="JD80" i="31"/>
  <c r="JJ80" i="31"/>
  <c r="JL80" i="31" s="1"/>
  <c r="IP51" i="31"/>
  <c r="IZ61" i="31"/>
  <c r="HV114" i="31"/>
  <c r="HU16" i="31"/>
  <c r="IQ178" i="31"/>
  <c r="DF78" i="31"/>
  <c r="ET78" i="31" s="1"/>
  <c r="HV78" i="31" s="1"/>
  <c r="JH78" i="31" s="1"/>
  <c r="JL78" i="31" s="1"/>
  <c r="HW204" i="31"/>
  <c r="DZ136" i="31"/>
  <c r="FN136" i="31" s="1"/>
  <c r="HB136" i="31" s="1"/>
  <c r="IN209" i="31"/>
  <c r="IZ27" i="31"/>
  <c r="HU135" i="31"/>
  <c r="IZ59" i="31"/>
  <c r="DZ159" i="31"/>
  <c r="FN159" i="31" s="1"/>
  <c r="HB159" i="31" s="1"/>
  <c r="IO208" i="31"/>
  <c r="IR96" i="31"/>
  <c r="HV94" i="31"/>
  <c r="GH191" i="31"/>
  <c r="JN191" i="31" s="1"/>
  <c r="GH50" i="31"/>
  <c r="JN50" i="31" s="1"/>
  <c r="IZ172" i="31"/>
  <c r="DF106" i="31"/>
  <c r="ET106" i="31" s="1"/>
  <c r="HV106" i="31" s="1"/>
  <c r="IP172" i="31"/>
  <c r="GH151" i="31"/>
  <c r="JN151" i="31" s="1"/>
  <c r="IP151" i="31"/>
  <c r="EA49" i="31"/>
  <c r="FO49" i="31" s="1"/>
  <c r="HC49" i="31" s="1"/>
  <c r="DY67" i="31"/>
  <c r="FM67" i="31" s="1"/>
  <c r="HA67" i="31" s="1"/>
  <c r="HV29" i="31"/>
  <c r="HB71" i="31"/>
  <c r="JN71" i="31" s="1"/>
  <c r="CM164" i="31"/>
  <c r="JD164" i="31"/>
  <c r="JJ164" i="31"/>
  <c r="CL186" i="31"/>
  <c r="GH119" i="31"/>
  <c r="JN119" i="31" s="1"/>
  <c r="HW157" i="31"/>
  <c r="HV138" i="31"/>
  <c r="IP146" i="31"/>
  <c r="GH80" i="31"/>
  <c r="JN80" i="31" s="1"/>
  <c r="JF61" i="31"/>
  <c r="DF117" i="31"/>
  <c r="ET117" i="31" s="1"/>
  <c r="HV117" i="31" s="1"/>
  <c r="JH117" i="31" s="1"/>
  <c r="JL117" i="31" s="1"/>
  <c r="HW147" i="31"/>
  <c r="GH88" i="31"/>
  <c r="IZ152" i="31"/>
  <c r="HU90" i="31"/>
  <c r="DG40" i="31"/>
  <c r="EU40" i="31" s="1"/>
  <c r="GI40" i="31" s="1"/>
  <c r="DZ34" i="31"/>
  <c r="FN34" i="31" s="1"/>
  <c r="IP34" i="31" s="1"/>
  <c r="JN182" i="31"/>
  <c r="IQ40" i="31"/>
  <c r="DF215" i="31"/>
  <c r="ET215" i="31" s="1"/>
  <c r="HV215" i="31" s="1"/>
  <c r="JH215" i="31" s="1"/>
  <c r="DZ204" i="31"/>
  <c r="FN204" i="31" s="1"/>
  <c r="IP204" i="31" s="1"/>
  <c r="EB65" i="31"/>
  <c r="FP65" i="31" s="1"/>
  <c r="HD65" i="31" s="1"/>
  <c r="HV143" i="31"/>
  <c r="GH115" i="31"/>
  <c r="JN115" i="31" s="1"/>
  <c r="IP17" i="31"/>
  <c r="IO110" i="31"/>
  <c r="JN179" i="31"/>
  <c r="HV123" i="31"/>
  <c r="HU23" i="31"/>
  <c r="CN197" i="31"/>
  <c r="BS15" i="31"/>
  <c r="IX15" i="31"/>
  <c r="JH15" i="31"/>
  <c r="JL15" i="31" s="1"/>
  <c r="HT55" i="31"/>
  <c r="IO161" i="31"/>
  <c r="HW73" i="31"/>
  <c r="HT202" i="31"/>
  <c r="BR149" i="31"/>
  <c r="GH14" i="31"/>
  <c r="JN14" i="31" s="1"/>
  <c r="HV98" i="31"/>
  <c r="DG71" i="31"/>
  <c r="EU71" i="31" s="1"/>
  <c r="GI71" i="31" s="1"/>
  <c r="IQ83" i="31"/>
  <c r="HV87" i="31"/>
  <c r="IZ39" i="31"/>
  <c r="CN203" i="31"/>
  <c r="BR112" i="31"/>
  <c r="DZ9" i="31"/>
  <c r="FN9" i="31" s="1"/>
  <c r="HB9" i="31" s="1"/>
  <c r="BS111" i="31"/>
  <c r="IX111" i="31"/>
  <c r="JH111" i="31"/>
  <c r="GH11" i="31"/>
  <c r="JN11" i="31" s="1"/>
  <c r="BR46" i="31"/>
  <c r="CM181" i="31"/>
  <c r="JD181" i="31"/>
  <c r="JJ181" i="31"/>
  <c r="JL181" i="31" s="1"/>
  <c r="CL202" i="31"/>
  <c r="DF37" i="31"/>
  <c r="ET37" i="31" s="1"/>
  <c r="DZ88" i="31"/>
  <c r="FN88" i="31" s="1"/>
  <c r="HB88" i="31" s="1"/>
  <c r="JF115" i="31"/>
  <c r="DG44" i="31"/>
  <c r="EU44" i="31" s="1"/>
  <c r="GI44" i="31" s="1"/>
  <c r="GH128" i="31"/>
  <c r="JN128" i="31" s="1"/>
  <c r="GH165" i="31"/>
  <c r="BS214" i="31"/>
  <c r="IX214" i="31"/>
  <c r="JH214" i="31"/>
  <c r="CN137" i="31"/>
  <c r="GH203" i="31"/>
  <c r="JN203" i="31" s="1"/>
  <c r="BS81" i="31"/>
  <c r="IX81" i="31"/>
  <c r="JH81" i="31"/>
  <c r="CM77" i="31"/>
  <c r="JD77" i="31"/>
  <c r="JJ77" i="31"/>
  <c r="JL77" i="31" s="1"/>
  <c r="BS191" i="31"/>
  <c r="IX191" i="31"/>
  <c r="BS50" i="31"/>
  <c r="IX50" i="31"/>
  <c r="BT153" i="31"/>
  <c r="DG212" i="31"/>
  <c r="EU212" i="31" s="1"/>
  <c r="GI212" i="31" s="1"/>
  <c r="EA78" i="31"/>
  <c r="FO78" i="31" s="1"/>
  <c r="HC78" i="31" s="1"/>
  <c r="EA36" i="31"/>
  <c r="FO36" i="31" s="1"/>
  <c r="HC36" i="31" s="1"/>
  <c r="EA41" i="31"/>
  <c r="FO41" i="31" s="1"/>
  <c r="HC41" i="31" s="1"/>
  <c r="GH36" i="31"/>
  <c r="JN36" i="31" s="1"/>
  <c r="BS151" i="31"/>
  <c r="IX151" i="31"/>
  <c r="JF177" i="31"/>
  <c r="JN212" i="31"/>
  <c r="CM71" i="31"/>
  <c r="JD71" i="31"/>
  <c r="BS119" i="31"/>
  <c r="IX119" i="31"/>
  <c r="BS182" i="31"/>
  <c r="IX182" i="31"/>
  <c r="JH182" i="31"/>
  <c r="CN109" i="31"/>
  <c r="BS80" i="31"/>
  <c r="IX80" i="31"/>
  <c r="IZ124" i="31"/>
  <c r="BS88" i="31"/>
  <c r="IX88" i="31"/>
  <c r="DZ19" i="31"/>
  <c r="FN19" i="31" s="1"/>
  <c r="HB19" i="31" s="1"/>
  <c r="DY134" i="31"/>
  <c r="FM134" i="31" s="1"/>
  <c r="DZ43" i="31"/>
  <c r="FN43" i="31" s="1"/>
  <c r="HB43" i="31" s="1"/>
  <c r="DF41" i="31"/>
  <c r="ET41" i="31" s="1"/>
  <c r="HV41" i="31" s="1"/>
  <c r="JH41" i="31" s="1"/>
  <c r="JL41" i="31" s="1"/>
  <c r="DZ210" i="31"/>
  <c r="FN210" i="31" s="1"/>
  <c r="HB210" i="31" s="1"/>
  <c r="IZ134" i="31"/>
  <c r="BR196" i="31"/>
  <c r="BS115" i="31"/>
  <c r="IX115" i="31"/>
  <c r="CM90" i="31"/>
  <c r="JD90" i="31"/>
  <c r="JJ90" i="31"/>
  <c r="CM55" i="31"/>
  <c r="JD55" i="31"/>
  <c r="JJ55" i="31"/>
  <c r="BS194" i="31"/>
  <c r="IX194" i="31"/>
  <c r="JH194" i="31"/>
  <c r="JL194" i="31" s="1"/>
  <c r="BS193" i="31"/>
  <c r="IX193" i="31"/>
  <c r="JH193" i="31"/>
  <c r="JL193" i="31" s="1"/>
  <c r="GH150" i="31"/>
  <c r="JN150" i="31" s="1"/>
  <c r="CM169" i="31"/>
  <c r="JD169" i="31"/>
  <c r="JJ169" i="31"/>
  <c r="BS109" i="31"/>
  <c r="IX109" i="31"/>
  <c r="JH109" i="31"/>
  <c r="JL109" i="31" s="1"/>
  <c r="BS8" i="31"/>
  <c r="IX8" i="31"/>
  <c r="JH8" i="31"/>
  <c r="JL8" i="31" s="1"/>
  <c r="DF9" i="31"/>
  <c r="ET9" i="31" s="1"/>
  <c r="GH95" i="31"/>
  <c r="JN95" i="31" s="1"/>
  <c r="JF141" i="31"/>
  <c r="CL183" i="31"/>
  <c r="BS14" i="31"/>
  <c r="IX14" i="31"/>
  <c r="GH184" i="31"/>
  <c r="JN184" i="31" s="1"/>
  <c r="DY160" i="31"/>
  <c r="FM160" i="31" s="1"/>
  <c r="HA160" i="31" s="1"/>
  <c r="JN57" i="31"/>
  <c r="JF69" i="31"/>
  <c r="GH67" i="31"/>
  <c r="BS7" i="31"/>
  <c r="IX7" i="31"/>
  <c r="JH7" i="31"/>
  <c r="IP191" i="31"/>
  <c r="BS11" i="31"/>
  <c r="IX11" i="31"/>
  <c r="DG61" i="31"/>
  <c r="EU61" i="31" s="1"/>
  <c r="GI61" i="31" s="1"/>
  <c r="CM123" i="31"/>
  <c r="JD123" i="31"/>
  <c r="JJ123" i="31"/>
  <c r="CM215" i="31"/>
  <c r="JD215" i="31"/>
  <c r="JJ215" i="31"/>
  <c r="DZ25" i="31"/>
  <c r="FN25" i="31" s="1"/>
  <c r="IP25" i="31" s="1"/>
  <c r="DE33" i="31"/>
  <c r="ES33" i="31" s="1"/>
  <c r="GG33" i="31" s="1"/>
  <c r="DZ75" i="31"/>
  <c r="FN75" i="31" s="1"/>
  <c r="JF188" i="31"/>
  <c r="EB167" i="31"/>
  <c r="FP167" i="31" s="1"/>
  <c r="HD167" i="31" s="1"/>
  <c r="DF164" i="31"/>
  <c r="ET164" i="31" s="1"/>
  <c r="HV164" i="31" s="1"/>
  <c r="JH164" i="31" s="1"/>
  <c r="EA125" i="31"/>
  <c r="FO125" i="31" s="1"/>
  <c r="HC125" i="31" s="1"/>
  <c r="DZ138" i="31"/>
  <c r="FN138" i="31" s="1"/>
  <c r="HB138" i="31" s="1"/>
  <c r="DG27" i="31"/>
  <c r="EU27" i="31" s="1"/>
  <c r="GI27" i="31" s="1"/>
  <c r="DF64" i="31"/>
  <c r="ET64" i="31" s="1"/>
  <c r="HV64" i="31" s="1"/>
  <c r="DZ56" i="31"/>
  <c r="FN56" i="31" s="1"/>
  <c r="HB56" i="31" s="1"/>
  <c r="BS128" i="31"/>
  <c r="IX128" i="31"/>
  <c r="DF68" i="31"/>
  <c r="ET68" i="31" s="1"/>
  <c r="HV68" i="31" s="1"/>
  <c r="DF174" i="31"/>
  <c r="ET174" i="31" s="1"/>
  <c r="HV174" i="31" s="1"/>
  <c r="JH174" i="31" s="1"/>
  <c r="JL174" i="31" s="1"/>
  <c r="DG59" i="31"/>
  <c r="EU59" i="31" s="1"/>
  <c r="GI59" i="31" s="1"/>
  <c r="BS165" i="31"/>
  <c r="IX165" i="31"/>
  <c r="BS203" i="31"/>
  <c r="IX203" i="31"/>
  <c r="BR18" i="31"/>
  <c r="BR38" i="31"/>
  <c r="BS35" i="31"/>
  <c r="IX35" i="31"/>
  <c r="JH35" i="31"/>
  <c r="DG172" i="31"/>
  <c r="EU172" i="31" s="1"/>
  <c r="GI172" i="31" s="1"/>
  <c r="JF184" i="31"/>
  <c r="DF129" i="31"/>
  <c r="ET129" i="31" s="1"/>
  <c r="HV129" i="31" s="1"/>
  <c r="JH129" i="31" s="1"/>
  <c r="IP132" i="31"/>
  <c r="DZ213" i="31"/>
  <c r="FN213" i="31" s="1"/>
  <c r="HB213" i="31" s="1"/>
  <c r="HV36" i="31"/>
  <c r="BU178" i="31"/>
  <c r="BR160" i="31"/>
  <c r="IP89" i="31"/>
  <c r="CN86" i="31"/>
  <c r="EA61" i="31"/>
  <c r="FO61" i="31" s="1"/>
  <c r="HC61" i="31" s="1"/>
  <c r="IZ158" i="31"/>
  <c r="GH62" i="31"/>
  <c r="JN62" i="31" s="1"/>
  <c r="DG152" i="31"/>
  <c r="EU152" i="31" s="1"/>
  <c r="GI152" i="31" s="1"/>
  <c r="IP66" i="31"/>
  <c r="DF19" i="31"/>
  <c r="ET19" i="31" s="1"/>
  <c r="IP16" i="31"/>
  <c r="DF218" i="31"/>
  <c r="ET218" i="31" s="1"/>
  <c r="IO26" i="31"/>
  <c r="BR31" i="31"/>
  <c r="HV150" i="31"/>
  <c r="IO214" i="31"/>
  <c r="IP48" i="31"/>
  <c r="L16" i="39"/>
  <c r="JN130" i="31"/>
  <c r="JF201" i="31"/>
  <c r="BT167" i="31"/>
  <c r="CM52" i="31"/>
  <c r="JD52" i="31"/>
  <c r="JJ52" i="31"/>
  <c r="HV95" i="31"/>
  <c r="HV184" i="31"/>
  <c r="DF171" i="31"/>
  <c r="ET171" i="31" s="1"/>
  <c r="IQ187" i="31"/>
  <c r="IQ64" i="31"/>
  <c r="DG39" i="31"/>
  <c r="EU39" i="31" s="1"/>
  <c r="GI39" i="31" s="1"/>
  <c r="EB148" i="31"/>
  <c r="FP148" i="31" s="1"/>
  <c r="HD148" i="31" s="1"/>
  <c r="EB85" i="31"/>
  <c r="FP85" i="31" s="1"/>
  <c r="HD85" i="31" s="1"/>
  <c r="BS67" i="31"/>
  <c r="IX67" i="31"/>
  <c r="BR22" i="31"/>
  <c r="GH208" i="31"/>
  <c r="CM42" i="31"/>
  <c r="JD42" i="31"/>
  <c r="JJ42" i="31"/>
  <c r="BT217" i="31"/>
  <c r="GH60" i="31"/>
  <c r="JN60" i="31" s="1"/>
  <c r="DZ92" i="31"/>
  <c r="FN92" i="31" s="1"/>
  <c r="HB92" i="31" s="1"/>
  <c r="DZ142" i="31"/>
  <c r="FN142" i="31" s="1"/>
  <c r="JF200" i="31"/>
  <c r="DZ31" i="31"/>
  <c r="FN31" i="31" s="1"/>
  <c r="HB31" i="31" s="1"/>
  <c r="CN103" i="31"/>
  <c r="GH84" i="31"/>
  <c r="CM131" i="31"/>
  <c r="JD131" i="31"/>
  <c r="JJ131" i="31"/>
  <c r="DF101" i="31"/>
  <c r="ET101" i="31" s="1"/>
  <c r="JF74" i="31"/>
  <c r="DF52" i="31"/>
  <c r="ET52" i="31" s="1"/>
  <c r="DF213" i="31"/>
  <c r="ET213" i="31" s="1"/>
  <c r="EB15" i="31"/>
  <c r="FP15" i="31" s="1"/>
  <c r="HD15" i="31" s="1"/>
  <c r="EA177" i="31"/>
  <c r="FO177" i="31" s="1"/>
  <c r="HC177" i="31" s="1"/>
  <c r="DY73" i="31"/>
  <c r="FM73" i="31" s="1"/>
  <c r="IO73" i="31" s="1"/>
  <c r="JF199" i="31"/>
  <c r="CL205" i="31"/>
  <c r="DY94" i="31"/>
  <c r="FM94" i="31" s="1"/>
  <c r="HA94" i="31" s="1"/>
  <c r="IZ21" i="31"/>
  <c r="CL12" i="31"/>
  <c r="BS62" i="31"/>
  <c r="IX62" i="31"/>
  <c r="DG124" i="31"/>
  <c r="EU124" i="31" s="1"/>
  <c r="GI124" i="31" s="1"/>
  <c r="DE166" i="31"/>
  <c r="ES166" i="31" s="1"/>
  <c r="GG166" i="31" s="1"/>
  <c r="JF117" i="31"/>
  <c r="DZ20" i="31"/>
  <c r="FN20" i="31" s="1"/>
  <c r="HB20" i="31" s="1"/>
  <c r="CN195" i="31"/>
  <c r="GH180" i="31"/>
  <c r="JN180" i="31" s="1"/>
  <c r="DG134" i="31"/>
  <c r="EU134" i="31" s="1"/>
  <c r="GI134" i="31" s="1"/>
  <c r="IZ25" i="31"/>
  <c r="GH66" i="31"/>
  <c r="JN66" i="31" s="1"/>
  <c r="CL171" i="31"/>
  <c r="DZ140" i="31"/>
  <c r="FN140" i="31" s="1"/>
  <c r="HB140" i="31" s="1"/>
  <c r="DH192" i="31"/>
  <c r="EV192" i="31" s="1"/>
  <c r="GJ192" i="31" s="1"/>
  <c r="GH120" i="31"/>
  <c r="JN120" i="31" s="1"/>
  <c r="BR102" i="31"/>
  <c r="BR70" i="31"/>
  <c r="GH83" i="31"/>
  <c r="JN83" i="31" s="1"/>
  <c r="EA141" i="31"/>
  <c r="FO141" i="31" s="1"/>
  <c r="HC141" i="31" s="1"/>
  <c r="GH96" i="31"/>
  <c r="JN96" i="31" s="1"/>
  <c r="JH139" i="31"/>
  <c r="JL139" i="31" s="1"/>
  <c r="BS176" i="31"/>
  <c r="IX176" i="31"/>
  <c r="JH176" i="31"/>
  <c r="EA115" i="31"/>
  <c r="FO115" i="31" s="1"/>
  <c r="HC115" i="31" s="1"/>
  <c r="IP128" i="31"/>
  <c r="BS54" i="31"/>
  <c r="IX54" i="31"/>
  <c r="JH54" i="31"/>
  <c r="JL54" i="31" s="1"/>
  <c r="GH139" i="31"/>
  <c r="JN139" i="31" s="1"/>
  <c r="DZ211" i="31"/>
  <c r="FN211" i="31" s="1"/>
  <c r="HB211" i="31" s="1"/>
  <c r="HV208" i="31"/>
  <c r="CM58" i="31"/>
  <c r="JD58" i="31"/>
  <c r="JJ58" i="31"/>
  <c r="BT45" i="31"/>
  <c r="DF122" i="31"/>
  <c r="ET122" i="31" s="1"/>
  <c r="DH104" i="31"/>
  <c r="EV104" i="31" s="1"/>
  <c r="GJ104" i="31" s="1"/>
  <c r="DZ114" i="31"/>
  <c r="FN114" i="31" s="1"/>
  <c r="HB114" i="31" s="1"/>
  <c r="EA188" i="31"/>
  <c r="FO188" i="31" s="1"/>
  <c r="HC188" i="31" s="1"/>
  <c r="HV60" i="31"/>
  <c r="DF107" i="31"/>
  <c r="ET107" i="31" s="1"/>
  <c r="HV107" i="31" s="1"/>
  <c r="GH32" i="31"/>
  <c r="JN32" i="31" s="1"/>
  <c r="JF126" i="31"/>
  <c r="DZ107" i="31"/>
  <c r="FN107" i="31" s="1"/>
  <c r="HB107" i="31" s="1"/>
  <c r="HX49" i="31"/>
  <c r="GH100" i="31"/>
  <c r="JN100" i="31" s="1"/>
  <c r="EB180" i="31"/>
  <c r="FP180" i="31" s="1"/>
  <c r="HD180" i="31" s="1"/>
  <c r="V20" i="38"/>
  <c r="W20" i="38" s="1"/>
  <c r="X20" i="38" s="1"/>
  <c r="IP97" i="31"/>
  <c r="GH53" i="31"/>
  <c r="JN53" i="31" s="1"/>
  <c r="IP18" i="31"/>
  <c r="IP10" i="31"/>
  <c r="BS110" i="31"/>
  <c r="IX110" i="31"/>
  <c r="JH110" i="31"/>
  <c r="HV84" i="31"/>
  <c r="CM21" i="31"/>
  <c r="JD21" i="31"/>
  <c r="JJ21" i="31"/>
  <c r="JL21" i="31" s="1"/>
  <c r="GH140" i="31"/>
  <c r="BS34" i="31"/>
  <c r="IX34" i="31"/>
  <c r="JH34" i="31"/>
  <c r="DF144" i="31"/>
  <c r="ET144" i="31" s="1"/>
  <c r="HV144" i="31" s="1"/>
  <c r="JH144" i="31" s="1"/>
  <c r="JL144" i="31" s="1"/>
  <c r="HU216" i="31"/>
  <c r="HU91" i="31"/>
  <c r="EB63" i="31"/>
  <c r="FP63" i="31" s="1"/>
  <c r="HD63" i="31" s="1"/>
  <c r="IZ148" i="31"/>
  <c r="DE201" i="31"/>
  <c r="ES201" i="31" s="1"/>
  <c r="GG201" i="31" s="1"/>
  <c r="IQ217" i="31"/>
  <c r="IQ124" i="31"/>
  <c r="BS163" i="31"/>
  <c r="IX163" i="31"/>
  <c r="JH163" i="31"/>
  <c r="JL163" i="31" s="1"/>
  <c r="CM207" i="31"/>
  <c r="JD207" i="31"/>
  <c r="JJ207" i="31"/>
  <c r="JL207" i="31" s="1"/>
  <c r="DG158" i="31"/>
  <c r="EU158" i="31" s="1"/>
  <c r="GI158" i="31" s="1"/>
  <c r="IP182" i="31"/>
  <c r="IZ10" i="31"/>
  <c r="HU56" i="31"/>
  <c r="DE206" i="31"/>
  <c r="ES206" i="31" s="1"/>
  <c r="GG206" i="31" s="1"/>
  <c r="IZ108" i="31"/>
  <c r="HV180" i="31"/>
  <c r="DE43" i="31"/>
  <c r="ES43" i="31" s="1"/>
  <c r="GG43" i="31" s="1"/>
  <c r="IZ186" i="31"/>
  <c r="HV66" i="31"/>
  <c r="CM111" i="31"/>
  <c r="JD111" i="31"/>
  <c r="JJ111" i="31"/>
  <c r="GH85" i="31"/>
  <c r="JN85" i="31" s="1"/>
  <c r="GH51" i="31"/>
  <c r="JN51" i="31" s="1"/>
  <c r="HV120" i="31"/>
  <c r="EA201" i="31"/>
  <c r="FO201" i="31" s="1"/>
  <c r="HC201" i="31" s="1"/>
  <c r="IR112" i="31"/>
  <c r="CM121" i="31"/>
  <c r="JD121" i="31"/>
  <c r="JJ121" i="31"/>
  <c r="HV83" i="31"/>
  <c r="HV96" i="31"/>
  <c r="CM4" i="31"/>
  <c r="JD4" i="31"/>
  <c r="JJ4" i="31"/>
  <c r="GH156" i="31"/>
  <c r="JN156" i="31" s="1"/>
  <c r="GH113" i="31"/>
  <c r="JF14" i="31"/>
  <c r="HU159" i="31"/>
  <c r="DZ158" i="31"/>
  <c r="FN158" i="31" s="1"/>
  <c r="IP158" i="31" s="1"/>
  <c r="CL196" i="31"/>
  <c r="JF39" i="31"/>
  <c r="IZ168" i="31"/>
  <c r="BS32" i="31"/>
  <c r="IX32" i="31"/>
  <c r="EA38" i="31"/>
  <c r="FO38" i="31" s="1"/>
  <c r="HC38" i="31" s="1"/>
  <c r="GH188" i="31"/>
  <c r="JN188" i="31" s="1"/>
  <c r="EA200" i="31"/>
  <c r="FO200" i="31" s="1"/>
  <c r="HC200" i="31" s="1"/>
  <c r="BS100" i="31"/>
  <c r="IX100" i="31"/>
  <c r="BQ79" i="31"/>
  <c r="BS53" i="31"/>
  <c r="IX53" i="31"/>
  <c r="DF17" i="31"/>
  <c r="ET17" i="31" s="1"/>
  <c r="HV17" i="31" s="1"/>
  <c r="JH17" i="31" s="1"/>
  <c r="BQ189" i="31"/>
  <c r="GH173" i="31"/>
  <c r="JN173" i="31" s="1"/>
  <c r="BS140" i="31"/>
  <c r="IX140" i="31"/>
  <c r="EA74" i="31"/>
  <c r="FO74" i="31" s="1"/>
  <c r="HC74" i="31" s="1"/>
  <c r="DF72" i="31"/>
  <c r="ET72" i="31" s="1"/>
  <c r="HV72" i="31" s="1"/>
  <c r="JH72" i="31" s="1"/>
  <c r="JL72" i="31" s="1"/>
  <c r="IZ26" i="31"/>
  <c r="EA139" i="31"/>
  <c r="FO139" i="31" s="1"/>
  <c r="HC139" i="31" s="1"/>
  <c r="DF183" i="31"/>
  <c r="ET183" i="31" s="1"/>
  <c r="HV183" i="31" s="1"/>
  <c r="DZ147" i="31"/>
  <c r="FN147" i="31" s="1"/>
  <c r="GH155" i="31"/>
  <c r="JN155" i="31" s="1"/>
  <c r="EA199" i="31"/>
  <c r="FO199" i="31" s="1"/>
  <c r="HC199" i="31" s="1"/>
  <c r="CL153" i="31"/>
  <c r="GH92" i="31"/>
  <c r="JF102" i="31"/>
  <c r="DZ192" i="31"/>
  <c r="FN192" i="31" s="1"/>
  <c r="IP192" i="31" s="1"/>
  <c r="JJ192" i="31" s="1"/>
  <c r="JL192" i="31" s="1"/>
  <c r="DG21" i="31"/>
  <c r="EU21" i="31" s="1"/>
  <c r="GI21" i="31" s="1"/>
  <c r="CL98" i="31"/>
  <c r="GH127" i="31"/>
  <c r="JN127" i="31" s="1"/>
  <c r="GH20" i="31"/>
  <c r="GH12" i="31"/>
  <c r="IZ179" i="31"/>
  <c r="DF89" i="31"/>
  <c r="ET89" i="31" s="1"/>
  <c r="GH89" i="31" s="1"/>
  <c r="JN89" i="31" s="1"/>
  <c r="IZ103" i="31"/>
  <c r="GH175" i="31"/>
  <c r="JN175" i="31" s="1"/>
  <c r="IZ130" i="31"/>
  <c r="EB135" i="31"/>
  <c r="FP135" i="31" s="1"/>
  <c r="HD135" i="31" s="1"/>
  <c r="DG25" i="31"/>
  <c r="EU25" i="31" s="1"/>
  <c r="GI25" i="31" s="1"/>
  <c r="GH177" i="31"/>
  <c r="JN177" i="31" s="1"/>
  <c r="BR5" i="31"/>
  <c r="BS85" i="31"/>
  <c r="IX85" i="31"/>
  <c r="BS51" i="31"/>
  <c r="IX51" i="31"/>
  <c r="BR199" i="31"/>
  <c r="JN10" i="31"/>
  <c r="HB162" i="31"/>
  <c r="JN162" i="31" s="1"/>
  <c r="DF86" i="31"/>
  <c r="ET86" i="31" s="1"/>
  <c r="HV86" i="31" s="1"/>
  <c r="BS57" i="31"/>
  <c r="IX57" i="31"/>
  <c r="JH57" i="31"/>
  <c r="JF62" i="31"/>
  <c r="GH126" i="31"/>
  <c r="JN126" i="31" s="1"/>
  <c r="BS156" i="31"/>
  <c r="IX156" i="31"/>
  <c r="DZ70" i="31"/>
  <c r="FN70" i="31" s="1"/>
  <c r="HB70" i="31" s="1"/>
  <c r="BS113" i="31"/>
  <c r="IX113" i="31"/>
  <c r="JL71" i="31"/>
  <c r="JF198" i="31"/>
  <c r="CM101" i="31"/>
  <c r="GH74" i="31"/>
  <c r="JN74" i="31" s="1"/>
  <c r="IO152" i="31"/>
  <c r="BQ197" i="31"/>
  <c r="HU42" i="31"/>
  <c r="GH69" i="31"/>
  <c r="JN69" i="31" s="1"/>
  <c r="HU4" i="31"/>
  <c r="DE209" i="31"/>
  <c r="ES209" i="31" s="1"/>
  <c r="GG209" i="31" s="1"/>
  <c r="HX200" i="31"/>
  <c r="HV74" i="31"/>
  <c r="DE136" i="31"/>
  <c r="ES136" i="31" s="1"/>
  <c r="GG136" i="31" s="1"/>
  <c r="HW190" i="31"/>
  <c r="IQ11" i="31"/>
  <c r="DZ33" i="31"/>
  <c r="FN33" i="31" s="1"/>
  <c r="HB33" i="31" s="1"/>
  <c r="HV188" i="31"/>
  <c r="EA126" i="31"/>
  <c r="FO126" i="31" s="1"/>
  <c r="HC126" i="31" s="1"/>
  <c r="HW24" i="31"/>
  <c r="HV131" i="31"/>
  <c r="HU105" i="31"/>
  <c r="GH137" i="31"/>
  <c r="JN137" i="31" s="1"/>
  <c r="DZ46" i="31"/>
  <c r="FN46" i="31" s="1"/>
  <c r="HB46" i="31" s="1"/>
  <c r="BR47" i="31"/>
  <c r="IO165" i="31"/>
  <c r="IP53" i="31"/>
  <c r="IQ174" i="31"/>
  <c r="IQ170" i="31"/>
  <c r="IQ72" i="31"/>
  <c r="GH93" i="31"/>
  <c r="JN93" i="31" s="1"/>
  <c r="HV173" i="31"/>
  <c r="CL81" i="31"/>
  <c r="DZ145" i="31"/>
  <c r="FN145" i="31" s="1"/>
  <c r="HB145" i="31" s="1"/>
  <c r="V22" i="39"/>
  <c r="W22" i="39" s="1"/>
  <c r="Y22" i="39" s="1"/>
  <c r="Z22" i="39" s="1"/>
  <c r="Z26" i="39" s="1"/>
  <c r="AA26" i="39" s="1"/>
  <c r="GH133" i="31"/>
  <c r="HU28" i="31"/>
  <c r="JF49" i="31"/>
  <c r="DG148" i="31"/>
  <c r="EU148" i="31" s="1"/>
  <c r="GI148" i="31" s="1"/>
  <c r="HX181" i="31"/>
  <c r="HV155" i="31"/>
  <c r="IP50" i="31"/>
  <c r="HV92" i="31"/>
  <c r="CL133" i="31"/>
  <c r="IP185" i="31"/>
  <c r="HV127" i="31"/>
  <c r="HV20" i="31"/>
  <c r="HV12" i="31"/>
  <c r="IP120" i="31"/>
  <c r="IZ40" i="31"/>
  <c r="DG10" i="31"/>
  <c r="EU10" i="31" s="1"/>
  <c r="GI10" i="31" s="1"/>
  <c r="HV175" i="31"/>
  <c r="IQ24" i="31"/>
  <c r="DG108" i="31"/>
  <c r="EU108" i="31" s="1"/>
  <c r="GI108" i="31" s="1"/>
  <c r="DG186" i="31"/>
  <c r="EU186" i="31" s="1"/>
  <c r="GI186" i="31" s="1"/>
  <c r="IP22" i="31"/>
  <c r="HV177" i="31"/>
  <c r="IP129" i="31"/>
  <c r="EB82" i="31"/>
  <c r="FP82" i="31" s="1"/>
  <c r="HD82" i="31" s="1"/>
  <c r="CM155" i="31"/>
  <c r="JD155" i="31"/>
  <c r="JJ155" i="31"/>
  <c r="IP162" i="31"/>
  <c r="BR118" i="31"/>
  <c r="IQ108" i="31"/>
  <c r="DZ99" i="31"/>
  <c r="FN99" i="31" s="1"/>
  <c r="BR185" i="31"/>
  <c r="HV126" i="31"/>
  <c r="HU48" i="31"/>
  <c r="IZ71" i="31"/>
  <c r="DF30" i="31"/>
  <c r="ET30" i="31" s="1"/>
  <c r="HV30" i="31" s="1"/>
  <c r="JH30" i="31" s="1"/>
  <c r="JL30" i="31" s="1"/>
  <c r="EA14" i="31"/>
  <c r="FO14" i="31" s="1"/>
  <c r="HC14" i="31" s="1"/>
  <c r="JN20" i="31" l="1"/>
  <c r="JD122" i="31"/>
  <c r="CM116" i="31"/>
  <c r="JL164" i="31"/>
  <c r="JD212" i="31"/>
  <c r="CM35" i="31"/>
  <c r="EA35" i="31" s="1"/>
  <c r="FO35" i="31" s="1"/>
  <c r="HC35" i="31" s="1"/>
  <c r="JL35" i="31"/>
  <c r="JD35" i="31"/>
  <c r="JN92" i="31"/>
  <c r="CM32" i="31"/>
  <c r="EA32" i="31" s="1"/>
  <c r="FO32" i="31" s="1"/>
  <c r="HC32" i="31" s="1"/>
  <c r="JD143" i="31"/>
  <c r="JD176" i="31"/>
  <c r="JF176" i="31" s="1"/>
  <c r="CM143" i="31"/>
  <c r="EA143" i="31" s="1"/>
  <c r="FO143" i="31" s="1"/>
  <c r="HC143" i="31" s="1"/>
  <c r="H21" i="38"/>
  <c r="I21" i="38" s="1"/>
  <c r="J21" i="38" s="1"/>
  <c r="K21" i="38" s="1"/>
  <c r="M20" i="38"/>
  <c r="CM212" i="31"/>
  <c r="EA212" i="31" s="1"/>
  <c r="FO212" i="31" s="1"/>
  <c r="HC212" i="31" s="1"/>
  <c r="JD95" i="31"/>
  <c r="JF95" i="31" s="1"/>
  <c r="JD57" i="31"/>
  <c r="JF57" i="31" s="1"/>
  <c r="CM95" i="31"/>
  <c r="EA95" i="31" s="1"/>
  <c r="FO95" i="31" s="1"/>
  <c r="HC95" i="31" s="1"/>
  <c r="JL57" i="31"/>
  <c r="CM57" i="31"/>
  <c r="EA57" i="31" s="1"/>
  <c r="FO57" i="31" s="1"/>
  <c r="HC57" i="31" s="1"/>
  <c r="CM122" i="31"/>
  <c r="IQ126" i="31"/>
  <c r="CN126" i="31" s="1"/>
  <c r="JD116" i="31"/>
  <c r="JF116" i="31" s="1"/>
  <c r="JD101" i="31"/>
  <c r="JF101" i="31" s="1"/>
  <c r="IQ177" i="31"/>
  <c r="CN177" i="31" s="1"/>
  <c r="JD105" i="31"/>
  <c r="CM105" i="31"/>
  <c r="EA105" i="31" s="1"/>
  <c r="FO105" i="31" s="1"/>
  <c r="HC105" i="31" s="1"/>
  <c r="IP213" i="31"/>
  <c r="JJ213" i="31" s="1"/>
  <c r="JD218" i="31"/>
  <c r="JF218" i="31" s="1"/>
  <c r="JD32" i="31"/>
  <c r="JF32" i="31" s="1"/>
  <c r="CM218" i="31"/>
  <c r="EA218" i="31" s="1"/>
  <c r="FO218" i="31" s="1"/>
  <c r="HC218" i="31" s="1"/>
  <c r="CM176" i="31"/>
  <c r="EA176" i="31" s="1"/>
  <c r="FO176" i="31" s="1"/>
  <c r="HC176" i="31" s="1"/>
  <c r="CM106" i="31"/>
  <c r="EA106" i="31" s="1"/>
  <c r="FO106" i="31" s="1"/>
  <c r="HC106" i="31" s="1"/>
  <c r="JD168" i="31"/>
  <c r="CM168" i="31"/>
  <c r="EA168" i="31" s="1"/>
  <c r="FO168" i="31" s="1"/>
  <c r="HC168" i="31" s="1"/>
  <c r="IQ198" i="31"/>
  <c r="CN198" i="31" s="1"/>
  <c r="JL176" i="31"/>
  <c r="HW25" i="31"/>
  <c r="BT25" i="31" s="1"/>
  <c r="IQ199" i="31"/>
  <c r="CN199" i="31" s="1"/>
  <c r="IO160" i="31"/>
  <c r="CL160" i="31" s="1"/>
  <c r="IP33" i="31"/>
  <c r="JD33" i="31" s="1"/>
  <c r="IR167" i="31"/>
  <c r="CO167" i="31" s="1"/>
  <c r="HU206" i="31"/>
  <c r="BR206" i="31" s="1"/>
  <c r="Y20" i="38"/>
  <c r="HW71" i="31"/>
  <c r="BT71" i="31" s="1"/>
  <c r="JN84" i="31"/>
  <c r="IP23" i="31"/>
  <c r="JJ23" i="31" s="1"/>
  <c r="IP70" i="31"/>
  <c r="JJ70" i="31" s="1"/>
  <c r="IR135" i="31"/>
  <c r="IQ117" i="31"/>
  <c r="IQ144" i="31"/>
  <c r="CN144" i="31" s="1"/>
  <c r="IP159" i="31"/>
  <c r="JJ159" i="31" s="1"/>
  <c r="HU136" i="31"/>
  <c r="BR136" i="31" s="1"/>
  <c r="IQ119" i="31"/>
  <c r="CN119" i="31" s="1"/>
  <c r="HU166" i="31"/>
  <c r="BR166" i="31" s="1"/>
  <c r="IP138" i="31"/>
  <c r="JJ138" i="31" s="1"/>
  <c r="HW212" i="31"/>
  <c r="IQ79" i="31"/>
  <c r="HW179" i="31"/>
  <c r="BT179" i="31" s="1"/>
  <c r="HW108" i="31"/>
  <c r="BT108" i="31" s="1"/>
  <c r="HW148" i="31"/>
  <c r="HU201" i="31"/>
  <c r="BR201" i="31" s="1"/>
  <c r="IQ184" i="31"/>
  <c r="HX192" i="31"/>
  <c r="BU192" i="31" s="1"/>
  <c r="IQ62" i="31"/>
  <c r="CN62" i="31" s="1"/>
  <c r="IQ74" i="31"/>
  <c r="CN74" i="31" s="1"/>
  <c r="IQ200" i="31"/>
  <c r="CN200" i="31" s="1"/>
  <c r="IQ36" i="31"/>
  <c r="CN36" i="31" s="1"/>
  <c r="JN88" i="31"/>
  <c r="JD106" i="31"/>
  <c r="JF106" i="31" s="1"/>
  <c r="HW21" i="31"/>
  <c r="BT21" i="31" s="1"/>
  <c r="IQ14" i="31"/>
  <c r="CN14" i="31" s="1"/>
  <c r="HU209" i="31"/>
  <c r="IQ139" i="31"/>
  <c r="JN140" i="31"/>
  <c r="IP31" i="31"/>
  <c r="JJ31" i="31" s="1"/>
  <c r="IP210" i="31"/>
  <c r="CM210" i="31" s="1"/>
  <c r="IO67" i="31"/>
  <c r="CL67" i="31" s="1"/>
  <c r="IP136" i="31"/>
  <c r="JJ136" i="31" s="1"/>
  <c r="IQ102" i="31"/>
  <c r="CN102" i="31" s="1"/>
  <c r="HX187" i="31"/>
  <c r="IP84" i="31"/>
  <c r="IQ69" i="31"/>
  <c r="CN69" i="31" s="1"/>
  <c r="HW186" i="31"/>
  <c r="BT186" i="31" s="1"/>
  <c r="IQ156" i="31"/>
  <c r="CN156" i="31" s="1"/>
  <c r="IQ173" i="31"/>
  <c r="CN173" i="31" s="1"/>
  <c r="IQ175" i="31"/>
  <c r="CN175" i="31" s="1"/>
  <c r="IP19" i="31"/>
  <c r="JJ19" i="31" s="1"/>
  <c r="IP9" i="31"/>
  <c r="JJ9" i="31" s="1"/>
  <c r="HW130" i="31"/>
  <c r="BT130" i="31" s="1"/>
  <c r="HW26" i="31"/>
  <c r="BT26" i="31" s="1"/>
  <c r="JL215" i="31"/>
  <c r="IP46" i="31"/>
  <c r="JJ46" i="31" s="1"/>
  <c r="IQ38" i="31"/>
  <c r="CN38" i="31" s="1"/>
  <c r="IP114" i="31"/>
  <c r="JD114" i="31" s="1"/>
  <c r="IQ115" i="31"/>
  <c r="CN115" i="31" s="1"/>
  <c r="IP140" i="31"/>
  <c r="JJ140" i="31" s="1"/>
  <c r="JL140" i="31" s="1"/>
  <c r="HW134" i="31"/>
  <c r="BT134" i="31" s="1"/>
  <c r="IQ61" i="31"/>
  <c r="CN61" i="31" s="1"/>
  <c r="IP56" i="31"/>
  <c r="JJ56" i="31" s="1"/>
  <c r="IQ125" i="31"/>
  <c r="CN125" i="31" s="1"/>
  <c r="HW44" i="31"/>
  <c r="BT44" i="31" s="1"/>
  <c r="IP43" i="31"/>
  <c r="JJ43" i="31" s="1"/>
  <c r="HV89" i="31"/>
  <c r="JH89" i="31" s="1"/>
  <c r="BS106" i="31"/>
  <c r="IX106" i="31"/>
  <c r="JH106" i="31"/>
  <c r="JL106" i="31" s="1"/>
  <c r="CM25" i="31"/>
  <c r="JD25" i="31"/>
  <c r="JJ25" i="31"/>
  <c r="JL25" i="31" s="1"/>
  <c r="BS107" i="31"/>
  <c r="IX107" i="31"/>
  <c r="JH107" i="31"/>
  <c r="BS86" i="31"/>
  <c r="IX86" i="31"/>
  <c r="JH86" i="31"/>
  <c r="JL86" i="31" s="1"/>
  <c r="CM158" i="31"/>
  <c r="JD158" i="31"/>
  <c r="JJ158" i="31"/>
  <c r="JL158" i="31" s="1"/>
  <c r="IZ110" i="31"/>
  <c r="BS126" i="31"/>
  <c r="IX126" i="31"/>
  <c r="JH126" i="31"/>
  <c r="JL126" i="31" s="1"/>
  <c r="DF118" i="31"/>
  <c r="ET118" i="31" s="1"/>
  <c r="HV118" i="31" s="1"/>
  <c r="JH118" i="31" s="1"/>
  <c r="JL118" i="31" s="1"/>
  <c r="CM129" i="31"/>
  <c r="JD129" i="31"/>
  <c r="JJ129" i="31"/>
  <c r="JL129" i="31" s="1"/>
  <c r="BS175" i="31"/>
  <c r="IX175" i="31"/>
  <c r="JH175" i="31"/>
  <c r="JL175" i="31" s="1"/>
  <c r="BS127" i="31"/>
  <c r="IX127" i="31"/>
  <c r="JH127" i="31"/>
  <c r="JL127" i="31" s="1"/>
  <c r="BS173" i="31"/>
  <c r="IX173" i="31"/>
  <c r="JH173" i="31"/>
  <c r="JL173" i="31" s="1"/>
  <c r="BS131" i="31"/>
  <c r="IX131" i="31"/>
  <c r="JH131" i="31"/>
  <c r="JL131" i="31" s="1"/>
  <c r="L21" i="38"/>
  <c r="IZ51" i="31"/>
  <c r="DH154" i="31"/>
  <c r="EV154" i="31" s="1"/>
  <c r="GJ154" i="31" s="1"/>
  <c r="BS183" i="31"/>
  <c r="IX183" i="31"/>
  <c r="EC30" i="31"/>
  <c r="FQ30" i="31" s="1"/>
  <c r="HE30" i="31" s="1"/>
  <c r="IZ140" i="31"/>
  <c r="EB8" i="31"/>
  <c r="FP8" i="31" s="1"/>
  <c r="HD8" i="31" s="1"/>
  <c r="DE79" i="31"/>
  <c r="ES79" i="31" s="1"/>
  <c r="GG79" i="31" s="1"/>
  <c r="BS120" i="31"/>
  <c r="IX120" i="31"/>
  <c r="JH120" i="31"/>
  <c r="BS180" i="31"/>
  <c r="IX180" i="31"/>
  <c r="JH180" i="31"/>
  <c r="JL180" i="31" s="1"/>
  <c r="CM182" i="31"/>
  <c r="JD182" i="31"/>
  <c r="JJ182" i="31"/>
  <c r="IZ163" i="31"/>
  <c r="CN184" i="31"/>
  <c r="DG34" i="31"/>
  <c r="EU34" i="31" s="1"/>
  <c r="GI34" i="31" s="1"/>
  <c r="CM97" i="31"/>
  <c r="JD97" i="31"/>
  <c r="JJ97" i="31"/>
  <c r="BU49" i="31"/>
  <c r="DZ171" i="31"/>
  <c r="FN171" i="31" s="1"/>
  <c r="HB171" i="31" s="1"/>
  <c r="EB195" i="31"/>
  <c r="FP195" i="31" s="1"/>
  <c r="HD195" i="31" s="1"/>
  <c r="EA122" i="31"/>
  <c r="FO122" i="31" s="1"/>
  <c r="HC122" i="31" s="1"/>
  <c r="EB93" i="31"/>
  <c r="FP93" i="31" s="1"/>
  <c r="HD93" i="31" s="1"/>
  <c r="JF42" i="31"/>
  <c r="CN64" i="31"/>
  <c r="CL26" i="31"/>
  <c r="CM66" i="31"/>
  <c r="JD66" i="31"/>
  <c r="JJ66" i="31"/>
  <c r="DF38" i="31"/>
  <c r="ET38" i="31" s="1"/>
  <c r="IZ203" i="31"/>
  <c r="DG165" i="31"/>
  <c r="EU165" i="31" s="1"/>
  <c r="GI165" i="31" s="1"/>
  <c r="BS68" i="31"/>
  <c r="IX68" i="31"/>
  <c r="GH64" i="31"/>
  <c r="JN64" i="31" s="1"/>
  <c r="DG11" i="31"/>
  <c r="EU11" i="31" s="1"/>
  <c r="GI11" i="31" s="1"/>
  <c r="DG193" i="31"/>
  <c r="EU193" i="31" s="1"/>
  <c r="GI193" i="31" s="1"/>
  <c r="EA55" i="31"/>
  <c r="FO55" i="31" s="1"/>
  <c r="HC55" i="31" s="1"/>
  <c r="EB109" i="31"/>
  <c r="FP109" i="31" s="1"/>
  <c r="HD109" i="31" s="1"/>
  <c r="EB127" i="31"/>
  <c r="FP127" i="31" s="1"/>
  <c r="HD127" i="31" s="1"/>
  <c r="DZ87" i="31"/>
  <c r="FN87" i="31" s="1"/>
  <c r="IP87" i="31" s="1"/>
  <c r="JJ87" i="31" s="1"/>
  <c r="EB194" i="31"/>
  <c r="FP194" i="31" s="1"/>
  <c r="HD194" i="31" s="1"/>
  <c r="JF77" i="31"/>
  <c r="EA116" i="31"/>
  <c r="FO116" i="31" s="1"/>
  <c r="HC116" i="31" s="1"/>
  <c r="JL111" i="31"/>
  <c r="CM9" i="31"/>
  <c r="CM17" i="31"/>
  <c r="JD17" i="31"/>
  <c r="JJ17" i="31"/>
  <c r="HB204" i="31"/>
  <c r="JN204" i="31" s="1"/>
  <c r="HB34" i="31"/>
  <c r="JN34" i="31" s="1"/>
  <c r="BR16" i="31"/>
  <c r="EA80" i="31"/>
  <c r="FO80" i="31" s="1"/>
  <c r="HC80" i="31" s="1"/>
  <c r="DG137" i="31"/>
  <c r="EU137" i="31" s="1"/>
  <c r="GI137" i="31" s="1"/>
  <c r="GH13" i="31"/>
  <c r="JN13" i="31" s="1"/>
  <c r="JF212" i="31"/>
  <c r="CM185" i="31"/>
  <c r="JD185" i="31"/>
  <c r="JJ185" i="31"/>
  <c r="DF47" i="31"/>
  <c r="ET47" i="31" s="1"/>
  <c r="HV47" i="31" s="1"/>
  <c r="JH47" i="31" s="1"/>
  <c r="JL47" i="31" s="1"/>
  <c r="JF58" i="31"/>
  <c r="GH52" i="31"/>
  <c r="JN52" i="31" s="1"/>
  <c r="CM191" i="31"/>
  <c r="JD191" i="31"/>
  <c r="JJ191" i="31"/>
  <c r="JL191" i="31" s="1"/>
  <c r="DZ183" i="31"/>
  <c r="FN183" i="31" s="1"/>
  <c r="HB183" i="31" s="1"/>
  <c r="JF71" i="31"/>
  <c r="IZ111" i="31"/>
  <c r="BT147" i="31"/>
  <c r="CM146" i="31"/>
  <c r="JD146" i="31"/>
  <c r="JJ146" i="31"/>
  <c r="BS94" i="31"/>
  <c r="IX94" i="31"/>
  <c r="JH94" i="31"/>
  <c r="BS114" i="31"/>
  <c r="IX114" i="31"/>
  <c r="JH114" i="31"/>
  <c r="CM84" i="31"/>
  <c r="JD84" i="31"/>
  <c r="DF185" i="31"/>
  <c r="ET185" i="31" s="1"/>
  <c r="HV185" i="31" s="1"/>
  <c r="JH185" i="31" s="1"/>
  <c r="CM22" i="31"/>
  <c r="JD22" i="31"/>
  <c r="JJ22" i="31"/>
  <c r="HW10" i="31"/>
  <c r="BT190" i="31"/>
  <c r="CL152" i="31"/>
  <c r="DG51" i="31"/>
  <c r="EU51" i="31" s="1"/>
  <c r="GI51" i="31" s="1"/>
  <c r="IQ54" i="31"/>
  <c r="IR27" i="31"/>
  <c r="GH72" i="31"/>
  <c r="JN72" i="31" s="1"/>
  <c r="DG140" i="31"/>
  <c r="EU140" i="31" s="1"/>
  <c r="GI140" i="31" s="1"/>
  <c r="GH17" i="31"/>
  <c r="JN17" i="31" s="1"/>
  <c r="JF121" i="31"/>
  <c r="HW158" i="31"/>
  <c r="DG163" i="31"/>
  <c r="EU163" i="31" s="1"/>
  <c r="GI163" i="31" s="1"/>
  <c r="IR63" i="31"/>
  <c r="HX104" i="31"/>
  <c r="IZ176" i="31"/>
  <c r="IQ37" i="31"/>
  <c r="HW124" i="31"/>
  <c r="DH142" i="31"/>
  <c r="EV142" i="31" s="1"/>
  <c r="GJ142" i="31" s="1"/>
  <c r="EB100" i="31"/>
  <c r="FP100" i="31" s="1"/>
  <c r="HD100" i="31" s="1"/>
  <c r="IR15" i="31"/>
  <c r="HV52" i="31"/>
  <c r="IP92" i="31"/>
  <c r="EA42" i="31"/>
  <c r="FO42" i="31" s="1"/>
  <c r="HC42" i="31" s="1"/>
  <c r="CN187" i="31"/>
  <c r="JF52" i="31"/>
  <c r="H17" i="39"/>
  <c r="M16" i="39"/>
  <c r="GH218" i="31"/>
  <c r="JN218" i="31" s="1"/>
  <c r="HW152" i="31"/>
  <c r="DF146" i="31"/>
  <c r="ET146" i="31" s="1"/>
  <c r="HV146" i="31" s="1"/>
  <c r="JH146" i="31" s="1"/>
  <c r="HW172" i="31"/>
  <c r="DF18" i="31"/>
  <c r="ET18" i="31" s="1"/>
  <c r="HV18" i="31" s="1"/>
  <c r="JH18" i="31" s="1"/>
  <c r="DG203" i="31"/>
  <c r="EU203" i="31" s="1"/>
  <c r="GI203" i="31" s="1"/>
  <c r="HW59" i="31"/>
  <c r="EB190" i="31"/>
  <c r="FP190" i="31" s="1"/>
  <c r="HD190" i="31" s="1"/>
  <c r="GH9" i="31"/>
  <c r="JN9" i="31" s="1"/>
  <c r="IZ194" i="31"/>
  <c r="JF90" i="31"/>
  <c r="HA134" i="31"/>
  <c r="DH76" i="31"/>
  <c r="EV76" i="31" s="1"/>
  <c r="GJ76" i="31" s="1"/>
  <c r="EA77" i="31"/>
  <c r="FO77" i="31" s="1"/>
  <c r="HC77" i="31" s="1"/>
  <c r="EB137" i="31"/>
  <c r="FP137" i="31" s="1"/>
  <c r="HD137" i="31" s="1"/>
  <c r="DI99" i="31"/>
  <c r="EW99" i="31" s="1"/>
  <c r="GK99" i="31" s="1"/>
  <c r="GH37" i="31"/>
  <c r="JN37" i="31" s="1"/>
  <c r="DF112" i="31"/>
  <c r="ET112" i="31" s="1"/>
  <c r="CN83" i="31"/>
  <c r="BQ202" i="31"/>
  <c r="BS138" i="31"/>
  <c r="IX138" i="31"/>
  <c r="JH138" i="31"/>
  <c r="JL138" i="31" s="1"/>
  <c r="IQ49" i="31"/>
  <c r="CO96" i="31"/>
  <c r="CM130" i="31"/>
  <c r="JD130" i="31"/>
  <c r="JJ130" i="31"/>
  <c r="JL130" i="31" s="1"/>
  <c r="IZ69" i="31"/>
  <c r="GH97" i="31"/>
  <c r="JN97" i="31" s="1"/>
  <c r="BQ125" i="31"/>
  <c r="CM59" i="31"/>
  <c r="JD59" i="31"/>
  <c r="JJ59" i="31"/>
  <c r="JL59" i="31" s="1"/>
  <c r="HW103" i="31"/>
  <c r="BR141" i="31"/>
  <c r="GH65" i="31"/>
  <c r="JN65" i="31" s="1"/>
  <c r="IZ133" i="31"/>
  <c r="IZ93" i="31"/>
  <c r="DF6" i="31"/>
  <c r="ET6" i="31" s="1"/>
  <c r="HV6" i="31" s="1"/>
  <c r="JH6" i="31" s="1"/>
  <c r="JL6" i="31" s="1"/>
  <c r="DF169" i="31"/>
  <c r="ET169" i="31" s="1"/>
  <c r="HV169" i="31" s="1"/>
  <c r="JH169" i="31" s="1"/>
  <c r="JL169" i="31" s="1"/>
  <c r="CM162" i="31"/>
  <c r="JD162" i="31"/>
  <c r="JJ162" i="31"/>
  <c r="JL162" i="31" s="1"/>
  <c r="DE197" i="31"/>
  <c r="ES197" i="31" s="1"/>
  <c r="GG197" i="31" s="1"/>
  <c r="DF70" i="31"/>
  <c r="ET70" i="31" s="1"/>
  <c r="HV70" i="31" s="1"/>
  <c r="JF123" i="31"/>
  <c r="DG8" i="31"/>
  <c r="EU8" i="31" s="1"/>
  <c r="GI8" i="31" s="1"/>
  <c r="BT212" i="31"/>
  <c r="DG15" i="31"/>
  <c r="EU15" i="31" s="1"/>
  <c r="GI15" i="31" s="1"/>
  <c r="DE145" i="31"/>
  <c r="ES145" i="31" s="1"/>
  <c r="GG145" i="31" s="1"/>
  <c r="GH30" i="31"/>
  <c r="JN30" i="31" s="1"/>
  <c r="JF155" i="31"/>
  <c r="DZ133" i="31"/>
  <c r="FN133" i="31" s="1"/>
  <c r="CN72" i="31"/>
  <c r="BR209" i="31"/>
  <c r="IZ85" i="31"/>
  <c r="CN117" i="31"/>
  <c r="HB192" i="31"/>
  <c r="JN192" i="31" s="1"/>
  <c r="BS72" i="31"/>
  <c r="IX72" i="31"/>
  <c r="BS17" i="31"/>
  <c r="IX17" i="31"/>
  <c r="BR159" i="31"/>
  <c r="JF4" i="31"/>
  <c r="BS66" i="31"/>
  <c r="IX66" i="31"/>
  <c r="JH66" i="31"/>
  <c r="CN124" i="31"/>
  <c r="BR91" i="31"/>
  <c r="GH144" i="31"/>
  <c r="JN144" i="31" s="1"/>
  <c r="DG110" i="31"/>
  <c r="EU110" i="31" s="1"/>
  <c r="GI110" i="31" s="1"/>
  <c r="IP107" i="31"/>
  <c r="BS60" i="31"/>
  <c r="IX60" i="31"/>
  <c r="JH60" i="31"/>
  <c r="JL60" i="31" s="1"/>
  <c r="EA58" i="31"/>
  <c r="FO58" i="31" s="1"/>
  <c r="HC58" i="31" s="1"/>
  <c r="IZ54" i="31"/>
  <c r="DF102" i="31"/>
  <c r="ET102" i="31" s="1"/>
  <c r="IZ62" i="31"/>
  <c r="HA73" i="31"/>
  <c r="JF131" i="31"/>
  <c r="DH205" i="31"/>
  <c r="EV205" i="31" s="1"/>
  <c r="GJ205" i="31" s="1"/>
  <c r="IR85" i="31"/>
  <c r="CM48" i="31"/>
  <c r="JD48" i="31"/>
  <c r="JJ48" i="31"/>
  <c r="HV218" i="31"/>
  <c r="GH129" i="31"/>
  <c r="JN129" i="31" s="1"/>
  <c r="DG128" i="31"/>
  <c r="EU128" i="31" s="1"/>
  <c r="GI128" i="31" s="1"/>
  <c r="HW27" i="31"/>
  <c r="EA123" i="31"/>
  <c r="FO123" i="31" s="1"/>
  <c r="HC123" i="31" s="1"/>
  <c r="IZ7" i="31"/>
  <c r="HV9" i="31"/>
  <c r="IZ109" i="31"/>
  <c r="IO134" i="31"/>
  <c r="JL182" i="31"/>
  <c r="EA71" i="31"/>
  <c r="FO71" i="31" s="1"/>
  <c r="HC71" i="31" s="1"/>
  <c r="DG151" i="31"/>
  <c r="EU151" i="31" s="1"/>
  <c r="GI151" i="31" s="1"/>
  <c r="DH75" i="31"/>
  <c r="EV75" i="31" s="1"/>
  <c r="GJ75" i="31" s="1"/>
  <c r="DG50" i="31"/>
  <c r="EU50" i="31" s="1"/>
  <c r="GI50" i="31" s="1"/>
  <c r="IP88" i="31"/>
  <c r="HV37" i="31"/>
  <c r="EA181" i="31"/>
  <c r="FO181" i="31" s="1"/>
  <c r="HC181" i="31" s="1"/>
  <c r="DG111" i="31"/>
  <c r="EU111" i="31" s="1"/>
  <c r="GI111" i="31" s="1"/>
  <c r="BT73" i="31"/>
  <c r="EB197" i="31"/>
  <c r="FP197" i="31" s="1"/>
  <c r="HD197" i="31" s="1"/>
  <c r="BS143" i="31"/>
  <c r="IX143" i="31"/>
  <c r="JH143" i="31"/>
  <c r="JL143" i="31" s="1"/>
  <c r="GH215" i="31"/>
  <c r="JN215" i="31" s="1"/>
  <c r="HW40" i="31"/>
  <c r="GH117" i="31"/>
  <c r="JN117" i="31" s="1"/>
  <c r="BT157" i="31"/>
  <c r="EA164" i="31"/>
  <c r="FO164" i="31" s="1"/>
  <c r="HC164" i="31" s="1"/>
  <c r="CM151" i="31"/>
  <c r="JD151" i="31"/>
  <c r="JJ151" i="31"/>
  <c r="JL151" i="31" s="1"/>
  <c r="CL208" i="31"/>
  <c r="BT204" i="31"/>
  <c r="IZ198" i="31"/>
  <c r="HB157" i="31"/>
  <c r="JN157" i="31" s="1"/>
  <c r="HV97" i="31"/>
  <c r="BT77" i="31"/>
  <c r="HB45" i="31"/>
  <c r="JN45" i="31" s="1"/>
  <c r="HV65" i="31"/>
  <c r="EB28" i="31"/>
  <c r="FP28" i="31" s="1"/>
  <c r="HD28" i="31" s="1"/>
  <c r="BS177" i="31"/>
  <c r="IX177" i="31"/>
  <c r="JH177" i="31"/>
  <c r="JL177" i="31" s="1"/>
  <c r="BT24" i="31"/>
  <c r="GH86" i="31"/>
  <c r="JN86" i="31" s="1"/>
  <c r="JL17" i="31"/>
  <c r="DH207" i="31"/>
  <c r="EV207" i="31" s="1"/>
  <c r="GJ207" i="31" s="1"/>
  <c r="DZ12" i="31"/>
  <c r="FN12" i="31" s="1"/>
  <c r="IP12" i="31" s="1"/>
  <c r="JJ12" i="31" s="1"/>
  <c r="IZ151" i="31"/>
  <c r="BS30" i="31"/>
  <c r="IX30" i="31"/>
  <c r="BS92" i="31"/>
  <c r="IX92" i="31"/>
  <c r="JH92" i="31"/>
  <c r="BR28" i="31"/>
  <c r="CN170" i="31"/>
  <c r="BS188" i="31"/>
  <c r="IX188" i="31"/>
  <c r="JH188" i="31"/>
  <c r="JL188" i="31" s="1"/>
  <c r="BR4" i="31"/>
  <c r="CM192" i="31"/>
  <c r="JD192" i="31"/>
  <c r="DZ153" i="31"/>
  <c r="FN153" i="31" s="1"/>
  <c r="HB147" i="31"/>
  <c r="JN147" i="31" s="1"/>
  <c r="CN139" i="31"/>
  <c r="IZ53" i="31"/>
  <c r="IZ100" i="31"/>
  <c r="EA121" i="31"/>
  <c r="FO121" i="31" s="1"/>
  <c r="HC121" i="31" s="1"/>
  <c r="JF207" i="31"/>
  <c r="CN217" i="31"/>
  <c r="BR216" i="31"/>
  <c r="BS144" i="31"/>
  <c r="IX144" i="31"/>
  <c r="JF21" i="31"/>
  <c r="CM10" i="31"/>
  <c r="JD10" i="31"/>
  <c r="JJ10" i="31"/>
  <c r="JL10" i="31" s="1"/>
  <c r="GH122" i="31"/>
  <c r="JN122" i="31" s="1"/>
  <c r="BS208" i="31"/>
  <c r="IX208" i="31"/>
  <c r="JH208" i="31"/>
  <c r="DG176" i="31"/>
  <c r="EU176" i="31" s="1"/>
  <c r="GI176" i="31" s="1"/>
  <c r="CM140" i="31"/>
  <c r="JD140" i="31"/>
  <c r="DZ91" i="31"/>
  <c r="FN91" i="31" s="1"/>
  <c r="HB91" i="31" s="1"/>
  <c r="EB154" i="31"/>
  <c r="FP154" i="31" s="1"/>
  <c r="HD154" i="31" s="1"/>
  <c r="CL73" i="31"/>
  <c r="EA131" i="31"/>
  <c r="FO131" i="31" s="1"/>
  <c r="HC131" i="31" s="1"/>
  <c r="HB142" i="31"/>
  <c r="JN142" i="31" s="1"/>
  <c r="GH171" i="31"/>
  <c r="EA52" i="31"/>
  <c r="FO52" i="31" s="1"/>
  <c r="HC52" i="31" s="1"/>
  <c r="CL214" i="31"/>
  <c r="CM16" i="31"/>
  <c r="JD16" i="31"/>
  <c r="JJ16" i="31"/>
  <c r="EB86" i="31"/>
  <c r="FP86" i="31" s="1"/>
  <c r="HD86" i="31" s="1"/>
  <c r="DI178" i="31"/>
  <c r="EW178" i="31" s="1"/>
  <c r="GK178" i="31" s="1"/>
  <c r="BS129" i="31"/>
  <c r="IX129" i="31"/>
  <c r="IZ35" i="31"/>
  <c r="DF63" i="31"/>
  <c r="ET63" i="31" s="1"/>
  <c r="HV63" i="31" s="1"/>
  <c r="JH63" i="31" s="1"/>
  <c r="JL63" i="31" s="1"/>
  <c r="BS174" i="31"/>
  <c r="IX174" i="31"/>
  <c r="HB75" i="31"/>
  <c r="JN75" i="31" s="1"/>
  <c r="JF215" i="31"/>
  <c r="DZ166" i="31"/>
  <c r="FN166" i="31" s="1"/>
  <c r="HB166" i="31" s="1"/>
  <c r="JF168" i="31"/>
  <c r="DG194" i="31"/>
  <c r="EU194" i="31" s="1"/>
  <c r="GI194" i="31" s="1"/>
  <c r="EA90" i="31"/>
  <c r="FO90" i="31" s="1"/>
  <c r="HC90" i="31" s="1"/>
  <c r="IZ80" i="31"/>
  <c r="IZ182" i="31"/>
  <c r="IZ191" i="31"/>
  <c r="IZ81" i="31"/>
  <c r="IZ214" i="31"/>
  <c r="EB203" i="31"/>
  <c r="FP203" i="31" s="1"/>
  <c r="HD203" i="31" s="1"/>
  <c r="CL161" i="31"/>
  <c r="BR23" i="31"/>
  <c r="BS215" i="31"/>
  <c r="IX215" i="31"/>
  <c r="BR90" i="31"/>
  <c r="BS117" i="31"/>
  <c r="IX117" i="31"/>
  <c r="CM51" i="31"/>
  <c r="JD51" i="31"/>
  <c r="JJ51" i="31"/>
  <c r="JL51" i="31" s="1"/>
  <c r="DF132" i="31"/>
  <c r="ET132" i="31" s="1"/>
  <c r="DG69" i="31"/>
  <c r="EU69" i="31" s="1"/>
  <c r="GI69" i="31" s="1"/>
  <c r="CM157" i="31"/>
  <c r="JD157" i="31"/>
  <c r="CM45" i="31"/>
  <c r="JD45" i="31"/>
  <c r="EB163" i="31"/>
  <c r="FP163" i="31" s="1"/>
  <c r="HD163" i="31" s="1"/>
  <c r="DG133" i="31"/>
  <c r="EU133" i="31" s="1"/>
  <c r="GI133" i="31" s="1"/>
  <c r="DG93" i="31"/>
  <c r="EU93" i="31" s="1"/>
  <c r="GI93" i="31" s="1"/>
  <c r="W26" i="39"/>
  <c r="X22" i="39"/>
  <c r="EA101" i="31"/>
  <c r="FO101" i="31" s="1"/>
  <c r="HC101" i="31" s="1"/>
  <c r="HB158" i="31"/>
  <c r="JN158" i="31" s="1"/>
  <c r="EA111" i="31"/>
  <c r="FO111" i="31" s="1"/>
  <c r="HC111" i="31" s="1"/>
  <c r="EB216" i="31"/>
  <c r="FP216" i="31" s="1"/>
  <c r="HD216" i="31" s="1"/>
  <c r="DG67" i="31"/>
  <c r="EU67" i="31" s="1"/>
  <c r="GI67" i="31" s="1"/>
  <c r="CM132" i="31"/>
  <c r="JD132" i="31"/>
  <c r="JJ132" i="31"/>
  <c r="BS64" i="31"/>
  <c r="IX64" i="31"/>
  <c r="EA169" i="31"/>
  <c r="FO169" i="31" s="1"/>
  <c r="HC169" i="31" s="1"/>
  <c r="DF196" i="31"/>
  <c r="ET196" i="31" s="1"/>
  <c r="HV196" i="31" s="1"/>
  <c r="JH196" i="31" s="1"/>
  <c r="DG88" i="31"/>
  <c r="EU88" i="31" s="1"/>
  <c r="GI88" i="31" s="1"/>
  <c r="BS87" i="31"/>
  <c r="IX87" i="31"/>
  <c r="JH87" i="31"/>
  <c r="CM204" i="31"/>
  <c r="JD204" i="31"/>
  <c r="JF164" i="31"/>
  <c r="BR135" i="31"/>
  <c r="DZ7" i="31"/>
  <c r="FN7" i="31" s="1"/>
  <c r="IP7" i="31" s="1"/>
  <c r="JJ7" i="31" s="1"/>
  <c r="JL7" i="31" s="1"/>
  <c r="CN6" i="31"/>
  <c r="CM150" i="31"/>
  <c r="JD150" i="31"/>
  <c r="JJ150" i="31"/>
  <c r="BS13" i="31"/>
  <c r="IX13" i="31"/>
  <c r="HB99" i="31"/>
  <c r="JN99" i="31" s="1"/>
  <c r="IP99" i="31"/>
  <c r="EA155" i="31"/>
  <c r="FO155" i="31" s="1"/>
  <c r="HC155" i="31" s="1"/>
  <c r="CM120" i="31"/>
  <c r="JD120" i="31"/>
  <c r="JJ120" i="31"/>
  <c r="CM50" i="31"/>
  <c r="JD50" i="31"/>
  <c r="JJ50" i="31"/>
  <c r="JL50" i="31" s="1"/>
  <c r="IP145" i="31"/>
  <c r="CN174" i="31"/>
  <c r="BS74" i="31"/>
  <c r="IX74" i="31"/>
  <c r="JH74" i="31"/>
  <c r="JL74" i="31" s="1"/>
  <c r="IQ189" i="31"/>
  <c r="IZ156" i="31"/>
  <c r="IZ57" i="31"/>
  <c r="DG85" i="31"/>
  <c r="EU85" i="31" s="1"/>
  <c r="GI85" i="31" s="1"/>
  <c r="IP147" i="31"/>
  <c r="IZ32" i="31"/>
  <c r="DZ196" i="31"/>
  <c r="FN196" i="31" s="1"/>
  <c r="HB196" i="31" s="1"/>
  <c r="EA4" i="31"/>
  <c r="FO4" i="31" s="1"/>
  <c r="HC4" i="31" s="1"/>
  <c r="CO112" i="31"/>
  <c r="BR56" i="31"/>
  <c r="CM18" i="31"/>
  <c r="JD18" i="31"/>
  <c r="JJ18" i="31"/>
  <c r="IR180" i="31"/>
  <c r="IQ188" i="31"/>
  <c r="HV122" i="31"/>
  <c r="DG54" i="31"/>
  <c r="EU54" i="31" s="1"/>
  <c r="GI54" i="31" s="1"/>
  <c r="IQ141" i="31"/>
  <c r="IP20" i="31"/>
  <c r="DG62" i="31"/>
  <c r="EU62" i="31" s="1"/>
  <c r="GI62" i="31" s="1"/>
  <c r="IO94" i="31"/>
  <c r="DF211" i="31"/>
  <c r="ET211" i="31" s="1"/>
  <c r="HV211" i="31" s="1"/>
  <c r="JH211" i="31" s="1"/>
  <c r="IP142" i="31"/>
  <c r="IR148" i="31"/>
  <c r="HV171" i="31"/>
  <c r="BS150" i="31"/>
  <c r="IX150" i="31"/>
  <c r="JH150" i="31"/>
  <c r="CM89" i="31"/>
  <c r="JD89" i="31"/>
  <c r="JJ89" i="31"/>
  <c r="JL89" i="31" s="1"/>
  <c r="BS36" i="31"/>
  <c r="IX36" i="31"/>
  <c r="JH36" i="31"/>
  <c r="JL36" i="31" s="1"/>
  <c r="JF143" i="31"/>
  <c r="GH174" i="31"/>
  <c r="JN174" i="31" s="1"/>
  <c r="GH164" i="31"/>
  <c r="JN164" i="31" s="1"/>
  <c r="IP75" i="31"/>
  <c r="HW61" i="31"/>
  <c r="DG7" i="31"/>
  <c r="EU7" i="31" s="1"/>
  <c r="GI7" i="31" s="1"/>
  <c r="IZ14" i="31"/>
  <c r="EB149" i="31"/>
  <c r="FP149" i="31" s="1"/>
  <c r="HD149" i="31" s="1"/>
  <c r="DG109" i="31"/>
  <c r="EU109" i="31" s="1"/>
  <c r="GI109" i="31" s="1"/>
  <c r="IZ115" i="31"/>
  <c r="GH41" i="31"/>
  <c r="JN41" i="31" s="1"/>
  <c r="EB60" i="31"/>
  <c r="FP60" i="31" s="1"/>
  <c r="HD60" i="31" s="1"/>
  <c r="EB68" i="31"/>
  <c r="FP68" i="31" s="1"/>
  <c r="HD68" i="31" s="1"/>
  <c r="DF58" i="31"/>
  <c r="ET58" i="31" s="1"/>
  <c r="HV58" i="31" s="1"/>
  <c r="JH58" i="31" s="1"/>
  <c r="JL58" i="31" s="1"/>
  <c r="DF46" i="31"/>
  <c r="ET46" i="31" s="1"/>
  <c r="HV46" i="31" s="1"/>
  <c r="DF210" i="31"/>
  <c r="ET210" i="31" s="1"/>
  <c r="BS98" i="31"/>
  <c r="IX98" i="31"/>
  <c r="JH98" i="31"/>
  <c r="BQ55" i="31"/>
  <c r="BS123" i="31"/>
  <c r="IX123" i="31"/>
  <c r="JH123" i="31"/>
  <c r="JL123" i="31" s="1"/>
  <c r="IR65" i="31"/>
  <c r="CN40" i="31"/>
  <c r="CK209" i="31"/>
  <c r="GH78" i="31"/>
  <c r="JN78" i="31" s="1"/>
  <c r="BT170" i="31"/>
  <c r="DG198" i="31"/>
  <c r="EU198" i="31" s="1"/>
  <c r="GI198" i="31" s="1"/>
  <c r="GH161" i="31"/>
  <c r="JF206" i="31"/>
  <c r="JF118" i="31"/>
  <c r="HB76" i="31"/>
  <c r="JN76" i="31" s="1"/>
  <c r="CL44" i="31"/>
  <c r="CM179" i="31"/>
  <c r="JD179" i="31"/>
  <c r="JJ179" i="31"/>
  <c r="JL179" i="31" s="1"/>
  <c r="HW168" i="31"/>
  <c r="IZ139" i="31"/>
  <c r="GH107" i="31"/>
  <c r="JN107" i="31" s="1"/>
  <c r="EB103" i="31"/>
  <c r="FP103" i="31" s="1"/>
  <c r="HD103" i="31" s="1"/>
  <c r="IZ128" i="31"/>
  <c r="IZ50" i="31"/>
  <c r="CN108" i="31"/>
  <c r="BS12" i="31"/>
  <c r="IX12" i="31"/>
  <c r="JH12" i="31"/>
  <c r="BS155" i="31"/>
  <c r="IX155" i="31"/>
  <c r="JH155" i="31"/>
  <c r="JL155" i="31" s="1"/>
  <c r="CM53" i="31"/>
  <c r="JD53" i="31"/>
  <c r="JJ53" i="31"/>
  <c r="JL53" i="31" s="1"/>
  <c r="BU200" i="31"/>
  <c r="CO135" i="31"/>
  <c r="BS89" i="31"/>
  <c r="IX89" i="31"/>
  <c r="JH183" i="31"/>
  <c r="DE189" i="31"/>
  <c r="ES189" i="31" s="1"/>
  <c r="GG189" i="31" s="1"/>
  <c r="DG53" i="31"/>
  <c r="EU53" i="31" s="1"/>
  <c r="GI53" i="31" s="1"/>
  <c r="DG100" i="31"/>
  <c r="EU100" i="31" s="1"/>
  <c r="GI100" i="31" s="1"/>
  <c r="BS96" i="31"/>
  <c r="IX96" i="31"/>
  <c r="JH96" i="31"/>
  <c r="JL96" i="31" s="1"/>
  <c r="EA207" i="31"/>
  <c r="FO207" i="31" s="1"/>
  <c r="HC207" i="31" s="1"/>
  <c r="IZ34" i="31"/>
  <c r="EA21" i="31"/>
  <c r="FO21" i="31" s="1"/>
  <c r="HC21" i="31" s="1"/>
  <c r="CM128" i="31"/>
  <c r="JD128" i="31"/>
  <c r="JJ128" i="31"/>
  <c r="JL128" i="31" s="1"/>
  <c r="EB193" i="31"/>
  <c r="FP193" i="31" s="1"/>
  <c r="HD193" i="31" s="1"/>
  <c r="DF116" i="31"/>
  <c r="ET116" i="31" s="1"/>
  <c r="EB13" i="31"/>
  <c r="FP13" i="31" s="1"/>
  <c r="HD13" i="31" s="1"/>
  <c r="JF122" i="31"/>
  <c r="DZ205" i="31"/>
  <c r="FN205" i="31" s="1"/>
  <c r="IP205" i="31" s="1"/>
  <c r="JJ205" i="31" s="1"/>
  <c r="JL205" i="31" s="1"/>
  <c r="GH213" i="31"/>
  <c r="JN213" i="31" s="1"/>
  <c r="GH101" i="31"/>
  <c r="JN101" i="31" s="1"/>
  <c r="DH217" i="31"/>
  <c r="EV217" i="31" s="1"/>
  <c r="GJ217" i="31" s="1"/>
  <c r="DF22" i="31"/>
  <c r="ET22" i="31" s="1"/>
  <c r="HV22" i="31" s="1"/>
  <c r="JH22" i="31" s="1"/>
  <c r="BS184" i="31"/>
  <c r="IX184" i="31"/>
  <c r="JH184" i="31"/>
  <c r="JL184" i="31" s="1"/>
  <c r="DH167" i="31"/>
  <c r="EV167" i="31" s="1"/>
  <c r="GJ167" i="31" s="1"/>
  <c r="GH19" i="31"/>
  <c r="JN19" i="31" s="1"/>
  <c r="DG35" i="31"/>
  <c r="EU35" i="31" s="1"/>
  <c r="GI35" i="31" s="1"/>
  <c r="IZ165" i="31"/>
  <c r="JH68" i="31"/>
  <c r="JL68" i="31" s="1"/>
  <c r="CM138" i="31"/>
  <c r="JD138" i="31"/>
  <c r="BS164" i="31"/>
  <c r="IX164" i="31"/>
  <c r="EA215" i="31"/>
  <c r="FO215" i="31" s="1"/>
  <c r="HC215" i="31" s="1"/>
  <c r="IZ11" i="31"/>
  <c r="IZ193" i="31"/>
  <c r="JF55" i="31"/>
  <c r="BS41" i="31"/>
  <c r="IX41" i="31"/>
  <c r="CM19" i="31"/>
  <c r="JD19" i="31"/>
  <c r="DG80" i="31"/>
  <c r="EU80" i="31" s="1"/>
  <c r="GI80" i="31" s="1"/>
  <c r="DG182" i="31"/>
  <c r="EU182" i="31" s="1"/>
  <c r="GI182" i="31" s="1"/>
  <c r="DF121" i="31"/>
  <c r="ET121" i="31" s="1"/>
  <c r="HV121" i="31" s="1"/>
  <c r="JH121" i="31" s="1"/>
  <c r="JL121" i="31" s="1"/>
  <c r="DH153" i="31"/>
  <c r="EV153" i="31" s="1"/>
  <c r="GJ153" i="31" s="1"/>
  <c r="DG191" i="31"/>
  <c r="EU191" i="31" s="1"/>
  <c r="GI191" i="31" s="1"/>
  <c r="DG81" i="31"/>
  <c r="EU81" i="31" s="1"/>
  <c r="GI81" i="31" s="1"/>
  <c r="DG214" i="31"/>
  <c r="EU214" i="31" s="1"/>
  <c r="GI214" i="31" s="1"/>
  <c r="CN79" i="31"/>
  <c r="BS29" i="31"/>
  <c r="IX29" i="31"/>
  <c r="JH29" i="31"/>
  <c r="BS78" i="31"/>
  <c r="IX78" i="31"/>
  <c r="JF80" i="31"/>
  <c r="HB104" i="31"/>
  <c r="JN104" i="31" s="1"/>
  <c r="BS161" i="31"/>
  <c r="IX161" i="31"/>
  <c r="DZ113" i="31"/>
  <c r="FN113" i="31" s="1"/>
  <c r="CM76" i="31"/>
  <c r="JD76" i="31"/>
  <c r="JN138" i="31"/>
  <c r="BT162" i="31"/>
  <c r="BU187" i="31"/>
  <c r="IZ137" i="31"/>
  <c r="DZ29" i="31"/>
  <c r="FN29" i="31" s="1"/>
  <c r="JN114" i="31"/>
  <c r="BT148" i="31"/>
  <c r="CN11" i="31"/>
  <c r="DG113" i="31"/>
  <c r="EU113" i="31" s="1"/>
  <c r="GI113" i="31" s="1"/>
  <c r="JF35" i="31"/>
  <c r="HB25" i="31"/>
  <c r="JN25" i="31" s="1"/>
  <c r="JD43" i="31"/>
  <c r="DG119" i="31"/>
  <c r="EU119" i="31" s="1"/>
  <c r="GI119" i="31" s="1"/>
  <c r="JF181" i="31"/>
  <c r="DF149" i="31"/>
  <c r="ET149" i="31" s="1"/>
  <c r="GH149" i="31" s="1"/>
  <c r="JN149" i="31" s="1"/>
  <c r="CM34" i="31"/>
  <c r="JD34" i="31"/>
  <c r="GH106" i="31"/>
  <c r="JN106" i="31" s="1"/>
  <c r="BR82" i="31"/>
  <c r="BR48" i="31"/>
  <c r="IR82" i="31"/>
  <c r="CN24" i="31"/>
  <c r="BS20" i="31"/>
  <c r="IX20" i="31"/>
  <c r="JH20" i="31"/>
  <c r="BU181" i="31"/>
  <c r="DZ81" i="31"/>
  <c r="FN81" i="31" s="1"/>
  <c r="IP81" i="31" s="1"/>
  <c r="CL165" i="31"/>
  <c r="BR105" i="31"/>
  <c r="BR42" i="31"/>
  <c r="IZ113" i="31"/>
  <c r="DG156" i="31"/>
  <c r="EU156" i="31" s="1"/>
  <c r="GI156" i="31" s="1"/>
  <c r="DG57" i="31"/>
  <c r="EU57" i="31" s="1"/>
  <c r="GI57" i="31" s="1"/>
  <c r="DF199" i="31"/>
  <c r="ET199" i="31" s="1"/>
  <c r="HV199" i="31" s="1"/>
  <c r="JH199" i="31" s="1"/>
  <c r="JL199" i="31" s="1"/>
  <c r="DF5" i="31"/>
  <c r="ET5" i="31" s="1"/>
  <c r="DZ98" i="31"/>
  <c r="FN98" i="31" s="1"/>
  <c r="IP98" i="31" s="1"/>
  <c r="GH183" i="31"/>
  <c r="DG32" i="31"/>
  <c r="EU32" i="31" s="1"/>
  <c r="GI32" i="31" s="1"/>
  <c r="EB5" i="31"/>
  <c r="FP5" i="31" s="1"/>
  <c r="HD5" i="31" s="1"/>
  <c r="BS83" i="31"/>
  <c r="IX83" i="31"/>
  <c r="JH83" i="31"/>
  <c r="JL83" i="31" s="1"/>
  <c r="IQ201" i="31"/>
  <c r="JF111" i="31"/>
  <c r="HU43" i="31"/>
  <c r="BS84" i="31"/>
  <c r="IX84" i="31"/>
  <c r="JH84" i="31"/>
  <c r="DH45" i="31"/>
  <c r="EV45" i="31" s="1"/>
  <c r="GJ45" i="31" s="1"/>
  <c r="IP211" i="31"/>
  <c r="JF105" i="31"/>
  <c r="HV213" i="31"/>
  <c r="HV101" i="31"/>
  <c r="IZ67" i="31"/>
  <c r="HW39" i="31"/>
  <c r="BS95" i="31"/>
  <c r="IX95" i="31"/>
  <c r="JH95" i="31"/>
  <c r="JL95" i="31" s="1"/>
  <c r="DF31" i="31"/>
  <c r="ET31" i="31" s="1"/>
  <c r="HV19" i="31"/>
  <c r="DF160" i="31"/>
  <c r="ET160" i="31" s="1"/>
  <c r="HV160" i="31" s="1"/>
  <c r="JH160" i="31" s="1"/>
  <c r="GH68" i="31"/>
  <c r="JN68" i="31" s="1"/>
  <c r="JH64" i="31"/>
  <c r="JL64" i="31" s="1"/>
  <c r="HU33" i="31"/>
  <c r="EB47" i="31"/>
  <c r="FP47" i="31" s="1"/>
  <c r="HD47" i="31" s="1"/>
  <c r="DG14" i="31"/>
  <c r="EU14" i="31" s="1"/>
  <c r="GI14" i="31" s="1"/>
  <c r="IZ8" i="31"/>
  <c r="JF169" i="31"/>
  <c r="DG115" i="31"/>
  <c r="EU115" i="31" s="1"/>
  <c r="GI115" i="31" s="1"/>
  <c r="IZ88" i="31"/>
  <c r="IZ119" i="31"/>
  <c r="IQ41" i="31"/>
  <c r="IQ78" i="31"/>
  <c r="DZ202" i="31"/>
  <c r="FN202" i="31" s="1"/>
  <c r="HB202" i="31" s="1"/>
  <c r="IZ15" i="31"/>
  <c r="CL110" i="31"/>
  <c r="JJ204" i="31"/>
  <c r="JL204" i="31" s="1"/>
  <c r="JJ34" i="31"/>
  <c r="JL34" i="31" s="1"/>
  <c r="DZ186" i="31"/>
  <c r="FN186" i="31" s="1"/>
  <c r="CM172" i="31"/>
  <c r="JD172" i="31"/>
  <c r="JJ172" i="31"/>
  <c r="JL172" i="31" s="1"/>
  <c r="CN178" i="31"/>
  <c r="IQ39" i="31"/>
  <c r="IP104" i="31"/>
  <c r="HU195" i="31"/>
  <c r="EA206" i="31"/>
  <c r="FO206" i="31" s="1"/>
  <c r="HC206" i="31" s="1"/>
  <c r="EA118" i="31"/>
  <c r="FO118" i="31" s="1"/>
  <c r="HC118" i="31" s="1"/>
  <c r="JJ84" i="31"/>
  <c r="JH13" i="31"/>
  <c r="JL13" i="31" s="1"/>
  <c r="DG139" i="31"/>
  <c r="EU139" i="31" s="1"/>
  <c r="GI139" i="31" s="1"/>
  <c r="CM23" i="31" l="1"/>
  <c r="JD70" i="31"/>
  <c r="CM70" i="31"/>
  <c r="JL66" i="31"/>
  <c r="JJ33" i="31"/>
  <c r="JD213" i="31"/>
  <c r="JF213" i="31" s="1"/>
  <c r="CM213" i="31"/>
  <c r="EA213" i="31" s="1"/>
  <c r="FO213" i="31" s="1"/>
  <c r="HC213" i="31" s="1"/>
  <c r="CM136" i="31"/>
  <c r="JJ114" i="31"/>
  <c r="JD23" i="31"/>
  <c r="CM43" i="31"/>
  <c r="CM114" i="31"/>
  <c r="EA114" i="31" s="1"/>
  <c r="FO114" i="31" s="1"/>
  <c r="HC114" i="31" s="1"/>
  <c r="JD136" i="31"/>
  <c r="JF136" i="31" s="1"/>
  <c r="JD159" i="31"/>
  <c r="JL22" i="31"/>
  <c r="CM33" i="31"/>
  <c r="CM159" i="31"/>
  <c r="JD31" i="31"/>
  <c r="JN183" i="31"/>
  <c r="CM31" i="31"/>
  <c r="IQ168" i="31"/>
  <c r="JD56" i="31"/>
  <c r="JF56" i="31" s="1"/>
  <c r="CM56" i="31"/>
  <c r="EA56" i="31" s="1"/>
  <c r="FO56" i="31" s="1"/>
  <c r="HC56" i="31" s="1"/>
  <c r="IP166" i="31"/>
  <c r="JJ166" i="31" s="1"/>
  <c r="JD9" i="31"/>
  <c r="JF9" i="31" s="1"/>
  <c r="JJ210" i="31"/>
  <c r="JN171" i="31"/>
  <c r="JD210" i="31"/>
  <c r="JF210" i="31" s="1"/>
  <c r="JD46" i="31"/>
  <c r="JF46" i="31" s="1"/>
  <c r="CM46" i="31"/>
  <c r="EA46" i="31" s="1"/>
  <c r="FO46" i="31" s="1"/>
  <c r="HC46" i="31" s="1"/>
  <c r="IR8" i="31"/>
  <c r="CO8" i="31" s="1"/>
  <c r="U21" i="38"/>
  <c r="Z20" i="38"/>
  <c r="IQ143" i="31"/>
  <c r="CN143" i="31" s="1"/>
  <c r="HW81" i="31"/>
  <c r="BT81" i="31" s="1"/>
  <c r="IQ131" i="31"/>
  <c r="CN131" i="31" s="1"/>
  <c r="HW176" i="31"/>
  <c r="BT176" i="31" s="1"/>
  <c r="HX45" i="31"/>
  <c r="BU45" i="31" s="1"/>
  <c r="HW53" i="31"/>
  <c r="BT53" i="31" s="1"/>
  <c r="IQ106" i="31"/>
  <c r="IR193" i="31"/>
  <c r="CO193" i="31" s="1"/>
  <c r="IR103" i="31"/>
  <c r="CO103" i="31" s="1"/>
  <c r="HW133" i="31"/>
  <c r="BT133" i="31" s="1"/>
  <c r="HW8" i="31"/>
  <c r="BT8" i="31" s="1"/>
  <c r="HW140" i="31"/>
  <c r="BT140" i="31" s="1"/>
  <c r="IR5" i="31"/>
  <c r="CO5" i="31" s="1"/>
  <c r="HX217" i="31"/>
  <c r="BU217" i="31" s="1"/>
  <c r="HW198" i="31"/>
  <c r="IQ101" i="31"/>
  <c r="CN101" i="31" s="1"/>
  <c r="JL18" i="31"/>
  <c r="HX142" i="31"/>
  <c r="BU142" i="31" s="1"/>
  <c r="IS30" i="31"/>
  <c r="HX205" i="31"/>
  <c r="BU205" i="31" s="1"/>
  <c r="JL146" i="31"/>
  <c r="HW50" i="31"/>
  <c r="BT50" i="31" s="1"/>
  <c r="HW15" i="31"/>
  <c r="IQ118" i="31"/>
  <c r="IP202" i="31"/>
  <c r="JJ202" i="31" s="1"/>
  <c r="HW156" i="31"/>
  <c r="BT156" i="31" s="1"/>
  <c r="HX153" i="31"/>
  <c r="BU153" i="31" s="1"/>
  <c r="HW54" i="31"/>
  <c r="BT54" i="31" s="1"/>
  <c r="IQ58" i="31"/>
  <c r="CN58" i="31" s="1"/>
  <c r="IQ116" i="31"/>
  <c r="CN116" i="31" s="1"/>
  <c r="IR109" i="31"/>
  <c r="IQ122" i="31"/>
  <c r="CN122" i="31" s="1"/>
  <c r="HW14" i="31"/>
  <c r="BT14" i="31" s="1"/>
  <c r="HW35" i="31"/>
  <c r="BT35" i="31" s="1"/>
  <c r="IR13" i="31"/>
  <c r="CO13" i="31" s="1"/>
  <c r="HW139" i="31"/>
  <c r="BT139" i="31" s="1"/>
  <c r="IR60" i="31"/>
  <c r="CO60" i="31" s="1"/>
  <c r="HW7" i="31"/>
  <c r="BT7" i="31" s="1"/>
  <c r="IQ57" i="31"/>
  <c r="CN57" i="31" s="1"/>
  <c r="IP196" i="31"/>
  <c r="JJ196" i="31" s="1"/>
  <c r="JL196" i="31" s="1"/>
  <c r="HW67" i="31"/>
  <c r="BT67" i="31" s="1"/>
  <c r="HW111" i="31"/>
  <c r="BT111" i="31" s="1"/>
  <c r="HX75" i="31"/>
  <c r="BU75" i="31" s="1"/>
  <c r="IQ181" i="31"/>
  <c r="CN181" i="31" s="1"/>
  <c r="IR100" i="31"/>
  <c r="CO100" i="31" s="1"/>
  <c r="HW193" i="31"/>
  <c r="BT193" i="31" s="1"/>
  <c r="HW32" i="31"/>
  <c r="HW57" i="31"/>
  <c r="HW119" i="31"/>
  <c r="BT119" i="31" s="1"/>
  <c r="HW191" i="31"/>
  <c r="BT191" i="31" s="1"/>
  <c r="HW69" i="31"/>
  <c r="BT69" i="31" s="1"/>
  <c r="IQ71" i="31"/>
  <c r="CN71" i="31" s="1"/>
  <c r="IR127" i="31"/>
  <c r="CO127" i="31" s="1"/>
  <c r="HW165" i="31"/>
  <c r="BT165" i="31" s="1"/>
  <c r="IQ32" i="31"/>
  <c r="HV149" i="31"/>
  <c r="JH149" i="31" s="1"/>
  <c r="JL149" i="31" s="1"/>
  <c r="IR149" i="31"/>
  <c r="CO149" i="31" s="1"/>
  <c r="CM98" i="31"/>
  <c r="JD98" i="31"/>
  <c r="JJ98" i="31"/>
  <c r="JL98" i="31" s="1"/>
  <c r="BS70" i="31"/>
  <c r="IX70" i="31"/>
  <c r="JH70" i="31"/>
  <c r="JL70" i="31" s="1"/>
  <c r="CM81" i="31"/>
  <c r="JD81" i="31"/>
  <c r="JJ81" i="31"/>
  <c r="JL81" i="31" s="1"/>
  <c r="BS46" i="31"/>
  <c r="IX46" i="31"/>
  <c r="JH46" i="31"/>
  <c r="JL46" i="31" s="1"/>
  <c r="IZ95" i="31"/>
  <c r="DG161" i="31"/>
  <c r="EU161" i="31" s="1"/>
  <c r="GI161" i="31" s="1"/>
  <c r="IQ206" i="31"/>
  <c r="JF172" i="31"/>
  <c r="CN78" i="31"/>
  <c r="HW115" i="31"/>
  <c r="IR47" i="31"/>
  <c r="GH160" i="31"/>
  <c r="BR43" i="31"/>
  <c r="EB24" i="31"/>
  <c r="FP24" i="31" s="1"/>
  <c r="HD24" i="31" s="1"/>
  <c r="JF34" i="31"/>
  <c r="EB14" i="31"/>
  <c r="FP14" i="31" s="1"/>
  <c r="HD14" i="31" s="1"/>
  <c r="DI187" i="31"/>
  <c r="EW187" i="31" s="1"/>
  <c r="GK187" i="31" s="1"/>
  <c r="HW182" i="31"/>
  <c r="DG41" i="31"/>
  <c r="EU41" i="31" s="1"/>
  <c r="GI41" i="31" s="1"/>
  <c r="DG164" i="31"/>
  <c r="EU164" i="31" s="1"/>
  <c r="GI164" i="31" s="1"/>
  <c r="HX167" i="31"/>
  <c r="HB205" i="31"/>
  <c r="JN205" i="31" s="1"/>
  <c r="JF128" i="31"/>
  <c r="HU189" i="31"/>
  <c r="DG89" i="31"/>
  <c r="EU89" i="31" s="1"/>
  <c r="GI89" i="31" s="1"/>
  <c r="DG155" i="31"/>
  <c r="EU155" i="31" s="1"/>
  <c r="GI155" i="31" s="1"/>
  <c r="EB108" i="31"/>
  <c r="FP108" i="31" s="1"/>
  <c r="HD108" i="31" s="1"/>
  <c r="IQ105" i="31"/>
  <c r="CO65" i="31"/>
  <c r="IZ98" i="31"/>
  <c r="CL94" i="31"/>
  <c r="CN188" i="31"/>
  <c r="DF56" i="31"/>
  <c r="ET56" i="31" s="1"/>
  <c r="HV56" i="31" s="1"/>
  <c r="JH56" i="31" s="1"/>
  <c r="JL56" i="31" s="1"/>
  <c r="CM145" i="31"/>
  <c r="JD145" i="31"/>
  <c r="JJ145" i="31"/>
  <c r="EA120" i="31"/>
  <c r="FO120" i="31" s="1"/>
  <c r="HC120" i="31" s="1"/>
  <c r="DG13" i="31"/>
  <c r="EU13" i="31" s="1"/>
  <c r="GI13" i="31" s="1"/>
  <c r="HB7" i="31"/>
  <c r="JN7" i="31" s="1"/>
  <c r="EA204" i="31"/>
  <c r="FO204" i="31" s="1"/>
  <c r="HC204" i="31" s="1"/>
  <c r="HW88" i="31"/>
  <c r="DG64" i="31"/>
  <c r="EU64" i="31" s="1"/>
  <c r="GI64" i="31" s="1"/>
  <c r="IR216" i="31"/>
  <c r="IR163" i="31"/>
  <c r="EA51" i="31"/>
  <c r="FO51" i="31" s="1"/>
  <c r="HC51" i="31" s="1"/>
  <c r="DG215" i="31"/>
  <c r="EU215" i="31" s="1"/>
  <c r="GI215" i="31" s="1"/>
  <c r="IR203" i="31"/>
  <c r="IQ95" i="31"/>
  <c r="IQ90" i="31"/>
  <c r="GH63" i="31"/>
  <c r="JN63" i="31" s="1"/>
  <c r="HY178" i="31"/>
  <c r="DZ214" i="31"/>
  <c r="FN214" i="31" s="1"/>
  <c r="IP214" i="31" s="1"/>
  <c r="JJ214" i="31" s="1"/>
  <c r="JL214" i="31" s="1"/>
  <c r="DF216" i="31"/>
  <c r="ET216" i="31" s="1"/>
  <c r="HV216" i="31" s="1"/>
  <c r="JH216" i="31" s="1"/>
  <c r="JL216" i="31" s="1"/>
  <c r="IQ121" i="31"/>
  <c r="EB139" i="31"/>
  <c r="FP139" i="31" s="1"/>
  <c r="HD139" i="31" s="1"/>
  <c r="EA192" i="31"/>
  <c r="FO192" i="31" s="1"/>
  <c r="HC192" i="31" s="1"/>
  <c r="DG92" i="31"/>
  <c r="EU92" i="31" s="1"/>
  <c r="GI92" i="31" s="1"/>
  <c r="DH21" i="31"/>
  <c r="EV21" i="31" s="1"/>
  <c r="GJ21" i="31" s="1"/>
  <c r="DG177" i="31"/>
  <c r="EU177" i="31" s="1"/>
  <c r="GI177" i="31" s="1"/>
  <c r="DH204" i="31"/>
  <c r="EV204" i="31" s="1"/>
  <c r="GJ204" i="31" s="1"/>
  <c r="IQ164" i="31"/>
  <c r="IQ123" i="31"/>
  <c r="IZ60" i="31"/>
  <c r="DG17" i="31"/>
  <c r="EU17" i="31" s="1"/>
  <c r="GI17" i="31" s="1"/>
  <c r="IQ212" i="31"/>
  <c r="EC96" i="31"/>
  <c r="FQ96" i="31" s="1"/>
  <c r="HE96" i="31" s="1"/>
  <c r="HY99" i="31"/>
  <c r="HW203" i="31"/>
  <c r="BT152" i="31"/>
  <c r="EB187" i="31"/>
  <c r="FP187" i="31" s="1"/>
  <c r="HD187" i="31" s="1"/>
  <c r="IP183" i="31"/>
  <c r="IQ55" i="31"/>
  <c r="EB125" i="31"/>
  <c r="FP125" i="31" s="1"/>
  <c r="HD125" i="31" s="1"/>
  <c r="EB177" i="31"/>
  <c r="FP177" i="31" s="1"/>
  <c r="HD177" i="31" s="1"/>
  <c r="IR195" i="31"/>
  <c r="JF97" i="31"/>
  <c r="IZ183" i="31"/>
  <c r="JF33" i="31"/>
  <c r="IZ173" i="31"/>
  <c r="IZ175" i="31"/>
  <c r="GH118" i="31"/>
  <c r="JN118" i="31" s="1"/>
  <c r="JF25" i="31"/>
  <c r="CN41" i="31"/>
  <c r="BR33" i="31"/>
  <c r="BS160" i="31"/>
  <c r="IX160" i="31"/>
  <c r="DG95" i="31"/>
  <c r="EU95" i="31" s="1"/>
  <c r="GI95" i="31" s="1"/>
  <c r="CM211" i="31"/>
  <c r="JD211" i="31"/>
  <c r="JJ211" i="31"/>
  <c r="JL211" i="31" s="1"/>
  <c r="BT57" i="31"/>
  <c r="DF42" i="31"/>
  <c r="ET42" i="31" s="1"/>
  <c r="HV42" i="31" s="1"/>
  <c r="JH42" i="31" s="1"/>
  <c r="JL42" i="31" s="1"/>
  <c r="CO82" i="31"/>
  <c r="EA76" i="31"/>
  <c r="FO76" i="31" s="1"/>
  <c r="HC76" i="31" s="1"/>
  <c r="EA159" i="31"/>
  <c r="FO159" i="31" s="1"/>
  <c r="HC159" i="31" s="1"/>
  <c r="DZ160" i="31"/>
  <c r="FN160" i="31" s="1"/>
  <c r="HB160" i="31" s="1"/>
  <c r="JF138" i="31"/>
  <c r="CM205" i="31"/>
  <c r="JD205" i="31"/>
  <c r="EB119" i="31"/>
  <c r="FP119" i="31" s="1"/>
  <c r="HD119" i="31" s="1"/>
  <c r="DG96" i="31"/>
  <c r="EU96" i="31" s="1"/>
  <c r="GI96" i="31" s="1"/>
  <c r="JF53" i="31"/>
  <c r="JL12" i="31"/>
  <c r="JF179" i="31"/>
  <c r="DH170" i="31"/>
  <c r="EV170" i="31" s="1"/>
  <c r="GJ170" i="31" s="1"/>
  <c r="DG36" i="31"/>
  <c r="EU36" i="31" s="1"/>
  <c r="GI36" i="31" s="1"/>
  <c r="DG150" i="31"/>
  <c r="EU150" i="31" s="1"/>
  <c r="GI150" i="31" s="1"/>
  <c r="CO180" i="31"/>
  <c r="CN189" i="31"/>
  <c r="CM7" i="31"/>
  <c r="JD7" i="31"/>
  <c r="JL87" i="31"/>
  <c r="JF45" i="31"/>
  <c r="IZ117" i="31"/>
  <c r="BS63" i="31"/>
  <c r="IX63" i="31"/>
  <c r="IZ208" i="31"/>
  <c r="EA10" i="31"/>
  <c r="FO10" i="31" s="1"/>
  <c r="HC10" i="31" s="1"/>
  <c r="DF136" i="31"/>
  <c r="ET136" i="31" s="1"/>
  <c r="DH77" i="31"/>
  <c r="EV77" i="31" s="1"/>
  <c r="GJ77" i="31" s="1"/>
  <c r="IZ143" i="31"/>
  <c r="CL134" i="31"/>
  <c r="GH102" i="31"/>
  <c r="JN102" i="31" s="1"/>
  <c r="DF91" i="31"/>
  <c r="ET91" i="31" s="1"/>
  <c r="HV91" i="31" s="1"/>
  <c r="JH91" i="31" s="1"/>
  <c r="IZ72" i="31"/>
  <c r="EB117" i="31"/>
  <c r="FP117" i="31" s="1"/>
  <c r="HD117" i="31" s="1"/>
  <c r="EB72" i="31"/>
  <c r="FP72" i="31" s="1"/>
  <c r="HD72" i="31" s="1"/>
  <c r="DH212" i="31"/>
  <c r="EV212" i="31" s="1"/>
  <c r="GJ212" i="31" s="1"/>
  <c r="JF59" i="31"/>
  <c r="CN49" i="31"/>
  <c r="EB83" i="31"/>
  <c r="FP83" i="31" s="1"/>
  <c r="HD83" i="31" s="1"/>
  <c r="JF22" i="31"/>
  <c r="EA84" i="31"/>
  <c r="FO84" i="31" s="1"/>
  <c r="HC84" i="31" s="1"/>
  <c r="IZ94" i="31"/>
  <c r="DH147" i="31"/>
  <c r="EV147" i="31" s="1"/>
  <c r="GJ147" i="31" s="1"/>
  <c r="JF185" i="31"/>
  <c r="HW137" i="31"/>
  <c r="DH130" i="31"/>
  <c r="EV130" i="31" s="1"/>
  <c r="GJ130" i="31" s="1"/>
  <c r="DZ67" i="31"/>
  <c r="FN67" i="31" s="1"/>
  <c r="EA17" i="31"/>
  <c r="FO17" i="31" s="1"/>
  <c r="HC17" i="31" s="1"/>
  <c r="EB61" i="31"/>
  <c r="FP61" i="31" s="1"/>
  <c r="HD61" i="31" s="1"/>
  <c r="EB64" i="31"/>
  <c r="FP64" i="31" s="1"/>
  <c r="HD64" i="31" s="1"/>
  <c r="EB115" i="31"/>
  <c r="FP115" i="31" s="1"/>
  <c r="HD115" i="31" s="1"/>
  <c r="DG180" i="31"/>
  <c r="EU180" i="31" s="1"/>
  <c r="GI180" i="31" s="1"/>
  <c r="HU79" i="31"/>
  <c r="BS118" i="31"/>
  <c r="IX118" i="31"/>
  <c r="DG86" i="31"/>
  <c r="EU86" i="31" s="1"/>
  <c r="GI86" i="31" s="1"/>
  <c r="BR195" i="31"/>
  <c r="EA172" i="31"/>
  <c r="FO172" i="31" s="1"/>
  <c r="HC172" i="31" s="1"/>
  <c r="DZ110" i="31"/>
  <c r="FN110" i="31" s="1"/>
  <c r="BS19" i="31"/>
  <c r="IX19" i="31"/>
  <c r="JH19" i="31"/>
  <c r="JL19" i="31" s="1"/>
  <c r="BT39" i="31"/>
  <c r="DI181" i="31"/>
  <c r="EW181" i="31" s="1"/>
  <c r="GK181" i="31" s="1"/>
  <c r="EA34" i="31"/>
  <c r="FO34" i="31" s="1"/>
  <c r="HC34" i="31" s="1"/>
  <c r="JF43" i="31"/>
  <c r="HW113" i="31"/>
  <c r="DH162" i="31"/>
  <c r="EV162" i="31" s="1"/>
  <c r="GJ162" i="31" s="1"/>
  <c r="HW80" i="31"/>
  <c r="IZ184" i="31"/>
  <c r="EA128" i="31"/>
  <c r="FO128" i="31" s="1"/>
  <c r="HC128" i="31" s="1"/>
  <c r="EB74" i="31"/>
  <c r="FP74" i="31" s="1"/>
  <c r="HD74" i="31" s="1"/>
  <c r="EC135" i="31"/>
  <c r="FQ135" i="31" s="1"/>
  <c r="HE135" i="31" s="1"/>
  <c r="IZ12" i="31"/>
  <c r="IZ123" i="31"/>
  <c r="DG98" i="31"/>
  <c r="EU98" i="31" s="1"/>
  <c r="GI98" i="31" s="1"/>
  <c r="GH58" i="31"/>
  <c r="JN58" i="31" s="1"/>
  <c r="BS171" i="31"/>
  <c r="IX171" i="31"/>
  <c r="JH171" i="31"/>
  <c r="HW62" i="31"/>
  <c r="EC112" i="31"/>
  <c r="FQ112" i="31" s="1"/>
  <c r="HE112" i="31" s="1"/>
  <c r="CM147" i="31"/>
  <c r="JD147" i="31"/>
  <c r="JJ147" i="31"/>
  <c r="JL147" i="31" s="1"/>
  <c r="JF50" i="31"/>
  <c r="IQ155" i="31"/>
  <c r="JF150" i="31"/>
  <c r="IZ87" i="31"/>
  <c r="GH196" i="31"/>
  <c r="JN196" i="31" s="1"/>
  <c r="JF132" i="31"/>
  <c r="IQ111" i="31"/>
  <c r="EB69" i="31"/>
  <c r="FP69" i="31" s="1"/>
  <c r="HD69" i="31" s="1"/>
  <c r="DF23" i="31"/>
  <c r="ET23" i="31" s="1"/>
  <c r="IQ218" i="31"/>
  <c r="HW194" i="31"/>
  <c r="IR86" i="31"/>
  <c r="IQ52" i="31"/>
  <c r="IP91" i="31"/>
  <c r="EB217" i="31"/>
  <c r="FP217" i="31" s="1"/>
  <c r="HD217" i="31" s="1"/>
  <c r="EB38" i="31"/>
  <c r="FP38" i="31" s="1"/>
  <c r="HD38" i="31" s="1"/>
  <c r="DH25" i="31"/>
  <c r="EV25" i="31" s="1"/>
  <c r="GJ25" i="31" s="1"/>
  <c r="EB170" i="31"/>
  <c r="FP170" i="31" s="1"/>
  <c r="HD170" i="31" s="1"/>
  <c r="DH186" i="31"/>
  <c r="EV186" i="31" s="1"/>
  <c r="GJ186" i="31" s="1"/>
  <c r="HB12" i="31"/>
  <c r="JN12" i="31" s="1"/>
  <c r="IR28" i="31"/>
  <c r="BS97" i="31"/>
  <c r="IX97" i="31"/>
  <c r="JH97" i="31"/>
  <c r="JL97" i="31" s="1"/>
  <c r="DZ208" i="31"/>
  <c r="FN208" i="31" s="1"/>
  <c r="IP208" i="31" s="1"/>
  <c r="JJ208" i="31" s="1"/>
  <c r="JL208" i="31" s="1"/>
  <c r="DH157" i="31"/>
  <c r="EV157" i="31" s="1"/>
  <c r="GJ157" i="31" s="1"/>
  <c r="IQ176" i="31"/>
  <c r="BS218" i="31"/>
  <c r="IX218" i="31"/>
  <c r="JH218" i="31"/>
  <c r="JL218" i="31" s="1"/>
  <c r="HV102" i="31"/>
  <c r="DG60" i="31"/>
  <c r="EU60" i="31" s="1"/>
  <c r="GI60" i="31" s="1"/>
  <c r="HU145" i="31"/>
  <c r="HU197" i="31"/>
  <c r="GH169" i="31"/>
  <c r="JN169" i="31" s="1"/>
  <c r="IR137" i="31"/>
  <c r="HX76" i="31"/>
  <c r="GH18" i="31"/>
  <c r="JN18" i="31" s="1"/>
  <c r="IQ42" i="31"/>
  <c r="BT124" i="31"/>
  <c r="CO63" i="31"/>
  <c r="HW51" i="31"/>
  <c r="JF191" i="31"/>
  <c r="CN32" i="31"/>
  <c r="DH134" i="31"/>
  <c r="EV134" i="31" s="1"/>
  <c r="GJ134" i="31" s="1"/>
  <c r="JF114" i="31"/>
  <c r="EA97" i="31"/>
  <c r="FO97" i="31" s="1"/>
  <c r="HC97" i="31" s="1"/>
  <c r="JL120" i="31"/>
  <c r="DG183" i="31"/>
  <c r="EU183" i="31" s="1"/>
  <c r="GI183" i="31" s="1"/>
  <c r="EA33" i="31"/>
  <c r="FO33" i="31" s="1"/>
  <c r="HC33" i="31" s="1"/>
  <c r="DG173" i="31"/>
  <c r="EU173" i="31" s="1"/>
  <c r="GI173" i="31" s="1"/>
  <c r="DG175" i="31"/>
  <c r="EU175" i="31" s="1"/>
  <c r="GI175" i="31" s="1"/>
  <c r="EA25" i="31"/>
  <c r="FO25" i="31" s="1"/>
  <c r="HC25" i="31" s="1"/>
  <c r="CM104" i="31"/>
  <c r="JD104" i="31"/>
  <c r="JJ104" i="31"/>
  <c r="JL104" i="31" s="1"/>
  <c r="CN201" i="31"/>
  <c r="BT32" i="31"/>
  <c r="GH5" i="31"/>
  <c r="JN5" i="31" s="1"/>
  <c r="DF105" i="31"/>
  <c r="ET105" i="31" s="1"/>
  <c r="DF48" i="31"/>
  <c r="ET48" i="31" s="1"/>
  <c r="HV48" i="31" s="1"/>
  <c r="JH48" i="31" s="1"/>
  <c r="JL48" i="31" s="1"/>
  <c r="HB29" i="31"/>
  <c r="JN29" i="31" s="1"/>
  <c r="HB113" i="31"/>
  <c r="JN113" i="31" s="1"/>
  <c r="IZ29" i="31"/>
  <c r="DH44" i="31"/>
  <c r="EV44" i="31" s="1"/>
  <c r="GJ44" i="31" s="1"/>
  <c r="JF19" i="31"/>
  <c r="EA138" i="31"/>
  <c r="FO138" i="31" s="1"/>
  <c r="HC138" i="31" s="1"/>
  <c r="GH116" i="31"/>
  <c r="JN116" i="31" s="1"/>
  <c r="DF201" i="31"/>
  <c r="ET201" i="31" s="1"/>
  <c r="HV201" i="31" s="1"/>
  <c r="EA53" i="31"/>
  <c r="FO53" i="31" s="1"/>
  <c r="HC53" i="31" s="1"/>
  <c r="EA179" i="31"/>
  <c r="FO179" i="31" s="1"/>
  <c r="HC179" i="31" s="1"/>
  <c r="BS58" i="31"/>
  <c r="IX58" i="31"/>
  <c r="JF89" i="31"/>
  <c r="CO148" i="31"/>
  <c r="CM20" i="31"/>
  <c r="JD20" i="31"/>
  <c r="JJ20" i="31"/>
  <c r="JL20" i="31" s="1"/>
  <c r="JF18" i="31"/>
  <c r="IZ74" i="31"/>
  <c r="CM99" i="31"/>
  <c r="JD99" i="31"/>
  <c r="JJ99" i="31"/>
  <c r="JL99" i="31" s="1"/>
  <c r="DF135" i="31"/>
  <c r="ET135" i="31" s="1"/>
  <c r="BS196" i="31"/>
  <c r="IX196" i="31"/>
  <c r="EA45" i="31"/>
  <c r="FO45" i="31" s="1"/>
  <c r="HC45" i="31" s="1"/>
  <c r="GH132" i="31"/>
  <c r="JN132" i="31" s="1"/>
  <c r="DG117" i="31"/>
  <c r="EU117" i="31" s="1"/>
  <c r="GI117" i="31" s="1"/>
  <c r="DZ73" i="31"/>
  <c r="FN73" i="31" s="1"/>
  <c r="JF140" i="31"/>
  <c r="DG208" i="31"/>
  <c r="EU208" i="31" s="1"/>
  <c r="GI208" i="31" s="1"/>
  <c r="JF70" i="31"/>
  <c r="IZ188" i="31"/>
  <c r="IZ30" i="31"/>
  <c r="CM12" i="31"/>
  <c r="JD12" i="31"/>
  <c r="DG143" i="31"/>
  <c r="EU143" i="31" s="1"/>
  <c r="GI143" i="31" s="1"/>
  <c r="BT27" i="31"/>
  <c r="CM107" i="31"/>
  <c r="JD107" i="31"/>
  <c r="JJ107" i="31"/>
  <c r="JL107" i="31" s="1"/>
  <c r="EB124" i="31"/>
  <c r="FP124" i="31" s="1"/>
  <c r="HD124" i="31" s="1"/>
  <c r="DF159" i="31"/>
  <c r="ET159" i="31" s="1"/>
  <c r="DG72" i="31"/>
  <c r="EU72" i="31" s="1"/>
  <c r="GI72" i="31" s="1"/>
  <c r="HB133" i="31"/>
  <c r="JN133" i="31" s="1"/>
  <c r="BS169" i="31"/>
  <c r="IX169" i="31"/>
  <c r="EA59" i="31"/>
  <c r="FO59" i="31" s="1"/>
  <c r="HC59" i="31" s="1"/>
  <c r="IZ138" i="31"/>
  <c r="GH112" i="31"/>
  <c r="JN112" i="31" s="1"/>
  <c r="BS18" i="31"/>
  <c r="IX18" i="31"/>
  <c r="CM92" i="31"/>
  <c r="JD92" i="31"/>
  <c r="JJ92" i="31"/>
  <c r="JL92" i="31" s="1"/>
  <c r="CN37" i="31"/>
  <c r="EA22" i="31"/>
  <c r="FO22" i="31" s="1"/>
  <c r="HC22" i="31" s="1"/>
  <c r="EB198" i="31"/>
  <c r="FP198" i="31" s="1"/>
  <c r="HD198" i="31" s="1"/>
  <c r="DG94" i="31"/>
  <c r="EU94" i="31" s="1"/>
  <c r="GI94" i="31" s="1"/>
  <c r="EA185" i="31"/>
  <c r="FO185" i="31" s="1"/>
  <c r="HC185" i="31" s="1"/>
  <c r="EB62" i="31"/>
  <c r="FP62" i="31" s="1"/>
  <c r="HD62" i="31" s="1"/>
  <c r="CO109" i="31"/>
  <c r="IZ68" i="31"/>
  <c r="GH38" i="31"/>
  <c r="JN38" i="31" s="1"/>
  <c r="JF66" i="31"/>
  <c r="JF182" i="31"/>
  <c r="IZ120" i="31"/>
  <c r="IZ126" i="31"/>
  <c r="JF158" i="31"/>
  <c r="CN39" i="31"/>
  <c r="HB186" i="31"/>
  <c r="JN186" i="31" s="1"/>
  <c r="GH31" i="31"/>
  <c r="JN31" i="31" s="1"/>
  <c r="JL84" i="31"/>
  <c r="HV5" i="31"/>
  <c r="IZ20" i="31"/>
  <c r="IX149" i="31"/>
  <c r="EA43" i="31"/>
  <c r="FO43" i="31" s="1"/>
  <c r="HC43" i="31" s="1"/>
  <c r="EB11" i="31"/>
  <c r="FP11" i="31" s="1"/>
  <c r="HD11" i="31" s="1"/>
  <c r="IP29" i="31"/>
  <c r="JF23" i="31"/>
  <c r="IP113" i="31"/>
  <c r="IZ78" i="31"/>
  <c r="DG184" i="31"/>
  <c r="EU184" i="31" s="1"/>
  <c r="GI184" i="31" s="1"/>
  <c r="HV116" i="31"/>
  <c r="HW100" i="31"/>
  <c r="EB156" i="31"/>
  <c r="FP156" i="31" s="1"/>
  <c r="HD156" i="31" s="1"/>
  <c r="DG12" i="31"/>
  <c r="EU12" i="31" s="1"/>
  <c r="GI12" i="31" s="1"/>
  <c r="DG123" i="31"/>
  <c r="EU123" i="31" s="1"/>
  <c r="GI123" i="31" s="1"/>
  <c r="GH210" i="31"/>
  <c r="JN210" i="31" s="1"/>
  <c r="BT61" i="31"/>
  <c r="EA89" i="31"/>
  <c r="FO89" i="31" s="1"/>
  <c r="HC89" i="31" s="1"/>
  <c r="CM142" i="31"/>
  <c r="JD142" i="31"/>
  <c r="JJ142" i="31"/>
  <c r="JL142" i="31" s="1"/>
  <c r="CN141" i="31"/>
  <c r="IQ4" i="31"/>
  <c r="HW85" i="31"/>
  <c r="EA50" i="31"/>
  <c r="FO50" i="31" s="1"/>
  <c r="HC50" i="31" s="1"/>
  <c r="EA150" i="31"/>
  <c r="FO150" i="31" s="1"/>
  <c r="HC150" i="31" s="1"/>
  <c r="DG87" i="31"/>
  <c r="EU87" i="31" s="1"/>
  <c r="GI87" i="31" s="1"/>
  <c r="EA132" i="31"/>
  <c r="FO132" i="31" s="1"/>
  <c r="HC132" i="31" s="1"/>
  <c r="HW93" i="31"/>
  <c r="JF157" i="31"/>
  <c r="HV132" i="31"/>
  <c r="DZ161" i="31"/>
  <c r="FN161" i="31" s="1"/>
  <c r="IP161" i="31" s="1"/>
  <c r="JJ161" i="31" s="1"/>
  <c r="JL161" i="31" s="1"/>
  <c r="IZ174" i="31"/>
  <c r="IZ129" i="31"/>
  <c r="JF16" i="31"/>
  <c r="IZ144" i="31"/>
  <c r="HB153" i="31"/>
  <c r="JN153" i="31" s="1"/>
  <c r="DF28" i="31"/>
  <c r="ET28" i="31" s="1"/>
  <c r="HV28" i="31" s="1"/>
  <c r="DH24" i="31"/>
  <c r="EV24" i="31" s="1"/>
  <c r="GJ24" i="31" s="1"/>
  <c r="JF151" i="31"/>
  <c r="BS37" i="31"/>
  <c r="IX37" i="31"/>
  <c r="JH37" i="31"/>
  <c r="JL37" i="31" s="1"/>
  <c r="BS9" i="31"/>
  <c r="IX9" i="31"/>
  <c r="JH9" i="31"/>
  <c r="JL9" i="31" s="1"/>
  <c r="JF48" i="31"/>
  <c r="IP133" i="31"/>
  <c r="JF162" i="31"/>
  <c r="JF130" i="31"/>
  <c r="HV112" i="31"/>
  <c r="IQ77" i="31"/>
  <c r="IR190" i="31"/>
  <c r="BT172" i="31"/>
  <c r="I17" i="39"/>
  <c r="J17" i="39" s="1"/>
  <c r="BS52" i="31"/>
  <c r="IX52" i="31"/>
  <c r="JH52" i="31"/>
  <c r="JL52" i="31" s="1"/>
  <c r="HW163" i="31"/>
  <c r="DZ152" i="31"/>
  <c r="FN152" i="31" s="1"/>
  <c r="IP152" i="31" s="1"/>
  <c r="JJ152" i="31" s="1"/>
  <c r="JL152" i="31" s="1"/>
  <c r="JL185" i="31"/>
  <c r="JL114" i="31"/>
  <c r="EA191" i="31"/>
  <c r="FO191" i="31" s="1"/>
  <c r="HC191" i="31" s="1"/>
  <c r="EB173" i="31"/>
  <c r="FP173" i="31" s="1"/>
  <c r="HD173" i="31" s="1"/>
  <c r="DH26" i="31"/>
  <c r="EV26" i="31" s="1"/>
  <c r="GJ26" i="31" s="1"/>
  <c r="EA9" i="31"/>
  <c r="FO9" i="31" s="1"/>
  <c r="HC9" i="31" s="1"/>
  <c r="IR194" i="31"/>
  <c r="HW11" i="31"/>
  <c r="HV38" i="31"/>
  <c r="JF31" i="31"/>
  <c r="IR93" i="31"/>
  <c r="HX154" i="31"/>
  <c r="IZ131" i="31"/>
  <c r="IZ127" i="31"/>
  <c r="JF129" i="31"/>
  <c r="IZ107" i="31"/>
  <c r="IZ106" i="31"/>
  <c r="IP186" i="31"/>
  <c r="HV31" i="31"/>
  <c r="BS101" i="31"/>
  <c r="IX101" i="31"/>
  <c r="JH101" i="31"/>
  <c r="JL101" i="31" s="1"/>
  <c r="IZ84" i="31"/>
  <c r="IZ83" i="31"/>
  <c r="DZ165" i="31"/>
  <c r="FN165" i="31" s="1"/>
  <c r="DF82" i="31"/>
  <c r="ET82" i="31" s="1"/>
  <c r="IZ161" i="31"/>
  <c r="DG29" i="31"/>
  <c r="EU29" i="31" s="1"/>
  <c r="GI29" i="31" s="1"/>
  <c r="HW214" i="31"/>
  <c r="GH121" i="31"/>
  <c r="JN121" i="31" s="1"/>
  <c r="EA19" i="31"/>
  <c r="FO19" i="31" s="1"/>
  <c r="HC19" i="31" s="1"/>
  <c r="IQ215" i="31"/>
  <c r="DF166" i="31"/>
  <c r="ET166" i="31" s="1"/>
  <c r="IQ21" i="31"/>
  <c r="IQ207" i="31"/>
  <c r="EB199" i="31"/>
  <c r="FP199" i="31" s="1"/>
  <c r="HD199" i="31" s="1"/>
  <c r="BT168" i="31"/>
  <c r="DZ44" i="31"/>
  <c r="FN44" i="31" s="1"/>
  <c r="IP44" i="31" s="1"/>
  <c r="JJ44" i="31" s="1"/>
  <c r="JL44" i="31" s="1"/>
  <c r="DY209" i="31"/>
  <c r="FM209" i="31" s="1"/>
  <c r="HA209" i="31" s="1"/>
  <c r="HV210" i="31"/>
  <c r="IR68" i="31"/>
  <c r="HW109" i="31"/>
  <c r="CM75" i="31"/>
  <c r="JD75" i="31"/>
  <c r="JJ75" i="31"/>
  <c r="JL75" i="31" s="1"/>
  <c r="EA18" i="31"/>
  <c r="FO18" i="31" s="1"/>
  <c r="HC18" i="31" s="1"/>
  <c r="DG74" i="31"/>
  <c r="EU74" i="31" s="1"/>
  <c r="GI74" i="31" s="1"/>
  <c r="IQ169" i="31"/>
  <c r="DF90" i="31"/>
  <c r="ET90" i="31" s="1"/>
  <c r="IR154" i="31"/>
  <c r="EA140" i="31"/>
  <c r="FO140" i="31" s="1"/>
  <c r="HC140" i="31" s="1"/>
  <c r="IP153" i="31"/>
  <c r="EA70" i="31"/>
  <c r="FO70" i="31" s="1"/>
  <c r="HC70" i="31" s="1"/>
  <c r="DG188" i="31"/>
  <c r="EU188" i="31" s="1"/>
  <c r="GI188" i="31" s="1"/>
  <c r="DG30" i="31"/>
  <c r="EU30" i="31" s="1"/>
  <c r="GI30" i="31" s="1"/>
  <c r="HX207" i="31"/>
  <c r="BS65" i="31"/>
  <c r="IX65" i="31"/>
  <c r="JH65" i="31"/>
  <c r="JL65" i="31" s="1"/>
  <c r="BT40" i="31"/>
  <c r="IR197" i="31"/>
  <c r="CM88" i="31"/>
  <c r="JD88" i="31"/>
  <c r="JJ88" i="31"/>
  <c r="JL88" i="31" s="1"/>
  <c r="HW151" i="31"/>
  <c r="HW128" i="31"/>
  <c r="HW110" i="31"/>
  <c r="IZ66" i="31"/>
  <c r="IQ35" i="31"/>
  <c r="DF209" i="31"/>
  <c r="ET209" i="31" s="1"/>
  <c r="HV209" i="31" s="1"/>
  <c r="JH209" i="31" s="1"/>
  <c r="EA136" i="31"/>
  <c r="FO136" i="31" s="1"/>
  <c r="HC136" i="31" s="1"/>
  <c r="GH6" i="31"/>
  <c r="JN6" i="31" s="1"/>
  <c r="DE125" i="31"/>
  <c r="ES125" i="31" s="1"/>
  <c r="GG125" i="31" s="1"/>
  <c r="DG138" i="31"/>
  <c r="EU138" i="31" s="1"/>
  <c r="GI138" i="31" s="1"/>
  <c r="CO15" i="31"/>
  <c r="BT158" i="31"/>
  <c r="GH185" i="31"/>
  <c r="JN185" i="31" s="1"/>
  <c r="IZ114" i="31"/>
  <c r="JF146" i="31"/>
  <c r="IQ80" i="31"/>
  <c r="DG68" i="31"/>
  <c r="EU68" i="31" s="1"/>
  <c r="GI68" i="31" s="1"/>
  <c r="EA66" i="31"/>
  <c r="FO66" i="31" s="1"/>
  <c r="HC66" i="31" s="1"/>
  <c r="IP171" i="31"/>
  <c r="HW34" i="31"/>
  <c r="EA182" i="31"/>
  <c r="FO182" i="31" s="1"/>
  <c r="HC182" i="31" s="1"/>
  <c r="DG120" i="31"/>
  <c r="EU120" i="31" s="1"/>
  <c r="GI120" i="31" s="1"/>
  <c r="DG126" i="31"/>
  <c r="EU126" i="31" s="1"/>
  <c r="GI126" i="31" s="1"/>
  <c r="EA158" i="31"/>
  <c r="FO158" i="31" s="1"/>
  <c r="HC158" i="31" s="1"/>
  <c r="CN118" i="31"/>
  <c r="EB178" i="31"/>
  <c r="FP178" i="31" s="1"/>
  <c r="HD178" i="31" s="1"/>
  <c r="BS213" i="31"/>
  <c r="IX213" i="31"/>
  <c r="JH213" i="31"/>
  <c r="JL213" i="31" s="1"/>
  <c r="GH199" i="31"/>
  <c r="JN199" i="31" s="1"/>
  <c r="DG20" i="31"/>
  <c r="EU20" i="31" s="1"/>
  <c r="GI20" i="31" s="1"/>
  <c r="DH148" i="31"/>
  <c r="EV148" i="31" s="1"/>
  <c r="GJ148" i="31" s="1"/>
  <c r="EA23" i="31"/>
  <c r="FO23" i="31" s="1"/>
  <c r="HC23" i="31" s="1"/>
  <c r="DG78" i="31"/>
  <c r="EU78" i="31" s="1"/>
  <c r="GI78" i="31" s="1"/>
  <c r="BS121" i="31"/>
  <c r="IX121" i="31"/>
  <c r="IZ41" i="31"/>
  <c r="IZ164" i="31"/>
  <c r="GH22" i="31"/>
  <c r="JN22" i="31" s="1"/>
  <c r="IZ89" i="31"/>
  <c r="DI200" i="31"/>
  <c r="EW200" i="31" s="1"/>
  <c r="GK200" i="31" s="1"/>
  <c r="IZ155" i="31"/>
  <c r="DH108" i="31"/>
  <c r="EV108" i="31" s="1"/>
  <c r="GJ108" i="31" s="1"/>
  <c r="DE55" i="31"/>
  <c r="ES55" i="31" s="1"/>
  <c r="GG55" i="31" s="1"/>
  <c r="JL150" i="31"/>
  <c r="GH211" i="31"/>
  <c r="JN211" i="31" s="1"/>
  <c r="JF120" i="31"/>
  <c r="IZ13" i="31"/>
  <c r="EB6" i="31"/>
  <c r="FP6" i="31" s="1"/>
  <c r="HD6" i="31" s="1"/>
  <c r="JF204" i="31"/>
  <c r="EB36" i="31"/>
  <c r="FP36" i="31" s="1"/>
  <c r="HD36" i="31" s="1"/>
  <c r="IZ64" i="31"/>
  <c r="EA157" i="31"/>
  <c r="FO157" i="31" s="1"/>
  <c r="HC157" i="31" s="1"/>
  <c r="JF51" i="31"/>
  <c r="IZ215" i="31"/>
  <c r="DH71" i="31"/>
  <c r="EV71" i="31" s="1"/>
  <c r="GJ71" i="31" s="1"/>
  <c r="DG174" i="31"/>
  <c r="EU174" i="31" s="1"/>
  <c r="GI174" i="31" s="1"/>
  <c r="DG129" i="31"/>
  <c r="EU129" i="31" s="1"/>
  <c r="GI129" i="31" s="1"/>
  <c r="EA16" i="31"/>
  <c r="FO16" i="31" s="1"/>
  <c r="HC16" i="31" s="1"/>
  <c r="DG144" i="31"/>
  <c r="EU144" i="31" s="1"/>
  <c r="GI144" i="31" s="1"/>
  <c r="DF206" i="31"/>
  <c r="ET206" i="31" s="1"/>
  <c r="HV206" i="31" s="1"/>
  <c r="JF192" i="31"/>
  <c r="IZ92" i="31"/>
  <c r="IZ177" i="31"/>
  <c r="EA151" i="31"/>
  <c r="FO151" i="31" s="1"/>
  <c r="HC151" i="31" s="1"/>
  <c r="EA48" i="31"/>
  <c r="FO48" i="31" s="1"/>
  <c r="HC48" i="31" s="1"/>
  <c r="IZ17" i="31"/>
  <c r="EA162" i="31"/>
  <c r="FO162" i="31" s="1"/>
  <c r="HC162" i="31" s="1"/>
  <c r="BS6" i="31"/>
  <c r="IX6" i="31"/>
  <c r="DF141" i="31"/>
  <c r="ET141" i="31" s="1"/>
  <c r="HV141" i="31" s="1"/>
  <c r="EA130" i="31"/>
  <c r="FO130" i="31" s="1"/>
  <c r="HC130" i="31" s="1"/>
  <c r="BT59" i="31"/>
  <c r="GH146" i="31"/>
  <c r="JN146" i="31" s="1"/>
  <c r="BU104" i="31"/>
  <c r="CO27" i="31"/>
  <c r="DH190" i="31"/>
  <c r="EV190" i="31" s="1"/>
  <c r="GJ190" i="31" s="1"/>
  <c r="BS185" i="31"/>
  <c r="IX185" i="31"/>
  <c r="GH47" i="31"/>
  <c r="JN47" i="31" s="1"/>
  <c r="HB87" i="31"/>
  <c r="JN87" i="31" s="1"/>
  <c r="EA210" i="31"/>
  <c r="FO210" i="31" s="1"/>
  <c r="HC210" i="31" s="1"/>
  <c r="EC167" i="31"/>
  <c r="FQ167" i="31" s="1"/>
  <c r="HE167" i="31" s="1"/>
  <c r="EA31" i="31"/>
  <c r="FO31" i="31" s="1"/>
  <c r="HC31" i="31" s="1"/>
  <c r="DI49" i="31"/>
  <c r="EW49" i="31" s="1"/>
  <c r="GK49" i="31" s="1"/>
  <c r="DG131" i="31"/>
  <c r="EU131" i="31" s="1"/>
  <c r="GI131" i="31" s="1"/>
  <c r="DG127" i="31"/>
  <c r="EU127" i="31" s="1"/>
  <c r="GI127" i="31" s="1"/>
  <c r="EA129" i="31"/>
  <c r="FO129" i="31" s="1"/>
  <c r="HC129" i="31" s="1"/>
  <c r="DG107" i="31"/>
  <c r="EU107" i="31" s="1"/>
  <c r="GI107" i="31" s="1"/>
  <c r="DG106" i="31"/>
  <c r="EU106" i="31" s="1"/>
  <c r="GI106" i="31" s="1"/>
  <c r="DG84" i="31"/>
  <c r="EU84" i="31" s="1"/>
  <c r="GI84" i="31" s="1"/>
  <c r="DG83" i="31"/>
  <c r="EU83" i="31" s="1"/>
  <c r="GI83" i="31" s="1"/>
  <c r="HB98" i="31"/>
  <c r="JN98" i="31" s="1"/>
  <c r="BS199" i="31"/>
  <c r="IX199" i="31"/>
  <c r="HB81" i="31"/>
  <c r="JN81" i="31" s="1"/>
  <c r="JF76" i="31"/>
  <c r="JF159" i="31"/>
  <c r="EB79" i="31"/>
  <c r="FP79" i="31" s="1"/>
  <c r="HD79" i="31" s="1"/>
  <c r="CN168" i="31"/>
  <c r="BS22" i="31"/>
  <c r="IX22" i="31"/>
  <c r="IZ96" i="31"/>
  <c r="CN106" i="31"/>
  <c r="BT198" i="31"/>
  <c r="EB40" i="31"/>
  <c r="FP40" i="31" s="1"/>
  <c r="HD40" i="31" s="1"/>
  <c r="GH46" i="31"/>
  <c r="JN46" i="31" s="1"/>
  <c r="IZ36" i="31"/>
  <c r="IZ150" i="31"/>
  <c r="BS211" i="31"/>
  <c r="IX211" i="31"/>
  <c r="BS122" i="31"/>
  <c r="IX122" i="31"/>
  <c r="JH122" i="31"/>
  <c r="JL122" i="31" s="1"/>
  <c r="EB174" i="31"/>
  <c r="FP174" i="31" s="1"/>
  <c r="HD174" i="31" s="1"/>
  <c r="JD166" i="31"/>
  <c r="EB144" i="31"/>
  <c r="FP144" i="31" s="1"/>
  <c r="HD144" i="31" s="1"/>
  <c r="JF10" i="31"/>
  <c r="DF4" i="31"/>
  <c r="ET4" i="31" s="1"/>
  <c r="HV4" i="31" s="1"/>
  <c r="DH73" i="31"/>
  <c r="EV73" i="31" s="1"/>
  <c r="GJ73" i="31" s="1"/>
  <c r="CO85" i="31"/>
  <c r="DG66" i="31"/>
  <c r="EU66" i="31" s="1"/>
  <c r="GI66" i="31" s="1"/>
  <c r="EB175" i="31"/>
  <c r="FP175" i="31" s="1"/>
  <c r="HD175" i="31" s="1"/>
  <c r="EB126" i="31"/>
  <c r="FP126" i="31" s="1"/>
  <c r="HD126" i="31" s="1"/>
  <c r="BT15" i="31"/>
  <c r="GH70" i="31"/>
  <c r="JN70" i="31" s="1"/>
  <c r="BT103" i="31"/>
  <c r="DE202" i="31"/>
  <c r="ES202" i="31" s="1"/>
  <c r="GG202" i="31" s="1"/>
  <c r="BS146" i="31"/>
  <c r="IX146" i="31"/>
  <c r="CN54" i="31"/>
  <c r="BT10" i="31"/>
  <c r="JF84" i="31"/>
  <c r="DG114" i="31"/>
  <c r="EU114" i="31" s="1"/>
  <c r="GI114" i="31" s="1"/>
  <c r="EA146" i="31"/>
  <c r="FO146" i="31" s="1"/>
  <c r="HC146" i="31" s="1"/>
  <c r="BS47" i="31"/>
  <c r="IX47" i="31"/>
  <c r="DH179" i="31"/>
  <c r="EV179" i="31" s="1"/>
  <c r="GJ179" i="31" s="1"/>
  <c r="DF16" i="31"/>
  <c r="ET16" i="31" s="1"/>
  <c r="HV16" i="31" s="1"/>
  <c r="JH16" i="31" s="1"/>
  <c r="JL16" i="31" s="1"/>
  <c r="JF17" i="31"/>
  <c r="CM87" i="31"/>
  <c r="JD87" i="31"/>
  <c r="DZ26" i="31"/>
  <c r="FN26" i="31" s="1"/>
  <c r="DI192" i="31"/>
  <c r="EW192" i="31" s="1"/>
  <c r="GK192" i="31" s="1"/>
  <c r="EB184" i="31"/>
  <c r="FP184" i="31" s="1"/>
  <c r="HD184" i="31" s="1"/>
  <c r="IZ180" i="31"/>
  <c r="EB200" i="31"/>
  <c r="FP200" i="31" s="1"/>
  <c r="HD200" i="31" s="1"/>
  <c r="CP30" i="31"/>
  <c r="H22" i="38"/>
  <c r="M21" i="38"/>
  <c r="EB102" i="31"/>
  <c r="FP102" i="31" s="1"/>
  <c r="HD102" i="31" s="1"/>
  <c r="IZ86" i="31"/>
  <c r="CM166" i="31" l="1"/>
  <c r="JD196" i="31"/>
  <c r="CM196" i="31"/>
  <c r="CM202" i="31"/>
  <c r="EA202" i="31" s="1"/>
  <c r="FO202" i="31" s="1"/>
  <c r="HC202" i="31" s="1"/>
  <c r="IR175" i="31"/>
  <c r="JD202" i="31"/>
  <c r="JF202" i="31" s="1"/>
  <c r="IR139" i="31"/>
  <c r="CO139" i="31" s="1"/>
  <c r="HX21" i="31"/>
  <c r="IR200" i="31"/>
  <c r="HW87" i="31"/>
  <c r="BT87" i="31" s="1"/>
  <c r="IQ158" i="31"/>
  <c r="CN158" i="31" s="1"/>
  <c r="IR62" i="31"/>
  <c r="CO62" i="31" s="1"/>
  <c r="HW17" i="31"/>
  <c r="BT17" i="31" s="1"/>
  <c r="V21" i="38"/>
  <c r="W21" i="38" s="1"/>
  <c r="X21" i="38" s="1"/>
  <c r="IQ130" i="31"/>
  <c r="CN130" i="31" s="1"/>
  <c r="IQ136" i="31"/>
  <c r="HW12" i="31"/>
  <c r="BT12" i="31" s="1"/>
  <c r="IQ128" i="31"/>
  <c r="CN128" i="31" s="1"/>
  <c r="HW86" i="31"/>
  <c r="BT86" i="31" s="1"/>
  <c r="HU202" i="31"/>
  <c r="BR202" i="31" s="1"/>
  <c r="HX24" i="31"/>
  <c r="IR11" i="31"/>
  <c r="CO11" i="31" s="1"/>
  <c r="HW215" i="31"/>
  <c r="HU125" i="31"/>
  <c r="IQ18" i="31"/>
  <c r="CN18" i="31" s="1"/>
  <c r="IQ46" i="31"/>
  <c r="CN46" i="31" s="1"/>
  <c r="IQ162" i="31"/>
  <c r="CN162" i="31" s="1"/>
  <c r="HW173" i="31"/>
  <c r="BT173" i="31" s="1"/>
  <c r="IR115" i="31"/>
  <c r="HW95" i="31"/>
  <c r="BT95" i="31" s="1"/>
  <c r="IR125" i="31"/>
  <c r="CO125" i="31" s="1"/>
  <c r="IS96" i="31"/>
  <c r="HX204" i="31"/>
  <c r="BU204" i="31" s="1"/>
  <c r="HX190" i="31"/>
  <c r="BU190" i="31" s="1"/>
  <c r="IQ48" i="31"/>
  <c r="CN48" i="31" s="1"/>
  <c r="HX108" i="31"/>
  <c r="BU108" i="31" s="1"/>
  <c r="HW188" i="31"/>
  <c r="BT188" i="31" s="1"/>
  <c r="IQ9" i="31"/>
  <c r="CN9" i="31" s="1"/>
  <c r="IR198" i="31"/>
  <c r="HW36" i="31"/>
  <c r="BT36" i="31" s="1"/>
  <c r="HX73" i="31"/>
  <c r="BU73" i="31" s="1"/>
  <c r="IQ56" i="31"/>
  <c r="CN56" i="31" s="1"/>
  <c r="IQ150" i="31"/>
  <c r="CN150" i="31" s="1"/>
  <c r="IR156" i="31"/>
  <c r="IQ33" i="31"/>
  <c r="CN33" i="31" s="1"/>
  <c r="IS135" i="31"/>
  <c r="HW180" i="31"/>
  <c r="BT180" i="31" s="1"/>
  <c r="IQ17" i="31"/>
  <c r="CN17" i="31" s="1"/>
  <c r="IQ84" i="31"/>
  <c r="CN84" i="31" s="1"/>
  <c r="HW64" i="31"/>
  <c r="BT64" i="31" s="1"/>
  <c r="IR126" i="31"/>
  <c r="CO126" i="31" s="1"/>
  <c r="IR174" i="31"/>
  <c r="CO174" i="31" s="1"/>
  <c r="IR79" i="31"/>
  <c r="IR102" i="31"/>
  <c r="CO102" i="31" s="1"/>
  <c r="IR184" i="31"/>
  <c r="CO184" i="31" s="1"/>
  <c r="HW114" i="31"/>
  <c r="BT114" i="31" s="1"/>
  <c r="IQ151" i="31"/>
  <c r="CN151" i="31" s="1"/>
  <c r="IQ70" i="31"/>
  <c r="CN70" i="31" s="1"/>
  <c r="IQ22" i="31"/>
  <c r="CN22" i="31" s="1"/>
  <c r="IR38" i="31"/>
  <c r="CO38" i="31" s="1"/>
  <c r="HX170" i="31"/>
  <c r="BU170" i="31" s="1"/>
  <c r="IR177" i="31"/>
  <c r="IR14" i="31"/>
  <c r="CO14" i="31" s="1"/>
  <c r="HW66" i="31"/>
  <c r="BT66" i="31" s="1"/>
  <c r="HW138" i="31"/>
  <c r="BT138" i="31" s="1"/>
  <c r="HW30" i="31"/>
  <c r="BT30" i="31" s="1"/>
  <c r="IQ140" i="31"/>
  <c r="CN140" i="31" s="1"/>
  <c r="IQ132" i="31"/>
  <c r="IQ43" i="31"/>
  <c r="CN43" i="31" s="1"/>
  <c r="HW72" i="31"/>
  <c r="BT72" i="31" s="1"/>
  <c r="HW208" i="31"/>
  <c r="IQ45" i="31"/>
  <c r="CN45" i="31" s="1"/>
  <c r="HW175" i="31"/>
  <c r="BT175" i="31" s="1"/>
  <c r="IQ192" i="31"/>
  <c r="CN192" i="31" s="1"/>
  <c r="HW155" i="31"/>
  <c r="IR24" i="31"/>
  <c r="CO24" i="31" s="1"/>
  <c r="HW94" i="31"/>
  <c r="BT94" i="31" s="1"/>
  <c r="IR61" i="31"/>
  <c r="CO61" i="31" s="1"/>
  <c r="HX77" i="31"/>
  <c r="BU77" i="31" s="1"/>
  <c r="HW150" i="31"/>
  <c r="BT150" i="31" s="1"/>
  <c r="HW177" i="31"/>
  <c r="BT177" i="31" s="1"/>
  <c r="HW89" i="31"/>
  <c r="BT89" i="31" s="1"/>
  <c r="BS149" i="31"/>
  <c r="DG149" i="31" s="1"/>
  <c r="EU149" i="31" s="1"/>
  <c r="GI149" i="31" s="1"/>
  <c r="IQ89" i="31"/>
  <c r="CN89" i="31" s="1"/>
  <c r="BS206" i="31"/>
  <c r="IX206" i="31"/>
  <c r="JH206" i="31"/>
  <c r="JL206" i="31" s="1"/>
  <c r="BS28" i="31"/>
  <c r="IX28" i="31"/>
  <c r="JH28" i="31"/>
  <c r="JL28" i="31" s="1"/>
  <c r="BS141" i="31"/>
  <c r="IX141" i="31"/>
  <c r="JH141" i="31"/>
  <c r="JL141" i="31" s="1"/>
  <c r="BS4" i="31"/>
  <c r="IX4" i="31"/>
  <c r="JH4" i="31"/>
  <c r="JL4" i="31" s="1"/>
  <c r="BS201" i="31"/>
  <c r="IX201" i="31"/>
  <c r="JH201" i="31"/>
  <c r="JL201" i="31" s="1"/>
  <c r="JF166" i="31"/>
  <c r="DH165" i="31"/>
  <c r="EV165" i="31" s="1"/>
  <c r="GJ165" i="31" s="1"/>
  <c r="IZ122" i="31"/>
  <c r="IZ199" i="31"/>
  <c r="HW84" i="31"/>
  <c r="HW106" i="31"/>
  <c r="HW131" i="31"/>
  <c r="IS167" i="31"/>
  <c r="HW174" i="31"/>
  <c r="IQ157" i="31"/>
  <c r="IZ121" i="31"/>
  <c r="HX148" i="31"/>
  <c r="DG213" i="31"/>
  <c r="EU213" i="31" s="1"/>
  <c r="GI213" i="31" s="1"/>
  <c r="EB118" i="31"/>
  <c r="FP118" i="31" s="1"/>
  <c r="HD118" i="31" s="1"/>
  <c r="IQ182" i="31"/>
  <c r="HW68" i="31"/>
  <c r="EA88" i="31"/>
  <c r="FO88" i="31" s="1"/>
  <c r="HC88" i="31" s="1"/>
  <c r="BU207" i="31"/>
  <c r="CM153" i="31"/>
  <c r="JD153" i="31"/>
  <c r="JJ153" i="31"/>
  <c r="JL153" i="31" s="1"/>
  <c r="BT109" i="31"/>
  <c r="HB44" i="31"/>
  <c r="JN44" i="31" s="1"/>
  <c r="GH166" i="31"/>
  <c r="JN166" i="31" s="1"/>
  <c r="HB165" i="31"/>
  <c r="JN165" i="31" s="1"/>
  <c r="IQ114" i="31"/>
  <c r="CO194" i="31"/>
  <c r="IQ191" i="31"/>
  <c r="IZ52" i="31"/>
  <c r="CO190" i="31"/>
  <c r="IZ18" i="31"/>
  <c r="IQ59" i="31"/>
  <c r="IR124" i="31"/>
  <c r="DI75" i="31"/>
  <c r="EW75" i="31" s="1"/>
  <c r="GK75" i="31" s="1"/>
  <c r="GH135" i="31"/>
  <c r="JN135" i="31" s="1"/>
  <c r="DG58" i="31"/>
  <c r="EU58" i="31" s="1"/>
  <c r="GI58" i="31" s="1"/>
  <c r="GH105" i="31"/>
  <c r="JN105" i="31" s="1"/>
  <c r="HX134" i="31"/>
  <c r="HW60" i="31"/>
  <c r="HX157" i="31"/>
  <c r="CO28" i="31"/>
  <c r="HX25" i="31"/>
  <c r="BT194" i="31"/>
  <c r="CN155" i="31"/>
  <c r="IS112" i="31"/>
  <c r="HY181" i="31"/>
  <c r="HB110" i="31"/>
  <c r="JN110" i="31" s="1"/>
  <c r="IZ118" i="31"/>
  <c r="HW96" i="31"/>
  <c r="DH191" i="31"/>
  <c r="EV191" i="31" s="1"/>
  <c r="GJ191" i="31" s="1"/>
  <c r="EC82" i="31"/>
  <c r="FQ82" i="31" s="1"/>
  <c r="HE82" i="31" s="1"/>
  <c r="DG160" i="31"/>
  <c r="EU160" i="31" s="1"/>
  <c r="GI160" i="31" s="1"/>
  <c r="CN55" i="31"/>
  <c r="BV99" i="31"/>
  <c r="CN123" i="31"/>
  <c r="CN121" i="31"/>
  <c r="BV178" i="31"/>
  <c r="IQ204" i="31"/>
  <c r="JF145" i="31"/>
  <c r="IR108" i="31"/>
  <c r="IZ46" i="31"/>
  <c r="IZ70" i="31"/>
  <c r="ED30" i="31"/>
  <c r="FR30" i="31" s="1"/>
  <c r="HF30" i="31" s="1"/>
  <c r="HY192" i="31"/>
  <c r="JF87" i="31"/>
  <c r="GH16" i="31"/>
  <c r="JN16" i="31" s="1"/>
  <c r="IQ146" i="31"/>
  <c r="EB54" i="31"/>
  <c r="FP54" i="31" s="1"/>
  <c r="HD54" i="31" s="1"/>
  <c r="DG146" i="31"/>
  <c r="EU146" i="31" s="1"/>
  <c r="GI146" i="31" s="1"/>
  <c r="DH15" i="31"/>
  <c r="EV15" i="31" s="1"/>
  <c r="GJ15" i="31" s="1"/>
  <c r="EC85" i="31"/>
  <c r="FQ85" i="31" s="1"/>
  <c r="HE85" i="31" s="1"/>
  <c r="EA166" i="31"/>
  <c r="FO166" i="31" s="1"/>
  <c r="HC166" i="31" s="1"/>
  <c r="IZ22" i="31"/>
  <c r="CO79" i="31"/>
  <c r="DG185" i="31"/>
  <c r="EU185" i="31" s="1"/>
  <c r="GI185" i="31" s="1"/>
  <c r="IZ6" i="31"/>
  <c r="EB58" i="31"/>
  <c r="FP58" i="31" s="1"/>
  <c r="HD58" i="31" s="1"/>
  <c r="HU55" i="31"/>
  <c r="HY200" i="31"/>
  <c r="BT34" i="31"/>
  <c r="CN80" i="31"/>
  <c r="DH158" i="31"/>
  <c r="EV158" i="31" s="1"/>
  <c r="GJ158" i="31" s="1"/>
  <c r="CO197" i="31"/>
  <c r="HW74" i="31"/>
  <c r="CO68" i="31"/>
  <c r="HV166" i="31"/>
  <c r="HW29" i="31"/>
  <c r="IP165" i="31"/>
  <c r="DG101" i="31"/>
  <c r="EU101" i="31" s="1"/>
  <c r="GI101" i="31" s="1"/>
  <c r="CO93" i="31"/>
  <c r="CN77" i="31"/>
  <c r="DG37" i="31"/>
  <c r="EU37" i="31" s="1"/>
  <c r="GI37" i="31" s="1"/>
  <c r="BT93" i="31"/>
  <c r="IQ50" i="31"/>
  <c r="EA142" i="31"/>
  <c r="FO142" i="31" s="1"/>
  <c r="HC142" i="31" s="1"/>
  <c r="HW123" i="31"/>
  <c r="HW184" i="31"/>
  <c r="CM29" i="31"/>
  <c r="JD29" i="31"/>
  <c r="JJ29" i="31"/>
  <c r="JL29" i="31" s="1"/>
  <c r="EC8" i="31"/>
  <c r="FQ8" i="31" s="1"/>
  <c r="HE8" i="31" s="1"/>
  <c r="IQ185" i="31"/>
  <c r="DH140" i="31"/>
  <c r="EV140" i="31" s="1"/>
  <c r="GJ140" i="31" s="1"/>
  <c r="IZ169" i="31"/>
  <c r="HV135" i="31"/>
  <c r="HV105" i="31"/>
  <c r="EB201" i="31"/>
  <c r="FP201" i="31" s="1"/>
  <c r="HD201" i="31" s="1"/>
  <c r="IQ25" i="31"/>
  <c r="HW183" i="31"/>
  <c r="BT51" i="31"/>
  <c r="BU76" i="31"/>
  <c r="BS102" i="31"/>
  <c r="IX102" i="31"/>
  <c r="JH102" i="31"/>
  <c r="JL102" i="31" s="1"/>
  <c r="CN218" i="31"/>
  <c r="BT62" i="31"/>
  <c r="HW98" i="31"/>
  <c r="IR74" i="31"/>
  <c r="HX162" i="31"/>
  <c r="IP110" i="31"/>
  <c r="IR64" i="31"/>
  <c r="HB67" i="31"/>
  <c r="JN67" i="31" s="1"/>
  <c r="HX147" i="31"/>
  <c r="DZ134" i="31"/>
  <c r="FN134" i="31" s="1"/>
  <c r="DH69" i="31"/>
  <c r="EV69" i="31" s="1"/>
  <c r="GJ69" i="31" s="1"/>
  <c r="EB189" i="31"/>
  <c r="FP189" i="31" s="1"/>
  <c r="HD189" i="31" s="1"/>
  <c r="DI217" i="31"/>
  <c r="EW217" i="31" s="1"/>
  <c r="GK217" i="31" s="1"/>
  <c r="JF211" i="31"/>
  <c r="CM183" i="31"/>
  <c r="JD183" i="31"/>
  <c r="JJ183" i="31"/>
  <c r="JL183" i="31" s="1"/>
  <c r="CN164" i="31"/>
  <c r="HW92" i="31"/>
  <c r="IQ51" i="31"/>
  <c r="DZ94" i="31"/>
  <c r="FN94" i="31" s="1"/>
  <c r="HY187" i="31"/>
  <c r="DF43" i="31"/>
  <c r="ET43" i="31" s="1"/>
  <c r="HV43" i="31" s="1"/>
  <c r="JH43" i="31" s="1"/>
  <c r="JL43" i="31" s="1"/>
  <c r="GH4" i="31"/>
  <c r="JN4" i="31" s="1"/>
  <c r="BS16" i="31"/>
  <c r="IX16" i="31"/>
  <c r="DG122" i="31"/>
  <c r="EU122" i="31" s="1"/>
  <c r="GI122" i="31" s="1"/>
  <c r="IR40" i="31"/>
  <c r="DG199" i="31"/>
  <c r="EU199" i="31" s="1"/>
  <c r="GI199" i="31" s="1"/>
  <c r="HW107" i="31"/>
  <c r="HY49" i="31"/>
  <c r="IQ210" i="31"/>
  <c r="HW144" i="31"/>
  <c r="HX71" i="31"/>
  <c r="DH133" i="31"/>
  <c r="EV133" i="31" s="1"/>
  <c r="GJ133" i="31" s="1"/>
  <c r="IR36" i="31"/>
  <c r="DG121" i="31"/>
  <c r="EU121" i="31" s="1"/>
  <c r="GI121" i="31" s="1"/>
  <c r="HW20" i="31"/>
  <c r="EB143" i="31"/>
  <c r="FP143" i="31" s="1"/>
  <c r="HD143" i="31" s="1"/>
  <c r="CM171" i="31"/>
  <c r="JD171" i="31"/>
  <c r="JJ171" i="31"/>
  <c r="JL171" i="31" s="1"/>
  <c r="BT110" i="31"/>
  <c r="BS210" i="31"/>
  <c r="IX210" i="31"/>
  <c r="JH210" i="31"/>
  <c r="JL210" i="31" s="1"/>
  <c r="DH168" i="31"/>
  <c r="EV168" i="31" s="1"/>
  <c r="GJ168" i="31" s="1"/>
  <c r="CN215" i="31"/>
  <c r="BS31" i="31"/>
  <c r="IX31" i="31"/>
  <c r="JH31" i="31"/>
  <c r="JL31" i="31" s="1"/>
  <c r="DG52" i="31"/>
  <c r="EU52" i="31" s="1"/>
  <c r="GI52" i="31" s="1"/>
  <c r="BS112" i="31"/>
  <c r="IX112" i="31"/>
  <c r="JH112" i="31"/>
  <c r="JL112" i="31" s="1"/>
  <c r="BT85" i="31"/>
  <c r="EB39" i="31"/>
  <c r="FP39" i="31" s="1"/>
  <c r="HD39" i="31" s="1"/>
  <c r="DG18" i="31"/>
  <c r="EU18" i="31" s="1"/>
  <c r="GI18" i="31" s="1"/>
  <c r="JF107" i="31"/>
  <c r="EB181" i="31"/>
  <c r="FP181" i="31" s="1"/>
  <c r="HD181" i="31" s="1"/>
  <c r="IQ179" i="31"/>
  <c r="DI153" i="31"/>
  <c r="EW153" i="31" s="1"/>
  <c r="GK153" i="31" s="1"/>
  <c r="EB32" i="31"/>
  <c r="FP32" i="31" s="1"/>
  <c r="HD32" i="31" s="1"/>
  <c r="CO137" i="31"/>
  <c r="HB208" i="31"/>
  <c r="JN208" i="31" s="1"/>
  <c r="BT113" i="31"/>
  <c r="DH39" i="31"/>
  <c r="EV39" i="31" s="1"/>
  <c r="GJ39" i="31" s="1"/>
  <c r="IQ172" i="31"/>
  <c r="DG118" i="31"/>
  <c r="EU118" i="31" s="1"/>
  <c r="GI118" i="31" s="1"/>
  <c r="IP67" i="31"/>
  <c r="DI142" i="31"/>
  <c r="EW142" i="31" s="1"/>
  <c r="GK142" i="31" s="1"/>
  <c r="HX212" i="31"/>
  <c r="GH91" i="31"/>
  <c r="JN91" i="31" s="1"/>
  <c r="EB131" i="31"/>
  <c r="FP131" i="31" s="1"/>
  <c r="HD131" i="31" s="1"/>
  <c r="IR119" i="31"/>
  <c r="IQ159" i="31"/>
  <c r="GH42" i="31"/>
  <c r="JN42" i="31" s="1"/>
  <c r="DF33" i="31"/>
  <c r="ET33" i="31" s="1"/>
  <c r="HV33" i="31" s="1"/>
  <c r="JH33" i="31" s="1"/>
  <c r="JL33" i="31" s="1"/>
  <c r="CP96" i="31"/>
  <c r="GH216" i="31"/>
  <c r="JN216" i="31" s="1"/>
  <c r="CO163" i="31"/>
  <c r="EA145" i="31"/>
  <c r="FO145" i="31" s="1"/>
  <c r="HC145" i="31" s="1"/>
  <c r="BT155" i="31"/>
  <c r="BU167" i="31"/>
  <c r="JN160" i="31"/>
  <c r="CN206" i="31"/>
  <c r="DG46" i="31"/>
  <c r="EU46" i="31" s="1"/>
  <c r="GI46" i="31" s="1"/>
  <c r="DG70" i="31"/>
  <c r="EU70" i="31" s="1"/>
  <c r="GI70" i="31" s="1"/>
  <c r="CO200" i="31"/>
  <c r="HB26" i="31"/>
  <c r="JN26" i="31" s="1"/>
  <c r="EB71" i="31"/>
  <c r="FP71" i="31" s="1"/>
  <c r="HD71" i="31" s="1"/>
  <c r="EC149" i="31"/>
  <c r="FQ149" i="31" s="1"/>
  <c r="HE149" i="31" s="1"/>
  <c r="DG22" i="31"/>
  <c r="EU22" i="31" s="1"/>
  <c r="GI22" i="31" s="1"/>
  <c r="DH59" i="31"/>
  <c r="EV59" i="31" s="1"/>
  <c r="GJ59" i="31" s="1"/>
  <c r="DG6" i="31"/>
  <c r="EU6" i="31" s="1"/>
  <c r="GI6" i="31" s="1"/>
  <c r="EC103" i="31"/>
  <c r="FQ103" i="31" s="1"/>
  <c r="HE103" i="31" s="1"/>
  <c r="EC15" i="31"/>
  <c r="FQ15" i="31" s="1"/>
  <c r="HE15" i="31" s="1"/>
  <c r="CN136" i="31"/>
  <c r="BT128" i="31"/>
  <c r="DH40" i="31"/>
  <c r="EV40" i="31" s="1"/>
  <c r="GJ40" i="31" s="1"/>
  <c r="CO154" i="31"/>
  <c r="CM186" i="31"/>
  <c r="JD186" i="31"/>
  <c r="JJ186" i="31"/>
  <c r="JL186" i="31" s="1"/>
  <c r="K17" i="39"/>
  <c r="K25" i="39" s="1"/>
  <c r="J25" i="39"/>
  <c r="Q28" i="39" s="1"/>
  <c r="IZ9" i="31"/>
  <c r="CN132" i="31"/>
  <c r="CN4" i="31"/>
  <c r="BS5" i="31"/>
  <c r="IX5" i="31"/>
  <c r="JH5" i="31"/>
  <c r="JL5" i="31" s="1"/>
  <c r="EB37" i="31"/>
  <c r="FP37" i="31" s="1"/>
  <c r="HD37" i="31" s="1"/>
  <c r="DG169" i="31"/>
  <c r="EU169" i="31" s="1"/>
  <c r="GI169" i="31" s="1"/>
  <c r="HB73" i="31"/>
  <c r="JN73" i="31" s="1"/>
  <c r="JF99" i="31"/>
  <c r="JF20" i="31"/>
  <c r="EB57" i="31"/>
  <c r="FP57" i="31" s="1"/>
  <c r="HD57" i="31" s="1"/>
  <c r="DH156" i="31"/>
  <c r="EV156" i="31" s="1"/>
  <c r="GJ156" i="31" s="1"/>
  <c r="DI45" i="31"/>
  <c r="EW45" i="31" s="1"/>
  <c r="GK45" i="31" s="1"/>
  <c r="EC63" i="31"/>
  <c r="FQ63" i="31" s="1"/>
  <c r="HE63" i="31" s="1"/>
  <c r="IZ218" i="31"/>
  <c r="CM208" i="31"/>
  <c r="JD208" i="31"/>
  <c r="GH23" i="31"/>
  <c r="JN23" i="31" s="1"/>
  <c r="IZ171" i="31"/>
  <c r="BR79" i="31"/>
  <c r="BS91" i="31"/>
  <c r="IX91" i="31"/>
  <c r="DH50" i="31"/>
  <c r="EV50" i="31" s="1"/>
  <c r="GJ50" i="31" s="1"/>
  <c r="GH136" i="31"/>
  <c r="JN136" i="31" s="1"/>
  <c r="IZ63" i="31"/>
  <c r="EC180" i="31"/>
  <c r="FQ180" i="31" s="1"/>
  <c r="HE180" i="31" s="1"/>
  <c r="BS42" i="31"/>
  <c r="IX42" i="31"/>
  <c r="EA211" i="31"/>
  <c r="FO211" i="31" s="1"/>
  <c r="HC211" i="31" s="1"/>
  <c r="CO195" i="31"/>
  <c r="CN212" i="31"/>
  <c r="BS216" i="31"/>
  <c r="IX216" i="31"/>
  <c r="CN90" i="31"/>
  <c r="CO216" i="31"/>
  <c r="IZ211" i="31"/>
  <c r="IP26" i="31"/>
  <c r="HX179" i="31"/>
  <c r="DH176" i="31"/>
  <c r="EV176" i="31" s="1"/>
  <c r="GJ176" i="31" s="1"/>
  <c r="JF196" i="31"/>
  <c r="DH198" i="31"/>
  <c r="EV198" i="31" s="1"/>
  <c r="GJ198" i="31" s="1"/>
  <c r="IQ129" i="31"/>
  <c r="EB122" i="31"/>
  <c r="FP122" i="31" s="1"/>
  <c r="HD122" i="31" s="1"/>
  <c r="IQ16" i="31"/>
  <c r="EB101" i="31"/>
  <c r="FP101" i="31" s="1"/>
  <c r="HD101" i="31" s="1"/>
  <c r="DH54" i="31"/>
  <c r="EV54" i="31" s="1"/>
  <c r="GJ54" i="31" s="1"/>
  <c r="HW78" i="31"/>
  <c r="DH14" i="31"/>
  <c r="EV14" i="31" s="1"/>
  <c r="GJ14" i="31" s="1"/>
  <c r="HW126" i="31"/>
  <c r="IQ66" i="31"/>
  <c r="BT151" i="31"/>
  <c r="IO209" i="31"/>
  <c r="IR199" i="31"/>
  <c r="IQ19" i="31"/>
  <c r="BS38" i="31"/>
  <c r="IX38" i="31"/>
  <c r="JH38" i="31"/>
  <c r="JL38" i="31" s="1"/>
  <c r="HX26" i="31"/>
  <c r="HB152" i="31"/>
  <c r="JN152" i="31" s="1"/>
  <c r="HB161" i="31"/>
  <c r="JN161" i="31" s="1"/>
  <c r="EA107" i="31"/>
  <c r="FO107" i="31" s="1"/>
  <c r="HC107" i="31" s="1"/>
  <c r="HW143" i="31"/>
  <c r="IP73" i="31"/>
  <c r="IZ196" i="31"/>
  <c r="IQ53" i="31"/>
  <c r="DH35" i="31"/>
  <c r="EV35" i="31" s="1"/>
  <c r="GJ35" i="31" s="1"/>
  <c r="HX44" i="31"/>
  <c r="GH48" i="31"/>
  <c r="JN48" i="31" s="1"/>
  <c r="IQ97" i="31"/>
  <c r="DH193" i="31"/>
  <c r="EV193" i="31" s="1"/>
  <c r="GJ193" i="31" s="1"/>
  <c r="HX186" i="31"/>
  <c r="IR217" i="31"/>
  <c r="HV23" i="31"/>
  <c r="JF147" i="31"/>
  <c r="IZ19" i="31"/>
  <c r="HX130" i="31"/>
  <c r="IR83" i="31"/>
  <c r="IR72" i="31"/>
  <c r="HV136" i="31"/>
  <c r="EC13" i="31"/>
  <c r="FQ13" i="31" s="1"/>
  <c r="HE13" i="31" s="1"/>
  <c r="IQ76" i="31"/>
  <c r="EB41" i="31"/>
  <c r="FP41" i="31" s="1"/>
  <c r="HD41" i="31" s="1"/>
  <c r="IR187" i="31"/>
  <c r="CN95" i="31"/>
  <c r="HW13" i="31"/>
  <c r="GH56" i="31"/>
  <c r="JN56" i="31" s="1"/>
  <c r="HW164" i="31"/>
  <c r="CO47" i="31"/>
  <c r="HW161" i="31"/>
  <c r="JF81" i="31"/>
  <c r="EA87" i="31"/>
  <c r="FO87" i="31" s="1"/>
  <c r="HC87" i="31" s="1"/>
  <c r="EB116" i="31"/>
  <c r="FP116" i="31" s="1"/>
  <c r="HD116" i="31" s="1"/>
  <c r="IZ47" i="31"/>
  <c r="DH103" i="31"/>
  <c r="EV103" i="31" s="1"/>
  <c r="GJ103" i="31" s="1"/>
  <c r="CO175" i="31"/>
  <c r="DG211" i="31"/>
  <c r="EU211" i="31" s="1"/>
  <c r="GI211" i="31" s="1"/>
  <c r="EC60" i="31"/>
  <c r="FQ60" i="31" s="1"/>
  <c r="HE60" i="31" s="1"/>
  <c r="EB168" i="31"/>
  <c r="FP168" i="31" s="1"/>
  <c r="HD168" i="31" s="1"/>
  <c r="EC27" i="31"/>
  <c r="FQ27" i="31" s="1"/>
  <c r="HE27" i="31" s="1"/>
  <c r="DH53" i="31"/>
  <c r="EV53" i="31" s="1"/>
  <c r="GJ53" i="31" s="1"/>
  <c r="BS209" i="31"/>
  <c r="IX209" i="31"/>
  <c r="IZ65" i="31"/>
  <c r="GH90" i="31"/>
  <c r="JN90" i="31" s="1"/>
  <c r="JF75" i="31"/>
  <c r="CN207" i="31"/>
  <c r="GH82" i="31"/>
  <c r="JN82" i="31" s="1"/>
  <c r="BT11" i="31"/>
  <c r="CM152" i="31"/>
  <c r="JD152" i="31"/>
  <c r="L17" i="39"/>
  <c r="DG9" i="31"/>
  <c r="EU9" i="31" s="1"/>
  <c r="GI9" i="31" s="1"/>
  <c r="BU24" i="31"/>
  <c r="CM161" i="31"/>
  <c r="JD161" i="31"/>
  <c r="EB141" i="31"/>
  <c r="FP141" i="31" s="1"/>
  <c r="HD141" i="31" s="1"/>
  <c r="DH61" i="31"/>
  <c r="EV61" i="31" s="1"/>
  <c r="GJ61" i="31" s="1"/>
  <c r="CO156" i="31"/>
  <c r="EC109" i="31"/>
  <c r="FQ109" i="31" s="1"/>
  <c r="HE109" i="31" s="1"/>
  <c r="CO198" i="31"/>
  <c r="JF92" i="31"/>
  <c r="DH8" i="31"/>
  <c r="EV8" i="31" s="1"/>
  <c r="GJ8" i="31" s="1"/>
  <c r="GH159" i="31"/>
  <c r="JN159" i="31" s="1"/>
  <c r="JF12" i="31"/>
  <c r="EA99" i="31"/>
  <c r="FO99" i="31" s="1"/>
  <c r="HC99" i="31" s="1"/>
  <c r="EA20" i="31"/>
  <c r="FO20" i="31" s="1"/>
  <c r="HC20" i="31" s="1"/>
  <c r="DH7" i="31"/>
  <c r="EV7" i="31" s="1"/>
  <c r="GJ7" i="31" s="1"/>
  <c r="BS48" i="31"/>
  <c r="IX48" i="31"/>
  <c r="JF104" i="31"/>
  <c r="DH124" i="31"/>
  <c r="EV124" i="31" s="1"/>
  <c r="GJ124" i="31" s="1"/>
  <c r="BR197" i="31"/>
  <c r="DG218" i="31"/>
  <c r="EU218" i="31" s="1"/>
  <c r="GI218" i="31" s="1"/>
  <c r="IZ97" i="31"/>
  <c r="CM91" i="31"/>
  <c r="JD91" i="31"/>
  <c r="JJ91" i="31"/>
  <c r="JL91" i="31" s="1"/>
  <c r="DG171" i="31"/>
  <c r="EU171" i="31" s="1"/>
  <c r="GI171" i="31" s="1"/>
  <c r="DF195" i="31"/>
  <c r="ET195" i="31" s="1"/>
  <c r="HV195" i="31" s="1"/>
  <c r="JH195" i="31" s="1"/>
  <c r="JL195" i="31" s="1"/>
  <c r="EC127" i="31"/>
  <c r="FQ127" i="31" s="1"/>
  <c r="HE127" i="31" s="1"/>
  <c r="BT137" i="31"/>
  <c r="DH111" i="31"/>
  <c r="EV111" i="31" s="1"/>
  <c r="GJ111" i="31" s="1"/>
  <c r="DG63" i="31"/>
  <c r="EU63" i="31" s="1"/>
  <c r="GI63" i="31" s="1"/>
  <c r="JF7" i="31"/>
  <c r="JF205" i="31"/>
  <c r="DH57" i="31"/>
  <c r="EV57" i="31" s="1"/>
  <c r="GJ57" i="31" s="1"/>
  <c r="CO177" i="31"/>
  <c r="CO203" i="31"/>
  <c r="BS56" i="31"/>
  <c r="IX56" i="31"/>
  <c r="EC65" i="31"/>
  <c r="FQ65" i="31" s="1"/>
  <c r="HE65" i="31" s="1"/>
  <c r="BR189" i="31"/>
  <c r="BT115" i="31"/>
  <c r="JF98" i="31"/>
  <c r="IQ213" i="31"/>
  <c r="EC100" i="31"/>
  <c r="FQ100" i="31" s="1"/>
  <c r="HE100" i="31" s="1"/>
  <c r="IR144" i="31"/>
  <c r="EA196" i="31"/>
  <c r="FO196" i="31" s="1"/>
  <c r="HC196" i="31" s="1"/>
  <c r="EB106" i="31"/>
  <c r="FP106" i="31" s="1"/>
  <c r="HD106" i="31" s="1"/>
  <c r="HW83" i="31"/>
  <c r="DH139" i="31"/>
  <c r="EV139" i="31" s="1"/>
  <c r="GJ139" i="31" s="1"/>
  <c r="HW127" i="31"/>
  <c r="IQ31" i="31"/>
  <c r="HW129" i="31"/>
  <c r="DH67" i="31"/>
  <c r="EV67" i="31" s="1"/>
  <c r="GJ67" i="31" s="1"/>
  <c r="IR6" i="31"/>
  <c r="IQ23" i="31"/>
  <c r="IZ213" i="31"/>
  <c r="IR178" i="31"/>
  <c r="HW120" i="31"/>
  <c r="GH209" i="31"/>
  <c r="JF88" i="31"/>
  <c r="HV90" i="31"/>
  <c r="CN21" i="31"/>
  <c r="HV82" i="31"/>
  <c r="BU154" i="31"/>
  <c r="IR173" i="31"/>
  <c r="BT163" i="31"/>
  <c r="BS132" i="31"/>
  <c r="IX132" i="31"/>
  <c r="JH132" i="31"/>
  <c r="JL132" i="31" s="1"/>
  <c r="BT100" i="31"/>
  <c r="CM113" i="31"/>
  <c r="JD113" i="31"/>
  <c r="JJ113" i="31"/>
  <c r="JL113" i="31" s="1"/>
  <c r="IZ149" i="31"/>
  <c r="HV159" i="31"/>
  <c r="DH27" i="31"/>
  <c r="EV27" i="31" s="1"/>
  <c r="GJ27" i="31" s="1"/>
  <c r="HW117" i="31"/>
  <c r="DG196" i="31"/>
  <c r="EU196" i="31" s="1"/>
  <c r="GI196" i="31" s="1"/>
  <c r="IZ58" i="31"/>
  <c r="IQ138" i="31"/>
  <c r="CN42" i="31"/>
  <c r="BR145" i="31"/>
  <c r="CN176" i="31"/>
  <c r="IR170" i="31"/>
  <c r="CN52" i="31"/>
  <c r="IR69" i="31"/>
  <c r="EA147" i="31"/>
  <c r="FO147" i="31" s="1"/>
  <c r="HC147" i="31" s="1"/>
  <c r="BT80" i="31"/>
  <c r="IQ34" i="31"/>
  <c r="DG19" i="31"/>
  <c r="EU19" i="31" s="1"/>
  <c r="GI19" i="31" s="1"/>
  <c r="EB49" i="31"/>
  <c r="FP49" i="31" s="1"/>
  <c r="HD49" i="31" s="1"/>
  <c r="IR117" i="31"/>
  <c r="IQ10" i="31"/>
  <c r="IP160" i="31"/>
  <c r="DH119" i="31"/>
  <c r="EV119" i="31" s="1"/>
  <c r="GJ119" i="31" s="1"/>
  <c r="IZ160" i="31"/>
  <c r="DH152" i="31"/>
  <c r="EV152" i="31" s="1"/>
  <c r="GJ152" i="31" s="1"/>
  <c r="HB214" i="31"/>
  <c r="JN214" i="31" s="1"/>
  <c r="BT88" i="31"/>
  <c r="IQ120" i="31"/>
  <c r="CN105" i="31"/>
  <c r="HW41" i="31"/>
  <c r="EA81" i="31"/>
  <c r="FO81" i="31" s="1"/>
  <c r="HC81" i="31" s="1"/>
  <c r="I22" i="38"/>
  <c r="J22" i="38" s="1"/>
  <c r="L22" i="38" s="1"/>
  <c r="M22" i="38" s="1"/>
  <c r="M26" i="38" s="1"/>
  <c r="DG47" i="31"/>
  <c r="EU47" i="31" s="1"/>
  <c r="GI47" i="31" s="1"/>
  <c r="DH10" i="31"/>
  <c r="EV10" i="31" s="1"/>
  <c r="GJ10" i="31" s="1"/>
  <c r="IZ146" i="31"/>
  <c r="DH81" i="31"/>
  <c r="EV81" i="31" s="1"/>
  <c r="GJ81" i="31" s="1"/>
  <c r="IZ185" i="31"/>
  <c r="DI104" i="31"/>
  <c r="EW104" i="31" s="1"/>
  <c r="GK104" i="31" s="1"/>
  <c r="GH141" i="31"/>
  <c r="JN141" i="31" s="1"/>
  <c r="GH206" i="31"/>
  <c r="JN206" i="31" s="1"/>
  <c r="EC193" i="31"/>
  <c r="FQ193" i="31" s="1"/>
  <c r="HE193" i="31" s="1"/>
  <c r="BR125" i="31"/>
  <c r="CN35" i="31"/>
  <c r="DG65" i="31"/>
  <c r="EU65" i="31" s="1"/>
  <c r="GI65" i="31" s="1"/>
  <c r="CN169" i="31"/>
  <c r="EA75" i="31"/>
  <c r="FO75" i="31" s="1"/>
  <c r="HC75" i="31" s="1"/>
  <c r="CM44" i="31"/>
  <c r="JD44" i="31"/>
  <c r="BT214" i="31"/>
  <c r="IZ101" i="31"/>
  <c r="DH172" i="31"/>
  <c r="EV172" i="31" s="1"/>
  <c r="GJ172" i="31" s="1"/>
  <c r="CM133" i="31"/>
  <c r="JD133" i="31"/>
  <c r="JJ133" i="31"/>
  <c r="JL133" i="31" s="1"/>
  <c r="IZ37" i="31"/>
  <c r="GH28" i="31"/>
  <c r="JN28" i="31" s="1"/>
  <c r="JF142" i="31"/>
  <c r="BS116" i="31"/>
  <c r="IX116" i="31"/>
  <c r="JH116" i="31"/>
  <c r="JL116" i="31" s="1"/>
  <c r="EA92" i="31"/>
  <c r="FO92" i="31" s="1"/>
  <c r="HC92" i="31" s="1"/>
  <c r="EA12" i="31"/>
  <c r="FO12" i="31" s="1"/>
  <c r="HC12" i="31" s="1"/>
  <c r="BT208" i="31"/>
  <c r="EC148" i="31"/>
  <c r="FQ148" i="31" s="1"/>
  <c r="HE148" i="31" s="1"/>
  <c r="GH201" i="31"/>
  <c r="JN201" i="31" s="1"/>
  <c r="DH32" i="31"/>
  <c r="EV32" i="31" s="1"/>
  <c r="GJ32" i="31" s="1"/>
  <c r="EA104" i="31"/>
  <c r="FO104" i="31" s="1"/>
  <c r="HC104" i="31" s="1"/>
  <c r="DG97" i="31"/>
  <c r="EU97" i="31" s="1"/>
  <c r="GI97" i="31" s="1"/>
  <c r="CO86" i="31"/>
  <c r="CN111" i="31"/>
  <c r="CP135" i="31"/>
  <c r="CO115" i="31"/>
  <c r="DI205" i="31"/>
  <c r="EW205" i="31" s="1"/>
  <c r="GK205" i="31" s="1"/>
  <c r="EA7" i="31"/>
  <c r="FO7" i="31" s="1"/>
  <c r="HC7" i="31" s="1"/>
  <c r="EA205" i="31"/>
  <c r="FO205" i="31" s="1"/>
  <c r="HC205" i="31" s="1"/>
  <c r="EC5" i="31"/>
  <c r="FQ5" i="31" s="1"/>
  <c r="HE5" i="31" s="1"/>
  <c r="BT203" i="31"/>
  <c r="BU21" i="31"/>
  <c r="CM214" i="31"/>
  <c r="JD214" i="31"/>
  <c r="BT215" i="31"/>
  <c r="EB188" i="31"/>
  <c r="FP188" i="31" s="1"/>
  <c r="HD188" i="31" s="1"/>
  <c r="BT182" i="31"/>
  <c r="EB78" i="31"/>
  <c r="FP78" i="31" s="1"/>
  <c r="HD78" i="31" s="1"/>
  <c r="EA98" i="31"/>
  <c r="FO98" i="31" s="1"/>
  <c r="HC98" i="31" s="1"/>
  <c r="IR101" i="31" l="1"/>
  <c r="Y21" i="38"/>
  <c r="U22" i="38" s="1"/>
  <c r="HY205" i="31"/>
  <c r="BV205" i="31" s="1"/>
  <c r="HX111" i="31"/>
  <c r="BU111" i="31" s="1"/>
  <c r="HX40" i="31"/>
  <c r="BU40" i="31" s="1"/>
  <c r="IS109" i="31"/>
  <c r="CP109" i="31" s="1"/>
  <c r="IQ107" i="31"/>
  <c r="CN107" i="31" s="1"/>
  <c r="HX14" i="31"/>
  <c r="BU14" i="31" s="1"/>
  <c r="IS100" i="31"/>
  <c r="CP100" i="31" s="1"/>
  <c r="HW65" i="31"/>
  <c r="HW47" i="31"/>
  <c r="BT47" i="31" s="1"/>
  <c r="Z21" i="38"/>
  <c r="HY217" i="31"/>
  <c r="IQ211" i="31"/>
  <c r="CN211" i="31" s="1"/>
  <c r="IS82" i="31"/>
  <c r="CP82" i="31" s="1"/>
  <c r="HX198" i="31"/>
  <c r="BU198" i="31" s="1"/>
  <c r="HY45" i="31"/>
  <c r="BV45" i="31" s="1"/>
  <c r="HX139" i="31"/>
  <c r="BU139" i="31" s="1"/>
  <c r="IR78" i="31"/>
  <c r="CO78" i="31" s="1"/>
  <c r="HW37" i="31"/>
  <c r="BT37" i="31" s="1"/>
  <c r="IR58" i="31"/>
  <c r="IS60" i="31"/>
  <c r="CP60" i="31" s="1"/>
  <c r="HX176" i="31"/>
  <c r="BU176" i="31" s="1"/>
  <c r="IR37" i="31"/>
  <c r="CO37" i="31" s="1"/>
  <c r="IS103" i="31"/>
  <c r="CP103" i="31" s="1"/>
  <c r="IQ87" i="31"/>
  <c r="CN87" i="31" s="1"/>
  <c r="IR122" i="31"/>
  <c r="CO122" i="31" s="1"/>
  <c r="IR71" i="31"/>
  <c r="CO71" i="31" s="1"/>
  <c r="HX124" i="31"/>
  <c r="BU124" i="31" s="1"/>
  <c r="HX50" i="31"/>
  <c r="BU50" i="31" s="1"/>
  <c r="HX59" i="31"/>
  <c r="BU59" i="31" s="1"/>
  <c r="HX69" i="31"/>
  <c r="HW146" i="31"/>
  <c r="BT146" i="31" s="1"/>
  <c r="IT30" i="31"/>
  <c r="CQ30" i="31" s="1"/>
  <c r="HX57" i="31"/>
  <c r="BU57" i="31" s="1"/>
  <c r="HX103" i="31"/>
  <c r="BU103" i="31" s="1"/>
  <c r="HX156" i="31"/>
  <c r="BU156" i="31" s="1"/>
  <c r="HX158" i="31"/>
  <c r="BU158" i="31" s="1"/>
  <c r="HX191" i="31"/>
  <c r="BU191" i="31" s="1"/>
  <c r="HX165" i="31"/>
  <c r="BU165" i="31" s="1"/>
  <c r="HW196" i="31"/>
  <c r="BT196" i="31" s="1"/>
  <c r="IS5" i="31"/>
  <c r="CP5" i="31" s="1"/>
  <c r="IR49" i="31"/>
  <c r="CO49" i="31" s="1"/>
  <c r="HX67" i="31"/>
  <c r="BU67" i="31" s="1"/>
  <c r="IR106" i="31"/>
  <c r="HX54" i="31"/>
  <c r="IQ202" i="31"/>
  <c r="CN202" i="31" s="1"/>
  <c r="HW169" i="31"/>
  <c r="BT169" i="31" s="1"/>
  <c r="HW122" i="31"/>
  <c r="HX140" i="31"/>
  <c r="BU140" i="31" s="1"/>
  <c r="IS127" i="31"/>
  <c r="CP127" i="31" s="1"/>
  <c r="HX61" i="31"/>
  <c r="BU61" i="31" s="1"/>
  <c r="HW9" i="31"/>
  <c r="BT9" i="31" s="1"/>
  <c r="IS180" i="31"/>
  <c r="CP180" i="31" s="1"/>
  <c r="IQ145" i="31"/>
  <c r="CN145" i="31" s="1"/>
  <c r="HW18" i="31"/>
  <c r="HW52" i="31"/>
  <c r="BT52" i="31" s="1"/>
  <c r="IS148" i="31"/>
  <c r="CP148" i="31" s="1"/>
  <c r="HX119" i="31"/>
  <c r="BU119" i="31" s="1"/>
  <c r="IS65" i="31"/>
  <c r="CP65" i="31" s="1"/>
  <c r="HW63" i="31"/>
  <c r="HW218" i="31"/>
  <c r="BT218" i="31" s="1"/>
  <c r="IR141" i="31"/>
  <c r="CO141" i="31" s="1"/>
  <c r="IR39" i="31"/>
  <c r="CO39" i="31" s="1"/>
  <c r="IR201" i="31"/>
  <c r="CO201" i="31" s="1"/>
  <c r="HW160" i="31"/>
  <c r="BT160" i="31" s="1"/>
  <c r="HY75" i="31"/>
  <c r="IQ99" i="31"/>
  <c r="CN99" i="31" s="1"/>
  <c r="N26" i="38"/>
  <c r="DH215" i="31"/>
  <c r="EV215" i="31" s="1"/>
  <c r="GJ215" i="31" s="1"/>
  <c r="JF214" i="31"/>
  <c r="DH203" i="31"/>
  <c r="EV203" i="31" s="1"/>
  <c r="GJ203" i="31" s="1"/>
  <c r="DH36" i="31"/>
  <c r="EV36" i="31" s="1"/>
  <c r="GJ36" i="31" s="1"/>
  <c r="EC115" i="31"/>
  <c r="FQ115" i="31" s="1"/>
  <c r="HE115" i="31" s="1"/>
  <c r="EC86" i="31"/>
  <c r="FQ86" i="31" s="1"/>
  <c r="HE86" i="31" s="1"/>
  <c r="HX32" i="31"/>
  <c r="IQ12" i="31"/>
  <c r="IZ116" i="31"/>
  <c r="HX172" i="31"/>
  <c r="HX152" i="31"/>
  <c r="IQ147" i="31"/>
  <c r="DF145" i="31"/>
  <c r="ET145" i="31" s="1"/>
  <c r="BT117" i="31"/>
  <c r="BS90" i="31"/>
  <c r="IX90" i="31"/>
  <c r="JH90" i="31"/>
  <c r="JL90" i="31" s="1"/>
  <c r="DH115" i="31"/>
  <c r="EV115" i="31" s="1"/>
  <c r="GJ115" i="31" s="1"/>
  <c r="JF91" i="31"/>
  <c r="DF197" i="31"/>
  <c r="ET197" i="31" s="1"/>
  <c r="EA161" i="31"/>
  <c r="FO161" i="31" s="1"/>
  <c r="HC161" i="31" s="1"/>
  <c r="EA152" i="31"/>
  <c r="FO152" i="31" s="1"/>
  <c r="HC152" i="31" s="1"/>
  <c r="IZ209" i="31"/>
  <c r="DI108" i="31"/>
  <c r="EW108" i="31" s="1"/>
  <c r="GK108" i="31" s="1"/>
  <c r="IS27" i="31"/>
  <c r="DI73" i="31"/>
  <c r="EW73" i="31" s="1"/>
  <c r="GK73" i="31" s="1"/>
  <c r="IR116" i="31"/>
  <c r="CO187" i="31"/>
  <c r="CO83" i="31"/>
  <c r="BU186" i="31"/>
  <c r="HX35" i="31"/>
  <c r="DG38" i="31"/>
  <c r="EU38" i="31" s="1"/>
  <c r="GI38" i="31" s="1"/>
  <c r="IZ216" i="31"/>
  <c r="EB212" i="31"/>
  <c r="FP212" i="31" s="1"/>
  <c r="HD212" i="31" s="1"/>
  <c r="IZ91" i="31"/>
  <c r="EB128" i="31"/>
  <c r="FP128" i="31" s="1"/>
  <c r="HD128" i="31" s="1"/>
  <c r="EC163" i="31"/>
  <c r="FQ163" i="31" s="1"/>
  <c r="HE163" i="31" s="1"/>
  <c r="BU212" i="31"/>
  <c r="HX39" i="31"/>
  <c r="IR181" i="31"/>
  <c r="DH85" i="31"/>
  <c r="EV85" i="31" s="1"/>
  <c r="GJ85" i="31" s="1"/>
  <c r="EB9" i="31"/>
  <c r="FP9" i="31" s="1"/>
  <c r="HD9" i="31" s="1"/>
  <c r="HX168" i="31"/>
  <c r="DH30" i="31"/>
  <c r="EV30" i="31" s="1"/>
  <c r="GJ30" i="31" s="1"/>
  <c r="EB158" i="31"/>
  <c r="FP158" i="31" s="1"/>
  <c r="HD158" i="31" s="1"/>
  <c r="HX133" i="31"/>
  <c r="JF183" i="31"/>
  <c r="DI170" i="31"/>
  <c r="EW170" i="31" s="1"/>
  <c r="GK170" i="31" s="1"/>
  <c r="HB134" i="31"/>
  <c r="JN134" i="31" s="1"/>
  <c r="CO74" i="31"/>
  <c r="CN185" i="31"/>
  <c r="BT123" i="31"/>
  <c r="BS166" i="31"/>
  <c r="IX166" i="31"/>
  <c r="JH166" i="31"/>
  <c r="JL166" i="31" s="1"/>
  <c r="CO108" i="31"/>
  <c r="HW58" i="31"/>
  <c r="DI207" i="31"/>
  <c r="EW207" i="31" s="1"/>
  <c r="GK207" i="31" s="1"/>
  <c r="HW213" i="31"/>
  <c r="BT106" i="31"/>
  <c r="IZ4" i="31"/>
  <c r="EC24" i="31"/>
  <c r="FQ24" i="31" s="1"/>
  <c r="HE24" i="31" s="1"/>
  <c r="IQ75" i="31"/>
  <c r="EB35" i="31"/>
  <c r="FP35" i="31" s="1"/>
  <c r="HD35" i="31" s="1"/>
  <c r="HX81" i="31"/>
  <c r="EC184" i="31"/>
  <c r="FQ184" i="31" s="1"/>
  <c r="HE184" i="31" s="1"/>
  <c r="EB105" i="31"/>
  <c r="FP105" i="31" s="1"/>
  <c r="HD105" i="31" s="1"/>
  <c r="CO69" i="31"/>
  <c r="EA113" i="31"/>
  <c r="FO113" i="31" s="1"/>
  <c r="HC113" i="31" s="1"/>
  <c r="DH163" i="31"/>
  <c r="EV163" i="31" s="1"/>
  <c r="GJ163" i="31" s="1"/>
  <c r="CN23" i="31"/>
  <c r="DH64" i="31"/>
  <c r="EV64" i="31" s="1"/>
  <c r="GJ64" i="31" s="1"/>
  <c r="DH17" i="31"/>
  <c r="EV17" i="31" s="1"/>
  <c r="GJ17" i="31" s="1"/>
  <c r="DH180" i="31"/>
  <c r="EV180" i="31" s="1"/>
  <c r="GJ180" i="31" s="1"/>
  <c r="DG48" i="31"/>
  <c r="EU48" i="31" s="1"/>
  <c r="GI48" i="31" s="1"/>
  <c r="EC198" i="31"/>
  <c r="FQ198" i="31" s="1"/>
  <c r="HE198" i="31" s="1"/>
  <c r="EC47" i="31"/>
  <c r="FQ47" i="31" s="1"/>
  <c r="HE47" i="31" s="1"/>
  <c r="BU130" i="31"/>
  <c r="CN53" i="31"/>
  <c r="CN19" i="31"/>
  <c r="EC14" i="31"/>
  <c r="FQ14" i="31" s="1"/>
  <c r="HE14" i="31" s="1"/>
  <c r="EB45" i="31"/>
  <c r="FP45" i="31" s="1"/>
  <c r="HD45" i="31" s="1"/>
  <c r="EC11" i="31"/>
  <c r="FQ11" i="31" s="1"/>
  <c r="HE11" i="31" s="1"/>
  <c r="EB132" i="31"/>
  <c r="FP132" i="31" s="1"/>
  <c r="HD132" i="31" s="1"/>
  <c r="EA186" i="31"/>
  <c r="FO186" i="31" s="1"/>
  <c r="HC186" i="31" s="1"/>
  <c r="DH128" i="31"/>
  <c r="EV128" i="31" s="1"/>
  <c r="GJ128" i="31" s="1"/>
  <c r="DI190" i="31"/>
  <c r="EW190" i="31" s="1"/>
  <c r="GK190" i="31" s="1"/>
  <c r="EC200" i="31"/>
  <c r="FQ200" i="31" s="1"/>
  <c r="HE200" i="31" s="1"/>
  <c r="EC137" i="31"/>
  <c r="FQ137" i="31" s="1"/>
  <c r="HE137" i="31" s="1"/>
  <c r="BU71" i="31"/>
  <c r="HW199" i="31"/>
  <c r="DG16" i="31"/>
  <c r="EU16" i="31" s="1"/>
  <c r="GI16" i="31" s="1"/>
  <c r="HB94" i="31"/>
  <c r="JN94" i="31" s="1"/>
  <c r="IP134" i="31"/>
  <c r="BT98" i="31"/>
  <c r="DG102" i="31"/>
  <c r="EU102" i="31" s="1"/>
  <c r="GI102" i="31" s="1"/>
  <c r="EB77" i="31"/>
  <c r="FP77" i="31" s="1"/>
  <c r="HD77" i="31" s="1"/>
  <c r="EB80" i="31"/>
  <c r="FP80" i="31" s="1"/>
  <c r="HD80" i="31" s="1"/>
  <c r="IQ166" i="31"/>
  <c r="IR54" i="31"/>
  <c r="EB123" i="31"/>
  <c r="FP123" i="31" s="1"/>
  <c r="HD123" i="31" s="1"/>
  <c r="BV181" i="31"/>
  <c r="EC28" i="31"/>
  <c r="FQ28" i="31" s="1"/>
  <c r="HE28" i="31" s="1"/>
  <c r="EC194" i="31"/>
  <c r="FQ194" i="31" s="1"/>
  <c r="HE194" i="31" s="1"/>
  <c r="BU148" i="31"/>
  <c r="BT84" i="31"/>
  <c r="IZ28" i="31"/>
  <c r="EA214" i="31"/>
  <c r="FO214" i="31" s="1"/>
  <c r="HC214" i="31" s="1"/>
  <c r="EC125" i="31"/>
  <c r="FQ125" i="31" s="1"/>
  <c r="HE125" i="31" s="1"/>
  <c r="IQ7" i="31"/>
  <c r="DH86" i="31"/>
  <c r="EV86" i="31" s="1"/>
  <c r="GJ86" i="31" s="1"/>
  <c r="HW97" i="31"/>
  <c r="IQ92" i="31"/>
  <c r="DG116" i="31"/>
  <c r="EU116" i="31" s="1"/>
  <c r="GI116" i="31" s="1"/>
  <c r="K22" i="38"/>
  <c r="J26" i="38"/>
  <c r="CN120" i="31"/>
  <c r="HW19" i="31"/>
  <c r="EB42" i="31"/>
  <c r="FP42" i="31" s="1"/>
  <c r="HD42" i="31" s="1"/>
  <c r="HX27" i="31"/>
  <c r="CO173" i="31"/>
  <c r="CO6" i="31"/>
  <c r="BT83" i="31"/>
  <c r="CN213" i="31"/>
  <c r="DF189" i="31"/>
  <c r="ET189" i="31" s="1"/>
  <c r="HV189" i="31" s="1"/>
  <c r="JH189" i="31" s="1"/>
  <c r="JL189" i="31" s="1"/>
  <c r="EA91" i="31"/>
  <c r="FO91" i="31" s="1"/>
  <c r="HC91" i="31" s="1"/>
  <c r="DI24" i="31"/>
  <c r="EW24" i="31" s="1"/>
  <c r="GK24" i="31" s="1"/>
  <c r="DH11" i="31"/>
  <c r="EV11" i="31" s="1"/>
  <c r="GJ11" i="31" s="1"/>
  <c r="DG209" i="31"/>
  <c r="EU209" i="31" s="1"/>
  <c r="GI209" i="31" s="1"/>
  <c r="EB151" i="31"/>
  <c r="FP151" i="31" s="1"/>
  <c r="HD151" i="31" s="1"/>
  <c r="IR168" i="31"/>
  <c r="EC175" i="31"/>
  <c r="FQ175" i="31" s="1"/>
  <c r="HE175" i="31" s="1"/>
  <c r="EC102" i="31"/>
  <c r="FQ102" i="31" s="1"/>
  <c r="HE102" i="31" s="1"/>
  <c r="BT164" i="31"/>
  <c r="IR41" i="31"/>
  <c r="HX193" i="31"/>
  <c r="CO199" i="31"/>
  <c r="BT78" i="31"/>
  <c r="CN129" i="31"/>
  <c r="DG216" i="31"/>
  <c r="EU216" i="31" s="1"/>
  <c r="GI216" i="31" s="1"/>
  <c r="EC195" i="31"/>
  <c r="FQ195" i="31" s="1"/>
  <c r="HE195" i="31" s="1"/>
  <c r="DG91" i="31"/>
  <c r="EU91" i="31" s="1"/>
  <c r="GI91" i="31" s="1"/>
  <c r="DI167" i="31"/>
  <c r="EW167" i="31" s="1"/>
  <c r="GK167" i="31" s="1"/>
  <c r="CN159" i="31"/>
  <c r="HY142" i="31"/>
  <c r="DH113" i="31"/>
  <c r="EV113" i="31" s="1"/>
  <c r="GJ113" i="31" s="1"/>
  <c r="IZ112" i="31"/>
  <c r="IZ31" i="31"/>
  <c r="IZ210" i="31"/>
  <c r="DH110" i="31"/>
  <c r="EV110" i="31" s="1"/>
  <c r="GJ110" i="31" s="1"/>
  <c r="IR143" i="31"/>
  <c r="BT144" i="31"/>
  <c r="CO40" i="31"/>
  <c r="IP94" i="31"/>
  <c r="EA183" i="31"/>
  <c r="FO183" i="31" s="1"/>
  <c r="HC183" i="31" s="1"/>
  <c r="IR189" i="31"/>
  <c r="BU147" i="31"/>
  <c r="BS105" i="31"/>
  <c r="IX105" i="31"/>
  <c r="JH105" i="31"/>
  <c r="JL105" i="31" s="1"/>
  <c r="IS8" i="31"/>
  <c r="IQ142" i="31"/>
  <c r="EC68" i="31"/>
  <c r="FQ68" i="31" s="1"/>
  <c r="HE68" i="31" s="1"/>
  <c r="CN146" i="31"/>
  <c r="CP112" i="31"/>
  <c r="BU157" i="31"/>
  <c r="HW149" i="31"/>
  <c r="CN114" i="31"/>
  <c r="DH109" i="31"/>
  <c r="EV109" i="31" s="1"/>
  <c r="GJ109" i="31" s="1"/>
  <c r="IQ88" i="31"/>
  <c r="DG4" i="31"/>
  <c r="EU4" i="31" s="1"/>
  <c r="GI4" i="31" s="1"/>
  <c r="DH182" i="31"/>
  <c r="EV182" i="31" s="1"/>
  <c r="GJ182" i="31" s="1"/>
  <c r="EB169" i="31"/>
  <c r="FP169" i="31" s="1"/>
  <c r="HD169" i="31" s="1"/>
  <c r="DF125" i="31"/>
  <c r="ET125" i="31" s="1"/>
  <c r="HV125" i="31" s="1"/>
  <c r="EB52" i="31"/>
  <c r="FP52" i="31" s="1"/>
  <c r="HD52" i="31" s="1"/>
  <c r="CN138" i="31"/>
  <c r="BS159" i="31"/>
  <c r="IX159" i="31"/>
  <c r="JH159" i="31"/>
  <c r="JL159" i="31" s="1"/>
  <c r="DH100" i="31"/>
  <c r="EV100" i="31" s="1"/>
  <c r="GJ100" i="31" s="1"/>
  <c r="EC203" i="31"/>
  <c r="FQ203" i="31" s="1"/>
  <c r="HE203" i="31" s="1"/>
  <c r="EC177" i="31"/>
  <c r="FQ177" i="31" s="1"/>
  <c r="HE177" i="31" s="1"/>
  <c r="DH150" i="31"/>
  <c r="EV150" i="31" s="1"/>
  <c r="GJ150" i="31" s="1"/>
  <c r="EB84" i="31"/>
  <c r="FP84" i="31" s="1"/>
  <c r="HD84" i="31" s="1"/>
  <c r="GH195" i="31"/>
  <c r="JN195" i="31" s="1"/>
  <c r="HX7" i="31"/>
  <c r="CN76" i="31"/>
  <c r="CN97" i="31"/>
  <c r="CL209" i="31"/>
  <c r="DH89" i="31"/>
  <c r="EV89" i="31" s="1"/>
  <c r="GJ89" i="31" s="1"/>
  <c r="IS63" i="31"/>
  <c r="IR57" i="31"/>
  <c r="DH94" i="31"/>
  <c r="EV94" i="31" s="1"/>
  <c r="GJ94" i="31" s="1"/>
  <c r="DH12" i="31"/>
  <c r="EV12" i="31" s="1"/>
  <c r="GJ12" i="31" s="1"/>
  <c r="EB18" i="31"/>
  <c r="FP18" i="31" s="1"/>
  <c r="HD18" i="31" s="1"/>
  <c r="EB136" i="31"/>
  <c r="FP136" i="31" s="1"/>
  <c r="HD136" i="31" s="1"/>
  <c r="EB48" i="31"/>
  <c r="FP48" i="31" s="1"/>
  <c r="HD48" i="31" s="1"/>
  <c r="HW22" i="31"/>
  <c r="EC126" i="31"/>
  <c r="FQ126" i="31" s="1"/>
  <c r="HE126" i="31" s="1"/>
  <c r="HW70" i="31"/>
  <c r="CO119" i="31"/>
  <c r="CM67" i="31"/>
  <c r="JD67" i="31"/>
  <c r="JJ67" i="31"/>
  <c r="JL67" i="31" s="1"/>
  <c r="IR32" i="31"/>
  <c r="BT20" i="31"/>
  <c r="CN210" i="31"/>
  <c r="CN51" i="31"/>
  <c r="DH62" i="31"/>
  <c r="EV62" i="31" s="1"/>
  <c r="GJ62" i="31" s="1"/>
  <c r="DI76" i="31"/>
  <c r="EW76" i="31" s="1"/>
  <c r="GK76" i="31" s="1"/>
  <c r="BS135" i="31"/>
  <c r="IX135" i="31"/>
  <c r="JH135" i="31"/>
  <c r="JL135" i="31" s="1"/>
  <c r="CN50" i="31"/>
  <c r="EC93" i="31"/>
  <c r="FQ93" i="31" s="1"/>
  <c r="HE93" i="31" s="1"/>
  <c r="BT74" i="31"/>
  <c r="DH34" i="31"/>
  <c r="EV34" i="31" s="1"/>
  <c r="GJ34" i="31" s="1"/>
  <c r="HW185" i="31"/>
  <c r="IS85" i="31"/>
  <c r="DH66" i="31"/>
  <c r="EV66" i="31" s="1"/>
  <c r="GJ66" i="31" s="1"/>
  <c r="CN204" i="31"/>
  <c r="DJ99" i="31"/>
  <c r="EX99" i="31" s="1"/>
  <c r="GL99" i="31" s="1"/>
  <c r="BT60" i="31"/>
  <c r="BT68" i="31"/>
  <c r="DG28" i="31"/>
  <c r="EU28" i="31" s="1"/>
  <c r="GI28" i="31" s="1"/>
  <c r="EC139" i="31"/>
  <c r="FQ139" i="31" s="1"/>
  <c r="HE139" i="31" s="1"/>
  <c r="ED135" i="31"/>
  <c r="FR135" i="31" s="1"/>
  <c r="HF135" i="31" s="1"/>
  <c r="EB33" i="31"/>
  <c r="FP33" i="31" s="1"/>
  <c r="HD33" i="31" s="1"/>
  <c r="EB22" i="31"/>
  <c r="FP22" i="31" s="1"/>
  <c r="HD22" i="31" s="1"/>
  <c r="JF133" i="31"/>
  <c r="DH214" i="31"/>
  <c r="EV214" i="31" s="1"/>
  <c r="GJ214" i="31" s="1"/>
  <c r="DH88" i="31"/>
  <c r="EV88" i="31" s="1"/>
  <c r="GJ88" i="31" s="1"/>
  <c r="CN34" i="31"/>
  <c r="CO170" i="31"/>
  <c r="DI154" i="31"/>
  <c r="EW154" i="31" s="1"/>
  <c r="GK154" i="31" s="1"/>
  <c r="CO106" i="31"/>
  <c r="DH114" i="31"/>
  <c r="EV114" i="31" s="1"/>
  <c r="GJ114" i="31" s="1"/>
  <c r="BS195" i="31"/>
  <c r="IX195" i="31"/>
  <c r="DH173" i="31"/>
  <c r="EV173" i="31" s="1"/>
  <c r="GJ173" i="31" s="1"/>
  <c r="DH138" i="31"/>
  <c r="EV138" i="31" s="1"/>
  <c r="GJ138" i="31" s="1"/>
  <c r="EB162" i="31"/>
  <c r="FP162" i="31" s="1"/>
  <c r="HD162" i="31" s="1"/>
  <c r="CM73" i="31"/>
  <c r="JD73" i="31"/>
  <c r="JJ73" i="31"/>
  <c r="JL73" i="31" s="1"/>
  <c r="BU26" i="31"/>
  <c r="BU54" i="31"/>
  <c r="BU179" i="31"/>
  <c r="EB46" i="31"/>
  <c r="FP46" i="31" s="1"/>
  <c r="HD46" i="31" s="1"/>
  <c r="EC61" i="31"/>
  <c r="FQ61" i="31" s="1"/>
  <c r="HE61" i="31" s="1"/>
  <c r="DH155" i="31"/>
  <c r="EV155" i="31" s="1"/>
  <c r="GJ155" i="31" s="1"/>
  <c r="ED96" i="31"/>
  <c r="FR96" i="31" s="1"/>
  <c r="HF96" i="31" s="1"/>
  <c r="BT18" i="31"/>
  <c r="DG112" i="31"/>
  <c r="EU112" i="31" s="1"/>
  <c r="GI112" i="31" s="1"/>
  <c r="DG31" i="31"/>
  <c r="EU31" i="31" s="1"/>
  <c r="GI31" i="31" s="1"/>
  <c r="DG210" i="31"/>
  <c r="EU210" i="31" s="1"/>
  <c r="GI210" i="31" s="1"/>
  <c r="JF171" i="31"/>
  <c r="BV49" i="31"/>
  <c r="BT122" i="31"/>
  <c r="BT92" i="31"/>
  <c r="BU69" i="31"/>
  <c r="JF29" i="31"/>
  <c r="BV200" i="31"/>
  <c r="BT96" i="31"/>
  <c r="EB155" i="31"/>
  <c r="FP155" i="31" s="1"/>
  <c r="HD155" i="31" s="1"/>
  <c r="BU134" i="31"/>
  <c r="BV75" i="31"/>
  <c r="EC190" i="31"/>
  <c r="FQ190" i="31" s="1"/>
  <c r="HE190" i="31" s="1"/>
  <c r="JF153" i="31"/>
  <c r="CN182" i="31"/>
  <c r="CN157" i="31"/>
  <c r="IZ201" i="31"/>
  <c r="IZ141" i="31"/>
  <c r="IQ98" i="31"/>
  <c r="IR188" i="31"/>
  <c r="JF44" i="31"/>
  <c r="EB70" i="31"/>
  <c r="FP70" i="31" s="1"/>
  <c r="HD70" i="31" s="1"/>
  <c r="IS193" i="31"/>
  <c r="HY104" i="31"/>
  <c r="HX10" i="31"/>
  <c r="CM160" i="31"/>
  <c r="JD160" i="31"/>
  <c r="JJ160" i="31"/>
  <c r="JL160" i="31" s="1"/>
  <c r="IZ132" i="31"/>
  <c r="BS82" i="31"/>
  <c r="IX82" i="31"/>
  <c r="JH82" i="31"/>
  <c r="JL82" i="31" s="1"/>
  <c r="BT120" i="31"/>
  <c r="BT129" i="31"/>
  <c r="IZ56" i="31"/>
  <c r="EB192" i="31"/>
  <c r="FP192" i="31" s="1"/>
  <c r="HD192" i="31" s="1"/>
  <c r="DH95" i="31"/>
  <c r="EV95" i="31" s="1"/>
  <c r="GJ95" i="31" s="1"/>
  <c r="DH137" i="31"/>
  <c r="EV137" i="31" s="1"/>
  <c r="GJ137" i="31" s="1"/>
  <c r="IQ20" i="31"/>
  <c r="HX8" i="31"/>
  <c r="EB43" i="31"/>
  <c r="FP43" i="31" s="1"/>
  <c r="HD43" i="31" s="1"/>
  <c r="DH87" i="31"/>
  <c r="EV87" i="31" s="1"/>
  <c r="GJ87" i="31" s="1"/>
  <c r="H18" i="39"/>
  <c r="L25" i="39"/>
  <c r="M17" i="39"/>
  <c r="M25" i="39" s="1"/>
  <c r="DH188" i="31"/>
  <c r="EV188" i="31" s="1"/>
  <c r="GJ188" i="31" s="1"/>
  <c r="BT13" i="31"/>
  <c r="IS13" i="31"/>
  <c r="BT143" i="31"/>
  <c r="DH151" i="31"/>
  <c r="EV151" i="31" s="1"/>
  <c r="GJ151" i="31" s="1"/>
  <c r="CM26" i="31"/>
  <c r="JD26" i="31"/>
  <c r="JJ26" i="31"/>
  <c r="JL26" i="31" s="1"/>
  <c r="EC216" i="31"/>
  <c r="FQ216" i="31" s="1"/>
  <c r="HE216" i="31" s="1"/>
  <c r="IZ42" i="31"/>
  <c r="JF208" i="31"/>
  <c r="DH175" i="31"/>
  <c r="EV175" i="31" s="1"/>
  <c r="GJ175" i="31" s="1"/>
  <c r="DH72" i="31"/>
  <c r="EV72" i="31" s="1"/>
  <c r="GJ72" i="31" s="1"/>
  <c r="IZ5" i="31"/>
  <c r="EB89" i="31"/>
  <c r="FP89" i="31" s="1"/>
  <c r="HD89" i="31" s="1"/>
  <c r="EC154" i="31"/>
  <c r="FQ154" i="31" s="1"/>
  <c r="HE154" i="31" s="1"/>
  <c r="IS15" i="31"/>
  <c r="HW6" i="31"/>
  <c r="IS149" i="31"/>
  <c r="DF202" i="31"/>
  <c r="ET202" i="31" s="1"/>
  <c r="HV202" i="31" s="1"/>
  <c r="HW46" i="31"/>
  <c r="IR131" i="31"/>
  <c r="HW118" i="31"/>
  <c r="EC38" i="31"/>
  <c r="FQ38" i="31" s="1"/>
  <c r="HE38" i="31" s="1"/>
  <c r="HY153" i="31"/>
  <c r="HW121" i="31"/>
  <c r="BT107" i="31"/>
  <c r="GH43" i="31"/>
  <c r="JN43" i="31" s="1"/>
  <c r="CO64" i="31"/>
  <c r="EB218" i="31"/>
  <c r="FP218" i="31" s="1"/>
  <c r="HD218" i="31" s="1"/>
  <c r="DH51" i="31"/>
  <c r="EV51" i="31" s="1"/>
  <c r="GJ51" i="31" s="1"/>
  <c r="DH93" i="31"/>
  <c r="EV93" i="31" s="1"/>
  <c r="GJ93" i="31" s="1"/>
  <c r="HW101" i="31"/>
  <c r="EC197" i="31"/>
  <c r="FQ197" i="31" s="1"/>
  <c r="HE197" i="31" s="1"/>
  <c r="BR55" i="31"/>
  <c r="EC79" i="31"/>
  <c r="FQ79" i="31" s="1"/>
  <c r="HE79" i="31" s="1"/>
  <c r="HX15" i="31"/>
  <c r="DJ178" i="31"/>
  <c r="EX178" i="31" s="1"/>
  <c r="GL178" i="31" s="1"/>
  <c r="EB55" i="31"/>
  <c r="FP55" i="31" s="1"/>
  <c r="HD55" i="31" s="1"/>
  <c r="CO124" i="31"/>
  <c r="BT174" i="31"/>
  <c r="IZ206" i="31"/>
  <c r="DI21" i="31"/>
  <c r="EW21" i="31" s="1"/>
  <c r="GK21" i="31" s="1"/>
  <c r="IQ205" i="31"/>
  <c r="EB17" i="31"/>
  <c r="FP17" i="31" s="1"/>
  <c r="HD17" i="31" s="1"/>
  <c r="EB111" i="31"/>
  <c r="FP111" i="31" s="1"/>
  <c r="HD111" i="31" s="1"/>
  <c r="IQ104" i="31"/>
  <c r="DH208" i="31"/>
  <c r="EV208" i="31" s="1"/>
  <c r="GJ208" i="31" s="1"/>
  <c r="EC62" i="31"/>
  <c r="FQ62" i="31" s="1"/>
  <c r="HE62" i="31" s="1"/>
  <c r="EB150" i="31"/>
  <c r="FP150" i="31" s="1"/>
  <c r="HD150" i="31" s="1"/>
  <c r="EA133" i="31"/>
  <c r="FO133" i="31" s="1"/>
  <c r="HC133" i="31" s="1"/>
  <c r="IQ81" i="31"/>
  <c r="CN10" i="31"/>
  <c r="DH80" i="31"/>
  <c r="EV80" i="31" s="1"/>
  <c r="GJ80" i="31" s="1"/>
  <c r="EB176" i="31"/>
  <c r="FP176" i="31" s="1"/>
  <c r="HD176" i="31" s="1"/>
  <c r="CO178" i="31"/>
  <c r="CN31" i="31"/>
  <c r="IQ196" i="31"/>
  <c r="HW171" i="31"/>
  <c r="JF161" i="31"/>
  <c r="JF152" i="31"/>
  <c r="EB207" i="31"/>
  <c r="FP207" i="31" s="1"/>
  <c r="HD207" i="31" s="1"/>
  <c r="HX53" i="31"/>
  <c r="EB130" i="31"/>
  <c r="FP130" i="31" s="1"/>
  <c r="HD130" i="31" s="1"/>
  <c r="HW211" i="31"/>
  <c r="BS136" i="31"/>
  <c r="IX136" i="31"/>
  <c r="JH136" i="31"/>
  <c r="JL136" i="31" s="1"/>
  <c r="BS23" i="31"/>
  <c r="IX23" i="31"/>
  <c r="JH23" i="31"/>
  <c r="JL23" i="31" s="1"/>
  <c r="BU44" i="31"/>
  <c r="IZ38" i="31"/>
  <c r="CN66" i="31"/>
  <c r="CO101" i="31"/>
  <c r="DI204" i="31"/>
  <c r="EW204" i="31" s="1"/>
  <c r="GK204" i="31" s="1"/>
  <c r="DF79" i="31"/>
  <c r="ET79" i="31" s="1"/>
  <c r="GH33" i="31"/>
  <c r="JN33" i="31" s="1"/>
  <c r="CN172" i="31"/>
  <c r="CN179" i="31"/>
  <c r="EB215" i="31"/>
  <c r="FP215" i="31" s="1"/>
  <c r="HD215" i="31" s="1"/>
  <c r="EB140" i="31"/>
  <c r="FP140" i="31" s="1"/>
  <c r="HD140" i="31" s="1"/>
  <c r="EA171" i="31"/>
  <c r="FO171" i="31" s="1"/>
  <c r="HC171" i="31" s="1"/>
  <c r="CO36" i="31"/>
  <c r="BS43" i="31"/>
  <c r="IX43" i="31"/>
  <c r="EB164" i="31"/>
  <c r="FP164" i="31" s="1"/>
  <c r="HD164" i="31" s="1"/>
  <c r="BV217" i="31"/>
  <c r="DI77" i="31"/>
  <c r="EW77" i="31" s="1"/>
  <c r="GK77" i="31" s="1"/>
  <c r="CM110" i="31"/>
  <c r="JD110" i="31"/>
  <c r="JJ110" i="31"/>
  <c r="JL110" i="31" s="1"/>
  <c r="BT183" i="31"/>
  <c r="EA29" i="31"/>
  <c r="FO29" i="31" s="1"/>
  <c r="HC29" i="31" s="1"/>
  <c r="CM165" i="31"/>
  <c r="JD165" i="31"/>
  <c r="JJ165" i="31"/>
  <c r="JL165" i="31" s="1"/>
  <c r="DH194" i="31"/>
  <c r="EV194" i="31" s="1"/>
  <c r="GJ194" i="31" s="1"/>
  <c r="CN59" i="31"/>
  <c r="EA153" i="31"/>
  <c r="FO153" i="31" s="1"/>
  <c r="HC153" i="31" s="1"/>
  <c r="IR118" i="31"/>
  <c r="CP167" i="31"/>
  <c r="DG201" i="31"/>
  <c r="EU201" i="31" s="1"/>
  <c r="GI201" i="31" s="1"/>
  <c r="DG141" i="31"/>
  <c r="EU141" i="31" s="1"/>
  <c r="GI141" i="31" s="1"/>
  <c r="EA44" i="31"/>
  <c r="FO44" i="31" s="1"/>
  <c r="HC44" i="31" s="1"/>
  <c r="BT65" i="31"/>
  <c r="BT41" i="31"/>
  <c r="CO117" i="31"/>
  <c r="JF113" i="31"/>
  <c r="DG132" i="31"/>
  <c r="EU132" i="31" s="1"/>
  <c r="GI132" i="31" s="1"/>
  <c r="EB21" i="31"/>
  <c r="FP21" i="31" s="1"/>
  <c r="HD21" i="31" s="1"/>
  <c r="BT127" i="31"/>
  <c r="CO144" i="31"/>
  <c r="DG56" i="31"/>
  <c r="EU56" i="31" s="1"/>
  <c r="GI56" i="31" s="1"/>
  <c r="DH177" i="31"/>
  <c r="EV177" i="31" s="1"/>
  <c r="GJ177" i="31" s="1"/>
  <c r="BT63" i="31"/>
  <c r="IZ48" i="31"/>
  <c r="EC156" i="31"/>
  <c r="FQ156" i="31" s="1"/>
  <c r="HE156" i="31" s="1"/>
  <c r="BT161" i="31"/>
  <c r="EB95" i="31"/>
  <c r="FP95" i="31" s="1"/>
  <c r="HD95" i="31" s="1"/>
  <c r="CO72" i="31"/>
  <c r="CO217" i="31"/>
  <c r="BT126" i="31"/>
  <c r="CN16" i="31"/>
  <c r="EB90" i="31"/>
  <c r="FP90" i="31" s="1"/>
  <c r="HD90" i="31" s="1"/>
  <c r="DG42" i="31"/>
  <c r="EU42" i="31" s="1"/>
  <c r="GI42" i="31" s="1"/>
  <c r="EA208" i="31"/>
  <c r="FO208" i="31" s="1"/>
  <c r="HC208" i="31" s="1"/>
  <c r="DG5" i="31"/>
  <c r="EU5" i="31" s="1"/>
  <c r="GI5" i="31" s="1"/>
  <c r="EB4" i="31"/>
  <c r="FP4" i="31" s="1"/>
  <c r="HD4" i="31" s="1"/>
  <c r="JF186" i="31"/>
  <c r="EB56" i="31"/>
  <c r="FP56" i="31" s="1"/>
  <c r="HD56" i="31" s="1"/>
  <c r="EC174" i="31"/>
  <c r="FQ174" i="31" s="1"/>
  <c r="HE174" i="31" s="1"/>
  <c r="EB206" i="31"/>
  <c r="FP206" i="31" s="1"/>
  <c r="HD206" i="31" s="1"/>
  <c r="BS33" i="31"/>
  <c r="IX33" i="31"/>
  <c r="IZ16" i="31"/>
  <c r="BV187" i="31"/>
  <c r="BU162" i="31"/>
  <c r="IZ102" i="31"/>
  <c r="CN25" i="31"/>
  <c r="BT184" i="31"/>
  <c r="BT29" i="31"/>
  <c r="CO58" i="31"/>
  <c r="BV192" i="31"/>
  <c r="EB121" i="31"/>
  <c r="FP121" i="31" s="1"/>
  <c r="HD121" i="31" s="1"/>
  <c r="BU25" i="31"/>
  <c r="CN191" i="31"/>
  <c r="BT131" i="31"/>
  <c r="DG206" i="31"/>
  <c r="EU206" i="31" s="1"/>
  <c r="GI206" i="31" s="1"/>
  <c r="HX93" i="31" l="1"/>
  <c r="BU93" i="31" s="1"/>
  <c r="IR4" i="31"/>
  <c r="HW56" i="31"/>
  <c r="BT56" i="31" s="1"/>
  <c r="IR192" i="31"/>
  <c r="HW4" i="31"/>
  <c r="HW201" i="31"/>
  <c r="BT201" i="31" s="1"/>
  <c r="HZ178" i="31"/>
  <c r="BW178" i="31" s="1"/>
  <c r="IQ91" i="31"/>
  <c r="CN91" i="31" s="1"/>
  <c r="HW42" i="31"/>
  <c r="BT42" i="31" s="1"/>
  <c r="HW112" i="31"/>
  <c r="BT112" i="31" s="1"/>
  <c r="HX150" i="31"/>
  <c r="HX12" i="31"/>
  <c r="BU12" i="31" s="1"/>
  <c r="HW209" i="31"/>
  <c r="IS137" i="31"/>
  <c r="CP137" i="31" s="1"/>
  <c r="IR123" i="31"/>
  <c r="CO123" i="31" s="1"/>
  <c r="IS11" i="31"/>
  <c r="CP11" i="31" s="1"/>
  <c r="V22" i="38"/>
  <c r="W22" i="38" s="1"/>
  <c r="Y22" i="38" s="1"/>
  <c r="Z22" i="38" s="1"/>
  <c r="Z26" i="38" s="1"/>
  <c r="IR206" i="31"/>
  <c r="CO206" i="31" s="1"/>
  <c r="IR43" i="31"/>
  <c r="HX138" i="31"/>
  <c r="HX64" i="31"/>
  <c r="BU64" i="31" s="1"/>
  <c r="IR162" i="31"/>
  <c r="IQ183" i="31"/>
  <c r="CN183" i="31" s="1"/>
  <c r="HX88" i="31"/>
  <c r="BU88" i="31" s="1"/>
  <c r="IR90" i="31"/>
  <c r="CO90" i="31" s="1"/>
  <c r="IS174" i="31"/>
  <c r="CP174" i="31" s="1"/>
  <c r="HW210" i="31"/>
  <c r="BT210" i="31" s="1"/>
  <c r="IS194" i="31"/>
  <c r="IS156" i="31"/>
  <c r="IR150" i="31"/>
  <c r="CO150" i="31" s="1"/>
  <c r="IS126" i="31"/>
  <c r="CP126" i="31" s="1"/>
  <c r="IS203" i="31"/>
  <c r="CP203" i="31" s="1"/>
  <c r="IS190" i="31"/>
  <c r="CP190" i="31" s="1"/>
  <c r="HX110" i="31"/>
  <c r="BU110" i="31" s="1"/>
  <c r="HX85" i="31"/>
  <c r="IR212" i="31"/>
  <c r="CO212" i="31" s="1"/>
  <c r="HW132" i="31"/>
  <c r="BT132" i="31" s="1"/>
  <c r="IR164" i="31"/>
  <c r="CO164" i="31" s="1"/>
  <c r="IR169" i="31"/>
  <c r="CO169" i="31" s="1"/>
  <c r="HX36" i="31"/>
  <c r="BU36" i="31" s="1"/>
  <c r="IR215" i="31"/>
  <c r="CO215" i="31" s="1"/>
  <c r="IS62" i="31"/>
  <c r="CP62" i="31" s="1"/>
  <c r="IR46" i="31"/>
  <c r="HW28" i="31"/>
  <c r="HX113" i="31"/>
  <c r="BU113" i="31" s="1"/>
  <c r="HW216" i="31"/>
  <c r="IQ208" i="31"/>
  <c r="CN208" i="31" s="1"/>
  <c r="HX208" i="31"/>
  <c r="BU208" i="31" s="1"/>
  <c r="IR155" i="31"/>
  <c r="CO155" i="31" s="1"/>
  <c r="IT96" i="31"/>
  <c r="CQ96" i="31" s="1"/>
  <c r="IR84" i="31"/>
  <c r="CO84" i="31" s="1"/>
  <c r="HX182" i="31"/>
  <c r="BU182" i="31" s="1"/>
  <c r="IR77" i="31"/>
  <c r="HW16" i="31"/>
  <c r="BT16" i="31" s="1"/>
  <c r="HW38" i="31"/>
  <c r="BT38" i="31" s="1"/>
  <c r="HY21" i="31"/>
  <c r="BV21" i="31" s="1"/>
  <c r="HX51" i="31"/>
  <c r="BU51" i="31" s="1"/>
  <c r="IS38" i="31"/>
  <c r="CP38" i="31" s="1"/>
  <c r="IR70" i="31"/>
  <c r="HX34" i="31"/>
  <c r="BU34" i="31" s="1"/>
  <c r="IS175" i="31"/>
  <c r="CP175" i="31" s="1"/>
  <c r="HW116" i="31"/>
  <c r="BT116" i="31" s="1"/>
  <c r="HY108" i="31"/>
  <c r="BV108" i="31" s="1"/>
  <c r="IR128" i="31"/>
  <c r="CO128" i="31" s="1"/>
  <c r="HW141" i="31"/>
  <c r="IQ171" i="31"/>
  <c r="CN171" i="31" s="1"/>
  <c r="IS61" i="31"/>
  <c r="CP61" i="31" s="1"/>
  <c r="HX114" i="31"/>
  <c r="BU114" i="31" s="1"/>
  <c r="HZ99" i="31"/>
  <c r="BW99" i="31" s="1"/>
  <c r="IS68" i="31"/>
  <c r="HY167" i="31"/>
  <c r="BV167" i="31" s="1"/>
  <c r="BS125" i="31"/>
  <c r="IX125" i="31"/>
  <c r="JH125" i="31"/>
  <c r="JL125" i="31" s="1"/>
  <c r="BS202" i="31"/>
  <c r="IX202" i="31"/>
  <c r="JH202" i="31"/>
  <c r="JL202" i="31" s="1"/>
  <c r="DI25" i="31"/>
  <c r="EW25" i="31" s="1"/>
  <c r="GK25" i="31" s="1"/>
  <c r="DH146" i="31"/>
  <c r="EV146" i="31" s="1"/>
  <c r="GJ146" i="31" s="1"/>
  <c r="DH37" i="31"/>
  <c r="EV37" i="31" s="1"/>
  <c r="GJ37" i="31" s="1"/>
  <c r="DG33" i="31"/>
  <c r="EU33" i="31" s="1"/>
  <c r="GI33" i="31" s="1"/>
  <c r="IR56" i="31"/>
  <c r="HW5" i="31"/>
  <c r="DI50" i="31"/>
  <c r="EW50" i="31" s="1"/>
  <c r="GK50" i="31" s="1"/>
  <c r="DH126" i="31"/>
  <c r="EV126" i="31" s="1"/>
  <c r="GJ126" i="31" s="1"/>
  <c r="IR95" i="31"/>
  <c r="HX177" i="31"/>
  <c r="IR21" i="31"/>
  <c r="EC117" i="31"/>
  <c r="FQ117" i="31" s="1"/>
  <c r="HE117" i="31" s="1"/>
  <c r="IQ44" i="31"/>
  <c r="IZ43" i="31"/>
  <c r="IR140" i="31"/>
  <c r="EB179" i="31"/>
  <c r="FP179" i="31" s="1"/>
  <c r="HD179" i="31" s="1"/>
  <c r="GH79" i="31"/>
  <c r="JN79" i="31" s="1"/>
  <c r="IR130" i="31"/>
  <c r="IQ133" i="31"/>
  <c r="DJ205" i="31"/>
  <c r="EX205" i="31" s="1"/>
  <c r="GL205" i="31" s="1"/>
  <c r="IR55" i="31"/>
  <c r="IR218" i="31"/>
  <c r="BV153" i="31"/>
  <c r="HX188" i="31"/>
  <c r="BU8" i="31"/>
  <c r="BU10" i="31"/>
  <c r="CN98" i="31"/>
  <c r="EB157" i="31"/>
  <c r="FP157" i="31" s="1"/>
  <c r="HD157" i="31" s="1"/>
  <c r="DJ75" i="31"/>
  <c r="EX75" i="31" s="1"/>
  <c r="GL75" i="31" s="1"/>
  <c r="DJ200" i="31"/>
  <c r="EX200" i="31" s="1"/>
  <c r="GL200" i="31" s="1"/>
  <c r="DH122" i="31"/>
  <c r="EV122" i="31" s="1"/>
  <c r="GJ122" i="31" s="1"/>
  <c r="HW31" i="31"/>
  <c r="HX155" i="31"/>
  <c r="DI179" i="31"/>
  <c r="EW179" i="31" s="1"/>
  <c r="GK179" i="31" s="1"/>
  <c r="JF73" i="31"/>
  <c r="ED60" i="31"/>
  <c r="FR60" i="31" s="1"/>
  <c r="HF60" i="31" s="1"/>
  <c r="HX173" i="31"/>
  <c r="BU7" i="31"/>
  <c r="IS177" i="31"/>
  <c r="ED112" i="31"/>
  <c r="FR112" i="31" s="1"/>
  <c r="HF112" i="31" s="1"/>
  <c r="IZ105" i="31"/>
  <c r="CM94" i="31"/>
  <c r="JD94" i="31"/>
  <c r="JJ94" i="31"/>
  <c r="JL94" i="31" s="1"/>
  <c r="BV142" i="31"/>
  <c r="IS195" i="31"/>
  <c r="DH78" i="31"/>
  <c r="EV78" i="31" s="1"/>
  <c r="GJ78" i="31" s="1"/>
  <c r="IS102" i="31"/>
  <c r="EC6" i="31"/>
  <c r="FQ6" i="31" s="1"/>
  <c r="HE6" i="31" s="1"/>
  <c r="EB120" i="31"/>
  <c r="FP120" i="31" s="1"/>
  <c r="HD120" i="31" s="1"/>
  <c r="HX86" i="31"/>
  <c r="IR35" i="31"/>
  <c r="BT213" i="31"/>
  <c r="IR158" i="31"/>
  <c r="CO181" i="31"/>
  <c r="BU35" i="31"/>
  <c r="IQ152" i="31"/>
  <c r="CN12" i="31"/>
  <c r="DI165" i="31"/>
  <c r="EW165" i="31" s="1"/>
  <c r="GK165" i="31" s="1"/>
  <c r="DH160" i="31"/>
  <c r="EV160" i="31" s="1"/>
  <c r="GJ160" i="31" s="1"/>
  <c r="EC58" i="31"/>
  <c r="FQ58" i="31" s="1"/>
  <c r="HE58" i="31" s="1"/>
  <c r="DH184" i="31"/>
  <c r="EV184" i="31" s="1"/>
  <c r="GJ184" i="31" s="1"/>
  <c r="DI162" i="31"/>
  <c r="EW162" i="31" s="1"/>
  <c r="GK162" i="31" s="1"/>
  <c r="IQ153" i="31"/>
  <c r="EA165" i="31"/>
  <c r="FO165" i="31" s="1"/>
  <c r="HC165" i="31" s="1"/>
  <c r="EA110" i="31"/>
  <c r="FO110" i="31" s="1"/>
  <c r="HC110" i="31" s="1"/>
  <c r="HV79" i="31"/>
  <c r="EB66" i="31"/>
  <c r="FP66" i="31" s="1"/>
  <c r="HD66" i="31" s="1"/>
  <c r="DG23" i="31"/>
  <c r="EU23" i="31" s="1"/>
  <c r="GI23" i="31" s="1"/>
  <c r="BU53" i="31"/>
  <c r="DH218" i="31"/>
  <c r="EV218" i="31" s="1"/>
  <c r="GJ218" i="31" s="1"/>
  <c r="IR176" i="31"/>
  <c r="IR111" i="31"/>
  <c r="IS197" i="31"/>
  <c r="CP149" i="31"/>
  <c r="HX151" i="31"/>
  <c r="N25" i="39"/>
  <c r="AC25" i="39"/>
  <c r="AD25" i="39" s="1"/>
  <c r="CN20" i="31"/>
  <c r="DG82" i="31"/>
  <c r="EU82" i="31" s="1"/>
  <c r="GI82" i="31" s="1"/>
  <c r="BV104" i="31"/>
  <c r="IZ195" i="31"/>
  <c r="EC106" i="31"/>
  <c r="FQ106" i="31" s="1"/>
  <c r="HE106" i="31" s="1"/>
  <c r="EC170" i="31"/>
  <c r="FQ170" i="31" s="1"/>
  <c r="HE170" i="31" s="1"/>
  <c r="HX214" i="31"/>
  <c r="IR33" i="31"/>
  <c r="DH68" i="31"/>
  <c r="EV68" i="31" s="1"/>
  <c r="GJ68" i="31" s="1"/>
  <c r="EB204" i="31"/>
  <c r="FP204" i="31" s="1"/>
  <c r="HD204" i="31" s="1"/>
  <c r="DH74" i="31"/>
  <c r="EV74" i="31" s="1"/>
  <c r="GJ74" i="31" s="1"/>
  <c r="DG135" i="31"/>
  <c r="EU135" i="31" s="1"/>
  <c r="GI135" i="31" s="1"/>
  <c r="EA67" i="31"/>
  <c r="FO67" i="31" s="1"/>
  <c r="HC67" i="31" s="1"/>
  <c r="IR48" i="31"/>
  <c r="HX94" i="31"/>
  <c r="EB97" i="31"/>
  <c r="FP97" i="31" s="1"/>
  <c r="HD97" i="31" s="1"/>
  <c r="DG159" i="31"/>
  <c r="EU159" i="31" s="1"/>
  <c r="GI159" i="31" s="1"/>
  <c r="HX109" i="31"/>
  <c r="HX11" i="31"/>
  <c r="GH189" i="31"/>
  <c r="JN189" i="31" s="1"/>
  <c r="CN7" i="31"/>
  <c r="IS28" i="31"/>
  <c r="EE30" i="31"/>
  <c r="FS30" i="31" s="1"/>
  <c r="HG30" i="31" s="1"/>
  <c r="EC201" i="31"/>
  <c r="FQ201" i="31" s="1"/>
  <c r="HE201" i="31" s="1"/>
  <c r="IS200" i="31"/>
  <c r="HX128" i="31"/>
  <c r="EC37" i="31"/>
  <c r="FQ37" i="31" s="1"/>
  <c r="HE37" i="31" s="1"/>
  <c r="IS14" i="31"/>
  <c r="EB53" i="31"/>
  <c r="FP53" i="31" s="1"/>
  <c r="HD53" i="31" s="1"/>
  <c r="IS198" i="31"/>
  <c r="HX17" i="31"/>
  <c r="EB23" i="31"/>
  <c r="FP23" i="31" s="1"/>
  <c r="HD23" i="31" s="1"/>
  <c r="EC49" i="31"/>
  <c r="FQ49" i="31" s="1"/>
  <c r="HE49" i="31" s="1"/>
  <c r="CN75" i="31"/>
  <c r="DG166" i="31"/>
  <c r="EU166" i="31" s="1"/>
  <c r="GI166" i="31" s="1"/>
  <c r="BU39" i="31"/>
  <c r="HY73" i="31"/>
  <c r="HX115" i="31"/>
  <c r="GH145" i="31"/>
  <c r="JN145" i="31" s="1"/>
  <c r="BU32" i="31"/>
  <c r="HX203" i="31"/>
  <c r="DI40" i="31"/>
  <c r="EW40" i="31" s="1"/>
  <c r="GK40" i="31" s="1"/>
  <c r="DH169" i="31"/>
  <c r="EV169" i="31" s="1"/>
  <c r="GJ169" i="31" s="1"/>
  <c r="EB107" i="31"/>
  <c r="FP107" i="31" s="1"/>
  <c r="HD107" i="31" s="1"/>
  <c r="DH161" i="31"/>
  <c r="EV161" i="31" s="1"/>
  <c r="GJ161" i="31" s="1"/>
  <c r="ED127" i="31"/>
  <c r="FR127" i="31" s="1"/>
  <c r="HF127" i="31" s="1"/>
  <c r="DH41" i="31"/>
  <c r="EV41" i="31" s="1"/>
  <c r="GJ41" i="31" s="1"/>
  <c r="BT141" i="31"/>
  <c r="DG43" i="31"/>
  <c r="EU43" i="31" s="1"/>
  <c r="GI43" i="31" s="1"/>
  <c r="EB172" i="31"/>
  <c r="FP172" i="31" s="1"/>
  <c r="HD172" i="31" s="1"/>
  <c r="BT171" i="31"/>
  <c r="BT101" i="31"/>
  <c r="EC64" i="31"/>
  <c r="FQ64" i="31" s="1"/>
  <c r="HE64" i="31" s="1"/>
  <c r="BT6" i="31"/>
  <c r="CP193" i="31"/>
  <c r="ED5" i="31"/>
  <c r="FR5" i="31" s="1"/>
  <c r="HF5" i="31" s="1"/>
  <c r="EB182" i="31"/>
  <c r="FP182" i="31" s="1"/>
  <c r="HD182" i="31" s="1"/>
  <c r="DI134" i="31"/>
  <c r="EW134" i="31" s="1"/>
  <c r="GK134" i="31" s="1"/>
  <c r="DJ49" i="31"/>
  <c r="EX49" i="31" s="1"/>
  <c r="GL49" i="31" s="1"/>
  <c r="EB202" i="31"/>
  <c r="FP202" i="31" s="1"/>
  <c r="HD202" i="31" s="1"/>
  <c r="EA73" i="31"/>
  <c r="FO73" i="31" s="1"/>
  <c r="HC73" i="31" s="1"/>
  <c r="CO162" i="31"/>
  <c r="EB210" i="31"/>
  <c r="FP210" i="31" s="1"/>
  <c r="HD210" i="31" s="1"/>
  <c r="CO57" i="31"/>
  <c r="EB146" i="31"/>
  <c r="FP146" i="31" s="1"/>
  <c r="HD146" i="31" s="1"/>
  <c r="DG105" i="31"/>
  <c r="EU105" i="31" s="1"/>
  <c r="GI105" i="31" s="1"/>
  <c r="EC40" i="31"/>
  <c r="FQ40" i="31" s="1"/>
  <c r="HE40" i="31" s="1"/>
  <c r="EB159" i="31"/>
  <c r="FP159" i="31" s="1"/>
  <c r="HD159" i="31" s="1"/>
  <c r="BT216" i="31"/>
  <c r="EC199" i="31"/>
  <c r="FQ199" i="31" s="1"/>
  <c r="HE199" i="31" s="1"/>
  <c r="BS189" i="31"/>
  <c r="IX189" i="31"/>
  <c r="EC173" i="31"/>
  <c r="FQ173" i="31" s="1"/>
  <c r="HE173" i="31" s="1"/>
  <c r="CO54" i="31"/>
  <c r="HY207" i="31"/>
  <c r="HX30" i="31"/>
  <c r="DI186" i="31"/>
  <c r="EW186" i="31" s="1"/>
  <c r="GK186" i="31" s="1"/>
  <c r="CP27" i="31"/>
  <c r="IQ161" i="31"/>
  <c r="HV145" i="31"/>
  <c r="DH131" i="31"/>
  <c r="EV131" i="31" s="1"/>
  <c r="GJ131" i="31" s="1"/>
  <c r="IR121" i="31"/>
  <c r="DI158" i="31"/>
  <c r="EW158" i="31" s="1"/>
  <c r="GK158" i="31" s="1"/>
  <c r="DI140" i="31"/>
  <c r="EW140" i="31" s="1"/>
  <c r="GK140" i="31" s="1"/>
  <c r="DJ187" i="31"/>
  <c r="EX187" i="31" s="1"/>
  <c r="GL187" i="31" s="1"/>
  <c r="EB59" i="31"/>
  <c r="FP59" i="31" s="1"/>
  <c r="HD59" i="31" s="1"/>
  <c r="IQ29" i="31"/>
  <c r="HY77" i="31"/>
  <c r="HY204" i="31"/>
  <c r="IZ136" i="31"/>
  <c r="IR207" i="31"/>
  <c r="CN196" i="31"/>
  <c r="HX80" i="31"/>
  <c r="IR17" i="31"/>
  <c r="BU15" i="31"/>
  <c r="BT118" i="31"/>
  <c r="CP15" i="31"/>
  <c r="HX72" i="31"/>
  <c r="IS216" i="31"/>
  <c r="DH143" i="31"/>
  <c r="EV143" i="31" s="1"/>
  <c r="GJ143" i="31" s="1"/>
  <c r="I18" i="39"/>
  <c r="J18" i="39" s="1"/>
  <c r="K18" i="39" s="1"/>
  <c r="K26" i="39" s="1"/>
  <c r="HX137" i="31"/>
  <c r="DH129" i="31"/>
  <c r="EV129" i="31" s="1"/>
  <c r="GJ129" i="31" s="1"/>
  <c r="DG195" i="31"/>
  <c r="EU195" i="31" s="1"/>
  <c r="GI195" i="31" s="1"/>
  <c r="DI67" i="31"/>
  <c r="EW67" i="31" s="1"/>
  <c r="GK67" i="31" s="1"/>
  <c r="EB34" i="31"/>
  <c r="FP34" i="31" s="1"/>
  <c r="HD34" i="31" s="1"/>
  <c r="IT135" i="31"/>
  <c r="DH60" i="31"/>
  <c r="EV60" i="31" s="1"/>
  <c r="GJ60" i="31" s="1"/>
  <c r="HX66" i="31"/>
  <c r="IS93" i="31"/>
  <c r="HY76" i="31"/>
  <c r="EC119" i="31"/>
  <c r="FQ119" i="31" s="1"/>
  <c r="HE119" i="31" s="1"/>
  <c r="IR136" i="31"/>
  <c r="CP63" i="31"/>
  <c r="EB76" i="31"/>
  <c r="FP76" i="31" s="1"/>
  <c r="HD76" i="31" s="1"/>
  <c r="EB138" i="31"/>
  <c r="FP138" i="31" s="1"/>
  <c r="HD138" i="31" s="1"/>
  <c r="EB114" i="31"/>
  <c r="FP114" i="31" s="1"/>
  <c r="HD114" i="31" s="1"/>
  <c r="BU193" i="31"/>
  <c r="CO168" i="31"/>
  <c r="HY24" i="31"/>
  <c r="BU27" i="31"/>
  <c r="IS125" i="31"/>
  <c r="DH84" i="31"/>
  <c r="EV84" i="31" s="1"/>
  <c r="GJ84" i="31" s="1"/>
  <c r="DJ181" i="31"/>
  <c r="EX181" i="31" s="1"/>
  <c r="GL181" i="31" s="1"/>
  <c r="CN166" i="31"/>
  <c r="HW102" i="31"/>
  <c r="BT199" i="31"/>
  <c r="EC71" i="31"/>
  <c r="FQ71" i="31" s="1"/>
  <c r="HE71" i="31" s="1"/>
  <c r="IQ186" i="31"/>
  <c r="IR45" i="31"/>
  <c r="EC122" i="31"/>
  <c r="FQ122" i="31" s="1"/>
  <c r="HE122" i="31" s="1"/>
  <c r="DI130" i="31"/>
  <c r="EW130" i="31" s="1"/>
  <c r="GK130" i="31" s="1"/>
  <c r="HW48" i="31"/>
  <c r="HX163" i="31"/>
  <c r="IR105" i="31"/>
  <c r="IS24" i="31"/>
  <c r="BT58" i="31"/>
  <c r="DH123" i="31"/>
  <c r="EV123" i="31" s="1"/>
  <c r="GJ123" i="31" s="1"/>
  <c r="HY170" i="31"/>
  <c r="BU168" i="31"/>
  <c r="DI212" i="31"/>
  <c r="EW212" i="31" s="1"/>
  <c r="GK212" i="31" s="1"/>
  <c r="IZ90" i="31"/>
  <c r="CN147" i="31"/>
  <c r="IS86" i="31"/>
  <c r="DJ45" i="31"/>
  <c r="EX45" i="31" s="1"/>
  <c r="GL45" i="31" s="1"/>
  <c r="CP156" i="31"/>
  <c r="DH63" i="31"/>
  <c r="EV63" i="31" s="1"/>
  <c r="GJ63" i="31" s="1"/>
  <c r="EC144" i="31"/>
  <c r="FQ144" i="31" s="1"/>
  <c r="HE144" i="31" s="1"/>
  <c r="DH47" i="31"/>
  <c r="EV47" i="31" s="1"/>
  <c r="GJ47" i="31" s="1"/>
  <c r="EC36" i="31"/>
  <c r="FQ36" i="31" s="1"/>
  <c r="HE36" i="31" s="1"/>
  <c r="DH52" i="31"/>
  <c r="EV52" i="31" s="1"/>
  <c r="GJ52" i="31" s="1"/>
  <c r="CN205" i="31"/>
  <c r="DH174" i="31"/>
  <c r="EV174" i="31" s="1"/>
  <c r="GJ174" i="31" s="1"/>
  <c r="CO131" i="31"/>
  <c r="CP13" i="31"/>
  <c r="CO70" i="31"/>
  <c r="DI69" i="31"/>
  <c r="EW69" i="31" s="1"/>
  <c r="GK69" i="31" s="1"/>
  <c r="DH18" i="31"/>
  <c r="EV18" i="31" s="1"/>
  <c r="GJ18" i="31" s="1"/>
  <c r="EB211" i="31"/>
  <c r="FP211" i="31" s="1"/>
  <c r="HD211" i="31" s="1"/>
  <c r="DI54" i="31"/>
  <c r="EW54" i="31" s="1"/>
  <c r="GK54" i="31" s="1"/>
  <c r="EB87" i="31"/>
  <c r="FP87" i="31" s="1"/>
  <c r="HD87" i="31" s="1"/>
  <c r="BU138" i="31"/>
  <c r="CP85" i="31"/>
  <c r="DH20" i="31"/>
  <c r="EV20" i="31" s="1"/>
  <c r="GJ20" i="31" s="1"/>
  <c r="BT70" i="31"/>
  <c r="BT149" i="31"/>
  <c r="CP68" i="31"/>
  <c r="DI147" i="31"/>
  <c r="EW147" i="31" s="1"/>
  <c r="GK147" i="31" s="1"/>
  <c r="DH144" i="31"/>
  <c r="EV144" i="31" s="1"/>
  <c r="GJ144" i="31" s="1"/>
  <c r="DI176" i="31"/>
  <c r="EW176" i="31" s="1"/>
  <c r="GK176" i="31" s="1"/>
  <c r="CO41" i="31"/>
  <c r="EB213" i="31"/>
  <c r="FP213" i="31" s="1"/>
  <c r="HD213" i="31" s="1"/>
  <c r="EC83" i="31"/>
  <c r="FQ83" i="31" s="1"/>
  <c r="HE83" i="31" s="1"/>
  <c r="GH197" i="31"/>
  <c r="JN197" i="31" s="1"/>
  <c r="BU152" i="31"/>
  <c r="EC217" i="31"/>
  <c r="FQ217" i="31" s="1"/>
  <c r="HE217" i="31" s="1"/>
  <c r="HW206" i="31"/>
  <c r="EB191" i="31"/>
  <c r="FP191" i="31" s="1"/>
  <c r="HD191" i="31" s="1"/>
  <c r="DJ192" i="31"/>
  <c r="EX192" i="31" s="1"/>
  <c r="GL192" i="31" s="1"/>
  <c r="DH29" i="31"/>
  <c r="EV29" i="31" s="1"/>
  <c r="GJ29" i="31" s="1"/>
  <c r="EB25" i="31"/>
  <c r="FP25" i="31" s="1"/>
  <c r="HD25" i="31" s="1"/>
  <c r="HX194" i="31"/>
  <c r="DH183" i="31"/>
  <c r="EV183" i="31" s="1"/>
  <c r="GJ183" i="31" s="1"/>
  <c r="DJ217" i="31"/>
  <c r="EX217" i="31" s="1"/>
  <c r="GL217" i="31" s="1"/>
  <c r="DI198" i="31"/>
  <c r="EW198" i="31" s="1"/>
  <c r="GK198" i="31" s="1"/>
  <c r="DI44" i="31"/>
  <c r="EW44" i="31" s="1"/>
  <c r="GK44" i="31" s="1"/>
  <c r="DG136" i="31"/>
  <c r="EU136" i="31" s="1"/>
  <c r="GI136" i="31" s="1"/>
  <c r="EB31" i="31"/>
  <c r="FP31" i="31" s="1"/>
  <c r="HD31" i="31" s="1"/>
  <c r="EB10" i="31"/>
  <c r="FP10" i="31" s="1"/>
  <c r="HD10" i="31" s="1"/>
  <c r="IS79" i="31"/>
  <c r="BT46" i="31"/>
  <c r="IS154" i="31"/>
  <c r="HX175" i="31"/>
  <c r="JF26" i="31"/>
  <c r="HX87" i="31"/>
  <c r="HX95" i="31"/>
  <c r="DH120" i="31"/>
  <c r="EV120" i="31" s="1"/>
  <c r="GJ120" i="31" s="1"/>
  <c r="JF160" i="31"/>
  <c r="ED65" i="31"/>
  <c r="FR65" i="31" s="1"/>
  <c r="HF65" i="31" s="1"/>
  <c r="HY154" i="31"/>
  <c r="DI119" i="31"/>
  <c r="EW119" i="31" s="1"/>
  <c r="GK119" i="31" s="1"/>
  <c r="IR22" i="31"/>
  <c r="IS139" i="31"/>
  <c r="DI191" i="31"/>
  <c r="EW191" i="31" s="1"/>
  <c r="GK191" i="31" s="1"/>
  <c r="BT185" i="31"/>
  <c r="EB50" i="31"/>
  <c r="FP50" i="31" s="1"/>
  <c r="HD50" i="31" s="1"/>
  <c r="HX62" i="31"/>
  <c r="CO32" i="31"/>
  <c r="IR18" i="31"/>
  <c r="HX89" i="31"/>
  <c r="EC141" i="31"/>
  <c r="FQ141" i="31" s="1"/>
  <c r="HE141" i="31" s="1"/>
  <c r="HX100" i="31"/>
  <c r="IR52" i="31"/>
  <c r="CN142" i="31"/>
  <c r="CO189" i="31"/>
  <c r="CO143" i="31"/>
  <c r="HW91" i="31"/>
  <c r="IR151" i="31"/>
  <c r="DI124" i="31"/>
  <c r="EW124" i="31" s="1"/>
  <c r="GK124" i="31" s="1"/>
  <c r="IR42" i="31"/>
  <c r="CN92" i="31"/>
  <c r="IQ214" i="31"/>
  <c r="DI148" i="31"/>
  <c r="EW148" i="31" s="1"/>
  <c r="GK148" i="31" s="1"/>
  <c r="ED82" i="31"/>
  <c r="FR82" i="31" s="1"/>
  <c r="HF82" i="31" s="1"/>
  <c r="IR80" i="31"/>
  <c r="DH98" i="31"/>
  <c r="EV98" i="31" s="1"/>
  <c r="GJ98" i="31" s="1"/>
  <c r="DI71" i="31"/>
  <c r="EW71" i="31" s="1"/>
  <c r="GK71" i="31" s="1"/>
  <c r="HY190" i="31"/>
  <c r="IR132" i="31"/>
  <c r="DI156" i="31"/>
  <c r="EW156" i="31" s="1"/>
  <c r="GK156" i="31" s="1"/>
  <c r="DI14" i="31"/>
  <c r="EW14" i="31" s="1"/>
  <c r="GK14" i="31" s="1"/>
  <c r="IS47" i="31"/>
  <c r="HX180" i="31"/>
  <c r="ED100" i="31"/>
  <c r="FR100" i="31" s="1"/>
  <c r="HF100" i="31" s="1"/>
  <c r="IQ113" i="31"/>
  <c r="IS184" i="31"/>
  <c r="EC108" i="31"/>
  <c r="FQ108" i="31" s="1"/>
  <c r="HE108" i="31" s="1"/>
  <c r="EB185" i="31"/>
  <c r="FP185" i="31" s="1"/>
  <c r="HD185" i="31" s="1"/>
  <c r="IR9" i="31"/>
  <c r="IS163" i="31"/>
  <c r="HV197" i="31"/>
  <c r="DG90" i="31"/>
  <c r="EU90" i="31" s="1"/>
  <c r="GI90" i="31" s="1"/>
  <c r="BU172" i="31"/>
  <c r="IS115" i="31"/>
  <c r="HX215" i="31"/>
  <c r="IZ33" i="31"/>
  <c r="DI59" i="31"/>
  <c r="EW59" i="31" s="1"/>
  <c r="GK59" i="31" s="1"/>
  <c r="CO4" i="31"/>
  <c r="EB16" i="31"/>
  <c r="FP16" i="31" s="1"/>
  <c r="HD16" i="31" s="1"/>
  <c r="EC72" i="31"/>
  <c r="FQ72" i="31" s="1"/>
  <c r="HE72" i="31" s="1"/>
  <c r="EB99" i="31"/>
  <c r="FP99" i="31" s="1"/>
  <c r="HD99" i="31" s="1"/>
  <c r="DI57" i="31"/>
  <c r="EW57" i="31" s="1"/>
  <c r="GK57" i="31" s="1"/>
  <c r="DH127" i="31"/>
  <c r="EV127" i="31" s="1"/>
  <c r="GJ127" i="31" s="1"/>
  <c r="DH196" i="31"/>
  <c r="EV196" i="31" s="1"/>
  <c r="GJ196" i="31" s="1"/>
  <c r="DH65" i="31"/>
  <c r="EV65" i="31" s="1"/>
  <c r="GJ65" i="31" s="1"/>
  <c r="ED167" i="31"/>
  <c r="FR167" i="31" s="1"/>
  <c r="HF167" i="31" s="1"/>
  <c r="EC39" i="31"/>
  <c r="FQ39" i="31" s="1"/>
  <c r="HE39" i="31" s="1"/>
  <c r="EB145" i="31"/>
  <c r="FP145" i="31" s="1"/>
  <c r="HD145" i="31" s="1"/>
  <c r="BT211" i="31"/>
  <c r="CN81" i="31"/>
  <c r="EC124" i="31"/>
  <c r="FQ124" i="31" s="1"/>
  <c r="HE124" i="31" s="1"/>
  <c r="DH107" i="31"/>
  <c r="EV107" i="31" s="1"/>
  <c r="GJ107" i="31" s="1"/>
  <c r="IR89" i="31"/>
  <c r="DH13" i="31"/>
  <c r="EV13" i="31" s="1"/>
  <c r="GJ13" i="31" s="1"/>
  <c r="DH96" i="31"/>
  <c r="EV96" i="31" s="1"/>
  <c r="GJ96" i="31" s="1"/>
  <c r="DH92" i="31"/>
  <c r="EV92" i="31" s="1"/>
  <c r="GJ92" i="31" s="1"/>
  <c r="CO46" i="31"/>
  <c r="DI26" i="31"/>
  <c r="EW26" i="31" s="1"/>
  <c r="GK26" i="31" s="1"/>
  <c r="DI103" i="31"/>
  <c r="EW103" i="31" s="1"/>
  <c r="GK103" i="31" s="1"/>
  <c r="DH9" i="31"/>
  <c r="EV9" i="31" s="1"/>
  <c r="GJ9" i="31" s="1"/>
  <c r="BU150" i="31"/>
  <c r="BT4" i="31"/>
  <c r="DI157" i="31"/>
  <c r="EW157" i="31" s="1"/>
  <c r="GK157" i="31" s="1"/>
  <c r="CP8" i="31"/>
  <c r="EB129" i="31"/>
  <c r="FP129" i="31" s="1"/>
  <c r="HD129" i="31" s="1"/>
  <c r="DH164" i="31"/>
  <c r="EV164" i="31" s="1"/>
  <c r="GJ164" i="31" s="1"/>
  <c r="DH83" i="31"/>
  <c r="EV83" i="31" s="1"/>
  <c r="GJ83" i="31" s="1"/>
  <c r="BT19" i="31"/>
  <c r="BT97" i="31"/>
  <c r="CM134" i="31"/>
  <c r="JD134" i="31"/>
  <c r="JJ134" i="31"/>
  <c r="JL134" i="31" s="1"/>
  <c r="BU81" i="31"/>
  <c r="BU133" i="31"/>
  <c r="EC187" i="31"/>
  <c r="FQ187" i="31" s="1"/>
  <c r="HE187" i="31" s="1"/>
  <c r="CO118" i="31"/>
  <c r="JF165" i="31"/>
  <c r="JF110" i="31"/>
  <c r="EC101" i="31"/>
  <c r="FQ101" i="31" s="1"/>
  <c r="HE101" i="31" s="1"/>
  <c r="IZ23" i="31"/>
  <c r="EC178" i="31"/>
  <c r="FQ178" i="31" s="1"/>
  <c r="HE178" i="31" s="1"/>
  <c r="CN104" i="31"/>
  <c r="DF55" i="31"/>
  <c r="ET55" i="31" s="1"/>
  <c r="BT121" i="31"/>
  <c r="GH202" i="31"/>
  <c r="JN202" i="31" s="1"/>
  <c r="EA26" i="31"/>
  <c r="FO26" i="31" s="1"/>
  <c r="HC26" i="31" s="1"/>
  <c r="CO43" i="31"/>
  <c r="CO192" i="31"/>
  <c r="IZ82" i="31"/>
  <c r="EA160" i="31"/>
  <c r="FO160" i="31" s="1"/>
  <c r="HC160" i="31" s="1"/>
  <c r="CO188" i="31"/>
  <c r="ED148" i="31"/>
  <c r="FR148" i="31" s="1"/>
  <c r="HF148" i="31" s="1"/>
  <c r="BT28" i="31"/>
  <c r="IZ135" i="31"/>
  <c r="EB51" i="31"/>
  <c r="FP51" i="31" s="1"/>
  <c r="HD51" i="31" s="1"/>
  <c r="JF67" i="31"/>
  <c r="BT22" i="31"/>
  <c r="DZ209" i="31"/>
  <c r="FN209" i="31" s="1"/>
  <c r="IP209" i="31" s="1"/>
  <c r="ED109" i="31"/>
  <c r="FR109" i="31" s="1"/>
  <c r="HF109" i="31" s="1"/>
  <c r="IZ159" i="31"/>
  <c r="GH125" i="31"/>
  <c r="JN125" i="31" s="1"/>
  <c r="CN88" i="31"/>
  <c r="BT209" i="31"/>
  <c r="EC78" i="31"/>
  <c r="FQ78" i="31" s="1"/>
  <c r="HE78" i="31" s="1"/>
  <c r="CP194" i="31"/>
  <c r="CO77" i="31"/>
  <c r="ED103" i="31"/>
  <c r="FR103" i="31" s="1"/>
  <c r="HF103" i="31" s="1"/>
  <c r="ED180" i="31"/>
  <c r="FR180" i="31" s="1"/>
  <c r="HF180" i="31" s="1"/>
  <c r="EB19" i="31"/>
  <c r="FP19" i="31" s="1"/>
  <c r="HD19" i="31" s="1"/>
  <c r="DI61" i="31"/>
  <c r="EW61" i="31" s="1"/>
  <c r="GK61" i="31" s="1"/>
  <c r="DI111" i="31"/>
  <c r="EW111" i="31" s="1"/>
  <c r="GK111" i="31" s="1"/>
  <c r="DI139" i="31"/>
  <c r="EW139" i="31" s="1"/>
  <c r="GK139" i="31" s="1"/>
  <c r="EC69" i="31"/>
  <c r="FQ69" i="31" s="1"/>
  <c r="HE69" i="31" s="1"/>
  <c r="DH106" i="31"/>
  <c r="EV106" i="31" s="1"/>
  <c r="GJ106" i="31" s="1"/>
  <c r="IZ166" i="31"/>
  <c r="EC74" i="31"/>
  <c r="FQ74" i="31" s="1"/>
  <c r="HE74" i="31" s="1"/>
  <c r="BU85" i="31"/>
  <c r="CO116" i="31"/>
  <c r="DH117" i="31"/>
  <c r="EV117" i="31" s="1"/>
  <c r="GJ117" i="31" s="1"/>
  <c r="IR114" i="31" l="1"/>
  <c r="CO114" i="31" s="1"/>
  <c r="HY50" i="31"/>
  <c r="IS72" i="31"/>
  <c r="HX29" i="31"/>
  <c r="IR157" i="31"/>
  <c r="CO157" i="31" s="1"/>
  <c r="AA26" i="38"/>
  <c r="AC26" i="38"/>
  <c r="HW136" i="31"/>
  <c r="BT136" i="31" s="1"/>
  <c r="IR25" i="31"/>
  <c r="IS119" i="31"/>
  <c r="HW166" i="31"/>
  <c r="HZ205" i="31"/>
  <c r="BW205" i="31" s="1"/>
  <c r="HX196" i="31"/>
  <c r="HX52" i="31"/>
  <c r="BU52" i="31" s="1"/>
  <c r="HZ45" i="31"/>
  <c r="BW45" i="31" s="1"/>
  <c r="IS122" i="31"/>
  <c r="CP122" i="31" s="1"/>
  <c r="HZ181" i="31"/>
  <c r="IS39" i="31"/>
  <c r="CP39" i="31" s="1"/>
  <c r="HY54" i="31"/>
  <c r="BV54" i="31" s="1"/>
  <c r="X22" i="38"/>
  <c r="W26" i="38"/>
  <c r="IR99" i="31"/>
  <c r="CO99" i="31" s="1"/>
  <c r="HX183" i="31"/>
  <c r="BU183" i="31" s="1"/>
  <c r="IQ73" i="31"/>
  <c r="CN73" i="31" s="1"/>
  <c r="HY157" i="31"/>
  <c r="HX127" i="31"/>
  <c r="BU127" i="31" s="1"/>
  <c r="HY124" i="31"/>
  <c r="BV124" i="31" s="1"/>
  <c r="IS144" i="31"/>
  <c r="CP144" i="31" s="1"/>
  <c r="HY111" i="31"/>
  <c r="BV111" i="31" s="1"/>
  <c r="HY59" i="31"/>
  <c r="BV59" i="31" s="1"/>
  <c r="IT82" i="31"/>
  <c r="CQ82" i="31" s="1"/>
  <c r="IR34" i="31"/>
  <c r="CO34" i="31" s="1"/>
  <c r="HX68" i="31"/>
  <c r="BU68" i="31" s="1"/>
  <c r="HY40" i="31"/>
  <c r="HX9" i="31"/>
  <c r="IQ160" i="31"/>
  <c r="CN160" i="31" s="1"/>
  <c r="HX107" i="31"/>
  <c r="IR16" i="31"/>
  <c r="CO16" i="31" s="1"/>
  <c r="HX84" i="31"/>
  <c r="BU84" i="31" s="1"/>
  <c r="IR172" i="31"/>
  <c r="CO172" i="31" s="1"/>
  <c r="IR53" i="31"/>
  <c r="CO53" i="31" s="1"/>
  <c r="HX218" i="31"/>
  <c r="BU218" i="31" s="1"/>
  <c r="HX83" i="31"/>
  <c r="HW90" i="31"/>
  <c r="BT90" i="31" s="1"/>
  <c r="IT65" i="31"/>
  <c r="HX20" i="31"/>
  <c r="BU20" i="31" s="1"/>
  <c r="IR76" i="31"/>
  <c r="CO76" i="31" s="1"/>
  <c r="HX161" i="31"/>
  <c r="BU161" i="31" s="1"/>
  <c r="IQ67" i="31"/>
  <c r="CN67" i="31" s="1"/>
  <c r="HX184" i="31"/>
  <c r="BU184" i="31" s="1"/>
  <c r="IT148" i="31"/>
  <c r="IT100" i="31"/>
  <c r="CQ100" i="31" s="1"/>
  <c r="HZ192" i="31"/>
  <c r="BW192" i="31" s="1"/>
  <c r="HX60" i="31"/>
  <c r="BU60" i="31" s="1"/>
  <c r="IR59" i="31"/>
  <c r="CO59" i="31" s="1"/>
  <c r="HZ49" i="31"/>
  <c r="BW49" i="31" s="1"/>
  <c r="HX37" i="31"/>
  <c r="IQ26" i="31"/>
  <c r="HX65" i="31"/>
  <c r="BU65" i="31" s="1"/>
  <c r="IS141" i="31"/>
  <c r="CP141" i="31" s="1"/>
  <c r="IS173" i="31"/>
  <c r="IS40" i="31"/>
  <c r="CP40" i="31" s="1"/>
  <c r="HX41" i="31"/>
  <c r="BU41" i="31" s="1"/>
  <c r="CM209" i="31"/>
  <c r="JD209" i="31"/>
  <c r="JJ209" i="31"/>
  <c r="JL209" i="31" s="1"/>
  <c r="DH38" i="31"/>
  <c r="EV38" i="31" s="1"/>
  <c r="GJ38" i="31" s="1"/>
  <c r="JF134" i="31"/>
  <c r="ED15" i="31"/>
  <c r="FR15" i="31" s="1"/>
  <c r="HF15" i="31" s="1"/>
  <c r="BU115" i="31"/>
  <c r="DK99" i="31"/>
  <c r="EY99" i="31" s="1"/>
  <c r="DI114" i="31"/>
  <c r="EW114" i="31" s="1"/>
  <c r="GK114" i="31" s="1"/>
  <c r="EC192" i="31"/>
  <c r="FQ192" i="31" s="1"/>
  <c r="HE192" i="31" s="1"/>
  <c r="DH121" i="31"/>
  <c r="EV121" i="31" s="1"/>
  <c r="GJ121" i="31" s="1"/>
  <c r="DI51" i="31"/>
  <c r="EW51" i="31" s="1"/>
  <c r="GK51" i="31" s="1"/>
  <c r="EB81" i="31"/>
  <c r="FP81" i="31" s="1"/>
  <c r="HD81" i="31" s="1"/>
  <c r="EB171" i="31"/>
  <c r="FP171" i="31" s="1"/>
  <c r="HD171" i="31" s="1"/>
  <c r="CP163" i="31"/>
  <c r="CO132" i="31"/>
  <c r="EB142" i="31"/>
  <c r="FP142" i="31" s="1"/>
  <c r="HD142" i="31" s="1"/>
  <c r="EC32" i="31"/>
  <c r="FQ32" i="31" s="1"/>
  <c r="HE32" i="31" s="1"/>
  <c r="CP139" i="31"/>
  <c r="CP154" i="31"/>
  <c r="EC212" i="31"/>
  <c r="FQ212" i="31" s="1"/>
  <c r="HE212" i="31" s="1"/>
  <c r="BT102" i="31"/>
  <c r="BU137" i="31"/>
  <c r="CO121" i="31"/>
  <c r="ED27" i="31"/>
  <c r="FR27" i="31" s="1"/>
  <c r="HF27" i="31" s="1"/>
  <c r="DH16" i="31"/>
  <c r="EV16" i="31" s="1"/>
  <c r="GJ16" i="31" s="1"/>
  <c r="EB75" i="31"/>
  <c r="FP75" i="31" s="1"/>
  <c r="HD75" i="31" s="1"/>
  <c r="BU11" i="31"/>
  <c r="BS79" i="31"/>
  <c r="IX79" i="31"/>
  <c r="JH79" i="31"/>
  <c r="JL79" i="31" s="1"/>
  <c r="CP102" i="31"/>
  <c r="DI7" i="31"/>
  <c r="EW7" i="31" s="1"/>
  <c r="GK7" i="31" s="1"/>
  <c r="BU155" i="31"/>
  <c r="BU188" i="31"/>
  <c r="CO130" i="31"/>
  <c r="CN44" i="31"/>
  <c r="IZ202" i="31"/>
  <c r="DH209" i="31"/>
  <c r="EV209" i="31" s="1"/>
  <c r="GJ209" i="31" s="1"/>
  <c r="EB88" i="31"/>
  <c r="FP88" i="31" s="1"/>
  <c r="HD88" i="31" s="1"/>
  <c r="EC118" i="31"/>
  <c r="FQ118" i="31" s="1"/>
  <c r="HE118" i="31" s="1"/>
  <c r="BU9" i="31"/>
  <c r="ED190" i="31"/>
  <c r="FR190" i="31" s="1"/>
  <c r="HF190" i="31" s="1"/>
  <c r="BU215" i="31"/>
  <c r="CO151" i="31"/>
  <c r="CO22" i="31"/>
  <c r="DI152" i="31"/>
  <c r="EW152" i="31" s="1"/>
  <c r="GK152" i="31" s="1"/>
  <c r="DH58" i="31"/>
  <c r="EV58" i="31" s="1"/>
  <c r="GJ58" i="31" s="1"/>
  <c r="BV40" i="31"/>
  <c r="IR51" i="31"/>
  <c r="DH28" i="31"/>
  <c r="EV28" i="31" s="1"/>
  <c r="GJ28" i="31" s="1"/>
  <c r="EC188" i="31"/>
  <c r="FQ188" i="31" s="1"/>
  <c r="HE188" i="31" s="1"/>
  <c r="EC43" i="31"/>
  <c r="FQ43" i="31" s="1"/>
  <c r="HE43" i="31" s="1"/>
  <c r="GH55" i="31"/>
  <c r="JN55" i="31" s="1"/>
  <c r="IS124" i="31"/>
  <c r="DH211" i="31"/>
  <c r="EV211" i="31" s="1"/>
  <c r="GJ211" i="31" s="1"/>
  <c r="IT167" i="31"/>
  <c r="HY57" i="31"/>
  <c r="EB208" i="31"/>
  <c r="FP208" i="31" s="1"/>
  <c r="HD208" i="31" s="1"/>
  <c r="CP115" i="31"/>
  <c r="BU180" i="31"/>
  <c r="HY148" i="31"/>
  <c r="BT91" i="31"/>
  <c r="BU100" i="31"/>
  <c r="HX120" i="31"/>
  <c r="DH46" i="31"/>
  <c r="EV46" i="31" s="1"/>
  <c r="GJ46" i="31" s="1"/>
  <c r="BU194" i="31"/>
  <c r="IR191" i="31"/>
  <c r="CP86" i="31"/>
  <c r="HY212" i="31"/>
  <c r="CP24" i="31"/>
  <c r="CO45" i="31"/>
  <c r="EB166" i="31"/>
  <c r="FP166" i="31" s="1"/>
  <c r="HD166" i="31" s="1"/>
  <c r="BV24" i="31"/>
  <c r="IR138" i="31"/>
  <c r="BV76" i="31"/>
  <c r="L18" i="39"/>
  <c r="CO207" i="31"/>
  <c r="HX131" i="31"/>
  <c r="HY186" i="31"/>
  <c r="EC54" i="31"/>
  <c r="FQ54" i="31" s="1"/>
  <c r="HE54" i="31" s="1"/>
  <c r="BV73" i="31"/>
  <c r="IS49" i="31"/>
  <c r="IU30" i="31"/>
  <c r="CO33" i="31"/>
  <c r="BU151" i="31"/>
  <c r="IQ110" i="31"/>
  <c r="CN152" i="31"/>
  <c r="CO35" i="31"/>
  <c r="HX78" i="31"/>
  <c r="DJ153" i="31"/>
  <c r="EX153" i="31" s="1"/>
  <c r="GL153" i="31" s="1"/>
  <c r="IS117" i="31"/>
  <c r="BT5" i="31"/>
  <c r="DG202" i="31"/>
  <c r="EU202" i="31" s="1"/>
  <c r="GI202" i="31" s="1"/>
  <c r="CP119" i="31"/>
  <c r="EB12" i="31"/>
  <c r="FP12" i="31" s="1"/>
  <c r="HD12" i="31" s="1"/>
  <c r="BU173" i="31"/>
  <c r="BT31" i="31"/>
  <c r="DI36" i="31"/>
  <c r="EW36" i="31" s="1"/>
  <c r="GK36" i="31" s="1"/>
  <c r="EC128" i="31"/>
  <c r="FQ128" i="31" s="1"/>
  <c r="HE128" i="31" s="1"/>
  <c r="HX106" i="31"/>
  <c r="HY61" i="31"/>
  <c r="IT103" i="31"/>
  <c r="ED194" i="31"/>
  <c r="FR194" i="31" s="1"/>
  <c r="HF194" i="31" s="1"/>
  <c r="DI113" i="31"/>
  <c r="EW113" i="31" s="1"/>
  <c r="GK113" i="31" s="1"/>
  <c r="HV55" i="31"/>
  <c r="IS101" i="31"/>
  <c r="IS187" i="31"/>
  <c r="EA134" i="31"/>
  <c r="FO134" i="31" s="1"/>
  <c r="HC134" i="31" s="1"/>
  <c r="HX164" i="31"/>
  <c r="DH4" i="31"/>
  <c r="EV4" i="31" s="1"/>
  <c r="GJ4" i="31" s="1"/>
  <c r="HY103" i="31"/>
  <c r="DH210" i="31"/>
  <c r="EV210" i="31" s="1"/>
  <c r="GJ210" i="31" s="1"/>
  <c r="HX13" i="31"/>
  <c r="IR145" i="31"/>
  <c r="IR185" i="31"/>
  <c r="CP47" i="31"/>
  <c r="HY71" i="31"/>
  <c r="CN214" i="31"/>
  <c r="IR50" i="31"/>
  <c r="HY119" i="31"/>
  <c r="BU95" i="31"/>
  <c r="CP79" i="31"/>
  <c r="HY44" i="31"/>
  <c r="BT206" i="31"/>
  <c r="IR213" i="31"/>
  <c r="HX144" i="31"/>
  <c r="DI182" i="31"/>
  <c r="EW182" i="31" s="1"/>
  <c r="GK182" i="31" s="1"/>
  <c r="ED85" i="31"/>
  <c r="FR85" i="31" s="1"/>
  <c r="HF85" i="31" s="1"/>
  <c r="IR211" i="31"/>
  <c r="EC70" i="31"/>
  <c r="FQ70" i="31" s="1"/>
  <c r="HE70" i="31" s="1"/>
  <c r="HX174" i="31"/>
  <c r="IS36" i="31"/>
  <c r="HX63" i="31"/>
  <c r="CO105" i="31"/>
  <c r="CN186" i="31"/>
  <c r="CP93" i="31"/>
  <c r="HY67" i="31"/>
  <c r="DH118" i="31"/>
  <c r="EV118" i="31" s="1"/>
  <c r="GJ118" i="31" s="1"/>
  <c r="HZ187" i="31"/>
  <c r="BS145" i="31"/>
  <c r="IX145" i="31"/>
  <c r="JH145" i="31"/>
  <c r="JL145" i="31" s="1"/>
  <c r="BU30" i="31"/>
  <c r="IS199" i="31"/>
  <c r="HW105" i="31"/>
  <c r="EC57" i="31"/>
  <c r="FQ57" i="31" s="1"/>
  <c r="HE57" i="31" s="1"/>
  <c r="IR202" i="31"/>
  <c r="HY134" i="31"/>
  <c r="DH6" i="31"/>
  <c r="EV6" i="31" s="1"/>
  <c r="GJ6" i="31" s="1"/>
  <c r="DK178" i="31"/>
  <c r="EY178" i="31" s="1"/>
  <c r="IA178" i="31" s="1"/>
  <c r="IY178" i="31" s="1"/>
  <c r="JA178" i="31" s="1"/>
  <c r="EC215" i="31"/>
  <c r="FQ215" i="31" s="1"/>
  <c r="HE215" i="31" s="1"/>
  <c r="DH132" i="31"/>
  <c r="EV132" i="31" s="1"/>
  <c r="GJ132" i="31" s="1"/>
  <c r="IR107" i="31"/>
  <c r="EC206" i="31"/>
  <c r="FQ206" i="31" s="1"/>
  <c r="HE206" i="31" s="1"/>
  <c r="IR23" i="31"/>
  <c r="IS37" i="31"/>
  <c r="CP28" i="31"/>
  <c r="HW159" i="31"/>
  <c r="HW135" i="31"/>
  <c r="BU214" i="31"/>
  <c r="DJ104" i="31"/>
  <c r="EX104" i="31" s="1"/>
  <c r="GL104" i="31" s="1"/>
  <c r="DI53" i="31"/>
  <c r="EW53" i="31" s="1"/>
  <c r="GK53" i="31" s="1"/>
  <c r="IS58" i="31"/>
  <c r="BU86" i="31"/>
  <c r="CP195" i="31"/>
  <c r="IT60" i="31"/>
  <c r="HX122" i="31"/>
  <c r="EB98" i="31"/>
  <c r="FP98" i="31" s="1"/>
  <c r="HD98" i="31" s="1"/>
  <c r="CO218" i="31"/>
  <c r="CO21" i="31"/>
  <c r="CO56" i="31"/>
  <c r="HX146" i="31"/>
  <c r="ED11" i="31"/>
  <c r="FR11" i="31" s="1"/>
  <c r="HF11" i="31" s="1"/>
  <c r="DH116" i="31"/>
  <c r="EV116" i="31" s="1"/>
  <c r="GJ116" i="31" s="1"/>
  <c r="EC155" i="31"/>
  <c r="FQ155" i="31" s="1"/>
  <c r="HE155" i="31" s="1"/>
  <c r="EB196" i="31"/>
  <c r="FP196" i="31" s="1"/>
  <c r="HD196" i="31" s="1"/>
  <c r="ED175" i="31"/>
  <c r="FR175" i="31" s="1"/>
  <c r="HF175" i="31" s="1"/>
  <c r="ED193" i="31"/>
  <c r="FR193" i="31" s="1"/>
  <c r="HF193" i="31" s="1"/>
  <c r="BU109" i="31"/>
  <c r="DH213" i="31"/>
  <c r="EV213" i="31" s="1"/>
  <c r="GJ213" i="31" s="1"/>
  <c r="BV50" i="31"/>
  <c r="DI12" i="31"/>
  <c r="EW12" i="31" s="1"/>
  <c r="GK12" i="31" s="1"/>
  <c r="CQ148" i="31"/>
  <c r="CN26" i="31"/>
  <c r="CO89" i="31"/>
  <c r="DJ21" i="31"/>
  <c r="EX21" i="31" s="1"/>
  <c r="GL21" i="31" s="1"/>
  <c r="EC4" i="31"/>
  <c r="FQ4" i="31" s="1"/>
  <c r="HE4" i="31" s="1"/>
  <c r="DI172" i="31"/>
  <c r="EW172" i="31" s="1"/>
  <c r="GK172" i="31" s="1"/>
  <c r="EC143" i="31"/>
  <c r="FQ143" i="31" s="1"/>
  <c r="HE143" i="31" s="1"/>
  <c r="BV154" i="31"/>
  <c r="BU87" i="31"/>
  <c r="CO25" i="31"/>
  <c r="EB147" i="31"/>
  <c r="FP147" i="31" s="1"/>
  <c r="HD147" i="31" s="1"/>
  <c r="DI168" i="31"/>
  <c r="EW168" i="31" s="1"/>
  <c r="GK168" i="31" s="1"/>
  <c r="BU163" i="31"/>
  <c r="BW181" i="31"/>
  <c r="EC168" i="31"/>
  <c r="FQ168" i="31" s="1"/>
  <c r="HE168" i="31" s="1"/>
  <c r="BU66" i="31"/>
  <c r="BV207" i="31"/>
  <c r="CP173" i="31"/>
  <c r="BU203" i="31"/>
  <c r="DI39" i="31"/>
  <c r="EW39" i="31" s="1"/>
  <c r="GK39" i="31" s="1"/>
  <c r="BU128" i="31"/>
  <c r="ED149" i="31"/>
  <c r="FR149" i="31" s="1"/>
  <c r="HF149" i="31" s="1"/>
  <c r="IQ165" i="31"/>
  <c r="DI35" i="31"/>
  <c r="EW35" i="31" s="1"/>
  <c r="GK35" i="31" s="1"/>
  <c r="CO55" i="31"/>
  <c r="IR179" i="31"/>
  <c r="BU177" i="31"/>
  <c r="IZ125" i="31"/>
  <c r="HB209" i="31"/>
  <c r="JN209" i="31" s="1"/>
  <c r="BV190" i="31"/>
  <c r="DH149" i="31"/>
  <c r="EV149" i="31" s="1"/>
  <c r="GJ149" i="31" s="1"/>
  <c r="DI27" i="31"/>
  <c r="EW27" i="31" s="1"/>
  <c r="GK27" i="31" s="1"/>
  <c r="HX117" i="31"/>
  <c r="DI85" i="31"/>
  <c r="EW85" i="31" s="1"/>
  <c r="GK85" i="31" s="1"/>
  <c r="IS69" i="31"/>
  <c r="IR19" i="31"/>
  <c r="ED137" i="31"/>
  <c r="FR137" i="31" s="1"/>
  <c r="HF137" i="31" s="1"/>
  <c r="IS78" i="31"/>
  <c r="DI110" i="31"/>
  <c r="EW110" i="31" s="1"/>
  <c r="GK110" i="31" s="1"/>
  <c r="EB104" i="31"/>
  <c r="FP104" i="31" s="1"/>
  <c r="HD104" i="31" s="1"/>
  <c r="DI133" i="31"/>
  <c r="EW133" i="31" s="1"/>
  <c r="GK133" i="31" s="1"/>
  <c r="DH97" i="31"/>
  <c r="EV97" i="31" s="1"/>
  <c r="GJ97" i="31" s="1"/>
  <c r="IR129" i="31"/>
  <c r="DI150" i="31"/>
  <c r="EW150" i="31" s="1"/>
  <c r="GK150" i="31" s="1"/>
  <c r="HY26" i="31"/>
  <c r="HX92" i="31"/>
  <c r="IS108" i="31"/>
  <c r="HY14" i="31"/>
  <c r="HX98" i="31"/>
  <c r="EB92" i="31"/>
  <c r="FP92" i="31" s="1"/>
  <c r="HD92" i="31" s="1"/>
  <c r="BU89" i="31"/>
  <c r="DH185" i="31"/>
  <c r="EV185" i="31" s="1"/>
  <c r="GJ185" i="31" s="1"/>
  <c r="IR10" i="31"/>
  <c r="HY198" i="31"/>
  <c r="IS217" i="31"/>
  <c r="DJ108" i="31"/>
  <c r="EX108" i="31" s="1"/>
  <c r="GL108" i="31" s="1"/>
  <c r="EC41" i="31"/>
  <c r="FQ41" i="31" s="1"/>
  <c r="HE41" i="31" s="1"/>
  <c r="HY147" i="31"/>
  <c r="EC84" i="31"/>
  <c r="FQ84" i="31" s="1"/>
  <c r="HE84" i="31" s="1"/>
  <c r="DI138" i="31"/>
  <c r="EW138" i="31" s="1"/>
  <c r="GK138" i="31" s="1"/>
  <c r="HX18" i="31"/>
  <c r="ED13" i="31"/>
  <c r="FR13" i="31" s="1"/>
  <c r="HF13" i="31" s="1"/>
  <c r="EB205" i="31"/>
  <c r="FP205" i="31" s="1"/>
  <c r="HD205" i="31" s="1"/>
  <c r="DH201" i="31"/>
  <c r="EV201" i="31" s="1"/>
  <c r="GJ201" i="31" s="1"/>
  <c r="ED156" i="31"/>
  <c r="FR156" i="31" s="1"/>
  <c r="HF156" i="31" s="1"/>
  <c r="BV170" i="31"/>
  <c r="BT48" i="31"/>
  <c r="IS71" i="31"/>
  <c r="HW195" i="31"/>
  <c r="HX143" i="31"/>
  <c r="DI15" i="31"/>
  <c r="EW15" i="31" s="1"/>
  <c r="GK15" i="31" s="1"/>
  <c r="BV204" i="31"/>
  <c r="HY140" i="31"/>
  <c r="IZ189" i="31"/>
  <c r="DH216" i="31"/>
  <c r="EV216" i="31" s="1"/>
  <c r="GJ216" i="31" s="1"/>
  <c r="IR146" i="31"/>
  <c r="IR210" i="31"/>
  <c r="ED61" i="31"/>
  <c r="FR61" i="31" s="1"/>
  <c r="HF61" i="31" s="1"/>
  <c r="IR182" i="31"/>
  <c r="ED38" i="31"/>
  <c r="FR38" i="31" s="1"/>
  <c r="HF38" i="31" s="1"/>
  <c r="EC150" i="31"/>
  <c r="FQ150" i="31" s="1"/>
  <c r="HE150" i="31" s="1"/>
  <c r="HW43" i="31"/>
  <c r="DH56" i="31"/>
  <c r="EV56" i="31" s="1"/>
  <c r="GJ56" i="31" s="1"/>
  <c r="DH42" i="31"/>
  <c r="EV42" i="31" s="1"/>
  <c r="GJ42" i="31" s="1"/>
  <c r="BU17" i="31"/>
  <c r="CP200" i="31"/>
  <c r="EB7" i="31"/>
  <c r="FP7" i="31" s="1"/>
  <c r="HD7" i="31" s="1"/>
  <c r="IR97" i="31"/>
  <c r="HX74" i="31"/>
  <c r="IS170" i="31"/>
  <c r="HW82" i="31"/>
  <c r="CP197" i="31"/>
  <c r="HW23" i="31"/>
  <c r="CN153" i="31"/>
  <c r="HX160" i="31"/>
  <c r="IR120" i="31"/>
  <c r="DJ142" i="31"/>
  <c r="EX142" i="31" s="1"/>
  <c r="GL142" i="31" s="1"/>
  <c r="IT112" i="31"/>
  <c r="HZ200" i="31"/>
  <c r="DI10" i="31"/>
  <c r="EW10" i="31" s="1"/>
  <c r="GK10" i="31" s="1"/>
  <c r="CO140" i="31"/>
  <c r="CO95" i="31"/>
  <c r="HW33" i="31"/>
  <c r="HY25" i="31"/>
  <c r="BU83" i="31"/>
  <c r="EE96" i="31"/>
  <c r="FS96" i="31" s="1"/>
  <c r="HG96" i="31" s="1"/>
  <c r="CO52" i="31"/>
  <c r="DJ167" i="31"/>
  <c r="EX167" i="31" s="1"/>
  <c r="GL167" i="31" s="1"/>
  <c r="DI93" i="31"/>
  <c r="EW93" i="31" s="1"/>
  <c r="GK93" i="31" s="1"/>
  <c r="ED203" i="31"/>
  <c r="FR203" i="31" s="1"/>
  <c r="HF203" i="31" s="1"/>
  <c r="DH101" i="31"/>
  <c r="EV101" i="31" s="1"/>
  <c r="GJ101" i="31" s="1"/>
  <c r="CP14" i="31"/>
  <c r="EA94" i="31"/>
  <c r="FO94" i="31" s="1"/>
  <c r="HC94" i="31" s="1"/>
  <c r="DH22" i="31"/>
  <c r="EV22" i="31" s="1"/>
  <c r="GJ22" i="31" s="1"/>
  <c r="DI34" i="31"/>
  <c r="EW34" i="31" s="1"/>
  <c r="GK34" i="31" s="1"/>
  <c r="DI88" i="31"/>
  <c r="EW88" i="31" s="1"/>
  <c r="GK88" i="31" s="1"/>
  <c r="BU107" i="31"/>
  <c r="DI208" i="31"/>
  <c r="EW208" i="31" s="1"/>
  <c r="GK208" i="31" s="1"/>
  <c r="BU196" i="31"/>
  <c r="CP72" i="31"/>
  <c r="CP184" i="31"/>
  <c r="CO80" i="31"/>
  <c r="CO42" i="31"/>
  <c r="EC189" i="31"/>
  <c r="FQ189" i="31" s="1"/>
  <c r="HE189" i="31" s="1"/>
  <c r="CO18" i="31"/>
  <c r="CQ65" i="31"/>
  <c r="BU29" i="31"/>
  <c r="DI193" i="31"/>
  <c r="EW193" i="31" s="1"/>
  <c r="GK193" i="31" s="1"/>
  <c r="ED63" i="31"/>
  <c r="FR63" i="31" s="1"/>
  <c r="HF63" i="31" s="1"/>
  <c r="CP216" i="31"/>
  <c r="CO17" i="31"/>
  <c r="BV77" i="31"/>
  <c r="CN161" i="31"/>
  <c r="DI64" i="31"/>
  <c r="EW64" i="31" s="1"/>
  <c r="GK64" i="31" s="1"/>
  <c r="DI32" i="31"/>
  <c r="EW32" i="31" s="1"/>
  <c r="GK32" i="31" s="1"/>
  <c r="BT166" i="31"/>
  <c r="CP198" i="31"/>
  <c r="BU94" i="31"/>
  <c r="CO111" i="31"/>
  <c r="EC181" i="31"/>
  <c r="FQ181" i="31" s="1"/>
  <c r="HE181" i="31" s="1"/>
  <c r="CP177" i="31"/>
  <c r="DG125" i="31"/>
  <c r="EU125" i="31" s="1"/>
  <c r="GI125" i="31" s="1"/>
  <c r="EC123" i="31"/>
  <c r="FQ123" i="31" s="1"/>
  <c r="HE123" i="31" s="1"/>
  <c r="BV157" i="31"/>
  <c r="CO9" i="31"/>
  <c r="BU62" i="31"/>
  <c r="BU37" i="31"/>
  <c r="EC116" i="31"/>
  <c r="FQ116" i="31" s="1"/>
  <c r="HE116" i="31" s="1"/>
  <c r="IS74" i="31"/>
  <c r="HY139" i="31"/>
  <c r="IT180" i="31"/>
  <c r="EC77" i="31"/>
  <c r="FQ77" i="31" s="1"/>
  <c r="HE77" i="31" s="1"/>
  <c r="EB91" i="31"/>
  <c r="FP91" i="31" s="1"/>
  <c r="HD91" i="31" s="1"/>
  <c r="EB183" i="31"/>
  <c r="FP183" i="31" s="1"/>
  <c r="HD183" i="31" s="1"/>
  <c r="IT109" i="31"/>
  <c r="IS178" i="31"/>
  <c r="DI81" i="31"/>
  <c r="EW81" i="31" s="1"/>
  <c r="GK81" i="31" s="1"/>
  <c r="DH19" i="31"/>
  <c r="EV19" i="31" s="1"/>
  <c r="GJ19" i="31" s="1"/>
  <c r="ED8" i="31"/>
  <c r="FR8" i="31" s="1"/>
  <c r="HF8" i="31" s="1"/>
  <c r="ED126" i="31"/>
  <c r="FR126" i="31" s="1"/>
  <c r="HF126" i="31" s="1"/>
  <c r="EC46" i="31"/>
  <c r="FQ46" i="31" s="1"/>
  <c r="HE46" i="31" s="1"/>
  <c r="HX96" i="31"/>
  <c r="BS197" i="31"/>
  <c r="IX197" i="31"/>
  <c r="JH197" i="31"/>
  <c r="JL197" i="31" s="1"/>
  <c r="CN113" i="31"/>
  <c r="HY156" i="31"/>
  <c r="HY191" i="31"/>
  <c r="BU175" i="31"/>
  <c r="IR31" i="31"/>
  <c r="HZ217" i="31"/>
  <c r="ED174" i="31"/>
  <c r="FR174" i="31" s="1"/>
  <c r="HF174" i="31" s="1"/>
  <c r="IS83" i="31"/>
  <c r="HY176" i="31"/>
  <c r="ED68" i="31"/>
  <c r="FR68" i="31" s="1"/>
  <c r="HF68" i="31" s="1"/>
  <c r="DH70" i="31"/>
  <c r="EV70" i="31" s="1"/>
  <c r="GJ70" i="31" s="1"/>
  <c r="IR87" i="31"/>
  <c r="HY69" i="31"/>
  <c r="EC131" i="31"/>
  <c r="FQ131" i="31" s="1"/>
  <c r="HE131" i="31" s="1"/>
  <c r="ED62" i="31"/>
  <c r="FR62" i="31" s="1"/>
  <c r="HF62" i="31" s="1"/>
  <c r="HX47" i="31"/>
  <c r="EC90" i="31"/>
  <c r="FQ90" i="31" s="1"/>
  <c r="HE90" i="31" s="1"/>
  <c r="HX123" i="31"/>
  <c r="HY130" i="31"/>
  <c r="DH199" i="31"/>
  <c r="EV199" i="31" s="1"/>
  <c r="GJ199" i="31" s="1"/>
  <c r="CP125" i="31"/>
  <c r="CO136" i="31"/>
  <c r="CQ135" i="31"/>
  <c r="HX129" i="31"/>
  <c r="BU72" i="31"/>
  <c r="BU80" i="31"/>
  <c r="CN29" i="31"/>
  <c r="HY158" i="31"/>
  <c r="DG189" i="31"/>
  <c r="EU189" i="31" s="1"/>
  <c r="GI189" i="31" s="1"/>
  <c r="IR159" i="31"/>
  <c r="EC169" i="31"/>
  <c r="FQ169" i="31" s="1"/>
  <c r="HE169" i="31" s="1"/>
  <c r="EC162" i="31"/>
  <c r="FQ162" i="31" s="1"/>
  <c r="HE162" i="31" s="1"/>
  <c r="DH112" i="31"/>
  <c r="EV112" i="31" s="1"/>
  <c r="GJ112" i="31" s="1"/>
  <c r="IT5" i="31"/>
  <c r="IS64" i="31"/>
  <c r="DH171" i="31"/>
  <c r="EV171" i="31" s="1"/>
  <c r="GJ171" i="31" s="1"/>
  <c r="DH141" i="31"/>
  <c r="EV141" i="31" s="1"/>
  <c r="GJ141" i="31" s="1"/>
  <c r="IT127" i="31"/>
  <c r="HX169" i="31"/>
  <c r="IS201" i="31"/>
  <c r="CO48" i="31"/>
  <c r="IR204" i="31"/>
  <c r="IS106" i="31"/>
  <c r="EB20" i="31"/>
  <c r="FP20" i="31" s="1"/>
  <c r="HD20" i="31" s="1"/>
  <c r="CO176" i="31"/>
  <c r="IR66" i="31"/>
  <c r="HY162" i="31"/>
  <c r="HY165" i="31"/>
  <c r="CO158" i="31"/>
  <c r="IS6" i="31"/>
  <c r="JF94" i="31"/>
  <c r="HY179" i="31"/>
  <c r="HZ75" i="31"/>
  <c r="DI8" i="31"/>
  <c r="EW8" i="31" s="1"/>
  <c r="GK8" i="31" s="1"/>
  <c r="CN133" i="31"/>
  <c r="HX126" i="31"/>
  <c r="EC164" i="31"/>
  <c r="FQ164" i="31" s="1"/>
  <c r="HE164" i="31" s="1"/>
  <c r="HX56" i="31" l="1"/>
  <c r="HX28" i="31"/>
  <c r="BU28" i="31" s="1"/>
  <c r="IQ94" i="31"/>
  <c r="CN94" i="31" s="1"/>
  <c r="HZ21" i="31"/>
  <c r="BW21" i="31" s="1"/>
  <c r="BF223" i="20"/>
  <c r="IR98" i="31"/>
  <c r="CO98" i="31" s="1"/>
  <c r="HX118" i="31"/>
  <c r="BU118" i="31" s="1"/>
  <c r="HY81" i="31"/>
  <c r="BV81" i="31" s="1"/>
  <c r="HX132" i="31"/>
  <c r="BU132" i="31" s="1"/>
  <c r="HX216" i="31"/>
  <c r="HX185" i="31"/>
  <c r="BU185" i="31" s="1"/>
  <c r="IT203" i="31"/>
  <c r="CQ203" i="31" s="1"/>
  <c r="IR183" i="31"/>
  <c r="HW125" i="31"/>
  <c r="BT125" i="31" s="1"/>
  <c r="IR147" i="31"/>
  <c r="CO147" i="31" s="1"/>
  <c r="IR196" i="31"/>
  <c r="CO196" i="31" s="1"/>
  <c r="IT85" i="31"/>
  <c r="HY36" i="31"/>
  <c r="BV36" i="31" s="1"/>
  <c r="HY32" i="31"/>
  <c r="HX42" i="31"/>
  <c r="BU42" i="31" s="1"/>
  <c r="IT61" i="31"/>
  <c r="HY85" i="31"/>
  <c r="BV85" i="31" s="1"/>
  <c r="HX149" i="31"/>
  <c r="BU149" i="31" s="1"/>
  <c r="HX121" i="31"/>
  <c r="BU121" i="31" s="1"/>
  <c r="IS164" i="31"/>
  <c r="CP164" i="31" s="1"/>
  <c r="IS206" i="31"/>
  <c r="CP206" i="31" s="1"/>
  <c r="IR12" i="31"/>
  <c r="CO12" i="31" s="1"/>
  <c r="IS116" i="31"/>
  <c r="CP116" i="31" s="1"/>
  <c r="IS123" i="31"/>
  <c r="CP123" i="31" s="1"/>
  <c r="HY150" i="31"/>
  <c r="BV150" i="31" s="1"/>
  <c r="IS128" i="31"/>
  <c r="IR142" i="31"/>
  <c r="CO142" i="31" s="1"/>
  <c r="HX112" i="31"/>
  <c r="BU112" i="31" s="1"/>
  <c r="IS77" i="31"/>
  <c r="HY34" i="31"/>
  <c r="HX101" i="31"/>
  <c r="BU101" i="31" s="1"/>
  <c r="IT156" i="31"/>
  <c r="HY35" i="31"/>
  <c r="BV35" i="31" s="1"/>
  <c r="HY172" i="31"/>
  <c r="IT193" i="31"/>
  <c r="CQ193" i="31" s="1"/>
  <c r="HX116" i="31"/>
  <c r="BU116" i="31" s="1"/>
  <c r="IT194" i="31"/>
  <c r="CQ194" i="31" s="1"/>
  <c r="HW202" i="31"/>
  <c r="BT202" i="31" s="1"/>
  <c r="IR81" i="31"/>
  <c r="CO81" i="31" s="1"/>
  <c r="IT63" i="31"/>
  <c r="CQ63" i="31" s="1"/>
  <c r="IS189" i="31"/>
  <c r="CP189" i="31" s="1"/>
  <c r="HX201" i="31"/>
  <c r="BU201" i="31" s="1"/>
  <c r="IR75" i="31"/>
  <c r="CO75" i="31" s="1"/>
  <c r="IR20" i="31"/>
  <c r="CO20" i="31" s="1"/>
  <c r="IS181" i="31"/>
  <c r="CP181" i="31" s="1"/>
  <c r="HY64" i="31"/>
  <c r="BV64" i="31" s="1"/>
  <c r="IT137" i="31"/>
  <c r="CQ137" i="31" s="1"/>
  <c r="IT149" i="31"/>
  <c r="CQ149" i="31" s="1"/>
  <c r="IS46" i="31"/>
  <c r="CP46" i="31" s="1"/>
  <c r="HX171" i="31"/>
  <c r="BU171" i="31" s="1"/>
  <c r="IT62" i="31"/>
  <c r="CQ62" i="31" s="1"/>
  <c r="IT68" i="31"/>
  <c r="CQ68" i="31" s="1"/>
  <c r="HY193" i="31"/>
  <c r="BV193" i="31" s="1"/>
  <c r="IR205" i="31"/>
  <c r="HZ108" i="31"/>
  <c r="BW108" i="31" s="1"/>
  <c r="IS168" i="31"/>
  <c r="HX70" i="31"/>
  <c r="BU70" i="31" s="1"/>
  <c r="IS169" i="31"/>
  <c r="CP169" i="31" s="1"/>
  <c r="IS131" i="31"/>
  <c r="CP131" i="31" s="1"/>
  <c r="IT8" i="31"/>
  <c r="CQ8" i="31" s="1"/>
  <c r="HY88" i="31"/>
  <c r="BV88" i="31" s="1"/>
  <c r="HZ167" i="31"/>
  <c r="HY133" i="31"/>
  <c r="BV133" i="31" s="1"/>
  <c r="HY53" i="31"/>
  <c r="BV53" i="31" s="1"/>
  <c r="HX210" i="31"/>
  <c r="BU210" i="31" s="1"/>
  <c r="HY114" i="31"/>
  <c r="BV114" i="31" s="1"/>
  <c r="IR7" i="31"/>
  <c r="CO7" i="31" s="1"/>
  <c r="IS43" i="31"/>
  <c r="CP43" i="31" s="1"/>
  <c r="BU123" i="31"/>
  <c r="BT43" i="31"/>
  <c r="BU92" i="31"/>
  <c r="EC172" i="31"/>
  <c r="FQ172" i="31" s="1"/>
  <c r="HE172" i="31" s="1"/>
  <c r="ED173" i="31"/>
  <c r="FR173" i="31" s="1"/>
  <c r="HF173" i="31" s="1"/>
  <c r="EC99" i="31"/>
  <c r="FQ99" i="31" s="1"/>
  <c r="HE99" i="31" s="1"/>
  <c r="DK45" i="31"/>
  <c r="EY45" i="31" s="1"/>
  <c r="IZ145" i="31"/>
  <c r="CO213" i="31"/>
  <c r="CQ167" i="31"/>
  <c r="DK49" i="31"/>
  <c r="EY49" i="31" s="1"/>
  <c r="DJ111" i="31"/>
  <c r="EX111" i="31" s="1"/>
  <c r="GL111" i="31" s="1"/>
  <c r="DI188" i="31"/>
  <c r="EW188" i="31" s="1"/>
  <c r="GK188" i="31" s="1"/>
  <c r="DK192" i="31"/>
  <c r="EY192" i="31" s="1"/>
  <c r="IA192" i="31" s="1"/>
  <c r="IY192" i="31" s="1"/>
  <c r="JA192" i="31" s="1"/>
  <c r="EC158" i="31"/>
  <c r="FQ158" i="31" s="1"/>
  <c r="HE158" i="31" s="1"/>
  <c r="IS162" i="31"/>
  <c r="EB29" i="31"/>
  <c r="FP29" i="31" s="1"/>
  <c r="HD29" i="31" s="1"/>
  <c r="IT174" i="31"/>
  <c r="CQ180" i="31"/>
  <c r="ED198" i="31"/>
  <c r="FR198" i="31" s="1"/>
  <c r="HF198" i="31" s="1"/>
  <c r="DI29" i="31"/>
  <c r="EW29" i="31" s="1"/>
  <c r="GK29" i="31" s="1"/>
  <c r="HX22" i="31"/>
  <c r="HY93" i="31"/>
  <c r="ED197" i="31"/>
  <c r="FR197" i="31" s="1"/>
  <c r="HF197" i="31" s="1"/>
  <c r="CO146" i="31"/>
  <c r="IT13" i="31"/>
  <c r="IS215" i="31"/>
  <c r="CO50" i="31"/>
  <c r="IQ134" i="31"/>
  <c r="DH31" i="31"/>
  <c r="EV31" i="31" s="1"/>
  <c r="GJ31" i="31" s="1"/>
  <c r="DI68" i="31"/>
  <c r="EW68" i="31" s="1"/>
  <c r="GK68" i="31" s="1"/>
  <c r="IS188" i="31"/>
  <c r="HY8" i="31"/>
  <c r="BV165" i="31"/>
  <c r="CO204" i="31"/>
  <c r="EC136" i="31"/>
  <c r="FQ136" i="31" s="1"/>
  <c r="HE136" i="31" s="1"/>
  <c r="IS90" i="31"/>
  <c r="BW217" i="31"/>
  <c r="IT126" i="31"/>
  <c r="CQ109" i="31"/>
  <c r="BV139" i="31"/>
  <c r="EC95" i="31"/>
  <c r="FQ95" i="31" s="1"/>
  <c r="HE95" i="31" s="1"/>
  <c r="HZ142" i="31"/>
  <c r="BT82" i="31"/>
  <c r="IS150" i="31"/>
  <c r="HY15" i="31"/>
  <c r="BU18" i="31"/>
  <c r="DI89" i="31"/>
  <c r="EW89" i="31" s="1"/>
  <c r="GK89" i="31" s="1"/>
  <c r="IR104" i="31"/>
  <c r="EC59" i="31"/>
  <c r="FQ59" i="31" s="1"/>
  <c r="HE59" i="31" s="1"/>
  <c r="DJ190" i="31"/>
  <c r="EX190" i="31" s="1"/>
  <c r="GL190" i="31" s="1"/>
  <c r="DI128" i="31"/>
  <c r="EW128" i="31" s="1"/>
  <c r="GK128" i="31" s="1"/>
  <c r="DJ207" i="31"/>
  <c r="EX207" i="31" s="1"/>
  <c r="GL207" i="31" s="1"/>
  <c r="DK181" i="31"/>
  <c r="EY181" i="31" s="1"/>
  <c r="EC25" i="31"/>
  <c r="FQ25" i="31" s="1"/>
  <c r="HE25" i="31" s="1"/>
  <c r="IS143" i="31"/>
  <c r="DI65" i="31"/>
  <c r="EW65" i="31" s="1"/>
  <c r="GK65" i="31" s="1"/>
  <c r="EB160" i="31"/>
  <c r="FP160" i="31" s="1"/>
  <c r="HD160" i="31" s="1"/>
  <c r="HX213" i="31"/>
  <c r="IT175" i="31"/>
  <c r="IS155" i="31"/>
  <c r="HZ104" i="31"/>
  <c r="CO23" i="31"/>
  <c r="JI178" i="31"/>
  <c r="IS57" i="31"/>
  <c r="DG145" i="31"/>
  <c r="EU145" i="31" s="1"/>
  <c r="GI145" i="31" s="1"/>
  <c r="EB186" i="31"/>
  <c r="FP186" i="31" s="1"/>
  <c r="HD186" i="31" s="1"/>
  <c r="CO211" i="31"/>
  <c r="DH206" i="31"/>
  <c r="EV206" i="31" s="1"/>
  <c r="GJ206" i="31" s="1"/>
  <c r="CP187" i="31"/>
  <c r="BV61" i="31"/>
  <c r="HZ153" i="31"/>
  <c r="DI151" i="31"/>
  <c r="EW151" i="31" s="1"/>
  <c r="GK151" i="31" s="1"/>
  <c r="IS54" i="31"/>
  <c r="CO138" i="31"/>
  <c r="ED24" i="31"/>
  <c r="FR24" i="31" s="1"/>
  <c r="HF24" i="31" s="1"/>
  <c r="HX46" i="31"/>
  <c r="DI180" i="31"/>
  <c r="EW180" i="31" s="1"/>
  <c r="GK180" i="31" s="1"/>
  <c r="HX211" i="31"/>
  <c r="HX58" i="31"/>
  <c r="EC151" i="31"/>
  <c r="FQ151" i="31" s="1"/>
  <c r="HE151" i="31" s="1"/>
  <c r="IS118" i="31"/>
  <c r="DI155" i="31"/>
  <c r="EW155" i="31" s="1"/>
  <c r="GK155" i="31" s="1"/>
  <c r="DG79" i="31"/>
  <c r="EU79" i="31" s="1"/>
  <c r="GI79" i="31" s="1"/>
  <c r="HX16" i="31"/>
  <c r="EC114" i="31"/>
  <c r="FQ114" i="31" s="1"/>
  <c r="HE114" i="31" s="1"/>
  <c r="ED154" i="31"/>
  <c r="FR154" i="31" s="1"/>
  <c r="HF154" i="31" s="1"/>
  <c r="DJ124" i="31"/>
  <c r="EX124" i="31" s="1"/>
  <c r="GL124" i="31" s="1"/>
  <c r="EC16" i="31"/>
  <c r="FQ16" i="31" s="1"/>
  <c r="HE16" i="31" s="1"/>
  <c r="HY51" i="31"/>
  <c r="GM99" i="31"/>
  <c r="EB133" i="31"/>
  <c r="FP133" i="31" s="1"/>
  <c r="HD133" i="31" s="1"/>
  <c r="DI177" i="31"/>
  <c r="EW177" i="31" s="1"/>
  <c r="GK177" i="31" s="1"/>
  <c r="ED141" i="31"/>
  <c r="FR141" i="31" s="1"/>
  <c r="HF141" i="31" s="1"/>
  <c r="DJ50" i="31"/>
  <c r="EX50" i="31" s="1"/>
  <c r="GL50" i="31" s="1"/>
  <c r="CP117" i="31"/>
  <c r="BV148" i="31"/>
  <c r="DI9" i="31"/>
  <c r="EW9" i="31" s="1"/>
  <c r="GK9" i="31" s="1"/>
  <c r="CP178" i="31"/>
  <c r="ED177" i="31"/>
  <c r="FR177" i="31" s="1"/>
  <c r="HF177" i="31" s="1"/>
  <c r="EC42" i="31"/>
  <c r="FQ42" i="31" s="1"/>
  <c r="HE42" i="31" s="1"/>
  <c r="EE100" i="31"/>
  <c r="FS100" i="31" s="1"/>
  <c r="HG100" i="31" s="1"/>
  <c r="EC56" i="31"/>
  <c r="FQ56" i="31" s="1"/>
  <c r="HE56" i="31" s="1"/>
  <c r="IS70" i="31"/>
  <c r="BU13" i="31"/>
  <c r="EB73" i="31"/>
  <c r="FP73" i="31" s="1"/>
  <c r="HD73" i="31" s="1"/>
  <c r="BW75" i="31"/>
  <c r="BV162" i="31"/>
  <c r="DI80" i="31"/>
  <c r="EW80" i="31" s="1"/>
  <c r="GK80" i="31" s="1"/>
  <c r="BU47" i="31"/>
  <c r="CO31" i="31"/>
  <c r="IZ197" i="31"/>
  <c r="CP74" i="31"/>
  <c r="DI20" i="31"/>
  <c r="EW20" i="31" s="1"/>
  <c r="GK20" i="31" s="1"/>
  <c r="DH166" i="31"/>
  <c r="EV166" i="31" s="1"/>
  <c r="GJ166" i="31" s="1"/>
  <c r="DJ77" i="31"/>
  <c r="EX77" i="31" s="1"/>
  <c r="GL77" i="31" s="1"/>
  <c r="EE65" i="31"/>
  <c r="FS65" i="31" s="1"/>
  <c r="HG65" i="31" s="1"/>
  <c r="EC80" i="31"/>
  <c r="FQ80" i="31" s="1"/>
  <c r="HE80" i="31" s="1"/>
  <c r="ED72" i="31"/>
  <c r="FR72" i="31" s="1"/>
  <c r="HF72" i="31" s="1"/>
  <c r="DI107" i="31"/>
  <c r="EW107" i="31" s="1"/>
  <c r="GK107" i="31" s="1"/>
  <c r="BW167" i="31"/>
  <c r="CO120" i="31"/>
  <c r="CP170" i="31"/>
  <c r="DI17" i="31"/>
  <c r="EW17" i="31" s="1"/>
  <c r="GK17" i="31" s="1"/>
  <c r="BU216" i="31"/>
  <c r="BU143" i="31"/>
  <c r="CQ156" i="31"/>
  <c r="EC55" i="31"/>
  <c r="FQ55" i="31" s="1"/>
  <c r="HE55" i="31" s="1"/>
  <c r="EC21" i="31"/>
  <c r="FQ21" i="31" s="1"/>
  <c r="HE21" i="31" s="1"/>
  <c r="ED195" i="31"/>
  <c r="FR195" i="31" s="1"/>
  <c r="HF195" i="31" s="1"/>
  <c r="GM178" i="31"/>
  <c r="BT105" i="31"/>
  <c r="BW187" i="31"/>
  <c r="BV44" i="31"/>
  <c r="EB214" i="31"/>
  <c r="FP214" i="31" s="1"/>
  <c r="HD214" i="31" s="1"/>
  <c r="CP101" i="31"/>
  <c r="BU106" i="31"/>
  <c r="DI173" i="31"/>
  <c r="EW173" i="31" s="1"/>
  <c r="GK173" i="31" s="1"/>
  <c r="ED119" i="31"/>
  <c r="FR119" i="31" s="1"/>
  <c r="HF119" i="31" s="1"/>
  <c r="BU78" i="31"/>
  <c r="BV186" i="31"/>
  <c r="BV212" i="31"/>
  <c r="BU120" i="31"/>
  <c r="CP124" i="31"/>
  <c r="IA99" i="31"/>
  <c r="IT15" i="31"/>
  <c r="HX38" i="31"/>
  <c r="EE135" i="31"/>
  <c r="FS135" i="31" s="1"/>
  <c r="HG135" i="31" s="1"/>
  <c r="CO210" i="31"/>
  <c r="ED28" i="31"/>
  <c r="FR28" i="31" s="1"/>
  <c r="HF28" i="31" s="1"/>
  <c r="CO202" i="31"/>
  <c r="ED93" i="31"/>
  <c r="FR93" i="31" s="1"/>
  <c r="HF93" i="31" s="1"/>
  <c r="CO145" i="31"/>
  <c r="DJ73" i="31"/>
  <c r="EX73" i="31" s="1"/>
  <c r="GL73" i="31" s="1"/>
  <c r="DI194" i="31"/>
  <c r="EW194" i="31" s="1"/>
  <c r="GK194" i="31" s="1"/>
  <c r="EC22" i="31"/>
  <c r="FQ22" i="31" s="1"/>
  <c r="HE22" i="31" s="1"/>
  <c r="CP106" i="31"/>
  <c r="EB113" i="31"/>
  <c r="FP113" i="31" s="1"/>
  <c r="HD113" i="31" s="1"/>
  <c r="DJ157" i="31"/>
  <c r="EX157" i="31" s="1"/>
  <c r="GL157" i="31" s="1"/>
  <c r="DI60" i="31"/>
  <c r="EW60" i="31" s="1"/>
  <c r="GK60" i="31" s="1"/>
  <c r="DI41" i="31"/>
  <c r="EW41" i="31" s="1"/>
  <c r="GK41" i="31" s="1"/>
  <c r="DJ170" i="31"/>
  <c r="EX170" i="31" s="1"/>
  <c r="GL170" i="31" s="1"/>
  <c r="IS41" i="31"/>
  <c r="CP69" i="31"/>
  <c r="CQ60" i="31"/>
  <c r="CP37" i="31"/>
  <c r="CQ103" i="31"/>
  <c r="DJ76" i="31"/>
  <c r="EX76" i="31" s="1"/>
  <c r="GL76" i="31" s="1"/>
  <c r="BV179" i="31"/>
  <c r="CO66" i="31"/>
  <c r="EC48" i="31"/>
  <c r="FQ48" i="31" s="1"/>
  <c r="HE48" i="31" s="1"/>
  <c r="CP64" i="31"/>
  <c r="CO159" i="31"/>
  <c r="ED125" i="31"/>
  <c r="FR125" i="31" s="1"/>
  <c r="HF125" i="31" s="1"/>
  <c r="CO183" i="31"/>
  <c r="IU96" i="31"/>
  <c r="EC140" i="31"/>
  <c r="FQ140" i="31" s="1"/>
  <c r="HE140" i="31" s="1"/>
  <c r="BU160" i="31"/>
  <c r="BU74" i="31"/>
  <c r="IT38" i="31"/>
  <c r="BT195" i="31"/>
  <c r="HY138" i="31"/>
  <c r="CP217" i="31"/>
  <c r="IR92" i="31"/>
  <c r="CO129" i="31"/>
  <c r="HY110" i="31"/>
  <c r="BU117" i="31"/>
  <c r="HY27" i="31"/>
  <c r="HY39" i="31"/>
  <c r="DI66" i="31"/>
  <c r="EW66" i="31" s="1"/>
  <c r="GK66" i="31" s="1"/>
  <c r="DI163" i="31"/>
  <c r="EW163" i="31" s="1"/>
  <c r="GK163" i="31" s="1"/>
  <c r="DI87" i="31"/>
  <c r="EW87" i="31" s="1"/>
  <c r="GK87" i="31" s="1"/>
  <c r="BV172" i="31"/>
  <c r="EE148" i="31"/>
  <c r="FS148" i="31" s="1"/>
  <c r="HG148" i="31" s="1"/>
  <c r="DI109" i="31"/>
  <c r="EW109" i="31" s="1"/>
  <c r="GK109" i="31" s="1"/>
  <c r="DI214" i="31"/>
  <c r="EW214" i="31" s="1"/>
  <c r="GK214" i="31" s="1"/>
  <c r="CP199" i="31"/>
  <c r="EC105" i="31"/>
  <c r="FQ105" i="31" s="1"/>
  <c r="HE105" i="31" s="1"/>
  <c r="CQ85" i="31"/>
  <c r="BV71" i="31"/>
  <c r="BV103" i="31"/>
  <c r="BS55" i="31"/>
  <c r="IX55" i="31"/>
  <c r="JH55" i="31"/>
  <c r="JL55" i="31" s="1"/>
  <c r="EC33" i="31"/>
  <c r="FQ33" i="31" s="1"/>
  <c r="HE33" i="31" s="1"/>
  <c r="BU131" i="31"/>
  <c r="DJ24" i="31"/>
  <c r="EX24" i="31" s="1"/>
  <c r="GL24" i="31" s="1"/>
  <c r="ED115" i="31"/>
  <c r="FR115" i="31" s="1"/>
  <c r="HF115" i="31" s="1"/>
  <c r="JN220" i="31"/>
  <c r="CO51" i="31"/>
  <c r="DI52" i="31"/>
  <c r="EW52" i="31" s="1"/>
  <c r="GK52" i="31" s="1"/>
  <c r="DI215" i="31"/>
  <c r="EW215" i="31" s="1"/>
  <c r="GK215" i="31" s="1"/>
  <c r="IR88" i="31"/>
  <c r="EB44" i="31"/>
  <c r="FP44" i="31" s="1"/>
  <c r="HD44" i="31" s="1"/>
  <c r="HY7" i="31"/>
  <c r="DI11" i="31"/>
  <c r="EW11" i="31" s="1"/>
  <c r="GK11" i="31" s="1"/>
  <c r="IT27" i="31"/>
  <c r="DH102" i="31"/>
  <c r="EV102" i="31" s="1"/>
  <c r="GJ102" i="31" s="1"/>
  <c r="ED139" i="31"/>
  <c r="FR139" i="31" s="1"/>
  <c r="HF139" i="31" s="1"/>
  <c r="EE82" i="31"/>
  <c r="FS82" i="31" s="1"/>
  <c r="HG82" i="31" s="1"/>
  <c r="DI127" i="31"/>
  <c r="EW127" i="31" s="1"/>
  <c r="GK127" i="31" s="1"/>
  <c r="CP201" i="31"/>
  <c r="CQ5" i="31"/>
  <c r="DI175" i="31"/>
  <c r="EW175" i="31" s="1"/>
  <c r="GK175" i="31" s="1"/>
  <c r="DG197" i="31"/>
  <c r="EU197" i="31" s="1"/>
  <c r="GI197" i="31" s="1"/>
  <c r="DI62" i="31"/>
  <c r="EW62" i="31" s="1"/>
  <c r="GK62" i="31" s="1"/>
  <c r="EC111" i="31"/>
  <c r="FQ111" i="31" s="1"/>
  <c r="HE111" i="31" s="1"/>
  <c r="BV32" i="31"/>
  <c r="EC17" i="31"/>
  <c r="FQ17" i="31" s="1"/>
  <c r="HE17" i="31" s="1"/>
  <c r="EC18" i="31"/>
  <c r="FQ18" i="31" s="1"/>
  <c r="HE18" i="31" s="1"/>
  <c r="ED184" i="31"/>
  <c r="FR184" i="31" s="1"/>
  <c r="HF184" i="31" s="1"/>
  <c r="DI196" i="31"/>
  <c r="EW196" i="31" s="1"/>
  <c r="GK196" i="31" s="1"/>
  <c r="DI184" i="31"/>
  <c r="EW184" i="31" s="1"/>
  <c r="GK184" i="31" s="1"/>
  <c r="DI183" i="31"/>
  <c r="EW183" i="31" s="1"/>
  <c r="GK183" i="31" s="1"/>
  <c r="CO97" i="31"/>
  <c r="CO182" i="31"/>
  <c r="CP71" i="31"/>
  <c r="BV198" i="31"/>
  <c r="BU98" i="31"/>
  <c r="CP78" i="31"/>
  <c r="EC218" i="31"/>
  <c r="FQ218" i="31" s="1"/>
  <c r="HE218" i="31" s="1"/>
  <c r="DI86" i="31"/>
  <c r="EW86" i="31" s="1"/>
  <c r="GK86" i="31" s="1"/>
  <c r="BT135" i="31"/>
  <c r="CO107" i="31"/>
  <c r="BU63" i="31"/>
  <c r="ED79" i="31"/>
  <c r="FR79" i="31" s="1"/>
  <c r="HF79" i="31" s="1"/>
  <c r="CP128" i="31"/>
  <c r="EC35" i="31"/>
  <c r="FQ35" i="31" s="1"/>
  <c r="HE35" i="31" s="1"/>
  <c r="JE30" i="31"/>
  <c r="JG30" i="31" s="1"/>
  <c r="JK30" i="31"/>
  <c r="ED86" i="31"/>
  <c r="FR86" i="31" s="1"/>
  <c r="HF86" i="31" s="1"/>
  <c r="DI100" i="31"/>
  <c r="EW100" i="31" s="1"/>
  <c r="GK100" i="31" s="1"/>
  <c r="EC157" i="31"/>
  <c r="FQ157" i="31" s="1"/>
  <c r="HE157" i="31" s="1"/>
  <c r="DJ54" i="31"/>
  <c r="EX54" i="31" s="1"/>
  <c r="GL54" i="31" s="1"/>
  <c r="JF209" i="31"/>
  <c r="BT33" i="31"/>
  <c r="DJ204" i="31"/>
  <c r="EX204" i="31" s="1"/>
  <c r="GL204" i="31" s="1"/>
  <c r="BV119" i="31"/>
  <c r="ED163" i="31"/>
  <c r="FR163" i="31" s="1"/>
  <c r="HF163" i="31" s="1"/>
  <c r="CO87" i="31"/>
  <c r="DJ59" i="31"/>
  <c r="EX59" i="31" s="1"/>
  <c r="GL59" i="31" s="1"/>
  <c r="BV26" i="31"/>
  <c r="DI72" i="31"/>
  <c r="EW72" i="31" s="1"/>
  <c r="GK72" i="31" s="1"/>
  <c r="BU126" i="31"/>
  <c r="EC176" i="31"/>
  <c r="FQ176" i="31" s="1"/>
  <c r="HE176" i="31" s="1"/>
  <c r="BU169" i="31"/>
  <c r="HW189" i="31"/>
  <c r="BU129" i="31"/>
  <c r="HX199" i="31"/>
  <c r="BV176" i="31"/>
  <c r="BV191" i="31"/>
  <c r="BU96" i="31"/>
  <c r="HX19" i="31"/>
  <c r="IR91" i="31"/>
  <c r="DI83" i="31"/>
  <c r="EW83" i="31" s="1"/>
  <c r="GK83" i="31" s="1"/>
  <c r="HY10" i="31"/>
  <c r="EB153" i="31"/>
  <c r="FP153" i="31" s="1"/>
  <c r="HD153" i="31" s="1"/>
  <c r="BV140" i="31"/>
  <c r="IS84" i="31"/>
  <c r="CO10" i="31"/>
  <c r="BV14" i="31"/>
  <c r="HX97" i="31"/>
  <c r="EB67" i="31"/>
  <c r="FP67" i="31" s="1"/>
  <c r="HD67" i="31" s="1"/>
  <c r="ED144" i="31"/>
  <c r="FR144" i="31" s="1"/>
  <c r="HF144" i="31" s="1"/>
  <c r="CN165" i="31"/>
  <c r="DI203" i="31"/>
  <c r="EW203" i="31" s="1"/>
  <c r="GK203" i="31" s="1"/>
  <c r="EC76" i="31"/>
  <c r="FQ76" i="31" s="1"/>
  <c r="HE76" i="31" s="1"/>
  <c r="HY168" i="31"/>
  <c r="DJ154" i="31"/>
  <c r="EX154" i="31" s="1"/>
  <c r="GL154" i="31" s="1"/>
  <c r="IS4" i="31"/>
  <c r="EC89" i="31"/>
  <c r="FQ89" i="31" s="1"/>
  <c r="HE89" i="31" s="1"/>
  <c r="HY12" i="31"/>
  <c r="DI161" i="31"/>
  <c r="EW161" i="31" s="1"/>
  <c r="GK161" i="31" s="1"/>
  <c r="EC34" i="31"/>
  <c r="FQ34" i="31" s="1"/>
  <c r="HE34" i="31" s="1"/>
  <c r="IT11" i="31"/>
  <c r="CP58" i="31"/>
  <c r="BT159" i="31"/>
  <c r="HX6" i="31"/>
  <c r="DI30" i="31"/>
  <c r="EW30" i="31" s="1"/>
  <c r="GK30" i="31" s="1"/>
  <c r="BV67" i="31"/>
  <c r="CP36" i="31"/>
  <c r="HY182" i="31"/>
  <c r="ED47" i="31"/>
  <c r="FR47" i="31" s="1"/>
  <c r="HF47" i="31" s="1"/>
  <c r="HX4" i="31"/>
  <c r="HY113" i="31"/>
  <c r="CP49" i="31"/>
  <c r="EC207" i="31"/>
  <c r="FQ207" i="31" s="1"/>
  <c r="HE207" i="31" s="1"/>
  <c r="IR166" i="31"/>
  <c r="CO191" i="31"/>
  <c r="IR208" i="31"/>
  <c r="DJ40" i="31"/>
  <c r="EX40" i="31" s="1"/>
  <c r="GL40" i="31" s="1"/>
  <c r="HY152" i="31"/>
  <c r="IT190" i="31"/>
  <c r="HX209" i="31"/>
  <c r="EC130" i="31"/>
  <c r="FQ130" i="31" s="1"/>
  <c r="HE130" i="31" s="1"/>
  <c r="ED102" i="31"/>
  <c r="FR102" i="31" s="1"/>
  <c r="HF102" i="31" s="1"/>
  <c r="EC53" i="31"/>
  <c r="FQ53" i="31" s="1"/>
  <c r="HE53" i="31" s="1"/>
  <c r="EC121" i="31"/>
  <c r="FQ121" i="31" s="1"/>
  <c r="HE121" i="31" s="1"/>
  <c r="IS212" i="31"/>
  <c r="IS32" i="31"/>
  <c r="EC132" i="31"/>
  <c r="FQ132" i="31" s="1"/>
  <c r="HE132" i="31" s="1"/>
  <c r="IR171" i="31"/>
  <c r="IS192" i="31"/>
  <c r="BV69" i="31"/>
  <c r="CP77" i="31"/>
  <c r="CQ112" i="31"/>
  <c r="CO19" i="31"/>
  <c r="CP168" i="31"/>
  <c r="EB26" i="31"/>
  <c r="FP26" i="31" s="1"/>
  <c r="HD26" i="31" s="1"/>
  <c r="BU122" i="31"/>
  <c r="CN110" i="31"/>
  <c r="EC45" i="31"/>
  <c r="FQ45" i="31" s="1"/>
  <c r="HE45" i="31" s="1"/>
  <c r="IZ79" i="31"/>
  <c r="DI137" i="31"/>
  <c r="EW137" i="31" s="1"/>
  <c r="GK137" i="31" s="1"/>
  <c r="HX141" i="31"/>
  <c r="ED40" i="31"/>
  <c r="FR40" i="31" s="1"/>
  <c r="HF40" i="31" s="1"/>
  <c r="EB161" i="31"/>
  <c r="FP161" i="31" s="1"/>
  <c r="HD161" i="31" s="1"/>
  <c r="HY208" i="31"/>
  <c r="ED200" i="31"/>
  <c r="FR200" i="31" s="1"/>
  <c r="HF200" i="31" s="1"/>
  <c r="CO179" i="31"/>
  <c r="CP6" i="31"/>
  <c r="CQ127" i="31"/>
  <c r="BV158" i="31"/>
  <c r="BV130" i="31"/>
  <c r="CP83" i="31"/>
  <c r="BV156" i="31"/>
  <c r="DI37" i="31"/>
  <c r="EW37" i="31" s="1"/>
  <c r="GK37" i="31" s="1"/>
  <c r="EC9" i="31"/>
  <c r="FQ9" i="31" s="1"/>
  <c r="HE9" i="31" s="1"/>
  <c r="DK205" i="31"/>
  <c r="EY205" i="31" s="1"/>
  <c r="DI94" i="31"/>
  <c r="EW94" i="31" s="1"/>
  <c r="GK94" i="31" s="1"/>
  <c r="ED216" i="31"/>
  <c r="FR216" i="31" s="1"/>
  <c r="HF216" i="31" s="1"/>
  <c r="DI84" i="31"/>
  <c r="EW84" i="31" s="1"/>
  <c r="GK84" i="31" s="1"/>
  <c r="DH90" i="31"/>
  <c r="EV90" i="31" s="1"/>
  <c r="GJ90" i="31" s="1"/>
  <c r="ED39" i="31"/>
  <c r="FR39" i="31" s="1"/>
  <c r="HF39" i="31" s="1"/>
  <c r="BV34" i="31"/>
  <c r="ED14" i="31"/>
  <c r="FR14" i="31" s="1"/>
  <c r="HF14" i="31" s="1"/>
  <c r="ED122" i="31"/>
  <c r="FR122" i="31" s="1"/>
  <c r="HF122" i="31" s="1"/>
  <c r="EC52" i="31"/>
  <c r="FQ52" i="31" s="1"/>
  <c r="HE52" i="31" s="1"/>
  <c r="BV25" i="31"/>
  <c r="BW200" i="31"/>
  <c r="BT23" i="31"/>
  <c r="BU56" i="31"/>
  <c r="CQ61" i="31"/>
  <c r="DH48" i="31"/>
  <c r="EV48" i="31" s="1"/>
  <c r="GJ48" i="31" s="1"/>
  <c r="CO205" i="31"/>
  <c r="BV147" i="31"/>
  <c r="CP108" i="31"/>
  <c r="BU146" i="31"/>
  <c r="BV134" i="31"/>
  <c r="BU174" i="31"/>
  <c r="BU144" i="31"/>
  <c r="DI95" i="31"/>
  <c r="EW95" i="31" s="1"/>
  <c r="GK95" i="31" s="1"/>
  <c r="CO185" i="31"/>
  <c r="BU164" i="31"/>
  <c r="DI218" i="31"/>
  <c r="EW218" i="31" s="1"/>
  <c r="GK218" i="31" s="1"/>
  <c r="DH5" i="31"/>
  <c r="EV5" i="31" s="1"/>
  <c r="GJ5" i="31" s="1"/>
  <c r="EB152" i="31"/>
  <c r="FP152" i="31" s="1"/>
  <c r="HD152" i="31" s="1"/>
  <c r="H19" i="39"/>
  <c r="L26" i="39"/>
  <c r="M18" i="39"/>
  <c r="DH91" i="31"/>
  <c r="EV91" i="31" s="1"/>
  <c r="GJ91" i="31" s="1"/>
  <c r="BV57" i="31"/>
  <c r="DI115" i="31"/>
  <c r="EW115" i="31" s="1"/>
  <c r="GK115" i="31" s="1"/>
  <c r="DH136" i="31"/>
  <c r="EV136" i="31" s="1"/>
  <c r="GJ136" i="31" s="1"/>
  <c r="EA209" i="31"/>
  <c r="FO209" i="31" s="1"/>
  <c r="HC209" i="31" s="1"/>
  <c r="HY29" i="31" l="1"/>
  <c r="IS25" i="31"/>
  <c r="CP25" i="31" s="1"/>
  <c r="HY87" i="31"/>
  <c r="IS140" i="31"/>
  <c r="IS48" i="31"/>
  <c r="IR153" i="31"/>
  <c r="CO153" i="31" s="1"/>
  <c r="HZ73" i="31"/>
  <c r="BW73" i="31" s="1"/>
  <c r="IT195" i="31"/>
  <c r="CQ195" i="31" s="1"/>
  <c r="IT86" i="31"/>
  <c r="CQ86" i="31" s="1"/>
  <c r="IS207" i="31"/>
  <c r="IT72" i="31"/>
  <c r="IT40" i="31"/>
  <c r="CQ40" i="31" s="1"/>
  <c r="IS18" i="31"/>
  <c r="HY20" i="31"/>
  <c r="BV20" i="31" s="1"/>
  <c r="IT144" i="31"/>
  <c r="CQ144" i="31" s="1"/>
  <c r="IT14" i="31"/>
  <c r="CQ14" i="31" s="1"/>
  <c r="IS76" i="31"/>
  <c r="CP76" i="31" s="1"/>
  <c r="HY94" i="31"/>
  <c r="BV94" i="31" s="1"/>
  <c r="HY203" i="31"/>
  <c r="HW197" i="31"/>
  <c r="HY95" i="31"/>
  <c r="BV95" i="31" s="1"/>
  <c r="IT39" i="31"/>
  <c r="CQ39" i="31" s="1"/>
  <c r="HY155" i="31"/>
  <c r="BV155" i="31" s="1"/>
  <c r="HY184" i="31"/>
  <c r="BV184" i="31" s="1"/>
  <c r="HZ50" i="31"/>
  <c r="BW50" i="31" s="1"/>
  <c r="HZ207" i="31"/>
  <c r="BW207" i="31" s="1"/>
  <c r="HZ40" i="31"/>
  <c r="HZ77" i="31"/>
  <c r="HY65" i="31"/>
  <c r="IS218" i="31"/>
  <c r="CP218" i="31" s="1"/>
  <c r="IS114" i="31"/>
  <c r="HY89" i="31"/>
  <c r="BV89" i="31" s="1"/>
  <c r="IS172" i="31"/>
  <c r="CP172" i="31" s="1"/>
  <c r="HY218" i="31"/>
  <c r="BV218" i="31" s="1"/>
  <c r="IS52" i="31"/>
  <c r="IT102" i="31"/>
  <c r="CQ102" i="31" s="1"/>
  <c r="IT47" i="31"/>
  <c r="CQ47" i="31" s="1"/>
  <c r="IR67" i="31"/>
  <c r="CO67" i="31" s="1"/>
  <c r="IS111" i="31"/>
  <c r="CP111" i="31" s="1"/>
  <c r="IU82" i="31"/>
  <c r="JE82" i="31" s="1"/>
  <c r="JG82" i="31" s="1"/>
  <c r="HY84" i="31"/>
  <c r="BV84" i="31" s="1"/>
  <c r="IS9" i="31"/>
  <c r="CP9" i="31" s="1"/>
  <c r="IS132" i="31"/>
  <c r="CP132" i="31" s="1"/>
  <c r="IT28" i="31"/>
  <c r="CQ28" i="31" s="1"/>
  <c r="IS55" i="31"/>
  <c r="CP55" i="31" s="1"/>
  <c r="IS56" i="31"/>
  <c r="CP56" i="31" s="1"/>
  <c r="HY9" i="31"/>
  <c r="BV9" i="31" s="1"/>
  <c r="IS151" i="31"/>
  <c r="CP151" i="31" s="1"/>
  <c r="IQ209" i="31"/>
  <c r="CN209" i="31" s="1"/>
  <c r="IT216" i="31"/>
  <c r="HY41" i="31"/>
  <c r="BV41" i="31" s="1"/>
  <c r="IT119" i="31"/>
  <c r="CQ119" i="31" s="1"/>
  <c r="IR133" i="31"/>
  <c r="IS42" i="31"/>
  <c r="CP42" i="31" s="1"/>
  <c r="DI122" i="31"/>
  <c r="EW122" i="31" s="1"/>
  <c r="GK122" i="31" s="1"/>
  <c r="BV113" i="31"/>
  <c r="DI118" i="31"/>
  <c r="EW118" i="31" s="1"/>
  <c r="GK118" i="31" s="1"/>
  <c r="EE5" i="31"/>
  <c r="FS5" i="31" s="1"/>
  <c r="HG5" i="31" s="1"/>
  <c r="DI117" i="31"/>
  <c r="EW117" i="31" s="1"/>
  <c r="GK117" i="31" s="1"/>
  <c r="DI210" i="31"/>
  <c r="EW210" i="31" s="1"/>
  <c r="GK210" i="31" s="1"/>
  <c r="EE156" i="31"/>
  <c r="FS156" i="31" s="1"/>
  <c r="HG156" i="31" s="1"/>
  <c r="BV51" i="31"/>
  <c r="DJ134" i="31"/>
  <c r="EX134" i="31" s="1"/>
  <c r="GL134" i="31" s="1"/>
  <c r="HX90" i="31"/>
  <c r="CP32" i="31"/>
  <c r="DH195" i="31"/>
  <c r="EV195" i="31" s="1"/>
  <c r="GJ195" i="31" s="1"/>
  <c r="DJ179" i="31"/>
  <c r="EX179" i="31" s="1"/>
  <c r="GL179" i="31" s="1"/>
  <c r="IU65" i="31"/>
  <c r="ED117" i="31"/>
  <c r="FR117" i="31" s="1"/>
  <c r="HF117" i="31" s="1"/>
  <c r="BU58" i="31"/>
  <c r="HW145" i="31"/>
  <c r="HZ190" i="31"/>
  <c r="HY68" i="31"/>
  <c r="DH43" i="31"/>
  <c r="EV43" i="31" s="1"/>
  <c r="GJ43" i="31" s="1"/>
  <c r="HX136" i="31"/>
  <c r="HX91" i="31"/>
  <c r="HY37" i="31"/>
  <c r="DJ130" i="31"/>
  <c r="EX130" i="31" s="1"/>
  <c r="GL130" i="31" s="1"/>
  <c r="ED6" i="31"/>
  <c r="FR6" i="31" s="1"/>
  <c r="HF6" i="31" s="1"/>
  <c r="IS45" i="31"/>
  <c r="IR26" i="31"/>
  <c r="ED77" i="31"/>
  <c r="FR77" i="31" s="1"/>
  <c r="HF77" i="31" s="1"/>
  <c r="CP212" i="31"/>
  <c r="IS130" i="31"/>
  <c r="EC191" i="31"/>
  <c r="FQ191" i="31" s="1"/>
  <c r="HE191" i="31" s="1"/>
  <c r="HY30" i="31"/>
  <c r="IS34" i="31"/>
  <c r="HZ154" i="31"/>
  <c r="EC10" i="31"/>
  <c r="FQ10" i="31" s="1"/>
  <c r="HE10" i="31" s="1"/>
  <c r="HY83" i="31"/>
  <c r="DJ176" i="31"/>
  <c r="EX176" i="31" s="1"/>
  <c r="GL176" i="31" s="1"/>
  <c r="IS176" i="31"/>
  <c r="HZ59" i="31"/>
  <c r="EE149" i="31"/>
  <c r="FS149" i="31" s="1"/>
  <c r="HG149" i="31" s="1"/>
  <c r="HZ54" i="31"/>
  <c r="ED128" i="31"/>
  <c r="FR128" i="31" s="1"/>
  <c r="HF128" i="31" s="1"/>
  <c r="EC107" i="31"/>
  <c r="FQ107" i="31" s="1"/>
  <c r="HE107" i="31" s="1"/>
  <c r="DJ35" i="31"/>
  <c r="EX35" i="31" s="1"/>
  <c r="GL35" i="31" s="1"/>
  <c r="DI201" i="31"/>
  <c r="EW201" i="31" s="1"/>
  <c r="GK201" i="31" s="1"/>
  <c r="EC97" i="31"/>
  <c r="FQ97" i="31" s="1"/>
  <c r="HE97" i="31" s="1"/>
  <c r="DJ88" i="31"/>
  <c r="EX88" i="31" s="1"/>
  <c r="GL88" i="31" s="1"/>
  <c r="DJ193" i="31"/>
  <c r="EX193" i="31" s="1"/>
  <c r="GL193" i="31" s="1"/>
  <c r="DH125" i="31"/>
  <c r="EV125" i="31" s="1"/>
  <c r="GJ125" i="31" s="1"/>
  <c r="HY175" i="31"/>
  <c r="ED201" i="31"/>
  <c r="FR201" i="31" s="1"/>
  <c r="HF201" i="31" s="1"/>
  <c r="HY127" i="31"/>
  <c r="CQ27" i="31"/>
  <c r="HY215" i="31"/>
  <c r="IU148" i="31"/>
  <c r="HY163" i="31"/>
  <c r="CQ38" i="31"/>
  <c r="HY60" i="31"/>
  <c r="DJ114" i="31"/>
  <c r="EX114" i="31" s="1"/>
  <c r="GL114" i="31" s="1"/>
  <c r="EC145" i="31"/>
  <c r="FQ145" i="31" s="1"/>
  <c r="HE145" i="31" s="1"/>
  <c r="EE193" i="31"/>
  <c r="FS193" i="31" s="1"/>
  <c r="HG193" i="31" s="1"/>
  <c r="EC210" i="31"/>
  <c r="FQ210" i="31" s="1"/>
  <c r="HE210" i="31" s="1"/>
  <c r="IY99" i="31"/>
  <c r="JA99" i="31" s="1"/>
  <c r="JI99" i="31"/>
  <c r="DJ212" i="31"/>
  <c r="EX212" i="31" s="1"/>
  <c r="GL212" i="31" s="1"/>
  <c r="HY173" i="31"/>
  <c r="IR214" i="31"/>
  <c r="DJ85" i="31"/>
  <c r="EX85" i="31" s="1"/>
  <c r="GL85" i="31" s="1"/>
  <c r="DI143" i="31"/>
  <c r="EW143" i="31" s="1"/>
  <c r="GK143" i="31" s="1"/>
  <c r="EC120" i="31"/>
  <c r="FQ120" i="31" s="1"/>
  <c r="HE120" i="31" s="1"/>
  <c r="HY107" i="31"/>
  <c r="IS16" i="31"/>
  <c r="BU211" i="31"/>
  <c r="CP54" i="31"/>
  <c r="CP57" i="31"/>
  <c r="GM181" i="31"/>
  <c r="CP150" i="31"/>
  <c r="EC146" i="31"/>
  <c r="FQ146" i="31" s="1"/>
  <c r="HE146" i="31" s="1"/>
  <c r="IT198" i="31"/>
  <c r="IS158" i="31"/>
  <c r="EC213" i="31"/>
  <c r="FQ213" i="31" s="1"/>
  <c r="HE213" i="31" s="1"/>
  <c r="DJ57" i="31"/>
  <c r="EX57" i="31" s="1"/>
  <c r="GL57" i="31" s="1"/>
  <c r="CO208" i="31"/>
  <c r="CP4" i="31"/>
  <c r="DI169" i="31"/>
  <c r="EW169" i="31" s="1"/>
  <c r="GK169" i="31" s="1"/>
  <c r="JL220" i="31"/>
  <c r="BV87" i="31"/>
  <c r="DH105" i="31"/>
  <c r="EV105" i="31" s="1"/>
  <c r="GJ105" i="31" s="1"/>
  <c r="ED170" i="31"/>
  <c r="FR170" i="31" s="1"/>
  <c r="HF170" i="31" s="1"/>
  <c r="CQ175" i="31"/>
  <c r="DI18" i="31"/>
  <c r="EW18" i="31" s="1"/>
  <c r="GK18" i="31" s="1"/>
  <c r="EE167" i="31"/>
  <c r="FS167" i="31" s="1"/>
  <c r="HG167" i="31" s="1"/>
  <c r="HX5" i="31"/>
  <c r="IR161" i="31"/>
  <c r="HX102" i="31"/>
  <c r="IT115" i="31"/>
  <c r="HY214" i="31"/>
  <c r="ED181" i="31"/>
  <c r="FR181" i="31" s="1"/>
  <c r="HF181" i="31" s="1"/>
  <c r="DI132" i="31"/>
  <c r="EW132" i="31" s="1"/>
  <c r="GK132" i="31" s="1"/>
  <c r="ED108" i="31"/>
  <c r="FR108" i="31" s="1"/>
  <c r="HF108" i="31" s="1"/>
  <c r="EE61" i="31"/>
  <c r="FS61" i="31" s="1"/>
  <c r="HG61" i="31" s="1"/>
  <c r="DK200" i="31"/>
  <c r="EY200" i="31" s="1"/>
  <c r="ED189" i="31"/>
  <c r="FR189" i="31" s="1"/>
  <c r="HF189" i="31" s="1"/>
  <c r="BU209" i="31"/>
  <c r="CO166" i="31"/>
  <c r="BU6" i="31"/>
  <c r="BV168" i="31"/>
  <c r="CP84" i="31"/>
  <c r="CO91" i="31"/>
  <c r="BU199" i="31"/>
  <c r="HZ24" i="31"/>
  <c r="DG55" i="31"/>
  <c r="EU55" i="31" s="1"/>
  <c r="GI55" i="31" s="1"/>
  <c r="IS105" i="31"/>
  <c r="DI116" i="31"/>
  <c r="EW116" i="31" s="1"/>
  <c r="GK116" i="31" s="1"/>
  <c r="EC129" i="31"/>
  <c r="FQ129" i="31" s="1"/>
  <c r="HE129" i="31" s="1"/>
  <c r="EC183" i="31"/>
  <c r="FQ183" i="31" s="1"/>
  <c r="HE183" i="31" s="1"/>
  <c r="ED64" i="31"/>
  <c r="FR64" i="31" s="1"/>
  <c r="HF64" i="31" s="1"/>
  <c r="HZ76" i="31"/>
  <c r="ED69" i="31"/>
  <c r="FR69" i="31" s="1"/>
  <c r="HF69" i="31" s="1"/>
  <c r="EE63" i="31"/>
  <c r="FS63" i="31" s="1"/>
  <c r="HG63" i="31" s="1"/>
  <c r="ED123" i="31"/>
  <c r="FR123" i="31" s="1"/>
  <c r="HF123" i="31" s="1"/>
  <c r="EC31" i="31"/>
  <c r="FQ31" i="31" s="1"/>
  <c r="HE31" i="31" s="1"/>
  <c r="ED169" i="31"/>
  <c r="FR169" i="31" s="1"/>
  <c r="HF169" i="31" s="1"/>
  <c r="IR73" i="31"/>
  <c r="IU100" i="31"/>
  <c r="EC81" i="31"/>
  <c r="FQ81" i="31" s="1"/>
  <c r="HE81" i="31" s="1"/>
  <c r="DJ53" i="31"/>
  <c r="EX53" i="31" s="1"/>
  <c r="GL53" i="31" s="1"/>
  <c r="DJ133" i="31"/>
  <c r="EX133" i="31" s="1"/>
  <c r="GL133" i="31" s="1"/>
  <c r="HW79" i="31"/>
  <c r="HX206" i="31"/>
  <c r="IR160" i="31"/>
  <c r="IA181" i="31"/>
  <c r="IS59" i="31"/>
  <c r="EE109" i="31"/>
  <c r="FS109" i="31" s="1"/>
  <c r="HG109" i="31" s="1"/>
  <c r="EC204" i="31"/>
  <c r="FQ204" i="31" s="1"/>
  <c r="HE204" i="31" s="1"/>
  <c r="HX31" i="31"/>
  <c r="JI192" i="31"/>
  <c r="HZ111" i="31"/>
  <c r="IT173" i="31"/>
  <c r="ED46" i="31"/>
  <c r="FR46" i="31" s="1"/>
  <c r="HF46" i="31" s="1"/>
  <c r="EE127" i="31"/>
  <c r="FS127" i="31" s="1"/>
  <c r="HG127" i="31" s="1"/>
  <c r="DJ67" i="31"/>
  <c r="EX67" i="31" s="1"/>
  <c r="GL67" i="31" s="1"/>
  <c r="DJ14" i="31"/>
  <c r="EX14" i="31" s="1"/>
  <c r="GL14" i="31" s="1"/>
  <c r="DJ198" i="31"/>
  <c r="EX198" i="31" s="1"/>
  <c r="GL198" i="31" s="1"/>
  <c r="BT197" i="31"/>
  <c r="CO88" i="31"/>
  <c r="ED106" i="31"/>
  <c r="FR106" i="31" s="1"/>
  <c r="HF106" i="31" s="1"/>
  <c r="DI185" i="31"/>
  <c r="EW185" i="31" s="1"/>
  <c r="GK185" i="31" s="1"/>
  <c r="EB94" i="31"/>
  <c r="FP94" i="31" s="1"/>
  <c r="HD94" i="31" s="1"/>
  <c r="DH23" i="31"/>
  <c r="EV23" i="31" s="1"/>
  <c r="GJ23" i="31" s="1"/>
  <c r="JE96" i="31"/>
  <c r="JG96" i="31" s="1"/>
  <c r="JK96" i="31"/>
  <c r="EE60" i="31"/>
  <c r="FS60" i="31" s="1"/>
  <c r="HG60" i="31" s="1"/>
  <c r="HY80" i="31"/>
  <c r="DK75" i="31"/>
  <c r="EY75" i="31" s="1"/>
  <c r="IA75" i="31" s="1"/>
  <c r="IY75" i="31" s="1"/>
  <c r="JA75" i="31" s="1"/>
  <c r="ED178" i="31"/>
  <c r="FR178" i="31" s="1"/>
  <c r="IT178" i="31" s="1"/>
  <c r="HY177" i="31"/>
  <c r="BU16" i="31"/>
  <c r="ED187" i="31"/>
  <c r="FR187" i="31" s="1"/>
  <c r="HF187" i="31" s="1"/>
  <c r="BU213" i="31"/>
  <c r="BV15" i="31"/>
  <c r="DJ139" i="31"/>
  <c r="EX139" i="31" s="1"/>
  <c r="GL139" i="31" s="1"/>
  <c r="IS136" i="31"/>
  <c r="IS99" i="31"/>
  <c r="HY115" i="31"/>
  <c r="DJ156" i="31"/>
  <c r="EX156" i="31" s="1"/>
  <c r="GL156" i="31" s="1"/>
  <c r="DJ158" i="31"/>
  <c r="EX158" i="31" s="1"/>
  <c r="GL158" i="31" s="1"/>
  <c r="EC179" i="31"/>
  <c r="FQ179" i="31" s="1"/>
  <c r="HE179" i="31" s="1"/>
  <c r="BU141" i="31"/>
  <c r="EB110" i="31"/>
  <c r="FP110" i="31" s="1"/>
  <c r="HD110" i="31" s="1"/>
  <c r="ED168" i="31"/>
  <c r="FR168" i="31" s="1"/>
  <c r="HF168" i="31" s="1"/>
  <c r="DJ69" i="31"/>
  <c r="EX69" i="31" s="1"/>
  <c r="GL69" i="31" s="1"/>
  <c r="IS121" i="31"/>
  <c r="CQ190" i="31"/>
  <c r="BV182" i="31"/>
  <c r="HY161" i="31"/>
  <c r="BU19" i="31"/>
  <c r="DI126" i="31"/>
  <c r="EW126" i="31" s="1"/>
  <c r="GK126" i="31" s="1"/>
  <c r="EC87" i="31"/>
  <c r="FQ87" i="31" s="1"/>
  <c r="HE87" i="31" s="1"/>
  <c r="HZ204" i="31"/>
  <c r="IS157" i="31"/>
  <c r="IS35" i="31"/>
  <c r="IT79" i="31"/>
  <c r="DH135" i="31"/>
  <c r="EV135" i="31" s="1"/>
  <c r="GJ135" i="31" s="1"/>
  <c r="ED78" i="31"/>
  <c r="FR78" i="31" s="1"/>
  <c r="HF78" i="31" s="1"/>
  <c r="ED71" i="31"/>
  <c r="FR71" i="31" s="1"/>
  <c r="HF71" i="31" s="1"/>
  <c r="HY183" i="31"/>
  <c r="HY196" i="31"/>
  <c r="IS17" i="31"/>
  <c r="HY62" i="31"/>
  <c r="EE68" i="31"/>
  <c r="FS68" i="31" s="1"/>
  <c r="HG68" i="31" s="1"/>
  <c r="ED164" i="31"/>
  <c r="FR164" i="31" s="1"/>
  <c r="HF164" i="31" s="1"/>
  <c r="HY11" i="31"/>
  <c r="HY52" i="31"/>
  <c r="DK21" i="31"/>
  <c r="EY21" i="31" s="1"/>
  <c r="IA21" i="31" s="1"/>
  <c r="IY21" i="31" s="1"/>
  <c r="JA21" i="31" s="1"/>
  <c r="HY66" i="31"/>
  <c r="CO92" i="31"/>
  <c r="DI74" i="31"/>
  <c r="EW74" i="31" s="1"/>
  <c r="GK74" i="31" s="1"/>
  <c r="CP41" i="31"/>
  <c r="HZ157" i="31"/>
  <c r="IS22" i="31"/>
  <c r="IT93" i="31"/>
  <c r="EC147" i="31"/>
  <c r="FQ147" i="31" s="1"/>
  <c r="HE147" i="31" s="1"/>
  <c r="DJ81" i="31"/>
  <c r="EX81" i="31" s="1"/>
  <c r="GL81" i="31" s="1"/>
  <c r="DI28" i="31"/>
  <c r="EW28" i="31" s="1"/>
  <c r="GK28" i="31" s="1"/>
  <c r="DJ186" i="31"/>
  <c r="EX186" i="31" s="1"/>
  <c r="GL186" i="31" s="1"/>
  <c r="DI106" i="31"/>
  <c r="EW106" i="31" s="1"/>
  <c r="GK106" i="31" s="1"/>
  <c r="DJ44" i="31"/>
  <c r="EX44" i="31" s="1"/>
  <c r="GL44" i="31" s="1"/>
  <c r="DJ150" i="31"/>
  <c r="EX150" i="31" s="1"/>
  <c r="GL150" i="31" s="1"/>
  <c r="DI216" i="31"/>
  <c r="EW216" i="31" s="1"/>
  <c r="GK216" i="31" s="1"/>
  <c r="DK167" i="31"/>
  <c r="EY167" i="31" s="1"/>
  <c r="CQ72" i="31"/>
  <c r="HZ124" i="31"/>
  <c r="HY180" i="31"/>
  <c r="HY151" i="31"/>
  <c r="CO104" i="31"/>
  <c r="DH82" i="31"/>
  <c r="EV82" i="31" s="1"/>
  <c r="GJ82" i="31" s="1"/>
  <c r="CQ126" i="31"/>
  <c r="CN134" i="31"/>
  <c r="IT197" i="31"/>
  <c r="EE180" i="31"/>
  <c r="FS180" i="31" s="1"/>
  <c r="HG180" i="31" s="1"/>
  <c r="GM192" i="31"/>
  <c r="DJ119" i="31"/>
  <c r="EX119" i="31" s="1"/>
  <c r="GL119" i="31" s="1"/>
  <c r="CP140" i="31"/>
  <c r="DI120" i="31"/>
  <c r="EW120" i="31" s="1"/>
  <c r="GK120" i="31" s="1"/>
  <c r="BV29" i="31"/>
  <c r="EC138" i="31"/>
  <c r="FQ138" i="31" s="1"/>
  <c r="HE138" i="31" s="1"/>
  <c r="I19" i="39"/>
  <c r="J19" i="39" s="1"/>
  <c r="K19" i="39" s="1"/>
  <c r="DJ36" i="31"/>
  <c r="EX36" i="31" s="1"/>
  <c r="GL36" i="31" s="1"/>
  <c r="DI144" i="31"/>
  <c r="EW144" i="31" s="1"/>
  <c r="GK144" i="31" s="1"/>
  <c r="EC98" i="31"/>
  <c r="FQ98" i="31" s="1"/>
  <c r="HE98" i="31" s="1"/>
  <c r="DJ147" i="31"/>
  <c r="EX147" i="31" s="1"/>
  <c r="GL147" i="31" s="1"/>
  <c r="DI56" i="31"/>
  <c r="EW56" i="31" s="1"/>
  <c r="GK56" i="31" s="1"/>
  <c r="DJ25" i="31"/>
  <c r="EX25" i="31" s="1"/>
  <c r="GL25" i="31" s="1"/>
  <c r="GM205" i="31"/>
  <c r="CP192" i="31"/>
  <c r="BV152" i="31"/>
  <c r="CP207" i="31"/>
  <c r="DH159" i="31"/>
  <c r="EV159" i="31" s="1"/>
  <c r="GJ159" i="31" s="1"/>
  <c r="BV12" i="31"/>
  <c r="DJ140" i="31"/>
  <c r="EX140" i="31" s="1"/>
  <c r="GL140" i="31" s="1"/>
  <c r="DI129" i="31"/>
  <c r="EW129" i="31" s="1"/>
  <c r="GK129" i="31" s="1"/>
  <c r="BV7" i="31"/>
  <c r="DI131" i="31"/>
  <c r="EW131" i="31" s="1"/>
  <c r="GK131" i="31" s="1"/>
  <c r="DJ103" i="31"/>
  <c r="EX103" i="31" s="1"/>
  <c r="GL103" i="31" s="1"/>
  <c r="ED199" i="31"/>
  <c r="FR199" i="31" s="1"/>
  <c r="HF199" i="31" s="1"/>
  <c r="EC196" i="31"/>
  <c r="FQ196" i="31" s="1"/>
  <c r="HE196" i="31" s="1"/>
  <c r="BV39" i="31"/>
  <c r="EE8" i="31"/>
  <c r="FS8" i="31" s="1"/>
  <c r="HG8" i="31" s="1"/>
  <c r="CP48" i="31"/>
  <c r="EE103" i="31"/>
  <c r="FS103" i="31" s="1"/>
  <c r="HG103" i="31" s="1"/>
  <c r="BW77" i="31"/>
  <c r="DI70" i="31"/>
  <c r="EW70" i="31" s="1"/>
  <c r="GK70" i="31" s="1"/>
  <c r="DI171" i="31"/>
  <c r="EW171" i="31" s="1"/>
  <c r="GK171" i="31" s="1"/>
  <c r="DI13" i="31"/>
  <c r="EW13" i="31" s="1"/>
  <c r="GK13" i="31" s="1"/>
  <c r="CO133" i="31"/>
  <c r="BU46" i="31"/>
  <c r="BW153" i="31"/>
  <c r="EC211" i="31"/>
  <c r="FQ211" i="31" s="1"/>
  <c r="HE211" i="31" s="1"/>
  <c r="EC23" i="31"/>
  <c r="FQ23" i="31" s="1"/>
  <c r="HE23" i="31" s="1"/>
  <c r="BV65" i="31"/>
  <c r="BW142" i="31"/>
  <c r="DJ165" i="31"/>
  <c r="EX165" i="31" s="1"/>
  <c r="GL165" i="31" s="1"/>
  <c r="BV93" i="31"/>
  <c r="CQ174" i="31"/>
  <c r="GM49" i="31"/>
  <c r="DI123" i="31"/>
  <c r="EW123" i="31" s="1"/>
  <c r="GK123" i="31" s="1"/>
  <c r="DJ191" i="31"/>
  <c r="EX191" i="31" s="1"/>
  <c r="GL191" i="31" s="1"/>
  <c r="CP162" i="31"/>
  <c r="HX48" i="31"/>
  <c r="BU4" i="31"/>
  <c r="ED43" i="31"/>
  <c r="FR43" i="31" s="1"/>
  <c r="HF43" i="31" s="1"/>
  <c r="IA205" i="31"/>
  <c r="ED83" i="31"/>
  <c r="FR83" i="31" s="1"/>
  <c r="HF83" i="31" s="1"/>
  <c r="DI112" i="31"/>
  <c r="EW112" i="31" s="1"/>
  <c r="GK112" i="31" s="1"/>
  <c r="IT200" i="31"/>
  <c r="HY137" i="31"/>
  <c r="EE194" i="31"/>
  <c r="FS194" i="31" s="1"/>
  <c r="HG194" i="31" s="1"/>
  <c r="EC19" i="31"/>
  <c r="FQ19" i="31" s="1"/>
  <c r="HE19" i="31" s="1"/>
  <c r="CO171" i="31"/>
  <c r="IS53" i="31"/>
  <c r="ED36" i="31"/>
  <c r="FR36" i="31" s="1"/>
  <c r="HF36" i="31" s="1"/>
  <c r="IS89" i="31"/>
  <c r="BU97" i="31"/>
  <c r="DI96" i="31"/>
  <c r="EW96" i="31" s="1"/>
  <c r="GK96" i="31" s="1"/>
  <c r="BT189" i="31"/>
  <c r="HY72" i="31"/>
  <c r="IT163" i="31"/>
  <c r="DH33" i="31"/>
  <c r="EV33" i="31" s="1"/>
  <c r="GJ33" i="31" s="1"/>
  <c r="HY100" i="31"/>
  <c r="DH202" i="31"/>
  <c r="EV202" i="31" s="1"/>
  <c r="GJ202" i="31" s="1"/>
  <c r="DI63" i="31"/>
  <c r="EW63" i="31" s="1"/>
  <c r="GK63" i="31" s="1"/>
  <c r="HY86" i="31"/>
  <c r="DI98" i="31"/>
  <c r="EW98" i="31" s="1"/>
  <c r="GK98" i="31" s="1"/>
  <c r="EC182" i="31"/>
  <c r="FQ182" i="31" s="1"/>
  <c r="HE182" i="31" s="1"/>
  <c r="EE203" i="31"/>
  <c r="FS203" i="31" s="1"/>
  <c r="HG203" i="31" s="1"/>
  <c r="IT184" i="31"/>
  <c r="DJ32" i="31"/>
  <c r="EX32" i="31" s="1"/>
  <c r="GL32" i="31" s="1"/>
  <c r="ED116" i="31"/>
  <c r="FR116" i="31" s="1"/>
  <c r="HF116" i="31" s="1"/>
  <c r="EE62" i="31"/>
  <c r="FS62" i="31" s="1"/>
  <c r="HG62" i="31" s="1"/>
  <c r="EC142" i="31"/>
  <c r="FQ142" i="31" s="1"/>
  <c r="HE142" i="31" s="1"/>
  <c r="EC51" i="31"/>
  <c r="FQ51" i="31" s="1"/>
  <c r="HE51" i="31" s="1"/>
  <c r="DJ172" i="31"/>
  <c r="EX172" i="31" s="1"/>
  <c r="GL172" i="31" s="1"/>
  <c r="BV27" i="31"/>
  <c r="ED217" i="31"/>
  <c r="FR217" i="31" s="1"/>
  <c r="HF217" i="31" s="1"/>
  <c r="DI160" i="31"/>
  <c r="EW160" i="31" s="1"/>
  <c r="GK160" i="31" s="1"/>
  <c r="HZ170" i="31"/>
  <c r="IR113" i="31"/>
  <c r="HY194" i="31"/>
  <c r="EC202" i="31"/>
  <c r="FQ202" i="31" s="1"/>
  <c r="HE202" i="31" s="1"/>
  <c r="DI149" i="31"/>
  <c r="EW149" i="31" s="1"/>
  <c r="GK149" i="31" s="1"/>
  <c r="ED124" i="31"/>
  <c r="FR124" i="31" s="1"/>
  <c r="HF124" i="31" s="1"/>
  <c r="DI78" i="31"/>
  <c r="EW78" i="31" s="1"/>
  <c r="GK78" i="31" s="1"/>
  <c r="ED101" i="31"/>
  <c r="FR101" i="31" s="1"/>
  <c r="HF101" i="31" s="1"/>
  <c r="DK187" i="31"/>
  <c r="EY187" i="31" s="1"/>
  <c r="IA187" i="31" s="1"/>
  <c r="IY187" i="31" s="1"/>
  <c r="JA187" i="31" s="1"/>
  <c r="IS21" i="31"/>
  <c r="DK108" i="31"/>
  <c r="EY108" i="31" s="1"/>
  <c r="IA108" i="31" s="1"/>
  <c r="HY17" i="31"/>
  <c r="DI101" i="31"/>
  <c r="EW101" i="31" s="1"/>
  <c r="GK101" i="31" s="1"/>
  <c r="IS80" i="31"/>
  <c r="CP70" i="31"/>
  <c r="IT154" i="31"/>
  <c r="CP118" i="31"/>
  <c r="BW104" i="31"/>
  <c r="CP143" i="31"/>
  <c r="DK217" i="31"/>
  <c r="EY217" i="31" s="1"/>
  <c r="BV8" i="31"/>
  <c r="EC50" i="31"/>
  <c r="FQ50" i="31" s="1"/>
  <c r="HE50" i="31" s="1"/>
  <c r="BU22" i="31"/>
  <c r="IA49" i="31"/>
  <c r="GM45" i="31"/>
  <c r="ED131" i="31"/>
  <c r="FR131" i="31" s="1"/>
  <c r="HF131" i="31" s="1"/>
  <c r="EE112" i="31"/>
  <c r="FS112" i="31" s="1"/>
  <c r="HG112" i="31" s="1"/>
  <c r="CQ11" i="31"/>
  <c r="BV10" i="31"/>
  <c r="DJ26" i="31"/>
  <c r="EX26" i="31" s="1"/>
  <c r="GL26" i="31" s="1"/>
  <c r="EC12" i="31"/>
  <c r="FQ12" i="31" s="1"/>
  <c r="HE12" i="31" s="1"/>
  <c r="DI42" i="31"/>
  <c r="EW42" i="31" s="1"/>
  <c r="GK42" i="31" s="1"/>
  <c r="CP18" i="31"/>
  <c r="DI121" i="31"/>
  <c r="EW121" i="31" s="1"/>
  <c r="GK121" i="31" s="1"/>
  <c r="BU38" i="31"/>
  <c r="CP114" i="31"/>
  <c r="CQ13" i="31"/>
  <c r="EC185" i="31"/>
  <c r="FQ185" i="31" s="1"/>
  <c r="HE185" i="31" s="1"/>
  <c r="EE137" i="31"/>
  <c r="FS137" i="31" s="1"/>
  <c r="HG137" i="31" s="1"/>
  <c r="IT122" i="31"/>
  <c r="DJ64" i="31"/>
  <c r="EX64" i="31" s="1"/>
  <c r="GL64" i="31" s="1"/>
  <c r="EB165" i="31"/>
  <c r="FP165" i="31" s="1"/>
  <c r="HD165" i="31" s="1"/>
  <c r="IZ55" i="31"/>
  <c r="EE85" i="31"/>
  <c r="FS85" i="31" s="1"/>
  <c r="HG85" i="31" s="1"/>
  <c r="BV110" i="31"/>
  <c r="EC159" i="31"/>
  <c r="FQ159" i="31" s="1"/>
  <c r="HE159" i="31" s="1"/>
  <c r="CQ15" i="31"/>
  <c r="HY188" i="31"/>
  <c r="DJ34" i="31"/>
  <c r="EX34" i="31" s="1"/>
  <c r="GL34" i="31" s="1"/>
  <c r="IR152" i="31"/>
  <c r="DI164" i="31"/>
  <c r="EW164" i="31" s="1"/>
  <c r="GK164" i="31" s="1"/>
  <c r="DI174" i="31"/>
  <c r="EW174" i="31" s="1"/>
  <c r="GK174" i="31" s="1"/>
  <c r="DI146" i="31"/>
  <c r="EW146" i="31" s="1"/>
  <c r="GK146" i="31" s="1"/>
  <c r="EC205" i="31"/>
  <c r="FQ205" i="31" s="1"/>
  <c r="HE205" i="31" s="1"/>
  <c r="EC7" i="31"/>
  <c r="FQ7" i="31" s="1"/>
  <c r="HE7" i="31" s="1"/>
  <c r="CP52" i="31"/>
  <c r="CQ216" i="31"/>
  <c r="BV208" i="31"/>
  <c r="BW40" i="31"/>
  <c r="ED49" i="31"/>
  <c r="FR49" i="31" s="1"/>
  <c r="HF49" i="31" s="1"/>
  <c r="ED58" i="31"/>
  <c r="FR58" i="31" s="1"/>
  <c r="HF58" i="31" s="1"/>
  <c r="BV203" i="31"/>
  <c r="IT139" i="31"/>
  <c r="IR44" i="31"/>
  <c r="IS33" i="31"/>
  <c r="DJ71" i="31"/>
  <c r="EX71" i="31" s="1"/>
  <c r="GL71" i="31" s="1"/>
  <c r="ED206" i="31"/>
  <c r="FR206" i="31" s="1"/>
  <c r="HF206" i="31" s="1"/>
  <c r="HY109" i="31"/>
  <c r="BV138" i="31"/>
  <c r="IT125" i="31"/>
  <c r="EC66" i="31"/>
  <c r="FQ66" i="31" s="1"/>
  <c r="HE66" i="31" s="1"/>
  <c r="ED37" i="31"/>
  <c r="FR37" i="31" s="1"/>
  <c r="HF37" i="31" s="1"/>
  <c r="IU135" i="31"/>
  <c r="HX166" i="31"/>
  <c r="ED74" i="31"/>
  <c r="FR74" i="31" s="1"/>
  <c r="HF74" i="31" s="1"/>
  <c r="DI47" i="31"/>
  <c r="EW47" i="31" s="1"/>
  <c r="GK47" i="31" s="1"/>
  <c r="DJ162" i="31"/>
  <c r="EX162" i="31" s="1"/>
  <c r="GL162" i="31" s="1"/>
  <c r="IT177" i="31"/>
  <c r="DJ148" i="31"/>
  <c r="EX148" i="31" s="1"/>
  <c r="GL148" i="31" s="1"/>
  <c r="IT141" i="31"/>
  <c r="IT24" i="31"/>
  <c r="DJ61" i="31"/>
  <c r="EX61" i="31" s="1"/>
  <c r="GL61" i="31" s="1"/>
  <c r="IR186" i="31"/>
  <c r="CP155" i="31"/>
  <c r="HY128" i="31"/>
  <c r="IS95" i="31"/>
  <c r="CP90" i="31"/>
  <c r="CP188" i="31"/>
  <c r="CP215" i="31"/>
  <c r="IR29" i="31"/>
  <c r="EC75" i="31"/>
  <c r="FQ75" i="31" s="1"/>
  <c r="HE75" i="31" s="1"/>
  <c r="IA45" i="31"/>
  <c r="DI92" i="31"/>
  <c r="EW92" i="31" s="1"/>
  <c r="GK92" i="31" s="1"/>
  <c r="EC20" i="31"/>
  <c r="FQ20" i="31" s="1"/>
  <c r="HE20" i="31" s="1"/>
  <c r="AU220" i="20" l="1"/>
  <c r="BA220" i="20"/>
  <c r="IS107" i="31"/>
  <c r="HX202" i="31"/>
  <c r="BU202" i="31" s="1"/>
  <c r="IU167" i="31"/>
  <c r="JE167" i="31" s="1"/>
  <c r="JG167" i="31" s="1"/>
  <c r="IS213" i="31"/>
  <c r="CP213" i="31" s="1"/>
  <c r="HY164" i="31"/>
  <c r="BV164" i="31" s="1"/>
  <c r="HY101" i="31"/>
  <c r="BV101" i="31" s="1"/>
  <c r="IU112" i="31"/>
  <c r="JE112" i="31" s="1"/>
  <c r="JG112" i="31" s="1"/>
  <c r="IT187" i="31"/>
  <c r="CQ187" i="31" s="1"/>
  <c r="IT181" i="31"/>
  <c r="CQ181" i="31" s="1"/>
  <c r="IS147" i="31"/>
  <c r="CP147" i="31" s="1"/>
  <c r="IT108" i="31"/>
  <c r="HZ162" i="31"/>
  <c r="IT69" i="31"/>
  <c r="IT74" i="31"/>
  <c r="CQ74" i="31" s="1"/>
  <c r="IS205" i="31"/>
  <c r="HY98" i="31"/>
  <c r="BV98" i="31" s="1"/>
  <c r="HY74" i="31"/>
  <c r="IU62" i="31"/>
  <c r="JE62" i="31" s="1"/>
  <c r="JG62" i="31" s="1"/>
  <c r="HY216" i="31"/>
  <c r="BV216" i="31" s="1"/>
  <c r="HY78" i="31"/>
  <c r="BV78" i="31" s="1"/>
  <c r="HY144" i="31"/>
  <c r="BV144" i="31" s="1"/>
  <c r="IY108" i="31"/>
  <c r="JA108" i="31" s="1"/>
  <c r="JI108" i="31"/>
  <c r="HY131" i="31"/>
  <c r="BV131" i="31" s="1"/>
  <c r="HZ133" i="31"/>
  <c r="HY210" i="31"/>
  <c r="BV210" i="31" s="1"/>
  <c r="IT131" i="31"/>
  <c r="CQ131" i="31" s="1"/>
  <c r="HY171" i="31"/>
  <c r="BV171" i="31" s="1"/>
  <c r="HZ25" i="31"/>
  <c r="BW25" i="31" s="1"/>
  <c r="HZ36" i="31"/>
  <c r="BW36" i="31" s="1"/>
  <c r="JK82" i="31"/>
  <c r="JI75" i="31"/>
  <c r="HZ172" i="31"/>
  <c r="BW172" i="31" s="1"/>
  <c r="HZ32" i="31"/>
  <c r="BW32" i="31" s="1"/>
  <c r="HY56" i="31"/>
  <c r="BV56" i="31" s="1"/>
  <c r="IT169" i="31"/>
  <c r="CQ169" i="31" s="1"/>
  <c r="HZ88" i="31"/>
  <c r="BW88" i="31" s="1"/>
  <c r="IS7" i="31"/>
  <c r="CP7" i="31" s="1"/>
  <c r="IS19" i="31"/>
  <c r="CP19" i="31" s="1"/>
  <c r="IU180" i="31"/>
  <c r="JE180" i="31" s="1"/>
  <c r="JG180" i="31" s="1"/>
  <c r="HZ69" i="31"/>
  <c r="BW69" i="31" s="1"/>
  <c r="HY185" i="31"/>
  <c r="BV185" i="31" s="1"/>
  <c r="IT206" i="31"/>
  <c r="HZ34" i="31"/>
  <c r="BW34" i="31" s="1"/>
  <c r="HY120" i="31"/>
  <c r="BV120" i="31" s="1"/>
  <c r="HY106" i="31"/>
  <c r="BV106" i="31" s="1"/>
  <c r="HZ67" i="31"/>
  <c r="BW67" i="31" s="1"/>
  <c r="IT201" i="31"/>
  <c r="CQ201" i="31" s="1"/>
  <c r="HY201" i="31"/>
  <c r="BV201" i="31" s="1"/>
  <c r="IT117" i="31"/>
  <c r="CQ117" i="31" s="1"/>
  <c r="IT37" i="31"/>
  <c r="CQ37" i="31" s="1"/>
  <c r="IU203" i="31"/>
  <c r="IS196" i="31"/>
  <c r="CP196" i="31" s="1"/>
  <c r="IS183" i="31"/>
  <c r="CP183" i="31" s="1"/>
  <c r="IT170" i="31"/>
  <c r="CQ170" i="31" s="1"/>
  <c r="HY118" i="31"/>
  <c r="BV118" i="31" s="1"/>
  <c r="IS159" i="31"/>
  <c r="CP159" i="31" s="1"/>
  <c r="IS12" i="31"/>
  <c r="CP12" i="31" s="1"/>
  <c r="HX33" i="31"/>
  <c r="BU33" i="31" s="1"/>
  <c r="HZ191" i="31"/>
  <c r="BW191" i="31" s="1"/>
  <c r="IS179" i="31"/>
  <c r="CP179" i="31" s="1"/>
  <c r="HZ198" i="31"/>
  <c r="BW198" i="31" s="1"/>
  <c r="IU109" i="31"/>
  <c r="HY169" i="31"/>
  <c r="BV169" i="31" s="1"/>
  <c r="HY149" i="31"/>
  <c r="BV149" i="31" s="1"/>
  <c r="IS129" i="31"/>
  <c r="CP129" i="31" s="1"/>
  <c r="IT43" i="31"/>
  <c r="CQ43" i="31" s="1"/>
  <c r="BV107" i="31"/>
  <c r="CO214" i="31"/>
  <c r="CP107" i="31"/>
  <c r="CP176" i="31"/>
  <c r="BV30" i="31"/>
  <c r="CO26" i="31"/>
  <c r="BU136" i="31"/>
  <c r="ED32" i="31"/>
  <c r="FR32" i="31" s="1"/>
  <c r="HF32" i="31" s="1"/>
  <c r="DJ41" i="31"/>
  <c r="EX41" i="31" s="1"/>
  <c r="GL41" i="31" s="1"/>
  <c r="CO44" i="31"/>
  <c r="ED18" i="31"/>
  <c r="FR18" i="31" s="1"/>
  <c r="HF18" i="31" s="1"/>
  <c r="DJ8" i="31"/>
  <c r="EX8" i="31" s="1"/>
  <c r="GL8" i="31" s="1"/>
  <c r="ED155" i="31"/>
  <c r="FR155" i="31" s="1"/>
  <c r="HF155" i="31" s="1"/>
  <c r="HY146" i="31"/>
  <c r="CP89" i="31"/>
  <c r="DJ20" i="31"/>
  <c r="EX20" i="31" s="1"/>
  <c r="GL20" i="31" s="1"/>
  <c r="EC92" i="31"/>
  <c r="FQ92" i="31" s="1"/>
  <c r="HE92" i="31" s="1"/>
  <c r="BV161" i="31"/>
  <c r="HZ139" i="31"/>
  <c r="ED25" i="31"/>
  <c r="FR25" i="31" s="1"/>
  <c r="HF25" i="31" s="1"/>
  <c r="IY181" i="31"/>
  <c r="JA181" i="31" s="1"/>
  <c r="JI181" i="31"/>
  <c r="HZ53" i="31"/>
  <c r="HY116" i="31"/>
  <c r="BV173" i="31"/>
  <c r="EE38" i="31"/>
  <c r="FS38" i="31" s="1"/>
  <c r="HG38" i="31" s="1"/>
  <c r="CP45" i="31"/>
  <c r="BU90" i="31"/>
  <c r="DI4" i="31"/>
  <c r="EW4" i="31" s="1"/>
  <c r="GK4" i="31" s="1"/>
  <c r="BV183" i="31"/>
  <c r="BW111" i="31"/>
  <c r="CQ69" i="31"/>
  <c r="DI209" i="31"/>
  <c r="EW209" i="31" s="1"/>
  <c r="GK209" i="31" s="1"/>
  <c r="CQ163" i="31"/>
  <c r="IS31" i="31"/>
  <c r="GM217" i="31"/>
  <c r="BV72" i="31"/>
  <c r="HZ150" i="31"/>
  <c r="IU127" i="31"/>
  <c r="BU31" i="31"/>
  <c r="CO160" i="31"/>
  <c r="CP105" i="31"/>
  <c r="EC91" i="31"/>
  <c r="FQ91" i="31" s="1"/>
  <c r="HE91" i="31" s="1"/>
  <c r="DI6" i="31"/>
  <c r="EW6" i="31" s="1"/>
  <c r="GK6" i="31" s="1"/>
  <c r="EE40" i="31"/>
  <c r="FS40" i="31" s="1"/>
  <c r="HG40" i="31" s="1"/>
  <c r="GM200" i="31"/>
  <c r="HY132" i="31"/>
  <c r="CQ115" i="31"/>
  <c r="HY18" i="31"/>
  <c r="HX105" i="31"/>
  <c r="ED4" i="31"/>
  <c r="FR4" i="31" s="1"/>
  <c r="HF4" i="31" s="1"/>
  <c r="CQ198" i="31"/>
  <c r="ED57" i="31"/>
  <c r="FR57" i="31" s="1"/>
  <c r="HF57" i="31" s="1"/>
  <c r="IS120" i="31"/>
  <c r="IU193" i="31"/>
  <c r="BV163" i="31"/>
  <c r="BV175" i="31"/>
  <c r="IS97" i="31"/>
  <c r="IT128" i="31"/>
  <c r="HZ176" i="31"/>
  <c r="IS191" i="31"/>
  <c r="HX43" i="31"/>
  <c r="JE65" i="31"/>
  <c r="JG65" i="31" s="1"/>
  <c r="JK65" i="31"/>
  <c r="IU156" i="31"/>
  <c r="HY117" i="31"/>
  <c r="DJ10" i="31"/>
  <c r="EX10" i="31" s="1"/>
  <c r="GL10" i="31" s="1"/>
  <c r="EB134" i="31"/>
  <c r="FP134" i="31" s="1"/>
  <c r="HD134" i="31" s="1"/>
  <c r="CP35" i="31"/>
  <c r="DI19" i="31"/>
  <c r="EW19" i="31" s="1"/>
  <c r="GK19" i="31" s="1"/>
  <c r="BV80" i="31"/>
  <c r="DJ168" i="31"/>
  <c r="EX168" i="31" s="1"/>
  <c r="GL168" i="31" s="1"/>
  <c r="BU166" i="31"/>
  <c r="IT49" i="31"/>
  <c r="CQ122" i="31"/>
  <c r="IS142" i="31"/>
  <c r="DJ155" i="31"/>
  <c r="EX155" i="31" s="1"/>
  <c r="GL155" i="31" s="1"/>
  <c r="IT199" i="31"/>
  <c r="HZ147" i="31"/>
  <c r="EE86" i="31"/>
  <c r="FS86" i="31" s="1"/>
  <c r="HG86" i="31" s="1"/>
  <c r="BV214" i="31"/>
  <c r="CQ177" i="31"/>
  <c r="HY42" i="31"/>
  <c r="IY49" i="31"/>
  <c r="JA49" i="31" s="1"/>
  <c r="JI49" i="31"/>
  <c r="CQ154" i="31"/>
  <c r="IT101" i="31"/>
  <c r="IY205" i="31"/>
  <c r="JA205" i="31" s="1"/>
  <c r="JI205" i="31"/>
  <c r="EE126" i="31"/>
  <c r="FS126" i="31" s="1"/>
  <c r="HG126" i="31" s="1"/>
  <c r="HZ186" i="31"/>
  <c r="BW204" i="31"/>
  <c r="IT168" i="31"/>
  <c r="HY92" i="31"/>
  <c r="ED188" i="31"/>
  <c r="FR188" i="31" s="1"/>
  <c r="HF188" i="31" s="1"/>
  <c r="EC153" i="31"/>
  <c r="FQ153" i="31" s="1"/>
  <c r="HE153" i="31" s="1"/>
  <c r="DK40" i="31"/>
  <c r="EY40" i="31" s="1"/>
  <c r="ED52" i="31"/>
  <c r="FR52" i="31" s="1"/>
  <c r="HF52" i="31" s="1"/>
  <c r="HY174" i="31"/>
  <c r="EE15" i="31"/>
  <c r="FS15" i="31" s="1"/>
  <c r="HG15" i="31" s="1"/>
  <c r="IA217" i="31"/>
  <c r="GM108" i="31"/>
  <c r="BV194" i="31"/>
  <c r="DJ27" i="31"/>
  <c r="EX27" i="31" s="1"/>
  <c r="GL27" i="31" s="1"/>
  <c r="HY63" i="31"/>
  <c r="IT36" i="31"/>
  <c r="IU194" i="31"/>
  <c r="ED162" i="31"/>
  <c r="FR162" i="31" s="1"/>
  <c r="HF162" i="31" s="1"/>
  <c r="EE174" i="31"/>
  <c r="FS174" i="31" s="1"/>
  <c r="HG174" i="31" s="1"/>
  <c r="DJ89" i="31"/>
  <c r="EX89" i="31" s="1"/>
  <c r="GL89" i="31" s="1"/>
  <c r="IS211" i="31"/>
  <c r="EC133" i="31"/>
  <c r="FQ133" i="31" s="1"/>
  <c r="HE133" i="31" s="1"/>
  <c r="HY13" i="31"/>
  <c r="DK77" i="31"/>
  <c r="EY77" i="31" s="1"/>
  <c r="IU8" i="31"/>
  <c r="HZ103" i="31"/>
  <c r="HZ140" i="31"/>
  <c r="HX159" i="31"/>
  <c r="IS98" i="31"/>
  <c r="EE72" i="31"/>
  <c r="FS72" i="31" s="1"/>
  <c r="HG72" i="31" s="1"/>
  <c r="BW157" i="31"/>
  <c r="JI21" i="31"/>
  <c r="DJ182" i="31"/>
  <c r="EX182" i="31" s="1"/>
  <c r="GL182" i="31" s="1"/>
  <c r="DJ15" i="31"/>
  <c r="EX15" i="31" s="1"/>
  <c r="GL15" i="31" s="1"/>
  <c r="HF178" i="31"/>
  <c r="IU60" i="31"/>
  <c r="IR94" i="31"/>
  <c r="EC88" i="31"/>
  <c r="FQ88" i="31" s="1"/>
  <c r="HE88" i="31" s="1"/>
  <c r="HZ14" i="31"/>
  <c r="IS81" i="31"/>
  <c r="IT123" i="31"/>
  <c r="IT64" i="31"/>
  <c r="IA200" i="31"/>
  <c r="BU102" i="31"/>
  <c r="HZ212" i="31"/>
  <c r="JE148" i="31"/>
  <c r="JG148" i="31" s="1"/>
  <c r="JK148" i="31"/>
  <c r="BW54" i="31"/>
  <c r="BV83" i="31"/>
  <c r="CP130" i="31"/>
  <c r="IT6" i="31"/>
  <c r="BV68" i="31"/>
  <c r="HZ134" i="31"/>
  <c r="DJ113" i="31"/>
  <c r="EX113" i="31" s="1"/>
  <c r="GL113" i="31" s="1"/>
  <c r="DI97" i="31"/>
  <c r="EW97" i="31" s="1"/>
  <c r="GK97" i="31" s="1"/>
  <c r="EE14" i="31"/>
  <c r="FS14" i="31" s="1"/>
  <c r="HG14" i="31" s="1"/>
  <c r="ED215" i="31"/>
  <c r="FR215" i="31" s="1"/>
  <c r="HF215" i="31" s="1"/>
  <c r="DJ138" i="31"/>
  <c r="EX138" i="31" s="1"/>
  <c r="GL138" i="31" s="1"/>
  <c r="EE39" i="31"/>
  <c r="FS39" i="31" s="1"/>
  <c r="HG39" i="31" s="1"/>
  <c r="IT217" i="31"/>
  <c r="BV86" i="31"/>
  <c r="IT83" i="31"/>
  <c r="DK142" i="31"/>
  <c r="EY142" i="31" s="1"/>
  <c r="HY129" i="31"/>
  <c r="BW124" i="31"/>
  <c r="CQ93" i="31"/>
  <c r="IT164" i="31"/>
  <c r="DI16" i="31"/>
  <c r="EW16" i="31" s="1"/>
  <c r="GK16" i="31" s="1"/>
  <c r="BV109" i="31"/>
  <c r="IU85" i="31"/>
  <c r="ED114" i="31"/>
  <c r="FR114" i="31" s="1"/>
  <c r="HF114" i="31" s="1"/>
  <c r="EE11" i="31"/>
  <c r="FS11" i="31" s="1"/>
  <c r="HG11" i="31" s="1"/>
  <c r="IS202" i="31"/>
  <c r="L19" i="39"/>
  <c r="ED140" i="31"/>
  <c r="FR140" i="31" s="1"/>
  <c r="HF140" i="31" s="1"/>
  <c r="CP22" i="31"/>
  <c r="BV66" i="31"/>
  <c r="IT71" i="31"/>
  <c r="HZ158" i="31"/>
  <c r="BV177" i="31"/>
  <c r="IY45" i="31"/>
  <c r="JA45" i="31" s="1"/>
  <c r="JI45" i="31"/>
  <c r="HZ61" i="31"/>
  <c r="BW162" i="31"/>
  <c r="CQ206" i="31"/>
  <c r="IU137" i="31"/>
  <c r="DI38" i="31"/>
  <c r="EW38" i="31" s="1"/>
  <c r="GK38" i="31" s="1"/>
  <c r="DI22" i="31"/>
  <c r="EW22" i="31" s="1"/>
  <c r="GK22" i="31" s="1"/>
  <c r="CO113" i="31"/>
  <c r="DH189" i="31"/>
  <c r="EV189" i="31" s="1"/>
  <c r="GJ189" i="31" s="1"/>
  <c r="CP53" i="31"/>
  <c r="BV137" i="31"/>
  <c r="IS138" i="31"/>
  <c r="HZ119" i="31"/>
  <c r="HX82" i="31"/>
  <c r="EE195" i="31"/>
  <c r="FS195" i="31" s="1"/>
  <c r="HG195" i="31" s="1"/>
  <c r="HY28" i="31"/>
  <c r="GM21" i="31"/>
  <c r="IU68" i="31"/>
  <c r="IT78" i="31"/>
  <c r="IS87" i="31"/>
  <c r="IR110" i="31"/>
  <c r="HZ156" i="31"/>
  <c r="CQ178" i="31"/>
  <c r="EB209" i="31"/>
  <c r="FP209" i="31" s="1"/>
  <c r="HD209" i="31" s="1"/>
  <c r="IS204" i="31"/>
  <c r="BU206" i="31"/>
  <c r="JE100" i="31"/>
  <c r="JG100" i="31" s="1"/>
  <c r="JK100" i="31"/>
  <c r="HW55" i="31"/>
  <c r="ED84" i="31"/>
  <c r="FR84" i="31" s="1"/>
  <c r="HF84" i="31" s="1"/>
  <c r="EE47" i="31"/>
  <c r="FS47" i="31" s="1"/>
  <c r="HG47" i="31" s="1"/>
  <c r="DJ94" i="31"/>
  <c r="EX94" i="31" s="1"/>
  <c r="GL94" i="31" s="1"/>
  <c r="DJ95" i="31"/>
  <c r="EX95" i="31" s="1"/>
  <c r="GL95" i="31" s="1"/>
  <c r="CO161" i="31"/>
  <c r="EE175" i="31"/>
  <c r="FS175" i="31" s="1"/>
  <c r="HG175" i="31" s="1"/>
  <c r="EE119" i="31"/>
  <c r="FS119" i="31" s="1"/>
  <c r="HG119" i="31" s="1"/>
  <c r="ED111" i="31"/>
  <c r="FR111" i="31" s="1"/>
  <c r="HF111" i="31" s="1"/>
  <c r="EC208" i="31"/>
  <c r="FQ208" i="31" s="1"/>
  <c r="HE208" i="31" s="1"/>
  <c r="IS146" i="31"/>
  <c r="ED54" i="31"/>
  <c r="FR54" i="31" s="1"/>
  <c r="HF54" i="31" s="1"/>
  <c r="HY143" i="31"/>
  <c r="IS145" i="31"/>
  <c r="BV215" i="31"/>
  <c r="HX125" i="31"/>
  <c r="BW190" i="31"/>
  <c r="HZ179" i="31"/>
  <c r="CQ24" i="31"/>
  <c r="DJ203" i="31"/>
  <c r="EX203" i="31" s="1"/>
  <c r="GL203" i="31" s="1"/>
  <c r="DJ208" i="31"/>
  <c r="EX208" i="31" s="1"/>
  <c r="GL208" i="31" s="1"/>
  <c r="ED143" i="31"/>
  <c r="FR143" i="31" s="1"/>
  <c r="HF143" i="31" s="1"/>
  <c r="ED70" i="31"/>
  <c r="FR70" i="31" s="1"/>
  <c r="HF70" i="31" s="1"/>
  <c r="CP21" i="31"/>
  <c r="BW170" i="31"/>
  <c r="CQ200" i="31"/>
  <c r="DJ93" i="31"/>
  <c r="EX93" i="31" s="1"/>
  <c r="GL93" i="31" s="1"/>
  <c r="DK207" i="31"/>
  <c r="EY207" i="31" s="1"/>
  <c r="DK153" i="31"/>
  <c r="EY153" i="31" s="1"/>
  <c r="IA153" i="31" s="1"/>
  <c r="IY153" i="31" s="1"/>
  <c r="JA153" i="31" s="1"/>
  <c r="DK50" i="31"/>
  <c r="EY50" i="31" s="1"/>
  <c r="DJ39" i="31"/>
  <c r="EX39" i="31" s="1"/>
  <c r="GL39" i="31" s="1"/>
  <c r="EC67" i="31"/>
  <c r="FQ67" i="31" s="1"/>
  <c r="HE67" i="31" s="1"/>
  <c r="ED207" i="31"/>
  <c r="FR207" i="31" s="1"/>
  <c r="HF207" i="31" s="1"/>
  <c r="GM167" i="31"/>
  <c r="JO167" i="31" s="1"/>
  <c r="ED41" i="31"/>
  <c r="FR41" i="31" s="1"/>
  <c r="HF41" i="31" s="1"/>
  <c r="BV62" i="31"/>
  <c r="EE190" i="31"/>
  <c r="FS190" i="31" s="1"/>
  <c r="HG190" i="31" s="1"/>
  <c r="BV115" i="31"/>
  <c r="DI213" i="31"/>
  <c r="EW213" i="31" s="1"/>
  <c r="GK213" i="31" s="1"/>
  <c r="ED55" i="31"/>
  <c r="FR55" i="31" s="1"/>
  <c r="HF55" i="31" s="1"/>
  <c r="DH197" i="31"/>
  <c r="EV197" i="31" s="1"/>
  <c r="GJ197" i="31" s="1"/>
  <c r="BT79" i="31"/>
  <c r="CO73" i="31"/>
  <c r="BW24" i="31"/>
  <c r="BU5" i="31"/>
  <c r="IS10" i="31"/>
  <c r="ED212" i="31"/>
  <c r="FR212" i="31" s="1"/>
  <c r="HF212" i="31" s="1"/>
  <c r="HZ130" i="31"/>
  <c r="BT145" i="31"/>
  <c r="DJ51" i="31"/>
  <c r="EX51" i="31" s="1"/>
  <c r="GL51" i="31" s="1"/>
  <c r="IU5" i="31"/>
  <c r="HY122" i="31"/>
  <c r="ED48" i="31"/>
  <c r="FR48" i="31" s="1"/>
  <c r="HF48" i="31" s="1"/>
  <c r="ED172" i="31"/>
  <c r="FR172" i="31" s="1"/>
  <c r="HF172" i="31" s="1"/>
  <c r="CP59" i="31"/>
  <c r="DI199" i="31"/>
  <c r="EW199" i="31" s="1"/>
  <c r="GK199" i="31" s="1"/>
  <c r="IS20" i="31"/>
  <c r="CQ139" i="31"/>
  <c r="BV188" i="31"/>
  <c r="ED118" i="31"/>
  <c r="FR118" i="31" s="1"/>
  <c r="HF118" i="31" s="1"/>
  <c r="CQ184" i="31"/>
  <c r="BU48" i="31"/>
  <c r="ED42" i="31"/>
  <c r="FR42" i="31" s="1"/>
  <c r="HF42" i="31" s="1"/>
  <c r="ED192" i="31"/>
  <c r="FR192" i="31" s="1"/>
  <c r="IT192" i="31" s="1"/>
  <c r="IT106" i="31"/>
  <c r="CP158" i="31"/>
  <c r="JE135" i="31"/>
  <c r="JG135" i="31" s="1"/>
  <c r="JK135" i="31"/>
  <c r="ED90" i="31"/>
  <c r="FR90" i="31" s="1"/>
  <c r="HF90" i="31" s="1"/>
  <c r="IS75" i="31"/>
  <c r="CP95" i="31"/>
  <c r="HY47" i="31"/>
  <c r="IS66" i="31"/>
  <c r="HZ71" i="31"/>
  <c r="CO152" i="31"/>
  <c r="IR165" i="31"/>
  <c r="IS185" i="31"/>
  <c r="HY121" i="31"/>
  <c r="HZ26" i="31"/>
  <c r="IS50" i="31"/>
  <c r="CP80" i="31"/>
  <c r="JI187" i="31"/>
  <c r="IT124" i="31"/>
  <c r="IT116" i="31"/>
  <c r="IS182" i="31"/>
  <c r="BV100" i="31"/>
  <c r="HY96" i="31"/>
  <c r="EC171" i="31"/>
  <c r="FQ171" i="31" s="1"/>
  <c r="HE171" i="31" s="1"/>
  <c r="DJ84" i="31"/>
  <c r="EX84" i="31" s="1"/>
  <c r="GL84" i="31" s="1"/>
  <c r="IU103" i="31"/>
  <c r="DJ29" i="31"/>
  <c r="EX29" i="31" s="1"/>
  <c r="GL29" i="31" s="1"/>
  <c r="EE102" i="31"/>
  <c r="FS102" i="31" s="1"/>
  <c r="HG102" i="31" s="1"/>
  <c r="CQ197" i="31"/>
  <c r="EC104" i="31"/>
  <c r="FQ104" i="31" s="1"/>
  <c r="HE104" i="31" s="1"/>
  <c r="IA167" i="31"/>
  <c r="HZ44" i="31"/>
  <c r="HZ81" i="31"/>
  <c r="BV52" i="31"/>
  <c r="CP17" i="31"/>
  <c r="HX135" i="31"/>
  <c r="HY126" i="31"/>
  <c r="CP121" i="31"/>
  <c r="DI141" i="31"/>
  <c r="EW141" i="31" s="1"/>
  <c r="GK141" i="31" s="1"/>
  <c r="CP99" i="31"/>
  <c r="GM75" i="31"/>
  <c r="HX23" i="31"/>
  <c r="IT46" i="31"/>
  <c r="IU63" i="31"/>
  <c r="EE144" i="31"/>
  <c r="FS144" i="31" s="1"/>
  <c r="HG144" i="31" s="1"/>
  <c r="EC166" i="31"/>
  <c r="FQ166" i="31" s="1"/>
  <c r="HE166" i="31" s="1"/>
  <c r="IT189" i="31"/>
  <c r="IU61" i="31"/>
  <c r="DJ218" i="31"/>
  <c r="EX218" i="31" s="1"/>
  <c r="GL218" i="31" s="1"/>
  <c r="ED151" i="31"/>
  <c r="FR151" i="31" s="1"/>
  <c r="HF151" i="31" s="1"/>
  <c r="DK73" i="31"/>
  <c r="EY73" i="31" s="1"/>
  <c r="IA73" i="31" s="1"/>
  <c r="IY73" i="31" s="1"/>
  <c r="JA73" i="31" s="1"/>
  <c r="ED218" i="31"/>
  <c r="FR218" i="31" s="1"/>
  <c r="HF218" i="31" s="1"/>
  <c r="HZ57" i="31"/>
  <c r="ED150" i="31"/>
  <c r="FR150" i="31" s="1"/>
  <c r="HF150" i="31" s="1"/>
  <c r="DI211" i="31"/>
  <c r="EW211" i="31" s="1"/>
  <c r="GK211" i="31" s="1"/>
  <c r="HZ85" i="31"/>
  <c r="HZ114" i="31"/>
  <c r="EE27" i="31"/>
  <c r="FS27" i="31" s="1"/>
  <c r="HG27" i="31" s="1"/>
  <c r="HZ193" i="31"/>
  <c r="HZ35" i="31"/>
  <c r="IU149" i="31"/>
  <c r="BW154" i="31"/>
  <c r="BV37" i="31"/>
  <c r="HX195" i="31"/>
  <c r="EE28" i="31"/>
  <c r="FS28" i="31" s="1"/>
  <c r="HG28" i="31" s="1"/>
  <c r="EE13" i="31"/>
  <c r="FS13" i="31" s="1"/>
  <c r="HG13" i="31" s="1"/>
  <c r="BV180" i="31"/>
  <c r="CQ108" i="31"/>
  <c r="DJ87" i="31"/>
  <c r="EX87" i="31" s="1"/>
  <c r="GL87" i="31" s="1"/>
  <c r="HZ148" i="31"/>
  <c r="BV17" i="31"/>
  <c r="IS23" i="31"/>
  <c r="DJ12" i="31"/>
  <c r="EX12" i="31" s="1"/>
  <c r="GL12" i="31" s="1"/>
  <c r="CP157" i="31"/>
  <c r="BW76" i="31"/>
  <c r="CO186" i="31"/>
  <c r="CO29" i="31"/>
  <c r="BV128" i="31"/>
  <c r="CQ141" i="31"/>
  <c r="CQ125" i="31"/>
  <c r="CP33" i="31"/>
  <c r="IT58" i="31"/>
  <c r="EE216" i="31"/>
  <c r="FS216" i="31" s="1"/>
  <c r="HG216" i="31" s="1"/>
  <c r="CP205" i="31"/>
  <c r="DJ110" i="31"/>
  <c r="EX110" i="31" s="1"/>
  <c r="GL110" i="31" s="1"/>
  <c r="HZ64" i="31"/>
  <c r="DK104" i="31"/>
  <c r="EY104" i="31" s="1"/>
  <c r="IA104" i="31" s="1"/>
  <c r="GM187" i="31"/>
  <c r="HY160" i="31"/>
  <c r="IS51" i="31"/>
  <c r="HY112" i="31"/>
  <c r="HY123" i="31"/>
  <c r="HZ165" i="31"/>
  <c r="DJ65" i="31"/>
  <c r="EX65" i="31" s="1"/>
  <c r="GL65" i="31" s="1"/>
  <c r="DI46" i="31"/>
  <c r="EW46" i="31" s="1"/>
  <c r="GK46" i="31" s="1"/>
  <c r="DJ9" i="31"/>
  <c r="EX9" i="31" s="1"/>
  <c r="GL9" i="31" s="1"/>
  <c r="HY70" i="31"/>
  <c r="DJ7" i="31"/>
  <c r="EX7" i="31" s="1"/>
  <c r="GL7" i="31" s="1"/>
  <c r="ED76" i="31"/>
  <c r="FR76" i="31" s="1"/>
  <c r="HF76" i="31" s="1"/>
  <c r="DJ152" i="31"/>
  <c r="EX152" i="31" s="1"/>
  <c r="GL152" i="31" s="1"/>
  <c r="BV151" i="31"/>
  <c r="BV74" i="31"/>
  <c r="BV11" i="31"/>
  <c r="BV196" i="31"/>
  <c r="CQ79" i="31"/>
  <c r="CP136" i="31"/>
  <c r="ED132" i="31"/>
  <c r="FR132" i="31" s="1"/>
  <c r="HF132" i="31" s="1"/>
  <c r="CQ173" i="31"/>
  <c r="BW133" i="31"/>
  <c r="CP16" i="31"/>
  <c r="IS210" i="31"/>
  <c r="BV60" i="31"/>
  <c r="BV127" i="31"/>
  <c r="BW59" i="31"/>
  <c r="CP34" i="31"/>
  <c r="IT77" i="31"/>
  <c r="BU91" i="31"/>
  <c r="DI58" i="31"/>
  <c r="EW58" i="31" s="1"/>
  <c r="GK58" i="31" s="1"/>
  <c r="ED56" i="31"/>
  <c r="FR56" i="31" s="1"/>
  <c r="HF56" i="31" s="1"/>
  <c r="DJ184" i="31"/>
  <c r="EX184" i="31" s="1"/>
  <c r="GL184" i="31" s="1"/>
  <c r="ED9" i="31"/>
  <c r="FR9" i="31" s="1"/>
  <c r="HF9" i="31" s="1"/>
  <c r="JK62" i="31" l="1"/>
  <c r="JK167" i="31"/>
  <c r="JK180" i="31"/>
  <c r="JK112" i="31"/>
  <c r="HZ218" i="31"/>
  <c r="HZ15" i="31"/>
  <c r="BW15" i="31" s="1"/>
  <c r="HY97" i="31"/>
  <c r="BV97" i="31" s="1"/>
  <c r="IT140" i="31"/>
  <c r="CQ140" i="31" s="1"/>
  <c r="HY16" i="31"/>
  <c r="BV16" i="31" s="1"/>
  <c r="HZ20" i="31"/>
  <c r="IU15" i="31"/>
  <c r="JE15" i="31" s="1"/>
  <c r="JG15" i="31" s="1"/>
  <c r="HZ39" i="31"/>
  <c r="BW39" i="31" s="1"/>
  <c r="IR134" i="31"/>
  <c r="IT57" i="31"/>
  <c r="CQ57" i="31" s="1"/>
  <c r="HZ152" i="31"/>
  <c r="BW152" i="31" s="1"/>
  <c r="IS91" i="31"/>
  <c r="CP91" i="31" s="1"/>
  <c r="IT9" i="31"/>
  <c r="CQ9" i="31" s="1"/>
  <c r="HY213" i="31"/>
  <c r="BV213" i="31" s="1"/>
  <c r="HZ95" i="31"/>
  <c r="HY38" i="31"/>
  <c r="BV38" i="31" s="1"/>
  <c r="IU216" i="31"/>
  <c r="JE216" i="31" s="1"/>
  <c r="JG216" i="31" s="1"/>
  <c r="HY141" i="31"/>
  <c r="HZ94" i="31"/>
  <c r="BW94" i="31" s="1"/>
  <c r="HZ27" i="31"/>
  <c r="BW27" i="31" s="1"/>
  <c r="HZ184" i="31"/>
  <c r="BW184" i="31" s="1"/>
  <c r="IU144" i="31"/>
  <c r="JE144" i="31" s="1"/>
  <c r="JG144" i="31" s="1"/>
  <c r="IU126" i="31"/>
  <c r="JE126" i="31" s="1"/>
  <c r="JG126" i="31" s="1"/>
  <c r="IY104" i="31"/>
  <c r="JA104" i="31" s="1"/>
  <c r="JI104" i="31"/>
  <c r="IT132" i="31"/>
  <c r="CQ132" i="31" s="1"/>
  <c r="HZ7" i="31"/>
  <c r="IU39" i="31"/>
  <c r="JE39" i="31" s="1"/>
  <c r="JG39" i="31" s="1"/>
  <c r="IU174" i="31"/>
  <c r="JE174" i="31" s="1"/>
  <c r="JG174" i="31" s="1"/>
  <c r="HZ168" i="31"/>
  <c r="BW168" i="31" s="1"/>
  <c r="IS92" i="31"/>
  <c r="HY58" i="31"/>
  <c r="BV58" i="31" s="1"/>
  <c r="HZ12" i="31"/>
  <c r="BW12" i="31" s="1"/>
  <c r="HZ51" i="31"/>
  <c r="HZ84" i="31"/>
  <c r="BW84" i="31" s="1"/>
  <c r="IT118" i="31"/>
  <c r="CQ118" i="31" s="1"/>
  <c r="HZ203" i="31"/>
  <c r="BW203" i="31" s="1"/>
  <c r="IU119" i="31"/>
  <c r="JE119" i="31" s="1"/>
  <c r="JG119" i="31" s="1"/>
  <c r="IU47" i="31"/>
  <c r="JE47" i="31" s="1"/>
  <c r="JG47" i="31" s="1"/>
  <c r="HZ155" i="31"/>
  <c r="HY6" i="31"/>
  <c r="BV6" i="31" s="1"/>
  <c r="IT218" i="31"/>
  <c r="HZ9" i="31"/>
  <c r="BW9" i="31" s="1"/>
  <c r="HZ110" i="31"/>
  <c r="BW110" i="31" s="1"/>
  <c r="IS67" i="31"/>
  <c r="CP67" i="31" s="1"/>
  <c r="IT114" i="31"/>
  <c r="IU72" i="31"/>
  <c r="JE72" i="31" s="1"/>
  <c r="JG72" i="31" s="1"/>
  <c r="IT162" i="31"/>
  <c r="CQ162" i="31" s="1"/>
  <c r="IS153" i="31"/>
  <c r="CP153" i="31" s="1"/>
  <c r="HY19" i="31"/>
  <c r="BV19" i="31" s="1"/>
  <c r="IU27" i="31"/>
  <c r="JE27" i="31" s="1"/>
  <c r="JG27" i="31" s="1"/>
  <c r="HY46" i="31"/>
  <c r="BV46" i="31" s="1"/>
  <c r="HY211" i="31"/>
  <c r="BV211" i="31" s="1"/>
  <c r="IT48" i="31"/>
  <c r="CQ48" i="31" s="1"/>
  <c r="HX197" i="31"/>
  <c r="BU197" i="31" s="1"/>
  <c r="IT54" i="31"/>
  <c r="CQ54" i="31" s="1"/>
  <c r="HY22" i="31"/>
  <c r="BV22" i="31" s="1"/>
  <c r="IS133" i="31"/>
  <c r="CP133" i="31" s="1"/>
  <c r="IT188" i="31"/>
  <c r="CQ188" i="31" s="1"/>
  <c r="JE109" i="31"/>
  <c r="JG109" i="31" s="1"/>
  <c r="JK109" i="31"/>
  <c r="JE203" i="31"/>
  <c r="JG203" i="31" s="1"/>
  <c r="JK203" i="31"/>
  <c r="IT90" i="31"/>
  <c r="CQ90" i="31" s="1"/>
  <c r="HY4" i="31"/>
  <c r="BV4" i="31" s="1"/>
  <c r="ED34" i="31"/>
  <c r="FR34" i="31" s="1"/>
  <c r="HF34" i="31" s="1"/>
  <c r="DK133" i="31"/>
  <c r="EY133" i="31" s="1"/>
  <c r="DJ185" i="31"/>
  <c r="EX185" i="31" s="1"/>
  <c r="GL185" i="31" s="1"/>
  <c r="DJ196" i="31"/>
  <c r="EX196" i="31" s="1"/>
  <c r="GL196" i="31" s="1"/>
  <c r="ED33" i="31"/>
  <c r="FR33" i="31" s="1"/>
  <c r="HF33" i="31" s="1"/>
  <c r="EC29" i="31"/>
  <c r="FQ29" i="31" s="1"/>
  <c r="HE29" i="31" s="1"/>
  <c r="EE108" i="31"/>
  <c r="FS108" i="31" s="1"/>
  <c r="IU108" i="31" s="1"/>
  <c r="JE108" i="31" s="1"/>
  <c r="JG108" i="31" s="1"/>
  <c r="BW35" i="31"/>
  <c r="BV126" i="31"/>
  <c r="IY167" i="31"/>
  <c r="JA167" i="31" s="1"/>
  <c r="JI167" i="31"/>
  <c r="JM167" i="31" s="1"/>
  <c r="CP50" i="31"/>
  <c r="CP66" i="31"/>
  <c r="ED59" i="31"/>
  <c r="FR59" i="31" s="1"/>
  <c r="HF59" i="31" s="1"/>
  <c r="ED183" i="31"/>
  <c r="FR183" i="31" s="1"/>
  <c r="HF183" i="31" s="1"/>
  <c r="GM50" i="31"/>
  <c r="BW179" i="31"/>
  <c r="CP145" i="31"/>
  <c r="CP204" i="31"/>
  <c r="CQ78" i="31"/>
  <c r="BU82" i="31"/>
  <c r="ED53" i="31"/>
  <c r="FR53" i="31" s="1"/>
  <c r="HF53" i="31" s="1"/>
  <c r="DJ177" i="31"/>
  <c r="EX177" i="31" s="1"/>
  <c r="GL177" i="31" s="1"/>
  <c r="CQ114" i="31"/>
  <c r="EE93" i="31"/>
  <c r="FS93" i="31" s="1"/>
  <c r="HG93" i="31" s="1"/>
  <c r="CQ6" i="31"/>
  <c r="BW14" i="31"/>
  <c r="BV63" i="31"/>
  <c r="GM40" i="31"/>
  <c r="JO40" i="31" s="1"/>
  <c r="CQ101" i="31"/>
  <c r="BW155" i="31"/>
  <c r="BV117" i="31"/>
  <c r="CP97" i="31"/>
  <c r="EE115" i="31"/>
  <c r="FS115" i="31" s="1"/>
  <c r="HG115" i="31" s="1"/>
  <c r="DI31" i="31"/>
  <c r="EW31" i="31" s="1"/>
  <c r="GK31" i="31" s="1"/>
  <c r="EE117" i="31"/>
  <c r="FS117" i="31" s="1"/>
  <c r="HG117" i="31" s="1"/>
  <c r="BW139" i="31"/>
  <c r="ED89" i="31"/>
  <c r="FR89" i="31" s="1"/>
  <c r="HF89" i="31" s="1"/>
  <c r="IT56" i="31"/>
  <c r="ED16" i="31"/>
  <c r="FR16" i="31" s="1"/>
  <c r="HF16" i="31" s="1"/>
  <c r="HZ65" i="31"/>
  <c r="CP23" i="31"/>
  <c r="IU28" i="31"/>
  <c r="BW193" i="31"/>
  <c r="IS166" i="31"/>
  <c r="BU135" i="31"/>
  <c r="HZ29" i="31"/>
  <c r="DJ100" i="31"/>
  <c r="EX100" i="31" s="1"/>
  <c r="GL100" i="31" s="1"/>
  <c r="BW26" i="31"/>
  <c r="BV47" i="31"/>
  <c r="DI48" i="31"/>
  <c r="EW48" i="31" s="1"/>
  <c r="GK48" i="31" s="1"/>
  <c r="EE139" i="31"/>
  <c r="FS139" i="31" s="1"/>
  <c r="HG139" i="31" s="1"/>
  <c r="BV122" i="31"/>
  <c r="IT212" i="31"/>
  <c r="IA50" i="31"/>
  <c r="HZ93" i="31"/>
  <c r="DK172" i="31"/>
  <c r="EY172" i="31" s="1"/>
  <c r="IA172" i="31" s="1"/>
  <c r="IT143" i="31"/>
  <c r="HZ208" i="31"/>
  <c r="IT111" i="31"/>
  <c r="EC161" i="31"/>
  <c r="FQ161" i="31" s="1"/>
  <c r="HE161" i="31" s="1"/>
  <c r="JE68" i="31"/>
  <c r="JG68" i="31" s="1"/>
  <c r="JK68" i="31"/>
  <c r="BW119" i="31"/>
  <c r="EE37" i="31"/>
  <c r="FS37" i="31" s="1"/>
  <c r="HG37" i="31" s="1"/>
  <c r="BW158" i="31"/>
  <c r="H20" i="39"/>
  <c r="M19" i="39"/>
  <c r="JE85" i="31"/>
  <c r="JG85" i="31" s="1"/>
  <c r="JK85" i="31"/>
  <c r="DJ86" i="31"/>
  <c r="EX86" i="31" s="1"/>
  <c r="GL86" i="31" s="1"/>
  <c r="IT215" i="31"/>
  <c r="BW212" i="31"/>
  <c r="GM77" i="31"/>
  <c r="IA40" i="31"/>
  <c r="DK204" i="31"/>
  <c r="EY204" i="31" s="1"/>
  <c r="DJ214" i="31"/>
  <c r="EX214" i="31" s="1"/>
  <c r="GL214" i="31" s="1"/>
  <c r="ED213" i="31"/>
  <c r="FR213" i="31" s="1"/>
  <c r="HF213" i="31" s="1"/>
  <c r="ED35" i="31"/>
  <c r="FR35" i="31" s="1"/>
  <c r="HF35" i="31" s="1"/>
  <c r="JE156" i="31"/>
  <c r="JG156" i="31" s="1"/>
  <c r="JK156" i="31"/>
  <c r="BV132" i="31"/>
  <c r="JE127" i="31"/>
  <c r="JG127" i="31" s="1"/>
  <c r="JK127" i="31"/>
  <c r="EE69" i="31"/>
  <c r="FS69" i="31" s="1"/>
  <c r="HG69" i="31" s="1"/>
  <c r="DJ216" i="31"/>
  <c r="EX216" i="31" s="1"/>
  <c r="GL216" i="31" s="1"/>
  <c r="DJ173" i="31"/>
  <c r="EX173" i="31" s="1"/>
  <c r="GL173" i="31" s="1"/>
  <c r="BV146" i="31"/>
  <c r="DJ98" i="31"/>
  <c r="EX98" i="31" s="1"/>
  <c r="GL98" i="31" s="1"/>
  <c r="DK34" i="31"/>
  <c r="EY34" i="31" s="1"/>
  <c r="IA34" i="31" s="1"/>
  <c r="IY34" i="31" s="1"/>
  <c r="JA34" i="31" s="1"/>
  <c r="DI136" i="31"/>
  <c r="EW136" i="31" s="1"/>
  <c r="GK136" i="31" s="1"/>
  <c r="ED107" i="31"/>
  <c r="FR107" i="31" s="1"/>
  <c r="HF107" i="31" s="1"/>
  <c r="DK59" i="31"/>
  <c r="EY59" i="31" s="1"/>
  <c r="IA59" i="31" s="1"/>
  <c r="IY59" i="31" s="1"/>
  <c r="JA59" i="31" s="1"/>
  <c r="EE173" i="31"/>
  <c r="FS173" i="31" s="1"/>
  <c r="HG173" i="31" s="1"/>
  <c r="EE187" i="31"/>
  <c r="FS187" i="31" s="1"/>
  <c r="DJ11" i="31"/>
  <c r="EX11" i="31" s="1"/>
  <c r="GL11" i="31" s="1"/>
  <c r="DJ56" i="31"/>
  <c r="EX56" i="31" s="1"/>
  <c r="GL56" i="31" s="1"/>
  <c r="ED196" i="31"/>
  <c r="FR196" i="31" s="1"/>
  <c r="HF196" i="31" s="1"/>
  <c r="BW165" i="31"/>
  <c r="GM104" i="31"/>
  <c r="ED205" i="31"/>
  <c r="FR205" i="31" s="1"/>
  <c r="IT205" i="31" s="1"/>
  <c r="EE125" i="31"/>
  <c r="FS125" i="31" s="1"/>
  <c r="HG125" i="31" s="1"/>
  <c r="EC186" i="31"/>
  <c r="FQ186" i="31" s="1"/>
  <c r="HE186" i="31" s="1"/>
  <c r="DJ180" i="31"/>
  <c r="EX180" i="31" s="1"/>
  <c r="GL180" i="31" s="1"/>
  <c r="BU195" i="31"/>
  <c r="IT150" i="31"/>
  <c r="IT151" i="31"/>
  <c r="JK144" i="31"/>
  <c r="IS104" i="31"/>
  <c r="JE103" i="31"/>
  <c r="JG103" i="31" s="1"/>
  <c r="JK103" i="31"/>
  <c r="CP182" i="31"/>
  <c r="BV121" i="31"/>
  <c r="ED158" i="31"/>
  <c r="FR158" i="31" s="1"/>
  <c r="HF158" i="31" s="1"/>
  <c r="CP20" i="31"/>
  <c r="DK69" i="31"/>
  <c r="EY69" i="31" s="1"/>
  <c r="JE5" i="31"/>
  <c r="JG5" i="31" s="1"/>
  <c r="JK5" i="31"/>
  <c r="CP10" i="31"/>
  <c r="EC73" i="31"/>
  <c r="FQ73" i="31" s="1"/>
  <c r="HE73" i="31" s="1"/>
  <c r="IT55" i="31"/>
  <c r="IU190" i="31"/>
  <c r="DJ144" i="31"/>
  <c r="EX144" i="31" s="1"/>
  <c r="GL144" i="31" s="1"/>
  <c r="DJ131" i="31"/>
  <c r="EX131" i="31" s="1"/>
  <c r="GL131" i="31" s="1"/>
  <c r="JI153" i="31"/>
  <c r="DK190" i="31"/>
  <c r="EY190" i="31" s="1"/>
  <c r="BV143" i="31"/>
  <c r="IT84" i="31"/>
  <c r="IR209" i="31"/>
  <c r="CP138" i="31"/>
  <c r="HX189" i="31"/>
  <c r="ED12" i="31"/>
  <c r="FR12" i="31" s="1"/>
  <c r="HF12" i="31" s="1"/>
  <c r="CQ71" i="31"/>
  <c r="CP202" i="31"/>
  <c r="DK124" i="31"/>
  <c r="EY124" i="31" s="1"/>
  <c r="IA124" i="31" s="1"/>
  <c r="IY124" i="31" s="1"/>
  <c r="JA124" i="31" s="1"/>
  <c r="CQ217" i="31"/>
  <c r="DK32" i="31"/>
  <c r="EY32" i="31" s="1"/>
  <c r="IA32" i="31" s="1"/>
  <c r="IY32" i="31" s="1"/>
  <c r="JA32" i="31" s="1"/>
  <c r="ED130" i="31"/>
  <c r="FR130" i="31" s="1"/>
  <c r="HF130" i="31" s="1"/>
  <c r="IS88" i="31"/>
  <c r="HZ182" i="31"/>
  <c r="CP98" i="31"/>
  <c r="IA77" i="31"/>
  <c r="BW186" i="31"/>
  <c r="EE154" i="31"/>
  <c r="FS154" i="31" s="1"/>
  <c r="HG154" i="31" s="1"/>
  <c r="CP142" i="31"/>
  <c r="DJ175" i="31"/>
  <c r="EX175" i="31" s="1"/>
  <c r="GL175" i="31" s="1"/>
  <c r="EE198" i="31"/>
  <c r="FS198" i="31" s="1"/>
  <c r="HG198" i="31" s="1"/>
  <c r="BW150" i="31"/>
  <c r="EE74" i="31"/>
  <c r="FS74" i="31" s="1"/>
  <c r="HG74" i="31" s="1"/>
  <c r="ED45" i="31"/>
  <c r="FR45" i="31" s="1"/>
  <c r="IT45" i="31" s="1"/>
  <c r="BV116" i="31"/>
  <c r="DJ161" i="31"/>
  <c r="EX161" i="31" s="1"/>
  <c r="GL161" i="31" s="1"/>
  <c r="BW7" i="31"/>
  <c r="BV70" i="31"/>
  <c r="BV123" i="31"/>
  <c r="DJ17" i="31"/>
  <c r="EX17" i="31" s="1"/>
  <c r="GL17" i="31" s="1"/>
  <c r="BW57" i="31"/>
  <c r="ED99" i="31"/>
  <c r="FR99" i="31" s="1"/>
  <c r="ED17" i="31"/>
  <c r="FR17" i="31" s="1"/>
  <c r="HF17" i="31" s="1"/>
  <c r="CQ116" i="31"/>
  <c r="CP185" i="31"/>
  <c r="ED95" i="31"/>
  <c r="FR95" i="31" s="1"/>
  <c r="HF95" i="31" s="1"/>
  <c r="CQ106" i="31"/>
  <c r="EE184" i="31"/>
  <c r="FS184" i="31" s="1"/>
  <c r="HG184" i="31" s="1"/>
  <c r="GM153" i="31"/>
  <c r="DK191" i="31"/>
  <c r="EY191" i="31" s="1"/>
  <c r="DK170" i="31"/>
  <c r="EY170" i="31" s="1"/>
  <c r="ED159" i="31"/>
  <c r="FR159" i="31" s="1"/>
  <c r="HF159" i="31" s="1"/>
  <c r="BW95" i="31"/>
  <c r="BT55" i="31"/>
  <c r="DK162" i="31"/>
  <c r="EY162" i="31" s="1"/>
  <c r="IA162" i="31" s="1"/>
  <c r="IY162" i="31" s="1"/>
  <c r="JA162" i="31" s="1"/>
  <c r="DJ109" i="31"/>
  <c r="EX109" i="31" s="1"/>
  <c r="GL109" i="31" s="1"/>
  <c r="BV129" i="31"/>
  <c r="DJ169" i="31"/>
  <c r="EX169" i="31" s="1"/>
  <c r="GL169" i="31" s="1"/>
  <c r="DI102" i="31"/>
  <c r="EW102" i="31" s="1"/>
  <c r="GK102" i="31" s="1"/>
  <c r="CO94" i="31"/>
  <c r="BV13" i="31"/>
  <c r="DJ106" i="31"/>
  <c r="EX106" i="31" s="1"/>
  <c r="GL106" i="31" s="1"/>
  <c r="EE163" i="31"/>
  <c r="FS163" i="31" s="1"/>
  <c r="HG163" i="31" s="1"/>
  <c r="DK111" i="31"/>
  <c r="EY111" i="31" s="1"/>
  <c r="BW53" i="31"/>
  <c r="IT155" i="31"/>
  <c r="DJ149" i="31"/>
  <c r="EX149" i="31" s="1"/>
  <c r="GL149" i="31" s="1"/>
  <c r="EC44" i="31"/>
  <c r="FQ44" i="31" s="1"/>
  <c r="HE44" i="31" s="1"/>
  <c r="EC26" i="31"/>
  <c r="FQ26" i="31" s="1"/>
  <c r="HE26" i="31" s="1"/>
  <c r="DK88" i="31"/>
  <c r="EY88" i="31" s="1"/>
  <c r="IA88" i="31" s="1"/>
  <c r="DK36" i="31"/>
  <c r="EY36" i="31" s="1"/>
  <c r="DJ127" i="31"/>
  <c r="EX127" i="31" s="1"/>
  <c r="GL127" i="31" s="1"/>
  <c r="ED129" i="31"/>
  <c r="FR129" i="31" s="1"/>
  <c r="HF129" i="31" s="1"/>
  <c r="ED136" i="31"/>
  <c r="FR136" i="31" s="1"/>
  <c r="HF136" i="31" s="1"/>
  <c r="DJ74" i="31"/>
  <c r="EX74" i="31" s="1"/>
  <c r="GL74" i="31" s="1"/>
  <c r="BV112" i="31"/>
  <c r="EE141" i="31"/>
  <c r="FS141" i="31" s="1"/>
  <c r="HG141" i="31" s="1"/>
  <c r="DK76" i="31"/>
  <c r="EY76" i="31" s="1"/>
  <c r="IA76" i="31" s="1"/>
  <c r="BW148" i="31"/>
  <c r="DJ37" i="31"/>
  <c r="EX37" i="31" s="1"/>
  <c r="GL37" i="31" s="1"/>
  <c r="EE197" i="31"/>
  <c r="FS197" i="31" s="1"/>
  <c r="HG197" i="31" s="1"/>
  <c r="CQ124" i="31"/>
  <c r="CO165" i="31"/>
  <c r="CP75" i="31"/>
  <c r="HF192" i="31"/>
  <c r="EE181" i="31"/>
  <c r="FS181" i="31" s="1"/>
  <c r="ED147" i="31"/>
  <c r="FR147" i="31" s="1"/>
  <c r="HF147" i="31" s="1"/>
  <c r="BW51" i="31"/>
  <c r="DI5" i="31"/>
  <c r="EW5" i="31" s="1"/>
  <c r="GK5" i="31" s="1"/>
  <c r="DH79" i="31"/>
  <c r="EV79" i="31" s="1"/>
  <c r="GJ79" i="31" s="1"/>
  <c r="DJ62" i="31"/>
  <c r="EX62" i="31" s="1"/>
  <c r="GL62" i="31" s="1"/>
  <c r="DK25" i="31"/>
  <c r="EY25" i="31" s="1"/>
  <c r="IA25" i="31" s="1"/>
  <c r="DJ201" i="31"/>
  <c r="EX201" i="31" s="1"/>
  <c r="GL201" i="31" s="1"/>
  <c r="EE178" i="31"/>
  <c r="FS178" i="31" s="1"/>
  <c r="IU178" i="31" s="1"/>
  <c r="JE178" i="31" s="1"/>
  <c r="JG178" i="31" s="1"/>
  <c r="BV28" i="31"/>
  <c r="EE43" i="31"/>
  <c r="FS43" i="31" s="1"/>
  <c r="HG43" i="31" s="1"/>
  <c r="EC113" i="31"/>
  <c r="FQ113" i="31" s="1"/>
  <c r="HE113" i="31" s="1"/>
  <c r="BW61" i="31"/>
  <c r="DJ66" i="31"/>
  <c r="EX66" i="31" s="1"/>
  <c r="GL66" i="31" s="1"/>
  <c r="HZ113" i="31"/>
  <c r="DJ83" i="31"/>
  <c r="EX83" i="31" s="1"/>
  <c r="GL83" i="31" s="1"/>
  <c r="IY200" i="31"/>
  <c r="JA200" i="31" s="1"/>
  <c r="JI200" i="31"/>
  <c r="JE60" i="31"/>
  <c r="JG60" i="31" s="1"/>
  <c r="JK60" i="31"/>
  <c r="BU159" i="31"/>
  <c r="DJ194" i="31"/>
  <c r="EX194" i="31" s="1"/>
  <c r="GL194" i="31" s="1"/>
  <c r="BV174" i="31"/>
  <c r="IU86" i="31"/>
  <c r="EE122" i="31"/>
  <c r="FS122" i="31" s="1"/>
  <c r="HG122" i="31" s="1"/>
  <c r="BU43" i="31"/>
  <c r="DJ163" i="31"/>
  <c r="EX163" i="31" s="1"/>
  <c r="GL163" i="31" s="1"/>
  <c r="IT4" i="31"/>
  <c r="ED105" i="31"/>
  <c r="FR105" i="31" s="1"/>
  <c r="HF105" i="31" s="1"/>
  <c r="DJ72" i="31"/>
  <c r="EX72" i="31" s="1"/>
  <c r="GL72" i="31" s="1"/>
  <c r="DJ118" i="31"/>
  <c r="EX118" i="31" s="1"/>
  <c r="GL118" i="31" s="1"/>
  <c r="EE201" i="31"/>
  <c r="FS201" i="31" s="1"/>
  <c r="HG201" i="31" s="1"/>
  <c r="CP92" i="31"/>
  <c r="DI91" i="31"/>
  <c r="EW91" i="31" s="1"/>
  <c r="GK91" i="31" s="1"/>
  <c r="CP51" i="31"/>
  <c r="EE131" i="31"/>
  <c r="FS131" i="31" s="1"/>
  <c r="HG131" i="31" s="1"/>
  <c r="BW114" i="31"/>
  <c r="CQ218" i="31"/>
  <c r="BW218" i="31"/>
  <c r="JE63" i="31"/>
  <c r="JG63" i="31" s="1"/>
  <c r="JK63" i="31"/>
  <c r="BV141" i="31"/>
  <c r="DJ52" i="31"/>
  <c r="EX52" i="31" s="1"/>
  <c r="GL52" i="31" s="1"/>
  <c r="CQ192" i="31"/>
  <c r="EE200" i="31"/>
  <c r="FS200" i="31" s="1"/>
  <c r="ED21" i="31"/>
  <c r="FR21" i="31" s="1"/>
  <c r="DJ164" i="31"/>
  <c r="EX164" i="31" s="1"/>
  <c r="GL164" i="31" s="1"/>
  <c r="EE24" i="31"/>
  <c r="FS24" i="31" s="1"/>
  <c r="HG24" i="31" s="1"/>
  <c r="BU125" i="31"/>
  <c r="CP146" i="31"/>
  <c r="BW156" i="31"/>
  <c r="JE137" i="31"/>
  <c r="JG137" i="31" s="1"/>
  <c r="JK137" i="31"/>
  <c r="GM142" i="31"/>
  <c r="BW134" i="31"/>
  <c r="CQ64" i="31"/>
  <c r="DK157" i="31"/>
  <c r="EY157" i="31" s="1"/>
  <c r="IA157" i="31" s="1"/>
  <c r="BW140" i="31"/>
  <c r="BV42" i="31"/>
  <c r="BW147" i="31"/>
  <c r="CQ49" i="31"/>
  <c r="DJ80" i="31"/>
  <c r="EX80" i="31" s="1"/>
  <c r="GL80" i="31" s="1"/>
  <c r="CO134" i="31"/>
  <c r="CP191" i="31"/>
  <c r="JE193" i="31"/>
  <c r="JG193" i="31" s="1"/>
  <c r="JK193" i="31"/>
  <c r="BU105" i="31"/>
  <c r="EE170" i="31"/>
  <c r="FS170" i="31" s="1"/>
  <c r="HG170" i="31" s="1"/>
  <c r="ED179" i="31"/>
  <c r="FR179" i="31" s="1"/>
  <c r="HF179" i="31" s="1"/>
  <c r="DI33" i="31"/>
  <c r="EW33" i="31" s="1"/>
  <c r="GK33" i="31" s="1"/>
  <c r="DJ120" i="31"/>
  <c r="EX120" i="31" s="1"/>
  <c r="GL120" i="31" s="1"/>
  <c r="HZ8" i="31"/>
  <c r="HZ41" i="31"/>
  <c r="DJ30" i="31"/>
  <c r="EX30" i="31" s="1"/>
  <c r="GL30" i="31" s="1"/>
  <c r="EC214" i="31"/>
  <c r="FQ214" i="31" s="1"/>
  <c r="HE214" i="31" s="1"/>
  <c r="CQ77" i="31"/>
  <c r="DJ60" i="31"/>
  <c r="EX60" i="31" s="1"/>
  <c r="GL60" i="31" s="1"/>
  <c r="EE169" i="31"/>
  <c r="FS169" i="31" s="1"/>
  <c r="HG169" i="31" s="1"/>
  <c r="DK198" i="31"/>
  <c r="EY198" i="31" s="1"/>
  <c r="IA198" i="31" s="1"/>
  <c r="IY198" i="31" s="1"/>
  <c r="JA198" i="31" s="1"/>
  <c r="EE79" i="31"/>
  <c r="FS79" i="31" s="1"/>
  <c r="HG79" i="31" s="1"/>
  <c r="DJ151" i="31"/>
  <c r="EX151" i="31" s="1"/>
  <c r="GL151" i="31" s="1"/>
  <c r="IT76" i="31"/>
  <c r="BV160" i="31"/>
  <c r="BW64" i="31"/>
  <c r="CQ58" i="31"/>
  <c r="DJ128" i="31"/>
  <c r="EX128" i="31" s="1"/>
  <c r="GL128" i="31" s="1"/>
  <c r="ED157" i="31"/>
  <c r="FR157" i="31" s="1"/>
  <c r="HF157" i="31" s="1"/>
  <c r="HZ87" i="31"/>
  <c r="IU13" i="31"/>
  <c r="DK154" i="31"/>
  <c r="EY154" i="31" s="1"/>
  <c r="BW85" i="31"/>
  <c r="JI73" i="31"/>
  <c r="JE61" i="31"/>
  <c r="JG61" i="31" s="1"/>
  <c r="JK61" i="31"/>
  <c r="CQ46" i="31"/>
  <c r="BW81" i="31"/>
  <c r="IS171" i="31"/>
  <c r="EC152" i="31"/>
  <c r="FQ152" i="31" s="1"/>
  <c r="HE152" i="31" s="1"/>
  <c r="HY199" i="31"/>
  <c r="IT172" i="31"/>
  <c r="DH145" i="31"/>
  <c r="EV145" i="31" s="1"/>
  <c r="GJ145" i="31" s="1"/>
  <c r="DK24" i="31"/>
  <c r="EY24" i="31" s="1"/>
  <c r="IA24" i="31" s="1"/>
  <c r="IY24" i="31" s="1"/>
  <c r="JA24" i="31" s="1"/>
  <c r="DK67" i="31"/>
  <c r="EY67" i="31" s="1"/>
  <c r="IA67" i="31" s="1"/>
  <c r="IY67" i="31" s="1"/>
  <c r="JA67" i="31" s="1"/>
  <c r="IT41" i="31"/>
  <c r="IT207" i="31"/>
  <c r="DJ171" i="31"/>
  <c r="EX171" i="31" s="1"/>
  <c r="GL171" i="31" s="1"/>
  <c r="GM207" i="31"/>
  <c r="JK47" i="31"/>
  <c r="CO110" i="31"/>
  <c r="DJ137" i="31"/>
  <c r="EX137" i="31" s="1"/>
  <c r="GL137" i="31" s="1"/>
  <c r="DJ78" i="31"/>
  <c r="EX78" i="31" s="1"/>
  <c r="GL78" i="31" s="1"/>
  <c r="ED22" i="31"/>
  <c r="FR22" i="31" s="1"/>
  <c r="HF22" i="31" s="1"/>
  <c r="IU11" i="31"/>
  <c r="CQ164" i="31"/>
  <c r="IA142" i="31"/>
  <c r="IU14" i="31"/>
  <c r="DK54" i="31"/>
  <c r="EY54" i="31" s="1"/>
  <c r="IA54" i="31" s="1"/>
  <c r="CQ123" i="31"/>
  <c r="BW103" i="31"/>
  <c r="CP211" i="31"/>
  <c r="JE194" i="31"/>
  <c r="JG194" i="31" s="1"/>
  <c r="JK194" i="31"/>
  <c r="IT52" i="31"/>
  <c r="BV92" i="31"/>
  <c r="CQ199" i="31"/>
  <c r="BW176" i="31"/>
  <c r="CP120" i="31"/>
  <c r="BV18" i="31"/>
  <c r="IU40" i="31"/>
  <c r="EC160" i="31"/>
  <c r="FQ160" i="31" s="1"/>
  <c r="HE160" i="31" s="1"/>
  <c r="DI90" i="31"/>
  <c r="EW90" i="31" s="1"/>
  <c r="GK90" i="31" s="1"/>
  <c r="BW20" i="31"/>
  <c r="CP210" i="31"/>
  <c r="JE149" i="31"/>
  <c r="JG149" i="31" s="1"/>
  <c r="JK149" i="31"/>
  <c r="GM73" i="31"/>
  <c r="CQ189" i="31"/>
  <c r="BU23" i="31"/>
  <c r="ED121" i="31"/>
  <c r="FR121" i="31" s="1"/>
  <c r="HF121" i="31" s="1"/>
  <c r="BW44" i="31"/>
  <c r="IU102" i="31"/>
  <c r="BV96" i="31"/>
  <c r="ED80" i="31"/>
  <c r="FR80" i="31" s="1"/>
  <c r="HF80" i="31" s="1"/>
  <c r="BW71" i="31"/>
  <c r="IT42" i="31"/>
  <c r="DJ188" i="31"/>
  <c r="EX188" i="31" s="1"/>
  <c r="GL188" i="31" s="1"/>
  <c r="BW130" i="31"/>
  <c r="DJ115" i="31"/>
  <c r="EX115" i="31" s="1"/>
  <c r="GL115" i="31" s="1"/>
  <c r="IA207" i="31"/>
  <c r="DI202" i="31"/>
  <c r="EW202" i="31" s="1"/>
  <c r="GK202" i="31" s="1"/>
  <c r="IT70" i="31"/>
  <c r="ED7" i="31"/>
  <c r="FR7" i="31" s="1"/>
  <c r="HF7" i="31" s="1"/>
  <c r="DJ210" i="31"/>
  <c r="EX210" i="31" s="1"/>
  <c r="GL210" i="31" s="1"/>
  <c r="DJ215" i="31"/>
  <c r="EX215" i="31" s="1"/>
  <c r="GL215" i="31" s="1"/>
  <c r="IS208" i="31"/>
  <c r="IU175" i="31"/>
  <c r="DI206" i="31"/>
  <c r="EW206" i="31" s="1"/>
  <c r="GK206" i="31" s="1"/>
  <c r="CP87" i="31"/>
  <c r="IU195" i="31"/>
  <c r="EE206" i="31"/>
  <c r="FS206" i="31" s="1"/>
  <c r="HG206" i="31" s="1"/>
  <c r="CQ83" i="31"/>
  <c r="HZ138" i="31"/>
  <c r="DJ68" i="31"/>
  <c r="EX68" i="31" s="1"/>
  <c r="GL68" i="31" s="1"/>
  <c r="CP81" i="31"/>
  <c r="JE8" i="31"/>
  <c r="JG8" i="31" s="1"/>
  <c r="JK8" i="31"/>
  <c r="HZ89" i="31"/>
  <c r="CQ36" i="31"/>
  <c r="IY217" i="31"/>
  <c r="JA217" i="31" s="1"/>
  <c r="JI217" i="31"/>
  <c r="CQ168" i="31"/>
  <c r="EE177" i="31"/>
  <c r="FS177" i="31" s="1"/>
  <c r="HG177" i="31" s="1"/>
  <c r="DI166" i="31"/>
  <c r="EW166" i="31" s="1"/>
  <c r="GK166" i="31" s="1"/>
  <c r="HZ10" i="31"/>
  <c r="CQ128" i="31"/>
  <c r="CP31" i="31"/>
  <c r="HY209" i="31"/>
  <c r="DJ183" i="31"/>
  <c r="EX183" i="31" s="1"/>
  <c r="GL183" i="31" s="1"/>
  <c r="DJ101" i="31"/>
  <c r="EX101" i="31" s="1"/>
  <c r="GL101" i="31" s="1"/>
  <c r="IU38" i="31"/>
  <c r="IT25" i="31"/>
  <c r="ED19" i="31"/>
  <c r="FR19" i="31" s="1"/>
  <c r="HF19" i="31" s="1"/>
  <c r="IT18" i="31"/>
  <c r="IT32" i="31"/>
  <c r="ED176" i="31"/>
  <c r="FR176" i="31" s="1"/>
  <c r="HF176" i="31" s="1"/>
  <c r="DJ107" i="31"/>
  <c r="EX107" i="31" s="1"/>
  <c r="GL107" i="31" s="1"/>
  <c r="JK216" i="31" l="1"/>
  <c r="JK15" i="31"/>
  <c r="JK174" i="31"/>
  <c r="JK27" i="31"/>
  <c r="JK39" i="31"/>
  <c r="JK126" i="31"/>
  <c r="IS186" i="31"/>
  <c r="CP186" i="31" s="1"/>
  <c r="HZ216" i="31"/>
  <c r="BW216" i="31" s="1"/>
  <c r="IU37" i="31"/>
  <c r="JE37" i="31" s="1"/>
  <c r="JG37" i="31" s="1"/>
  <c r="HY91" i="31"/>
  <c r="BV91" i="31" s="1"/>
  <c r="IT105" i="31"/>
  <c r="HZ201" i="31"/>
  <c r="BW201" i="31" s="1"/>
  <c r="HZ37" i="31"/>
  <c r="IT12" i="31"/>
  <c r="CQ12" i="31" s="1"/>
  <c r="JK72" i="31"/>
  <c r="IU141" i="31"/>
  <c r="JE141" i="31" s="1"/>
  <c r="JG141" i="31" s="1"/>
  <c r="IS160" i="31"/>
  <c r="CP160" i="31" s="1"/>
  <c r="HZ72" i="31"/>
  <c r="BW72" i="31" s="1"/>
  <c r="HZ60" i="31"/>
  <c r="HZ80" i="31"/>
  <c r="BW80" i="31" s="1"/>
  <c r="IT17" i="31"/>
  <c r="CQ17" i="31" s="1"/>
  <c r="JI124" i="31"/>
  <c r="IT22" i="31"/>
  <c r="IU198" i="31"/>
  <c r="JE198" i="31" s="1"/>
  <c r="JG198" i="31" s="1"/>
  <c r="HZ68" i="31"/>
  <c r="BW68" i="31" s="1"/>
  <c r="HY102" i="31"/>
  <c r="BV102" i="31" s="1"/>
  <c r="HZ175" i="31"/>
  <c r="IS73" i="31"/>
  <c r="HZ196" i="31"/>
  <c r="HY202" i="31"/>
  <c r="BV202" i="31" s="1"/>
  <c r="HZ106" i="31"/>
  <c r="HZ169" i="31"/>
  <c r="BW169" i="31" s="1"/>
  <c r="HZ56" i="31"/>
  <c r="BW56" i="31" s="1"/>
  <c r="IT183" i="31"/>
  <c r="CQ183" i="31" s="1"/>
  <c r="IY76" i="31"/>
  <c r="JA76" i="31" s="1"/>
  <c r="JI76" i="31"/>
  <c r="IU122" i="31"/>
  <c r="IS113" i="31"/>
  <c r="HZ151" i="31"/>
  <c r="BW151" i="31" s="1"/>
  <c r="HZ144" i="31"/>
  <c r="BW144" i="31" s="1"/>
  <c r="HY136" i="31"/>
  <c r="BV136" i="31" s="1"/>
  <c r="IT213" i="31"/>
  <c r="CQ213" i="31" s="1"/>
  <c r="HZ115" i="31"/>
  <c r="IT136" i="31"/>
  <c r="CQ136" i="31" s="1"/>
  <c r="IS44" i="31"/>
  <c r="HZ101" i="31"/>
  <c r="BW101" i="31" s="1"/>
  <c r="HZ210" i="31"/>
  <c r="IU201" i="31"/>
  <c r="HZ163" i="31"/>
  <c r="BW163" i="31" s="1"/>
  <c r="HZ66" i="31"/>
  <c r="BW66" i="31" s="1"/>
  <c r="HX79" i="31"/>
  <c r="JK119" i="31"/>
  <c r="HZ86" i="31"/>
  <c r="HZ107" i="31"/>
  <c r="BW107" i="31" s="1"/>
  <c r="HY166" i="31"/>
  <c r="BV166" i="31" s="1"/>
  <c r="IU79" i="31"/>
  <c r="JE79" i="31" s="1"/>
  <c r="JG79" i="31" s="1"/>
  <c r="IT121" i="31"/>
  <c r="CQ121" i="31" s="1"/>
  <c r="HZ171" i="31"/>
  <c r="BW171" i="31" s="1"/>
  <c r="HX145" i="31"/>
  <c r="BU145" i="31" s="1"/>
  <c r="IU74" i="31"/>
  <c r="JE74" i="31" s="1"/>
  <c r="JG74" i="31" s="1"/>
  <c r="IT130" i="31"/>
  <c r="CQ130" i="31" s="1"/>
  <c r="IU173" i="31"/>
  <c r="JE173" i="31" s="1"/>
  <c r="JG173" i="31" s="1"/>
  <c r="IU115" i="31"/>
  <c r="JE115" i="31" s="1"/>
  <c r="JG115" i="31" s="1"/>
  <c r="IU206" i="31"/>
  <c r="HZ183" i="31"/>
  <c r="BW183" i="31" s="1"/>
  <c r="JI162" i="31"/>
  <c r="IT89" i="31"/>
  <c r="IY54" i="31"/>
  <c r="JA54" i="31" s="1"/>
  <c r="JI54" i="31"/>
  <c r="IY88" i="31"/>
  <c r="JA88" i="31" s="1"/>
  <c r="JI88" i="31"/>
  <c r="IY157" i="31"/>
  <c r="JA157" i="31" s="1"/>
  <c r="JI157" i="31"/>
  <c r="IY25" i="31"/>
  <c r="JA25" i="31" s="1"/>
  <c r="JI25" i="31"/>
  <c r="IY172" i="31"/>
  <c r="JA172" i="31" s="1"/>
  <c r="JI172" i="31"/>
  <c r="JE38" i="31"/>
  <c r="JG38" i="31" s="1"/>
  <c r="JK38" i="31"/>
  <c r="JE175" i="31"/>
  <c r="JG175" i="31" s="1"/>
  <c r="JK175" i="31"/>
  <c r="DJ96" i="31"/>
  <c r="EX96" i="31" s="1"/>
  <c r="GL96" i="31" s="1"/>
  <c r="DK103" i="31"/>
  <c r="EY103" i="31" s="1"/>
  <c r="CQ76" i="31"/>
  <c r="ED92" i="31"/>
  <c r="FR92" i="31" s="1"/>
  <c r="HF92" i="31" s="1"/>
  <c r="CP113" i="31"/>
  <c r="CQ155" i="31"/>
  <c r="GM191" i="31"/>
  <c r="EE106" i="31"/>
  <c r="FS106" i="31" s="1"/>
  <c r="HG106" i="31" s="1"/>
  <c r="EE128" i="31"/>
  <c r="FS128" i="31" s="1"/>
  <c r="HG128" i="31" s="1"/>
  <c r="EE168" i="31"/>
  <c r="FS168" i="31" s="1"/>
  <c r="HG168" i="31" s="1"/>
  <c r="CP208" i="31"/>
  <c r="HZ188" i="31"/>
  <c r="JE102" i="31"/>
  <c r="JG102" i="31" s="1"/>
  <c r="JK102" i="31"/>
  <c r="EE189" i="31"/>
  <c r="FS189" i="31" s="1"/>
  <c r="HG189" i="31" s="1"/>
  <c r="ED210" i="31"/>
  <c r="FR210" i="31" s="1"/>
  <c r="HF210" i="31" s="1"/>
  <c r="DK176" i="31"/>
  <c r="EY176" i="31" s="1"/>
  <c r="CQ52" i="31"/>
  <c r="HZ137" i="31"/>
  <c r="CQ207" i="31"/>
  <c r="DK81" i="31"/>
  <c r="EY81" i="31" s="1"/>
  <c r="HZ128" i="31"/>
  <c r="IS214" i="31"/>
  <c r="HY33" i="31"/>
  <c r="DJ16" i="31"/>
  <c r="EX16" i="31" s="1"/>
  <c r="GL16" i="31" s="1"/>
  <c r="HZ164" i="31"/>
  <c r="HZ52" i="31"/>
  <c r="EE218" i="31"/>
  <c r="FS218" i="31" s="1"/>
  <c r="HG218" i="31" s="1"/>
  <c r="DI159" i="31"/>
  <c r="EW159" i="31" s="1"/>
  <c r="GK159" i="31" s="1"/>
  <c r="DK51" i="31"/>
  <c r="EY51" i="31" s="1"/>
  <c r="IA51" i="31" s="1"/>
  <c r="GM76" i="31"/>
  <c r="DK152" i="31"/>
  <c r="EY152" i="31" s="1"/>
  <c r="IA152" i="31" s="1"/>
  <c r="IY152" i="31" s="1"/>
  <c r="JA152" i="31" s="1"/>
  <c r="IT129" i="31"/>
  <c r="ED153" i="31"/>
  <c r="FR153" i="31" s="1"/>
  <c r="GM162" i="31"/>
  <c r="DK203" i="31"/>
  <c r="EY203" i="31" s="1"/>
  <c r="IA203" i="31" s="1"/>
  <c r="IA191" i="31"/>
  <c r="HF99" i="31"/>
  <c r="DJ123" i="31"/>
  <c r="EX123" i="31" s="1"/>
  <c r="GL123" i="31" s="1"/>
  <c r="HZ161" i="31"/>
  <c r="DK186" i="31"/>
  <c r="EY186" i="31" s="1"/>
  <c r="GM124" i="31"/>
  <c r="BU189" i="31"/>
  <c r="JE190" i="31"/>
  <c r="JG190" i="31" s="1"/>
  <c r="JK190" i="31"/>
  <c r="DJ121" i="31"/>
  <c r="EX121" i="31" s="1"/>
  <c r="GL121" i="31" s="1"/>
  <c r="CQ150" i="31"/>
  <c r="DK165" i="31"/>
  <c r="EY165" i="31" s="1"/>
  <c r="HG187" i="31"/>
  <c r="JO187" i="31" s="1"/>
  <c r="GM204" i="31"/>
  <c r="DK212" i="31"/>
  <c r="EY212" i="31" s="1"/>
  <c r="IA212" i="31" s="1"/>
  <c r="IY212" i="31" s="1"/>
  <c r="JA212" i="31" s="1"/>
  <c r="IU139" i="31"/>
  <c r="HZ100" i="31"/>
  <c r="JE28" i="31"/>
  <c r="JG28" i="31" s="1"/>
  <c r="JK28" i="31"/>
  <c r="IU117" i="31"/>
  <c r="IU93" i="31"/>
  <c r="DJ22" i="31"/>
  <c r="EX22" i="31" s="1"/>
  <c r="GL22" i="31" s="1"/>
  <c r="ED204" i="31"/>
  <c r="FR204" i="31" s="1"/>
  <c r="HF204" i="31" s="1"/>
  <c r="ED67" i="31"/>
  <c r="FR67" i="31" s="1"/>
  <c r="HF67" i="31" s="1"/>
  <c r="IT59" i="31"/>
  <c r="DJ126" i="31"/>
  <c r="EX126" i="31" s="1"/>
  <c r="GL126" i="31" s="1"/>
  <c r="DJ92" i="31"/>
  <c r="EX92" i="31" s="1"/>
  <c r="GL92" i="31" s="1"/>
  <c r="EE188" i="31"/>
  <c r="FS188" i="31" s="1"/>
  <c r="HG188" i="31" s="1"/>
  <c r="DJ213" i="31"/>
  <c r="EX213" i="31" s="1"/>
  <c r="GL213" i="31" s="1"/>
  <c r="ED51" i="31"/>
  <c r="FR51" i="31" s="1"/>
  <c r="HF51" i="31" s="1"/>
  <c r="BW113" i="31"/>
  <c r="GM88" i="31"/>
  <c r="DJ143" i="31"/>
  <c r="EX143" i="31" s="1"/>
  <c r="GL143" i="31" s="1"/>
  <c r="CQ151" i="31"/>
  <c r="GM172" i="31"/>
  <c r="EE164" i="31"/>
  <c r="FS164" i="31" s="1"/>
  <c r="HG164" i="31" s="1"/>
  <c r="CQ41" i="31"/>
  <c r="GM154" i="31"/>
  <c r="JO154" i="31" s="1"/>
  <c r="EE49" i="31"/>
  <c r="FS49" i="31" s="1"/>
  <c r="IU49" i="31" s="1"/>
  <c r="JE49" i="31" s="1"/>
  <c r="JG49" i="31" s="1"/>
  <c r="EE162" i="31"/>
  <c r="FS162" i="31" s="1"/>
  <c r="HG162" i="31" s="1"/>
  <c r="ED146" i="31"/>
  <c r="FR146" i="31" s="1"/>
  <c r="HF146" i="31" s="1"/>
  <c r="HF21" i="31"/>
  <c r="EE118" i="31"/>
  <c r="FS118" i="31" s="1"/>
  <c r="HG118" i="31" s="1"/>
  <c r="DK9" i="31"/>
  <c r="EY9" i="31" s="1"/>
  <c r="IA9" i="31" s="1"/>
  <c r="IY9" i="31" s="1"/>
  <c r="JA9" i="31" s="1"/>
  <c r="CQ105" i="31"/>
  <c r="EE54" i="31"/>
  <c r="FS54" i="31" s="1"/>
  <c r="HG54" i="31" s="1"/>
  <c r="ED75" i="31"/>
  <c r="FR75" i="31" s="1"/>
  <c r="DK53" i="31"/>
  <c r="EY53" i="31" s="1"/>
  <c r="IU163" i="31"/>
  <c r="IT95" i="31"/>
  <c r="IT99" i="31"/>
  <c r="DK150" i="31"/>
  <c r="EY150" i="31" s="1"/>
  <c r="BW175" i="31"/>
  <c r="GM190" i="31"/>
  <c r="JO190" i="31" s="1"/>
  <c r="CQ55" i="31"/>
  <c r="GM69" i="31"/>
  <c r="JO69" i="31" s="1"/>
  <c r="IU187" i="31"/>
  <c r="HZ98" i="31"/>
  <c r="IA204" i="31"/>
  <c r="CQ215" i="31"/>
  <c r="DK158" i="31"/>
  <c r="EY158" i="31" s="1"/>
  <c r="IA158" i="31" s="1"/>
  <c r="BW93" i="31"/>
  <c r="BW29" i="31"/>
  <c r="DK110" i="31"/>
  <c r="EY110" i="31" s="1"/>
  <c r="EE57" i="31"/>
  <c r="FS57" i="31" s="1"/>
  <c r="HG57" i="31" s="1"/>
  <c r="EE101" i="31"/>
  <c r="FS101" i="31" s="1"/>
  <c r="HG101" i="31" s="1"/>
  <c r="DK14" i="31"/>
  <c r="EY14" i="31" s="1"/>
  <c r="IA14" i="31" s="1"/>
  <c r="DK12" i="31"/>
  <c r="EY12" i="31" s="1"/>
  <c r="IA12" i="31" s="1"/>
  <c r="HZ185" i="31"/>
  <c r="DI105" i="31"/>
  <c r="EW105" i="31" s="1"/>
  <c r="GK105" i="31" s="1"/>
  <c r="CP88" i="31"/>
  <c r="CQ56" i="31"/>
  <c r="DK15" i="31"/>
  <c r="EY15" i="31" s="1"/>
  <c r="BW196" i="31"/>
  <c r="IT176" i="31"/>
  <c r="BW10" i="31"/>
  <c r="ED81" i="31"/>
  <c r="FR81" i="31" s="1"/>
  <c r="HF81" i="31" s="1"/>
  <c r="CQ42" i="31"/>
  <c r="CQ32" i="31"/>
  <c r="JE195" i="31"/>
  <c r="JG195" i="31" s="1"/>
  <c r="JK195" i="31"/>
  <c r="HZ215" i="31"/>
  <c r="IY207" i="31"/>
  <c r="JA207" i="31" s="1"/>
  <c r="JI207" i="31"/>
  <c r="DK44" i="31"/>
  <c r="EY44" i="31" s="1"/>
  <c r="DK184" i="31"/>
  <c r="EY184" i="31" s="1"/>
  <c r="IA184" i="31" s="1"/>
  <c r="IY184" i="31" s="1"/>
  <c r="JA184" i="31" s="1"/>
  <c r="JE40" i="31"/>
  <c r="JG40" i="31" s="1"/>
  <c r="JK40" i="31"/>
  <c r="DJ19" i="31"/>
  <c r="EX19" i="31" s="1"/>
  <c r="GL19" i="31" s="1"/>
  <c r="EE123" i="31"/>
  <c r="FS123" i="31" s="1"/>
  <c r="HG123" i="31" s="1"/>
  <c r="JE11" i="31"/>
  <c r="JG11" i="31" s="1"/>
  <c r="JK11" i="31"/>
  <c r="EC110" i="31"/>
  <c r="FQ110" i="31" s="1"/>
  <c r="HE110" i="31" s="1"/>
  <c r="JI67" i="31"/>
  <c r="CQ172" i="31"/>
  <c r="EE46" i="31"/>
  <c r="FS46" i="31" s="1"/>
  <c r="HG46" i="31" s="1"/>
  <c r="IA154" i="31"/>
  <c r="EE58" i="31"/>
  <c r="FS58" i="31" s="1"/>
  <c r="HG58" i="31" s="1"/>
  <c r="IU169" i="31"/>
  <c r="HZ30" i="31"/>
  <c r="IT179" i="31"/>
  <c r="EE64" i="31"/>
  <c r="FS64" i="31" s="1"/>
  <c r="HG64" i="31" s="1"/>
  <c r="IT21" i="31"/>
  <c r="DJ141" i="31"/>
  <c r="EX141" i="31" s="1"/>
  <c r="GL141" i="31" s="1"/>
  <c r="DK114" i="31"/>
  <c r="EY114" i="31" s="1"/>
  <c r="IA114" i="31" s="1"/>
  <c r="IY114" i="31" s="1"/>
  <c r="JA114" i="31" s="1"/>
  <c r="CQ4" i="31"/>
  <c r="JE86" i="31"/>
  <c r="JG86" i="31" s="1"/>
  <c r="JK86" i="31"/>
  <c r="IU43" i="31"/>
  <c r="HZ62" i="31"/>
  <c r="IT147" i="31"/>
  <c r="IU197" i="31"/>
  <c r="HZ74" i="31"/>
  <c r="HZ127" i="31"/>
  <c r="IS26" i="31"/>
  <c r="DJ13" i="31"/>
  <c r="EX13" i="31" s="1"/>
  <c r="GL13" i="31" s="1"/>
  <c r="IT159" i="31"/>
  <c r="DJ70" i="31"/>
  <c r="EX70" i="31" s="1"/>
  <c r="GL70" i="31" s="1"/>
  <c r="DJ116" i="31"/>
  <c r="EX116" i="31" s="1"/>
  <c r="GL116" i="31" s="1"/>
  <c r="DK27" i="31"/>
  <c r="EY27" i="31" s="1"/>
  <c r="IA27" i="31" s="1"/>
  <c r="JI32" i="31"/>
  <c r="ED138" i="31"/>
  <c r="FR138" i="31" s="1"/>
  <c r="HF138" i="31" s="1"/>
  <c r="IA190" i="31"/>
  <c r="IA69" i="31"/>
  <c r="ED182" i="31"/>
  <c r="FR182" i="31" s="1"/>
  <c r="HF182" i="31" s="1"/>
  <c r="IU125" i="31"/>
  <c r="IT196" i="31"/>
  <c r="IT107" i="31"/>
  <c r="IU69" i="31"/>
  <c r="IT35" i="31"/>
  <c r="IY40" i="31"/>
  <c r="JA40" i="31" s="1"/>
  <c r="JI40" i="31"/>
  <c r="IS161" i="31"/>
  <c r="IY50" i="31"/>
  <c r="JA50" i="31" s="1"/>
  <c r="JI50" i="31"/>
  <c r="HY48" i="31"/>
  <c r="ED23" i="31"/>
  <c r="FR23" i="31" s="1"/>
  <c r="HF23" i="31" s="1"/>
  <c r="HY31" i="31"/>
  <c r="EE114" i="31"/>
  <c r="FS114" i="31" s="1"/>
  <c r="HG114" i="31" s="1"/>
  <c r="IT53" i="31"/>
  <c r="ED145" i="31"/>
  <c r="FR145" i="31" s="1"/>
  <c r="HF145" i="31" s="1"/>
  <c r="DI197" i="31"/>
  <c r="EW197" i="31" s="1"/>
  <c r="GK197" i="31" s="1"/>
  <c r="ED66" i="31"/>
  <c r="FR66" i="31" s="1"/>
  <c r="HF66" i="31" s="1"/>
  <c r="DJ211" i="31"/>
  <c r="EX211" i="31" s="1"/>
  <c r="GL211" i="31" s="1"/>
  <c r="DK94" i="31"/>
  <c r="EY94" i="31" s="1"/>
  <c r="IA94" i="31" s="1"/>
  <c r="DK193" i="31"/>
  <c r="EY193" i="31" s="1"/>
  <c r="IA193" i="31" s="1"/>
  <c r="IY193" i="31" s="1"/>
  <c r="JA193" i="31" s="1"/>
  <c r="DK155" i="31"/>
  <c r="EY155" i="31" s="1"/>
  <c r="IA155" i="31" s="1"/>
  <c r="CQ18" i="31"/>
  <c r="DK71" i="31"/>
  <c r="EY71" i="31" s="1"/>
  <c r="GM67" i="31"/>
  <c r="BV199" i="31"/>
  <c r="JE13" i="31"/>
  <c r="JG13" i="31" s="1"/>
  <c r="JK13" i="31"/>
  <c r="BW41" i="31"/>
  <c r="ED191" i="31"/>
  <c r="FR191" i="31" s="1"/>
  <c r="HF191" i="31" s="1"/>
  <c r="DK147" i="31"/>
  <c r="EY147" i="31" s="1"/>
  <c r="IA147" i="31" s="1"/>
  <c r="IY147" i="31" s="1"/>
  <c r="JA147" i="31" s="1"/>
  <c r="ED133" i="31"/>
  <c r="FR133" i="31" s="1"/>
  <c r="HF133" i="31" s="1"/>
  <c r="DI125" i="31"/>
  <c r="EW125" i="31" s="1"/>
  <c r="GK125" i="31" s="1"/>
  <c r="EE192" i="31"/>
  <c r="FS192" i="31" s="1"/>
  <c r="IU192" i="31" s="1"/>
  <c r="JE192" i="31" s="1"/>
  <c r="JG192" i="31" s="1"/>
  <c r="DK61" i="31"/>
  <c r="EY61" i="31" s="1"/>
  <c r="IA61" i="31" s="1"/>
  <c r="EC165" i="31"/>
  <c r="FQ165" i="31" s="1"/>
  <c r="HE165" i="31" s="1"/>
  <c r="DJ4" i="31"/>
  <c r="EX4" i="31" s="1"/>
  <c r="GL4" i="31" s="1"/>
  <c r="BW106" i="31"/>
  <c r="ED185" i="31"/>
  <c r="FR185" i="31" s="1"/>
  <c r="HF185" i="31" s="1"/>
  <c r="DK57" i="31"/>
  <c r="EY57" i="31" s="1"/>
  <c r="IA57" i="31" s="1"/>
  <c r="IY57" i="31" s="1"/>
  <c r="JA57" i="31" s="1"/>
  <c r="HF45" i="31"/>
  <c r="ED91" i="31"/>
  <c r="FR91" i="31" s="1"/>
  <c r="HF91" i="31" s="1"/>
  <c r="ED142" i="31"/>
  <c r="FR142" i="31" s="1"/>
  <c r="IY77" i="31"/>
  <c r="JA77" i="31" s="1"/>
  <c r="JI77" i="31"/>
  <c r="GM32" i="31"/>
  <c r="ED202" i="31"/>
  <c r="FR202" i="31" s="1"/>
  <c r="HF202" i="31" s="1"/>
  <c r="CO209" i="31"/>
  <c r="CP73" i="31"/>
  <c r="DI195" i="31"/>
  <c r="EW195" i="31" s="1"/>
  <c r="GK195" i="31" s="1"/>
  <c r="HF205" i="31"/>
  <c r="DJ146" i="31"/>
  <c r="EX146" i="31" s="1"/>
  <c r="GL146" i="31" s="1"/>
  <c r="BW86" i="31"/>
  <c r="CQ111" i="31"/>
  <c r="CQ212" i="31"/>
  <c r="DI135" i="31"/>
  <c r="EW135" i="31" s="1"/>
  <c r="GK135" i="31" s="1"/>
  <c r="CQ89" i="31"/>
  <c r="ED97" i="31"/>
  <c r="FR97" i="31" s="1"/>
  <c r="HF97" i="31" s="1"/>
  <c r="EE6" i="31"/>
  <c r="FS6" i="31" s="1"/>
  <c r="HG6" i="31" s="1"/>
  <c r="IS29" i="31"/>
  <c r="GM133" i="31"/>
  <c r="GM157" i="31"/>
  <c r="I20" i="39"/>
  <c r="J20" i="39" s="1"/>
  <c r="K20" i="39" s="1"/>
  <c r="BW87" i="31"/>
  <c r="BW60" i="31"/>
  <c r="DK134" i="31"/>
  <c r="EY134" i="31" s="1"/>
  <c r="IA134" i="31" s="1"/>
  <c r="IY134" i="31" s="1"/>
  <c r="JA134" i="31" s="1"/>
  <c r="HG200" i="31"/>
  <c r="JO200" i="31" s="1"/>
  <c r="DJ174" i="31"/>
  <c r="EX174" i="31" s="1"/>
  <c r="GL174" i="31" s="1"/>
  <c r="DJ28" i="31"/>
  <c r="EX28" i="31" s="1"/>
  <c r="GL28" i="31" s="1"/>
  <c r="BU79" i="31"/>
  <c r="HG181" i="31"/>
  <c r="JO181" i="31" s="1"/>
  <c r="BW37" i="31"/>
  <c r="GM36" i="31"/>
  <c r="CP44" i="31"/>
  <c r="DJ129" i="31"/>
  <c r="EX129" i="31" s="1"/>
  <c r="GL129" i="31" s="1"/>
  <c r="DH55" i="31"/>
  <c r="EV55" i="31" s="1"/>
  <c r="GJ55" i="31" s="1"/>
  <c r="GM170" i="31"/>
  <c r="JO170" i="31" s="1"/>
  <c r="DJ58" i="31"/>
  <c r="EX58" i="31" s="1"/>
  <c r="GL58" i="31" s="1"/>
  <c r="CQ45" i="31"/>
  <c r="CQ84" i="31"/>
  <c r="ED20" i="31"/>
  <c r="FR20" i="31" s="1"/>
  <c r="HF20" i="31" s="1"/>
  <c r="CQ205" i="31"/>
  <c r="BW208" i="31"/>
  <c r="DJ47" i="31"/>
  <c r="EX47" i="31" s="1"/>
  <c r="GL47" i="31" s="1"/>
  <c r="BW65" i="31"/>
  <c r="DJ6" i="31"/>
  <c r="EX6" i="31" s="1"/>
  <c r="GL6" i="31" s="1"/>
  <c r="EE140" i="31"/>
  <c r="FS140" i="31" s="1"/>
  <c r="HG140" i="31" s="1"/>
  <c r="DI82" i="31"/>
  <c r="EW82" i="31" s="1"/>
  <c r="GK82" i="31" s="1"/>
  <c r="DK179" i="31"/>
  <c r="EY179" i="31" s="1"/>
  <c r="ED50" i="31"/>
  <c r="FR50" i="31" s="1"/>
  <c r="IT50" i="31" s="1"/>
  <c r="DK35" i="31"/>
  <c r="EY35" i="31" s="1"/>
  <c r="IA35" i="31" s="1"/>
  <c r="IA133" i="31"/>
  <c r="IY142" i="31"/>
  <c r="JA142" i="31" s="1"/>
  <c r="JI142" i="31"/>
  <c r="BW138" i="31"/>
  <c r="ED87" i="31"/>
  <c r="FR87" i="31" s="1"/>
  <c r="HF87" i="31" s="1"/>
  <c r="BW210" i="31"/>
  <c r="BW115" i="31"/>
  <c r="DK20" i="31"/>
  <c r="EY20" i="31" s="1"/>
  <c r="EE199" i="31"/>
  <c r="FS199" i="31" s="1"/>
  <c r="HG199" i="31" s="1"/>
  <c r="DK64" i="31"/>
  <c r="EY64" i="31" s="1"/>
  <c r="IA64" i="31" s="1"/>
  <c r="IY64" i="31" s="1"/>
  <c r="JA64" i="31" s="1"/>
  <c r="IT19" i="31"/>
  <c r="BW89" i="31"/>
  <c r="IT80" i="31"/>
  <c r="ED211" i="31"/>
  <c r="FR211" i="31" s="1"/>
  <c r="HF211" i="31" s="1"/>
  <c r="JI24" i="31"/>
  <c r="IS152" i="31"/>
  <c r="JI198" i="31"/>
  <c r="IU170" i="31"/>
  <c r="EC134" i="31"/>
  <c r="FQ134" i="31" s="1"/>
  <c r="HE134" i="31" s="1"/>
  <c r="DJ42" i="31"/>
  <c r="EX42" i="31" s="1"/>
  <c r="GL42" i="31" s="1"/>
  <c r="DK140" i="31"/>
  <c r="EY140" i="31" s="1"/>
  <c r="IA140" i="31" s="1"/>
  <c r="IY140" i="31" s="1"/>
  <c r="JA140" i="31" s="1"/>
  <c r="DK156" i="31"/>
  <c r="EY156" i="31" s="1"/>
  <c r="IA156" i="31" s="1"/>
  <c r="IU200" i="31"/>
  <c r="EE90" i="31"/>
  <c r="FS90" i="31" s="1"/>
  <c r="HG90" i="31" s="1"/>
  <c r="IU131" i="31"/>
  <c r="EE9" i="31"/>
  <c r="FS9" i="31" s="1"/>
  <c r="HG9" i="31" s="1"/>
  <c r="HZ118" i="31"/>
  <c r="DJ38" i="31"/>
  <c r="EX38" i="31" s="1"/>
  <c r="GL38" i="31" s="1"/>
  <c r="JK178" i="31"/>
  <c r="JM178" i="31" s="1"/>
  <c r="DK39" i="31"/>
  <c r="EY39" i="31" s="1"/>
  <c r="IA39" i="31" s="1"/>
  <c r="IU181" i="31"/>
  <c r="EE124" i="31"/>
  <c r="FS124" i="31" s="1"/>
  <c r="HG124" i="31" s="1"/>
  <c r="IA36" i="31"/>
  <c r="GM111" i="31"/>
  <c r="DK168" i="31"/>
  <c r="EY168" i="31" s="1"/>
  <c r="IA168" i="31" s="1"/>
  <c r="IY168" i="31" s="1"/>
  <c r="JA168" i="31" s="1"/>
  <c r="EC94" i="31"/>
  <c r="FQ94" i="31" s="1"/>
  <c r="HE94" i="31" s="1"/>
  <c r="IA170" i="31"/>
  <c r="IU184" i="31"/>
  <c r="EE116" i="31"/>
  <c r="FS116" i="31" s="1"/>
  <c r="HG116" i="31" s="1"/>
  <c r="HZ17" i="31"/>
  <c r="ED98" i="31"/>
  <c r="FR98" i="31" s="1"/>
  <c r="HF98" i="31" s="1"/>
  <c r="EE71" i="31"/>
  <c r="FS71" i="31" s="1"/>
  <c r="HG71" i="31" s="1"/>
  <c r="HZ131" i="31"/>
  <c r="ED10" i="31"/>
  <c r="FR10" i="31" s="1"/>
  <c r="HF10" i="31" s="1"/>
  <c r="CP104" i="31"/>
  <c r="HZ180" i="31"/>
  <c r="JI59" i="31"/>
  <c r="JI34" i="31"/>
  <c r="HZ173" i="31"/>
  <c r="CQ143" i="31"/>
  <c r="DJ122" i="31"/>
  <c r="EX122" i="31" s="1"/>
  <c r="GL122" i="31" s="1"/>
  <c r="CP166" i="31"/>
  <c r="DK139" i="31"/>
  <c r="EY139" i="31" s="1"/>
  <c r="IA139" i="31" s="1"/>
  <c r="JK115" i="31"/>
  <c r="DJ117" i="31"/>
  <c r="EX117" i="31" s="1"/>
  <c r="GL117" i="31" s="1"/>
  <c r="DJ63" i="31"/>
  <c r="EX63" i="31" s="1"/>
  <c r="GL63" i="31" s="1"/>
  <c r="DJ97" i="31"/>
  <c r="EX97" i="31" s="1"/>
  <c r="GL97" i="31" s="1"/>
  <c r="JK108" i="31"/>
  <c r="JM108" i="31" s="1"/>
  <c r="IT33" i="31"/>
  <c r="CQ70" i="31"/>
  <c r="DK85" i="31"/>
  <c r="EY85" i="31" s="1"/>
  <c r="IA85" i="31" s="1"/>
  <c r="IY85" i="31" s="1"/>
  <c r="JA85" i="31" s="1"/>
  <c r="GM25" i="31"/>
  <c r="DK84" i="31"/>
  <c r="EY84" i="31" s="1"/>
  <c r="IA84" i="31" s="1"/>
  <c r="BV209" i="31"/>
  <c r="EE36" i="31"/>
  <c r="FS36" i="31" s="1"/>
  <c r="HG36" i="31" s="1"/>
  <c r="DJ18" i="31"/>
  <c r="EX18" i="31" s="1"/>
  <c r="GL18" i="31" s="1"/>
  <c r="GM54" i="31"/>
  <c r="CQ22" i="31"/>
  <c r="BW8" i="31"/>
  <c r="CQ25" i="31"/>
  <c r="ED31" i="31"/>
  <c r="FR31" i="31" s="1"/>
  <c r="HF31" i="31" s="1"/>
  <c r="IU177" i="31"/>
  <c r="EE83" i="31"/>
  <c r="FS83" i="31" s="1"/>
  <c r="HG83" i="31" s="1"/>
  <c r="HY206" i="31"/>
  <c r="IT7" i="31"/>
  <c r="DK130" i="31"/>
  <c r="EY130" i="31" s="1"/>
  <c r="IA130" i="31" s="1"/>
  <c r="IY130" i="31" s="1"/>
  <c r="JA130" i="31" s="1"/>
  <c r="DI23" i="31"/>
  <c r="EW23" i="31" s="1"/>
  <c r="GK23" i="31" s="1"/>
  <c r="DJ46" i="31"/>
  <c r="EX46" i="31" s="1"/>
  <c r="GL46" i="31" s="1"/>
  <c r="HY90" i="31"/>
  <c r="ED120" i="31"/>
  <c r="FR120" i="31" s="1"/>
  <c r="HF120" i="31" s="1"/>
  <c r="JE14" i="31"/>
  <c r="JG14" i="31" s="1"/>
  <c r="JK14" i="31"/>
  <c r="HZ78" i="31"/>
  <c r="GM24" i="31"/>
  <c r="JO24" i="31" s="1"/>
  <c r="CP171" i="31"/>
  <c r="IT157" i="31"/>
  <c r="DJ160" i="31"/>
  <c r="EX160" i="31" s="1"/>
  <c r="GL160" i="31" s="1"/>
  <c r="GM198" i="31"/>
  <c r="JO198" i="31" s="1"/>
  <c r="EE77" i="31"/>
  <c r="FS77" i="31" s="1"/>
  <c r="IU77" i="31" s="1"/>
  <c r="JE77" i="31" s="1"/>
  <c r="JG77" i="31" s="1"/>
  <c r="HZ120" i="31"/>
  <c r="IU24" i="31"/>
  <c r="DK218" i="31"/>
  <c r="EY218" i="31" s="1"/>
  <c r="IA218" i="31" s="1"/>
  <c r="IY218" i="31" s="1"/>
  <c r="JA218" i="31" s="1"/>
  <c r="DI43" i="31"/>
  <c r="EW43" i="31" s="1"/>
  <c r="GK43" i="31" s="1"/>
  <c r="HZ194" i="31"/>
  <c r="HZ83" i="31"/>
  <c r="HG178" i="31"/>
  <c r="JO178" i="31" s="1"/>
  <c r="HY5" i="31"/>
  <c r="DK148" i="31"/>
  <c r="EY148" i="31" s="1"/>
  <c r="IA148" i="31" s="1"/>
  <c r="DJ112" i="31"/>
  <c r="EX112" i="31" s="1"/>
  <c r="GL112" i="31" s="1"/>
  <c r="EE132" i="31"/>
  <c r="FS132" i="31" s="1"/>
  <c r="HG132" i="31" s="1"/>
  <c r="HZ149" i="31"/>
  <c r="IA111" i="31"/>
  <c r="HZ109" i="31"/>
  <c r="DK95" i="31"/>
  <c r="EY95" i="31" s="1"/>
  <c r="IA95" i="31" s="1"/>
  <c r="IY95" i="31" s="1"/>
  <c r="JA95" i="31" s="1"/>
  <c r="DK7" i="31"/>
  <c r="EY7" i="31" s="1"/>
  <c r="IA7" i="31" s="1"/>
  <c r="IY7" i="31" s="1"/>
  <c r="JA7" i="31" s="1"/>
  <c r="IU154" i="31"/>
  <c r="BW182" i="31"/>
  <c r="EE217" i="31"/>
  <c r="FS217" i="31" s="1"/>
  <c r="IU217" i="31" s="1"/>
  <c r="IT158" i="31"/>
  <c r="HZ11" i="31"/>
  <c r="GM59" i="31"/>
  <c r="GM34" i="31"/>
  <c r="DJ132" i="31"/>
  <c r="EX132" i="31" s="1"/>
  <c r="GL132" i="31" s="1"/>
  <c r="HZ214" i="31"/>
  <c r="DK119" i="31"/>
  <c r="EY119" i="31" s="1"/>
  <c r="IA119" i="31" s="1"/>
  <c r="DK26" i="31"/>
  <c r="EY26" i="31" s="1"/>
  <c r="IA26" i="31" s="1"/>
  <c r="IT16" i="31"/>
  <c r="HZ177" i="31"/>
  <c r="EE78" i="31"/>
  <c r="FS78" i="31" s="1"/>
  <c r="HG78" i="31" s="1"/>
  <c r="EE48" i="31"/>
  <c r="FS48" i="31" s="1"/>
  <c r="HG48" i="31" s="1"/>
  <c r="HG108" i="31"/>
  <c r="JO108" i="31" s="1"/>
  <c r="IT34" i="31"/>
  <c r="JK74" i="31" l="1"/>
  <c r="JM40" i="31"/>
  <c r="L20" i="39"/>
  <c r="H21" i="39" s="1"/>
  <c r="JO54" i="31"/>
  <c r="JK141" i="31"/>
  <c r="HZ146" i="31"/>
  <c r="BW146" i="31" s="1"/>
  <c r="JK37" i="31"/>
  <c r="IT66" i="31"/>
  <c r="JK173" i="31"/>
  <c r="HX55" i="31"/>
  <c r="BU55" i="31" s="1"/>
  <c r="IT204" i="31"/>
  <c r="CQ204" i="31" s="1"/>
  <c r="HZ38" i="31"/>
  <c r="BW38" i="31" s="1"/>
  <c r="HY43" i="31"/>
  <c r="BV43" i="31" s="1"/>
  <c r="IY155" i="31"/>
  <c r="JA155" i="31" s="1"/>
  <c r="JI155" i="31"/>
  <c r="IY39" i="31"/>
  <c r="JA39" i="31" s="1"/>
  <c r="JI39" i="31"/>
  <c r="JM39" i="31" s="1"/>
  <c r="IY35" i="31"/>
  <c r="JA35" i="31" s="1"/>
  <c r="JI35" i="31"/>
  <c r="JK198" i="31"/>
  <c r="JM198" i="31" s="1"/>
  <c r="JK79" i="31"/>
  <c r="IU83" i="31"/>
  <c r="JE83" i="31" s="1"/>
  <c r="JG83" i="31" s="1"/>
  <c r="HZ42" i="31"/>
  <c r="BW42" i="31" s="1"/>
  <c r="HZ126" i="31"/>
  <c r="IU114" i="31"/>
  <c r="JE114" i="31" s="1"/>
  <c r="JG114" i="31" s="1"/>
  <c r="HZ70" i="31"/>
  <c r="BW70" i="31" s="1"/>
  <c r="HZ132" i="31"/>
  <c r="BW132" i="31" s="1"/>
  <c r="IT211" i="31"/>
  <c r="CQ211" i="31" s="1"/>
  <c r="IU36" i="31"/>
  <c r="JE36" i="31" s="1"/>
  <c r="JG36" i="31" s="1"/>
  <c r="HZ6" i="31"/>
  <c r="BW6" i="31" s="1"/>
  <c r="IS165" i="31"/>
  <c r="CP165" i="31" s="1"/>
  <c r="IU164" i="31"/>
  <c r="JE164" i="31" s="1"/>
  <c r="JG164" i="31" s="1"/>
  <c r="IU48" i="31"/>
  <c r="JE48" i="31" s="1"/>
  <c r="JG48" i="31" s="1"/>
  <c r="HY23" i="31"/>
  <c r="BV23" i="31" s="1"/>
  <c r="IT31" i="31"/>
  <c r="CQ31" i="31" s="1"/>
  <c r="IU90" i="31"/>
  <c r="JE90" i="31" s="1"/>
  <c r="JG90" i="31" s="1"/>
  <c r="JI64" i="31"/>
  <c r="IT145" i="31"/>
  <c r="IU57" i="31"/>
  <c r="JE57" i="31" s="1"/>
  <c r="JG57" i="31" s="1"/>
  <c r="HZ121" i="31"/>
  <c r="BW121" i="31" s="1"/>
  <c r="HY82" i="31"/>
  <c r="BV82" i="31" s="1"/>
  <c r="HY135" i="31"/>
  <c r="BV135" i="31" s="1"/>
  <c r="IY203" i="31"/>
  <c r="JA203" i="31" s="1"/>
  <c r="JI203" i="31"/>
  <c r="JM203" i="31" s="1"/>
  <c r="IY12" i="31"/>
  <c r="JA12" i="31" s="1"/>
  <c r="JI12" i="31"/>
  <c r="IY158" i="31"/>
  <c r="JA158" i="31" s="1"/>
  <c r="JI158" i="31"/>
  <c r="IY139" i="31"/>
  <c r="JA139" i="31" s="1"/>
  <c r="JI139" i="31"/>
  <c r="IY14" i="31"/>
  <c r="JA14" i="31" s="1"/>
  <c r="JI14" i="31"/>
  <c r="JM14" i="31" s="1"/>
  <c r="JE217" i="31"/>
  <c r="JG217" i="31" s="1"/>
  <c r="JK217" i="31"/>
  <c r="JM217" i="31" s="1"/>
  <c r="IY84" i="31"/>
  <c r="JA84" i="31" s="1"/>
  <c r="JI84" i="31"/>
  <c r="IY61" i="31"/>
  <c r="JA61" i="31" s="1"/>
  <c r="JI61" i="31"/>
  <c r="JM61" i="31" s="1"/>
  <c r="IY51" i="31"/>
  <c r="JA51" i="31" s="1"/>
  <c r="JI51" i="31"/>
  <c r="HZ112" i="31"/>
  <c r="BW112" i="31" s="1"/>
  <c r="IS94" i="31"/>
  <c r="CP94" i="31" s="1"/>
  <c r="IT91" i="31"/>
  <c r="CQ91" i="31" s="1"/>
  <c r="HZ141" i="31"/>
  <c r="BW141" i="31" s="1"/>
  <c r="IU58" i="31"/>
  <c r="JE58" i="31" s="1"/>
  <c r="JG58" i="31" s="1"/>
  <c r="IU162" i="31"/>
  <c r="HZ16" i="31"/>
  <c r="BW16" i="31" s="1"/>
  <c r="JE206" i="31"/>
  <c r="JG206" i="31" s="1"/>
  <c r="JK206" i="31"/>
  <c r="JE201" i="31"/>
  <c r="JG201" i="31" s="1"/>
  <c r="JK201" i="31"/>
  <c r="IT20" i="31"/>
  <c r="CQ20" i="31" s="1"/>
  <c r="IT202" i="31"/>
  <c r="CQ202" i="31" s="1"/>
  <c r="HY125" i="31"/>
  <c r="BV125" i="31" s="1"/>
  <c r="IT138" i="31"/>
  <c r="CQ138" i="31" s="1"/>
  <c r="HZ19" i="31"/>
  <c r="BW19" i="31" s="1"/>
  <c r="IU101" i="31"/>
  <c r="JE101" i="31" s="1"/>
  <c r="JG101" i="31" s="1"/>
  <c r="IT67" i="31"/>
  <c r="CQ67" i="31" s="1"/>
  <c r="IT210" i="31"/>
  <c r="CQ210" i="31" s="1"/>
  <c r="IT92" i="31"/>
  <c r="CQ92" i="31" s="1"/>
  <c r="IT120" i="31"/>
  <c r="CQ120" i="31" s="1"/>
  <c r="HZ28" i="31"/>
  <c r="BW28" i="31" s="1"/>
  <c r="IU6" i="31"/>
  <c r="JE122" i="31"/>
  <c r="JG122" i="31" s="1"/>
  <c r="JK122" i="31"/>
  <c r="JK77" i="31"/>
  <c r="JM77" i="31" s="1"/>
  <c r="JO36" i="31"/>
  <c r="JI147" i="31"/>
  <c r="JI152" i="31"/>
  <c r="HZ18" i="31"/>
  <c r="BW18" i="31" s="1"/>
  <c r="JI85" i="31"/>
  <c r="JM85" i="31" s="1"/>
  <c r="HZ97" i="31"/>
  <c r="IT10" i="31"/>
  <c r="CQ10" i="31" s="1"/>
  <c r="IT185" i="31"/>
  <c r="CQ185" i="31" s="1"/>
  <c r="JI193" i="31"/>
  <c r="JM193" i="31" s="1"/>
  <c r="HZ211" i="31"/>
  <c r="BW211" i="31" s="1"/>
  <c r="JI184" i="31"/>
  <c r="IT146" i="31"/>
  <c r="IY26" i="31"/>
  <c r="JA26" i="31" s="1"/>
  <c r="JI26" i="31"/>
  <c r="IY148" i="31"/>
  <c r="JA148" i="31" s="1"/>
  <c r="JI148" i="31"/>
  <c r="JM148" i="31" s="1"/>
  <c r="IY119" i="31"/>
  <c r="JA119" i="31" s="1"/>
  <c r="JI119" i="31"/>
  <c r="JM119" i="31" s="1"/>
  <c r="CQ50" i="31"/>
  <c r="IY94" i="31"/>
  <c r="JA94" i="31" s="1"/>
  <c r="JI94" i="31"/>
  <c r="IY156" i="31"/>
  <c r="JA156" i="31" s="1"/>
  <c r="JI156" i="31"/>
  <c r="JM156" i="31" s="1"/>
  <c r="IY27" i="31"/>
  <c r="JA27" i="31" s="1"/>
  <c r="JI27" i="31"/>
  <c r="JM27" i="31" s="1"/>
  <c r="BV31" i="31"/>
  <c r="DK196" i="31"/>
  <c r="EY196" i="31" s="1"/>
  <c r="IA196" i="31" s="1"/>
  <c r="IY196" i="31" s="1"/>
  <c r="JA196" i="31" s="1"/>
  <c r="GM186" i="31"/>
  <c r="EE207" i="31"/>
  <c r="FS207" i="31" s="1"/>
  <c r="ED208" i="31"/>
  <c r="FR208" i="31" s="1"/>
  <c r="HF208" i="31" s="1"/>
  <c r="DK216" i="31"/>
  <c r="EY216" i="31" s="1"/>
  <c r="IU78" i="31"/>
  <c r="DK182" i="31"/>
  <c r="EY182" i="31" s="1"/>
  <c r="BW109" i="31"/>
  <c r="HG77" i="31"/>
  <c r="JO77" i="31" s="1"/>
  <c r="ED171" i="31"/>
  <c r="FR171" i="31" s="1"/>
  <c r="HF171" i="31" s="1"/>
  <c r="BV90" i="31"/>
  <c r="CQ7" i="31"/>
  <c r="GM84" i="31"/>
  <c r="EE70" i="31"/>
  <c r="FS70" i="31" s="1"/>
  <c r="HG70" i="31" s="1"/>
  <c r="HZ63" i="31"/>
  <c r="ED166" i="31"/>
  <c r="FR166" i="31" s="1"/>
  <c r="HF166" i="31" s="1"/>
  <c r="BW180" i="31"/>
  <c r="IU71" i="31"/>
  <c r="IU116" i="31"/>
  <c r="GM39" i="31"/>
  <c r="JO39" i="31" s="1"/>
  <c r="IU9" i="31"/>
  <c r="IS134" i="31"/>
  <c r="CQ80" i="31"/>
  <c r="HZ47" i="31"/>
  <c r="DK56" i="31"/>
  <c r="EY56" i="31" s="1"/>
  <c r="EE45" i="31"/>
  <c r="FS45" i="31" s="1"/>
  <c r="HZ129" i="31"/>
  <c r="DK37" i="31"/>
  <c r="EY37" i="31" s="1"/>
  <c r="IA37" i="31" s="1"/>
  <c r="IY37" i="31" s="1"/>
  <c r="JA37" i="31" s="1"/>
  <c r="HZ174" i="31"/>
  <c r="IT97" i="31"/>
  <c r="EE111" i="31"/>
  <c r="FS111" i="31" s="1"/>
  <c r="HY195" i="31"/>
  <c r="DK106" i="31"/>
  <c r="EY106" i="31" s="1"/>
  <c r="IA106" i="31" s="1"/>
  <c r="IY106" i="31" s="1"/>
  <c r="JA106" i="31" s="1"/>
  <c r="GM61" i="31"/>
  <c r="JO61" i="31" s="1"/>
  <c r="IT191" i="31"/>
  <c r="GM193" i="31"/>
  <c r="JO193" i="31" s="1"/>
  <c r="HY197" i="31"/>
  <c r="IT23" i="31"/>
  <c r="IT182" i="31"/>
  <c r="HZ13" i="31"/>
  <c r="JE43" i="31"/>
  <c r="JG43" i="31" s="1"/>
  <c r="JK43" i="31"/>
  <c r="JE169" i="31"/>
  <c r="JG169" i="31" s="1"/>
  <c r="JK169" i="31"/>
  <c r="IU46" i="31"/>
  <c r="GM184" i="31"/>
  <c r="JO184" i="31" s="1"/>
  <c r="BW215" i="31"/>
  <c r="IT81" i="31"/>
  <c r="ED88" i="31"/>
  <c r="FR88" i="31" s="1"/>
  <c r="IT88" i="31" s="1"/>
  <c r="GM14" i="31"/>
  <c r="JO14" i="31" s="1"/>
  <c r="GM158" i="31"/>
  <c r="DK175" i="31"/>
  <c r="EY175" i="31" s="1"/>
  <c r="JE163" i="31"/>
  <c r="JG163" i="31" s="1"/>
  <c r="JK163" i="31"/>
  <c r="IU54" i="31"/>
  <c r="EE151" i="31"/>
  <c r="FS151" i="31" s="1"/>
  <c r="HG151" i="31" s="1"/>
  <c r="IU188" i="31"/>
  <c r="BW100" i="31"/>
  <c r="IA186" i="31"/>
  <c r="GM203" i="31"/>
  <c r="JO203" i="31" s="1"/>
  <c r="GM152" i="31"/>
  <c r="HY159" i="31"/>
  <c r="BV33" i="31"/>
  <c r="BW137" i="31"/>
  <c r="HZ96" i="31"/>
  <c r="CQ34" i="31"/>
  <c r="DK138" i="31"/>
  <c r="EY138" i="31" s="1"/>
  <c r="IA138" i="31" s="1"/>
  <c r="IY138" i="31" s="1"/>
  <c r="JA138" i="31" s="1"/>
  <c r="DJ166" i="31"/>
  <c r="EX166" i="31" s="1"/>
  <c r="GL166" i="31" s="1"/>
  <c r="DK169" i="31"/>
  <c r="EY169" i="31" s="1"/>
  <c r="IA169" i="31" s="1"/>
  <c r="IY169" i="31" s="1"/>
  <c r="JA169" i="31" s="1"/>
  <c r="BV206" i="31"/>
  <c r="JE184" i="31"/>
  <c r="JG184" i="31" s="1"/>
  <c r="JK184" i="31"/>
  <c r="JE131" i="31"/>
  <c r="JG131" i="31" s="1"/>
  <c r="JK131" i="31"/>
  <c r="JE170" i="31"/>
  <c r="JG170" i="31" s="1"/>
  <c r="JK170" i="31"/>
  <c r="DK115" i="31"/>
  <c r="EY115" i="31" s="1"/>
  <c r="DK60" i="31"/>
  <c r="EY60" i="31" s="1"/>
  <c r="IA60" i="31" s="1"/>
  <c r="DK183" i="31"/>
  <c r="EY183" i="31" s="1"/>
  <c r="CQ145" i="31"/>
  <c r="CQ35" i="31"/>
  <c r="IY69" i="31"/>
  <c r="JA69" i="31" s="1"/>
  <c r="JI69" i="31"/>
  <c r="CP26" i="31"/>
  <c r="GM15" i="31"/>
  <c r="JO15" i="31" s="1"/>
  <c r="GM110" i="31"/>
  <c r="ED160" i="31"/>
  <c r="FR160" i="31" s="1"/>
  <c r="HF160" i="31" s="1"/>
  <c r="DK113" i="31"/>
  <c r="EY113" i="31" s="1"/>
  <c r="JE139" i="31"/>
  <c r="JG139" i="31" s="1"/>
  <c r="JK139" i="31"/>
  <c r="BW161" i="31"/>
  <c r="CP214" i="31"/>
  <c r="ED186" i="31"/>
  <c r="FR186" i="31" s="1"/>
  <c r="HF186" i="31" s="1"/>
  <c r="EE76" i="31"/>
  <c r="FS76" i="31" s="1"/>
  <c r="BW62" i="31"/>
  <c r="BW177" i="31"/>
  <c r="BW11" i="31"/>
  <c r="JE154" i="31"/>
  <c r="JG154" i="31" s="1"/>
  <c r="JK154" i="31"/>
  <c r="IY111" i="31"/>
  <c r="JA111" i="31" s="1"/>
  <c r="JI111" i="31"/>
  <c r="EE25" i="31"/>
  <c r="FS25" i="31" s="1"/>
  <c r="CQ16" i="31"/>
  <c r="BW214" i="31"/>
  <c r="JI7" i="31"/>
  <c r="BW149" i="31"/>
  <c r="JI218" i="31"/>
  <c r="HZ46" i="31"/>
  <c r="JK36" i="31"/>
  <c r="DK107" i="31"/>
  <c r="EY107" i="31" s="1"/>
  <c r="IA107" i="31" s="1"/>
  <c r="HZ117" i="31"/>
  <c r="HZ122" i="31"/>
  <c r="ED104" i="31"/>
  <c r="FR104" i="31" s="1"/>
  <c r="IT104" i="31" s="1"/>
  <c r="IT98" i="31"/>
  <c r="IY170" i="31"/>
  <c r="JA170" i="31" s="1"/>
  <c r="JI170" i="31"/>
  <c r="IY36" i="31"/>
  <c r="JA36" i="31" s="1"/>
  <c r="JI36" i="31"/>
  <c r="JI140" i="31"/>
  <c r="DK89" i="31"/>
  <c r="EY89" i="31" s="1"/>
  <c r="GM89" i="31" s="1"/>
  <c r="IU199" i="31"/>
  <c r="EE183" i="31"/>
  <c r="FS183" i="31" s="1"/>
  <c r="HG183" i="31" s="1"/>
  <c r="IU140" i="31"/>
  <c r="DK208" i="31"/>
  <c r="EY208" i="31" s="1"/>
  <c r="IA208" i="31" s="1"/>
  <c r="EE205" i="31"/>
  <c r="FS205" i="31" s="1"/>
  <c r="IU205" i="31" s="1"/>
  <c r="JE205" i="31" s="1"/>
  <c r="JG205" i="31" s="1"/>
  <c r="HZ58" i="31"/>
  <c r="ED44" i="31"/>
  <c r="FR44" i="31" s="1"/>
  <c r="HF44" i="31" s="1"/>
  <c r="DK163" i="31"/>
  <c r="EY163" i="31" s="1"/>
  <c r="IA163" i="31" s="1"/>
  <c r="IY163" i="31" s="1"/>
  <c r="JA163" i="31" s="1"/>
  <c r="EE89" i="31"/>
  <c r="FS89" i="31" s="1"/>
  <c r="HG89" i="31" s="1"/>
  <c r="DK86" i="31"/>
  <c r="EY86" i="31" s="1"/>
  <c r="IA86" i="31" s="1"/>
  <c r="ED73" i="31"/>
  <c r="FR73" i="31" s="1"/>
  <c r="IT73" i="31" s="1"/>
  <c r="JI57" i="31"/>
  <c r="HZ4" i="31"/>
  <c r="DK41" i="31"/>
  <c r="EY41" i="31" s="1"/>
  <c r="IA41" i="31" s="1"/>
  <c r="GM71" i="31"/>
  <c r="JO71" i="31" s="1"/>
  <c r="DK80" i="31"/>
  <c r="EY80" i="31" s="1"/>
  <c r="BV48" i="31"/>
  <c r="JE69" i="31"/>
  <c r="JG69" i="31" s="1"/>
  <c r="JK69" i="31"/>
  <c r="IY190" i="31"/>
  <c r="JA190" i="31" s="1"/>
  <c r="JI190" i="31"/>
  <c r="JM190" i="31" s="1"/>
  <c r="HZ116" i="31"/>
  <c r="BW127" i="31"/>
  <c r="CQ21" i="31"/>
  <c r="EE172" i="31"/>
  <c r="FS172" i="31" s="1"/>
  <c r="IU123" i="31"/>
  <c r="DK10" i="31"/>
  <c r="EY10" i="31" s="1"/>
  <c r="IA10" i="31" s="1"/>
  <c r="IA15" i="31"/>
  <c r="HY105" i="31"/>
  <c r="IA110" i="31"/>
  <c r="EE55" i="31"/>
  <c r="FS55" i="31" s="1"/>
  <c r="HG55" i="31" s="1"/>
  <c r="GM150" i="31"/>
  <c r="GM53" i="31"/>
  <c r="DK66" i="31"/>
  <c r="EY66" i="31" s="1"/>
  <c r="IU118" i="31"/>
  <c r="JK49" i="31"/>
  <c r="JM49" i="31" s="1"/>
  <c r="DI145" i="31"/>
  <c r="EW145" i="31" s="1"/>
  <c r="GK145" i="31" s="1"/>
  <c r="HZ143" i="31"/>
  <c r="HZ92" i="31"/>
  <c r="JI212" i="31"/>
  <c r="GM165" i="31"/>
  <c r="JO162" i="31"/>
  <c r="BW128" i="31"/>
  <c r="EE52" i="31"/>
  <c r="FS52" i="31" s="1"/>
  <c r="HG52" i="31" s="1"/>
  <c r="IU189" i="31"/>
  <c r="IU168" i="31"/>
  <c r="EE155" i="31"/>
  <c r="FS155" i="31" s="1"/>
  <c r="HG155" i="31" s="1"/>
  <c r="HF50" i="31"/>
  <c r="BW30" i="31"/>
  <c r="GM148" i="31"/>
  <c r="JO148" i="31" s="1"/>
  <c r="CQ158" i="31"/>
  <c r="GM7" i="31"/>
  <c r="BV5" i="31"/>
  <c r="GM218" i="31"/>
  <c r="JO218" i="31" s="1"/>
  <c r="BW78" i="31"/>
  <c r="DK8" i="31"/>
  <c r="EY8" i="31" s="1"/>
  <c r="CQ33" i="31"/>
  <c r="GM140" i="31"/>
  <c r="JO140" i="31" s="1"/>
  <c r="CQ19" i="31"/>
  <c r="DK210" i="31"/>
  <c r="EY210" i="31" s="1"/>
  <c r="IA210" i="31" s="1"/>
  <c r="IY210" i="31" s="1"/>
  <c r="JA210" i="31" s="1"/>
  <c r="IY133" i="31"/>
  <c r="JA133" i="31" s="1"/>
  <c r="JI133" i="31"/>
  <c r="DK87" i="31"/>
  <c r="EY87" i="31" s="1"/>
  <c r="IA87" i="31" s="1"/>
  <c r="CP29" i="31"/>
  <c r="GM57" i="31"/>
  <c r="JO57" i="31" s="1"/>
  <c r="IT133" i="31"/>
  <c r="IA71" i="31"/>
  <c r="EE18" i="31"/>
  <c r="FS18" i="31" s="1"/>
  <c r="HG18" i="31" s="1"/>
  <c r="EE12" i="31"/>
  <c r="FS12" i="31" s="1"/>
  <c r="HG12" i="31" s="1"/>
  <c r="CQ53" i="31"/>
  <c r="CQ107" i="31"/>
  <c r="BW74" i="31"/>
  <c r="BW185" i="31"/>
  <c r="EE215" i="31"/>
  <c r="FS215" i="31" s="1"/>
  <c r="HG215" i="31" s="1"/>
  <c r="IA150" i="31"/>
  <c r="IA53" i="31"/>
  <c r="HG49" i="31"/>
  <c r="JO49" i="31" s="1"/>
  <c r="DJ202" i="31"/>
  <c r="EX202" i="31" s="1"/>
  <c r="GL202" i="31" s="1"/>
  <c r="IT51" i="31"/>
  <c r="HZ22" i="31"/>
  <c r="GM212" i="31"/>
  <c r="IA165" i="31"/>
  <c r="DI189" i="31"/>
  <c r="EW189" i="31" s="1"/>
  <c r="GK189" i="31" s="1"/>
  <c r="HZ123" i="31"/>
  <c r="IU218" i="31"/>
  <c r="EE17" i="31"/>
  <c r="FS17" i="31" s="1"/>
  <c r="HG17" i="31" s="1"/>
  <c r="DK171" i="31"/>
  <c r="EY171" i="31" s="1"/>
  <c r="IA171" i="31" s="1"/>
  <c r="GM119" i="31"/>
  <c r="JO119" i="31" s="1"/>
  <c r="EE143" i="31"/>
  <c r="FS143" i="31" s="1"/>
  <c r="HG143" i="31" s="1"/>
  <c r="CP152" i="31"/>
  <c r="GM20" i="31"/>
  <c r="GM179" i="31"/>
  <c r="EE213" i="31"/>
  <c r="FS213" i="31" s="1"/>
  <c r="HG213" i="31" s="1"/>
  <c r="DI79" i="31"/>
  <c r="EW79" i="31" s="1"/>
  <c r="GK79" i="31" s="1"/>
  <c r="I21" i="39"/>
  <c r="J21" i="39" s="1"/>
  <c r="K21" i="39" s="1"/>
  <c r="HF142" i="31"/>
  <c r="DJ91" i="31"/>
  <c r="EX91" i="31" s="1"/>
  <c r="GL91" i="31" s="1"/>
  <c r="EE4" i="31"/>
  <c r="FS4" i="31" s="1"/>
  <c r="HG4" i="31" s="1"/>
  <c r="GM44" i="31"/>
  <c r="EE32" i="31"/>
  <c r="FS32" i="31" s="1"/>
  <c r="DK101" i="31"/>
  <c r="EY101" i="31" s="1"/>
  <c r="IA101" i="31" s="1"/>
  <c r="EE56" i="31"/>
  <c r="FS56" i="31" s="1"/>
  <c r="HG56" i="31" s="1"/>
  <c r="DK29" i="31"/>
  <c r="EY29" i="31" s="1"/>
  <c r="IA29" i="31" s="1"/>
  <c r="IY29" i="31" s="1"/>
  <c r="JA29" i="31" s="1"/>
  <c r="IY204" i="31"/>
  <c r="JA204" i="31" s="1"/>
  <c r="JI204" i="31"/>
  <c r="CQ99" i="31"/>
  <c r="HF75" i="31"/>
  <c r="EE105" i="31"/>
  <c r="FS105" i="31" s="1"/>
  <c r="HG105" i="31" s="1"/>
  <c r="EE41" i="31"/>
  <c r="FS41" i="31" s="1"/>
  <c r="HG41" i="31" s="1"/>
  <c r="BW126" i="31"/>
  <c r="JE93" i="31"/>
  <c r="JG93" i="31" s="1"/>
  <c r="JK93" i="31"/>
  <c r="JO124" i="31"/>
  <c r="HF153" i="31"/>
  <c r="BW52" i="31"/>
  <c r="GM81" i="31"/>
  <c r="GM176" i="31"/>
  <c r="BW194" i="31"/>
  <c r="EE121" i="31"/>
  <c r="FS121" i="31" s="1"/>
  <c r="HG121" i="31" s="1"/>
  <c r="GM94" i="31"/>
  <c r="HG217" i="31"/>
  <c r="JO217" i="31" s="1"/>
  <c r="JI95" i="31"/>
  <c r="IU132" i="31"/>
  <c r="JE24" i="31"/>
  <c r="JG24" i="31" s="1"/>
  <c r="JK24" i="31"/>
  <c r="JM24" i="31" s="1"/>
  <c r="HZ160" i="31"/>
  <c r="JI130" i="31"/>
  <c r="JE177" i="31"/>
  <c r="JG177" i="31" s="1"/>
  <c r="JK177" i="31"/>
  <c r="EE22" i="31"/>
  <c r="FS22" i="31" s="1"/>
  <c r="HG22" i="31" s="1"/>
  <c r="GM85" i="31"/>
  <c r="JO85" i="31" s="1"/>
  <c r="GM139" i="31"/>
  <c r="JO139" i="31" s="1"/>
  <c r="BW173" i="31"/>
  <c r="BW131" i="31"/>
  <c r="BW17" i="31"/>
  <c r="JI168" i="31"/>
  <c r="IU124" i="31"/>
  <c r="BW118" i="31"/>
  <c r="JE200" i="31"/>
  <c r="JG200" i="31" s="1"/>
  <c r="JK200" i="31"/>
  <c r="JM200" i="31" s="1"/>
  <c r="GM64" i="31"/>
  <c r="JO64" i="31" s="1"/>
  <c r="IA20" i="31"/>
  <c r="IT87" i="31"/>
  <c r="GM35" i="31"/>
  <c r="IA179" i="31"/>
  <c r="JI134" i="31"/>
  <c r="M20" i="39"/>
  <c r="EC209" i="31"/>
  <c r="FQ209" i="31" s="1"/>
  <c r="HE209" i="31" s="1"/>
  <c r="IT142" i="31"/>
  <c r="JK192" i="31"/>
  <c r="JM192" i="31" s="1"/>
  <c r="GM147" i="31"/>
  <c r="DK68" i="31"/>
  <c r="EY68" i="31" s="1"/>
  <c r="GM155" i="31"/>
  <c r="DK72" i="31"/>
  <c r="EY72" i="31" s="1"/>
  <c r="CP161" i="31"/>
  <c r="CQ196" i="31"/>
  <c r="JE197" i="31"/>
  <c r="JG197" i="31" s="1"/>
  <c r="JK197" i="31"/>
  <c r="JI114" i="31"/>
  <c r="IU64" i="31"/>
  <c r="IY154" i="31"/>
  <c r="JA154" i="31" s="1"/>
  <c r="JI154" i="31"/>
  <c r="IS110" i="31"/>
  <c r="IA44" i="31"/>
  <c r="CQ176" i="31"/>
  <c r="GM12" i="31"/>
  <c r="BW98" i="31"/>
  <c r="CQ95" i="31"/>
  <c r="IT75" i="31"/>
  <c r="JI9" i="31"/>
  <c r="DJ102" i="31"/>
  <c r="EX102" i="31" s="1"/>
  <c r="GL102" i="31" s="1"/>
  <c r="HZ213" i="31"/>
  <c r="CQ59" i="31"/>
  <c r="JE117" i="31"/>
  <c r="JG117" i="31" s="1"/>
  <c r="JK117" i="31"/>
  <c r="EE150" i="31"/>
  <c r="FS150" i="31" s="1"/>
  <c r="HG150" i="31" s="1"/>
  <c r="IT153" i="31"/>
  <c r="GM51" i="31"/>
  <c r="BW164" i="31"/>
  <c r="IA81" i="31"/>
  <c r="IA176" i="31"/>
  <c r="BW188" i="31"/>
  <c r="IU128" i="31"/>
  <c r="ED113" i="31"/>
  <c r="FR113" i="31" s="1"/>
  <c r="HF113" i="31" s="1"/>
  <c r="GM103" i="31"/>
  <c r="JO103" i="31" s="1"/>
  <c r="GM156" i="31"/>
  <c r="JO156" i="31" s="1"/>
  <c r="GM27" i="31"/>
  <c r="JO27" i="31" s="1"/>
  <c r="GM26" i="31"/>
  <c r="GM95" i="31"/>
  <c r="BW83" i="31"/>
  <c r="BW120" i="31"/>
  <c r="CQ157" i="31"/>
  <c r="GM130" i="31"/>
  <c r="DJ209" i="31"/>
  <c r="EX209" i="31" s="1"/>
  <c r="GL209" i="31" s="1"/>
  <c r="BW97" i="31"/>
  <c r="GM168" i="31"/>
  <c r="JO168" i="31" s="1"/>
  <c r="JE181" i="31"/>
  <c r="JG181" i="31" s="1"/>
  <c r="JK181" i="31"/>
  <c r="JM181" i="31" s="1"/>
  <c r="DK65" i="31"/>
  <c r="EY65" i="31" s="1"/>
  <c r="IA65" i="31" s="1"/>
  <c r="DJ136" i="31"/>
  <c r="EX136" i="31" s="1"/>
  <c r="GL136" i="31" s="1"/>
  <c r="EE84" i="31"/>
  <c r="FS84" i="31" s="1"/>
  <c r="HG84" i="31" s="1"/>
  <c r="EE136" i="31"/>
  <c r="FS136" i="31" s="1"/>
  <c r="HG136" i="31" s="1"/>
  <c r="GM134" i="31"/>
  <c r="EE212" i="31"/>
  <c r="FS212" i="31" s="1"/>
  <c r="HG212" i="31" s="1"/>
  <c r="DK201" i="31"/>
  <c r="EY201" i="31" s="1"/>
  <c r="HG192" i="31"/>
  <c r="JO192" i="31" s="1"/>
  <c r="DJ199" i="31"/>
  <c r="EX199" i="31" s="1"/>
  <c r="GL199" i="31" s="1"/>
  <c r="CQ66" i="31"/>
  <c r="JE125" i="31"/>
  <c r="JG125" i="31" s="1"/>
  <c r="JK125" i="31"/>
  <c r="CQ159" i="31"/>
  <c r="CQ147" i="31"/>
  <c r="GM114" i="31"/>
  <c r="JO114" i="31" s="1"/>
  <c r="CQ179" i="31"/>
  <c r="EE42" i="31"/>
  <c r="FS42" i="31" s="1"/>
  <c r="HG42" i="31" s="1"/>
  <c r="DK144" i="31"/>
  <c r="EY144" i="31" s="1"/>
  <c r="DK93" i="31"/>
  <c r="EY93" i="31" s="1"/>
  <c r="IA93" i="31" s="1"/>
  <c r="JE187" i="31"/>
  <c r="JG187" i="31" s="1"/>
  <c r="JK187" i="31"/>
  <c r="JM187" i="31" s="1"/>
  <c r="EE130" i="31"/>
  <c r="FS130" i="31" s="1"/>
  <c r="HG130" i="31" s="1"/>
  <c r="GM9" i="31"/>
  <c r="JO9" i="31" s="1"/>
  <c r="CQ146" i="31"/>
  <c r="DK151" i="31"/>
  <c r="EY151" i="31" s="1"/>
  <c r="IA151" i="31" s="1"/>
  <c r="IY151" i="31" s="1"/>
  <c r="JA151" i="31" s="1"/>
  <c r="IY191" i="31"/>
  <c r="JA191" i="31" s="1"/>
  <c r="JI191" i="31"/>
  <c r="CQ129" i="31"/>
  <c r="IU106" i="31"/>
  <c r="IA103" i="31"/>
  <c r="JK114" i="31" l="1"/>
  <c r="JM114" i="31" s="1"/>
  <c r="JO155" i="31"/>
  <c r="JM184" i="31"/>
  <c r="JM170" i="31"/>
  <c r="JK164" i="31"/>
  <c r="JM139" i="31"/>
  <c r="JK48" i="31"/>
  <c r="JK83" i="31"/>
  <c r="JO12" i="31"/>
  <c r="JK101" i="31"/>
  <c r="JK58" i="31"/>
  <c r="JM154" i="31"/>
  <c r="IU4" i="31"/>
  <c r="JE4" i="31" s="1"/>
  <c r="JG4" i="31" s="1"/>
  <c r="IY171" i="31"/>
  <c r="JA171" i="31" s="1"/>
  <c r="JI171" i="31"/>
  <c r="IU41" i="31"/>
  <c r="JE41" i="31" s="1"/>
  <c r="JG41" i="31" s="1"/>
  <c r="IS209" i="31"/>
  <c r="CP209" i="31" s="1"/>
  <c r="IU56" i="31"/>
  <c r="JE56" i="31" s="1"/>
  <c r="JG56" i="31" s="1"/>
  <c r="JK57" i="31"/>
  <c r="JM57" i="31" s="1"/>
  <c r="IU121" i="31"/>
  <c r="JE121" i="31" s="1"/>
  <c r="JG121" i="31" s="1"/>
  <c r="IY65" i="31"/>
  <c r="JA65" i="31" s="1"/>
  <c r="JI65" i="31"/>
  <c r="JM65" i="31" s="1"/>
  <c r="HZ102" i="31"/>
  <c r="BW102" i="31" s="1"/>
  <c r="IU143" i="31"/>
  <c r="JE143" i="31" s="1"/>
  <c r="JG143" i="31" s="1"/>
  <c r="IU17" i="31"/>
  <c r="JE17" i="31" s="1"/>
  <c r="JG17" i="31" s="1"/>
  <c r="IU136" i="31"/>
  <c r="JE136" i="31" s="1"/>
  <c r="JG136" i="31" s="1"/>
  <c r="JI29" i="31"/>
  <c r="HZ202" i="31"/>
  <c r="BW202" i="31" s="1"/>
  <c r="JK90" i="31"/>
  <c r="JI37" i="31"/>
  <c r="JM37" i="31" s="1"/>
  <c r="IY60" i="31"/>
  <c r="JA60" i="31" s="1"/>
  <c r="JI60" i="31"/>
  <c r="JM60" i="31" s="1"/>
  <c r="IY87" i="31"/>
  <c r="JA87" i="31" s="1"/>
  <c r="JI87" i="31"/>
  <c r="IY107" i="31"/>
  <c r="JA107" i="31" s="1"/>
  <c r="JI107" i="31"/>
  <c r="IY93" i="31"/>
  <c r="JA93" i="31" s="1"/>
  <c r="JI93" i="31"/>
  <c r="JM93" i="31" s="1"/>
  <c r="JE162" i="31"/>
  <c r="JG162" i="31" s="1"/>
  <c r="JK162" i="31"/>
  <c r="JM162" i="31" s="1"/>
  <c r="HY79" i="31"/>
  <c r="BV79" i="31" s="1"/>
  <c r="IU155" i="31"/>
  <c r="JE155" i="31" s="1"/>
  <c r="JG155" i="31" s="1"/>
  <c r="IU70" i="31"/>
  <c r="IU150" i="31"/>
  <c r="JE150" i="31" s="1"/>
  <c r="JG150" i="31" s="1"/>
  <c r="IU52" i="31"/>
  <c r="JE52" i="31" s="1"/>
  <c r="JG52" i="31" s="1"/>
  <c r="HZ166" i="31"/>
  <c r="BW166" i="31" s="1"/>
  <c r="IT171" i="31"/>
  <c r="CQ171" i="31" s="1"/>
  <c r="IU42" i="31"/>
  <c r="JE6" i="31"/>
  <c r="JG6" i="31" s="1"/>
  <c r="JK6" i="31"/>
  <c r="IA89" i="31"/>
  <c r="IY89" i="31" s="1"/>
  <c r="JA89" i="31" s="1"/>
  <c r="IY101" i="31"/>
  <c r="JA101" i="31" s="1"/>
  <c r="JI101" i="31"/>
  <c r="IY86" i="31"/>
  <c r="JA86" i="31" s="1"/>
  <c r="JI86" i="31"/>
  <c r="JM86" i="31" s="1"/>
  <c r="IY208" i="31"/>
  <c r="JA208" i="31" s="1"/>
  <c r="JI208" i="31"/>
  <c r="IY41" i="31"/>
  <c r="JA41" i="31" s="1"/>
  <c r="JI41" i="31"/>
  <c r="IY10" i="31"/>
  <c r="JA10" i="31" s="1"/>
  <c r="JI10" i="31"/>
  <c r="GM93" i="31"/>
  <c r="JO93" i="31" s="1"/>
  <c r="EE159" i="31"/>
  <c r="FS159" i="31" s="1"/>
  <c r="HG159" i="31" s="1"/>
  <c r="IU212" i="31"/>
  <c r="GM65" i="31"/>
  <c r="JO65" i="31" s="1"/>
  <c r="IY176" i="31"/>
  <c r="JA176" i="31" s="1"/>
  <c r="JI176" i="31"/>
  <c r="JK150" i="31"/>
  <c r="BW213" i="31"/>
  <c r="CP110" i="31"/>
  <c r="IY20" i="31"/>
  <c r="JA20" i="31" s="1"/>
  <c r="JI20" i="31"/>
  <c r="JE124" i="31"/>
  <c r="JG124" i="31" s="1"/>
  <c r="JK124" i="31"/>
  <c r="JM124" i="31" s="1"/>
  <c r="IU105" i="31"/>
  <c r="GM29" i="31"/>
  <c r="DK211" i="31"/>
  <c r="EY211" i="31" s="1"/>
  <c r="IA211" i="31" s="1"/>
  <c r="DK6" i="31"/>
  <c r="EY6" i="31" s="1"/>
  <c r="ED152" i="31"/>
  <c r="FR152" i="31" s="1"/>
  <c r="IT152" i="31" s="1"/>
  <c r="HY189" i="31"/>
  <c r="DK185" i="31"/>
  <c r="EY185" i="31" s="1"/>
  <c r="EE53" i="31"/>
  <c r="FS53" i="31" s="1"/>
  <c r="IU53" i="31" s="1"/>
  <c r="CQ133" i="31"/>
  <c r="DK78" i="31"/>
  <c r="EY78" i="31" s="1"/>
  <c r="EE158" i="31"/>
  <c r="FS158" i="31" s="1"/>
  <c r="IU158" i="31" s="1"/>
  <c r="EE202" i="31"/>
  <c r="FS202" i="31" s="1"/>
  <c r="HG202" i="31" s="1"/>
  <c r="GM66" i="31"/>
  <c r="DJ48" i="31"/>
  <c r="EX48" i="31" s="1"/>
  <c r="GL48" i="31" s="1"/>
  <c r="JO89" i="31"/>
  <c r="CQ98" i="31"/>
  <c r="HG25" i="31"/>
  <c r="JO25" i="31" s="1"/>
  <c r="HG76" i="31"/>
  <c r="JO76" i="31" s="1"/>
  <c r="IT160" i="31"/>
  <c r="ED26" i="31"/>
  <c r="FR26" i="31" s="1"/>
  <c r="GM183" i="31"/>
  <c r="JO183" i="31" s="1"/>
  <c r="BV159" i="31"/>
  <c r="JE188" i="31"/>
  <c r="JG188" i="31" s="1"/>
  <c r="JK188" i="31"/>
  <c r="GM175" i="31"/>
  <c r="JO175" i="31" s="1"/>
  <c r="CQ81" i="31"/>
  <c r="CQ191" i="31"/>
  <c r="HG111" i="31"/>
  <c r="JO111" i="31" s="1"/>
  <c r="BW129" i="31"/>
  <c r="JO84" i="31"/>
  <c r="JE78" i="31"/>
  <c r="JG78" i="31" s="1"/>
  <c r="JK78" i="31"/>
  <c r="EE210" i="31"/>
  <c r="FS210" i="31" s="1"/>
  <c r="HG210" i="31" s="1"/>
  <c r="DI55" i="31"/>
  <c r="EW55" i="31" s="1"/>
  <c r="GK55" i="31" s="1"/>
  <c r="EE157" i="31"/>
  <c r="FS157" i="31" s="1"/>
  <c r="IU157" i="31" s="1"/>
  <c r="JE157" i="31" s="1"/>
  <c r="JG157" i="31" s="1"/>
  <c r="DK132" i="31"/>
  <c r="EY132" i="31" s="1"/>
  <c r="IA132" i="31" s="1"/>
  <c r="IY132" i="31" s="1"/>
  <c r="JA132" i="31" s="1"/>
  <c r="IY81" i="31"/>
  <c r="JA81" i="31" s="1"/>
  <c r="JI81" i="31"/>
  <c r="DK98" i="31"/>
  <c r="EY98" i="31" s="1"/>
  <c r="IA98" i="31" s="1"/>
  <c r="IY98" i="31" s="1"/>
  <c r="JA98" i="31" s="1"/>
  <c r="EE196" i="31"/>
  <c r="FS196" i="31" s="1"/>
  <c r="HG196" i="31" s="1"/>
  <c r="IY165" i="31"/>
  <c r="JA165" i="31" s="1"/>
  <c r="JI165" i="31"/>
  <c r="BW92" i="31"/>
  <c r="IA66" i="31"/>
  <c r="IU55" i="31"/>
  <c r="JE123" i="31"/>
  <c r="JG123" i="31" s="1"/>
  <c r="JK123" i="31"/>
  <c r="DK127" i="31"/>
  <c r="EY127" i="31" s="1"/>
  <c r="BW4" i="31"/>
  <c r="IT44" i="31"/>
  <c r="JE140" i="31"/>
  <c r="JG140" i="31" s="1"/>
  <c r="JK140" i="31"/>
  <c r="JM140" i="31" s="1"/>
  <c r="HF104" i="31"/>
  <c r="DK214" i="31"/>
  <c r="EY214" i="31" s="1"/>
  <c r="IU25" i="31"/>
  <c r="DK11" i="31"/>
  <c r="EY11" i="31" s="1"/>
  <c r="IA11" i="31" s="1"/>
  <c r="IY11" i="31" s="1"/>
  <c r="JA11" i="31" s="1"/>
  <c r="IU76" i="31"/>
  <c r="JM69" i="31"/>
  <c r="IA183" i="31"/>
  <c r="EE34" i="31"/>
  <c r="FS34" i="31" s="1"/>
  <c r="IA175" i="31"/>
  <c r="IU111" i="31"/>
  <c r="EE80" i="31"/>
  <c r="FS80" i="31" s="1"/>
  <c r="HG80" i="31" s="1"/>
  <c r="DK180" i="31"/>
  <c r="EY180" i="31" s="1"/>
  <c r="IA180" i="31" s="1"/>
  <c r="IY180" i="31" s="1"/>
  <c r="JA180" i="31" s="1"/>
  <c r="DK121" i="31"/>
  <c r="EY121" i="31" s="1"/>
  <c r="EE31" i="31"/>
  <c r="FS31" i="31" s="1"/>
  <c r="HG31" i="31" s="1"/>
  <c r="EE50" i="31"/>
  <c r="FS50" i="31" s="1"/>
  <c r="EE179" i="31"/>
  <c r="FS179" i="31" s="1"/>
  <c r="IU179" i="31" s="1"/>
  <c r="JE179" i="31" s="1"/>
  <c r="JG179" i="31" s="1"/>
  <c r="GM201" i="31"/>
  <c r="JO201" i="31" s="1"/>
  <c r="DK97" i="31"/>
  <c r="EY97" i="31" s="1"/>
  <c r="GM68" i="31"/>
  <c r="JO68" i="31" s="1"/>
  <c r="BW160" i="31"/>
  <c r="DK52" i="31"/>
  <c r="EY52" i="31" s="1"/>
  <c r="DK126" i="31"/>
  <c r="EY126" i="31" s="1"/>
  <c r="HG32" i="31"/>
  <c r="JO32" i="31" s="1"/>
  <c r="DK146" i="31"/>
  <c r="EY146" i="31" s="1"/>
  <c r="DK38" i="31"/>
  <c r="EY38" i="31" s="1"/>
  <c r="IA38" i="31" s="1"/>
  <c r="IY38" i="31" s="1"/>
  <c r="JA38" i="31" s="1"/>
  <c r="IY53" i="31"/>
  <c r="JA53" i="31" s="1"/>
  <c r="JI53" i="31"/>
  <c r="BW143" i="31"/>
  <c r="IY110" i="31"/>
  <c r="JA110" i="31" s="1"/>
  <c r="JI110" i="31"/>
  <c r="BW116" i="31"/>
  <c r="GM80" i="31"/>
  <c r="BW58" i="31"/>
  <c r="CQ104" i="31"/>
  <c r="GM115" i="31"/>
  <c r="JO115" i="31" s="1"/>
  <c r="BW96" i="31"/>
  <c r="DK215" i="31"/>
  <c r="EY215" i="31" s="1"/>
  <c r="BW13" i="31"/>
  <c r="CQ97" i="31"/>
  <c r="HG45" i="31"/>
  <c r="JO45" i="31" s="1"/>
  <c r="CP134" i="31"/>
  <c r="HG207" i="31"/>
  <c r="JO207" i="31" s="1"/>
  <c r="DJ31" i="31"/>
  <c r="EX31" i="31" s="1"/>
  <c r="GL31" i="31" s="1"/>
  <c r="IY103" i="31"/>
  <c r="JA103" i="31" s="1"/>
  <c r="JI103" i="31"/>
  <c r="JM103" i="31" s="1"/>
  <c r="JI151" i="31"/>
  <c r="GM144" i="31"/>
  <c r="JO144" i="31" s="1"/>
  <c r="IA201" i="31"/>
  <c r="DK42" i="31"/>
  <c r="EY42" i="31" s="1"/>
  <c r="IA42" i="31" s="1"/>
  <c r="IY42" i="31" s="1"/>
  <c r="JA42" i="31" s="1"/>
  <c r="DK120" i="31"/>
  <c r="EY120" i="31" s="1"/>
  <c r="DK164" i="31"/>
  <c r="EY164" i="31" s="1"/>
  <c r="JE64" i="31"/>
  <c r="JG64" i="31" s="1"/>
  <c r="JK64" i="31"/>
  <c r="JM64" i="31" s="1"/>
  <c r="ED161" i="31"/>
  <c r="FR161" i="31" s="1"/>
  <c r="HF161" i="31" s="1"/>
  <c r="IA68" i="31"/>
  <c r="DK17" i="31"/>
  <c r="EY17" i="31" s="1"/>
  <c r="IA17" i="31" s="1"/>
  <c r="IY17" i="31" s="1"/>
  <c r="JA17" i="31" s="1"/>
  <c r="ED94" i="31"/>
  <c r="FR94" i="31" s="1"/>
  <c r="IU32" i="31"/>
  <c r="EE20" i="31"/>
  <c r="FS20" i="31" s="1"/>
  <c r="IU20" i="31" s="1"/>
  <c r="JE20" i="31" s="1"/>
  <c r="JG20" i="31" s="1"/>
  <c r="JE218" i="31"/>
  <c r="JG218" i="31" s="1"/>
  <c r="JK218" i="31"/>
  <c r="JM218" i="31" s="1"/>
  <c r="JO212" i="31"/>
  <c r="IY150" i="31"/>
  <c r="JA150" i="31" s="1"/>
  <c r="JI150" i="31"/>
  <c r="DK74" i="31"/>
  <c r="EY74" i="31" s="1"/>
  <c r="IA74" i="31" s="1"/>
  <c r="IY74" i="31" s="1"/>
  <c r="JA74" i="31" s="1"/>
  <c r="IU12" i="31"/>
  <c r="JI210" i="31"/>
  <c r="EE33" i="31"/>
  <c r="FS33" i="31" s="1"/>
  <c r="HG33" i="31" s="1"/>
  <c r="HG172" i="31"/>
  <c r="JO172" i="31" s="1"/>
  <c r="IA80" i="31"/>
  <c r="IU89" i="31"/>
  <c r="JK205" i="31"/>
  <c r="JM205" i="31" s="1"/>
  <c r="BW122" i="31"/>
  <c r="BW46" i="31"/>
  <c r="EE16" i="31"/>
  <c r="FS16" i="31" s="1"/>
  <c r="HG16" i="31" s="1"/>
  <c r="DJ43" i="31"/>
  <c r="EX43" i="31" s="1"/>
  <c r="GL43" i="31" s="1"/>
  <c r="DK177" i="31"/>
  <c r="EY177" i="31" s="1"/>
  <c r="IT186" i="31"/>
  <c r="EE204" i="31"/>
  <c r="FS204" i="31" s="1"/>
  <c r="HZ125" i="31"/>
  <c r="DJ125" i="31"/>
  <c r="EX125" i="31" s="1"/>
  <c r="GL125" i="31" s="1"/>
  <c r="IA115" i="31"/>
  <c r="JI138" i="31"/>
  <c r="IU151" i="31"/>
  <c r="CQ182" i="31"/>
  <c r="JI106" i="31"/>
  <c r="IU45" i="31"/>
  <c r="JE9" i="31"/>
  <c r="JG9" i="31" s="1"/>
  <c r="JK9" i="31"/>
  <c r="JM9" i="31" s="1"/>
  <c r="IT166" i="31"/>
  <c r="EE7" i="31"/>
  <c r="FS7" i="31" s="1"/>
  <c r="IU7" i="31" s="1"/>
  <c r="JE7" i="31" s="1"/>
  <c r="JG7" i="31" s="1"/>
  <c r="DK109" i="31"/>
  <c r="EY109" i="31" s="1"/>
  <c r="IA109" i="31" s="1"/>
  <c r="IY109" i="31" s="1"/>
  <c r="JA109" i="31" s="1"/>
  <c r="GM216" i="31"/>
  <c r="JO216" i="31" s="1"/>
  <c r="IU207" i="31"/>
  <c r="EE67" i="31"/>
  <c r="FS67" i="31" s="1"/>
  <c r="JE106" i="31"/>
  <c r="JG106" i="31" s="1"/>
  <c r="JK106" i="31"/>
  <c r="GM151" i="31"/>
  <c r="JO151" i="31" s="1"/>
  <c r="IU130" i="31"/>
  <c r="IA144" i="31"/>
  <c r="EE66" i="31"/>
  <c r="FS66" i="31" s="1"/>
  <c r="HG66" i="31" s="1"/>
  <c r="DK28" i="31"/>
  <c r="EY28" i="31" s="1"/>
  <c r="IU84" i="31"/>
  <c r="HZ209" i="31"/>
  <c r="EE120" i="31"/>
  <c r="FS120" i="31" s="1"/>
  <c r="HG120" i="31" s="1"/>
  <c r="IT113" i="31"/>
  <c r="IY179" i="31"/>
  <c r="JA179" i="31" s="1"/>
  <c r="JI179" i="31"/>
  <c r="DK194" i="31"/>
  <c r="EY194" i="31" s="1"/>
  <c r="EE99" i="31"/>
  <c r="FS99" i="31" s="1"/>
  <c r="DK70" i="31"/>
  <c r="EY70" i="31" s="1"/>
  <c r="IA70" i="31" s="1"/>
  <c r="IY70" i="31" s="1"/>
  <c r="JA70" i="31" s="1"/>
  <c r="HZ91" i="31"/>
  <c r="DJ135" i="31"/>
  <c r="EX135" i="31" s="1"/>
  <c r="GL135" i="31" s="1"/>
  <c r="EE10" i="31"/>
  <c r="FS10" i="31" s="1"/>
  <c r="HG10" i="31" s="1"/>
  <c r="BW22" i="31"/>
  <c r="ED29" i="31"/>
  <c r="FR29" i="31" s="1"/>
  <c r="HF29" i="31" s="1"/>
  <c r="GM210" i="31"/>
  <c r="DJ5" i="31"/>
  <c r="EX5" i="31" s="1"/>
  <c r="GL5" i="31" s="1"/>
  <c r="EE92" i="31"/>
  <c r="FS92" i="31" s="1"/>
  <c r="HG92" i="31" s="1"/>
  <c r="DK128" i="31"/>
  <c r="EY128" i="31" s="1"/>
  <c r="IA128" i="31" s="1"/>
  <c r="IY128" i="31" s="1"/>
  <c r="JA128" i="31" s="1"/>
  <c r="HY145" i="31"/>
  <c r="JO150" i="31"/>
  <c r="BV105" i="31"/>
  <c r="IU172" i="31"/>
  <c r="HF73" i="31"/>
  <c r="HG205" i="31"/>
  <c r="JO205" i="31" s="1"/>
  <c r="IU183" i="31"/>
  <c r="JM36" i="31"/>
  <c r="BW117" i="31"/>
  <c r="EE35" i="31"/>
  <c r="FS35" i="31" s="1"/>
  <c r="IU35" i="31" s="1"/>
  <c r="JE35" i="31" s="1"/>
  <c r="JG35" i="31" s="1"/>
  <c r="DJ206" i="31"/>
  <c r="EX206" i="31" s="1"/>
  <c r="GL206" i="31" s="1"/>
  <c r="GM138" i="31"/>
  <c r="JE54" i="31"/>
  <c r="JG54" i="31" s="1"/>
  <c r="JK54" i="31"/>
  <c r="JM54" i="31" s="1"/>
  <c r="CQ23" i="31"/>
  <c r="GM106" i="31"/>
  <c r="JO106" i="31" s="1"/>
  <c r="BW174" i="31"/>
  <c r="BW63" i="31"/>
  <c r="IA216" i="31"/>
  <c r="EE185" i="31"/>
  <c r="FS185" i="31" s="1"/>
  <c r="HG185" i="31" s="1"/>
  <c r="DK83" i="31"/>
  <c r="EY83" i="31" s="1"/>
  <c r="IA83" i="31" s="1"/>
  <c r="IY83" i="31" s="1"/>
  <c r="JA83" i="31" s="1"/>
  <c r="JE128" i="31"/>
  <c r="JG128" i="31" s="1"/>
  <c r="JK128" i="31"/>
  <c r="CQ75" i="31"/>
  <c r="GM72" i="31"/>
  <c r="JO72" i="31" s="1"/>
  <c r="DK131" i="31"/>
  <c r="EY131" i="31" s="1"/>
  <c r="GM131" i="31" s="1"/>
  <c r="JO131" i="31" s="1"/>
  <c r="JE132" i="31"/>
  <c r="JG132" i="31" s="1"/>
  <c r="JK132" i="31"/>
  <c r="DJ23" i="31"/>
  <c r="EX23" i="31" s="1"/>
  <c r="GL23" i="31" s="1"/>
  <c r="CQ51" i="31"/>
  <c r="EE107" i="31"/>
  <c r="FS107" i="31" s="1"/>
  <c r="HG107" i="31" s="1"/>
  <c r="GM8" i="31"/>
  <c r="JO8" i="31" s="1"/>
  <c r="IY15" i="31"/>
  <c r="JA15" i="31" s="1"/>
  <c r="JI15" i="31"/>
  <c r="JM15" i="31" s="1"/>
  <c r="CQ73" i="31"/>
  <c r="JI163" i="31"/>
  <c r="JM163" i="31" s="1"/>
  <c r="JE199" i="31"/>
  <c r="JG199" i="31" s="1"/>
  <c r="JK199" i="31"/>
  <c r="DK62" i="31"/>
  <c r="EY62" i="31" s="1"/>
  <c r="IA62" i="31" s="1"/>
  <c r="IY62" i="31" s="1"/>
  <c r="JA62" i="31" s="1"/>
  <c r="ED214" i="31"/>
  <c r="FR214" i="31" s="1"/>
  <c r="HF214" i="31" s="1"/>
  <c r="GM113" i="31"/>
  <c r="DK137" i="31"/>
  <c r="EY137" i="31" s="1"/>
  <c r="IY186" i="31"/>
  <c r="JA186" i="31" s="1"/>
  <c r="JI186" i="31"/>
  <c r="JE46" i="31"/>
  <c r="JG46" i="31" s="1"/>
  <c r="JK46" i="31"/>
  <c r="BV197" i="31"/>
  <c r="GM56" i="31"/>
  <c r="JO56" i="31" s="1"/>
  <c r="DJ90" i="31"/>
  <c r="EX90" i="31" s="1"/>
  <c r="GL90" i="31" s="1"/>
  <c r="GM182" i="31"/>
  <c r="DK16" i="31"/>
  <c r="EY16" i="31" s="1"/>
  <c r="EE91" i="31"/>
  <c r="FS91" i="31" s="1"/>
  <c r="HG91" i="31" s="1"/>
  <c r="EE129" i="31"/>
  <c r="FS129" i="31" s="1"/>
  <c r="HG129" i="31" s="1"/>
  <c r="EE147" i="31"/>
  <c r="FS147" i="31" s="1"/>
  <c r="HZ199" i="31"/>
  <c r="HZ136" i="31"/>
  <c r="JO130" i="31"/>
  <c r="DK112" i="31"/>
  <c r="EY112" i="31" s="1"/>
  <c r="CQ153" i="31"/>
  <c r="EE176" i="31"/>
  <c r="FS176" i="31" s="1"/>
  <c r="IU176" i="31" s="1"/>
  <c r="JE176" i="31" s="1"/>
  <c r="JG176" i="31" s="1"/>
  <c r="IA72" i="31"/>
  <c r="IU22" i="31"/>
  <c r="EE138" i="31"/>
  <c r="FS138" i="31" s="1"/>
  <c r="HG138" i="31" s="1"/>
  <c r="ED165" i="31"/>
  <c r="FR165" i="31" s="1"/>
  <c r="L21" i="39"/>
  <c r="IU213" i="31"/>
  <c r="GM171" i="31"/>
  <c r="BW123" i="31"/>
  <c r="IU215" i="31"/>
  <c r="IU18" i="31"/>
  <c r="GM87" i="31"/>
  <c r="IA8" i="31"/>
  <c r="DK30" i="31"/>
  <c r="EY30" i="31" s="1"/>
  <c r="IA30" i="31" s="1"/>
  <c r="IY30" i="31" s="1"/>
  <c r="JA30" i="31" s="1"/>
  <c r="JE168" i="31"/>
  <c r="JG168" i="31" s="1"/>
  <c r="JK168" i="31"/>
  <c r="JM168" i="31" s="1"/>
  <c r="JE118" i="31"/>
  <c r="JG118" i="31" s="1"/>
  <c r="JK118" i="31"/>
  <c r="GM163" i="31"/>
  <c r="JO163" i="31" s="1"/>
  <c r="JI89" i="31"/>
  <c r="GM107" i="31"/>
  <c r="DK149" i="31"/>
  <c r="EY149" i="31" s="1"/>
  <c r="GM149" i="31" s="1"/>
  <c r="JO149" i="31" s="1"/>
  <c r="DK18" i="31"/>
  <c r="EY18" i="31" s="1"/>
  <c r="IA113" i="31"/>
  <c r="DK141" i="31"/>
  <c r="EY141" i="31" s="1"/>
  <c r="IA141" i="31" s="1"/>
  <c r="IY141" i="31" s="1"/>
  <c r="JA141" i="31" s="1"/>
  <c r="EE145" i="31"/>
  <c r="FS145" i="31" s="1"/>
  <c r="HG145" i="31" s="1"/>
  <c r="GM60" i="31"/>
  <c r="JO60" i="31" s="1"/>
  <c r="JI169" i="31"/>
  <c r="JM169" i="31" s="1"/>
  <c r="HF88" i="31"/>
  <c r="BV195" i="31"/>
  <c r="GM37" i="31"/>
  <c r="JO37" i="31" s="1"/>
  <c r="IA56" i="31"/>
  <c r="JE116" i="31"/>
  <c r="JG116" i="31" s="1"/>
  <c r="JK116" i="31"/>
  <c r="IA182" i="31"/>
  <c r="IT208" i="31"/>
  <c r="JI196" i="31"/>
  <c r="EE146" i="31"/>
  <c r="FS146" i="31" s="1"/>
  <c r="HG146" i="31" s="1"/>
  <c r="DK188" i="31"/>
  <c r="EY188" i="31" s="1"/>
  <c r="EE59" i="31"/>
  <c r="FS59" i="31" s="1"/>
  <c r="EE95" i="31"/>
  <c r="FS95" i="31" s="1"/>
  <c r="IY44" i="31"/>
  <c r="JA44" i="31" s="1"/>
  <c r="JI44" i="31"/>
  <c r="CQ142" i="31"/>
  <c r="CQ87" i="31"/>
  <c r="DK118" i="31"/>
  <c r="EY118" i="31" s="1"/>
  <c r="IA118" i="31" s="1"/>
  <c r="IY118" i="31" s="1"/>
  <c r="JA118" i="31" s="1"/>
  <c r="DK173" i="31"/>
  <c r="EY173" i="31" s="1"/>
  <c r="GM101" i="31"/>
  <c r="JO101" i="31" s="1"/>
  <c r="DK19" i="31"/>
  <c r="EY19" i="31" s="1"/>
  <c r="IA19" i="31" s="1"/>
  <c r="IY71" i="31"/>
  <c r="JA71" i="31" s="1"/>
  <c r="JI71" i="31"/>
  <c r="EE19" i="31"/>
  <c r="FS19" i="31" s="1"/>
  <c r="HG19" i="31" s="1"/>
  <c r="JE189" i="31"/>
  <c r="JG189" i="31" s="1"/>
  <c r="JK189" i="31"/>
  <c r="GM10" i="31"/>
  <c r="EE21" i="31"/>
  <c r="FS21" i="31" s="1"/>
  <c r="IU21" i="31" s="1"/>
  <c r="JE21" i="31" s="1"/>
  <c r="JG21" i="31" s="1"/>
  <c r="GM41" i="31"/>
  <c r="JO41" i="31" s="1"/>
  <c r="GM86" i="31"/>
  <c r="JO86" i="31" s="1"/>
  <c r="GM208" i="31"/>
  <c r="DK161" i="31"/>
  <c r="EY161" i="31" s="1"/>
  <c r="IA161" i="31" s="1"/>
  <c r="IY161" i="31" s="1"/>
  <c r="JA161" i="31" s="1"/>
  <c r="GM169" i="31"/>
  <c r="JO169" i="31" s="1"/>
  <c r="EE211" i="31"/>
  <c r="FS211" i="31" s="1"/>
  <c r="HG211" i="31" s="1"/>
  <c r="DJ33" i="31"/>
  <c r="EX33" i="31" s="1"/>
  <c r="GL33" i="31" s="1"/>
  <c r="DK100" i="31"/>
  <c r="EY100" i="31" s="1"/>
  <c r="CQ88" i="31"/>
  <c r="BW47" i="31"/>
  <c r="JE71" i="31"/>
  <c r="JG71" i="31" s="1"/>
  <c r="JK71" i="31"/>
  <c r="GM196" i="31"/>
  <c r="DJ82" i="31"/>
  <c r="EX82" i="31" s="1"/>
  <c r="GL82" i="31" s="1"/>
  <c r="JO210" i="31" l="1"/>
  <c r="JK52" i="31"/>
  <c r="JO196" i="31"/>
  <c r="JM101" i="31"/>
  <c r="JK56" i="31"/>
  <c r="JO10" i="31"/>
  <c r="JM150" i="31"/>
  <c r="JK41" i="31"/>
  <c r="JM41" i="31" s="1"/>
  <c r="JK143" i="31"/>
  <c r="JK136" i="31"/>
  <c r="IU10" i="31"/>
  <c r="JE10" i="31" s="1"/>
  <c r="JG10" i="31" s="1"/>
  <c r="IU33" i="31"/>
  <c r="JE33" i="31" s="1"/>
  <c r="JG33" i="31" s="1"/>
  <c r="IU196" i="31"/>
  <c r="JE196" i="31" s="1"/>
  <c r="JG196" i="31" s="1"/>
  <c r="JK4" i="31"/>
  <c r="JK121" i="31"/>
  <c r="JK17" i="31"/>
  <c r="HZ82" i="31"/>
  <c r="BW82" i="31" s="1"/>
  <c r="JO107" i="31"/>
  <c r="IU107" i="31"/>
  <c r="JE107" i="31" s="1"/>
  <c r="JG107" i="31" s="1"/>
  <c r="JO80" i="31"/>
  <c r="JK155" i="31"/>
  <c r="JM155" i="31" s="1"/>
  <c r="JM106" i="31"/>
  <c r="IT29" i="31"/>
  <c r="CQ29" i="31" s="1"/>
  <c r="HZ23" i="31"/>
  <c r="BW23" i="31" s="1"/>
  <c r="IY211" i="31"/>
  <c r="JA211" i="31" s="1"/>
  <c r="JI211" i="31"/>
  <c r="IU211" i="31"/>
  <c r="JE211" i="31" s="1"/>
  <c r="JG211" i="31" s="1"/>
  <c r="HZ31" i="31"/>
  <c r="BW31" i="31" s="1"/>
  <c r="JE70" i="31"/>
  <c r="JG70" i="31" s="1"/>
  <c r="JK70" i="31"/>
  <c r="IU145" i="31"/>
  <c r="JE145" i="31" s="1"/>
  <c r="JG145" i="31" s="1"/>
  <c r="IT214" i="31"/>
  <c r="HZ135" i="31"/>
  <c r="BW135" i="31" s="1"/>
  <c r="IU80" i="31"/>
  <c r="JE80" i="31" s="1"/>
  <c r="JG80" i="31" s="1"/>
  <c r="JE42" i="31"/>
  <c r="JG42" i="31" s="1"/>
  <c r="JK42" i="31"/>
  <c r="IU146" i="31"/>
  <c r="JM71" i="31"/>
  <c r="IU91" i="31"/>
  <c r="IU202" i="31"/>
  <c r="HZ33" i="31"/>
  <c r="IU138" i="31"/>
  <c r="JE138" i="31" s="1"/>
  <c r="JG138" i="31" s="1"/>
  <c r="IU185" i="31"/>
  <c r="JE185" i="31" s="1"/>
  <c r="JG185" i="31" s="1"/>
  <c r="JI128" i="31"/>
  <c r="JM128" i="31" s="1"/>
  <c r="IU16" i="31"/>
  <c r="IA149" i="31"/>
  <c r="HZ43" i="31"/>
  <c r="BW43" i="31" s="1"/>
  <c r="IY19" i="31"/>
  <c r="JA19" i="31" s="1"/>
  <c r="JI19" i="31"/>
  <c r="JE53" i="31"/>
  <c r="JG53" i="31" s="1"/>
  <c r="JK53" i="31"/>
  <c r="JM53" i="31" s="1"/>
  <c r="JE158" i="31"/>
  <c r="JG158" i="31" s="1"/>
  <c r="JK158" i="31"/>
  <c r="JM158" i="31" s="1"/>
  <c r="CQ208" i="31"/>
  <c r="GM177" i="31"/>
  <c r="JO177" i="31" s="1"/>
  <c r="DK46" i="31"/>
  <c r="EY46" i="31" s="1"/>
  <c r="IA46" i="31" s="1"/>
  <c r="IY201" i="31"/>
  <c r="JA201" i="31" s="1"/>
  <c r="JI201" i="31"/>
  <c r="JM201" i="31" s="1"/>
  <c r="DK58" i="31"/>
  <c r="EY58" i="31" s="1"/>
  <c r="IA58" i="31" s="1"/>
  <c r="EE87" i="31"/>
  <c r="FS87" i="31" s="1"/>
  <c r="IU87" i="31" s="1"/>
  <c r="GM141" i="31"/>
  <c r="JO141" i="31" s="1"/>
  <c r="JE213" i="31"/>
  <c r="JG213" i="31" s="1"/>
  <c r="JK213" i="31"/>
  <c r="EE153" i="31"/>
  <c r="FS153" i="31" s="1"/>
  <c r="IU153" i="31" s="1"/>
  <c r="JE153" i="31" s="1"/>
  <c r="JG153" i="31" s="1"/>
  <c r="GM62" i="31"/>
  <c r="JO62" i="31" s="1"/>
  <c r="GM83" i="31"/>
  <c r="JO83" i="31" s="1"/>
  <c r="GM109" i="31"/>
  <c r="JO109" i="31" s="1"/>
  <c r="JE45" i="31"/>
  <c r="JG45" i="31" s="1"/>
  <c r="JK45" i="31"/>
  <c r="JM45" i="31" s="1"/>
  <c r="BW125" i="31"/>
  <c r="DK122" i="31"/>
  <c r="EY122" i="31" s="1"/>
  <c r="IA122" i="31" s="1"/>
  <c r="IY122" i="31" s="1"/>
  <c r="JA122" i="31" s="1"/>
  <c r="IY68" i="31"/>
  <c r="JA68" i="31" s="1"/>
  <c r="JI68" i="31"/>
  <c r="JM68" i="31" s="1"/>
  <c r="DK143" i="31"/>
  <c r="EY143" i="31" s="1"/>
  <c r="IA143" i="31" s="1"/>
  <c r="IY143" i="31" s="1"/>
  <c r="JA143" i="31" s="1"/>
  <c r="DK102" i="31"/>
  <c r="EY102" i="31" s="1"/>
  <c r="IA102" i="31" s="1"/>
  <c r="IY102" i="31" s="1"/>
  <c r="JA102" i="31" s="1"/>
  <c r="HG179" i="31"/>
  <c r="JO179" i="31" s="1"/>
  <c r="IY183" i="31"/>
  <c r="JA183" i="31" s="1"/>
  <c r="JI183" i="31"/>
  <c r="IY66" i="31"/>
  <c r="JA66" i="31" s="1"/>
  <c r="JI66" i="31"/>
  <c r="GM98" i="31"/>
  <c r="HG157" i="31"/>
  <c r="JO157" i="31" s="1"/>
  <c r="EE191" i="31"/>
  <c r="FS191" i="31" s="1"/>
  <c r="IU191" i="31" s="1"/>
  <c r="JE191" i="31" s="1"/>
  <c r="JG191" i="31" s="1"/>
  <c r="DJ159" i="31"/>
  <c r="EX159" i="31" s="1"/>
  <c r="GL159" i="31" s="1"/>
  <c r="ED110" i="31"/>
  <c r="FR110" i="31" s="1"/>
  <c r="IT110" i="31" s="1"/>
  <c r="JE212" i="31"/>
  <c r="JG212" i="31" s="1"/>
  <c r="JK212" i="31"/>
  <c r="JM212" i="31" s="1"/>
  <c r="BW136" i="31"/>
  <c r="GM100" i="31"/>
  <c r="JO100" i="31" s="1"/>
  <c r="DK202" i="31"/>
  <c r="EY202" i="31" s="1"/>
  <c r="IA202" i="31" s="1"/>
  <c r="IY202" i="31" s="1"/>
  <c r="JA202" i="31" s="1"/>
  <c r="HG59" i="31"/>
  <c r="JO59" i="31" s="1"/>
  <c r="H22" i="39"/>
  <c r="M21" i="39"/>
  <c r="JE22" i="31"/>
  <c r="JG22" i="31" s="1"/>
  <c r="JK22" i="31"/>
  <c r="HG147" i="31"/>
  <c r="JO147" i="31" s="1"/>
  <c r="GM137" i="31"/>
  <c r="JO137" i="31" s="1"/>
  <c r="DK174" i="31"/>
  <c r="EY174" i="31" s="1"/>
  <c r="IA174" i="31" s="1"/>
  <c r="IY174" i="31" s="1"/>
  <c r="JA174" i="31" s="1"/>
  <c r="JO138" i="31"/>
  <c r="JE172" i="31"/>
  <c r="JG172" i="31" s="1"/>
  <c r="JK172" i="31"/>
  <c r="JM172" i="31" s="1"/>
  <c r="BW91" i="31"/>
  <c r="GM194" i="31"/>
  <c r="JO194" i="31" s="1"/>
  <c r="GM120" i="31"/>
  <c r="JO120" i="31" s="1"/>
  <c r="ED134" i="31"/>
  <c r="FR134" i="31" s="1"/>
  <c r="IT134" i="31" s="1"/>
  <c r="GM215" i="31"/>
  <c r="JO215" i="31" s="1"/>
  <c r="GM146" i="31"/>
  <c r="JO146" i="31" s="1"/>
  <c r="GM52" i="31"/>
  <c r="JO52" i="31" s="1"/>
  <c r="GM121" i="31"/>
  <c r="JO121" i="31" s="1"/>
  <c r="GM214" i="31"/>
  <c r="DK4" i="31"/>
  <c r="EY4" i="31" s="1"/>
  <c r="GM6" i="31"/>
  <c r="JO6" i="31" s="1"/>
  <c r="JE105" i="31"/>
  <c r="JG105" i="31" s="1"/>
  <c r="JK105" i="31"/>
  <c r="HG99" i="31"/>
  <c r="JO99" i="31" s="1"/>
  <c r="GM126" i="31"/>
  <c r="JO126" i="31" s="1"/>
  <c r="IA100" i="31"/>
  <c r="JI161" i="31"/>
  <c r="GM173" i="31"/>
  <c r="JO173" i="31" s="1"/>
  <c r="EE142" i="31"/>
  <c r="FS142" i="31" s="1"/>
  <c r="IU59" i="31"/>
  <c r="IY56" i="31"/>
  <c r="JA56" i="31" s="1"/>
  <c r="JI56" i="31"/>
  <c r="JM56" i="31" s="1"/>
  <c r="IY113" i="31"/>
  <c r="JA113" i="31" s="1"/>
  <c r="JI113" i="31"/>
  <c r="JE18" i="31"/>
  <c r="JG18" i="31" s="1"/>
  <c r="JK18" i="31"/>
  <c r="HF165" i="31"/>
  <c r="GM112" i="31"/>
  <c r="JO112" i="31" s="1"/>
  <c r="IU147" i="31"/>
  <c r="GM16" i="31"/>
  <c r="JO16" i="31" s="1"/>
  <c r="IA137" i="31"/>
  <c r="DK117" i="31"/>
  <c r="EY117" i="31" s="1"/>
  <c r="IA117" i="31" s="1"/>
  <c r="IY117" i="31" s="1"/>
  <c r="JA117" i="31" s="1"/>
  <c r="JI70" i="31"/>
  <c r="IA194" i="31"/>
  <c r="IU120" i="31"/>
  <c r="IU66" i="31"/>
  <c r="HG67" i="31"/>
  <c r="JO67" i="31" s="1"/>
  <c r="JK7" i="31"/>
  <c r="JM7" i="31" s="1"/>
  <c r="HG204" i="31"/>
  <c r="JO204" i="31" s="1"/>
  <c r="JE89" i="31"/>
  <c r="JG89" i="31" s="1"/>
  <c r="JK89" i="31"/>
  <c r="JM89" i="31" s="1"/>
  <c r="HF94" i="31"/>
  <c r="IT161" i="31"/>
  <c r="IA120" i="31"/>
  <c r="IA215" i="31"/>
  <c r="IA146" i="31"/>
  <c r="IA52" i="31"/>
  <c r="IA121" i="31"/>
  <c r="JE111" i="31"/>
  <c r="JG111" i="31" s="1"/>
  <c r="JK111" i="31"/>
  <c r="JM111" i="31" s="1"/>
  <c r="IA214" i="31"/>
  <c r="DK92" i="31"/>
  <c r="EY92" i="31" s="1"/>
  <c r="EE81" i="31"/>
  <c r="FS81" i="31" s="1"/>
  <c r="GM78" i="31"/>
  <c r="JO78" i="31" s="1"/>
  <c r="GM185" i="31"/>
  <c r="JO185" i="31" s="1"/>
  <c r="IA6" i="31"/>
  <c r="DK213" i="31"/>
  <c r="EY213" i="31" s="1"/>
  <c r="IY115" i="31"/>
  <c r="JA115" i="31" s="1"/>
  <c r="JI115" i="31"/>
  <c r="JM115" i="31" s="1"/>
  <c r="EE171" i="31"/>
  <c r="FS171" i="31" s="1"/>
  <c r="GM161" i="31"/>
  <c r="IA173" i="31"/>
  <c r="JE215" i="31"/>
  <c r="JG215" i="31" s="1"/>
  <c r="JK215" i="31"/>
  <c r="IT165" i="31"/>
  <c r="IY72" i="31"/>
  <c r="JA72" i="31" s="1"/>
  <c r="JI72" i="31"/>
  <c r="JM72" i="31" s="1"/>
  <c r="IA112" i="31"/>
  <c r="IA16" i="31"/>
  <c r="DJ197" i="31"/>
  <c r="EX197" i="31" s="1"/>
  <c r="GL197" i="31" s="1"/>
  <c r="EE51" i="31"/>
  <c r="FS51" i="31" s="1"/>
  <c r="HZ206" i="31"/>
  <c r="DJ105" i="31"/>
  <c r="EX105" i="31" s="1"/>
  <c r="GL105" i="31" s="1"/>
  <c r="IU92" i="31"/>
  <c r="DK22" i="31"/>
  <c r="EY22" i="31" s="1"/>
  <c r="GM70" i="31"/>
  <c r="JO70" i="31" s="1"/>
  <c r="BW209" i="31"/>
  <c r="IY144" i="31"/>
  <c r="JA144" i="31" s="1"/>
  <c r="JI144" i="31"/>
  <c r="JM144" i="31" s="1"/>
  <c r="IU67" i="31"/>
  <c r="HG7" i="31"/>
  <c r="JO7" i="31" s="1"/>
  <c r="EE182" i="31"/>
  <c r="FS182" i="31" s="1"/>
  <c r="IU204" i="31"/>
  <c r="IY80" i="31"/>
  <c r="JA80" i="31" s="1"/>
  <c r="JI80" i="31"/>
  <c r="JE12" i="31"/>
  <c r="JG12" i="31" s="1"/>
  <c r="JK12" i="31"/>
  <c r="JM12" i="31" s="1"/>
  <c r="IT94" i="31"/>
  <c r="JI42" i="31"/>
  <c r="EE104" i="31"/>
  <c r="FS104" i="31" s="1"/>
  <c r="IU104" i="31" s="1"/>
  <c r="JE104" i="31" s="1"/>
  <c r="JG104" i="31" s="1"/>
  <c r="DK116" i="31"/>
  <c r="EY116" i="31" s="1"/>
  <c r="IA116" i="31" s="1"/>
  <c r="IY116" i="31" s="1"/>
  <c r="JA116" i="31" s="1"/>
  <c r="GM97" i="31"/>
  <c r="HG50" i="31"/>
  <c r="JO50" i="31" s="1"/>
  <c r="IY175" i="31"/>
  <c r="JA175" i="31" s="1"/>
  <c r="JI175" i="31"/>
  <c r="JM175" i="31" s="1"/>
  <c r="JE76" i="31"/>
  <c r="JG76" i="31" s="1"/>
  <c r="JK76" i="31"/>
  <c r="JM76" i="31" s="1"/>
  <c r="GM127" i="31"/>
  <c r="JO127" i="31" s="1"/>
  <c r="ED209" i="31"/>
  <c r="FR209" i="31" s="1"/>
  <c r="HF209" i="31" s="1"/>
  <c r="HY55" i="31"/>
  <c r="HF26" i="31"/>
  <c r="EE98" i="31"/>
  <c r="FS98" i="31" s="1"/>
  <c r="HG98" i="31" s="1"/>
  <c r="IA78" i="31"/>
  <c r="IA185" i="31"/>
  <c r="IU159" i="31"/>
  <c r="JK21" i="31"/>
  <c r="JM21" i="31" s="1"/>
  <c r="GM19" i="31"/>
  <c r="JO19" i="31" s="1"/>
  <c r="JI118" i="31"/>
  <c r="JM118" i="31" s="1"/>
  <c r="GM18" i="31"/>
  <c r="JO18" i="31" s="1"/>
  <c r="JI30" i="31"/>
  <c r="JM30" i="31" s="1"/>
  <c r="JK176" i="31"/>
  <c r="JM176" i="31" s="1"/>
  <c r="EE75" i="31"/>
  <c r="FS75" i="31" s="1"/>
  <c r="JK35" i="31"/>
  <c r="JM35" i="31" s="1"/>
  <c r="JE183" i="31"/>
  <c r="JG183" i="31" s="1"/>
  <c r="JK183" i="31"/>
  <c r="JK10" i="31"/>
  <c r="JM10" i="31" s="1"/>
  <c r="JE84" i="31"/>
  <c r="JG84" i="31" s="1"/>
  <c r="JK84" i="31"/>
  <c r="JM84" i="31" s="1"/>
  <c r="JE130" i="31"/>
  <c r="JG130" i="31" s="1"/>
  <c r="JK130" i="31"/>
  <c r="JM130" i="31" s="1"/>
  <c r="JE207" i="31"/>
  <c r="JG207" i="31" s="1"/>
  <c r="JK207" i="31"/>
  <c r="JM207" i="31" s="1"/>
  <c r="JE151" i="31"/>
  <c r="JG151" i="31" s="1"/>
  <c r="JK151" i="31"/>
  <c r="JM151" i="31" s="1"/>
  <c r="CQ186" i="31"/>
  <c r="JI74" i="31"/>
  <c r="JM74" i="31" s="1"/>
  <c r="JK20" i="31"/>
  <c r="JM20" i="31" s="1"/>
  <c r="JI17" i="31"/>
  <c r="JM17" i="31" s="1"/>
  <c r="GM42" i="31"/>
  <c r="JO42" i="31" s="1"/>
  <c r="JI38" i="31"/>
  <c r="JM38" i="31" s="1"/>
  <c r="DK160" i="31"/>
  <c r="EY160" i="31" s="1"/>
  <c r="IA97" i="31"/>
  <c r="IU50" i="31"/>
  <c r="JI180" i="31"/>
  <c r="JM180" i="31" s="1"/>
  <c r="JI11" i="31"/>
  <c r="JM11" i="31" s="1"/>
  <c r="IA127" i="31"/>
  <c r="JI132" i="31"/>
  <c r="JM132" i="31" s="1"/>
  <c r="DK129" i="31"/>
  <c r="EY129" i="31" s="1"/>
  <c r="IA129" i="31" s="1"/>
  <c r="IY129" i="31" s="1"/>
  <c r="JA129" i="31" s="1"/>
  <c r="IT26" i="31"/>
  <c r="BV189" i="31"/>
  <c r="GM211" i="31"/>
  <c r="JO211" i="31" s="1"/>
  <c r="BW33" i="31"/>
  <c r="GM188" i="31"/>
  <c r="JO188" i="31" s="1"/>
  <c r="DK47" i="31"/>
  <c r="EY47" i="31" s="1"/>
  <c r="IA47" i="31" s="1"/>
  <c r="IY47" i="31" s="1"/>
  <c r="JA47" i="31" s="1"/>
  <c r="HG21" i="31"/>
  <c r="JO21" i="31" s="1"/>
  <c r="IU19" i="31"/>
  <c r="GM118" i="31"/>
  <c r="JO118" i="31" s="1"/>
  <c r="IA188" i="31"/>
  <c r="IA18" i="31"/>
  <c r="GM30" i="31"/>
  <c r="JO30" i="31" s="1"/>
  <c r="DK123" i="31"/>
  <c r="EY123" i="31" s="1"/>
  <c r="IA123" i="31" s="1"/>
  <c r="HG176" i="31"/>
  <c r="JO176" i="31" s="1"/>
  <c r="IU129" i="31"/>
  <c r="IY216" i="31"/>
  <c r="JA216" i="31" s="1"/>
  <c r="JI216" i="31"/>
  <c r="JM216" i="31" s="1"/>
  <c r="EE23" i="31"/>
  <c r="FS23" i="31" s="1"/>
  <c r="HG23" i="31" s="1"/>
  <c r="HG35" i="31"/>
  <c r="JO35" i="31" s="1"/>
  <c r="BV145" i="31"/>
  <c r="HZ5" i="31"/>
  <c r="CQ166" i="31"/>
  <c r="GM74" i="31"/>
  <c r="JO74" i="31" s="1"/>
  <c r="HG20" i="31"/>
  <c r="JO20" i="31" s="1"/>
  <c r="GM17" i="31"/>
  <c r="JO17" i="31" s="1"/>
  <c r="EE97" i="31"/>
  <c r="FS97" i="31" s="1"/>
  <c r="HG97" i="31" s="1"/>
  <c r="DK96" i="31"/>
  <c r="EY96" i="31" s="1"/>
  <c r="GM38" i="31"/>
  <c r="JO38" i="31" s="1"/>
  <c r="GM180" i="31"/>
  <c r="JO180" i="31" s="1"/>
  <c r="GM11" i="31"/>
  <c r="JO11" i="31" s="1"/>
  <c r="GM132" i="31"/>
  <c r="JO132" i="31" s="1"/>
  <c r="CQ160" i="31"/>
  <c r="EE133" i="31"/>
  <c r="FS133" i="31" s="1"/>
  <c r="IU133" i="31" s="1"/>
  <c r="JE133" i="31" s="1"/>
  <c r="JG133" i="31" s="1"/>
  <c r="DJ195" i="31"/>
  <c r="EX195" i="31" s="1"/>
  <c r="GL195" i="31" s="1"/>
  <c r="HG34" i="31"/>
  <c r="JO34" i="31" s="1"/>
  <c r="HZ48" i="31"/>
  <c r="HF152" i="31"/>
  <c r="HG95" i="31"/>
  <c r="JO95" i="31" s="1"/>
  <c r="CQ214" i="31"/>
  <c r="GM28" i="31"/>
  <c r="JO28" i="31" s="1"/>
  <c r="GM164" i="31"/>
  <c r="JO164" i="31" s="1"/>
  <c r="EE88" i="31"/>
  <c r="FS88" i="31" s="1"/>
  <c r="IU95" i="31"/>
  <c r="IY182" i="31"/>
  <c r="JA182" i="31" s="1"/>
  <c r="JI182" i="31"/>
  <c r="JI141" i="31"/>
  <c r="JM141" i="31" s="1"/>
  <c r="IY8" i="31"/>
  <c r="JA8" i="31" s="1"/>
  <c r="JI8" i="31"/>
  <c r="JM8" i="31" s="1"/>
  <c r="BW199" i="31"/>
  <c r="HZ90" i="31"/>
  <c r="JI62" i="31"/>
  <c r="JM62" i="31" s="1"/>
  <c r="EE73" i="31"/>
  <c r="FS73" i="31" s="1"/>
  <c r="IU73" i="31" s="1"/>
  <c r="JE73" i="31" s="1"/>
  <c r="JG73" i="31" s="1"/>
  <c r="IA131" i="31"/>
  <c r="JI83" i="31"/>
  <c r="JM83" i="31" s="1"/>
  <c r="DK63" i="31"/>
  <c r="EY63" i="31" s="1"/>
  <c r="IA63" i="31" s="1"/>
  <c r="GM128" i="31"/>
  <c r="JO128" i="31" s="1"/>
  <c r="IU99" i="31"/>
  <c r="CQ113" i="31"/>
  <c r="IA28" i="31"/>
  <c r="JI109" i="31"/>
  <c r="JM109" i="31" s="1"/>
  <c r="IA177" i="31"/>
  <c r="JE32" i="31"/>
  <c r="JG32" i="31" s="1"/>
  <c r="JK32" i="31"/>
  <c r="JM32" i="31" s="1"/>
  <c r="IA164" i="31"/>
  <c r="DK13" i="31"/>
  <c r="EY13" i="31" s="1"/>
  <c r="IA13" i="31" s="1"/>
  <c r="IY13" i="31" s="1"/>
  <c r="JA13" i="31" s="1"/>
  <c r="DK166" i="31"/>
  <c r="EY166" i="31" s="1"/>
  <c r="IA126" i="31"/>
  <c r="JK179" i="31"/>
  <c r="JM179" i="31" s="1"/>
  <c r="IU31" i="31"/>
  <c r="IU34" i="31"/>
  <c r="JE25" i="31"/>
  <c r="JG25" i="31" s="1"/>
  <c r="JK25" i="31"/>
  <c r="JM25" i="31" s="1"/>
  <c r="CQ44" i="31"/>
  <c r="JE55" i="31"/>
  <c r="JG55" i="31" s="1"/>
  <c r="JK55" i="31"/>
  <c r="DJ79" i="31"/>
  <c r="EX79" i="31" s="1"/>
  <c r="GL79" i="31" s="1"/>
  <c r="JI98" i="31"/>
  <c r="JK157" i="31"/>
  <c r="JM157" i="31" s="1"/>
  <c r="IU210" i="31"/>
  <c r="JO66" i="31"/>
  <c r="HG158" i="31"/>
  <c r="JO158" i="31" s="1"/>
  <c r="HG53" i="31"/>
  <c r="JO53" i="31" s="1"/>
  <c r="CQ152" i="31"/>
  <c r="JK107" i="31" l="1"/>
  <c r="JM107" i="31" s="1"/>
  <c r="JM70" i="31"/>
  <c r="JK196" i="31"/>
  <c r="JM196" i="31" s="1"/>
  <c r="JK138" i="31"/>
  <c r="JM138" i="31" s="1"/>
  <c r="JK33" i="31"/>
  <c r="IU98" i="31"/>
  <c r="JE98" i="31" s="1"/>
  <c r="JG98" i="31" s="1"/>
  <c r="JK80" i="31"/>
  <c r="JM80" i="31" s="1"/>
  <c r="IY63" i="31"/>
  <c r="JA63" i="31" s="1"/>
  <c r="JI63" i="31"/>
  <c r="JM63" i="31" s="1"/>
  <c r="JK211" i="31"/>
  <c r="JM211" i="31" s="1"/>
  <c r="HZ79" i="31"/>
  <c r="BW79" i="31" s="1"/>
  <c r="JK185" i="31"/>
  <c r="JM42" i="31"/>
  <c r="HZ159" i="31"/>
  <c r="BW159" i="31" s="1"/>
  <c r="JE87" i="31"/>
  <c r="JG87" i="31" s="1"/>
  <c r="JK87" i="31"/>
  <c r="JM87" i="31" s="1"/>
  <c r="IY58" i="31"/>
  <c r="JA58" i="31" s="1"/>
  <c r="JI58" i="31"/>
  <c r="JM58" i="31" s="1"/>
  <c r="IY123" i="31"/>
  <c r="JA123" i="31" s="1"/>
  <c r="JI123" i="31"/>
  <c r="JM123" i="31" s="1"/>
  <c r="IY46" i="31"/>
  <c r="JA46" i="31" s="1"/>
  <c r="JI46" i="31"/>
  <c r="JM46" i="31" s="1"/>
  <c r="JE202" i="31"/>
  <c r="JG202" i="31" s="1"/>
  <c r="JK202" i="31"/>
  <c r="JE91" i="31"/>
  <c r="JG91" i="31" s="1"/>
  <c r="JK91" i="31"/>
  <c r="HZ195" i="31"/>
  <c r="BW195" i="31" s="1"/>
  <c r="IU97" i="31"/>
  <c r="JE97" i="31" s="1"/>
  <c r="JG97" i="31" s="1"/>
  <c r="IU23" i="31"/>
  <c r="IT209" i="31"/>
  <c r="CQ209" i="31" s="1"/>
  <c r="JK145" i="31"/>
  <c r="JE16" i="31"/>
  <c r="JG16" i="31" s="1"/>
  <c r="JK16" i="31"/>
  <c r="JE146" i="31"/>
  <c r="JG146" i="31" s="1"/>
  <c r="JK146" i="31"/>
  <c r="JK104" i="31"/>
  <c r="JM104" i="31" s="1"/>
  <c r="HZ197" i="31"/>
  <c r="BW197" i="31" s="1"/>
  <c r="IY149" i="31"/>
  <c r="JA149" i="31" s="1"/>
  <c r="JI149" i="31"/>
  <c r="JM149" i="31" s="1"/>
  <c r="IY126" i="31"/>
  <c r="JA126" i="31" s="1"/>
  <c r="JI126" i="31"/>
  <c r="JM126" i="31" s="1"/>
  <c r="BW90" i="31"/>
  <c r="BW48" i="31"/>
  <c r="HG133" i="31"/>
  <c r="JO133" i="31" s="1"/>
  <c r="DJ145" i="31"/>
  <c r="EX145" i="31" s="1"/>
  <c r="GL145" i="31" s="1"/>
  <c r="JE129" i="31"/>
  <c r="JG129" i="31" s="1"/>
  <c r="JK129" i="31"/>
  <c r="IY18" i="31"/>
  <c r="JA18" i="31" s="1"/>
  <c r="JI18" i="31"/>
  <c r="JM18" i="31" s="1"/>
  <c r="JI47" i="31"/>
  <c r="JM47" i="31" s="1"/>
  <c r="DK82" i="31"/>
  <c r="EY82" i="31" s="1"/>
  <c r="IA82" i="31" s="1"/>
  <c r="IY82" i="31" s="1"/>
  <c r="JA82" i="31" s="1"/>
  <c r="GM129" i="31"/>
  <c r="JO129" i="31" s="1"/>
  <c r="JE50" i="31"/>
  <c r="JG50" i="31" s="1"/>
  <c r="JK50" i="31"/>
  <c r="JM50" i="31" s="1"/>
  <c r="JI116" i="31"/>
  <c r="JM116" i="31" s="1"/>
  <c r="BW206" i="31"/>
  <c r="IY214" i="31"/>
  <c r="JA214" i="31" s="1"/>
  <c r="JI214" i="31"/>
  <c r="CQ161" i="31"/>
  <c r="GM117" i="31"/>
  <c r="JO117" i="31" s="1"/>
  <c r="IY100" i="31"/>
  <c r="JA100" i="31" s="1"/>
  <c r="JI100" i="31"/>
  <c r="JM100" i="31" s="1"/>
  <c r="CQ134" i="31"/>
  <c r="GM174" i="31"/>
  <c r="JO174" i="31" s="1"/>
  <c r="GM202" i="31"/>
  <c r="JO202" i="31" s="1"/>
  <c r="HG191" i="31"/>
  <c r="JO191" i="31" s="1"/>
  <c r="JM183" i="31"/>
  <c r="GM143" i="31"/>
  <c r="JO143" i="31" s="1"/>
  <c r="DK125" i="31"/>
  <c r="EY125" i="31" s="1"/>
  <c r="IA125" i="31" s="1"/>
  <c r="IY125" i="31" s="1"/>
  <c r="JA125" i="31" s="1"/>
  <c r="EE113" i="31"/>
  <c r="FS113" i="31" s="1"/>
  <c r="IU113" i="31" s="1"/>
  <c r="JE113" i="31" s="1"/>
  <c r="JG113" i="31" s="1"/>
  <c r="JE95" i="31"/>
  <c r="JG95" i="31" s="1"/>
  <c r="JK95" i="31"/>
  <c r="JM95" i="31" s="1"/>
  <c r="IY188" i="31"/>
  <c r="JA188" i="31" s="1"/>
  <c r="JI188" i="31"/>
  <c r="JM188" i="31" s="1"/>
  <c r="GM47" i="31"/>
  <c r="JO47" i="31" s="1"/>
  <c r="IY97" i="31"/>
  <c r="JA97" i="31" s="1"/>
  <c r="JI97" i="31"/>
  <c r="GM116" i="31"/>
  <c r="JO116" i="31" s="1"/>
  <c r="JE59" i="31"/>
  <c r="JG59" i="31" s="1"/>
  <c r="JK59" i="31"/>
  <c r="JM59" i="31" s="1"/>
  <c r="DK91" i="31"/>
  <c r="EY91" i="31" s="1"/>
  <c r="IA91" i="31" s="1"/>
  <c r="IY91" i="31" s="1"/>
  <c r="JA91" i="31" s="1"/>
  <c r="HF110" i="31"/>
  <c r="EE208" i="31"/>
  <c r="FS208" i="31" s="1"/>
  <c r="IU208" i="31" s="1"/>
  <c r="GM166" i="31"/>
  <c r="JE99" i="31"/>
  <c r="JG99" i="31" s="1"/>
  <c r="JK99" i="31"/>
  <c r="JM99" i="31" s="1"/>
  <c r="IY131" i="31"/>
  <c r="JA131" i="31" s="1"/>
  <c r="JI131" i="31"/>
  <c r="JM131" i="31" s="1"/>
  <c r="DK199" i="31"/>
  <c r="EY199" i="31" s="1"/>
  <c r="EE214" i="31"/>
  <c r="FS214" i="31" s="1"/>
  <c r="JE159" i="31"/>
  <c r="JG159" i="31" s="1"/>
  <c r="JK159" i="31"/>
  <c r="JE67" i="31"/>
  <c r="JG67" i="31" s="1"/>
  <c r="JK67" i="31"/>
  <c r="JM67" i="31" s="1"/>
  <c r="HG51" i="31"/>
  <c r="JO51" i="31" s="1"/>
  <c r="CQ165" i="31"/>
  <c r="GM213" i="31"/>
  <c r="JO213" i="31" s="1"/>
  <c r="HG81" i="31"/>
  <c r="JO81" i="31" s="1"/>
  <c r="GM4" i="31"/>
  <c r="JO4" i="31" s="1"/>
  <c r="CQ110" i="31"/>
  <c r="IA166" i="31"/>
  <c r="HG88" i="31"/>
  <c r="JO88" i="31" s="1"/>
  <c r="EE160" i="31"/>
  <c r="FS160" i="31" s="1"/>
  <c r="HG160" i="31" s="1"/>
  <c r="GM160" i="31"/>
  <c r="HG75" i="31"/>
  <c r="JO75" i="31" s="1"/>
  <c r="BV55" i="31"/>
  <c r="GM22" i="31"/>
  <c r="JO22" i="31" s="1"/>
  <c r="IU51" i="31"/>
  <c r="HG171" i="31"/>
  <c r="JO171" i="31" s="1"/>
  <c r="IA213" i="31"/>
  <c r="IU81" i="31"/>
  <c r="IY121" i="31"/>
  <c r="JA121" i="31" s="1"/>
  <c r="JI121" i="31"/>
  <c r="JM121" i="31" s="1"/>
  <c r="JE66" i="31"/>
  <c r="JG66" i="31" s="1"/>
  <c r="JK66" i="31"/>
  <c r="JM66" i="31" s="1"/>
  <c r="IY137" i="31"/>
  <c r="JA137" i="31" s="1"/>
  <c r="JI137" i="31"/>
  <c r="JM137" i="31" s="1"/>
  <c r="HG142" i="31"/>
  <c r="JO142" i="31" s="1"/>
  <c r="IA4" i="31"/>
  <c r="EE29" i="31"/>
  <c r="FS29" i="31" s="1"/>
  <c r="DK23" i="31"/>
  <c r="EY23" i="31" s="1"/>
  <c r="I22" i="39"/>
  <c r="J22" i="39" s="1"/>
  <c r="L22" i="39"/>
  <c r="M22" i="39" s="1"/>
  <c r="M26" i="39" s="1"/>
  <c r="EE44" i="31"/>
  <c r="FS44" i="31" s="1"/>
  <c r="IU44" i="31" s="1"/>
  <c r="JE44" i="31" s="1"/>
  <c r="JG44" i="31" s="1"/>
  <c r="EE152" i="31"/>
  <c r="FS152" i="31" s="1"/>
  <c r="IU152" i="31" s="1"/>
  <c r="JE34" i="31"/>
  <c r="JG34" i="31" s="1"/>
  <c r="JK34" i="31"/>
  <c r="JM34" i="31" s="1"/>
  <c r="JI13" i="31"/>
  <c r="JM13" i="31" s="1"/>
  <c r="JK73" i="31"/>
  <c r="JM73" i="31" s="1"/>
  <c r="IU88" i="31"/>
  <c r="DK31" i="31"/>
  <c r="EY31" i="31" s="1"/>
  <c r="IA31" i="31" s="1"/>
  <c r="GM123" i="31"/>
  <c r="JO123" i="31" s="1"/>
  <c r="JE19" i="31"/>
  <c r="JG19" i="31" s="1"/>
  <c r="JK19" i="31"/>
  <c r="JM19" i="31" s="1"/>
  <c r="IA160" i="31"/>
  <c r="IU75" i="31"/>
  <c r="IY185" i="31"/>
  <c r="JA185" i="31" s="1"/>
  <c r="JI185" i="31"/>
  <c r="HG104" i="31"/>
  <c r="JO104" i="31" s="1"/>
  <c r="JE204" i="31"/>
  <c r="JG204" i="31" s="1"/>
  <c r="JK204" i="31"/>
  <c r="JM204" i="31" s="1"/>
  <c r="IA22" i="31"/>
  <c r="IU171" i="31"/>
  <c r="IY6" i="31"/>
  <c r="JA6" i="31" s="1"/>
  <c r="JI6" i="31"/>
  <c r="JM6" i="31" s="1"/>
  <c r="IY52" i="31"/>
  <c r="JA52" i="31" s="1"/>
  <c r="JI52" i="31"/>
  <c r="JM52" i="31" s="1"/>
  <c r="JE120" i="31"/>
  <c r="JG120" i="31" s="1"/>
  <c r="JK120" i="31"/>
  <c r="IU142" i="31"/>
  <c r="JO98" i="31"/>
  <c r="JI102" i="31"/>
  <c r="JM102" i="31" s="1"/>
  <c r="JI122" i="31"/>
  <c r="JM122" i="31" s="1"/>
  <c r="JK153" i="31"/>
  <c r="JM153" i="31" s="1"/>
  <c r="HG87" i="31"/>
  <c r="JO87" i="31" s="1"/>
  <c r="GM46" i="31"/>
  <c r="JO46" i="31" s="1"/>
  <c r="JE210" i="31"/>
  <c r="JG210" i="31" s="1"/>
  <c r="JK210" i="31"/>
  <c r="JM210" i="31" s="1"/>
  <c r="GM13" i="31"/>
  <c r="JO13" i="31" s="1"/>
  <c r="IY177" i="31"/>
  <c r="JA177" i="31" s="1"/>
  <c r="JI177" i="31"/>
  <c r="JM177" i="31" s="1"/>
  <c r="HG73" i="31"/>
  <c r="JO73" i="31" s="1"/>
  <c r="EE166" i="31"/>
  <c r="FS166" i="31" s="1"/>
  <c r="HG166" i="31" s="1"/>
  <c r="DJ189" i="31"/>
  <c r="EX189" i="31" s="1"/>
  <c r="GL189" i="31" s="1"/>
  <c r="IY127" i="31"/>
  <c r="JA127" i="31" s="1"/>
  <c r="JI127" i="31"/>
  <c r="JM127" i="31" s="1"/>
  <c r="EE186" i="31"/>
  <c r="FS186" i="31" s="1"/>
  <c r="IY78" i="31"/>
  <c r="JA78" i="31" s="1"/>
  <c r="JI78" i="31"/>
  <c r="JM78" i="31" s="1"/>
  <c r="JE92" i="31"/>
  <c r="JG92" i="31" s="1"/>
  <c r="JK92" i="31"/>
  <c r="IY146" i="31"/>
  <c r="JA146" i="31" s="1"/>
  <c r="JI146" i="31"/>
  <c r="JM146" i="31" s="1"/>
  <c r="IY194" i="31"/>
  <c r="JA194" i="31" s="1"/>
  <c r="JI194" i="31"/>
  <c r="JM194" i="31" s="1"/>
  <c r="DK43" i="31"/>
  <c r="EY43" i="31" s="1"/>
  <c r="DK136" i="31"/>
  <c r="EY136" i="31" s="1"/>
  <c r="GM102" i="31"/>
  <c r="JO102" i="31" s="1"/>
  <c r="GM122" i="31"/>
  <c r="JO122" i="31" s="1"/>
  <c r="HG153" i="31"/>
  <c r="JO153" i="31" s="1"/>
  <c r="GM96" i="31"/>
  <c r="JO96" i="31" s="1"/>
  <c r="BW5" i="31"/>
  <c r="CQ26" i="31"/>
  <c r="HG182" i="31"/>
  <c r="JO182" i="31" s="1"/>
  <c r="DK209" i="31"/>
  <c r="EY209" i="31" s="1"/>
  <c r="IY16" i="31"/>
  <c r="JA16" i="31" s="1"/>
  <c r="JI16" i="31"/>
  <c r="GM92" i="31"/>
  <c r="JO92" i="31" s="1"/>
  <c r="IY215" i="31"/>
  <c r="JA215" i="31" s="1"/>
  <c r="JI215" i="31"/>
  <c r="JM215" i="31" s="1"/>
  <c r="JE147" i="31"/>
  <c r="JG147" i="31" s="1"/>
  <c r="JK147" i="31"/>
  <c r="JM147" i="31" s="1"/>
  <c r="DK135" i="31"/>
  <c r="EY135" i="31" s="1"/>
  <c r="IA135" i="31" s="1"/>
  <c r="JE31" i="31"/>
  <c r="JG31" i="31" s="1"/>
  <c r="JK31" i="31"/>
  <c r="DK33" i="31"/>
  <c r="EY33" i="31" s="1"/>
  <c r="IA33" i="31" s="1"/>
  <c r="IY33" i="31" s="1"/>
  <c r="JA33" i="31" s="1"/>
  <c r="IY164" i="31"/>
  <c r="JA164" i="31" s="1"/>
  <c r="JI164" i="31"/>
  <c r="JM164" i="31" s="1"/>
  <c r="IY28" i="31"/>
  <c r="JA28" i="31" s="1"/>
  <c r="JI28" i="31"/>
  <c r="JM28" i="31" s="1"/>
  <c r="GM63" i="31"/>
  <c r="JO63" i="31" s="1"/>
  <c r="JK133" i="31"/>
  <c r="JM133" i="31" s="1"/>
  <c r="IA96" i="31"/>
  <c r="JI129" i="31"/>
  <c r="JO97" i="31"/>
  <c r="CQ94" i="31"/>
  <c r="IU182" i="31"/>
  <c r="HZ105" i="31"/>
  <c r="IY112" i="31"/>
  <c r="JA112" i="31" s="1"/>
  <c r="JI112" i="31"/>
  <c r="JM112" i="31" s="1"/>
  <c r="IY173" i="31"/>
  <c r="JA173" i="31" s="1"/>
  <c r="JI173" i="31"/>
  <c r="JM173" i="31" s="1"/>
  <c r="IA92" i="31"/>
  <c r="IY120" i="31"/>
  <c r="JA120" i="31" s="1"/>
  <c r="JI120" i="31"/>
  <c r="JI117" i="31"/>
  <c r="JM117" i="31" s="1"/>
  <c r="HF134" i="31"/>
  <c r="JI174" i="31"/>
  <c r="JM174" i="31" s="1"/>
  <c r="JI202" i="31"/>
  <c r="JK191" i="31"/>
  <c r="JM191" i="31" s="1"/>
  <c r="JI143" i="31"/>
  <c r="JM143" i="31" s="1"/>
  <c r="GM58" i="31"/>
  <c r="JO58" i="31" s="1"/>
  <c r="JM16" i="31" l="1"/>
  <c r="JK98" i="31"/>
  <c r="JM98" i="31" s="1"/>
  <c r="JM202" i="31"/>
  <c r="JM120" i="31"/>
  <c r="JM185" i="31"/>
  <c r="JM129" i="31"/>
  <c r="IU166" i="31"/>
  <c r="JE166" i="31" s="1"/>
  <c r="JG166" i="31" s="1"/>
  <c r="JO160" i="31"/>
  <c r="JK97" i="31"/>
  <c r="JM97" i="31" s="1"/>
  <c r="JE208" i="31"/>
  <c r="JG208" i="31" s="1"/>
  <c r="JK208" i="31"/>
  <c r="JM208" i="31" s="1"/>
  <c r="JE23" i="31"/>
  <c r="JG23" i="31" s="1"/>
  <c r="JK23" i="31"/>
  <c r="IU160" i="31"/>
  <c r="JI125" i="31"/>
  <c r="JM125" i="31" s="1"/>
  <c r="IY135" i="31"/>
  <c r="JA135" i="31" s="1"/>
  <c r="JI135" i="31"/>
  <c r="JM135" i="31" s="1"/>
  <c r="JE152" i="31"/>
  <c r="JG152" i="31" s="1"/>
  <c r="JK152" i="31"/>
  <c r="JM152" i="31" s="1"/>
  <c r="AC26" i="39"/>
  <c r="N26" i="39"/>
  <c r="IY31" i="31"/>
  <c r="JA31" i="31" s="1"/>
  <c r="JI31" i="31"/>
  <c r="JM31" i="31" s="1"/>
  <c r="JI33" i="31"/>
  <c r="JM33" i="31" s="1"/>
  <c r="GM136" i="31"/>
  <c r="JO136" i="31" s="1"/>
  <c r="HZ189" i="31"/>
  <c r="JE171" i="31"/>
  <c r="JG171" i="31" s="1"/>
  <c r="JK171" i="31"/>
  <c r="JM171" i="31" s="1"/>
  <c r="JE75" i="31"/>
  <c r="JG75" i="31" s="1"/>
  <c r="JK75" i="31"/>
  <c r="JM75" i="31" s="1"/>
  <c r="GM23" i="31"/>
  <c r="JO23" i="31" s="1"/>
  <c r="IY166" i="31"/>
  <c r="JA166" i="31" s="1"/>
  <c r="JI166" i="31"/>
  <c r="GM199" i="31"/>
  <c r="JO199" i="31" s="1"/>
  <c r="BW105" i="31"/>
  <c r="GM33" i="31"/>
  <c r="JO33" i="31" s="1"/>
  <c r="IA136" i="31"/>
  <c r="JE142" i="31"/>
  <c r="JG142" i="31" s="1"/>
  <c r="JK142" i="31"/>
  <c r="JM142" i="31" s="1"/>
  <c r="IY22" i="31"/>
  <c r="JA22" i="31" s="1"/>
  <c r="JI22" i="31"/>
  <c r="JM22" i="31" s="1"/>
  <c r="IY160" i="31"/>
  <c r="JA160" i="31" s="1"/>
  <c r="JI160" i="31"/>
  <c r="JE88" i="31"/>
  <c r="JG88" i="31" s="1"/>
  <c r="JK88" i="31"/>
  <c r="JM88" i="31" s="1"/>
  <c r="JK44" i="31"/>
  <c r="JM44" i="31" s="1"/>
  <c r="IA23" i="31"/>
  <c r="IA199" i="31"/>
  <c r="HG208" i="31"/>
  <c r="JO208" i="31" s="1"/>
  <c r="GM125" i="31"/>
  <c r="JO125" i="31" s="1"/>
  <c r="JE182" i="31"/>
  <c r="JG182" i="31" s="1"/>
  <c r="JK182" i="31"/>
  <c r="JM182" i="31" s="1"/>
  <c r="HG44" i="31"/>
  <c r="JO44" i="31" s="1"/>
  <c r="JE51" i="31"/>
  <c r="JG51" i="31" s="1"/>
  <c r="JK51" i="31"/>
  <c r="JM51" i="31" s="1"/>
  <c r="EE110" i="31"/>
  <c r="FS110" i="31" s="1"/>
  <c r="EE165" i="31"/>
  <c r="FS165" i="31" s="1"/>
  <c r="DK159" i="31"/>
  <c r="EY159" i="31" s="1"/>
  <c r="IA159" i="31" s="1"/>
  <c r="IY159" i="31" s="1"/>
  <c r="JA159" i="31" s="1"/>
  <c r="EE26" i="31"/>
  <c r="FS26" i="31" s="1"/>
  <c r="IU26" i="31" s="1"/>
  <c r="GM43" i="31"/>
  <c r="JO43" i="31" s="1"/>
  <c r="DK197" i="31"/>
  <c r="EY197" i="31" s="1"/>
  <c r="IA197" i="31" s="1"/>
  <c r="IY197" i="31" s="1"/>
  <c r="JA197" i="31" s="1"/>
  <c r="HG186" i="31"/>
  <c r="JO186" i="31" s="1"/>
  <c r="HG29" i="31"/>
  <c r="JO29" i="31" s="1"/>
  <c r="EE161" i="31"/>
  <c r="FS161" i="31" s="1"/>
  <c r="IU161" i="31" s="1"/>
  <c r="JE161" i="31" s="1"/>
  <c r="JG161" i="31" s="1"/>
  <c r="DK48" i="31"/>
  <c r="EY48" i="31" s="1"/>
  <c r="IA48" i="31" s="1"/>
  <c r="IY92" i="31"/>
  <c r="JA92" i="31" s="1"/>
  <c r="JI92" i="31"/>
  <c r="JM92" i="31" s="1"/>
  <c r="EE94" i="31"/>
  <c r="FS94" i="31" s="1"/>
  <c r="IU94" i="31" s="1"/>
  <c r="JE94" i="31" s="1"/>
  <c r="JG94" i="31" s="1"/>
  <c r="IA43" i="31"/>
  <c r="IU186" i="31"/>
  <c r="IU29" i="31"/>
  <c r="GM209" i="31"/>
  <c r="DK5" i="31"/>
  <c r="EY5" i="31" s="1"/>
  <c r="IA5" i="31" s="1"/>
  <c r="DK195" i="31"/>
  <c r="EY195" i="31" s="1"/>
  <c r="DK79" i="31"/>
  <c r="EY79" i="31" s="1"/>
  <c r="IY4" i="31"/>
  <c r="JA4" i="31" s="1"/>
  <c r="JI4" i="31"/>
  <c r="JM4" i="31" s="1"/>
  <c r="HG214" i="31"/>
  <c r="JO214" i="31" s="1"/>
  <c r="JI91" i="31"/>
  <c r="JM91" i="31" s="1"/>
  <c r="JK113" i="31"/>
  <c r="JM113" i="31" s="1"/>
  <c r="EE134" i="31"/>
  <c r="FS134" i="31" s="1"/>
  <c r="IU134" i="31" s="1"/>
  <c r="JE134" i="31" s="1"/>
  <c r="JG134" i="31" s="1"/>
  <c r="JI82" i="31"/>
  <c r="JM82" i="31" s="1"/>
  <c r="DK90" i="31"/>
  <c r="EY90" i="31" s="1"/>
  <c r="IA209" i="31"/>
  <c r="K22" i="39"/>
  <c r="J26" i="39"/>
  <c r="Q29" i="39" s="1"/>
  <c r="JE81" i="31"/>
  <c r="JG81" i="31" s="1"/>
  <c r="JK81" i="31"/>
  <c r="JM81" i="31" s="1"/>
  <c r="DJ55" i="31"/>
  <c r="EX55" i="31" s="1"/>
  <c r="GL55" i="31" s="1"/>
  <c r="IU214" i="31"/>
  <c r="JO166" i="31"/>
  <c r="GM91" i="31"/>
  <c r="JO91" i="31" s="1"/>
  <c r="HG113" i="31"/>
  <c r="JO113" i="31" s="1"/>
  <c r="GM82" i="31"/>
  <c r="JO82" i="31" s="1"/>
  <c r="HZ145" i="31"/>
  <c r="IY96" i="31"/>
  <c r="JA96" i="31" s="1"/>
  <c r="JI96" i="31"/>
  <c r="JM96" i="31" s="1"/>
  <c r="GM135" i="31"/>
  <c r="JO135" i="31" s="1"/>
  <c r="EE209" i="31"/>
  <c r="FS209" i="31" s="1"/>
  <c r="HG209" i="31" s="1"/>
  <c r="GM31" i="31"/>
  <c r="JO31" i="31" s="1"/>
  <c r="HG152" i="31"/>
  <c r="JO152" i="31" s="1"/>
  <c r="IY213" i="31"/>
  <c r="JA213" i="31" s="1"/>
  <c r="JI213" i="31"/>
  <c r="JM213" i="31" s="1"/>
  <c r="DK206" i="31"/>
  <c r="EY206" i="31" s="1"/>
  <c r="IA206" i="31" s="1"/>
  <c r="IY206" i="31" s="1"/>
  <c r="JA206" i="31" s="1"/>
  <c r="JK166" i="31" l="1"/>
  <c r="JM166" i="31" s="1"/>
  <c r="IY48" i="31"/>
  <c r="JA48" i="31" s="1"/>
  <c r="JI48" i="31"/>
  <c r="JM48" i="31" s="1"/>
  <c r="IY5" i="31"/>
  <c r="JA5" i="31" s="1"/>
  <c r="JI5" i="31"/>
  <c r="JM5" i="31" s="1"/>
  <c r="JE26" i="31"/>
  <c r="JG26" i="31" s="1"/>
  <c r="JK26" i="31"/>
  <c r="JM26" i="31" s="1"/>
  <c r="JE160" i="31"/>
  <c r="JG160" i="31" s="1"/>
  <c r="JK160" i="31"/>
  <c r="JM160" i="31" s="1"/>
  <c r="JO209" i="31"/>
  <c r="JI206" i="31"/>
  <c r="JM206" i="31" s="1"/>
  <c r="JK134" i="31"/>
  <c r="JM134" i="31" s="1"/>
  <c r="IY209" i="31"/>
  <c r="JA209" i="31" s="1"/>
  <c r="JI209" i="31"/>
  <c r="GM79" i="31"/>
  <c r="JO79" i="31" s="1"/>
  <c r="GM206" i="31"/>
  <c r="JO206" i="31" s="1"/>
  <c r="BW145" i="31"/>
  <c r="JE214" i="31"/>
  <c r="JG214" i="31" s="1"/>
  <c r="JK214" i="31"/>
  <c r="JM214" i="31" s="1"/>
  <c r="IA79" i="31"/>
  <c r="IY199" i="31"/>
  <c r="JA199" i="31" s="1"/>
  <c r="JI199" i="31"/>
  <c r="JM199" i="31" s="1"/>
  <c r="DK105" i="31"/>
  <c r="EY105" i="31" s="1"/>
  <c r="GM90" i="31"/>
  <c r="JO90" i="31" s="1"/>
  <c r="HG165" i="31"/>
  <c r="JO165" i="31" s="1"/>
  <c r="IY23" i="31"/>
  <c r="JA23" i="31" s="1"/>
  <c r="JI23" i="31"/>
  <c r="JM23" i="31" s="1"/>
  <c r="HZ55" i="31"/>
  <c r="IA90" i="31"/>
  <c r="GM195" i="31"/>
  <c r="JO195" i="31" s="1"/>
  <c r="JE29" i="31"/>
  <c r="JG29" i="31" s="1"/>
  <c r="JK29" i="31"/>
  <c r="JM29" i="31" s="1"/>
  <c r="IU165" i="31"/>
  <c r="IU209" i="31"/>
  <c r="IA195" i="31"/>
  <c r="JE186" i="31"/>
  <c r="JG186" i="31" s="1"/>
  <c r="JK186" i="31"/>
  <c r="JM186" i="31" s="1"/>
  <c r="GM48" i="31"/>
  <c r="JO48" i="31" s="1"/>
  <c r="HG26" i="31"/>
  <c r="JO26" i="31" s="1"/>
  <c r="BW189" i="31"/>
  <c r="IY43" i="31"/>
  <c r="JA43" i="31" s="1"/>
  <c r="JI43" i="31"/>
  <c r="JM43" i="31" s="1"/>
  <c r="HG110" i="31"/>
  <c r="JO110" i="31" s="1"/>
  <c r="IY136" i="31"/>
  <c r="JA136" i="31" s="1"/>
  <c r="JI136" i="31"/>
  <c r="JM136" i="31" s="1"/>
  <c r="HG134" i="31"/>
  <c r="JO134" i="31" s="1"/>
  <c r="GM5" i="31"/>
  <c r="JO5" i="31" s="1"/>
  <c r="JK94" i="31"/>
  <c r="JM94" i="31" s="1"/>
  <c r="JK161" i="31"/>
  <c r="JM161" i="31" s="1"/>
  <c r="JI197" i="31"/>
  <c r="JM197" i="31" s="1"/>
  <c r="JI159" i="31"/>
  <c r="JM159" i="31" s="1"/>
  <c r="IU110" i="31"/>
  <c r="HG94" i="31"/>
  <c r="JO94" i="31" s="1"/>
  <c r="HG161" i="31"/>
  <c r="JO161" i="31" s="1"/>
  <c r="GM197" i="31"/>
  <c r="JO197" i="31" s="1"/>
  <c r="GM159" i="31"/>
  <c r="JO159" i="31" s="1"/>
  <c r="JE209" i="31" l="1"/>
  <c r="JG209" i="31" s="1"/>
  <c r="JK209" i="31"/>
  <c r="JM209" i="31" s="1"/>
  <c r="GM105" i="31"/>
  <c r="JO105" i="31" s="1"/>
  <c r="JE165" i="31"/>
  <c r="JG165" i="31" s="1"/>
  <c r="JK165" i="31"/>
  <c r="JM165" i="31" s="1"/>
  <c r="IA105" i="31"/>
  <c r="DK145" i="31"/>
  <c r="EY145" i="31" s="1"/>
  <c r="IA145" i="31" s="1"/>
  <c r="IY145" i="31" s="1"/>
  <c r="JA145" i="31" s="1"/>
  <c r="JE110" i="31"/>
  <c r="JG110" i="31" s="1"/>
  <c r="JK110" i="31"/>
  <c r="JM110" i="31" s="1"/>
  <c r="IY79" i="31"/>
  <c r="JA79" i="31" s="1"/>
  <c r="JI79" i="31"/>
  <c r="JM79" i="31" s="1"/>
  <c r="IY90" i="31"/>
  <c r="JA90" i="31" s="1"/>
  <c r="JI90" i="31"/>
  <c r="JM90" i="31" s="1"/>
  <c r="DK189" i="31"/>
  <c r="EY189" i="31" s="1"/>
  <c r="IY195" i="31"/>
  <c r="JA195" i="31" s="1"/>
  <c r="JI195" i="31"/>
  <c r="JM195" i="31" s="1"/>
  <c r="BW55" i="31"/>
  <c r="IY105" i="31" l="1"/>
  <c r="JA105" i="31" s="1"/>
  <c r="JI105" i="31"/>
  <c r="JM105" i="31" s="1"/>
  <c r="GM189" i="31"/>
  <c r="JO189" i="31" s="1"/>
  <c r="IA189" i="31"/>
  <c r="DK55" i="31"/>
  <c r="EY55" i="31" s="1"/>
  <c r="IA55" i="31" s="1"/>
  <c r="IY55" i="31" s="1"/>
  <c r="JA55" i="31" s="1"/>
  <c r="JI145" i="31"/>
  <c r="JM145" i="31" s="1"/>
  <c r="GM145" i="31"/>
  <c r="JO145" i="31" s="1"/>
  <c r="IY189" i="31" l="1"/>
  <c r="JA189" i="31" s="1"/>
  <c r="JI189" i="31"/>
  <c r="JM189" i="31" s="1"/>
  <c r="JI55" i="31"/>
  <c r="JM55" i="31" s="1"/>
  <c r="GM55" i="31"/>
  <c r="JO55" i="31" s="1"/>
  <c r="JO220" i="31" s="1"/>
  <c r="BG223" i="20"/>
  <c r="JM220" i="31" l="1"/>
  <c r="BC220" i="20" l="1"/>
  <c r="BE220" i="2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  <author>Windows 7</author>
    <author>Chris Patterson</author>
    <author>Jayanthi Maniam</author>
    <author>Justine</author>
  </authors>
  <commentList>
    <comment ref="AS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use 60% 15-19 popn for 15-17 yrs</t>
        </r>
      </text>
    </comment>
    <comment ref="D3" authorId="0" shapeId="0" xr:uid="{00000000-0006-0000-0000-000002000000}">
      <text>
        <r>
          <rPr>
            <b/>
            <sz val="9"/>
            <color rgb="FF000000"/>
            <rFont val="Tahoma"/>
            <family val="2"/>
          </rPr>
          <t xml:space="preserve">Region chosen to represent most likely similar ratio between 0-14 and 15-19   (Aus, NZ -&gt; EUR)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   </t>
        </r>
      </text>
    </comment>
    <comment ref="Q3" authorId="0" shapeId="0" xr:uid="{00000000-0006-0000-0000-000003000000}">
      <text>
        <r>
          <rPr>
            <b/>
            <sz val="9"/>
            <color rgb="FF000000"/>
            <rFont val="Tahoma"/>
            <family val="2"/>
          </rPr>
          <t>Mortality-WHO Global Health Obs</t>
        </r>
      </text>
    </comment>
    <comment ref="R3" authorId="0" shapeId="0" xr:uid="{00000000-0006-0000-0000-000004000000}">
      <text>
        <r>
          <rPr>
            <b/>
            <sz val="9"/>
            <color rgb="FF000000"/>
            <rFont val="Tahoma"/>
            <family val="2"/>
          </rPr>
          <t>see SMR notes tab</t>
        </r>
      </text>
    </comment>
    <comment ref="AV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 xml:space="preserve">Assume 15-17 popn is 60% of the 15-19 popn
</t>
        </r>
      </text>
    </comment>
    <comment ref="W6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X6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Y6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AD6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AE6" authorId="1" shapeId="0" xr:uid="{00000000-0006-0000-0000-00000A000000}">
      <text>
        <r>
          <rPr>
            <b/>
            <sz val="9"/>
            <color rgb="FF000000"/>
            <rFont val="Tahoma"/>
            <family val="2"/>
          </rPr>
          <t xml:space="preserve">Sex -specific rates not available
</t>
        </r>
      </text>
    </comment>
    <comment ref="AF6" authorId="1" shapeId="0" xr:uid="{00000000-0006-0000-0000-00000B000000}">
      <text>
        <r>
          <rPr>
            <b/>
            <sz val="9"/>
            <color rgb="FF000000"/>
            <rFont val="Tahoma"/>
            <family val="2"/>
          </rPr>
          <t>Sex -specific rates not available</t>
        </r>
      </text>
    </comment>
    <comment ref="AH6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AI6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AJ6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AC10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ages 0-19 yrs</t>
        </r>
      </text>
    </comment>
    <comment ref="AA12" authorId="2" shapeId="0" xr:uid="{00000000-0006-0000-0000-000010000000}">
      <text>
        <r>
          <rPr>
            <b/>
            <sz val="9"/>
            <color indexed="81"/>
            <rFont val="Tahoma"/>
            <family val="2"/>
          </rPr>
          <t xml:space="preserve">Rates give only for age &lt;18yr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12" authorId="2" shapeId="0" xr:uid="{00000000-0006-0000-0000-000011000000}">
      <text>
        <r>
          <rPr>
            <b/>
            <sz val="9"/>
            <color indexed="81"/>
            <rFont val="Tahoma"/>
            <family val="2"/>
          </rPr>
          <t xml:space="preserve">Rates give only for age &lt;18yr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12" authorId="2" shapeId="0" xr:uid="{00000000-0006-0000-0000-000012000000}">
      <text>
        <r>
          <rPr>
            <b/>
            <sz val="9"/>
            <color indexed="81"/>
            <rFont val="Tahoma"/>
            <family val="2"/>
          </rPr>
          <t xml:space="preserve">Rates give only for age &lt;18yr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" authorId="2" shapeId="0" xr:uid="{00000000-0006-0000-0000-000013000000}">
      <text>
        <r>
          <rPr>
            <b/>
            <sz val="9"/>
            <color indexed="81"/>
            <rFont val="Tahoma"/>
            <family val="2"/>
          </rPr>
          <t>NB - Intential use of European ratio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9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T19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U19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V19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W19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X19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Y19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Z19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AC21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Average of Gomel and Minsk
Age 0-18.</t>
        </r>
      </text>
    </comment>
    <comment ref="V28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 xml:space="preserve">ages 15-18
</t>
        </r>
      </text>
    </comment>
    <comment ref="Z28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ages 15-18</t>
        </r>
      </text>
    </comment>
    <comment ref="AA30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 xml:space="preserve">average of 2007-2015, read from graph, fig 2)
</t>
        </r>
      </text>
    </comment>
    <comment ref="AB30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 xml:space="preserve">average of 2007-2015, read from graph, fig 2)
</t>
        </r>
      </text>
    </comment>
    <comment ref="S44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T44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U44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V44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W44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X44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Y44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Z44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AD44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AE44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AF44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AG44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AH44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AI44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AJ44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AK44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S45" authorId="2" shapeId="0" xr:uid="{00000000-0006-0000-0000-000031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T45" authorId="2" shapeId="0" xr:uid="{00000000-0006-0000-0000-000032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U45" authorId="2" shapeId="0" xr:uid="{00000000-0006-0000-0000-000033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V45" authorId="2" shapeId="0" xr:uid="{00000000-0006-0000-0000-000034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W45" authorId="2" shapeId="0" xr:uid="{00000000-0006-0000-0000-000035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X45" authorId="2" shapeId="0" xr:uid="{00000000-0006-0000-0000-000036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Y45" authorId="2" shapeId="0" xr:uid="{00000000-0006-0000-0000-000037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Z45" authorId="2" shapeId="0" xr:uid="{00000000-0006-0000-0000-000038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S54" authorId="2" shapeId="0" xr:uid="{00000000-0006-0000-0000-000039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T54" authorId="2" shapeId="0" xr:uid="{00000000-0006-0000-0000-00003A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U54" authorId="2" shapeId="0" xr:uid="{00000000-0006-0000-0000-00003B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W54" authorId="2" shapeId="0" xr:uid="{00000000-0006-0000-0000-00003C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X54" authorId="2" shapeId="0" xr:uid="{00000000-0006-0000-0000-00003D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Y54" authorId="2" shapeId="0" xr:uid="{00000000-0006-0000-0000-00003E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AC63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ages 0-18, age-specific rates not available</t>
        </r>
      </text>
    </comment>
    <comment ref="S67" authorId="2" shapeId="0" xr:uid="{00000000-0006-0000-0000-000040000000}">
      <text>
        <r>
          <rPr>
            <b/>
            <sz val="8"/>
            <color indexed="81"/>
            <rFont val="Tahoma"/>
            <family val="2"/>
          </rPr>
          <t>No sex-specific values available</t>
        </r>
      </text>
    </comment>
    <comment ref="T67" authorId="2" shapeId="0" xr:uid="{00000000-0006-0000-0000-000041000000}">
      <text>
        <r>
          <rPr>
            <b/>
            <sz val="8"/>
            <color indexed="81"/>
            <rFont val="Tahoma"/>
            <family val="2"/>
          </rPr>
          <t>No sex-specific values available</t>
        </r>
      </text>
    </comment>
    <comment ref="U67" authorId="2" shapeId="0" xr:uid="{00000000-0006-0000-0000-000042000000}">
      <text>
        <r>
          <rPr>
            <b/>
            <sz val="8"/>
            <color indexed="81"/>
            <rFont val="Tahoma"/>
            <family val="2"/>
          </rPr>
          <t>No sex-specific values available</t>
        </r>
      </text>
    </comment>
    <comment ref="W67" authorId="2" shapeId="0" xr:uid="{00000000-0006-0000-0000-000043000000}">
      <text>
        <r>
          <rPr>
            <b/>
            <sz val="8"/>
            <color indexed="81"/>
            <rFont val="Tahoma"/>
            <family val="2"/>
          </rPr>
          <t>No sex-specific values available</t>
        </r>
      </text>
    </comment>
    <comment ref="X67" authorId="2" shapeId="0" xr:uid="{00000000-0006-0000-0000-000044000000}">
      <text>
        <r>
          <rPr>
            <b/>
            <sz val="8"/>
            <color indexed="81"/>
            <rFont val="Tahoma"/>
            <family val="2"/>
          </rPr>
          <t>No sex-specific values available</t>
        </r>
      </text>
    </comment>
    <comment ref="Y67" authorId="2" shapeId="0" xr:uid="{00000000-0006-0000-0000-000045000000}">
      <text>
        <r>
          <rPr>
            <b/>
            <sz val="8"/>
            <color indexed="81"/>
            <rFont val="Tahoma"/>
            <family val="2"/>
          </rPr>
          <t>No sex-specific values available</t>
        </r>
      </text>
    </comment>
    <comment ref="S80" authorId="2" shapeId="0" xr:uid="{00000000-0006-0000-0000-000046000000}">
      <text>
        <r>
          <rPr>
            <b/>
            <sz val="8"/>
            <color indexed="81"/>
            <rFont val="Tahoma"/>
            <family val="2"/>
          </rPr>
          <t>No sex-specific values available</t>
        </r>
      </text>
    </comment>
    <comment ref="T80" authorId="2" shapeId="0" xr:uid="{00000000-0006-0000-0000-000047000000}">
      <text>
        <r>
          <rPr>
            <b/>
            <sz val="8"/>
            <color indexed="81"/>
            <rFont val="Tahoma"/>
            <family val="2"/>
          </rPr>
          <t>No sex-specific values available</t>
        </r>
      </text>
    </comment>
    <comment ref="U80" authorId="2" shapeId="0" xr:uid="{00000000-0006-0000-0000-000048000000}">
      <text>
        <r>
          <rPr>
            <b/>
            <sz val="8"/>
            <color indexed="81"/>
            <rFont val="Tahoma"/>
            <family val="2"/>
          </rPr>
          <t>No sex-specific values available</t>
        </r>
      </text>
    </comment>
    <comment ref="W80" authorId="2" shapeId="0" xr:uid="{00000000-0006-0000-0000-000049000000}">
      <text>
        <r>
          <rPr>
            <b/>
            <sz val="8"/>
            <color indexed="81"/>
            <rFont val="Tahoma"/>
            <family val="2"/>
          </rPr>
          <t>No sex-specific values available</t>
        </r>
      </text>
    </comment>
    <comment ref="X80" authorId="2" shapeId="0" xr:uid="{00000000-0006-0000-0000-00004A000000}">
      <text>
        <r>
          <rPr>
            <b/>
            <sz val="8"/>
            <color indexed="81"/>
            <rFont val="Tahoma"/>
            <family val="2"/>
          </rPr>
          <t>No sex-specific values available</t>
        </r>
      </text>
    </comment>
    <comment ref="Y80" authorId="2" shapeId="0" xr:uid="{00000000-0006-0000-0000-00004B000000}">
      <text>
        <r>
          <rPr>
            <b/>
            <sz val="8"/>
            <color indexed="81"/>
            <rFont val="Tahoma"/>
            <family val="2"/>
          </rPr>
          <t>No sex-specific values available</t>
        </r>
      </text>
    </comment>
    <comment ref="Q81" authorId="2" shapeId="0" xr:uid="{00000000-0006-0000-0000-00004C000000}">
      <text>
        <r>
          <rPr>
            <b/>
            <sz val="9"/>
            <color indexed="81"/>
            <rFont val="Tahoma"/>
            <family val="2"/>
          </rPr>
          <t>CIA World Factbook 2018 estimate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93" authorId="3" shapeId="0" xr:uid="{00000000-0006-0000-0000-00004D000000}">
      <text>
        <r>
          <rPr>
            <b/>
            <sz val="9"/>
            <color indexed="81"/>
            <rFont val="Tahoma"/>
            <family val="2"/>
          </rPr>
          <t>Jayanthi Maniam:</t>
        </r>
        <r>
          <rPr>
            <sz val="9"/>
            <color indexed="81"/>
            <rFont val="Tahoma"/>
            <family val="2"/>
          </rPr>
          <t xml:space="preserve">
No sex-specific rates</t>
        </r>
      </text>
    </comment>
    <comment ref="AH93" authorId="3" shapeId="0" xr:uid="{00000000-0006-0000-0000-00004E000000}">
      <text>
        <r>
          <rPr>
            <b/>
            <sz val="9"/>
            <color indexed="81"/>
            <rFont val="Tahoma"/>
            <family val="2"/>
          </rPr>
          <t>Jayanthi Maniam:</t>
        </r>
        <r>
          <rPr>
            <sz val="9"/>
            <color indexed="81"/>
            <rFont val="Tahoma"/>
            <family val="2"/>
          </rPr>
          <t xml:space="preserve">
No sex-specific rates</t>
        </r>
      </text>
    </comment>
    <comment ref="S100" authorId="2" shapeId="0" xr:uid="{00000000-0006-0000-0000-00004F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</t>
        </r>
      </text>
    </comment>
    <comment ref="T100" authorId="2" shapeId="0" xr:uid="{00000000-0006-0000-0000-000050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</t>
        </r>
      </text>
    </comment>
    <comment ref="U100" authorId="2" shapeId="0" xr:uid="{00000000-0006-0000-0000-000051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</t>
        </r>
      </text>
    </comment>
    <comment ref="V100" authorId="2" shapeId="0" xr:uid="{00000000-0006-0000-0000-000052000000}">
      <text>
        <r>
          <rPr>
            <b/>
            <sz val="8"/>
            <color indexed="81"/>
            <rFont val="Tahoma"/>
            <family val="2"/>
          </rPr>
          <t>Chris Patterson:</t>
        </r>
        <r>
          <rPr>
            <sz val="8"/>
            <color indexed="81"/>
            <rFont val="Tahoma"/>
            <family val="2"/>
          </rPr>
          <t xml:space="preserve">
 age 15-17 only</t>
        </r>
      </text>
    </comment>
    <comment ref="W100" authorId="2" shapeId="0" xr:uid="{00000000-0006-0000-0000-000053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</t>
        </r>
      </text>
    </comment>
    <comment ref="X100" authorId="2" shapeId="0" xr:uid="{00000000-0006-0000-0000-000054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</t>
        </r>
      </text>
    </comment>
    <comment ref="Y100" authorId="2" shapeId="0" xr:uid="{00000000-0006-0000-0000-000055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</t>
        </r>
      </text>
    </comment>
    <comment ref="Z100" authorId="2" shapeId="0" xr:uid="{00000000-0006-0000-0000-000056000000}">
      <text>
        <r>
          <rPr>
            <b/>
            <sz val="8"/>
            <color indexed="81"/>
            <rFont val="Tahoma"/>
            <family val="2"/>
          </rPr>
          <t>Chris Patterson:</t>
        </r>
        <r>
          <rPr>
            <sz val="8"/>
            <color indexed="81"/>
            <rFont val="Tahoma"/>
            <family val="2"/>
          </rPr>
          <t xml:space="preserve">
 age 15-17 only</t>
        </r>
      </text>
    </comment>
    <comment ref="S101" authorId="2" shapeId="0" xr:uid="{00000000-0006-0000-0000-000057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T101" authorId="2" shapeId="0" xr:uid="{00000000-0006-0000-0000-000058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U101" authorId="2" shapeId="0" xr:uid="{00000000-0006-0000-0000-000059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V101" authorId="2" shapeId="0" xr:uid="{00000000-0006-0000-0000-00005A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W101" authorId="2" shapeId="0" xr:uid="{00000000-0006-0000-0000-00005B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X101" authorId="2" shapeId="0" xr:uid="{00000000-0006-0000-0000-00005C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Y101" authorId="2" shapeId="0" xr:uid="{00000000-0006-0000-0000-00005D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Z101" authorId="2" shapeId="0" xr:uid="{00000000-0006-0000-0000-00005E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S104" authorId="2" shapeId="0" xr:uid="{00000000-0006-0000-0000-00005F000000}">
      <text>
        <r>
          <rPr>
            <b/>
            <sz val="8"/>
            <color indexed="81"/>
            <rFont val="Tahoma"/>
            <family val="2"/>
          </rPr>
          <t>Chris Patterson:</t>
        </r>
        <r>
          <rPr>
            <sz val="8"/>
            <color indexed="81"/>
            <rFont val="Tahoma"/>
            <family val="2"/>
          </rPr>
          <t xml:space="preserve">
No sex-specific values available</t>
        </r>
      </text>
    </comment>
    <comment ref="T104" authorId="2" shapeId="0" xr:uid="{00000000-0006-0000-0000-000060000000}">
      <text>
        <r>
          <rPr>
            <b/>
            <sz val="8"/>
            <color indexed="81"/>
            <rFont val="Tahoma"/>
            <family val="2"/>
          </rPr>
          <t>Chris Patterson:</t>
        </r>
        <r>
          <rPr>
            <sz val="8"/>
            <color indexed="81"/>
            <rFont val="Tahoma"/>
            <family val="2"/>
          </rPr>
          <t xml:space="preserve">
No sex-specific values available</t>
        </r>
      </text>
    </comment>
    <comment ref="U104" authorId="2" shapeId="0" xr:uid="{00000000-0006-0000-0000-000061000000}">
      <text>
        <r>
          <rPr>
            <b/>
            <sz val="8"/>
            <color indexed="81"/>
            <rFont val="Tahoma"/>
            <family val="2"/>
          </rPr>
          <t>Chris Patterson:</t>
        </r>
        <r>
          <rPr>
            <sz val="8"/>
            <color indexed="81"/>
            <rFont val="Tahoma"/>
            <family val="2"/>
          </rPr>
          <t xml:space="preserve">
No sex-specific values available</t>
        </r>
      </text>
    </comment>
    <comment ref="W104" authorId="2" shapeId="0" xr:uid="{00000000-0006-0000-0000-000062000000}">
      <text>
        <r>
          <rPr>
            <b/>
            <sz val="8"/>
            <color indexed="81"/>
            <rFont val="Tahoma"/>
            <family val="2"/>
          </rPr>
          <t>Chris Patterson:</t>
        </r>
        <r>
          <rPr>
            <sz val="8"/>
            <color indexed="81"/>
            <rFont val="Tahoma"/>
            <family val="2"/>
          </rPr>
          <t xml:space="preserve">
No sex-specific values available</t>
        </r>
      </text>
    </comment>
    <comment ref="X104" authorId="2" shapeId="0" xr:uid="{00000000-0006-0000-0000-000063000000}">
      <text>
        <r>
          <rPr>
            <b/>
            <sz val="8"/>
            <color indexed="81"/>
            <rFont val="Tahoma"/>
            <family val="2"/>
          </rPr>
          <t>Chris Patterson:</t>
        </r>
        <r>
          <rPr>
            <sz val="8"/>
            <color indexed="81"/>
            <rFont val="Tahoma"/>
            <family val="2"/>
          </rPr>
          <t xml:space="preserve">
No sex-specific values available</t>
        </r>
      </text>
    </comment>
    <comment ref="Y104" authorId="2" shapeId="0" xr:uid="{00000000-0006-0000-0000-000064000000}">
      <text>
        <r>
          <rPr>
            <b/>
            <sz val="8"/>
            <color indexed="81"/>
            <rFont val="Tahoma"/>
            <family val="2"/>
          </rPr>
          <t>Chris Patterson:</t>
        </r>
        <r>
          <rPr>
            <sz val="8"/>
            <color indexed="81"/>
            <rFont val="Tahoma"/>
            <family val="2"/>
          </rPr>
          <t xml:space="preserve">
No sex-specific values available</t>
        </r>
      </text>
    </comment>
    <comment ref="AC123" authorId="3" shapeId="0" xr:uid="{00000000-0006-0000-0000-000065000000}">
      <text>
        <r>
          <rPr>
            <b/>
            <sz val="9"/>
            <color indexed="81"/>
            <rFont val="Tahoma"/>
            <family val="2"/>
          </rPr>
          <t>Jayanthi Maniam:</t>
        </r>
        <r>
          <rPr>
            <sz val="9"/>
            <color indexed="81"/>
            <rFont val="Tahoma"/>
            <family val="2"/>
          </rPr>
          <t xml:space="preserve">
9.7</t>
        </r>
      </text>
    </comment>
    <comment ref="AN123" authorId="3" shapeId="0" xr:uid="{00000000-0006-0000-0000-000066000000}">
      <text>
        <r>
          <rPr>
            <b/>
            <sz val="9"/>
            <color rgb="FF000000"/>
            <rFont val="Tahoma"/>
            <family val="2"/>
          </rPr>
          <t>Jayanthi Maniam: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9.7</t>
        </r>
      </text>
    </comment>
    <comment ref="S125" authorId="2" shapeId="0" xr:uid="{00000000-0006-0000-0000-000067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T125" authorId="2" shapeId="0" xr:uid="{00000000-0006-0000-0000-000068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U125" authorId="2" shapeId="0" xr:uid="{00000000-0006-0000-0000-000069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W125" authorId="2" shapeId="0" xr:uid="{00000000-0006-0000-0000-00006A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X125" authorId="2" shapeId="0" xr:uid="{00000000-0006-0000-0000-00006B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Y125" authorId="2" shapeId="0" xr:uid="{00000000-0006-0000-0000-00006C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Q129" authorId="3" shapeId="0" xr:uid="{00000000-0006-0000-0000-00006D000000}">
      <text>
        <r>
          <rPr>
            <b/>
            <sz val="9"/>
            <color indexed="81"/>
            <rFont val="Tahoma"/>
            <family val="2"/>
          </rPr>
          <t>Jayanthi Maniam:</t>
        </r>
        <r>
          <rPr>
            <sz val="9"/>
            <color indexed="81"/>
            <rFont val="Tahoma"/>
            <family val="2"/>
          </rPr>
          <t xml:space="preserve">
used Mauritius's rate</t>
        </r>
      </text>
    </comment>
    <comment ref="AC130" authorId="2" shapeId="0" xr:uid="{00000000-0006-0000-0000-00006E000000}">
      <text>
        <r>
          <rPr>
            <b/>
            <sz val="9"/>
            <color indexed="81"/>
            <rFont val="Tahoma"/>
            <family val="2"/>
          </rPr>
          <t xml:space="preserve">Aged </t>
        </r>
        <r>
          <rPr>
            <b/>
            <u/>
            <sz val="9"/>
            <color indexed="81"/>
            <rFont val="Tahoma"/>
            <family val="2"/>
          </rPr>
          <t>&lt;</t>
        </r>
        <r>
          <rPr>
            <b/>
            <sz val="9"/>
            <color indexed="81"/>
            <rFont val="Tahoma"/>
            <family val="2"/>
          </rPr>
          <t>19yr</t>
        </r>
      </text>
    </comment>
    <comment ref="AN130" authorId="2" shapeId="0" xr:uid="{00000000-0006-0000-0000-00006F000000}">
      <text>
        <r>
          <rPr>
            <b/>
            <sz val="9"/>
            <color indexed="81"/>
            <rFont val="Tahoma"/>
            <family val="2"/>
          </rPr>
          <t xml:space="preserve">Aged </t>
        </r>
        <r>
          <rPr>
            <b/>
            <u/>
            <sz val="9"/>
            <color indexed="81"/>
            <rFont val="Tahoma"/>
            <family val="2"/>
          </rPr>
          <t>&lt;</t>
        </r>
        <r>
          <rPr>
            <b/>
            <sz val="9"/>
            <color indexed="81"/>
            <rFont val="Tahoma"/>
            <family val="2"/>
          </rPr>
          <t>19yr</t>
        </r>
      </text>
    </comment>
    <comment ref="D144" authorId="2" shapeId="0" xr:uid="{00000000-0006-0000-0000-000070000000}">
      <text>
        <r>
          <rPr>
            <b/>
            <sz val="9"/>
            <color indexed="81"/>
            <rFont val="Tahoma"/>
            <family val="2"/>
          </rPr>
          <t>NB - Intential use of European ratio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44" authorId="2" shapeId="0" xr:uid="{00000000-0006-0000-0000-000071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T144" authorId="2" shapeId="0" xr:uid="{00000000-0006-0000-0000-000072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U144" authorId="2" shapeId="0" xr:uid="{00000000-0006-0000-0000-000073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W144" authorId="2" shapeId="0" xr:uid="{00000000-0006-0000-0000-000074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X144" authorId="2" shapeId="0" xr:uid="{00000000-0006-0000-0000-000075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Y144" authorId="2" shapeId="0" xr:uid="{00000000-0006-0000-0000-000076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AD144" authorId="2" shapeId="0" xr:uid="{00000000-0006-0000-0000-000077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AE144" authorId="2" shapeId="0" xr:uid="{00000000-0006-0000-0000-000078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AF144" authorId="2" shapeId="0" xr:uid="{00000000-0006-0000-0000-000079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AH144" authorId="2" shapeId="0" xr:uid="{00000000-0006-0000-0000-00007A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AI144" authorId="2" shapeId="0" xr:uid="{00000000-0006-0000-0000-00007B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AJ144" authorId="2" shapeId="0" xr:uid="{00000000-0006-0000-0000-00007C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S151" authorId="2" shapeId="0" xr:uid="{00000000-0006-0000-0000-00007D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T151" authorId="2" shapeId="0" xr:uid="{00000000-0006-0000-0000-00007E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U151" authorId="2" shapeId="0" xr:uid="{00000000-0006-0000-0000-00007F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W151" authorId="2" shapeId="0" xr:uid="{00000000-0006-0000-0000-000080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X151" authorId="2" shapeId="0" xr:uid="{00000000-0006-0000-0000-000081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Y151" authorId="2" shapeId="0" xr:uid="{00000000-0006-0000-0000-000082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AC152" authorId="3" shapeId="0" xr:uid="{00000000-0006-0000-0000-000083000000}">
      <text>
        <r>
          <rPr>
            <b/>
            <sz val="9"/>
            <color indexed="81"/>
            <rFont val="Tahoma"/>
            <family val="2"/>
          </rPr>
          <t>Jayanthi Maniam:</t>
        </r>
        <r>
          <rPr>
            <sz val="9"/>
            <color indexed="81"/>
            <rFont val="Tahoma"/>
            <family val="2"/>
          </rPr>
          <t xml:space="preserve">
1.0 new data</t>
        </r>
      </text>
    </comment>
    <comment ref="V159" authorId="2" shapeId="0" xr:uid="{00000000-0006-0000-0000-000084000000}">
      <text>
        <r>
          <rPr>
            <b/>
            <sz val="9"/>
            <color indexed="81"/>
            <rFont val="Tahoma"/>
            <family val="2"/>
          </rPr>
          <t xml:space="preserve">age 15-17yr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59" authorId="2" shapeId="0" xr:uid="{00000000-0006-0000-0000-000085000000}">
      <text>
        <r>
          <rPr>
            <b/>
            <sz val="9"/>
            <color indexed="81"/>
            <rFont val="Tahoma"/>
            <family val="2"/>
          </rPr>
          <t xml:space="preserve">age 15-17yr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63" authorId="0" shapeId="0" xr:uid="{00000000-0006-0000-0000-000086000000}">
      <text>
        <r>
          <rPr>
            <b/>
            <sz val="9"/>
            <color indexed="81"/>
            <rFont val="Tahoma"/>
            <family val="2"/>
          </rPr>
          <t>To be renamed South Korea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64" authorId="0" shapeId="0" xr:uid="{00000000-0006-0000-0000-000087000000}">
      <text>
        <r>
          <rPr>
            <b/>
            <sz val="9"/>
            <color indexed="81"/>
            <rFont val="Tahoma"/>
            <family val="2"/>
          </rPr>
          <t xml:space="preserve">Age 15-17 only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64" authorId="0" shapeId="0" xr:uid="{00000000-0006-0000-0000-000088000000}">
      <text>
        <r>
          <rPr>
            <b/>
            <sz val="9"/>
            <color indexed="81"/>
            <rFont val="Tahoma"/>
            <family val="2"/>
          </rPr>
          <t xml:space="preserve">Age 15-17 only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66" authorId="2" shapeId="0" xr:uid="{00000000-0006-0000-0000-000089000000}">
      <text>
        <r>
          <rPr>
            <sz val="9"/>
            <color indexed="81"/>
            <rFont val="Tahoma"/>
            <family val="2"/>
          </rPr>
          <t xml:space="preserve">Ages 1-4.      No sex-specific values available
</t>
        </r>
      </text>
    </comment>
    <comment ref="T166" authorId="2" shapeId="0" xr:uid="{00000000-0006-0000-0000-00008A000000}">
      <text>
        <r>
          <rPr>
            <sz val="9"/>
            <color indexed="81"/>
            <rFont val="Tahoma"/>
            <family val="2"/>
          </rPr>
          <t xml:space="preserve">no sex-specific values available
</t>
        </r>
      </text>
    </comment>
    <comment ref="U166" authorId="2" shapeId="0" xr:uid="{00000000-0006-0000-0000-00008B000000}">
      <text>
        <r>
          <rPr>
            <sz val="9"/>
            <color indexed="81"/>
            <rFont val="Tahoma"/>
            <family val="2"/>
          </rPr>
          <t xml:space="preserve">no sex-specific values available
</t>
        </r>
      </text>
    </comment>
    <comment ref="V166" authorId="2" shapeId="0" xr:uid="{00000000-0006-0000-0000-00008C000000}">
      <text>
        <r>
          <rPr>
            <sz val="9"/>
            <color indexed="81"/>
            <rFont val="Tahoma"/>
            <family val="2"/>
          </rPr>
          <t xml:space="preserve">no sex-specific values available
</t>
        </r>
      </text>
    </comment>
    <comment ref="W166" authorId="2" shapeId="0" xr:uid="{00000000-0006-0000-0000-00008D000000}">
      <text>
        <r>
          <rPr>
            <sz val="9"/>
            <color indexed="81"/>
            <rFont val="Tahoma"/>
            <family val="2"/>
          </rPr>
          <t xml:space="preserve">Ages 1-4.      No sex-specific values available
</t>
        </r>
      </text>
    </comment>
    <comment ref="X166" authorId="2" shapeId="0" xr:uid="{00000000-0006-0000-0000-00008E000000}">
      <text>
        <r>
          <rPr>
            <sz val="9"/>
            <color indexed="81"/>
            <rFont val="Tahoma"/>
            <family val="2"/>
          </rPr>
          <t xml:space="preserve">no sex-specific values available
</t>
        </r>
      </text>
    </comment>
    <comment ref="Y166" authorId="2" shapeId="0" xr:uid="{00000000-0006-0000-0000-00008F000000}">
      <text>
        <r>
          <rPr>
            <sz val="9"/>
            <color indexed="81"/>
            <rFont val="Tahoma"/>
            <family val="2"/>
          </rPr>
          <t xml:space="preserve">no sex-specific values available
</t>
        </r>
      </text>
    </comment>
    <comment ref="Z166" authorId="2" shapeId="0" xr:uid="{00000000-0006-0000-0000-000090000000}">
      <text>
        <r>
          <rPr>
            <sz val="9"/>
            <color indexed="81"/>
            <rFont val="Tahoma"/>
            <family val="2"/>
          </rPr>
          <t xml:space="preserve">no sex-specific values available
</t>
        </r>
      </text>
    </comment>
    <comment ref="U170" authorId="4" shapeId="0" xr:uid="{00000000-0006-0000-0000-000091000000}">
      <text>
        <r>
          <rPr>
            <b/>
            <sz val="9"/>
            <color indexed="81"/>
            <rFont val="Tahoma"/>
            <family val="2"/>
          </rPr>
          <t>10-12yr only</t>
        </r>
      </text>
    </comment>
    <comment ref="Y170" authorId="4" shapeId="0" xr:uid="{00000000-0006-0000-0000-000092000000}">
      <text>
        <r>
          <rPr>
            <b/>
            <sz val="9"/>
            <color indexed="81"/>
            <rFont val="Tahoma"/>
            <family val="2"/>
          </rPr>
          <t>10-12yr only</t>
        </r>
      </text>
    </comment>
    <comment ref="S172" authorId="3" shapeId="0" xr:uid="{00000000-0006-0000-0000-000093000000}">
      <text>
        <r>
          <rPr>
            <b/>
            <sz val="9"/>
            <color indexed="81"/>
            <rFont val="Tahoma"/>
            <family val="2"/>
          </rPr>
          <t>Jayanthi Maniam:</t>
        </r>
        <r>
          <rPr>
            <sz val="9"/>
            <color indexed="81"/>
            <rFont val="Tahoma"/>
            <family val="2"/>
          </rPr>
          <t xml:space="preserve">
no sex-specific rates available, so age-specific rates used here</t>
        </r>
      </text>
    </comment>
    <comment ref="AD172" authorId="3" shapeId="0" xr:uid="{00000000-0006-0000-0000-000094000000}">
      <text>
        <r>
          <rPr>
            <b/>
            <sz val="9"/>
            <color indexed="81"/>
            <rFont val="Tahoma"/>
            <family val="2"/>
          </rPr>
          <t>Jayanthi Maniam:</t>
        </r>
        <r>
          <rPr>
            <sz val="9"/>
            <color indexed="81"/>
            <rFont val="Tahoma"/>
            <family val="2"/>
          </rPr>
          <t xml:space="preserve">
no sex-specific rates available, so age-specific rates used here</t>
        </r>
      </text>
    </comment>
    <comment ref="S175" authorId="2" shapeId="0" xr:uid="{00000000-0006-0000-0000-000095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T175" authorId="2" shapeId="0" xr:uid="{00000000-0006-0000-0000-000096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U175" authorId="2" shapeId="0" xr:uid="{00000000-0006-0000-0000-000097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W175" authorId="2" shapeId="0" xr:uid="{00000000-0006-0000-0000-000098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X175" authorId="2" shapeId="0" xr:uid="{00000000-0006-0000-0000-000099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Y175" authorId="2" shapeId="0" xr:uid="{00000000-0006-0000-0000-00009A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B187" authorId="0" shapeId="0" xr:uid="{00000000-0006-0000-0000-00009B000000}">
      <text>
        <r>
          <rPr>
            <b/>
            <sz val="9"/>
            <color indexed="81"/>
            <rFont val="Tahoma"/>
            <family val="2"/>
          </rPr>
          <t>To be renamed Palestine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90" authorId="1" shapeId="0" xr:uid="{00000000-0006-0000-0000-00009C000000}">
      <text>
        <r>
          <rPr>
            <b/>
            <sz val="9"/>
            <color indexed="81"/>
            <rFont val="Tahoma"/>
            <family val="2"/>
          </rPr>
          <t>From PDR data in Rashani et al (2014) - sex-specific rates not available</t>
        </r>
      </text>
    </comment>
    <comment ref="Z190" authorId="1" shapeId="0" xr:uid="{00000000-0006-0000-0000-00009D000000}">
      <text>
        <r>
          <rPr>
            <b/>
            <sz val="9"/>
            <color indexed="81"/>
            <rFont val="Tahoma"/>
            <family val="2"/>
          </rPr>
          <t>From PDR data in Rashani et al (2014) - sex-specific rates not available</t>
        </r>
      </text>
    </comment>
    <comment ref="AG190" authorId="1" shapeId="0" xr:uid="{00000000-0006-0000-0000-00009E000000}">
      <text>
        <r>
          <rPr>
            <b/>
            <sz val="9"/>
            <color indexed="81"/>
            <rFont val="Tahoma"/>
            <family val="2"/>
          </rPr>
          <t>From PDR data in Rashani et al (2014) - sex-specific rates not available</t>
        </r>
      </text>
    </comment>
    <comment ref="AK190" authorId="1" shapeId="0" xr:uid="{00000000-0006-0000-0000-00009F000000}">
      <text>
        <r>
          <rPr>
            <b/>
            <sz val="9"/>
            <color indexed="81"/>
            <rFont val="Tahoma"/>
            <family val="2"/>
          </rPr>
          <t>From PDR data in Rashani et al (2014) - sex-specific rates not available</t>
        </r>
      </text>
    </comment>
    <comment ref="V201" authorId="0" shapeId="0" xr:uid="{00000000-0006-0000-0000-0000A0000000}">
      <text>
        <r>
          <rPr>
            <b/>
            <sz val="9"/>
            <color indexed="81"/>
            <rFont val="Tahoma"/>
            <family val="2"/>
          </rPr>
          <t>15-18 age range</t>
        </r>
      </text>
    </comment>
    <comment ref="Z201" authorId="0" shapeId="0" xr:uid="{00000000-0006-0000-0000-0000A1000000}">
      <text>
        <r>
          <rPr>
            <b/>
            <sz val="9"/>
            <color indexed="81"/>
            <rFont val="Tahoma"/>
            <family val="2"/>
          </rPr>
          <t>15-18 age range</t>
        </r>
      </text>
    </comment>
    <comment ref="S207" authorId="3" shapeId="0" xr:uid="{00000000-0006-0000-0000-0000A2000000}">
      <text>
        <r>
          <rPr>
            <b/>
            <sz val="9"/>
            <color indexed="81"/>
            <rFont val="Tahoma"/>
            <family val="2"/>
          </rPr>
          <t>Jayanthi Maniam:</t>
        </r>
        <r>
          <rPr>
            <sz val="9"/>
            <color indexed="81"/>
            <rFont val="Tahoma"/>
            <family val="2"/>
          </rPr>
          <t xml:space="preserve">
No sex-specific rates available</t>
        </r>
      </text>
    </comment>
    <comment ref="AD207" authorId="3" shapeId="0" xr:uid="{00000000-0006-0000-0000-0000A3000000}">
      <text>
        <r>
          <rPr>
            <b/>
            <sz val="9"/>
            <color indexed="81"/>
            <rFont val="Tahoma"/>
            <family val="2"/>
          </rPr>
          <t>Jayanthi Maniam:</t>
        </r>
        <r>
          <rPr>
            <sz val="9"/>
            <color indexed="81"/>
            <rFont val="Tahoma"/>
            <family val="2"/>
          </rPr>
          <t xml:space="preserve">
No sex-specific rates available</t>
        </r>
      </text>
    </comment>
    <comment ref="B208" authorId="0" shapeId="0" xr:uid="{00000000-0006-0000-0000-0000A4000000}">
      <text>
        <r>
          <rPr>
            <b/>
            <sz val="9"/>
            <color rgb="FF000000"/>
            <rFont val="Tahoma"/>
            <family val="2"/>
          </rPr>
          <t>To be renamed Tanzania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S208" authorId="2" shapeId="0" xr:uid="{00000000-0006-0000-0000-0000A5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T208" authorId="2" shapeId="0" xr:uid="{00000000-0006-0000-0000-0000A6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U208" authorId="2" shapeId="0" xr:uid="{00000000-0006-0000-0000-0000A7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V208" authorId="2" shapeId="0" xr:uid="{00000000-0006-0000-0000-0000A8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W208" authorId="2" shapeId="0" xr:uid="{00000000-0006-0000-0000-0000A9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X208" authorId="2" shapeId="0" xr:uid="{00000000-0006-0000-0000-0000AA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Y208" authorId="2" shapeId="0" xr:uid="{00000000-0006-0000-0000-0000AB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Z208" authorId="2" shapeId="0" xr:uid="{00000000-0006-0000-0000-0000AC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AC208" authorId="3" shapeId="0" xr:uid="{00000000-0006-0000-0000-0000AD000000}">
      <text>
        <r>
          <rPr>
            <b/>
            <sz val="9"/>
            <color indexed="81"/>
            <rFont val="Tahoma"/>
            <family val="2"/>
          </rPr>
          <t>Jayanthi Maniam:</t>
        </r>
        <r>
          <rPr>
            <sz val="9"/>
            <color indexed="81"/>
            <rFont val="Tahoma"/>
            <family val="2"/>
          </rPr>
          <t xml:space="preserve">
1.8 average of 3 regions.  No gender specific rates</t>
        </r>
      </text>
    </comment>
    <comment ref="BH208" authorId="3" shapeId="0" xr:uid="{00000000-0006-0000-0000-0000AE000000}">
      <text>
        <r>
          <rPr>
            <b/>
            <sz val="9"/>
            <color indexed="81"/>
            <rFont val="Tahoma"/>
            <family val="2"/>
          </rPr>
          <t>Jayanthi Maniam:</t>
        </r>
        <r>
          <rPr>
            <sz val="9"/>
            <color indexed="81"/>
            <rFont val="Tahoma"/>
            <family val="2"/>
          </rPr>
          <t xml:space="preserve">
2010-2015</t>
        </r>
      </text>
    </comment>
    <comment ref="BI208" authorId="3" shapeId="0" xr:uid="{00000000-0006-0000-0000-0000AF000000}">
      <text>
        <r>
          <rPr>
            <b/>
            <sz val="9"/>
            <color indexed="81"/>
            <rFont val="Tahoma"/>
            <family val="2"/>
          </rPr>
          <t>Jayanthi Maniam:</t>
        </r>
        <r>
          <rPr>
            <sz val="9"/>
            <color indexed="81"/>
            <rFont val="Tahoma"/>
            <family val="2"/>
          </rPr>
          <t xml:space="preserve">
3 regions: Dar es Salaam
Kilimanjaro, Zanzibar
</t>
        </r>
      </text>
    </comment>
    <comment ref="BJ208" authorId="3" shapeId="0" xr:uid="{00000000-0006-0000-0000-0000B0000000}">
      <text>
        <r>
          <rPr>
            <b/>
            <sz val="9"/>
            <color indexed="81"/>
            <rFont val="Tahoma"/>
            <family val="2"/>
          </rPr>
          <t>Jayanthi Maniam:</t>
        </r>
        <r>
          <rPr>
            <sz val="9"/>
            <color indexed="81"/>
            <rFont val="Tahoma"/>
            <family val="2"/>
          </rPr>
          <t xml:space="preserve">
320</t>
        </r>
      </text>
    </comment>
    <comment ref="BM208" authorId="3" shapeId="0" xr:uid="{00000000-0006-0000-0000-0000B1000000}">
      <text>
        <r>
          <rPr>
            <b/>
            <sz val="9"/>
            <color indexed="81"/>
            <rFont val="Tahoma"/>
            <family val="2"/>
          </rPr>
          <t>Jayanthi Maniam:</t>
        </r>
        <r>
          <rPr>
            <sz val="9"/>
            <color indexed="81"/>
            <rFont val="Tahoma"/>
            <family val="2"/>
          </rPr>
          <t xml:space="preserve">
Jasem (2019)</t>
        </r>
      </text>
    </comment>
    <comment ref="S209" authorId="0" shapeId="0" xr:uid="{00000000-0006-0000-0000-0000B2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T209" authorId="0" shapeId="0" xr:uid="{00000000-0006-0000-0000-0000B3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U209" authorId="0" shapeId="0" xr:uid="{00000000-0006-0000-0000-0000B4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V209" authorId="0" shapeId="0" xr:uid="{00000000-0006-0000-0000-0000B5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W209" authorId="0" shapeId="0" xr:uid="{00000000-0006-0000-0000-0000B6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X209" authorId="0" shapeId="0" xr:uid="{00000000-0006-0000-0000-0000B7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Y209" authorId="0" shapeId="0" xr:uid="{00000000-0006-0000-0000-0000B8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Z209" authorId="0" shapeId="0" xr:uid="{00000000-0006-0000-0000-0000B9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AD209" authorId="0" shapeId="0" xr:uid="{00000000-0006-0000-0000-0000BA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AE209" authorId="0" shapeId="0" xr:uid="{00000000-0006-0000-0000-0000BB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AF209" authorId="0" shapeId="0" xr:uid="{00000000-0006-0000-0000-0000BC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AG209" authorId="0" shapeId="0" xr:uid="{00000000-0006-0000-0000-0000BD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AH209" authorId="0" shapeId="0" xr:uid="{00000000-0006-0000-0000-0000BE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AI209" authorId="0" shapeId="0" xr:uid="{00000000-0006-0000-0000-0000BF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AJ209" authorId="0" shapeId="0" xr:uid="{00000000-0006-0000-0000-0000C0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AK209" authorId="0" shapeId="0" xr:uid="{00000000-0006-0000-0000-0000C1000000}">
      <text>
        <r>
          <rPr>
            <b/>
            <sz val="9"/>
            <color indexed="81"/>
            <rFont val="Tahoma"/>
            <family val="2"/>
          </rPr>
          <t>sex-specific rates not available</t>
        </r>
      </text>
    </comment>
    <comment ref="S211" authorId="0" shapeId="0" xr:uid="{00000000-0006-0000-0000-0000C2000000}">
      <text>
        <r>
          <rPr>
            <b/>
            <sz val="9"/>
            <color indexed="81"/>
            <rFont val="Tahoma"/>
            <family val="2"/>
          </rPr>
          <t>based on 0-9 yr rates</t>
        </r>
      </text>
    </comment>
    <comment ref="T211" authorId="0" shapeId="0" xr:uid="{00000000-0006-0000-0000-0000C3000000}">
      <text>
        <r>
          <rPr>
            <b/>
            <sz val="9"/>
            <color indexed="81"/>
            <rFont val="Tahoma"/>
            <family val="2"/>
          </rPr>
          <t>based on 0-9 yr rates</t>
        </r>
      </text>
    </comment>
    <comment ref="U211" authorId="0" shapeId="0" xr:uid="{00000000-0006-0000-0000-0000C4000000}">
      <text>
        <r>
          <rPr>
            <b/>
            <sz val="9"/>
            <color indexed="81"/>
            <rFont val="Tahoma"/>
            <family val="2"/>
          </rPr>
          <t>based on 10-19 yr rates</t>
        </r>
      </text>
    </comment>
    <comment ref="V211" authorId="0" shapeId="0" xr:uid="{00000000-0006-0000-0000-0000C5000000}">
      <text>
        <r>
          <rPr>
            <b/>
            <sz val="9"/>
            <color indexed="81"/>
            <rFont val="Tahoma"/>
            <family val="2"/>
          </rPr>
          <t>based on 10-19 yr rates</t>
        </r>
      </text>
    </comment>
    <comment ref="W211" authorId="0" shapeId="0" xr:uid="{00000000-0006-0000-0000-0000C6000000}">
      <text>
        <r>
          <rPr>
            <b/>
            <sz val="9"/>
            <color indexed="81"/>
            <rFont val="Tahoma"/>
            <family val="2"/>
          </rPr>
          <t>based on 0-9 yr rates</t>
        </r>
      </text>
    </comment>
    <comment ref="X211" authorId="0" shapeId="0" xr:uid="{00000000-0006-0000-0000-0000C7000000}">
      <text>
        <r>
          <rPr>
            <b/>
            <sz val="9"/>
            <color indexed="81"/>
            <rFont val="Tahoma"/>
            <family val="2"/>
          </rPr>
          <t>based on 0-9 yr rates</t>
        </r>
      </text>
    </comment>
    <comment ref="Y211" authorId="0" shapeId="0" xr:uid="{00000000-0006-0000-0000-0000C8000000}">
      <text>
        <r>
          <rPr>
            <b/>
            <sz val="9"/>
            <color indexed="81"/>
            <rFont val="Tahoma"/>
            <family val="2"/>
          </rPr>
          <t>based on 10-19 yr rates</t>
        </r>
      </text>
    </comment>
    <comment ref="Z211" authorId="0" shapeId="0" xr:uid="{00000000-0006-0000-0000-0000C9000000}">
      <text>
        <r>
          <rPr>
            <b/>
            <sz val="9"/>
            <color indexed="81"/>
            <rFont val="Tahoma"/>
            <family val="2"/>
          </rPr>
          <t>based on 10-19 yr rates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61" authorId="0" shapeId="0" xr:uid="{17C9AC0F-43B3-438D-A07C-FEC9C1CCAD6E}">
      <text>
        <r>
          <rPr>
            <b/>
            <sz val="9"/>
            <color indexed="81"/>
            <rFont val="Tahoma"/>
            <family val="2"/>
          </rPr>
          <t>To be renamed South Korea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5" authorId="0" shapeId="0" xr:uid="{B7C8AAC9-4C28-499B-9352-851309997F18}">
      <text>
        <r>
          <rPr>
            <b/>
            <sz val="9"/>
            <color indexed="81"/>
            <rFont val="Tahoma"/>
            <family val="2"/>
          </rPr>
          <t>To be renamed Palestine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06" authorId="0" shapeId="0" xr:uid="{AF501FD3-00B8-4FD0-83C2-9D7B103BA6ED}">
      <text>
        <r>
          <rPr>
            <b/>
            <sz val="9"/>
            <color rgb="FF000000"/>
            <rFont val="Tahoma"/>
            <family val="2"/>
          </rPr>
          <t>To be renamed Tanzania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Patterson</author>
    <author>Windows User</author>
    <author>Windows 7</author>
  </authors>
  <commentList>
    <comment ref="C6" authorId="0" shapeId="0" xr:uid="{00000000-0006-0000-0100-000001000000}">
      <text>
        <r>
          <rPr>
            <sz val="9"/>
            <color indexed="81"/>
            <rFont val="Tahoma"/>
            <family val="2"/>
          </rPr>
          <t xml:space="preserve">Ages 1-4.  No sex-specific values available
</t>
        </r>
      </text>
    </comment>
    <comment ref="D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
</t>
        </r>
      </text>
    </comment>
    <comment ref="E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
</t>
        </r>
      </text>
    </comment>
    <comment ref="F6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
</t>
        </r>
      </text>
    </comment>
    <comment ref="G6" authorId="0" shapeId="0" xr:uid="{00000000-0006-0000-0100-000005000000}">
      <text>
        <r>
          <rPr>
            <sz val="9"/>
            <color indexed="81"/>
            <rFont val="Tahoma"/>
            <family val="2"/>
          </rPr>
          <t xml:space="preserve">Ages 1-4.  No sex-specific values available
</t>
        </r>
      </text>
    </comment>
    <comment ref="H6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
</t>
        </r>
      </text>
    </comment>
    <comment ref="I6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
</t>
        </r>
      </text>
    </comment>
    <comment ref="J6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
</t>
        </r>
      </text>
    </comment>
    <comment ref="C7" authorId="0" shapeId="0" xr:uid="{00000000-0006-0000-0100-000009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D7" authorId="0" shapeId="0" xr:uid="{00000000-0006-0000-0100-00000A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E7" authorId="0" shapeId="0" xr:uid="{00000000-0006-0000-0100-00000B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F7" authorId="0" shapeId="0" xr:uid="{00000000-0006-0000-0100-00000C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G7" authorId="0" shapeId="0" xr:uid="{00000000-0006-0000-0100-00000D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H7" authorId="0" shapeId="0" xr:uid="{00000000-0006-0000-0100-00000E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I7" authorId="0" shapeId="0" xr:uid="{00000000-0006-0000-0100-00000F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J7" authorId="0" shapeId="0" xr:uid="{00000000-0006-0000-0100-000010000000}">
      <text>
        <r>
          <rPr>
            <sz val="8"/>
            <color indexed="81"/>
            <rFont val="Tahoma"/>
            <family val="2"/>
          </rPr>
          <t>No sex-specific values available</t>
        </r>
      </text>
    </comment>
    <comment ref="F8" authorId="1" shapeId="0" xr:uid="{00000000-0006-0000-0100-000011000000}">
      <text>
        <r>
          <rPr>
            <b/>
            <sz val="9"/>
            <color indexed="81"/>
            <rFont val="Tahoma"/>
            <family val="2"/>
          </rPr>
          <t xml:space="preserve">ages 15-18
</t>
        </r>
      </text>
    </comment>
    <comment ref="J8" authorId="1" shapeId="0" xr:uid="{00000000-0006-0000-0100-000012000000}">
      <text>
        <r>
          <rPr>
            <b/>
            <sz val="9"/>
            <color indexed="81"/>
            <rFont val="Tahoma"/>
            <family val="2"/>
          </rPr>
          <t>ages 15-18</t>
        </r>
      </text>
    </comment>
    <comment ref="C9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</t>
        </r>
      </text>
    </comment>
    <comment ref="D9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</t>
        </r>
      </text>
    </comment>
    <comment ref="E9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</t>
        </r>
      </text>
    </comment>
    <comment ref="F9" authorId="0" shapeId="0" xr:uid="{00000000-0006-0000-0100-000016000000}">
      <text>
        <r>
          <rPr>
            <b/>
            <sz val="8"/>
            <color indexed="81"/>
            <rFont val="Tahoma"/>
            <family val="2"/>
          </rPr>
          <t>Chris Patterson:</t>
        </r>
        <r>
          <rPr>
            <sz val="8"/>
            <color indexed="81"/>
            <rFont val="Tahoma"/>
            <family val="2"/>
          </rPr>
          <t xml:space="preserve">
 age 15-17 only</t>
        </r>
      </text>
    </comment>
    <comment ref="G9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</t>
        </r>
      </text>
    </comment>
    <comment ref="H9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</t>
        </r>
      </text>
    </comment>
    <comment ref="I9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Chris Patterson:</t>
        </r>
        <r>
          <rPr>
            <sz val="9"/>
            <color indexed="81"/>
            <rFont val="Tahoma"/>
            <family val="2"/>
          </rPr>
          <t xml:space="preserve">
No sex-specific values available</t>
        </r>
      </text>
    </comment>
    <comment ref="J9" authorId="0" shapeId="0" xr:uid="{00000000-0006-0000-0100-00001A000000}">
      <text>
        <r>
          <rPr>
            <b/>
            <sz val="8"/>
            <color indexed="81"/>
            <rFont val="Tahoma"/>
            <family val="2"/>
          </rPr>
          <t>Chris Patterson:</t>
        </r>
        <r>
          <rPr>
            <sz val="8"/>
            <color indexed="81"/>
            <rFont val="Tahoma"/>
            <family val="2"/>
          </rPr>
          <t xml:space="preserve">
 age 15-17 only</t>
        </r>
      </text>
    </comment>
    <comment ref="C10" authorId="0" shapeId="0" xr:uid="{00000000-0006-0000-0100-00001B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D10" authorId="0" shapeId="0" xr:uid="{00000000-0006-0000-0100-00001C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E10" authorId="0" shapeId="0" xr:uid="{00000000-0006-0000-0100-00001D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F10" authorId="0" shapeId="0" xr:uid="{00000000-0006-0000-0100-00001E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G10" authorId="0" shapeId="0" xr:uid="{00000000-0006-0000-0100-00001F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H10" authorId="0" shapeId="0" xr:uid="{00000000-0006-0000-0100-000020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I10" authorId="0" shapeId="0" xr:uid="{00000000-0006-0000-0100-000021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J10" authorId="0" shapeId="0" xr:uid="{00000000-0006-0000-0100-000022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C11" authorId="0" shapeId="0" xr:uid="{00000000-0006-0000-0100-000023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D11" authorId="0" shapeId="0" xr:uid="{00000000-0006-0000-0100-000024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E11" authorId="0" shapeId="0" xr:uid="{00000000-0006-0000-0100-000025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F11" authorId="0" shapeId="0" xr:uid="{00000000-0006-0000-0100-000026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G11" authorId="0" shapeId="0" xr:uid="{00000000-0006-0000-0100-000027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H11" authorId="0" shapeId="0" xr:uid="{00000000-0006-0000-0100-000028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I11" authorId="0" shapeId="0" xr:uid="{00000000-0006-0000-0100-000029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J11" authorId="0" shapeId="0" xr:uid="{00000000-0006-0000-0100-00002A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F12" authorId="0" shapeId="0" xr:uid="{00000000-0006-0000-0100-00002B000000}">
      <text>
        <r>
          <rPr>
            <b/>
            <sz val="9"/>
            <color indexed="81"/>
            <rFont val="Tahoma"/>
            <family val="2"/>
          </rPr>
          <t>1996-1997 only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2" authorId="0" shapeId="0" xr:uid="{00000000-0006-0000-0100-00002C000000}">
      <text>
        <r>
          <rPr>
            <b/>
            <sz val="9"/>
            <color indexed="81"/>
            <rFont val="Tahoma"/>
            <family val="2"/>
          </rPr>
          <t>1996-1997 only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3" authorId="0" shapeId="0" xr:uid="{00000000-0006-0000-0100-00002D000000}">
      <text>
        <r>
          <rPr>
            <b/>
            <sz val="9"/>
            <color indexed="81"/>
            <rFont val="Tahoma"/>
            <family val="2"/>
          </rPr>
          <t xml:space="preserve">age 15-17yr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3" authorId="0" shapeId="0" xr:uid="{00000000-0006-0000-0100-00002E000000}">
      <text>
        <r>
          <rPr>
            <b/>
            <sz val="9"/>
            <color indexed="81"/>
            <rFont val="Tahoma"/>
            <family val="2"/>
          </rPr>
          <t xml:space="preserve">age 15-17yr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1" shapeId="0" xr:uid="{00000000-0006-0000-0100-00002F000000}">
      <text>
        <r>
          <rPr>
            <b/>
            <sz val="9"/>
            <color indexed="81"/>
            <rFont val="Tahoma"/>
            <family val="2"/>
          </rPr>
          <t xml:space="preserve">Age 15-17 only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4" authorId="1" shapeId="0" xr:uid="{00000000-0006-0000-0100-000030000000}">
      <text>
        <r>
          <rPr>
            <b/>
            <sz val="9"/>
            <color indexed="81"/>
            <rFont val="Tahoma"/>
            <family val="2"/>
          </rPr>
          <t xml:space="preserve">Age 15-17 only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5" authorId="0" shapeId="0" xr:uid="{00000000-0006-0000-0100-000031000000}">
      <text>
        <r>
          <rPr>
            <b/>
            <sz val="9"/>
            <color indexed="81"/>
            <rFont val="Tahoma"/>
            <family val="2"/>
          </rPr>
          <t>1996-1997 only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5" authorId="0" shapeId="0" xr:uid="{00000000-0006-0000-0100-000032000000}">
      <text>
        <r>
          <rPr>
            <b/>
            <sz val="9"/>
            <color indexed="81"/>
            <rFont val="Tahoma"/>
            <family val="2"/>
          </rPr>
          <t>1996-1997 only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7" authorId="1" shapeId="0" xr:uid="{00000000-0006-0000-0100-000033000000}">
      <text>
        <r>
          <rPr>
            <b/>
            <sz val="9"/>
            <color indexed="81"/>
            <rFont val="Tahoma"/>
            <family val="2"/>
          </rPr>
          <t>Ages 15-18 only</t>
        </r>
      </text>
    </comment>
    <comment ref="J17" authorId="1" shapeId="0" xr:uid="{00000000-0006-0000-0100-000034000000}">
      <text>
        <r>
          <rPr>
            <b/>
            <sz val="9"/>
            <color indexed="81"/>
            <rFont val="Tahoma"/>
            <family val="2"/>
          </rPr>
          <t>Ages 15-18 only</t>
        </r>
      </text>
    </comment>
    <comment ref="F20" authorId="0" shapeId="0" xr:uid="{00000000-0006-0000-0100-000035000000}">
      <text>
        <r>
          <rPr>
            <b/>
            <sz val="9"/>
            <color indexed="81"/>
            <rFont val="Tahoma"/>
            <family val="2"/>
          </rPr>
          <t>1996-1997 only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0" authorId="0" shapeId="0" xr:uid="{00000000-0006-0000-0100-000036000000}">
      <text>
        <r>
          <rPr>
            <b/>
            <sz val="9"/>
            <color indexed="81"/>
            <rFont val="Tahoma"/>
            <family val="2"/>
          </rPr>
          <t>1996-1997 only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1" authorId="2" shapeId="0" xr:uid="{00000000-0006-0000-0100-000037000000}">
      <text>
        <r>
          <rPr>
            <b/>
            <sz val="9"/>
            <color indexed="81"/>
            <rFont val="Tahoma"/>
            <family val="2"/>
          </rPr>
          <t>From PDR data in Rashani et al (2014) - sex-specific rates not available</t>
        </r>
      </text>
    </comment>
    <comment ref="J21" authorId="2" shapeId="0" xr:uid="{00000000-0006-0000-0100-000038000000}">
      <text>
        <r>
          <rPr>
            <b/>
            <sz val="9"/>
            <color indexed="81"/>
            <rFont val="Tahoma"/>
            <family val="2"/>
          </rPr>
          <t>From PDR data in Rashani et al (2014) - sex-specific rates not available</t>
        </r>
      </text>
    </comment>
    <comment ref="F22" authorId="1" shapeId="0" xr:uid="{00000000-0006-0000-0100-000039000000}">
      <text>
        <r>
          <rPr>
            <b/>
            <sz val="9"/>
            <color indexed="81"/>
            <rFont val="Tahoma"/>
            <family val="2"/>
          </rPr>
          <t>15-18 age range</t>
        </r>
      </text>
    </comment>
    <comment ref="J22" authorId="1" shapeId="0" xr:uid="{00000000-0006-0000-0100-00003A000000}">
      <text>
        <r>
          <rPr>
            <b/>
            <sz val="9"/>
            <color indexed="81"/>
            <rFont val="Tahoma"/>
            <family val="2"/>
          </rPr>
          <t>15-18 age range</t>
        </r>
      </text>
    </comment>
    <comment ref="F23" authorId="0" shapeId="0" xr:uid="{00000000-0006-0000-0100-00003B000000}">
      <text>
        <r>
          <rPr>
            <b/>
            <sz val="9"/>
            <color indexed="81"/>
            <rFont val="Tahoma"/>
            <family val="2"/>
          </rPr>
          <t>1996-1997 only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3" authorId="0" shapeId="0" xr:uid="{00000000-0006-0000-0100-00003C000000}">
      <text>
        <r>
          <rPr>
            <b/>
            <sz val="9"/>
            <color indexed="81"/>
            <rFont val="Tahoma"/>
            <family val="2"/>
          </rPr>
          <t>1996-1997 only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8" authorId="1" shapeId="0" xr:uid="{00000000-0006-0000-0100-00003D000000}">
      <text>
        <r>
          <rPr>
            <b/>
            <sz val="9"/>
            <color indexed="81"/>
            <rFont val="Tahoma"/>
            <family val="2"/>
          </rPr>
          <t>sex-specific rates not available, average inc rate</t>
        </r>
      </text>
    </comment>
    <comment ref="D28" authorId="1" shapeId="0" xr:uid="{00000000-0006-0000-0100-00003E000000}">
      <text>
        <r>
          <rPr>
            <b/>
            <sz val="9"/>
            <color indexed="81"/>
            <rFont val="Tahoma"/>
            <family val="2"/>
          </rPr>
          <t>sex-specific rates not available, average inc rate</t>
        </r>
      </text>
    </comment>
    <comment ref="E28" authorId="1" shapeId="0" xr:uid="{00000000-0006-0000-0100-00003F000000}">
      <text>
        <r>
          <rPr>
            <b/>
            <sz val="9"/>
            <color indexed="81"/>
            <rFont val="Tahoma"/>
            <family val="2"/>
          </rPr>
          <t>sex-specific rates not available, average inc rate</t>
        </r>
      </text>
    </comment>
    <comment ref="F28" authorId="1" shapeId="0" xr:uid="{00000000-0006-0000-0100-000040000000}">
      <text>
        <r>
          <rPr>
            <b/>
            <sz val="9"/>
            <color indexed="81"/>
            <rFont val="Tahoma"/>
            <family val="2"/>
          </rPr>
          <t>sex-specific rates not available, average inc rate</t>
        </r>
      </text>
    </comment>
    <comment ref="G28" authorId="1" shapeId="0" xr:uid="{00000000-0006-0000-0100-000041000000}">
      <text>
        <r>
          <rPr>
            <b/>
            <sz val="9"/>
            <color indexed="81"/>
            <rFont val="Tahoma"/>
            <family val="2"/>
          </rPr>
          <t>sex-specific rates not available, average inc rate</t>
        </r>
      </text>
    </comment>
    <comment ref="H28" authorId="1" shapeId="0" xr:uid="{00000000-0006-0000-0100-000042000000}">
      <text>
        <r>
          <rPr>
            <b/>
            <sz val="9"/>
            <color indexed="81"/>
            <rFont val="Tahoma"/>
            <family val="2"/>
          </rPr>
          <t>sex-specific rates not available, average inc rate</t>
        </r>
      </text>
    </comment>
    <comment ref="I28" authorId="1" shapeId="0" xr:uid="{00000000-0006-0000-0100-000043000000}">
      <text>
        <r>
          <rPr>
            <b/>
            <sz val="9"/>
            <color indexed="81"/>
            <rFont val="Tahoma"/>
            <family val="2"/>
          </rPr>
          <t>sex-specific rates not available, average inc rate</t>
        </r>
      </text>
    </comment>
    <comment ref="J28" authorId="1" shapeId="0" xr:uid="{00000000-0006-0000-0100-000044000000}">
      <text>
        <r>
          <rPr>
            <b/>
            <sz val="9"/>
            <color indexed="81"/>
            <rFont val="Tahoma"/>
            <family val="2"/>
          </rPr>
          <t>sex-specific rates not available, average inc rate</t>
        </r>
      </text>
    </comment>
    <comment ref="C29" authorId="1" shapeId="0" xr:uid="{00000000-0006-0000-0100-000045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D29" authorId="1" shapeId="0" xr:uid="{00000000-0006-0000-0100-000046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E29" authorId="1" shapeId="0" xr:uid="{00000000-0006-0000-0100-000047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F29" authorId="1" shapeId="0" xr:uid="{00000000-0006-0000-0100-000048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G29" authorId="1" shapeId="0" xr:uid="{00000000-0006-0000-0100-000049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H29" authorId="1" shapeId="0" xr:uid="{00000000-0006-0000-0100-00004A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I29" authorId="1" shapeId="0" xr:uid="{00000000-0006-0000-0100-00004B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J29" authorId="1" shapeId="0" xr:uid="{00000000-0006-0000-0100-00004C000000}">
      <text>
        <r>
          <rPr>
            <b/>
            <sz val="9"/>
            <color indexed="81"/>
            <rFont val="Tahoma"/>
            <family val="2"/>
          </rPr>
          <t>average 2010-2014, values from graph, sex-specific rates not available</t>
        </r>
      </text>
    </comment>
    <comment ref="C30" authorId="2" shapeId="0" xr:uid="{00000000-0006-0000-0100-00004D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D30" authorId="2" shapeId="0" xr:uid="{00000000-0006-0000-0100-00004E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E30" authorId="2" shapeId="0" xr:uid="{00000000-0006-0000-0100-00004F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F30" authorId="2" shapeId="0" xr:uid="{00000000-0006-0000-0100-000050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G30" authorId="2" shapeId="0" xr:uid="{00000000-0006-0000-0100-000051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H30" authorId="2" shapeId="0" xr:uid="{00000000-0006-0000-0100-000052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I30" authorId="2" shapeId="0" xr:uid="{00000000-0006-0000-0100-000053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J30" authorId="2" shapeId="0" xr:uid="{00000000-0006-0000-0100-000054000000}">
      <text>
        <r>
          <rPr>
            <b/>
            <sz val="9"/>
            <color indexed="81"/>
            <rFont val="Tahoma"/>
            <family val="2"/>
          </rPr>
          <t>Sex -specific rates not available</t>
        </r>
      </text>
    </comment>
    <comment ref="C31" authorId="0" shapeId="0" xr:uid="{00000000-0006-0000-0100-000055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D31" authorId="0" shapeId="0" xr:uid="{00000000-0006-0000-0100-000056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E31" authorId="0" shapeId="0" xr:uid="{00000000-0006-0000-0100-000057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F31" authorId="0" shapeId="0" xr:uid="{00000000-0006-0000-0100-000058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G31" authorId="0" shapeId="0" xr:uid="{00000000-0006-0000-0100-000059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H31" authorId="0" shapeId="0" xr:uid="{00000000-0006-0000-0100-00005A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I31" authorId="0" shapeId="0" xr:uid="{00000000-0006-0000-0100-00005B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J31" authorId="0" shapeId="0" xr:uid="{00000000-0006-0000-0100-00005C000000}">
      <text>
        <r>
          <rPr>
            <sz val="9"/>
            <color indexed="81"/>
            <rFont val="Tahoma"/>
            <family val="2"/>
          </rPr>
          <t>Sex-specific rates not available</t>
        </r>
      </text>
    </comment>
    <comment ref="C33" authorId="0" shapeId="0" xr:uid="{00000000-0006-0000-0100-00005D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D33" authorId="0" shapeId="0" xr:uid="{00000000-0006-0000-0100-00005E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E33" authorId="0" shapeId="0" xr:uid="{00000000-0006-0000-0100-00005F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F33" authorId="0" shapeId="0" xr:uid="{00000000-0006-0000-0100-000060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G33" authorId="0" shapeId="0" xr:uid="{00000000-0006-0000-0100-000061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H33" authorId="0" shapeId="0" xr:uid="{00000000-0006-0000-0100-000062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I33" authorId="0" shapeId="0" xr:uid="{00000000-0006-0000-0100-000063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  <comment ref="J33" authorId="0" shapeId="0" xr:uid="{00000000-0006-0000-0100-000064000000}">
      <text>
        <r>
          <rPr>
            <b/>
            <sz val="9"/>
            <color indexed="81"/>
            <rFont val="Tahoma"/>
            <family val="2"/>
          </rPr>
          <t>No sex-specific rates available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P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set zero incidence at age 0</t>
        </r>
      </text>
    </comment>
    <comment ref="Q3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Adjust in age group to reflect zero incidence at age 0</t>
        </r>
      </text>
    </comment>
    <comment ref="U3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set zero incidence at age 0</t>
        </r>
      </text>
    </comment>
    <comment ref="V3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Adjust in age group to reflect zero incidence at age 0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Patterson</author>
  </authors>
  <commentList>
    <comment ref="B23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Change this to see the effect on prevalence of increasing the RR for death in T1DM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Patterson</author>
  </authors>
  <commentList>
    <comment ref="B23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Change this to see the effect on prevalence of increasing the RR for death in T1DM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F187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west bank</t>
        </r>
      </text>
    </comment>
  </commentList>
</comments>
</file>

<file path=xl/sharedStrings.xml><?xml version="1.0" encoding="utf-8"?>
<sst xmlns="http://schemas.openxmlformats.org/spreadsheetml/2006/main" count="8362" uniqueCount="1299">
  <si>
    <t>Afghanistan</t>
  </si>
  <si>
    <t>Albania</t>
  </si>
  <si>
    <t>Algeria</t>
  </si>
  <si>
    <t>Angola</t>
  </si>
  <si>
    <t>Azerbaijan</t>
  </si>
  <si>
    <t>Argentina</t>
  </si>
  <si>
    <t>Australia</t>
  </si>
  <si>
    <t>Austria</t>
  </si>
  <si>
    <t>Bahamas</t>
  </si>
  <si>
    <t>Bahrain</t>
  </si>
  <si>
    <t>Bangladesh</t>
  </si>
  <si>
    <t>Armenia</t>
  </si>
  <si>
    <t>Barbados</t>
  </si>
  <si>
    <t>Belgium</t>
  </si>
  <si>
    <t>Bhutan</t>
  </si>
  <si>
    <t>Bolivia</t>
  </si>
  <si>
    <t>Bosnia and Herzegovina</t>
  </si>
  <si>
    <t>Botswana</t>
  </si>
  <si>
    <t>Brazil</t>
  </si>
  <si>
    <t>Belize</t>
  </si>
  <si>
    <t>Solomon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</si>
  <si>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</si>
  <si>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</si>
  <si>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</si>
  <si>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</si>
  <si>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</si>
  <si>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</si>
  <si>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</si>
  <si>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</si>
  <si>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Cape Verde</t>
  </si>
  <si>
    <t>Central African Republic</t>
  </si>
  <si>
    <t>Sri Lanka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</si>
  <si>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</si>
  <si>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</si>
  <si>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</si>
  <si>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</si>
  <si>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</si>
  <si>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</si>
  <si>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</si>
  <si>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</si>
  <si>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Cuba</t>
  </si>
  <si>
    <t>Cyprus</t>
  </si>
  <si>
    <t>Czech Republic</t>
  </si>
  <si>
    <t>Benin</t>
  </si>
  <si>
    <t>Denmark</t>
  </si>
  <si>
    <t>Dominican Republic</t>
  </si>
  <si>
    <t>Ecuador</t>
  </si>
  <si>
    <t>El Salvador</t>
  </si>
  <si>
    <t>Equatorial Guinea</t>
  </si>
  <si>
    <t>Ethiopia</t>
  </si>
  <si>
    <t>Eritrea</t>
  </si>
  <si>
    <t>Estonia</t>
  </si>
  <si>
    <t>Fiji</t>
  </si>
  <si>
    <t>Finland</t>
  </si>
  <si>
    <t>France</t>
  </si>
  <si>
    <t>French Guiana</t>
  </si>
  <si>
    <t>French Polynesia</t>
  </si>
  <si>
    <t>Djibouti</t>
  </si>
  <si>
    <t>Gabon</t>
  </si>
  <si>
    <t>Georgia</t>
  </si>
  <si>
    <t>Gambia</t>
  </si>
  <si>
    <t>Occupied Palestinian Territory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</si>
  <si>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</si>
  <si>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</si>
  <si>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</si>
  <si>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</si>
  <si>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</si>
  <si>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</si>
  <si>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</si>
  <si>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</si>
  <si>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</si>
  <si>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</si>
  <si>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</si>
  <si>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</si>
  <si>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</si>
  <si>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</si>
  <si>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</si>
  <si>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</si>
  <si>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</si>
  <si>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</si>
  <si>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</si>
  <si>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</si>
  <si>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</si>
  <si>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</si>
  <si>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</si>
  <si>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</si>
  <si>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</si>
  <si>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</si>
  <si>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</si>
  <si>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Kuwait</t>
  </si>
  <si>
    <t>Kyrgyzstan</t>
  </si>
  <si>
    <t>Lao People's Democratic Republic</t>
  </si>
  <si>
    <t>Lebanon</t>
  </si>
  <si>
    <t>Lesotho</t>
  </si>
  <si>
    <t>Latvia</t>
  </si>
  <si>
    <t>Liberia</t>
  </si>
  <si>
    <t>Libyan Arab Jamahiriya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</si>
  <si>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</si>
  <si>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</si>
  <si>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</si>
  <si>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</si>
  <si>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</si>
  <si>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</si>
  <si>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</si>
  <si>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</si>
  <si>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</si>
  <si>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</si>
  <si>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</si>
  <si>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</si>
  <si>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Mongolia</t>
  </si>
  <si>
    <t>Morocco</t>
  </si>
  <si>
    <t>Mozambique</t>
  </si>
  <si>
    <t>Oman</t>
  </si>
  <si>
    <t>Namibia</t>
  </si>
  <si>
    <t>Nepal</t>
  </si>
  <si>
    <t>Netherlands</t>
  </si>
  <si>
    <t>Aruba</t>
  </si>
  <si>
    <t>New Caledonia</t>
  </si>
  <si>
    <t>Vanuatu</t>
  </si>
  <si>
    <t>New Zealand</t>
  </si>
  <si>
    <t>Nicaragua</t>
  </si>
  <si>
    <t>Niger</t>
  </si>
  <si>
    <t>Nigeria</t>
  </si>
  <si>
    <t>Norway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</si>
  <si>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</si>
  <si>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</si>
  <si>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</si>
  <si>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</si>
  <si>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</si>
  <si>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</si>
  <si>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</si>
  <si>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</si>
  <si>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</si>
  <si>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Puerto Rico</t>
  </si>
  <si>
    <t>Qatar</t>
  </si>
  <si>
    <t>Réunion</t>
  </si>
  <si>
    <t>Romania</t>
  </si>
  <si>
    <t>Russian Federation</t>
  </si>
  <si>
    <t>Rwanda</t>
  </si>
  <si>
    <t>Saint Lucia</t>
  </si>
  <si>
    <t>Saint Vincent and the Grenadines</t>
  </si>
  <si>
    <t>Sao Tome and Principe</t>
  </si>
  <si>
    <t>Saudi Arabia</t>
  </si>
  <si>
    <t>Senegal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</si>
  <si>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</si>
  <si>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</si>
  <si>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</si>
  <si>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</si>
  <si>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</si>
  <si>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</si>
  <si>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</si>
  <si>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</si>
  <si>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</si>
  <si>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Western Sahara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</si>
  <si>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</si>
  <si>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</si>
  <si>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</si>
  <si>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</si>
  <si>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</si>
  <si>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</si>
  <si>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</si>
  <si>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</si>
  <si>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</si>
  <si>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</si>
  <si>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</si>
  <si>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</si>
  <si>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</si>
  <si>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</si>
  <si>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</si>
  <si>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Uganda</t>
  </si>
  <si>
    <t>Ukraine</t>
  </si>
  <si>
    <t>Egypt</t>
  </si>
  <si>
    <t>United Kingdom</t>
  </si>
  <si>
    <t>Channel Islands</t>
  </si>
  <si>
    <t>United Republic of Tanzania</t>
  </si>
  <si>
    <t>United States of America</t>
  </si>
  <si>
    <t>Burkina Faso</t>
  </si>
  <si>
    <t>Uruguay</t>
  </si>
  <si>
    <t>Uzbekistan</t>
  </si>
  <si>
    <t>Venezuela</t>
  </si>
  <si>
    <t>Samoa</t>
  </si>
  <si>
    <t>Yemen</t>
  </si>
  <si>
    <t>Zambia</t>
  </si>
  <si>
    <t>F 15-19</t>
  </si>
  <si>
    <t>F 10-14</t>
  </si>
  <si>
    <t>M 15-19</t>
  </si>
  <si>
    <t>M 10-14</t>
  </si>
  <si>
    <t>Country</t>
  </si>
  <si>
    <t>Andorra</t>
  </si>
  <si>
    <t>Anguilla</t>
  </si>
  <si>
    <t>Antigua and Barbuda</t>
  </si>
  <si>
    <t>Bermuda</t>
  </si>
  <si>
    <t>British Virgin Islands</t>
  </si>
  <si>
    <t>Cayman Islands</t>
  </si>
  <si>
    <t>China, Hong Kong</t>
  </si>
  <si>
    <t>Cook Islands</t>
  </si>
  <si>
    <t>Kiribati</t>
  </si>
  <si>
    <t>Liechtenstein</t>
  </si>
  <si>
    <t>Macedonia</t>
  </si>
  <si>
    <t>Marshall Islands</t>
  </si>
  <si>
    <t>Monaco</t>
  </si>
  <si>
    <t>Nauru</t>
  </si>
  <si>
    <t>Niue</t>
  </si>
  <si>
    <t>Palau</t>
  </si>
  <si>
    <t>Reunion</t>
  </si>
  <si>
    <t>San Marino</t>
  </si>
  <si>
    <t>Seychelles</t>
  </si>
  <si>
    <t>Taiwan</t>
  </si>
  <si>
    <t>Tanzania</t>
  </si>
  <si>
    <t>Tokelau</t>
  </si>
  <si>
    <t>Tuvalu</t>
  </si>
  <si>
    <t>Incidence rates (cases per 100,000 population per year)</t>
  </si>
  <si>
    <t>M 0-14</t>
  </si>
  <si>
    <t>F 0-14</t>
  </si>
  <si>
    <t>M 0-4</t>
  </si>
  <si>
    <t>M 5-9</t>
  </si>
  <si>
    <t>F 0-4</t>
  </si>
  <si>
    <t>F 5-9</t>
  </si>
  <si>
    <t>Period</t>
  </si>
  <si>
    <t>Geography</t>
  </si>
  <si>
    <t>Number</t>
  </si>
  <si>
    <t>Completeness</t>
  </si>
  <si>
    <t>Quality</t>
  </si>
  <si>
    <t>Reference</t>
  </si>
  <si>
    <t>of cases</t>
  </si>
  <si>
    <t>X</t>
  </si>
  <si>
    <t>Oran</t>
  </si>
  <si>
    <t>NA</t>
  </si>
  <si>
    <t>B</t>
  </si>
  <si>
    <t>DIAMOND (2006)</t>
  </si>
  <si>
    <t>1990-1999</t>
  </si>
  <si>
    <t>Avellaneda, Cordoba, Corrientes, Tierra del Fuego</t>
  </si>
  <si>
    <t>88-100%</t>
  </si>
  <si>
    <t>A/B</t>
  </si>
  <si>
    <t>1997-2002</t>
  </si>
  <si>
    <t>A</t>
  </si>
  <si>
    <t>1999-2003</t>
  </si>
  <si>
    <t>Whole country</t>
  </si>
  <si>
    <t>EURODIAB (2009)</t>
  </si>
  <si>
    <t>2001-2002</t>
  </si>
  <si>
    <t>Peter (2005)</t>
  </si>
  <si>
    <t>1990-1993</t>
  </si>
  <si>
    <t>DIAMOND, Karvonen (2000)</t>
  </si>
  <si>
    <t>Antwerp</t>
  </si>
  <si>
    <t xml:space="preserve">China </t>
  </si>
  <si>
    <t>99-100%</t>
  </si>
  <si>
    <t>Gomel, Minsk</t>
  </si>
  <si>
    <t>approx.375</t>
  </si>
  <si>
    <t>Zalutskaya (2004)</t>
  </si>
  <si>
    <t>75-100%</t>
  </si>
  <si>
    <t xml:space="preserve">India </t>
  </si>
  <si>
    <t>Cali, Santafe de Bogota</t>
  </si>
  <si>
    <t>NA, 97%</t>
  </si>
  <si>
    <t>25-100%</t>
  </si>
  <si>
    <t>2000-2004</t>
  </si>
  <si>
    <t>M  0-4</t>
  </si>
  <si>
    <t>M  5-9</t>
  </si>
  <si>
    <t>M10-14</t>
  </si>
  <si>
    <t>F  0-4</t>
  </si>
  <si>
    <t>F  5-9</t>
  </si>
  <si>
    <t>1996-2005</t>
  </si>
  <si>
    <t>1995-1999</t>
  </si>
  <si>
    <t>39-67%</t>
  </si>
  <si>
    <t>1998-1999</t>
  </si>
  <si>
    <t>N/A</t>
  </si>
  <si>
    <t>Amirkhanashvili (2000)</t>
  </si>
  <si>
    <t>EMME</t>
  </si>
  <si>
    <t>EUR</t>
  </si>
  <si>
    <t>AFR</t>
  </si>
  <si>
    <t>SACA</t>
  </si>
  <si>
    <t>WP</t>
  </si>
  <si>
    <t>SEA</t>
  </si>
  <si>
    <t>China, Macau</t>
  </si>
  <si>
    <t>Congo, Democratic Republic of</t>
  </si>
  <si>
    <t>Dominica</t>
  </si>
  <si>
    <t>Iran, Islamic Republic of</t>
  </si>
  <si>
    <t>Korea, Democratic People's Republic of</t>
  </si>
  <si>
    <t>Macedonia, The Former Yugoslav Republic of</t>
  </si>
  <si>
    <t>Micronesia, Federated States of</t>
  </si>
  <si>
    <t>Moldova</t>
  </si>
  <si>
    <t>Saint Kitts and Nevis</t>
  </si>
  <si>
    <t>Serbia and Montenegro</t>
  </si>
  <si>
    <t>Tanzania, United Republic of</t>
  </si>
  <si>
    <t>Timor-Leste</t>
  </si>
  <si>
    <t>US Virgin Islands</t>
  </si>
  <si>
    <t>IDF</t>
  </si>
  <si>
    <t>Region</t>
  </si>
  <si>
    <t>1992-1996</t>
  </si>
  <si>
    <t>Huen (2000)</t>
  </si>
  <si>
    <t>1993-1994</t>
  </si>
  <si>
    <t>Soliman (1996)</t>
  </si>
  <si>
    <t>Comments</t>
  </si>
  <si>
    <t>1989-1993</t>
  </si>
  <si>
    <t>Antigua</t>
  </si>
  <si>
    <t>Tull (1997)</t>
  </si>
  <si>
    <t>Relates to 0-19yr age range</t>
  </si>
  <si>
    <t>?</t>
  </si>
  <si>
    <t>Attica</t>
  </si>
  <si>
    <t>18 counties</t>
  </si>
  <si>
    <t>1994-1998</t>
  </si>
  <si>
    <t>1991-1996</t>
  </si>
  <si>
    <t>Fars</t>
  </si>
  <si>
    <t>Pishdad (2005)</t>
  </si>
  <si>
    <t>Ajlouni (1999)</t>
  </si>
  <si>
    <t>1991-2000</t>
  </si>
  <si>
    <t>Benghazi</t>
  </si>
  <si>
    <t>Kadiki (2002)</t>
  </si>
  <si>
    <t>1990-1994</t>
  </si>
  <si>
    <t>35-100%</t>
  </si>
  <si>
    <t>1999-2000</t>
  </si>
  <si>
    <t>Campbell-Stokes (2005)</t>
  </si>
  <si>
    <t>Anambra</t>
  </si>
  <si>
    <t>Afoke (1992)</t>
  </si>
  <si>
    <t>Karachi</t>
  </si>
  <si>
    <t>1996-2000</t>
  </si>
  <si>
    <t>Ogle(2001)</t>
  </si>
  <si>
    <t>Lima</t>
  </si>
  <si>
    <t>Algarve, Madeira</t>
  </si>
  <si>
    <t>85-100%</t>
  </si>
  <si>
    <t>90-97%</t>
  </si>
  <si>
    <t>Al-Zyoud (1997)</t>
  </si>
  <si>
    <t>1998-2004</t>
  </si>
  <si>
    <t>Aquitaine</t>
  </si>
  <si>
    <t>Barat (2008)</t>
  </si>
  <si>
    <t>1982-1991</t>
  </si>
  <si>
    <t>Dar es Salaam</t>
  </si>
  <si>
    <t>Swai (1993)</t>
  </si>
  <si>
    <t>1991-1995</t>
  </si>
  <si>
    <t>Beja, Gafsa, Kairoan, Monastir</t>
  </si>
  <si>
    <t>1985-1992</t>
  </si>
  <si>
    <t xml:space="preserve">Timchenko (1996) </t>
  </si>
  <si>
    <t>Leeds, Oxford, N. Ireland</t>
  </si>
  <si>
    <t>Caracas</t>
  </si>
  <si>
    <t>pre 1989</t>
  </si>
  <si>
    <t>Copperbelt</t>
  </si>
  <si>
    <t>Rolfe(1989)</t>
  </si>
  <si>
    <t>Lutalo (1985), Wicks(1974) give no incidence rates</t>
  </si>
  <si>
    <t>Montevideo</t>
  </si>
  <si>
    <t>Khartoum</t>
  </si>
  <si>
    <t>Elamin (1997)</t>
  </si>
  <si>
    <t>1992-1994</t>
  </si>
  <si>
    <t>Lee (1998)</t>
  </si>
  <si>
    <t>Belgrade</t>
  </si>
  <si>
    <t>Vlajinac (1995) updated</t>
  </si>
  <si>
    <t>IDF Region Totals</t>
  </si>
  <si>
    <t>AFRICA</t>
  </si>
  <si>
    <t>EUROPE</t>
  </si>
  <si>
    <t>NORTH AMERICA</t>
  </si>
  <si>
    <t>SOUTH EAST ASIA</t>
  </si>
  <si>
    <t>WESTERN PACIFIC</t>
  </si>
  <si>
    <t>WORLD TOTAL</t>
  </si>
  <si>
    <t>2010 estimates</t>
  </si>
  <si>
    <t>2007 estimates</t>
  </si>
  <si>
    <t>Rank</t>
  </si>
  <si>
    <t>3 EMME</t>
  </si>
  <si>
    <t>2 EUR</t>
  </si>
  <si>
    <t>1 AFR</t>
  </si>
  <si>
    <t>4 NA</t>
  </si>
  <si>
    <t>5 SACA</t>
  </si>
  <si>
    <t>7 WP</t>
  </si>
  <si>
    <t>6 SEA</t>
  </si>
  <si>
    <t>Democratic Republic of Congo</t>
  </si>
  <si>
    <t>Federated States of Micronesia</t>
  </si>
  <si>
    <t>Hong Kong China</t>
  </si>
  <si>
    <t>Islamic Republic of Iran</t>
  </si>
  <si>
    <t>Macau China</t>
  </si>
  <si>
    <t>Montenegro</t>
  </si>
  <si>
    <t>Republic of Congo</t>
  </si>
  <si>
    <t>Serbia</t>
  </si>
  <si>
    <t>St Kitts and Nevis</t>
  </si>
  <si>
    <t>St Lucia</t>
  </si>
  <si>
    <t>St Vincent and the Grenadines</t>
  </si>
  <si>
    <t>Timor L'Este</t>
  </si>
  <si>
    <t>Code</t>
  </si>
  <si>
    <t xml:space="preserve">Region </t>
  </si>
  <si>
    <t>Old</t>
  </si>
  <si>
    <t>2004-2009</t>
  </si>
  <si>
    <t>Al-Madinah</t>
  </si>
  <si>
    <t>Habeb (2011)</t>
  </si>
  <si>
    <t>1990-2003</t>
  </si>
  <si>
    <t>91-99%</t>
  </si>
  <si>
    <t>Bruno (2010)</t>
  </si>
  <si>
    <t>Turin, Liguria, Pavia, Modena, Trento, Firenze-Prato, Marche, Lazio, Umbria, Abruzzo, Campania, Sardinia</t>
  </si>
  <si>
    <t>1999-2006</t>
  </si>
  <si>
    <t>Teeäär (2010)</t>
  </si>
  <si>
    <t>Gondar, Jimma</t>
  </si>
  <si>
    <t>1995-2008</t>
  </si>
  <si>
    <t>Alemu (2009)</t>
  </si>
  <si>
    <t>2011 estimates</t>
  </si>
  <si>
    <t>population per year) M&amp;F 0-14yr</t>
  </si>
  <si>
    <t xml:space="preserve"> M&amp;F 0-14yr</t>
  </si>
  <si>
    <t>New cases per annum (000's)</t>
  </si>
  <si>
    <t>Green (2001)</t>
  </si>
  <si>
    <t>Patterson (2012)</t>
  </si>
  <si>
    <t>2000-2009</t>
  </si>
  <si>
    <t>Skordis  (2012)</t>
  </si>
  <si>
    <t>~100%</t>
  </si>
  <si>
    <t>2006-2010</t>
  </si>
  <si>
    <t>Formosa (2012)</t>
  </si>
  <si>
    <t>2006-2007</t>
  </si>
  <si>
    <t>Republic of Srpska</t>
  </si>
  <si>
    <t>1998-2010</t>
  </si>
  <si>
    <t>2004-2008</t>
  </si>
  <si>
    <t>North East</t>
  </si>
  <si>
    <t>Panamonta (2011)</t>
  </si>
  <si>
    <t>Gómez-Díaz (2012)</t>
  </si>
  <si>
    <t>83-100%</t>
  </si>
  <si>
    <t xml:space="preserve">Patterson (2012) </t>
  </si>
  <si>
    <t>Zung (2012)</t>
  </si>
  <si>
    <t>1990-2010</t>
  </si>
  <si>
    <t>Edmonton, Manitoba, Calgary, Prince Edward Island, Quebec, Newfoundland &amp; Labrador</t>
  </si>
  <si>
    <t>~1200</t>
  </si>
  <si>
    <t>Blanchard (1997), Legault (2006), DIAMOND (2006), Newhook (2012)</t>
  </si>
  <si>
    <t>Kalra  (2010)</t>
  </si>
  <si>
    <t>Karnal</t>
  </si>
  <si>
    <t>Gyurus (2012)</t>
  </si>
  <si>
    <t xml:space="preserve">2013 estimates </t>
  </si>
  <si>
    <t>LIC</t>
  </si>
  <si>
    <t>LMIC</t>
  </si>
  <si>
    <t>UMIC</t>
  </si>
  <si>
    <t>HIC</t>
  </si>
  <si>
    <t>NAC</t>
  </si>
  <si>
    <t>Democratic Republic of the Congo</t>
  </si>
  <si>
    <t>Libya</t>
  </si>
  <si>
    <t>State of Palestine</t>
  </si>
  <si>
    <t>South Sudan</t>
  </si>
  <si>
    <t>Sint Maarten</t>
  </si>
  <si>
    <t>Curaçao</t>
  </si>
  <si>
    <t>Faroe Islands</t>
  </si>
  <si>
    <t>Montserrat</t>
  </si>
  <si>
    <t>ID</t>
  </si>
  <si>
    <t>region</t>
  </si>
  <si>
    <t>2001-2012</t>
  </si>
  <si>
    <t>Rojnic Putarek (2014)</t>
  </si>
  <si>
    <t>2004-2012</t>
  </si>
  <si>
    <t>Navasardyan (2014)</t>
  </si>
  <si>
    <t>2007-2012</t>
  </si>
  <si>
    <t>2010-2011</t>
  </si>
  <si>
    <t>Spaans (2015)</t>
  </si>
  <si>
    <t>2009-2010</t>
  </si>
  <si>
    <t>Lin (2014)</t>
  </si>
  <si>
    <t>Harjutsalo (2013)</t>
  </si>
  <si>
    <t>2006-2011</t>
  </si>
  <si>
    <t>Skrivarhaug (2014)</t>
  </si>
  <si>
    <t>2004–2012</t>
  </si>
  <si>
    <t>2002-2011</t>
  </si>
  <si>
    <t>Serban (2015)</t>
  </si>
  <si>
    <t>Shiryaeva (2013)</t>
  </si>
  <si>
    <t>Nile Delta</t>
  </si>
  <si>
    <t>Washington (2013)</t>
  </si>
  <si>
    <t>2001-2010</t>
  </si>
  <si>
    <t>Ogle(2014)</t>
  </si>
  <si>
    <t>2010-2013</t>
  </si>
  <si>
    <t>Marshall (2015)</t>
  </si>
  <si>
    <t>2007-2011</t>
  </si>
  <si>
    <t xml:space="preserve">2015 estimates </t>
  </si>
  <si>
    <t>High</t>
  </si>
  <si>
    <t>HIgh</t>
  </si>
  <si>
    <t>The quality of estimates was assessed using the following simple rating system:</t>
  </si>
  <si>
    <t xml:space="preserve">A. Studies that were based on registers that were population based with validated ascertainment levels of 90% or more. </t>
  </si>
  <si>
    <t>B. Other studies in which population denominators were given to enable rates to be calculated (so excluding case series and studies which used non population-based denominators).</t>
  </si>
  <si>
    <t>Rakhimova (2016)</t>
  </si>
  <si>
    <t>near 100%</t>
  </si>
  <si>
    <t>1998-2014</t>
  </si>
  <si>
    <t>Yeşilkaya (2016)</t>
  </si>
  <si>
    <t>2011-2013</t>
  </si>
  <si>
    <t>2005-2012</t>
  </si>
  <si>
    <t>Shaltout (2016)</t>
  </si>
  <si>
    <t>2010-2014</t>
  </si>
  <si>
    <t>Niar (2015)</t>
  </si>
  <si>
    <t>Roche (2016)</t>
  </si>
  <si>
    <t>2008-2013</t>
  </si>
  <si>
    <t>66.3-96.8%</t>
  </si>
  <si>
    <t>mean incidence rates</t>
  </si>
  <si>
    <t>Haynes (2015)</t>
  </si>
  <si>
    <t>Garfias (2016)</t>
  </si>
  <si>
    <t>2006-2014</t>
  </si>
  <si>
    <t>Kim (2016)</t>
  </si>
  <si>
    <t>2012-2014</t>
  </si>
  <si>
    <t>Chobot (2017)</t>
  </si>
  <si>
    <t>Rawshani (2014)</t>
  </si>
  <si>
    <t>PDR database average inc rates</t>
  </si>
  <si>
    <t>Wu (2016)</t>
  </si>
  <si>
    <t>2007-2013</t>
  </si>
  <si>
    <t>Zhejiang</t>
  </si>
  <si>
    <t>province in eastern china, just south of Shanghai. Register represents 30/90 districts</t>
  </si>
  <si>
    <t>Negrato (2017)</t>
  </si>
  <si>
    <t>Jordan (1994)</t>
  </si>
  <si>
    <t>Mayer-Davis (2017)</t>
  </si>
  <si>
    <t>Ohio, South Carolina, Washington, Amerindian reservations, California, Colorado</t>
  </si>
  <si>
    <t>2002-2012</t>
  </si>
  <si>
    <t>Afoke paper has prevalence up to age 17</t>
  </si>
  <si>
    <t>2000-2011</t>
  </si>
  <si>
    <t>ages 0-14</t>
  </si>
  <si>
    <t>2001-2005</t>
  </si>
  <si>
    <t>total</t>
  </si>
  <si>
    <t>M&amp;F 0-14</t>
  </si>
  <si>
    <t>Country used to make extrapolations (0-14)</t>
  </si>
  <si>
    <t>Incident to age 19</t>
  </si>
  <si>
    <t>Ages 0-14, 15-29 yrs</t>
  </si>
  <si>
    <t>15-19 age group uses 15-18 estimates</t>
  </si>
  <si>
    <t>2007-2015</t>
  </si>
  <si>
    <t>No. of cases calculated by subtracting no.s from 1986-2006, cf Negrato (2010).  Average of 2007-2015 calculated from graph, fig. 2</t>
  </si>
  <si>
    <t>Average values 2010-2014, values estimated from graph, figure 2 on poster</t>
  </si>
  <si>
    <t>Bendas (2015)</t>
  </si>
  <si>
    <t>Model-based National estimates</t>
  </si>
  <si>
    <t>Whole country (0-4 yrs only),  Baden-Württemberg, North Rhine-Westphalia, Saxony (0-14 yrs)</t>
  </si>
  <si>
    <t>Ages 15-18 used for 15-19 age group</t>
  </si>
  <si>
    <t>Radosevic (2013)</t>
  </si>
  <si>
    <t>1992-2013</t>
  </si>
  <si>
    <t>Catalonia, Castlla y Leon, Castilla La Mancha, Madrid, Andalusia, Almeria, Galicia, Aragon, Canaries, Navarro, Biscay, Extremadura, Badajoz</t>
  </si>
  <si>
    <t>~2400</t>
  </si>
  <si>
    <t>Patterson (2012), Bahíllo (2007), Muiña (2012), Zorrilla Torras (2009), López-Siguero (2002), García-García (2006), Carrillo Domínguez (2000),  Compés (2013), Cepedano Dans (2005),Forga (2014), Fernández-Ramos (2017), Gimeno Benítez (2014), Morales-Pérez (2000)</t>
  </si>
  <si>
    <t>Carrillo 2000 paper used for 15-29 yrs - canary islands, 15-19 estimates partly based on 15-29 rates</t>
  </si>
  <si>
    <t>15-19 rates based on 15-29 rates</t>
  </si>
  <si>
    <t>15-19 rates based on 15-18 ages</t>
  </si>
  <si>
    <t>cf graph for age breakdown of incidence, 15-25 age group used for 15-19 rates</t>
  </si>
  <si>
    <t>15-17 rates used for 15-19 age group</t>
  </si>
  <si>
    <t>Aged 0-12yr only. 10-12 rate used for 10-14 age group</t>
  </si>
  <si>
    <t>Estimated from prevalence, under 20 yrs</t>
  </si>
  <si>
    <t>0-14</t>
  </si>
  <si>
    <t>15-19</t>
  </si>
  <si>
    <t>venezuela</t>
  </si>
  <si>
    <t>Incident to age 17</t>
  </si>
  <si>
    <t>15-17 population calculated as 60% 15-19 population</t>
  </si>
  <si>
    <t>Incident to age 14</t>
  </si>
  <si>
    <t>Prevalent to age 14</t>
  </si>
  <si>
    <t>Estimated Cases (1000's)</t>
  </si>
  <si>
    <t>Mean M 0-14, F 0-14</t>
  </si>
  <si>
    <t>M 15-19 (ratio) estimate</t>
  </si>
  <si>
    <t>F 15-19 (ratio) estimate</t>
  </si>
  <si>
    <t>Mean 0-4, 5-9-, 10-14</t>
  </si>
  <si>
    <t>Ratio Region</t>
  </si>
  <si>
    <t>Output from Stata negative binomial regression</t>
  </si>
  <si>
    <t>nbreg o infant_mortality ,irr exp(e)</t>
  </si>
  <si>
    <t>o</t>
  </si>
  <si>
    <t>|</t>
  </si>
  <si>
    <t>IRR</t>
  </si>
  <si>
    <t>SE</t>
  </si>
  <si>
    <t>z</t>
  </si>
  <si>
    <t>P&gt;|z|</t>
  </si>
  <si>
    <t>[95% Conf</t>
  </si>
  <si>
    <t>Interval]</t>
  </si>
  <si>
    <t>-----------------+----------------------------------------------------------------</t>
  </si>
  <si>
    <t>infant_mortality</t>
  </si>
  <si>
    <t>_cons</t>
  </si>
  <si>
    <t>ln(e)</t>
  </si>
  <si>
    <t>(exposure)</t>
  </si>
  <si>
    <t>Morgan E, Cardwell CR, Black CJ, McCance DR,Patterson CC</t>
  </si>
  <si>
    <t>Excess mortality in Type 1 diabetes diagnosed in childhood and adolescence: a systematic review of population-based cohorts</t>
  </si>
  <si>
    <r>
      <rPr>
        <i/>
        <sz val="11"/>
        <color indexed="8"/>
        <rFont val="Calibri"/>
        <family val="2"/>
      </rPr>
      <t xml:space="preserve">Acta Diabetol </t>
    </r>
    <r>
      <rPr>
        <sz val="10"/>
        <rFont val="Arial"/>
        <family val="2"/>
      </rPr>
      <t>(2015) 52:801–807</t>
    </r>
  </si>
  <si>
    <t>SMR extrapolation prediction</t>
  </si>
  <si>
    <t>http://www.who.int/healthinfo/paper09.pdf</t>
  </si>
  <si>
    <t>M</t>
  </si>
  <si>
    <t>F</t>
  </si>
  <si>
    <t>&lt;1 year</t>
  </si>
  <si>
    <t>1-4 years</t>
  </si>
  <si>
    <t>5-9 years</t>
  </si>
  <si>
    <t>10-14 years</t>
  </si>
  <si>
    <t>15-19  years</t>
  </si>
  <si>
    <t>5-9</t>
  </si>
  <si>
    <t>10-14</t>
  </si>
  <si>
    <t>0-4</t>
  </si>
  <si>
    <t>0-19</t>
  </si>
  <si>
    <t>UN Population projections for 2017 (1,000's)</t>
  </si>
  <si>
    <t>0-14yrs prevalent cases (1000's)</t>
  </si>
  <si>
    <t>WHO Country</t>
  </si>
  <si>
    <t>Infant mortality rate 2015                (per 1000 live births)</t>
  </si>
  <si>
    <t xml:space="preserve">Mortality data available in the WHO mortality database </t>
  </si>
  <si>
    <t>https://www.cia.gov/library/publications/the-world-factbook/geos/aa.html</t>
  </si>
  <si>
    <t>https://www.cia.gov/library/publications/the-world-factbook/geos/bd.html</t>
  </si>
  <si>
    <t>Bolivia (Plurinational State of)</t>
  </si>
  <si>
    <t>https://www.cia.gov/library/publications/the-world-factbook/geos/vi.html</t>
  </si>
  <si>
    <t>Cabo Verde</t>
  </si>
  <si>
    <t>https://www.cia.gov/library/publications/the-world-factbook/geos/cj.html</t>
  </si>
  <si>
    <t>Use UK</t>
  </si>
  <si>
    <t>https://www.cia.gov/library/publications/the-world-factbook/geos/cc.html</t>
  </si>
  <si>
    <t>use Denmark</t>
  </si>
  <si>
    <t>Micronesia (Federated States of)</t>
  </si>
  <si>
    <t>https://www.cia.gov/library/publications/the-world-factbook/geos/fp.html</t>
  </si>
  <si>
    <t>https://www.cia.gov/library/publications/the-world-factbook/geos/gq.html</t>
  </si>
  <si>
    <t>https://www.cia.gov/library/publications/the-world-factbook/geos/hk.html</t>
  </si>
  <si>
    <t>Iran (Islamic Republic of)</t>
  </si>
  <si>
    <t>https://www.cia.gov/library/publications/the-world-factbook/geos/ls.html</t>
  </si>
  <si>
    <t>Mortality data available in the WHO mortality database (Macau)</t>
  </si>
  <si>
    <t>https://www.cia.gov/library/publications/the-world-factbook/geos/mc.html</t>
  </si>
  <si>
    <t>The former Yugoslav Republic of Macedonia</t>
  </si>
  <si>
    <t>Republic of Moldova</t>
  </si>
  <si>
    <t>https://www.cia.gov/library/publications/the-world-factbook/geos/nc.html</t>
  </si>
  <si>
    <t>https://www.cia.gov/library/publications/the-world-factbook/geos/rq.html</t>
  </si>
  <si>
    <t>Mortality data available in the WHO mortality database (Occupied Palestine)</t>
  </si>
  <si>
    <t>https://www.cia.gov/library/publications/the-world-factbook/geos/we.html</t>
  </si>
  <si>
    <t>https://www.cia.gov/library/publications/the-world-factbook/geos/tw.html</t>
  </si>
  <si>
    <t>https://www.cia.gov/library/publications/the-world-factbook/geos/vq.html</t>
  </si>
  <si>
    <t>Venezuela (Bolivarian Republic of)</t>
  </si>
  <si>
    <t>age specific mortality rate</t>
  </si>
  <si>
    <t>Notes</t>
  </si>
  <si>
    <t>use Spain</t>
  </si>
  <si>
    <t>use Bahamas</t>
  </si>
  <si>
    <t>use Jamaica</t>
  </si>
  <si>
    <t>use UK</t>
  </si>
  <si>
    <t>use Federated Staes of Micronesia</t>
  </si>
  <si>
    <t>use China</t>
  </si>
  <si>
    <t>use Germany</t>
  </si>
  <si>
    <t>use France</t>
  </si>
  <si>
    <t>use Tuvalu</t>
  </si>
  <si>
    <t>use Vanuatu</t>
  </si>
  <si>
    <t>use Dominican Republic</t>
  </si>
  <si>
    <t>use Italy</t>
  </si>
  <si>
    <t>use Antigua and Barbuda</t>
  </si>
  <si>
    <t>use Jordan</t>
  </si>
  <si>
    <t>use Samoa</t>
  </si>
  <si>
    <t>use Puerto Rico</t>
  </si>
  <si>
    <t>Total</t>
  </si>
  <si>
    <t>0-19yrs prevalent cases (1000's)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</si>
  <si>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</si>
  <si>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</si>
  <si>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</si>
  <si>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</si>
  <si>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</si>
  <si>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</si>
  <si>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</si>
  <si>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</si>
  <si>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</si>
  <si>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</si>
  <si>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</si>
  <si>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</si>
  <si>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</si>
  <si>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</si>
  <si>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</si>
  <si>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</si>
  <si>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</si>
  <si>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</si>
  <si>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</si>
  <si>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Standardised Prevalence Rate (per 100,000)</t>
  </si>
  <si>
    <t>5,6,7,8,9</t>
  </si>
  <si>
    <t>10,11,12,13,14</t>
  </si>
  <si>
    <t>15,16,17,18,19</t>
  </si>
  <si>
    <t>1,2,3,4</t>
  </si>
  <si>
    <t>Average (0-14)</t>
  </si>
  <si>
    <t>Average (0-19)</t>
  </si>
  <si>
    <t>Life tables source: http://apps.who.int/gho/data/node.main.LIFECOUNTRY?lang=en</t>
  </si>
  <si>
    <t>SMR:</t>
  </si>
  <si>
    <t xml:space="preserve">Incidence rates (per 100,000 </t>
  </si>
  <si>
    <t>Complete</t>
  </si>
  <si>
    <t>M&amp;F 0-14 estimate</t>
  </si>
  <si>
    <t xml:space="preserve">                                       Incidence rates (per 100,000) from publications</t>
  </si>
  <si>
    <t xml:space="preserve">           Incidence rates (per 100,000) derived</t>
  </si>
  <si>
    <t>Total       M  0-14</t>
  </si>
  <si>
    <t>Total       F  0-14</t>
  </si>
  <si>
    <t xml:space="preserve">Rank </t>
  </si>
  <si>
    <t>Change due to mortality adjustment (2017 figures only)</t>
  </si>
  <si>
    <t>Change since 2015 estimates (using 2017 estimates adjusted for mortality)</t>
  </si>
  <si>
    <t>Infant Mortality Rate (per 1,000)</t>
  </si>
  <si>
    <t>Ages 0-24, African ancestry only (ca. 85% population)</t>
  </si>
  <si>
    <t>Ages 0-18</t>
  </si>
  <si>
    <t>Varna, West Bulgaria</t>
  </si>
  <si>
    <t>Greek Cypriots only</t>
  </si>
  <si>
    <t>18/19 counties (excludes Budapest)</t>
  </si>
  <si>
    <t>up to age 17 only</t>
  </si>
  <si>
    <t>0-19 rates used for 0-14</t>
  </si>
  <si>
    <t>Rates 0-9, 10-19</t>
  </si>
  <si>
    <t xml:space="preserve">El-Ziny (2014) </t>
  </si>
  <si>
    <t>Ogle (2016)</t>
  </si>
  <si>
    <t>Onda (2017)</t>
  </si>
  <si>
    <t>Prevalent to age 14      (Adjusted for mortality) Cum cases</t>
  </si>
  <si>
    <t>Prevalent to age 14      (Adjusted for mortality) Standardised rates</t>
  </si>
  <si>
    <t>Prevalent to age 17       (Adjusted for mortality) Standardised rates</t>
  </si>
  <si>
    <t>Prevalent to age 19       (Adjusted for mortality) Standardised rates</t>
  </si>
  <si>
    <t>Prevalent to age 17       (Adjusted for mortality) Cum cases</t>
  </si>
  <si>
    <t>Prevalent to age 19       (Adjusted for mortality) Cum cases</t>
  </si>
  <si>
    <t>incident rate 0-19</t>
  </si>
  <si>
    <t xml:space="preserve"> M&amp;F 0-19yr</t>
  </si>
  <si>
    <t>population per year) M&amp;F 0-19yr</t>
  </si>
  <si>
    <t>Income region (Source world bank Data Help Desk)</t>
  </si>
  <si>
    <t>World Bank Income Classification</t>
  </si>
  <si>
    <t>Low Income</t>
  </si>
  <si>
    <t>Lower Middle Income</t>
  </si>
  <si>
    <t>Upper Middle Income</t>
  </si>
  <si>
    <t>High Income</t>
  </si>
  <si>
    <t>-</t>
  </si>
  <si>
    <t>IDF Region</t>
  </si>
  <si>
    <t>incident rate 15-19</t>
  </si>
  <si>
    <t>many</t>
  </si>
  <si>
    <t>41% of the child population in Germany</t>
  </si>
  <si>
    <t>Alternative</t>
  </si>
  <si>
    <t/>
  </si>
  <si>
    <t>% change using alternative way</t>
  </si>
  <si>
    <t>Bauru, São Paulo</t>
  </si>
  <si>
    <t>Samardžić (2016)</t>
  </si>
  <si>
    <t>no age groups</t>
  </si>
  <si>
    <t>no age hrps * imr</t>
  </si>
  <si>
    <t>abs(change)</t>
  </si>
  <si>
    <t>count</t>
  </si>
  <si>
    <t>mean % change</t>
  </si>
  <si>
    <t>mean % abs change</t>
  </si>
  <si>
    <t>all or just 0-14</t>
  </si>
  <si>
    <t>http://blogs.worldbank.org/opendata/new-country-classifications</t>
  </si>
  <si>
    <t>Low Income Country</t>
  </si>
  <si>
    <t>GNI per capita in 2014</t>
  </si>
  <si>
    <t>&gt;=$12,736</t>
  </si>
  <si>
    <t>&gt;$1,045, &lt; $4,125</t>
  </si>
  <si>
    <t>&gt;$4,125, &lt; $12,736</t>
  </si>
  <si>
    <t>&lt;=$1045</t>
  </si>
  <si>
    <t>Lower Middle</t>
  </si>
  <si>
    <t>Upper Middle</t>
  </si>
  <si>
    <t>Other sources of GNI</t>
  </si>
  <si>
    <t>http://data.un.org/Data.aspx?d=SNAAMA&amp;f=grID%3A103%3BcurrID%3AUSD%3BpcFlag%3A1</t>
  </si>
  <si>
    <t>http://donnees.banquemondiale.org/indicator/NY.GNP.PCAP.CD</t>
  </si>
  <si>
    <t>https://www.britannica.com/place/Guadeloupe#toc54654</t>
  </si>
  <si>
    <t>http://countryoffice.unfpa.org/pacific/2013/07/22/7436/niue/</t>
  </si>
  <si>
    <t>http://www.tokelau.org.nz/Bulletin/April+2017/GDP+first.html</t>
  </si>
  <si>
    <t>cia world factbook</t>
  </si>
  <si>
    <t>Greenland</t>
  </si>
  <si>
    <t>MENA</t>
  </si>
  <si>
    <t>South Asia</t>
  </si>
  <si>
    <t>Europe &amp; Central Asia</t>
  </si>
  <si>
    <t>Middle East &amp; North Africa</t>
  </si>
  <si>
    <t>East Asia &amp; Pacific</t>
  </si>
  <si>
    <t>Sub-Saharan Africa</t>
  </si>
  <si>
    <t>Latin America &amp; Caribbean</t>
  </si>
  <si>
    <t>North America</t>
  </si>
  <si>
    <t>IDF region</t>
  </si>
  <si>
    <t>Patterson (2019)</t>
  </si>
  <si>
    <t>2009-2013</t>
  </si>
  <si>
    <t>World Bank Region</t>
  </si>
  <si>
    <t>excl. Budapest</t>
  </si>
  <si>
    <t>97-99%</t>
  </si>
  <si>
    <t>2005-2007</t>
  </si>
  <si>
    <t>96-99%</t>
  </si>
  <si>
    <t>Berhan (2011),  Rawshani (2014) for 15-19y age-group</t>
  </si>
  <si>
    <t>Ahmadov (2018)</t>
  </si>
  <si>
    <t>Baku, Absheron</t>
  </si>
  <si>
    <t>2014-2015</t>
  </si>
  <si>
    <t>2012-2016</t>
  </si>
  <si>
    <t>Shaltout (2017)</t>
  </si>
  <si>
    <t>2003-2012</t>
  </si>
  <si>
    <t>30 Local Health Units</t>
  </si>
  <si>
    <t>Bruno (2016)</t>
  </si>
  <si>
    <t>Auckland</t>
  </si>
  <si>
    <t>2006-2012</t>
  </si>
  <si>
    <t>New Delhi, Chennai</t>
  </si>
  <si>
    <t>Piffaretti (2019)</t>
  </si>
  <si>
    <t>Szalecki (2018)</t>
  </si>
  <si>
    <t>Podkarpackie, Warmińsko‐Mazurskie, Lubelskie, Świętokrzyskie, Podlaskie,  Mazovia</t>
  </si>
  <si>
    <t>Weng (2018)</t>
  </si>
  <si>
    <t>Harbin, Shenyang, Beijing, Shanghai, Nanjing, Jinan, Wuhan, Changsha, Guangzhou, Chengdu, Xi'an, Yinchuan, Lanzhou</t>
  </si>
  <si>
    <t>98,4-99.3%</t>
  </si>
  <si>
    <t>most &gt;90%</t>
  </si>
  <si>
    <t>M         0-4</t>
  </si>
  <si>
    <t>M       10-14</t>
  </si>
  <si>
    <t>M        5-9</t>
  </si>
  <si>
    <t>M        15-19</t>
  </si>
  <si>
    <t>F         0-4</t>
  </si>
  <si>
    <t>F        5-9</t>
  </si>
  <si>
    <t>F       10-14</t>
  </si>
  <si>
    <t>F        15-19</t>
  </si>
  <si>
    <t>Duarte Gómez (2017)</t>
  </si>
  <si>
    <t>2005-2017</t>
  </si>
  <si>
    <t>World Bank Income region</t>
  </si>
  <si>
    <t>Use St Lucia</t>
  </si>
  <si>
    <t>~400</t>
  </si>
  <si>
    <t>M&amp;F          0-14yr</t>
  </si>
  <si>
    <t>F         0-14</t>
  </si>
  <si>
    <t>M           0-14</t>
  </si>
  <si>
    <t>From data supplied by David Phillips</t>
  </si>
  <si>
    <t>M         10-14</t>
  </si>
  <si>
    <t>M              15-19</t>
  </si>
  <si>
    <t>M              5-9</t>
  </si>
  <si>
    <t>M               0-4</t>
  </si>
  <si>
    <t>F           0-4</t>
  </si>
  <si>
    <t>F               5-9</t>
  </si>
  <si>
    <t>F               10-14</t>
  </si>
  <si>
    <t>F              15-19</t>
  </si>
  <si>
    <t xml:space="preserve"> </t>
  </si>
  <si>
    <t xml:space="preserve">15-17 rates used for 15-19 age group </t>
  </si>
  <si>
    <t xml:space="preserve">15-18 rates used for 15-19 age group </t>
  </si>
  <si>
    <t>Canary Islands</t>
  </si>
  <si>
    <t>1995-1996</t>
  </si>
  <si>
    <t>Dominguez (2000)</t>
  </si>
  <si>
    <t>for 15-19 age-group PDR database average inc rates (Rawshani paper)</t>
  </si>
  <si>
    <t>M&amp;F                   15-19</t>
  </si>
  <si>
    <t xml:space="preserve">M&amp;F            0-14 </t>
  </si>
  <si>
    <t>Ratio of 15-19 to 0-14</t>
  </si>
  <si>
    <t>Dhaka</t>
  </si>
  <si>
    <t>2011-2016</t>
  </si>
  <si>
    <t>Balsa (2017)</t>
  </si>
  <si>
    <t xml:space="preserve">                                                                   Incidence rates (per 100,000) with extrapolations</t>
  </si>
  <si>
    <t xml:space="preserve">Ratio  estimate    M&amp;F 15-19        to             M&amp;F 0-14 </t>
  </si>
  <si>
    <t xml:space="preserve">           Region Summaries</t>
  </si>
  <si>
    <t xml:space="preserve">Mean ratio </t>
  </si>
  <si>
    <t>Median ratio</t>
  </si>
  <si>
    <t>British Columbia</t>
  </si>
  <si>
    <t>Fox (2017)</t>
  </si>
  <si>
    <t>Cases in 0-19 age group</t>
  </si>
  <si>
    <t>1981-1990</t>
  </si>
  <si>
    <t>&gt;95%</t>
  </si>
  <si>
    <t>Kadiki (1996)</t>
  </si>
  <si>
    <t>Source not used in current Atlas</t>
  </si>
  <si>
    <t>Morales-Perez (2000)</t>
  </si>
  <si>
    <t>Badajoz</t>
  </si>
  <si>
    <t>Number of cases (&lt;15yr)</t>
  </si>
  <si>
    <t>of cases   (&lt;15yr)</t>
  </si>
  <si>
    <t>Age-specific rates estmated from Figure 1</t>
  </si>
  <si>
    <t>Veneto</t>
  </si>
  <si>
    <t>Kyvik (2004), Patterson (2019)</t>
  </si>
  <si>
    <t>Age-15-19 from Kyvik (2004), yoinger ages from Patterson (2019)</t>
  </si>
  <si>
    <t>Bucharest</t>
  </si>
  <si>
    <t>Catalonia</t>
  </si>
  <si>
    <t>Yorkshire</t>
  </si>
  <si>
    <t>~350</t>
  </si>
  <si>
    <t>Cochabamba Province</t>
  </si>
  <si>
    <t>Gomel and Minsk</t>
  </si>
  <si>
    <t>Varna and West Bulgaria</t>
  </si>
  <si>
    <t>Crete</t>
  </si>
  <si>
    <t>Mamoulakis (2018)</t>
  </si>
  <si>
    <t>Baden-Württemberg, North Rhine-Westphalia, Saxony</t>
  </si>
  <si>
    <t>Marigliano (2015)</t>
  </si>
  <si>
    <t xml:space="preserve">Source not used in current Atlas - rates estimated from Figure 2.  </t>
  </si>
  <si>
    <t>Age-stand  M       0-14</t>
  </si>
  <si>
    <t>Age-stand  F       0-14</t>
  </si>
  <si>
    <t>Age-stand  M&amp;F      0-14</t>
  </si>
  <si>
    <t>Age-stand  M&amp;F             0-19</t>
  </si>
  <si>
    <t>Age             (a)</t>
  </si>
  <si>
    <r>
      <t>Incidence (i</t>
    </r>
    <r>
      <rPr>
        <vertAlign val="subscript"/>
        <sz val="11"/>
        <rFont val="Calibri"/>
        <family val="2"/>
        <scheme val="minor"/>
      </rPr>
      <t>a</t>
    </r>
    <r>
      <rPr>
        <sz val="11"/>
        <rFont val="Calibri"/>
        <family val="2"/>
        <scheme val="minor"/>
      </rPr>
      <t>)</t>
    </r>
  </si>
  <si>
    <r>
      <t>Mortality (m</t>
    </r>
    <r>
      <rPr>
        <vertAlign val="subscript"/>
        <sz val="11"/>
        <rFont val="Calibri"/>
        <family val="2"/>
        <scheme val="minor"/>
      </rPr>
      <t>a</t>
    </r>
    <r>
      <rPr>
        <sz val="11"/>
        <rFont val="Calibri"/>
        <family val="2"/>
        <scheme val="minor"/>
      </rPr>
      <t>)</t>
    </r>
  </si>
  <si>
    <t>RR=</t>
  </si>
  <si>
    <t>Ratio</t>
  </si>
  <si>
    <t>Prevalent to age 14     (old method)</t>
  </si>
  <si>
    <t>IDF     Region</t>
  </si>
  <si>
    <t>WHO mortality rates available? Alternatve source used, if applicable</t>
  </si>
  <si>
    <r>
      <t>New cases (n</t>
    </r>
    <r>
      <rPr>
        <b/>
        <vertAlign val="subscript"/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) each year of age</t>
    </r>
  </si>
  <si>
    <r>
      <t>Case fatality rate (f</t>
    </r>
    <r>
      <rPr>
        <b/>
        <vertAlign val="subscript"/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) each year of age</t>
    </r>
  </si>
  <si>
    <r>
      <t>Start Popn     (S</t>
    </r>
    <r>
      <rPr>
        <b/>
        <vertAlign val="subscript"/>
        <sz val="11"/>
        <rFont val="Calibri"/>
        <family val="2"/>
      </rPr>
      <t>a-1</t>
    </r>
    <r>
      <rPr>
        <b/>
        <sz val="11"/>
        <rFont val="Calibri"/>
        <family val="2"/>
      </rPr>
      <t>) each year of age - (UN 2017-based 5yr age group population projections for 2019)/ 5</t>
    </r>
  </si>
  <si>
    <r>
      <t>Deaths among type 1 DM cases (d</t>
    </r>
    <r>
      <rPr>
        <b/>
        <vertAlign val="subscript"/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)</t>
    </r>
  </si>
  <si>
    <t>Cumulative deaths among Type 1 DM cases</t>
  </si>
  <si>
    <r>
      <t>Mortality rate (m</t>
    </r>
    <r>
      <rPr>
        <b/>
        <vertAlign val="subscript"/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) in each year of age</t>
    </r>
  </si>
  <si>
    <r>
      <t>Incidence (i</t>
    </r>
    <r>
      <rPr>
        <b/>
        <vertAlign val="subscript"/>
        <sz val="11"/>
        <rFont val="Calibri"/>
        <family val="2"/>
      </rPr>
      <t>a</t>
    </r>
    <r>
      <rPr>
        <b/>
        <sz val="11"/>
        <rFont val="Calibri"/>
        <family val="2"/>
      </rPr>
      <t>) in each year of age</t>
    </r>
  </si>
  <si>
    <r>
      <t xml:space="preserve"> Cumulative cases (e</t>
    </r>
    <r>
      <rPr>
        <b/>
        <vertAlign val="subscript"/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) taking account of deaths</t>
    </r>
  </si>
  <si>
    <r>
      <t>Mid-year Popn        (S</t>
    </r>
    <r>
      <rPr>
        <vertAlign val="subscript"/>
        <sz val="11"/>
        <rFont val="Calibri"/>
        <family val="2"/>
        <scheme val="minor"/>
      </rPr>
      <t>a</t>
    </r>
    <r>
      <rPr>
        <sz val="11"/>
        <rFont val="Calibri"/>
        <family val="2"/>
        <scheme val="minor"/>
      </rPr>
      <t>)</t>
    </r>
  </si>
  <si>
    <t>MALES</t>
  </si>
  <si>
    <t>FEMALES</t>
  </si>
  <si>
    <t>Cumulative cases to mid-point of age interval (with no allowance for deaths)</t>
  </si>
  <si>
    <t>Cumulative Deaths with diabetes to end of age interval</t>
  </si>
  <si>
    <t>P:I ratio</t>
  </si>
  <si>
    <t>Inc</t>
  </si>
  <si>
    <t>Prev</t>
  </si>
  <si>
    <r>
      <t>Case fatality rate        (f</t>
    </r>
    <r>
      <rPr>
        <vertAlign val="subscript"/>
        <sz val="11"/>
        <rFont val="Calibri"/>
        <family val="2"/>
        <scheme val="minor"/>
      </rPr>
      <t>a</t>
    </r>
    <r>
      <rPr>
        <sz val="11"/>
        <rFont val="Calibri"/>
        <family val="2"/>
        <scheme val="minor"/>
      </rPr>
      <t>)</t>
    </r>
  </si>
  <si>
    <r>
      <t>New cases during age interval     (n</t>
    </r>
    <r>
      <rPr>
        <vertAlign val="subscript"/>
        <sz val="11"/>
        <rFont val="Calibri"/>
        <family val="2"/>
        <scheme val="minor"/>
      </rPr>
      <t>a</t>
    </r>
    <r>
      <rPr>
        <sz val="11"/>
        <rFont val="Calibri"/>
        <family val="2"/>
        <scheme val="minor"/>
      </rPr>
      <t>)</t>
    </r>
  </si>
  <si>
    <r>
      <t>Cumulative cases at start of age interval    (b</t>
    </r>
    <r>
      <rPr>
        <vertAlign val="subscript"/>
        <sz val="11"/>
        <rFont val="Calibri"/>
        <family val="2"/>
        <scheme val="minor"/>
      </rPr>
      <t>a</t>
    </r>
    <r>
      <rPr>
        <sz val="11"/>
        <rFont val="Calibri"/>
        <family val="2"/>
        <scheme val="minor"/>
      </rPr>
      <t>)</t>
    </r>
  </si>
  <si>
    <r>
      <t>Average cases at risk in interval    (r</t>
    </r>
    <r>
      <rPr>
        <vertAlign val="subscript"/>
        <sz val="11"/>
        <rFont val="Calibri"/>
        <family val="2"/>
        <scheme val="minor"/>
      </rPr>
      <t>a</t>
    </r>
    <r>
      <rPr>
        <sz val="11"/>
        <rFont val="Calibri"/>
        <family val="2"/>
        <scheme val="minor"/>
      </rPr>
      <t>)</t>
    </r>
  </si>
  <si>
    <r>
      <t>Deaths with diabetes  during age interval        (d</t>
    </r>
    <r>
      <rPr>
        <vertAlign val="subscript"/>
        <sz val="10"/>
        <rFont val="Arial"/>
        <family val="2"/>
      </rPr>
      <t>a</t>
    </r>
    <r>
      <rPr>
        <sz val="10"/>
        <rFont val="Arial"/>
        <family val="2"/>
      </rPr>
      <t>)</t>
    </r>
  </si>
  <si>
    <r>
      <t>Cumulative cases to end of age interval allowing for deaths         (e</t>
    </r>
    <r>
      <rPr>
        <vertAlign val="subscript"/>
        <sz val="11"/>
        <rFont val="Calibri"/>
        <family val="2"/>
        <scheme val="minor"/>
      </rPr>
      <t>a</t>
    </r>
    <r>
      <rPr>
        <sz val="11"/>
        <rFont val="Calibri"/>
        <family val="2"/>
        <scheme val="minor"/>
      </rPr>
      <t>)</t>
    </r>
  </si>
  <si>
    <t>Cumulative cases to mid-point of age interval allowing for deaths</t>
  </si>
  <si>
    <r>
      <t>Deaths with diabetes  during age interval        (d</t>
    </r>
    <r>
      <rPr>
        <vertAlign val="subscript"/>
        <sz val="10"/>
        <rFont val="Arial"/>
        <family val="2"/>
      </rPr>
      <t>a</t>
    </r>
    <r>
      <rPr>
        <sz val="10"/>
        <rFont val="Arial"/>
        <family val="2"/>
      </rPr>
      <t>)</t>
    </r>
  </si>
  <si>
    <r>
      <t>Cumulative cases to end of age interval allowing for deaths           (e</t>
    </r>
    <r>
      <rPr>
        <vertAlign val="subscript"/>
        <sz val="11"/>
        <rFont val="Calibri"/>
        <family val="2"/>
        <scheme val="minor"/>
      </rPr>
      <t>a</t>
    </r>
    <r>
      <rPr>
        <sz val="11"/>
        <rFont val="Calibri"/>
        <family val="2"/>
        <scheme val="minor"/>
      </rPr>
      <t>)</t>
    </r>
  </si>
  <si>
    <r>
      <t>Cumulative cases to end of age interval allowing for deaths              (e</t>
    </r>
    <r>
      <rPr>
        <vertAlign val="subscript"/>
        <sz val="11"/>
        <rFont val="Calibri"/>
        <family val="2"/>
        <scheme val="minor"/>
      </rPr>
      <t>a</t>
    </r>
    <r>
      <rPr>
        <sz val="11"/>
        <rFont val="Calibri"/>
        <family val="2"/>
        <scheme val="minor"/>
      </rPr>
      <t>)</t>
    </r>
  </si>
  <si>
    <r>
      <t>Cumulative cases to end of age interval allowing for deaths                (e</t>
    </r>
    <r>
      <rPr>
        <vertAlign val="subscript"/>
        <sz val="11"/>
        <rFont val="Calibri"/>
        <family val="2"/>
        <scheme val="minor"/>
      </rPr>
      <t>a</t>
    </r>
    <r>
      <rPr>
        <sz val="11"/>
        <rFont val="Calibri"/>
        <family val="2"/>
        <scheme val="minor"/>
      </rPr>
      <t>)</t>
    </r>
  </si>
  <si>
    <r>
      <t>Cumulative cases at start of age interval    (b</t>
    </r>
    <r>
      <rPr>
        <b/>
        <vertAlign val="subscript"/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)</t>
    </r>
  </si>
  <si>
    <r>
      <t>Average cases at risk in interval   (r</t>
    </r>
    <r>
      <rPr>
        <b/>
        <vertAlign val="subscript"/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)</t>
    </r>
  </si>
  <si>
    <r>
      <t>Prevalent Cases =</t>
    </r>
    <r>
      <rPr>
        <b/>
        <sz val="11"/>
        <rFont val="Symbol"/>
        <family val="1"/>
        <charset val="2"/>
      </rPr>
      <t>S</t>
    </r>
    <r>
      <rPr>
        <b/>
        <sz val="11"/>
        <rFont val="Calibri"/>
        <family val="2"/>
        <scheme val="minor"/>
      </rPr>
      <t>P</t>
    </r>
    <r>
      <rPr>
        <b/>
        <vertAlign val="subscript"/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 xml:space="preserve"> = </t>
    </r>
    <r>
      <rPr>
        <b/>
        <sz val="11"/>
        <rFont val="Symbol"/>
        <family val="1"/>
        <charset val="2"/>
      </rPr>
      <t>S</t>
    </r>
    <r>
      <rPr>
        <b/>
        <sz val="11"/>
        <rFont val="Calibri"/>
        <family val="2"/>
        <scheme val="minor"/>
      </rPr>
      <t>(b</t>
    </r>
    <r>
      <rPr>
        <b/>
        <vertAlign val="subscript"/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 xml:space="preserve"> + e</t>
    </r>
    <r>
      <rPr>
        <b/>
        <vertAlign val="subscript"/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)/2</t>
    </r>
  </si>
  <si>
    <t>IDF 9th edition Atlas</t>
  </si>
  <si>
    <t>IDF 8th edition Atlas</t>
  </si>
  <si>
    <t>IDF 7th edition Atlas</t>
  </si>
  <si>
    <t>0-19yrs incident cases (1000's)</t>
  </si>
  <si>
    <t xml:space="preserve">MIDDLE EAST &amp; NTH AFRICA </t>
  </si>
  <si>
    <t>2019 estimates adjusted for mortality</t>
  </si>
  <si>
    <r>
      <t xml:space="preserve">2017 estimates  (adj for moratlity)  </t>
    </r>
    <r>
      <rPr>
        <b/>
        <sz val="10"/>
        <rFont val="Arial Narrow"/>
        <family val="2"/>
      </rPr>
      <t>spreadsheet</t>
    </r>
  </si>
  <si>
    <r>
      <t xml:space="preserve">2017 estimates  (adj for moratlity) </t>
    </r>
    <r>
      <rPr>
        <b/>
        <sz val="10"/>
        <color theme="0" tint="-0.34998626667073579"/>
        <rFont val="Arial Narrow"/>
        <family val="2"/>
      </rPr>
      <t>Atlas version</t>
    </r>
  </si>
  <si>
    <t>0-14yrs incident cases (1000's)</t>
  </si>
  <si>
    <t xml:space="preserve">2019 estimates </t>
  </si>
  <si>
    <t>0-14yrs incidence cases (1000's)</t>
  </si>
  <si>
    <t>0-14yrs excess deaths per year (1000's)</t>
  </si>
  <si>
    <t>0-19yrs excess deaths per year (1000's)</t>
  </si>
  <si>
    <t>T1DM Deaths</t>
  </si>
  <si>
    <t>to age 14</t>
  </si>
  <si>
    <t>to age 19</t>
  </si>
  <si>
    <t>Patterson (2009)</t>
  </si>
  <si>
    <t>Rakhimova (2018)</t>
  </si>
  <si>
    <t>Yeşilkaya (2017)</t>
  </si>
  <si>
    <t>Karvonen (2000)</t>
  </si>
  <si>
    <t>Age/sex specific rates from Electronic Supplementary Material Table 2</t>
  </si>
  <si>
    <t>Age/sex specific rates from Supplementary Table 1</t>
  </si>
  <si>
    <t>Sex-specific rates for 0-17yr age range in Results paragraph 3</t>
  </si>
  <si>
    <t>Age/sex specific rates from extra Table 2 supplied by Authors</t>
  </si>
  <si>
    <t>Age/sex specific rates from Table 1</t>
  </si>
  <si>
    <t>Rate from final paragraph of section 3.2  Incidence (unclear if &lt;15yr or &lt;18yr)</t>
  </si>
  <si>
    <t>Rate from Results paragraph 1 - African ancestry only (~85% population)</t>
  </si>
  <si>
    <t xml:space="preserve">Age-adjusted rate from Table 2 </t>
  </si>
  <si>
    <t>Rates in Gomel &amp; Minsk for 0-18yr in 1997-2002 in Table 1 were averaged as populations at risk were similar in size</t>
  </si>
  <si>
    <t>Rate from Results section 3.1.2 (not adjusted for 80% ascertainment)</t>
  </si>
  <si>
    <t xml:space="preserve">Average of 2007-2015 (phase 2) rates estimated from graph in Figure 2.  Number of cases calculated by subtracting numbers from 1986-2006, cf Negrato (2010).  </t>
  </si>
  <si>
    <t>Age-specific rates friom Table 2</t>
  </si>
  <si>
    <t>Age/sex-specific rates from extra Table 2 supplied by Authors</t>
  </si>
  <si>
    <t>Age/sex-specific rates from Table 1</t>
  </si>
  <si>
    <t>Age/sex-specific rates from Electronic Supplementary Material Table 2</t>
  </si>
  <si>
    <t>Age/sex-specific rates from Table 1. 15-19 age group uses 15-18 age-range</t>
  </si>
  <si>
    <t>Incidence rate for 2011 (age 0-18) taken from Table 1</t>
  </si>
  <si>
    <t>Sex-specific rates from Table 1, Age-specific rates  from Figure 1</t>
  </si>
  <si>
    <t>Age-specific rates estimated from Figure 1</t>
  </si>
  <si>
    <t>Rate from foot of Table 1</t>
  </si>
  <si>
    <t>Age/sex-specific rates in text of Results paragraph 3.1</t>
  </si>
  <si>
    <t>Average of annual rates for 1998 and 1999 given in conference abstract table.</t>
  </si>
  <si>
    <r>
      <rPr>
        <sz val="10"/>
        <color indexed="10"/>
        <rFont val="Arial"/>
        <family val="2"/>
      </rPr>
      <t>new for 4th edition</t>
    </r>
    <r>
      <rPr>
        <sz val="10"/>
        <color indexed="36"/>
        <rFont val="Arial"/>
        <family val="2"/>
      </rPr>
      <t xml:space="preserve"> </t>
    </r>
    <r>
      <rPr>
        <sz val="10"/>
        <color indexed="30"/>
        <rFont val="Arial"/>
        <family val="2"/>
      </rPr>
      <t>new for 5th edition</t>
    </r>
    <r>
      <rPr>
        <sz val="10"/>
        <color indexed="36"/>
        <rFont val="Arial"/>
        <family val="2"/>
      </rPr>
      <t xml:space="preserve"> </t>
    </r>
    <r>
      <rPr>
        <sz val="10"/>
        <color indexed="17"/>
        <rFont val="Arial"/>
        <family val="2"/>
      </rPr>
      <t>new for 6th edition</t>
    </r>
    <r>
      <rPr>
        <sz val="10"/>
        <color indexed="51"/>
        <rFont val="Arial"/>
        <family val="2"/>
      </rPr>
      <t xml:space="preserve">  new for 7th edition</t>
    </r>
    <r>
      <rPr>
        <sz val="10"/>
        <color indexed="36"/>
        <rFont val="Arial"/>
        <family val="2"/>
      </rPr>
      <t xml:space="preserve">  new for 8th edition </t>
    </r>
    <r>
      <rPr>
        <sz val="10"/>
        <color rgb="FFFF0000"/>
        <rFont val="Arial"/>
        <family val="2"/>
      </rPr>
      <t xml:space="preserve"> </t>
    </r>
    <r>
      <rPr>
        <sz val="10"/>
        <color rgb="FFFF0066"/>
        <rFont val="Arial"/>
        <family val="2"/>
      </rPr>
      <t>new for 9th edition</t>
    </r>
  </si>
  <si>
    <t>Sex-specific rates from Table 1</t>
  </si>
  <si>
    <t>Age-specific rates from Table 2 (Greek Cypriots only)</t>
  </si>
  <si>
    <t>Age-specific and sex-specific rates in Table 2</t>
  </si>
  <si>
    <t>Rate for 1989-1998 in Table 1 but data for 1994-1998 taken from EURODIAB database</t>
  </si>
  <si>
    <t>Age-specific rates pooled for war zone and no-war zone columns for after war years (2006-2007).  Rate for 15-17yr used for 15-19yr.</t>
  </si>
  <si>
    <t>2005-2010</t>
  </si>
  <si>
    <t>Age-specific rates from Table 1</t>
  </si>
  <si>
    <t>Rate for 0-19yr age range in Table 1 used for 0-14yr</t>
  </si>
  <si>
    <t>Age-specific rates in Age-group paragraph of Results</t>
  </si>
  <si>
    <t>Age/sex-specific rates from Table 2</t>
  </si>
  <si>
    <t>Age-specific rates for 1993/94 and 1994/95 averaged</t>
  </si>
  <si>
    <t>Rate given in text of Results section</t>
  </si>
  <si>
    <t>~2000</t>
  </si>
  <si>
    <t>Age/sex-specific rates in Table 1 averaged over the 5 years 2010-14.  The 15-17yr rates used for 15-19 age group.</t>
  </si>
  <si>
    <t>Rate given in text at start of Results section</t>
  </si>
  <si>
    <t>Age/sex-specific rates in Table 2</t>
  </si>
  <si>
    <t xml:space="preserve">Rate for 2011 from Figure 1 </t>
  </si>
  <si>
    <t xml:space="preserve">Age-specific rates for final paragraph of Results section. </t>
  </si>
  <si>
    <t>Sex-specific rates from Table I, age-specific rates in Table III. 10-12yr rate used for 10-14yr age group</t>
  </si>
  <si>
    <t>Age/sex-specific rates from Table 1. 10-12yr rate used for 10-14yr age group</t>
  </si>
  <si>
    <t xml:space="preserve">Sex-specific rates in Table 1. </t>
  </si>
  <si>
    <t>Average of annual rates for 2001-05 in Table 1</t>
  </si>
  <si>
    <t>Age/sex-specific rates in Table 2. 15-19yr rate based on 15-18yr age-group</t>
  </si>
  <si>
    <t>Average rate for years 1985-92 in Table 2</t>
  </si>
  <si>
    <t>~10000</t>
  </si>
  <si>
    <t>Ohio, South Carolina, Washington, California, Colorado</t>
  </si>
  <si>
    <t>~40</t>
  </si>
  <si>
    <t>Age/sex-specific rates from Table 1. Rate for 0-9yr used for 0-4yr and 5-9yr age-groups and rate for 10-19yr used for 10-14yr and 15-19yr age-groups.</t>
  </si>
  <si>
    <t>2008-2010</t>
  </si>
  <si>
    <t>Average of age/sex standardised rates for years 2008-2010 in Table 4</t>
  </si>
  <si>
    <t>~500</t>
  </si>
  <si>
    <t>2019 estimates (revised) adjusted for mortality</t>
  </si>
  <si>
    <t>2019 estimates  revised</t>
  </si>
  <si>
    <t>2019 estimates revised</t>
  </si>
  <si>
    <t>0-.14</t>
  </si>
  <si>
    <t xml:space="preserve">Cumulative deaths </t>
  </si>
  <si>
    <r>
      <t xml:space="preserve">2017 estimates  (adj for moratlity)  </t>
    </r>
    <r>
      <rPr>
        <b/>
        <sz val="10"/>
        <rFont val="Arial Narrow"/>
        <family val="2"/>
      </rPr>
      <t xml:space="preserve">   8th ed</t>
    </r>
  </si>
  <si>
    <t>2019 estimates  (adj for moratlity) 9th ed</t>
  </si>
  <si>
    <r>
      <t xml:space="preserve">2013 estimates  </t>
    </r>
    <r>
      <rPr>
        <b/>
        <sz val="10"/>
        <rFont val="Arial"/>
        <family val="2"/>
      </rPr>
      <t xml:space="preserve"> 6th ed</t>
    </r>
  </si>
  <si>
    <r>
      <t xml:space="preserve">2007 estimates    </t>
    </r>
    <r>
      <rPr>
        <b/>
        <sz val="10"/>
        <rFont val="Arial"/>
        <family val="2"/>
      </rPr>
      <t>3rd ed</t>
    </r>
  </si>
  <si>
    <r>
      <t xml:space="preserve">2011 estimates </t>
    </r>
    <r>
      <rPr>
        <b/>
        <sz val="10"/>
        <rFont val="Arial"/>
        <family val="2"/>
      </rPr>
      <t xml:space="preserve">  5th ed</t>
    </r>
  </si>
  <si>
    <r>
      <t xml:space="preserve">2015 estimates   </t>
    </r>
    <r>
      <rPr>
        <b/>
        <sz val="10"/>
        <rFont val="Arial"/>
        <family val="2"/>
      </rPr>
      <t xml:space="preserve"> 7th ed</t>
    </r>
  </si>
  <si>
    <r>
      <t xml:space="preserve">2009 estimates  </t>
    </r>
    <r>
      <rPr>
        <b/>
        <sz val="10"/>
        <rFont val="Arial"/>
        <family val="2"/>
      </rPr>
      <t xml:space="preserve"> 4th ed</t>
    </r>
  </si>
  <si>
    <r>
      <t>2003 estimates    2nd</t>
    </r>
    <r>
      <rPr>
        <b/>
        <sz val="10"/>
        <rFont val="Arial"/>
        <family val="2"/>
      </rPr>
      <t xml:space="preserve"> ed</t>
    </r>
  </si>
  <si>
    <t>2nd  2003</t>
  </si>
  <si>
    <t>3rd  2007</t>
  </si>
  <si>
    <t>4th  2009</t>
  </si>
  <si>
    <t>5th  2011</t>
  </si>
  <si>
    <t>6th  2013</t>
  </si>
  <si>
    <t>7th  2015</t>
  </si>
  <si>
    <t>8th  2017</t>
  </si>
  <si>
    <t>9th  2019</t>
  </si>
  <si>
    <t>Tabla 2 Número esperado de nuevos casos anuales de DM1 en menores de 15 a˜nos para cada comunidad autónoma Comunidad autónoma Población de 0-14 a˜nos a 1 de enero de 2011</t>
  </si>
  <si>
    <t>Table 2 Expected number of new annual cases of T1D in children under 15 years of age for each regional population aged 0-14 years as of July 2020</t>
  </si>
  <si>
    <t>Population in 2011 ('000)</t>
  </si>
  <si>
    <t>Rate per 100,000</t>
  </si>
  <si>
    <t>Cases per annum</t>
  </si>
  <si>
    <t>Andalucía</t>
  </si>
  <si>
    <t>Aragón</t>
  </si>
  <si>
    <t>Principado de Asturias</t>
  </si>
  <si>
    <t>González et al (2018) Endocrinol Diabetes Nutr. 2018;65(2):68-73</t>
  </si>
  <si>
    <t>Islas Canarias</t>
  </si>
  <si>
    <t>Novoa et al (2020) Endocrinol Diabetes Nutr. 2020; 67(10):658-664</t>
  </si>
  <si>
    <t>Cantabria</t>
  </si>
  <si>
    <t>Castilla y Leon</t>
  </si>
  <si>
    <t>Castilla-La Mancha</t>
  </si>
  <si>
    <t>Cataluyna</t>
  </si>
  <si>
    <t>Patterson et al (2019) Diabetologiia 2019;62(3):408-417</t>
  </si>
  <si>
    <t>Comunidad Valenciana</t>
  </si>
  <si>
    <t>Extremadura</t>
  </si>
  <si>
    <t>Gimeno Benítez et al (2014)SEMERGEN - Medicina de Familia 2014;40(4):177-182</t>
  </si>
  <si>
    <t>Full text not available</t>
  </si>
  <si>
    <t>Galicia</t>
  </si>
  <si>
    <t>Islas Baleares</t>
  </si>
  <si>
    <t>La Rioja</t>
  </si>
  <si>
    <t>Comunidad de Madrid</t>
  </si>
  <si>
    <t>Región de Murcia</t>
  </si>
  <si>
    <t>Comunidad Foral de Navarra</t>
  </si>
  <si>
    <t>Forga et al (2018)  An Sist Sanit Navar 2018;41(1):69-74</t>
  </si>
  <si>
    <t>País Vasco</t>
  </si>
  <si>
    <t xml:space="preserve">Fernandez-Ramos et al (2017) Pediatr Diabetes 2017;18(1):71-76. </t>
  </si>
  <si>
    <t>My calculations</t>
  </si>
  <si>
    <t>Número estimado a partir de las cifras de incidencia comunicadas en los estudios revisados. Los casos de Islas Baleares y La Rioja se han estimado a partir de la incidencia media nacional.</t>
  </si>
  <si>
    <t>Estimated number from the incidence figures reported in the reviewed studies. The cases of the Balearic Islands and La Rioja have been estimated from the national average incidence.</t>
  </si>
  <si>
    <t>2021 estimates  (adj for moratlity) 10th ed</t>
  </si>
  <si>
    <t>10th  2021</t>
  </si>
  <si>
    <t>IDF 10th edition Atlas</t>
  </si>
  <si>
    <t>Czechia</t>
  </si>
  <si>
    <t>Hong Kong</t>
  </si>
  <si>
    <t>Macao</t>
  </si>
  <si>
    <t>Laos</t>
  </si>
  <si>
    <t>Syria</t>
  </si>
  <si>
    <t>American Samoa</t>
  </si>
  <si>
    <t>Holy See</t>
  </si>
  <si>
    <t>Isle of Man</t>
  </si>
  <si>
    <t>Mayotte</t>
  </si>
  <si>
    <t>Northern Mariana Islands</t>
  </si>
  <si>
    <t>IDF Country (10th ed)</t>
  </si>
  <si>
    <t>North Macedonia</t>
  </si>
  <si>
    <t>Eswatini</t>
  </si>
  <si>
    <t xml:space="preserve"> Codes (9th ed)</t>
  </si>
  <si>
    <t>World Bank Income category June 2021</t>
  </si>
  <si>
    <t>.</t>
  </si>
  <si>
    <t>**</t>
  </si>
  <si>
    <t>Mebrahtu (2021)</t>
  </si>
  <si>
    <t>Sandy (2021)</t>
  </si>
  <si>
    <t>Extra data from LFAC study results</t>
  </si>
  <si>
    <t>Jensen  (2020)</t>
  </si>
  <si>
    <t>Saad (2020)</t>
  </si>
  <si>
    <t>Divers (2020)</t>
  </si>
  <si>
    <t>2013-2017</t>
  </si>
  <si>
    <t>Vojislav (2020)</t>
  </si>
  <si>
    <t xml:space="preserve">UN Population projections for 2021 (1,000's) </t>
  </si>
  <si>
    <t>2007-2016</t>
  </si>
  <si>
    <t>internal data from LFAC for 5y age brackets rate</t>
  </si>
  <si>
    <t>2014-2018</t>
  </si>
  <si>
    <t>Majeed (2020)</t>
  </si>
  <si>
    <t>average of last 5 years rate from internal data LFAC</t>
  </si>
  <si>
    <t>Mehbratu (2021)</t>
  </si>
  <si>
    <t xml:space="preserve">Rates from table 1 </t>
  </si>
  <si>
    <t>Qalandrabad</t>
  </si>
  <si>
    <t>Condie (2020)</t>
  </si>
  <si>
    <t>Chae (2020)</t>
  </si>
  <si>
    <t>Rate from Table 3 was adjusted to fit the age brackets of 0-4, 5-9, 10-14 and 15-19y</t>
  </si>
  <si>
    <t>Average of age-specifc rates in Table 1</t>
  </si>
  <si>
    <t>Garfias (2019)</t>
  </si>
  <si>
    <t xml:space="preserve">Age-specific rates averaged for 2014-2018 only using estimates from figure 2 </t>
  </si>
  <si>
    <t>Nova Scotia</t>
  </si>
  <si>
    <t>Cummings (2020)</t>
  </si>
  <si>
    <t>&lt;15 rates provided in the results text of the abstract</t>
  </si>
  <si>
    <t>1)2013-2017 2)2015-2019</t>
  </si>
  <si>
    <t>Touhami (2019) and Khater (2020)</t>
  </si>
  <si>
    <t>1)Oran 2)Tlemcen</t>
  </si>
  <si>
    <t>Rate from results text</t>
  </si>
  <si>
    <t>2015-2018</t>
  </si>
  <si>
    <t>Parviainen (2020)</t>
  </si>
  <si>
    <t>Age/sex-specific annual rates in Table 1</t>
  </si>
  <si>
    <t>Samuelsson(2019)</t>
  </si>
  <si>
    <t>Age/sex-specific rates &lt;15 from Table 1</t>
  </si>
  <si>
    <t>Samuelsson (2019)</t>
  </si>
  <si>
    <t>Vlad (2018)</t>
  </si>
  <si>
    <t>rate from 2011-2015 was extracted from Table 1 and averaged</t>
  </si>
  <si>
    <t>Age/sex-specific rates from 2013-2017 extracted from Table 2 and averaged.</t>
  </si>
  <si>
    <t>2015-2019</t>
  </si>
  <si>
    <t>Wales</t>
  </si>
  <si>
    <t>Harvey (2021)</t>
  </si>
  <si>
    <t>Age/sex specific rates extracted from figure 2</t>
  </si>
  <si>
    <t>&gt;=98%</t>
  </si>
  <si>
    <t>Principado de Asturias, Islas Canarias, Cataluyna, Extremadura, Comunidad Foral de Navarra, Pais Vasco</t>
  </si>
  <si>
    <t>Rates were averaged from these 5 studies</t>
  </si>
  <si>
    <t>2015-2017</t>
  </si>
  <si>
    <t>whole country</t>
  </si>
  <si>
    <t>Rate for &lt;15 and 15-19y was recalculated based on ratio estimate of 5.9 for 15-19y</t>
  </si>
  <si>
    <t>Note: P7 was edited. Values of 1 changed to 0 for American Samoa, Mayotte, Northern Mariana Islands and Holy See</t>
  </si>
  <si>
    <r>
      <t>use Curacao/</t>
    </r>
    <r>
      <rPr>
        <sz val="10"/>
        <color rgb="FFFF0000"/>
        <rFont val="Arial"/>
        <family val="2"/>
      </rPr>
      <t>changed to Grenada</t>
    </r>
  </si>
  <si>
    <r>
      <t>use US Virgin Islands/</t>
    </r>
    <r>
      <rPr>
        <sz val="10"/>
        <color rgb="FFFF0000"/>
        <rFont val="Arial"/>
        <family val="2"/>
      </rPr>
      <t>Puerto Rico</t>
    </r>
  </si>
  <si>
    <r>
      <t>use Venezuela/</t>
    </r>
    <r>
      <rPr>
        <sz val="10"/>
        <color rgb="FFFF0000"/>
        <rFont val="Arial"/>
        <family val="2"/>
      </rPr>
      <t>changed to Grenada</t>
    </r>
  </si>
  <si>
    <r>
      <t>use Philippines/</t>
    </r>
    <r>
      <rPr>
        <sz val="9"/>
        <color rgb="FFFF0000"/>
        <rFont val="Tahoma"/>
        <family val="2"/>
      </rPr>
      <t>changed to Micronesia</t>
    </r>
  </si>
  <si>
    <r>
      <t>use Uzbekisatn/</t>
    </r>
    <r>
      <rPr>
        <sz val="10"/>
        <color rgb="FFFF0000"/>
        <rFont val="Arial"/>
        <family val="2"/>
      </rPr>
      <t>changed to Micronesia</t>
    </r>
  </si>
  <si>
    <t>&lt;1y</t>
  </si>
  <si>
    <t>1-4y</t>
  </si>
  <si>
    <t>5-9y</t>
  </si>
  <si>
    <t>10-14y</t>
  </si>
  <si>
    <t>15-19y</t>
  </si>
  <si>
    <t>Afghanistan </t>
  </si>
  <si>
    <t>Albania </t>
  </si>
  <si>
    <t>Algeria </t>
  </si>
  <si>
    <t>Adorra</t>
  </si>
  <si>
    <t>Angola </t>
  </si>
  <si>
    <t>Antigua and Barbuda </t>
  </si>
  <si>
    <t>Argentina </t>
  </si>
  <si>
    <t>Armenia </t>
  </si>
  <si>
    <t>Australia </t>
  </si>
  <si>
    <t>Austria </t>
  </si>
  <si>
    <t>Azerbaijan </t>
  </si>
  <si>
    <t>Bahamas </t>
  </si>
  <si>
    <t>Bahrain </t>
  </si>
  <si>
    <t>Bangladesh </t>
  </si>
  <si>
    <t>Barbados </t>
  </si>
  <si>
    <t>Belarus </t>
  </si>
  <si>
    <t>Belgium </t>
  </si>
  <si>
    <t>Belize </t>
  </si>
  <si>
    <t>Benin </t>
  </si>
  <si>
    <t>Bhutan </t>
  </si>
  <si>
    <t>Bolivia, Plurinational State of </t>
  </si>
  <si>
    <t>Bosnia and Herzegovina </t>
  </si>
  <si>
    <t>Botswana </t>
  </si>
  <si>
    <t>Brazil </t>
  </si>
  <si>
    <t>Brunei Darussalam </t>
  </si>
  <si>
    <t>Bulgaria </t>
  </si>
  <si>
    <t>Burkina Faso </t>
  </si>
  <si>
    <t>Burundi </t>
  </si>
  <si>
    <t>Cambodia </t>
  </si>
  <si>
    <t>Cameroon </t>
  </si>
  <si>
    <t>Canada </t>
  </si>
  <si>
    <t>Cape Verde </t>
  </si>
  <si>
    <t>Central African Republic </t>
  </si>
  <si>
    <t>Chad </t>
  </si>
  <si>
    <t>Chile </t>
  </si>
  <si>
    <t>China </t>
  </si>
  <si>
    <t>Colombia </t>
  </si>
  <si>
    <t>Comoros </t>
  </si>
  <si>
    <t>Congo </t>
  </si>
  <si>
    <t>Costa Rica </t>
  </si>
  <si>
    <t>Côte d'Ivoire </t>
  </si>
  <si>
    <t>Croatia </t>
  </si>
  <si>
    <t>Cuba </t>
  </si>
  <si>
    <t>Curacao</t>
  </si>
  <si>
    <t>Cyprus </t>
  </si>
  <si>
    <t>Czech Republic </t>
  </si>
  <si>
    <t>Korea, Democratic People's Republic of </t>
  </si>
  <si>
    <t>Congo, the Democratic Republic of the </t>
  </si>
  <si>
    <t>Denmark </t>
  </si>
  <si>
    <t>Djibouti </t>
  </si>
  <si>
    <t>Dominican Republic </t>
  </si>
  <si>
    <t>Ecuador </t>
  </si>
  <si>
    <t>Egypt </t>
  </si>
  <si>
    <t>El Salvador </t>
  </si>
  <si>
    <t>Equatorial Guinea </t>
  </si>
  <si>
    <t>Eritrea </t>
  </si>
  <si>
    <t>Estonia </t>
  </si>
  <si>
    <t>Swaziland </t>
  </si>
  <si>
    <t>Ethiopia </t>
  </si>
  <si>
    <t>Fiji </t>
  </si>
  <si>
    <t>Finland </t>
  </si>
  <si>
    <t>France </t>
  </si>
  <si>
    <t>Gabon </t>
  </si>
  <si>
    <t>Gambia </t>
  </si>
  <si>
    <t>Georgia </t>
  </si>
  <si>
    <t>Germany </t>
  </si>
  <si>
    <t>Ghana </t>
  </si>
  <si>
    <t>Greece </t>
  </si>
  <si>
    <t>Grenada </t>
  </si>
  <si>
    <t>Guatemala </t>
  </si>
  <si>
    <t>Guinea </t>
  </si>
  <si>
    <t>Guinea-Bissau </t>
  </si>
  <si>
    <t>Guyana </t>
  </si>
  <si>
    <t>Haiti </t>
  </si>
  <si>
    <t>Honduras </t>
  </si>
  <si>
    <t>Hungary </t>
  </si>
  <si>
    <t>Iceland </t>
  </si>
  <si>
    <t>India </t>
  </si>
  <si>
    <t>Indonesia </t>
  </si>
  <si>
    <t>Iran, Islamic Republic of </t>
  </si>
  <si>
    <t>Iraq </t>
  </si>
  <si>
    <t>Ireland </t>
  </si>
  <si>
    <t>Israel </t>
  </si>
  <si>
    <t>Italy </t>
  </si>
  <si>
    <t>Jamaica </t>
  </si>
  <si>
    <t>Japan </t>
  </si>
  <si>
    <t>Jordan </t>
  </si>
  <si>
    <t>Kazakhstan </t>
  </si>
  <si>
    <t>Kenya </t>
  </si>
  <si>
    <t>Kiribati </t>
  </si>
  <si>
    <t>Kuwait </t>
  </si>
  <si>
    <t>Kyrgyzstan </t>
  </si>
  <si>
    <t>Lao People's Democratic Republic </t>
  </si>
  <si>
    <t>Latvia </t>
  </si>
  <si>
    <t>Lebanon </t>
  </si>
  <si>
    <t>Lesotho </t>
  </si>
  <si>
    <t>Liberia </t>
  </si>
  <si>
    <t>Libyan Arab Jamahiriya </t>
  </si>
  <si>
    <t>Lithuania </t>
  </si>
  <si>
    <t>Luxembourg </t>
  </si>
  <si>
    <t>Madagascar </t>
  </si>
  <si>
    <t>Malawi </t>
  </si>
  <si>
    <t>Malaysia </t>
  </si>
  <si>
    <t>Maldives </t>
  </si>
  <si>
    <t>Mali </t>
  </si>
  <si>
    <t>Malta </t>
  </si>
  <si>
    <t>Mauritania </t>
  </si>
  <si>
    <t>Mauritius </t>
  </si>
  <si>
    <t>Mexico </t>
  </si>
  <si>
    <t>Micronesia, Federated States of </t>
  </si>
  <si>
    <t>Moldova, Republic of </t>
  </si>
  <si>
    <t>Mongolia </t>
  </si>
  <si>
    <t>Montenegro </t>
  </si>
  <si>
    <t>Morocco </t>
  </si>
  <si>
    <t>Mozambique </t>
  </si>
  <si>
    <t>Myanmar </t>
  </si>
  <si>
    <t>Namibia </t>
  </si>
  <si>
    <t>Nepal </t>
  </si>
  <si>
    <t>Netherlands </t>
  </si>
  <si>
    <t>New Zealand </t>
  </si>
  <si>
    <t>Nicaragua </t>
  </si>
  <si>
    <t>Niger </t>
  </si>
  <si>
    <t>Nigeria </t>
  </si>
  <si>
    <t>Macedonia, the former Yugoslav Republic of </t>
  </si>
  <si>
    <t>Norway </t>
  </si>
  <si>
    <t>Oman </t>
  </si>
  <si>
    <t>Pakistan </t>
  </si>
  <si>
    <t>Panama </t>
  </si>
  <si>
    <t>Papua New Guinea </t>
  </si>
  <si>
    <t>Paraguay </t>
  </si>
  <si>
    <t>Peru </t>
  </si>
  <si>
    <t>Philippines </t>
  </si>
  <si>
    <t>Poland </t>
  </si>
  <si>
    <t>Portugal </t>
  </si>
  <si>
    <t>Qatar </t>
  </si>
  <si>
    <t>Korea, Republic of </t>
  </si>
  <si>
    <t>Romania </t>
  </si>
  <si>
    <t>Russian Federation </t>
  </si>
  <si>
    <t>Rwanda </t>
  </si>
  <si>
    <t>Samoa </t>
  </si>
  <si>
    <t>Sao Tome and Principe </t>
  </si>
  <si>
    <t>Saudi Arabia </t>
  </si>
  <si>
    <t>Senegal </t>
  </si>
  <si>
    <t>Serbia </t>
  </si>
  <si>
    <t>Seychelles </t>
  </si>
  <si>
    <t>Sierra Leone </t>
  </si>
  <si>
    <t>Singapore </t>
  </si>
  <si>
    <t>Slovakia </t>
  </si>
  <si>
    <t>Slovenia </t>
  </si>
  <si>
    <t>Solomon Islands </t>
  </si>
  <si>
    <t>Somalia </t>
  </si>
  <si>
    <t>South Africa </t>
  </si>
  <si>
    <t>Spain </t>
  </si>
  <si>
    <t>Sri Lanka </t>
  </si>
  <si>
    <t>Saint Lucia </t>
  </si>
  <si>
    <t>Saint Vincent and the Grenadines </t>
  </si>
  <si>
    <t xml:space="preserve">Palestine, State of </t>
  </si>
  <si>
    <t>Sudan </t>
  </si>
  <si>
    <t>Suriname </t>
  </si>
  <si>
    <t>Sweden </t>
  </si>
  <si>
    <t>Switzerland </t>
  </si>
  <si>
    <t>Syrian Arab Republic </t>
  </si>
  <si>
    <t>Tajikistan </t>
  </si>
  <si>
    <t>Thailand </t>
  </si>
  <si>
    <t>Timor-Leste </t>
  </si>
  <si>
    <t>Togo </t>
  </si>
  <si>
    <t>Tonga </t>
  </si>
  <si>
    <t>Trinidad and Tobago </t>
  </si>
  <si>
    <t>Tunisia </t>
  </si>
  <si>
    <t>Turkey </t>
  </si>
  <si>
    <t>Turkmenistan </t>
  </si>
  <si>
    <t>Uganda </t>
  </si>
  <si>
    <t>Ukraine </t>
  </si>
  <si>
    <t>United Arab Emirates </t>
  </si>
  <si>
    <t>United Kingdom </t>
  </si>
  <si>
    <t>Tanzania, United Republic of </t>
  </si>
  <si>
    <t>United States </t>
  </si>
  <si>
    <t>Uruguay </t>
  </si>
  <si>
    <t>Uzbekistan </t>
  </si>
  <si>
    <t>Vanuatu </t>
  </si>
  <si>
    <t>Viet Nam </t>
  </si>
  <si>
    <t>Yemen </t>
  </si>
  <si>
    <t>Zambia </t>
  </si>
  <si>
    <t>Zimbabwe </t>
  </si>
  <si>
    <t>used Seychelles</t>
  </si>
  <si>
    <t>Used Samoa</t>
  </si>
  <si>
    <t>Used Italy</t>
  </si>
  <si>
    <t>Used Guam</t>
  </si>
  <si>
    <t>Tung (2020)</t>
  </si>
  <si>
    <t>Averaged data from 2013-2017, used ratio estimate to calculate rate &lt;15y</t>
  </si>
  <si>
    <t>Wacher (2020)</t>
  </si>
  <si>
    <t>rates &lt;20y was averaged from 2014-2018 (Table 1).Ratio estimate used to determine rate for &lt;15y</t>
  </si>
  <si>
    <r>
      <t>Bauru, S</t>
    </r>
    <r>
      <rPr>
        <sz val="10"/>
        <color theme="1"/>
        <rFont val="Calibri"/>
        <family val="2"/>
      </rPr>
      <t>ã</t>
    </r>
    <r>
      <rPr>
        <sz val="10"/>
        <color theme="1"/>
        <rFont val="Arial"/>
        <family val="2"/>
      </rPr>
      <t>o Paulo State</t>
    </r>
  </si>
  <si>
    <t>2018-2020</t>
  </si>
  <si>
    <t>Hussein (2021)</t>
  </si>
  <si>
    <t>Jasem (2019)</t>
  </si>
  <si>
    <t xml:space="preserve">Age-specific rates from text </t>
  </si>
  <si>
    <t>3 regions: Dar es Salaam, Kilimanjaro, Zanzibar</t>
  </si>
  <si>
    <t>Gonzalez (2018); Novoa (2012), Patterson (2019); Benitez (2014); Forga (2018); Fernanez-Ramos (2017)</t>
  </si>
  <si>
    <t>Flint (2021)</t>
  </si>
  <si>
    <t>95-99%</t>
  </si>
  <si>
    <t>Age-specific rates for 2015-2019 was from Table 1, &lt;15 years rate were averaged from rates for 0-4y, 5-9y and 10-14y</t>
  </si>
  <si>
    <t>Final Atlas prevalent to age 14</t>
  </si>
  <si>
    <t>Final Atlas prevalent to age 19</t>
  </si>
  <si>
    <t>Prevalence 0-14 adjustment using measured prevalence (any value not 100%)</t>
  </si>
  <si>
    <t>Prevalence 0-19 adjustment using measured prevalence (any value not 100%)</t>
  </si>
  <si>
    <t>Prevalent to age 14     (adjusted for mortality) before prevalence adjustments</t>
  </si>
  <si>
    <t>Prevalent to age 19     (adjusted for mortality) before prevalence adjustments</t>
  </si>
  <si>
    <t>Prevalence</t>
  </si>
  <si>
    <t>measured</t>
  </si>
  <si>
    <t>2010-2015</t>
  </si>
  <si>
    <t>2021 estimates  revised</t>
  </si>
  <si>
    <t>2021 estimates (revised) adjusted for mortality</t>
  </si>
  <si>
    <t>% increase 2021 to 2019</t>
  </si>
  <si>
    <t>2021 estimates revised</t>
  </si>
  <si>
    <t xml:space="preserve">2021 estimates </t>
  </si>
  <si>
    <t>Comment 2019 estimates odd for some HIC eg Australia and Canada 0.000 deaths</t>
  </si>
  <si>
    <t>Haynes (2020)</t>
  </si>
  <si>
    <t xml:space="preserve">Age/sex-specific rates from 2013-2017 was extrapolated from Fig 2 and averaged. Rates &lt;15y  is an average of 0-4, 5-9 and 10-14y rates for each gender. </t>
  </si>
  <si>
    <t>Zabeen (2021)</t>
  </si>
  <si>
    <t>Last 5 years rates were obtained from LFAC, and rates from 2014-2018 were averaged.</t>
  </si>
  <si>
    <t>Pambou-Damiens (2020)</t>
  </si>
  <si>
    <t>2011-2015</t>
  </si>
  <si>
    <t>analysis group</t>
  </si>
  <si>
    <t>Cote d'Ivoire</t>
  </si>
  <si>
    <t>China, Hong Kong SAR</t>
  </si>
  <si>
    <t>China, Macao SAR</t>
  </si>
  <si>
    <t>China, Taiwan Province of China</t>
  </si>
  <si>
    <t>United States</t>
  </si>
  <si>
    <t>United States Virgin Islands</t>
  </si>
  <si>
    <t>world_bank_name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</si>
</sst>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164" formatCode="_-* #,##0.00_-;\-* #,##0.00_-;_-* &quot;-&quot;??_-;_-@_-"/>
    <numFmt numFmtId="165" formatCode="0.000"/>
    <numFmt numFmtId="166" formatCode="0.0"/>
    <numFmt numFmtId="167" formatCode="#,##0.0"/>
    <numFmt numFmtId="168" formatCode="0.000000"/>
    <numFmt numFmtId="169" formatCode="0.00000"/>
    <numFmt numFmtId="170" formatCode="0.0%"/>
    <numFmt numFmtId="171" formatCode="0.0_ ;[Red]\-0.0\ "/>
    <numFmt numFmtId="172" formatCode="_-* #,##0.0_-;\-* #,##0.0_-;_-* &quot;-&quot;??_-;_-@_-"/>
    <numFmt numFmtId="173" formatCode="_-* #,##0_-;\-* #,##0_-;_-* &quot;-&quot;??_-;_-@_-"/>
    <numFmt numFmtId="174" formatCode="###0.000"/>
    <numFmt numFmtId="175" formatCode="###0.0"/>
    <numFmt numFmtId="176" formatCode="#,##0.000"/>
    <numFmt numFmtId="177" formatCode="0.0000"/>
  </numFmts>
  <fonts count="106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MS Sans Serif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name val="Arial Narrow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 Narrow"/>
      <family val="2"/>
    </font>
    <font>
      <sz val="10"/>
      <color indexed="10"/>
      <name val="Arial"/>
      <family val="2"/>
    </font>
    <font>
      <u/>
      <sz val="8.5"/>
      <color indexed="12"/>
      <name val="Arial"/>
      <family val="2"/>
    </font>
    <font>
      <b/>
      <sz val="10"/>
      <name val="Verdana"/>
      <family val="2"/>
    </font>
    <font>
      <sz val="10"/>
      <color indexed="22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9"/>
      <color indexed="81"/>
      <name val="Tahoma"/>
      <family val="2"/>
    </font>
    <font>
      <sz val="10"/>
      <color indexed="36"/>
      <name val="Arial"/>
      <family val="2"/>
    </font>
    <font>
      <sz val="10"/>
      <name val="Times New Roman"/>
      <family val="1"/>
    </font>
    <font>
      <i/>
      <sz val="11"/>
      <color indexed="8"/>
      <name val="Calibri"/>
      <family val="2"/>
    </font>
    <font>
      <b/>
      <sz val="11"/>
      <name val="Calibri"/>
      <family val="2"/>
    </font>
    <font>
      <b/>
      <vertAlign val="subscript"/>
      <sz val="11"/>
      <name val="Calibri"/>
      <family val="2"/>
    </font>
    <font>
      <b/>
      <sz val="11"/>
      <name val="Arial"/>
      <family val="2"/>
    </font>
    <font>
      <b/>
      <u/>
      <sz val="11"/>
      <color indexed="12"/>
      <name val="Arial"/>
      <family val="2"/>
    </font>
    <font>
      <b/>
      <sz val="10"/>
      <color indexed="22"/>
      <name val="Arial"/>
      <family val="2"/>
    </font>
    <font>
      <b/>
      <sz val="14"/>
      <name val="Arial"/>
      <family val="2"/>
    </font>
    <font>
      <sz val="10"/>
      <color indexed="17"/>
      <name val="Arial"/>
      <family val="2"/>
    </font>
    <font>
      <sz val="10"/>
      <color indexed="30"/>
      <name val="Arial"/>
      <family val="2"/>
    </font>
    <font>
      <sz val="10"/>
      <name val="Courier"/>
      <family val="3"/>
    </font>
    <font>
      <sz val="10"/>
      <color indexed="5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9"/>
      <name val="Arial"/>
      <family val="2"/>
    </font>
    <font>
      <sz val="11"/>
      <name val="Calibri"/>
      <family val="2"/>
      <scheme val="minor"/>
    </font>
    <font>
      <sz val="10"/>
      <color theme="7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sz val="11"/>
      <color rgb="FFFF0000"/>
      <name val="Courier New"/>
      <family val="3"/>
    </font>
    <font>
      <b/>
      <sz val="11"/>
      <name val="Calibri"/>
      <family val="2"/>
      <scheme val="minor"/>
    </font>
    <font>
      <sz val="10"/>
      <color rgb="FF00B050"/>
      <name val="Arial"/>
      <family val="2"/>
    </font>
    <font>
      <sz val="10"/>
      <color theme="9" tint="-0.249977111117893"/>
      <name val="Arial"/>
      <family val="2"/>
    </font>
    <font>
      <sz val="11"/>
      <color theme="7"/>
      <name val="Calibri"/>
      <family val="2"/>
    </font>
    <font>
      <sz val="10"/>
      <color theme="0" tint="-0.249977111117893"/>
      <name val="Arial"/>
      <family val="2"/>
    </font>
    <font>
      <sz val="10"/>
      <color theme="0" tint="-0.34998626667073579"/>
      <name val="Arial"/>
      <family val="2"/>
    </font>
    <font>
      <b/>
      <sz val="10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theme="0" tint="-0.499984740745262"/>
      <name val="Arial"/>
      <family val="2"/>
    </font>
    <font>
      <b/>
      <sz val="10"/>
      <color theme="0" tint="-0.499984740745262"/>
      <name val="Arial Narrow"/>
      <family val="2"/>
    </font>
    <font>
      <b/>
      <sz val="10"/>
      <color theme="0" tint="-0.34998626667073579"/>
      <name val="Arial"/>
      <family val="2"/>
    </font>
    <font>
      <b/>
      <sz val="10"/>
      <color theme="0" tint="-0.34998626667073579"/>
      <name val="Arial Narrow"/>
      <family val="2"/>
    </font>
    <font>
      <sz val="8"/>
      <color theme="0" tint="-0.34998626667073579"/>
      <name val="Arial"/>
      <family val="2"/>
    </font>
    <font>
      <b/>
      <sz val="10"/>
      <color theme="0" tint="-0.249977111117893"/>
      <name val="Arial"/>
      <family val="2"/>
    </font>
    <font>
      <b/>
      <sz val="8"/>
      <name val="Calibri"/>
      <family val="2"/>
      <scheme val="minor"/>
    </font>
    <font>
      <sz val="10"/>
      <color theme="1"/>
      <name val="Arial"/>
      <family val="2"/>
    </font>
    <font>
      <b/>
      <sz val="10"/>
      <color theme="0" tint="-0.249977111117893"/>
      <name val="Arial Narrow"/>
      <family val="2"/>
    </font>
    <font>
      <sz val="8"/>
      <color theme="0" tint="-0.249977111117893"/>
      <name val="Arial"/>
      <family val="2"/>
    </font>
    <font>
      <sz val="10"/>
      <color theme="7" tint="-0.249977111117893"/>
      <name val="Arial"/>
      <family val="2"/>
    </font>
    <font>
      <sz val="10"/>
      <color rgb="FFFFC000"/>
      <name val="Arial"/>
      <family val="2"/>
    </font>
    <font>
      <sz val="10"/>
      <color rgb="FFC00000"/>
      <name val="Arial"/>
      <family val="2"/>
    </font>
    <font>
      <b/>
      <sz val="10"/>
      <color theme="1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0" tint="-0.499984740745262"/>
      <name val="Arial"/>
      <family val="2"/>
    </font>
    <font>
      <vertAlign val="subscript"/>
      <sz val="11"/>
      <name val="Calibri"/>
      <family val="2"/>
      <scheme val="minor"/>
    </font>
    <font>
      <b/>
      <vertAlign val="subscript"/>
      <sz val="11"/>
      <name val="Calibri"/>
      <family val="2"/>
      <scheme val="minor"/>
    </font>
    <font>
      <vertAlign val="subscript"/>
      <sz val="10"/>
      <name val="Arial"/>
      <family val="2"/>
    </font>
    <font>
      <b/>
      <sz val="11"/>
      <name val="Symbol"/>
      <family val="1"/>
      <charset val="2"/>
    </font>
    <font>
      <sz val="9"/>
      <color indexed="8"/>
      <name val="Arial"/>
      <family val="2"/>
    </font>
    <font>
      <sz val="9"/>
      <color indexed="8"/>
      <name val="Arial"/>
      <family val="2"/>
    </font>
    <font>
      <sz val="10"/>
      <color rgb="FFFF0066"/>
      <name val="Arial"/>
      <family val="2"/>
    </font>
    <font>
      <i/>
      <sz val="11"/>
      <color theme="0" tint="-0.34998626667073579"/>
      <name val="Calibri"/>
      <family val="2"/>
      <scheme val="minor"/>
    </font>
    <font>
      <sz val="9"/>
      <color rgb="FFFF0000"/>
      <name val="Tahoma"/>
      <family val="2"/>
    </font>
    <font>
      <b/>
      <sz val="12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0"/>
      <color theme="1"/>
      <name val="Arial Narrow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8"/>
      <color theme="1"/>
      <name val="Arial"/>
      <family val="2"/>
    </font>
    <font>
      <b/>
      <sz val="12"/>
      <name val="Arial"/>
      <family val="2"/>
    </font>
    <font>
      <b/>
      <sz val="12"/>
      <color theme="0" tint="-0.499984740745262"/>
      <name val="Arial"/>
      <family val="2"/>
    </font>
    <font>
      <sz val="12"/>
      <color rgb="FF000000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0"/>
      <color theme="0" tint="-0.499984740745262"/>
      <name val="Arial Narrow"/>
      <family val="2"/>
    </font>
    <font>
      <b/>
      <sz val="9"/>
      <name val="Arial Narrow"/>
      <family val="2"/>
    </font>
    <font>
      <b/>
      <sz val="12"/>
      <color theme="0" tint="-0.34998626667073579"/>
      <name val="Arial"/>
      <family val="2"/>
    </font>
    <font>
      <sz val="11"/>
      <name val="Calibri"/>
      <family val="2"/>
    </font>
  </fonts>
  <fills count="7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5D699"/>
        <bgColor indexed="64"/>
      </patternFill>
    </fill>
    <fill>
      <patternFill patternType="solid">
        <fgColor rgb="FFFFFFC5"/>
        <bgColor indexed="64"/>
      </patternFill>
    </fill>
    <fill>
      <patternFill patternType="solid">
        <fgColor rgb="FFFBE5CD"/>
        <bgColor indexed="64"/>
      </patternFill>
    </fill>
    <fill>
      <patternFill patternType="solid">
        <fgColor rgb="FFF9D5AD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42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60">
    <xf numFmtId="0" fontId="0" fillId="0" borderId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33" fillId="30" borderId="0" applyNumberFormat="0" applyBorder="0" applyAlignment="0" applyProtection="0"/>
    <xf numFmtId="0" fontId="5" fillId="0" borderId="0" applyNumberFormat="0" applyFill="0" applyBorder="0" applyProtection="0">
      <alignment vertical="top"/>
    </xf>
    <xf numFmtId="0" fontId="34" fillId="31" borderId="29" applyNumberFormat="0" applyAlignment="0" applyProtection="0"/>
    <xf numFmtId="0" fontId="35" fillId="32" borderId="30" applyNumberFormat="0" applyAlignment="0" applyProtection="0"/>
    <xf numFmtId="164" fontId="2" fillId="0" borderId="0" applyFont="0" applyFill="0" applyBorder="0" applyAlignment="0" applyProtection="0"/>
    <xf numFmtId="164" fontId="31" fillId="0" borderId="0" applyFont="0" applyFill="0" applyBorder="0" applyAlignment="0" applyProtection="0"/>
    <xf numFmtId="0" fontId="7" fillId="0" borderId="1">
      <alignment vertical="top"/>
    </xf>
    <xf numFmtId="0" fontId="36" fillId="0" borderId="0" applyNumberFormat="0" applyFill="0" applyBorder="0" applyAlignment="0" applyProtection="0"/>
    <xf numFmtId="0" fontId="37" fillId="33" borderId="0" applyNumberFormat="0" applyBorder="0" applyAlignment="0" applyProtection="0"/>
    <xf numFmtId="0" fontId="23" fillId="0" borderId="2">
      <alignment vertical="top" wrapText="1"/>
    </xf>
    <xf numFmtId="0" fontId="24" fillId="0" borderId="2">
      <alignment vertical="top" wrapText="1"/>
    </xf>
    <xf numFmtId="0" fontId="38" fillId="0" borderId="31" applyNumberFormat="0" applyFill="0" applyAlignment="0" applyProtection="0"/>
    <xf numFmtId="0" fontId="39" fillId="0" borderId="32" applyNumberFormat="0" applyFill="0" applyAlignment="0" applyProtection="0"/>
    <xf numFmtId="0" fontId="40" fillId="0" borderId="33" applyNumberFormat="0" applyFill="0" applyAlignment="0" applyProtection="0"/>
    <xf numFmtId="0" fontId="40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/>
    <xf numFmtId="0" fontId="42" fillId="34" borderId="29" applyNumberFormat="0" applyAlignment="0" applyProtection="0"/>
    <xf numFmtId="0" fontId="43" fillId="0" borderId="34" applyNumberFormat="0" applyFill="0" applyAlignment="0" applyProtection="0"/>
    <xf numFmtId="0" fontId="44" fillId="35" borderId="0" applyNumberFormat="0" applyBorder="0" applyAlignment="0" applyProtection="0"/>
    <xf numFmtId="0" fontId="7" fillId="0" borderId="0"/>
    <xf numFmtId="0" fontId="7" fillId="0" borderId="0">
      <alignment vertical="top"/>
    </xf>
    <xf numFmtId="0" fontId="31" fillId="0" borderId="0"/>
    <xf numFmtId="0" fontId="29" fillId="0" borderId="0"/>
    <xf numFmtId="0" fontId="3" fillId="0" borderId="0"/>
    <xf numFmtId="0" fontId="31" fillId="36" borderId="35" applyNumberFormat="0" applyFont="0" applyAlignment="0" applyProtection="0"/>
    <xf numFmtId="0" fontId="45" fillId="31" borderId="36" applyNumberFormat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37" applyNumberFormat="0" applyFill="0" applyAlignment="0" applyProtection="0"/>
    <xf numFmtId="0" fontId="48" fillId="0" borderId="0" applyNumberFormat="0" applyFill="0" applyBorder="0" applyAlignment="0" applyProtection="0"/>
    <xf numFmtId="0" fontId="7" fillId="0" borderId="0" applyNumberFormat="0" applyFont="0" applyFill="0" applyBorder="0" applyProtection="0">
      <alignment wrapText="1"/>
    </xf>
    <xf numFmtId="0" fontId="2" fillId="0" borderId="0"/>
  </cellStyleXfs>
  <cellXfs count="975">
    <xf numFmtId="0" fontId="0" fillId="0" borderId="0" xfId="0"/>
    <xf numFmtId="0" fontId="4" fillId="0" borderId="0" xfId="0" applyFont="1"/>
    <xf numFmtId="166" fontId="0" fillId="0" borderId="0" xfId="0" applyNumberFormat="1"/>
    <xf numFmtId="0" fontId="7" fillId="0" borderId="0" xfId="0" applyFont="1"/>
    <xf numFmtId="166" fontId="7" fillId="0" borderId="0" xfId="0" applyNumberFormat="1" applyFont="1"/>
    <xf numFmtId="166" fontId="7" fillId="0" borderId="0" xfId="0" applyNumberFormat="1" applyFont="1" applyFill="1"/>
    <xf numFmtId="0" fontId="0" fillId="0" borderId="0" xfId="0" applyAlignment="1">
      <alignment horizontal="left"/>
    </xf>
    <xf numFmtId="1" fontId="7" fillId="0" borderId="0" xfId="0" applyNumberFormat="1" applyFont="1"/>
    <xf numFmtId="0" fontId="7" fillId="0" borderId="0" xfId="0" applyFont="1" applyAlignment="1">
      <alignment horizontal="right"/>
    </xf>
    <xf numFmtId="0" fontId="0" fillId="0" borderId="0" xfId="0" applyAlignment="1"/>
    <xf numFmtId="0" fontId="2" fillId="0" borderId="0" xfId="0" applyFont="1" applyAlignment="1">
      <alignment horizontal="left"/>
    </xf>
    <xf numFmtId="0" fontId="4" fillId="0" borderId="0" xfId="45" applyFont="1"/>
    <xf numFmtId="166" fontId="6" fillId="0" borderId="0" xfId="0" applyNumberFormat="1" applyFont="1" applyFill="1"/>
    <xf numFmtId="0" fontId="6" fillId="0" borderId="0" xfId="0" applyFont="1" applyFill="1" applyAlignment="1">
      <alignment horizontal="center"/>
    </xf>
    <xf numFmtId="0" fontId="4" fillId="0" borderId="3" xfId="0" applyFont="1" applyFill="1" applyBorder="1"/>
    <xf numFmtId="0" fontId="4" fillId="0" borderId="4" xfId="0" applyFont="1" applyFill="1" applyBorder="1"/>
    <xf numFmtId="0" fontId="0" fillId="0" borderId="0" xfId="0" applyFill="1"/>
    <xf numFmtId="1" fontId="49" fillId="0" borderId="0" xfId="0" applyNumberFormat="1" applyFont="1" applyBorder="1" applyAlignment="1">
      <alignment horizontal="right"/>
    </xf>
    <xf numFmtId="0" fontId="4" fillId="37" borderId="0" xfId="0" applyFont="1" applyFill="1"/>
    <xf numFmtId="0" fontId="4" fillId="37" borderId="3" xfId="0" applyFont="1" applyFill="1" applyBorder="1"/>
    <xf numFmtId="166" fontId="0" fillId="37" borderId="0" xfId="0" applyNumberFormat="1" applyFill="1"/>
    <xf numFmtId="166" fontId="0" fillId="0" borderId="3" xfId="0" applyNumberFormat="1" applyBorder="1"/>
    <xf numFmtId="1" fontId="7" fillId="0" borderId="3" xfId="0" applyNumberFormat="1" applyFont="1" applyFill="1" applyBorder="1"/>
    <xf numFmtId="0" fontId="0" fillId="0" borderId="3" xfId="0" applyBorder="1"/>
    <xf numFmtId="0" fontId="7" fillId="0" borderId="0" xfId="0" applyFont="1" applyFill="1"/>
    <xf numFmtId="0" fontId="7" fillId="0" borderId="0" xfId="0" applyFont="1" applyFill="1" applyAlignment="1">
      <alignment horizontal="left"/>
    </xf>
    <xf numFmtId="166" fontId="0" fillId="0" borderId="3" xfId="0" applyNumberFormat="1" applyFill="1" applyBorder="1"/>
    <xf numFmtId="166" fontId="0" fillId="0" borderId="0" xfId="0" applyNumberFormat="1" applyFill="1"/>
    <xf numFmtId="0" fontId="50" fillId="35" borderId="5" xfId="44" applyFont="1" applyBorder="1" applyAlignment="1">
      <alignment horizontal="center"/>
    </xf>
    <xf numFmtId="0" fontId="50" fillId="35" borderId="6" xfId="44" applyFont="1" applyBorder="1"/>
    <xf numFmtId="166" fontId="0" fillId="0" borderId="0" xfId="0" applyNumberFormat="1" applyBorder="1" applyAlignment="1">
      <alignment horizontal="right"/>
    </xf>
    <xf numFmtId="0" fontId="51" fillId="0" borderId="0" xfId="0" applyFont="1" applyFill="1"/>
    <xf numFmtId="0" fontId="51" fillId="0" borderId="3" xfId="0" applyFont="1" applyFill="1" applyBorder="1" applyAlignment="1">
      <alignment horizontal="left"/>
    </xf>
    <xf numFmtId="0" fontId="5" fillId="0" borderId="0" xfId="0" applyFont="1" applyFill="1"/>
    <xf numFmtId="166" fontId="7" fillId="0" borderId="0" xfId="0" applyNumberFormat="1" applyFont="1" applyFill="1" applyAlignment="1">
      <alignment horizontal="right"/>
    </xf>
    <xf numFmtId="166" fontId="0" fillId="0" borderId="0" xfId="0" applyNumberFormat="1" applyFill="1" applyAlignment="1">
      <alignment horizontal="right"/>
    </xf>
    <xf numFmtId="0" fontId="0" fillId="0" borderId="4" xfId="0" applyBorder="1"/>
    <xf numFmtId="166" fontId="0" fillId="0" borderId="0" xfId="0" applyNumberFormat="1" applyBorder="1"/>
    <xf numFmtId="0" fontId="7" fillId="39" borderId="0" xfId="0" applyFont="1" applyFill="1"/>
    <xf numFmtId="0" fontId="7" fillId="0" borderId="0" xfId="0" applyFont="1" applyBorder="1"/>
    <xf numFmtId="0" fontId="19" fillId="0" borderId="0" xfId="0" applyFont="1" applyAlignment="1">
      <alignment vertical="center"/>
    </xf>
    <xf numFmtId="0" fontId="52" fillId="0" borderId="0" xfId="0" applyFont="1"/>
    <xf numFmtId="0" fontId="47" fillId="0" borderId="0" xfId="0" applyFont="1"/>
    <xf numFmtId="0" fontId="53" fillId="0" borderId="0" xfId="0" applyFont="1"/>
    <xf numFmtId="0" fontId="54" fillId="0" borderId="0" xfId="0" applyFont="1"/>
    <xf numFmtId="0" fontId="5" fillId="0" borderId="0" xfId="0" applyFont="1"/>
    <xf numFmtId="0" fontId="0" fillId="0" borderId="7" xfId="0" applyBorder="1"/>
    <xf numFmtId="173" fontId="7" fillId="0" borderId="0" xfId="29" applyNumberFormat="1" applyFont="1"/>
    <xf numFmtId="0" fontId="5" fillId="0" borderId="4" xfId="0" applyFont="1" applyBorder="1"/>
    <xf numFmtId="0" fontId="5" fillId="0" borderId="4" xfId="0" applyFont="1" applyFill="1" applyBorder="1"/>
    <xf numFmtId="0" fontId="7" fillId="0" borderId="7" xfId="0" applyFont="1" applyBorder="1"/>
    <xf numFmtId="0" fontId="0" fillId="0" borderId="8" xfId="0" applyBorder="1"/>
    <xf numFmtId="0" fontId="5" fillId="0" borderId="3" xfId="0" applyFont="1" applyBorder="1"/>
    <xf numFmtId="0" fontId="5" fillId="0" borderId="3" xfId="0" applyFont="1" applyFill="1" applyBorder="1"/>
    <xf numFmtId="1" fontId="7" fillId="0" borderId="3" xfId="0" applyNumberFormat="1" applyFont="1" applyBorder="1"/>
    <xf numFmtId="166" fontId="0" fillId="0" borderId="0" xfId="0" applyNumberFormat="1" applyAlignment="1">
      <alignment horizontal="right"/>
    </xf>
    <xf numFmtId="0" fontId="0" fillId="0" borderId="0" xfId="0" applyBorder="1"/>
    <xf numFmtId="0" fontId="0" fillId="0" borderId="0" xfId="0" applyFill="1" applyBorder="1"/>
    <xf numFmtId="166" fontId="0" fillId="0" borderId="0" xfId="0" applyNumberFormat="1" applyFill="1" applyBorder="1"/>
    <xf numFmtId="0" fontId="7" fillId="0" borderId="0" xfId="0" applyFont="1" applyFill="1" applyBorder="1" applyAlignment="1">
      <alignment wrapText="1"/>
    </xf>
    <xf numFmtId="166" fontId="7" fillId="0" borderId="0" xfId="0" applyNumberFormat="1" applyFont="1" applyFill="1" applyBorder="1" applyAlignment="1">
      <alignment wrapText="1"/>
    </xf>
    <xf numFmtId="172" fontId="0" fillId="0" borderId="0" xfId="0" applyNumberFormat="1" applyFill="1" applyBorder="1"/>
    <xf numFmtId="9" fontId="0" fillId="0" borderId="0" xfId="52" applyFont="1" applyFill="1" applyBorder="1"/>
    <xf numFmtId="0" fontId="0" fillId="0" borderId="0" xfId="0" applyAlignment="1">
      <alignment wrapText="1"/>
    </xf>
    <xf numFmtId="0" fontId="7" fillId="0" borderId="0" xfId="0" applyFont="1" applyAlignment="1">
      <alignment wrapText="1"/>
    </xf>
    <xf numFmtId="0" fontId="2" fillId="0" borderId="10" xfId="0" applyFont="1" applyBorder="1" applyAlignment="1">
      <alignment horizontal="left"/>
    </xf>
    <xf numFmtId="0" fontId="7" fillId="0" borderId="10" xfId="0" applyFont="1" applyBorder="1"/>
    <xf numFmtId="0" fontId="2" fillId="0" borderId="11" xfId="0" applyFont="1" applyBorder="1" applyAlignment="1">
      <alignment horizontal="left"/>
    </xf>
    <xf numFmtId="0" fontId="0" fillId="0" borderId="11" xfId="0" applyBorder="1"/>
    <xf numFmtId="0" fontId="0" fillId="0" borderId="10" xfId="0" applyBorder="1"/>
    <xf numFmtId="2" fontId="7" fillId="0" borderId="0" xfId="0" applyNumberFormat="1" applyFont="1" applyFill="1"/>
    <xf numFmtId="0" fontId="5" fillId="0" borderId="0" xfId="0" applyFont="1" applyFill="1" applyBorder="1"/>
    <xf numFmtId="0" fontId="5" fillId="0" borderId="0" xfId="0" applyFont="1" applyBorder="1"/>
    <xf numFmtId="173" fontId="7" fillId="0" borderId="0" xfId="29" applyNumberFormat="1" applyFont="1" applyBorder="1"/>
    <xf numFmtId="1" fontId="7" fillId="0" borderId="3" xfId="29" applyNumberFormat="1" applyFont="1" applyBorder="1"/>
    <xf numFmtId="1" fontId="7" fillId="0" borderId="9" xfId="29" applyNumberFormat="1" applyFont="1" applyBorder="1"/>
    <xf numFmtId="16" fontId="55" fillId="40" borderId="12" xfId="0" quotePrefix="1" applyNumberFormat="1" applyFont="1" applyFill="1" applyBorder="1" applyAlignment="1">
      <alignment horizontal="center" wrapText="1"/>
    </xf>
    <xf numFmtId="17" fontId="55" fillId="40" borderId="12" xfId="0" quotePrefix="1" applyNumberFormat="1" applyFont="1" applyFill="1" applyBorder="1" applyAlignment="1">
      <alignment horizontal="center" wrapText="1"/>
    </xf>
    <xf numFmtId="0" fontId="0" fillId="0" borderId="15" xfId="0" applyBorder="1"/>
    <xf numFmtId="0" fontId="7" fillId="0" borderId="3" xfId="0" applyFont="1" applyBorder="1"/>
    <xf numFmtId="169" fontId="7" fillId="0" borderId="0" xfId="0" applyNumberFormat="1" applyFont="1" applyFill="1" applyBorder="1"/>
    <xf numFmtId="165" fontId="7" fillId="0" borderId="3" xfId="0" applyNumberFormat="1" applyFont="1" applyFill="1" applyBorder="1"/>
    <xf numFmtId="165" fontId="7" fillId="0" borderId="0" xfId="0" applyNumberFormat="1" applyFont="1" applyFill="1" applyBorder="1"/>
    <xf numFmtId="0" fontId="51" fillId="0" borderId="0" xfId="0" applyFont="1" applyFill="1" applyBorder="1"/>
    <xf numFmtId="0" fontId="5" fillId="3" borderId="9" xfId="0" applyFont="1" applyFill="1" applyBorder="1"/>
    <xf numFmtId="166" fontId="6" fillId="2" borderId="18" xfId="0" applyNumberFormat="1" applyFont="1" applyFill="1" applyBorder="1"/>
    <xf numFmtId="166" fontId="7" fillId="0" borderId="4" xfId="0" applyNumberFormat="1" applyFont="1" applyFill="1" applyBorder="1"/>
    <xf numFmtId="0" fontId="6" fillId="2" borderId="1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0" fillId="0" borderId="9" xfId="0" applyBorder="1"/>
    <xf numFmtId="0" fontId="0" fillId="0" borderId="16" xfId="0" applyBorder="1" applyAlignment="1">
      <alignment vertical="center"/>
    </xf>
    <xf numFmtId="0" fontId="7" fillId="0" borderId="16" xfId="0" applyFont="1" applyBorder="1" applyAlignment="1">
      <alignment wrapText="1"/>
    </xf>
    <xf numFmtId="166" fontId="0" fillId="0" borderId="16" xfId="0" applyNumberFormat="1" applyBorder="1" applyAlignment="1">
      <alignment horizontal="right"/>
    </xf>
    <xf numFmtId="0" fontId="0" fillId="0" borderId="18" xfId="0" applyBorder="1"/>
    <xf numFmtId="0" fontId="0" fillId="0" borderId="0" xfId="0" applyBorder="1" applyAlignment="1">
      <alignment vertical="center"/>
    </xf>
    <xf numFmtId="0" fontId="7" fillId="0" borderId="0" xfId="0" applyFont="1" applyBorder="1" applyAlignment="1">
      <alignment wrapText="1"/>
    </xf>
    <xf numFmtId="0" fontId="7" fillId="38" borderId="0" xfId="0" applyFont="1" applyFill="1" applyBorder="1"/>
    <xf numFmtId="0" fontId="7" fillId="38" borderId="4" xfId="0" applyFont="1" applyFill="1" applyBorder="1"/>
    <xf numFmtId="0" fontId="7" fillId="38" borderId="0" xfId="0" applyFont="1" applyFill="1" applyBorder="1" applyAlignment="1">
      <alignment wrapText="1"/>
    </xf>
    <xf numFmtId="0" fontId="0" fillId="38" borderId="4" xfId="0" applyFill="1" applyBorder="1"/>
    <xf numFmtId="0" fontId="7" fillId="0" borderId="7" xfId="0" applyFont="1" applyBorder="1" applyAlignment="1">
      <alignment wrapText="1"/>
    </xf>
    <xf numFmtId="166" fontId="0" fillId="0" borderId="7" xfId="0" applyNumberFormat="1" applyBorder="1" applyAlignment="1">
      <alignment horizontal="right"/>
    </xf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18" xfId="0" applyBorder="1" applyAlignment="1">
      <alignment wrapText="1"/>
    </xf>
    <xf numFmtId="0" fontId="0" fillId="0" borderId="4" xfId="0" applyBorder="1" applyAlignment="1">
      <alignment wrapText="1"/>
    </xf>
    <xf numFmtId="0" fontId="0" fillId="41" borderId="3" xfId="0" applyFill="1" applyBorder="1"/>
    <xf numFmtId="0" fontId="12" fillId="41" borderId="4" xfId="40" applyFill="1" applyBorder="1" applyAlignment="1" applyProtection="1">
      <alignment wrapText="1"/>
    </xf>
    <xf numFmtId="0" fontId="0" fillId="38" borderId="3" xfId="0" applyFill="1" applyBorder="1"/>
    <xf numFmtId="0" fontId="0" fillId="38" borderId="4" xfId="0" applyFill="1" applyBorder="1" applyAlignment="1">
      <alignment wrapText="1"/>
    </xf>
    <xf numFmtId="0" fontId="0" fillId="0" borderId="1" xfId="0" applyBorder="1" applyAlignment="1">
      <alignment wrapText="1"/>
    </xf>
    <xf numFmtId="0" fontId="7" fillId="42" borderId="13" xfId="0" applyFont="1" applyFill="1" applyBorder="1"/>
    <xf numFmtId="0" fontId="7" fillId="42" borderId="17" xfId="0" applyFont="1" applyFill="1" applyBorder="1"/>
    <xf numFmtId="0" fontId="7" fillId="42" borderId="7" xfId="0" applyFont="1" applyFill="1" applyBorder="1"/>
    <xf numFmtId="0" fontId="7" fillId="41" borderId="0" xfId="0" applyFont="1" applyFill="1" applyBorder="1" applyAlignment="1">
      <alignment wrapText="1"/>
    </xf>
    <xf numFmtId="0" fontId="7" fillId="0" borderId="8" xfId="0" applyFont="1" applyFill="1" applyBorder="1"/>
    <xf numFmtId="0" fontId="7" fillId="0" borderId="6" xfId="0" applyFont="1" applyFill="1" applyBorder="1"/>
    <xf numFmtId="166" fontId="7" fillId="0" borderId="0" xfId="0" applyNumberFormat="1" applyFont="1" applyFill="1" applyBorder="1"/>
    <xf numFmtId="166" fontId="7" fillId="0" borderId="0" xfId="0" applyNumberFormat="1" applyFont="1" applyFill="1" applyBorder="1" applyAlignment="1">
      <alignment horizontal="center"/>
    </xf>
    <xf numFmtId="166" fontId="7" fillId="0" borderId="0" xfId="0" applyNumberFormat="1" applyFont="1" applyFill="1" applyBorder="1" applyAlignment="1">
      <alignment horizontal="right"/>
    </xf>
    <xf numFmtId="1" fontId="7" fillId="0" borderId="0" xfId="0" applyNumberFormat="1" applyFont="1" applyBorder="1"/>
    <xf numFmtId="0" fontId="5" fillId="44" borderId="0" xfId="0" applyFont="1" applyFill="1"/>
    <xf numFmtId="168" fontId="7" fillId="0" borderId="0" xfId="0" applyNumberFormat="1" applyFont="1" applyFill="1" applyBorder="1"/>
    <xf numFmtId="165" fontId="0" fillId="0" borderId="0" xfId="0" applyNumberFormat="1"/>
    <xf numFmtId="0" fontId="7" fillId="0" borderId="8" xfId="0" applyFont="1" applyBorder="1"/>
    <xf numFmtId="166" fontId="7" fillId="45" borderId="3" xfId="0" applyNumberFormat="1" applyFont="1" applyFill="1" applyBorder="1" applyAlignment="1">
      <alignment horizontal="right"/>
    </xf>
    <xf numFmtId="166" fontId="7" fillId="45" borderId="0" xfId="0" applyNumberFormat="1" applyFont="1" applyFill="1" applyBorder="1" applyAlignment="1">
      <alignment horizontal="right"/>
    </xf>
    <xf numFmtId="166" fontId="7" fillId="45" borderId="4" xfId="0" applyNumberFormat="1" applyFont="1" applyFill="1" applyBorder="1" applyAlignment="1">
      <alignment horizontal="right"/>
    </xf>
    <xf numFmtId="0" fontId="7" fillId="0" borderId="3" xfId="0" applyFont="1" applyBorder="1" applyAlignment="1">
      <alignment horizontal="left"/>
    </xf>
    <xf numFmtId="9" fontId="7" fillId="0" borderId="0" xfId="0" applyNumberFormat="1" applyFont="1" applyBorder="1" applyAlignment="1">
      <alignment horizontal="right"/>
    </xf>
    <xf numFmtId="0" fontId="7" fillId="0" borderId="0" xfId="0" applyFont="1" applyBorder="1" applyAlignment="1">
      <alignment horizontal="center"/>
    </xf>
    <xf numFmtId="166" fontId="56" fillId="45" borderId="3" xfId="0" applyNumberFormat="1" applyFont="1" applyFill="1" applyBorder="1" applyAlignment="1">
      <alignment horizontal="right"/>
    </xf>
    <xf numFmtId="166" fontId="56" fillId="45" borderId="0" xfId="0" applyNumberFormat="1" applyFont="1" applyFill="1" applyBorder="1" applyAlignment="1">
      <alignment horizontal="right"/>
    </xf>
    <xf numFmtId="166" fontId="56" fillId="45" borderId="4" xfId="0" applyNumberFormat="1" applyFont="1" applyFill="1" applyBorder="1" applyAlignment="1">
      <alignment horizontal="right"/>
    </xf>
    <xf numFmtId="0" fontId="56" fillId="0" borderId="3" xfId="0" applyFont="1" applyBorder="1" applyAlignment="1">
      <alignment horizontal="left"/>
    </xf>
    <xf numFmtId="0" fontId="56" fillId="0" borderId="0" xfId="0" applyFont="1" applyBorder="1"/>
    <xf numFmtId="1" fontId="56" fillId="0" borderId="0" xfId="0" applyNumberFormat="1" applyFont="1" applyBorder="1"/>
    <xf numFmtId="9" fontId="56" fillId="0" borderId="0" xfId="0" applyNumberFormat="1" applyFont="1" applyBorder="1" applyAlignment="1">
      <alignment horizontal="right"/>
    </xf>
    <xf numFmtId="0" fontId="56" fillId="0" borderId="0" xfId="0" applyFont="1" applyBorder="1" applyAlignment="1">
      <alignment horizontal="center"/>
    </xf>
    <xf numFmtId="0" fontId="56" fillId="0" borderId="0" xfId="0" applyFont="1" applyFill="1" applyBorder="1"/>
    <xf numFmtId="0" fontId="49" fillId="45" borderId="3" xfId="0" applyFont="1" applyFill="1" applyBorder="1" applyAlignment="1">
      <alignment horizontal="right"/>
    </xf>
    <xf numFmtId="0" fontId="49" fillId="45" borderId="0" xfId="0" applyFont="1" applyFill="1" applyBorder="1" applyAlignment="1">
      <alignment horizontal="right"/>
    </xf>
    <xf numFmtId="166" fontId="49" fillId="45" borderId="0" xfId="0" applyNumberFormat="1" applyFont="1" applyFill="1" applyBorder="1" applyAlignment="1">
      <alignment horizontal="right"/>
    </xf>
    <xf numFmtId="166" fontId="49" fillId="45" borderId="4" xfId="0" applyNumberFormat="1" applyFont="1" applyFill="1" applyBorder="1" applyAlignment="1">
      <alignment horizontal="right"/>
    </xf>
    <xf numFmtId="0" fontId="49" fillId="0" borderId="3" xfId="0" applyFont="1" applyBorder="1"/>
    <xf numFmtId="0" fontId="49" fillId="0" borderId="0" xfId="0" applyFont="1" applyBorder="1"/>
    <xf numFmtId="9" fontId="49" fillId="0" borderId="0" xfId="0" applyNumberFormat="1" applyFont="1" applyBorder="1" applyAlignment="1">
      <alignment horizontal="right"/>
    </xf>
    <xf numFmtId="0" fontId="49" fillId="0" borderId="0" xfId="0" applyFont="1" applyBorder="1" applyAlignment="1">
      <alignment horizontal="center"/>
    </xf>
    <xf numFmtId="166" fontId="49" fillId="45" borderId="3" xfId="0" applyNumberFormat="1" applyFont="1" applyFill="1" applyBorder="1" applyAlignment="1">
      <alignment horizontal="right"/>
    </xf>
    <xf numFmtId="0" fontId="49" fillId="0" borderId="3" xfId="0" applyFont="1" applyBorder="1" applyAlignment="1">
      <alignment horizontal="left"/>
    </xf>
    <xf numFmtId="1" fontId="49" fillId="0" borderId="0" xfId="0" applyNumberFormat="1" applyFont="1" applyBorder="1"/>
    <xf numFmtId="0" fontId="57" fillId="0" borderId="0" xfId="0" applyFont="1" applyFill="1" applyBorder="1"/>
    <xf numFmtId="0" fontId="57" fillId="0" borderId="4" xfId="0" applyFont="1" applyBorder="1"/>
    <xf numFmtId="166" fontId="51" fillId="45" borderId="3" xfId="0" applyNumberFormat="1" applyFont="1" applyFill="1" applyBorder="1" applyAlignment="1">
      <alignment horizontal="right"/>
    </xf>
    <xf numFmtId="166" fontId="51" fillId="45" borderId="0" xfId="0" applyNumberFormat="1" applyFont="1" applyFill="1" applyBorder="1" applyAlignment="1">
      <alignment horizontal="right"/>
    </xf>
    <xf numFmtId="166" fontId="51" fillId="45" borderId="4" xfId="0" applyNumberFormat="1" applyFont="1" applyFill="1" applyBorder="1" applyAlignment="1">
      <alignment horizontal="right"/>
    </xf>
    <xf numFmtId="1" fontId="51" fillId="0" borderId="0" xfId="0" applyNumberFormat="1" applyFont="1" applyFill="1" applyBorder="1" applyAlignment="1">
      <alignment horizontal="right"/>
    </xf>
    <xf numFmtId="9" fontId="51" fillId="0" borderId="0" xfId="0" applyNumberFormat="1" applyFont="1" applyFill="1" applyBorder="1" applyAlignment="1">
      <alignment horizontal="right"/>
    </xf>
    <xf numFmtId="0" fontId="51" fillId="0" borderId="0" xfId="0" applyFont="1" applyFill="1" applyBorder="1" applyAlignment="1">
      <alignment horizontal="center"/>
    </xf>
    <xf numFmtId="0" fontId="51" fillId="0" borderId="4" xfId="0" applyFont="1" applyFill="1" applyBorder="1"/>
    <xf numFmtId="0" fontId="51" fillId="0" borderId="3" xfId="0" applyFont="1" applyFill="1" applyBorder="1"/>
    <xf numFmtId="0" fontId="58" fillId="0" borderId="0" xfId="0" applyFont="1" applyFill="1" applyBorder="1"/>
    <xf numFmtId="166" fontId="7" fillId="0" borderId="7" xfId="0" applyNumberFormat="1" applyFont="1" applyFill="1" applyBorder="1"/>
    <xf numFmtId="166" fontId="7" fillId="0" borderId="1" xfId="0" applyNumberFormat="1" applyFont="1" applyFill="1" applyBorder="1"/>
    <xf numFmtId="0" fontId="51" fillId="0" borderId="1" xfId="0" applyFont="1" applyFill="1" applyBorder="1"/>
    <xf numFmtId="166" fontId="7" fillId="0" borderId="8" xfId="0" applyNumberFormat="1" applyFont="1" applyFill="1" applyBorder="1"/>
    <xf numFmtId="166" fontId="7" fillId="0" borderId="6" xfId="0" applyNumberFormat="1" applyFont="1" applyFill="1" applyBorder="1"/>
    <xf numFmtId="2" fontId="7" fillId="0" borderId="0" xfId="0" applyNumberFormat="1" applyFont="1" applyFill="1" applyBorder="1"/>
    <xf numFmtId="0" fontId="50" fillId="35" borderId="5" xfId="44" applyFont="1" applyBorder="1" applyAlignment="1">
      <alignment horizontal="center" wrapText="1"/>
    </xf>
    <xf numFmtId="166" fontId="14" fillId="0" borderId="8" xfId="0" applyNumberFormat="1" applyFont="1" applyFill="1" applyBorder="1"/>
    <xf numFmtId="166" fontId="59" fillId="0" borderId="8" xfId="0" applyNumberFormat="1" applyFont="1" applyFill="1" applyBorder="1"/>
    <xf numFmtId="166" fontId="60" fillId="0" borderId="8" xfId="0" applyNumberFormat="1" applyFont="1" applyFill="1" applyBorder="1"/>
    <xf numFmtId="166" fontId="0" fillId="0" borderId="8" xfId="0" applyNumberFormat="1" applyFill="1" applyBorder="1"/>
    <xf numFmtId="166" fontId="14" fillId="0" borderId="19" xfId="0" applyNumberFormat="1" applyFont="1" applyFill="1" applyBorder="1"/>
    <xf numFmtId="166" fontId="59" fillId="0" borderId="19" xfId="0" applyNumberFormat="1" applyFont="1" applyFill="1" applyBorder="1"/>
    <xf numFmtId="166" fontId="60" fillId="0" borderId="19" xfId="0" applyNumberFormat="1" applyFont="1" applyFill="1" applyBorder="1"/>
    <xf numFmtId="166" fontId="0" fillId="0" borderId="19" xfId="0" applyNumberFormat="1" applyFill="1" applyBorder="1"/>
    <xf numFmtId="0" fontId="13" fillId="0" borderId="13" xfId="0" applyFont="1" applyBorder="1" applyAlignment="1">
      <alignment wrapText="1"/>
    </xf>
    <xf numFmtId="0" fontId="0" fillId="0" borderId="17" xfId="0" applyBorder="1" applyAlignment="1">
      <alignment wrapText="1"/>
    </xf>
    <xf numFmtId="0" fontId="7" fillId="37" borderId="0" xfId="0" applyFont="1" applyFill="1"/>
    <xf numFmtId="0" fontId="4" fillId="37" borderId="0" xfId="0" applyFont="1" applyFill="1" applyBorder="1"/>
    <xf numFmtId="166" fontId="0" fillId="37" borderId="23" xfId="0" applyNumberFormat="1" applyFill="1" applyBorder="1"/>
    <xf numFmtId="166" fontId="0" fillId="37" borderId="24" xfId="0" applyNumberFormat="1" applyFill="1" applyBorder="1"/>
    <xf numFmtId="0" fontId="62" fillId="37" borderId="24" xfId="0" applyFont="1" applyFill="1" applyBorder="1"/>
    <xf numFmtId="166" fontId="0" fillId="37" borderId="25" xfId="0" applyNumberFormat="1" applyFill="1" applyBorder="1"/>
    <xf numFmtId="166" fontId="61" fillId="43" borderId="6" xfId="0" applyNumberFormat="1" applyFont="1" applyFill="1" applyBorder="1" applyAlignment="1">
      <alignment horizontal="center" wrapText="1"/>
    </xf>
    <xf numFmtId="166" fontId="6" fillId="2" borderId="14" xfId="0" applyNumberFormat="1" applyFont="1" applyFill="1" applyBorder="1"/>
    <xf numFmtId="166" fontId="10" fillId="2" borderId="14" xfId="0" applyNumberFormat="1" applyFont="1" applyFill="1" applyBorder="1"/>
    <xf numFmtId="166" fontId="0" fillId="0" borderId="4" xfId="0" applyNumberFormat="1" applyFill="1" applyBorder="1"/>
    <xf numFmtId="0" fontId="7" fillId="0" borderId="0" xfId="0" applyFont="1" applyFill="1" applyBorder="1"/>
    <xf numFmtId="0" fontId="7" fillId="0" borderId="3" xfId="0" applyFont="1" applyFill="1" applyBorder="1"/>
    <xf numFmtId="0" fontId="0" fillId="0" borderId="3" xfId="0" applyFill="1" applyBorder="1"/>
    <xf numFmtId="166" fontId="0" fillId="0" borderId="4" xfId="0" applyNumberFormat="1" applyBorder="1" applyAlignment="1">
      <alignment horizontal="right"/>
    </xf>
    <xf numFmtId="166" fontId="0" fillId="0" borderId="3" xfId="0" applyNumberFormat="1" applyBorder="1" applyAlignment="1">
      <alignment horizontal="right"/>
    </xf>
    <xf numFmtId="2" fontId="0" fillId="0" borderId="0" xfId="0" applyNumberFormat="1" applyFill="1" applyBorder="1"/>
    <xf numFmtId="0" fontId="0" fillId="37" borderId="0" xfId="0" applyFill="1"/>
    <xf numFmtId="0" fontId="5" fillId="5" borderId="5" xfId="0" applyFont="1" applyFill="1" applyBorder="1" applyAlignment="1">
      <alignment horizontal="left"/>
    </xf>
    <xf numFmtId="0" fontId="5" fillId="5" borderId="5" xfId="0" applyFont="1" applyFill="1" applyBorder="1" applyAlignment="1">
      <alignment horizontal="center"/>
    </xf>
    <xf numFmtId="1" fontId="5" fillId="5" borderId="5" xfId="0" applyNumberFormat="1" applyFont="1" applyFill="1" applyBorder="1" applyAlignment="1">
      <alignment horizontal="center"/>
    </xf>
    <xf numFmtId="0" fontId="5" fillId="5" borderId="5" xfId="0" applyFont="1" applyFill="1" applyBorder="1" applyAlignment="1">
      <alignment horizontal="center" wrapText="1"/>
    </xf>
    <xf numFmtId="0" fontId="5" fillId="5" borderId="5" xfId="0" applyFont="1" applyFill="1" applyBorder="1"/>
    <xf numFmtId="0" fontId="5" fillId="5" borderId="8" xfId="0" applyFont="1" applyFill="1" applyBorder="1" applyAlignment="1">
      <alignment horizontal="left"/>
    </xf>
    <xf numFmtId="0" fontId="0" fillId="0" borderId="3" xfId="0" applyBorder="1" applyAlignment="1">
      <alignment horizontal="left"/>
    </xf>
    <xf numFmtId="1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Fill="1" applyBorder="1"/>
    <xf numFmtId="0" fontId="49" fillId="0" borderId="0" xfId="0" applyFont="1" applyBorder="1" applyAlignment="1">
      <alignment horizontal="right"/>
    </xf>
    <xf numFmtId="1" fontId="7" fillId="0" borderId="0" xfId="0" applyNumberFormat="1" applyFont="1" applyBorder="1" applyAlignment="1">
      <alignment horizontal="right"/>
    </xf>
    <xf numFmtId="1" fontId="56" fillId="0" borderId="0" xfId="0" applyNumberFormat="1" applyFont="1" applyBorder="1" applyAlignment="1">
      <alignment horizontal="right"/>
    </xf>
    <xf numFmtId="0" fontId="56" fillId="0" borderId="3" xfId="0" applyFont="1" applyBorder="1"/>
    <xf numFmtId="9" fontId="0" fillId="0" borderId="0" xfId="0" applyNumberFormat="1" applyBorder="1" applyAlignment="1">
      <alignment horizontal="right"/>
    </xf>
    <xf numFmtId="0" fontId="63" fillId="0" borderId="3" xfId="0" applyFont="1" applyBorder="1"/>
    <xf numFmtId="0" fontId="63" fillId="0" borderId="0" xfId="0" applyFont="1" applyBorder="1"/>
    <xf numFmtId="0" fontId="63" fillId="0" borderId="0" xfId="0" applyFont="1" applyBorder="1" applyAlignment="1">
      <alignment horizontal="right"/>
    </xf>
    <xf numFmtId="0" fontId="63" fillId="0" borderId="0" xfId="0" applyFont="1" applyBorder="1" applyAlignment="1">
      <alignment horizontal="center"/>
    </xf>
    <xf numFmtId="1" fontId="0" fillId="0" borderId="0" xfId="0" applyNumberFormat="1" applyBorder="1" applyAlignment="1">
      <alignment horizontal="right"/>
    </xf>
    <xf numFmtId="0" fontId="64" fillId="42" borderId="9" xfId="0" applyFont="1" applyFill="1" applyBorder="1"/>
    <xf numFmtId="0" fontId="64" fillId="48" borderId="5" xfId="0" applyFont="1" applyFill="1" applyBorder="1" applyAlignment="1">
      <alignment horizontal="center"/>
    </xf>
    <xf numFmtId="166" fontId="65" fillId="0" borderId="0" xfId="0" applyNumberFormat="1" applyFont="1" applyFill="1"/>
    <xf numFmtId="0" fontId="60" fillId="42" borderId="15" xfId="0" applyFont="1" applyFill="1" applyBorder="1"/>
    <xf numFmtId="0" fontId="66" fillId="48" borderId="6" xfId="0" applyFont="1" applyFill="1" applyBorder="1" applyAlignment="1">
      <alignment horizontal="center"/>
    </xf>
    <xf numFmtId="0" fontId="67" fillId="0" borderId="0" xfId="0" applyFont="1" applyFill="1" applyAlignment="1">
      <alignment horizontal="center"/>
    </xf>
    <xf numFmtId="0" fontId="60" fillId="0" borderId="3" xfId="0" applyFont="1" applyFill="1" applyBorder="1"/>
    <xf numFmtId="0" fontId="68" fillId="0" borderId="8" xfId="45" applyFont="1" applyFill="1" applyBorder="1"/>
    <xf numFmtId="166" fontId="60" fillId="0" borderId="4" xfId="0" applyNumberFormat="1" applyFont="1" applyFill="1" applyBorder="1"/>
    <xf numFmtId="0" fontId="60" fillId="0" borderId="0" xfId="0" applyFont="1" applyFill="1"/>
    <xf numFmtId="0" fontId="68" fillId="0" borderId="8" xfId="0" applyFont="1" applyFill="1" applyBorder="1"/>
    <xf numFmtId="0" fontId="60" fillId="0" borderId="4" xfId="0" applyFont="1" applyFill="1" applyBorder="1"/>
    <xf numFmtId="166" fontId="68" fillId="0" borderId="8" xfId="0" applyNumberFormat="1" applyFont="1" applyFill="1" applyBorder="1"/>
    <xf numFmtId="0" fontId="60" fillId="0" borderId="15" xfId="0" applyFont="1" applyFill="1" applyBorder="1"/>
    <xf numFmtId="0" fontId="68" fillId="0" borderId="6" xfId="45" applyFont="1" applyFill="1" applyBorder="1"/>
    <xf numFmtId="166" fontId="60" fillId="0" borderId="1" xfId="0" applyNumberFormat="1" applyFont="1" applyFill="1" applyBorder="1"/>
    <xf numFmtId="0" fontId="68" fillId="0" borderId="6" xfId="0" applyFont="1" applyFill="1" applyBorder="1"/>
    <xf numFmtId="0" fontId="0" fillId="0" borderId="12" xfId="0" applyBorder="1" applyAlignment="1">
      <alignment wrapText="1"/>
    </xf>
    <xf numFmtId="0" fontId="7" fillId="0" borderId="12" xfId="0" applyFont="1" applyBorder="1" applyAlignment="1">
      <alignment wrapText="1"/>
    </xf>
    <xf numFmtId="166" fontId="25" fillId="0" borderId="26" xfId="0" applyNumberFormat="1" applyFont="1" applyFill="1" applyBorder="1"/>
    <xf numFmtId="166" fontId="69" fillId="0" borderId="26" xfId="0" applyNumberFormat="1" applyFont="1" applyBorder="1"/>
    <xf numFmtId="166" fontId="66" fillId="46" borderId="26" xfId="0" applyNumberFormat="1" applyFont="1" applyFill="1" applyBorder="1"/>
    <xf numFmtId="166" fontId="66" fillId="0" borderId="26" xfId="0" applyNumberFormat="1" applyFont="1" applyFill="1" applyBorder="1"/>
    <xf numFmtId="166" fontId="5" fillId="0" borderId="26" xfId="0" applyNumberFormat="1" applyFont="1" applyFill="1" applyBorder="1"/>
    <xf numFmtId="166" fontId="5" fillId="42" borderId="26" xfId="0" applyNumberFormat="1" applyFont="1" applyFill="1" applyBorder="1"/>
    <xf numFmtId="171" fontId="0" fillId="0" borderId="8" xfId="0" applyNumberFormat="1" applyBorder="1"/>
    <xf numFmtId="171" fontId="0" fillId="0" borderId="19" xfId="0" applyNumberFormat="1" applyBorder="1"/>
    <xf numFmtId="171" fontId="0" fillId="48" borderId="0" xfId="0" applyNumberFormat="1" applyFill="1"/>
    <xf numFmtId="171" fontId="5" fillId="48" borderId="27" xfId="0" applyNumberFormat="1" applyFont="1" applyFill="1" applyBorder="1"/>
    <xf numFmtId="171" fontId="5" fillId="0" borderId="26" xfId="0" applyNumberFormat="1" applyFont="1" applyBorder="1"/>
    <xf numFmtId="0" fontId="13" fillId="0" borderId="13" xfId="0" applyFont="1" applyBorder="1" applyAlignment="1"/>
    <xf numFmtId="0" fontId="0" fillId="0" borderId="14" xfId="0" applyBorder="1"/>
    <xf numFmtId="0" fontId="0" fillId="0" borderId="17" xfId="0" applyBorder="1"/>
    <xf numFmtId="0" fontId="0" fillId="0" borderId="28" xfId="0" applyBorder="1"/>
    <xf numFmtId="9" fontId="0" fillId="0" borderId="5" xfId="52" applyFont="1" applyBorder="1"/>
    <xf numFmtId="9" fontId="0" fillId="0" borderId="8" xfId="52" applyFont="1" applyBorder="1"/>
    <xf numFmtId="9" fontId="63" fillId="0" borderId="8" xfId="52" applyFont="1" applyBorder="1"/>
    <xf numFmtId="9" fontId="63" fillId="0" borderId="19" xfId="52" applyFont="1" applyBorder="1"/>
    <xf numFmtId="9" fontId="5" fillId="0" borderId="19" xfId="52" applyFont="1" applyBorder="1"/>
    <xf numFmtId="166" fontId="0" fillId="37" borderId="0" xfId="0" applyNumberFormat="1" applyFill="1" applyBorder="1"/>
    <xf numFmtId="166" fontId="0" fillId="37" borderId="3" xfId="0" applyNumberFormat="1" applyFill="1" applyBorder="1"/>
    <xf numFmtId="0" fontId="4" fillId="0" borderId="0" xfId="45" applyFont="1" applyFill="1" applyBorder="1"/>
    <xf numFmtId="0" fontId="4" fillId="0" borderId="0" xfId="0" applyFont="1" applyFill="1" applyBorder="1"/>
    <xf numFmtId="0" fontId="7" fillId="0" borderId="0" xfId="0" applyFont="1" applyAlignment="1">
      <alignment horizontal="left"/>
    </xf>
    <xf numFmtId="0" fontId="0" fillId="50" borderId="0" xfId="0" applyFill="1"/>
    <xf numFmtId="0" fontId="5" fillId="51" borderId="0" xfId="0" applyFont="1" applyFill="1"/>
    <xf numFmtId="0" fontId="55" fillId="40" borderId="13" xfId="0" applyFont="1" applyFill="1" applyBorder="1" applyAlignment="1">
      <alignment horizontal="center" wrapText="1"/>
    </xf>
    <xf numFmtId="0" fontId="55" fillId="40" borderId="12" xfId="0" applyFont="1" applyFill="1" applyBorder="1" applyAlignment="1">
      <alignment horizontal="center" wrapText="1"/>
    </xf>
    <xf numFmtId="173" fontId="7" fillId="38" borderId="0" xfId="29" applyNumberFormat="1" applyFont="1" applyFill="1" applyBorder="1"/>
    <xf numFmtId="1" fontId="55" fillId="40" borderId="12" xfId="0" applyNumberFormat="1" applyFont="1" applyFill="1" applyBorder="1" applyAlignment="1">
      <alignment horizontal="center" wrapText="1"/>
    </xf>
    <xf numFmtId="1" fontId="55" fillId="40" borderId="12" xfId="0" quotePrefix="1" applyNumberFormat="1" applyFont="1" applyFill="1" applyBorder="1" applyAlignment="1">
      <alignment horizontal="center" wrapText="1"/>
    </xf>
    <xf numFmtId="1" fontId="55" fillId="40" borderId="13" xfId="0" applyNumberFormat="1" applyFont="1" applyFill="1" applyBorder="1" applyAlignment="1">
      <alignment horizontal="center" wrapText="1"/>
    </xf>
    <xf numFmtId="1" fontId="55" fillId="40" borderId="14" xfId="0" applyNumberFormat="1" applyFont="1" applyFill="1" applyBorder="1" applyAlignment="1">
      <alignment horizontal="center" wrapText="1"/>
    </xf>
    <xf numFmtId="1" fontId="55" fillId="40" borderId="13" xfId="0" quotePrefix="1" applyNumberFormat="1" applyFont="1" applyFill="1" applyBorder="1" applyAlignment="1">
      <alignment horizontal="center" wrapText="1"/>
    </xf>
    <xf numFmtId="1" fontId="7" fillId="0" borderId="3" xfId="29" applyNumberFormat="1" applyFont="1" applyFill="1" applyBorder="1"/>
    <xf numFmtId="1" fontId="7" fillId="0" borderId="16" xfId="29" applyNumberFormat="1" applyFont="1" applyBorder="1"/>
    <xf numFmtId="1" fontId="7" fillId="0" borderId="18" xfId="29" applyNumberFormat="1" applyFont="1" applyBorder="1"/>
    <xf numFmtId="1" fontId="7" fillId="0" borderId="0" xfId="29" applyNumberFormat="1" applyFont="1"/>
    <xf numFmtId="1" fontId="7" fillId="0" borderId="0" xfId="29" applyNumberFormat="1" applyFont="1" applyBorder="1"/>
    <xf numFmtId="1" fontId="7" fillId="0" borderId="4" xfId="29" applyNumberFormat="1" applyFont="1" applyBorder="1"/>
    <xf numFmtId="1" fontId="5" fillId="0" borderId="3" xfId="0" applyNumberFormat="1" applyFont="1" applyFill="1" applyBorder="1"/>
    <xf numFmtId="1" fontId="5" fillId="0" borderId="0" xfId="0" applyNumberFormat="1" applyFont="1" applyFill="1" applyBorder="1"/>
    <xf numFmtId="1" fontId="5" fillId="0" borderId="0" xfId="0" applyNumberFormat="1" applyFont="1" applyFill="1"/>
    <xf numFmtId="1" fontId="5" fillId="0" borderId="4" xfId="0" applyNumberFormat="1" applyFont="1" applyFill="1" applyBorder="1"/>
    <xf numFmtId="1" fontId="5" fillId="0" borderId="8" xfId="0" applyNumberFormat="1" applyFont="1" applyFill="1" applyBorder="1"/>
    <xf numFmtId="1" fontId="0" fillId="0" borderId="3" xfId="0" applyNumberFormat="1" applyBorder="1"/>
    <xf numFmtId="1" fontId="0" fillId="0" borderId="0" xfId="0" applyNumberFormat="1"/>
    <xf numFmtId="1" fontId="5" fillId="0" borderId="3" xfId="0" applyNumberFormat="1" applyFont="1" applyBorder="1"/>
    <xf numFmtId="1" fontId="5" fillId="0" borderId="0" xfId="0" applyNumberFormat="1" applyFont="1" applyBorder="1"/>
    <xf numFmtId="1" fontId="5" fillId="0" borderId="0" xfId="0" applyNumberFormat="1" applyFont="1"/>
    <xf numFmtId="1" fontId="5" fillId="0" borderId="4" xfId="0" applyNumberFormat="1" applyFont="1" applyBorder="1"/>
    <xf numFmtId="1" fontId="5" fillId="0" borderId="8" xfId="0" applyNumberFormat="1" applyFont="1" applyBorder="1"/>
    <xf numFmtId="166" fontId="0" fillId="0" borderId="0" xfId="0" applyNumberFormat="1" applyAlignment="1">
      <alignment wrapText="1"/>
    </xf>
    <xf numFmtId="9" fontId="0" fillId="0" borderId="0" xfId="52" applyFont="1"/>
    <xf numFmtId="1" fontId="0" fillId="0" borderId="0" xfId="52" applyNumberFormat="1" applyFont="1"/>
    <xf numFmtId="0" fontId="0" fillId="0" borderId="0" xfId="0" quotePrefix="1"/>
    <xf numFmtId="0" fontId="0" fillId="45" borderId="0" xfId="0" applyFill="1"/>
    <xf numFmtId="2" fontId="0" fillId="0" borderId="0" xfId="0" applyNumberFormat="1"/>
    <xf numFmtId="0" fontId="12" fillId="0" borderId="0" xfId="40" applyAlignment="1" applyProtection="1"/>
    <xf numFmtId="0" fontId="71" fillId="0" borderId="0" xfId="0" applyFont="1"/>
    <xf numFmtId="1" fontId="71" fillId="0" borderId="3" xfId="0" applyNumberFormat="1" applyFont="1" applyFill="1" applyBorder="1"/>
    <xf numFmtId="165" fontId="71" fillId="0" borderId="3" xfId="0" applyNumberFormat="1" applyFont="1" applyFill="1" applyBorder="1"/>
    <xf numFmtId="165" fontId="71" fillId="0" borderId="0" xfId="0" applyNumberFormat="1" applyFont="1" applyFill="1" applyBorder="1"/>
    <xf numFmtId="1" fontId="71" fillId="0" borderId="3" xfId="29" applyNumberFormat="1" applyFont="1" applyFill="1" applyBorder="1"/>
    <xf numFmtId="173" fontId="71" fillId="38" borderId="0" xfId="29" applyNumberFormat="1" applyFont="1" applyFill="1" applyBorder="1"/>
    <xf numFmtId="1" fontId="71" fillId="0" borderId="3" xfId="29" applyNumberFormat="1" applyFont="1" applyBorder="1"/>
    <xf numFmtId="1" fontId="71" fillId="0" borderId="0" xfId="29" applyNumberFormat="1" applyFont="1" applyBorder="1"/>
    <xf numFmtId="1" fontId="71" fillId="0" borderId="4" xfId="29" applyNumberFormat="1" applyFont="1" applyBorder="1"/>
    <xf numFmtId="1" fontId="71" fillId="0" borderId="0" xfId="29" applyNumberFormat="1" applyFont="1"/>
    <xf numFmtId="0" fontId="50" fillId="35" borderId="8" xfId="44" applyFont="1" applyBorder="1" applyAlignment="1">
      <alignment horizontal="center"/>
    </xf>
    <xf numFmtId="0" fontId="50" fillId="35" borderId="0" xfId="44" applyFont="1" applyBorder="1" applyAlignment="1">
      <alignment horizontal="center"/>
    </xf>
    <xf numFmtId="0" fontId="0" fillId="0" borderId="6" xfId="0" applyFill="1" applyBorder="1"/>
    <xf numFmtId="0" fontId="5" fillId="3" borderId="5" xfId="0" applyFont="1" applyFill="1" applyBorder="1"/>
    <xf numFmtId="0" fontId="0" fillId="0" borderId="8" xfId="0" applyFill="1" applyBorder="1"/>
    <xf numFmtId="0" fontId="5" fillId="4" borderId="16" xfId="0" applyFont="1" applyFill="1" applyBorder="1" applyAlignment="1">
      <alignment horizontal="center"/>
    </xf>
    <xf numFmtId="0" fontId="0" fillId="3" borderId="6" xfId="0" applyFill="1" applyBorder="1"/>
    <xf numFmtId="0" fontId="5" fillId="4" borderId="7" xfId="0" applyFont="1" applyFill="1" applyBorder="1" applyAlignment="1">
      <alignment horizontal="center"/>
    </xf>
    <xf numFmtId="166" fontId="6" fillId="2" borderId="5" xfId="0" applyNumberFormat="1" applyFont="1" applyFill="1" applyBorder="1"/>
    <xf numFmtId="0" fontId="6" fillId="2" borderId="6" xfId="0" applyFont="1" applyFill="1" applyBorder="1" applyAlignment="1">
      <alignment horizontal="center"/>
    </xf>
    <xf numFmtId="0" fontId="69" fillId="56" borderId="9" xfId="0" applyFont="1" applyFill="1" applyBorder="1"/>
    <xf numFmtId="0" fontId="69" fillId="48" borderId="5" xfId="0" applyFont="1" applyFill="1" applyBorder="1" applyAlignment="1">
      <alignment horizontal="center"/>
    </xf>
    <xf numFmtId="166" fontId="72" fillId="57" borderId="18" xfId="0" applyNumberFormat="1" applyFont="1" applyFill="1" applyBorder="1"/>
    <xf numFmtId="166" fontId="72" fillId="0" borderId="0" xfId="0" applyNumberFormat="1" applyFont="1" applyFill="1"/>
    <xf numFmtId="0" fontId="59" fillId="0" borderId="0" xfId="0" applyFont="1"/>
    <xf numFmtId="0" fontId="59" fillId="56" borderId="15" xfId="0" applyFont="1" applyFill="1" applyBorder="1"/>
    <xf numFmtId="0" fontId="69" fillId="48" borderId="6" xfId="0" applyFont="1" applyFill="1" applyBorder="1" applyAlignment="1">
      <alignment horizontal="center"/>
    </xf>
    <xf numFmtId="0" fontId="72" fillId="57" borderId="1" xfId="0" applyFont="1" applyFill="1" applyBorder="1" applyAlignment="1">
      <alignment horizontal="center"/>
    </xf>
    <xf numFmtId="0" fontId="72" fillId="0" borderId="0" xfId="0" applyFont="1" applyFill="1" applyAlignment="1">
      <alignment horizontal="center"/>
    </xf>
    <xf numFmtId="0" fontId="59" fillId="0" borderId="3" xfId="0" applyFont="1" applyBorder="1"/>
    <xf numFmtId="0" fontId="73" fillId="0" borderId="8" xfId="45" applyFont="1" applyBorder="1"/>
    <xf numFmtId="166" fontId="59" fillId="0" borderId="4" xfId="0" applyNumberFormat="1" applyFont="1" applyFill="1" applyBorder="1"/>
    <xf numFmtId="0" fontId="73" fillId="0" borderId="8" xfId="0" applyFont="1" applyBorder="1"/>
    <xf numFmtId="166" fontId="59" fillId="0" borderId="4" xfId="0" applyNumberFormat="1" applyFont="1" applyBorder="1"/>
    <xf numFmtId="0" fontId="59" fillId="0" borderId="3" xfId="0" applyFont="1" applyFill="1" applyBorder="1"/>
    <xf numFmtId="0" fontId="73" fillId="0" borderId="8" xfId="0" applyFont="1" applyFill="1" applyBorder="1"/>
    <xf numFmtId="166" fontId="73" fillId="0" borderId="8" xfId="0" applyNumberFormat="1" applyFont="1" applyFill="1" applyBorder="1"/>
    <xf numFmtId="0" fontId="59" fillId="0" borderId="3" xfId="0" applyFont="1" applyBorder="1" applyAlignment="1">
      <alignment horizontal="right"/>
    </xf>
    <xf numFmtId="0" fontId="59" fillId="0" borderId="15" xfId="0" applyFont="1" applyFill="1" applyBorder="1"/>
    <xf numFmtId="0" fontId="73" fillId="0" borderId="6" xfId="45" applyFont="1" applyFill="1" applyBorder="1"/>
    <xf numFmtId="166" fontId="59" fillId="0" borderId="1" xfId="0" applyNumberFormat="1" applyFont="1" applyFill="1" applyBorder="1"/>
    <xf numFmtId="0" fontId="59" fillId="0" borderId="15" xfId="0" applyFont="1" applyBorder="1"/>
    <xf numFmtId="0" fontId="73" fillId="0" borderId="6" xfId="0" applyFont="1" applyBorder="1"/>
    <xf numFmtId="166" fontId="59" fillId="0" borderId="1" xfId="0" applyNumberFormat="1" applyFont="1" applyBorder="1"/>
    <xf numFmtId="0" fontId="69" fillId="42" borderId="9" xfId="0" applyFont="1" applyFill="1" applyBorder="1"/>
    <xf numFmtId="0" fontId="59" fillId="42" borderId="15" xfId="0" applyFont="1" applyFill="1" applyBorder="1"/>
    <xf numFmtId="0" fontId="74" fillId="5" borderId="8" xfId="0" applyFont="1" applyFill="1" applyBorder="1" applyAlignment="1">
      <alignment horizontal="left" wrapText="1"/>
    </xf>
    <xf numFmtId="0" fontId="50" fillId="49" borderId="0" xfId="44" applyFont="1" applyFill="1" applyBorder="1" applyAlignment="1">
      <alignment horizontal="center"/>
    </xf>
    <xf numFmtId="0" fontId="50" fillId="49" borderId="5" xfId="44" applyFont="1" applyFill="1" applyBorder="1" applyAlignment="1">
      <alignment horizontal="center"/>
    </xf>
    <xf numFmtId="0" fontId="50" fillId="49" borderId="8" xfId="44" applyFont="1" applyFill="1" applyBorder="1" applyAlignment="1">
      <alignment horizontal="center" wrapText="1"/>
    </xf>
    <xf numFmtId="0" fontId="76" fillId="0" borderId="3" xfId="0" applyFont="1" applyBorder="1" applyAlignment="1">
      <alignment horizontal="left"/>
    </xf>
    <xf numFmtId="0" fontId="76" fillId="0" borderId="0" xfId="0" applyFont="1" applyBorder="1"/>
    <xf numFmtId="1" fontId="76" fillId="0" borderId="0" xfId="0" applyNumberFormat="1" applyFont="1" applyBorder="1"/>
    <xf numFmtId="9" fontId="76" fillId="0" borderId="0" xfId="0" applyNumberFormat="1" applyFont="1" applyBorder="1" applyAlignment="1">
      <alignment horizontal="right"/>
    </xf>
    <xf numFmtId="0" fontId="76" fillId="0" borderId="0" xfId="0" applyFont="1" applyBorder="1" applyAlignment="1">
      <alignment horizontal="center"/>
    </xf>
    <xf numFmtId="0" fontId="76" fillId="0" borderId="3" xfId="0" applyFont="1" applyFill="1" applyBorder="1" applyAlignment="1">
      <alignment horizontal="left"/>
    </xf>
    <xf numFmtId="0" fontId="76" fillId="0" borderId="0" xfId="0" applyFont="1" applyFill="1" applyBorder="1"/>
    <xf numFmtId="0" fontId="76" fillId="0" borderId="0" xfId="0" applyFont="1" applyFill="1" applyBorder="1" applyAlignment="1">
      <alignment horizontal="center"/>
    </xf>
    <xf numFmtId="9" fontId="76" fillId="0" borderId="0" xfId="0" applyNumberFormat="1" applyFont="1" applyFill="1" applyBorder="1" applyAlignment="1">
      <alignment horizontal="right"/>
    </xf>
    <xf numFmtId="0" fontId="76" fillId="0" borderId="3" xfId="0" applyFont="1" applyBorder="1"/>
    <xf numFmtId="0" fontId="76" fillId="0" borderId="0" xfId="0" applyFont="1" applyBorder="1" applyAlignment="1">
      <alignment horizontal="right"/>
    </xf>
    <xf numFmtId="1" fontId="76" fillId="0" borderId="0" xfId="0" applyNumberFormat="1" applyFont="1" applyBorder="1" applyAlignment="1">
      <alignment horizontal="right"/>
    </xf>
    <xf numFmtId="166" fontId="6" fillId="37" borderId="5" xfId="0" applyNumberFormat="1" applyFont="1" applyFill="1" applyBorder="1" applyAlignment="1">
      <alignment horizontal="center"/>
    </xf>
    <xf numFmtId="166" fontId="61" fillId="2" borderId="14" xfId="0" applyNumberFormat="1" applyFont="1" applyFill="1" applyBorder="1" applyAlignment="1">
      <alignment horizontal="left"/>
    </xf>
    <xf numFmtId="166" fontId="6" fillId="43" borderId="13" xfId="0" applyNumberFormat="1" applyFont="1" applyFill="1" applyBorder="1" applyAlignment="1">
      <alignment horizontal="center"/>
    </xf>
    <xf numFmtId="166" fontId="6" fillId="43" borderId="17" xfId="0" applyNumberFormat="1" applyFont="1" applyFill="1" applyBorder="1" applyAlignment="1">
      <alignment horizontal="center"/>
    </xf>
    <xf numFmtId="1" fontId="76" fillId="0" borderId="0" xfId="0" applyNumberFormat="1" applyFont="1" applyFill="1" applyBorder="1" applyAlignment="1">
      <alignment horizontal="right"/>
    </xf>
    <xf numFmtId="0" fontId="71" fillId="0" borderId="4" xfId="0" applyFont="1" applyFill="1" applyBorder="1"/>
    <xf numFmtId="0" fontId="71" fillId="5" borderId="0" xfId="0" applyFont="1" applyFill="1" applyAlignment="1">
      <alignment horizontal="left"/>
    </xf>
    <xf numFmtId="0" fontId="71" fillId="37" borderId="0" xfId="0" applyFont="1" applyFill="1"/>
    <xf numFmtId="0" fontId="71" fillId="0" borderId="4" xfId="0" applyFont="1" applyBorder="1"/>
    <xf numFmtId="0" fontId="77" fillId="5" borderId="0" xfId="0" applyFont="1" applyFill="1" applyAlignment="1">
      <alignment horizontal="center"/>
    </xf>
    <xf numFmtId="173" fontId="5" fillId="0" borderId="3" xfId="0" applyNumberFormat="1" applyFont="1" applyFill="1" applyBorder="1"/>
    <xf numFmtId="166" fontId="71" fillId="0" borderId="0" xfId="0" applyNumberFormat="1" applyFont="1"/>
    <xf numFmtId="0" fontId="78" fillId="0" borderId="0" xfId="44" applyFont="1" applyFill="1" applyBorder="1" applyAlignment="1">
      <alignment horizontal="left" wrapText="1"/>
    </xf>
    <xf numFmtId="0" fontId="79" fillId="0" borderId="0" xfId="44" applyFont="1" applyFill="1" applyBorder="1" applyAlignment="1">
      <alignment horizontal="left" wrapText="1"/>
    </xf>
    <xf numFmtId="0" fontId="0" fillId="0" borderId="0" xfId="0" applyFill="1" applyAlignment="1">
      <alignment horizontal="left"/>
    </xf>
    <xf numFmtId="0" fontId="62" fillId="37" borderId="0" xfId="0" applyFont="1" applyFill="1" applyBorder="1"/>
    <xf numFmtId="166" fontId="6" fillId="41" borderId="14" xfId="0" applyNumberFormat="1" applyFont="1" applyFill="1" applyBorder="1"/>
    <xf numFmtId="0" fontId="70" fillId="41" borderId="4" xfId="0" applyFont="1" applyFill="1" applyBorder="1" applyAlignment="1">
      <alignment horizontal="center" vertical="center" wrapText="1"/>
    </xf>
    <xf numFmtId="166" fontId="61" fillId="41" borderId="14" xfId="0" applyNumberFormat="1" applyFont="1" applyFill="1" applyBorder="1" applyAlignment="1">
      <alignment horizontal="left"/>
    </xf>
    <xf numFmtId="166" fontId="10" fillId="41" borderId="14" xfId="0" applyNumberFormat="1" applyFont="1" applyFill="1" applyBorder="1"/>
    <xf numFmtId="166" fontId="6" fillId="41" borderId="7" xfId="0" applyNumberFormat="1" applyFont="1" applyFill="1" applyBorder="1"/>
    <xf numFmtId="166" fontId="7" fillId="58" borderId="5" xfId="0" applyNumberFormat="1" applyFont="1" applyFill="1" applyBorder="1" applyAlignment="1">
      <alignment horizontal="center" wrapText="1"/>
    </xf>
    <xf numFmtId="0" fontId="57" fillId="45" borderId="4" xfId="0" applyFont="1" applyFill="1" applyBorder="1" applyAlignment="1">
      <alignment horizontal="right"/>
    </xf>
    <xf numFmtId="2" fontId="51" fillId="45" borderId="4" xfId="0" applyNumberFormat="1" applyFont="1" applyFill="1" applyBorder="1" applyAlignment="1">
      <alignment horizontal="right"/>
    </xf>
    <xf numFmtId="0" fontId="50" fillId="35" borderId="8" xfId="44" applyFont="1" applyBorder="1" applyAlignment="1">
      <alignment horizontal="center" wrapText="1"/>
    </xf>
    <xf numFmtId="0" fontId="6" fillId="2" borderId="0" xfId="0" applyFont="1" applyFill="1" applyBorder="1" applyAlignment="1">
      <alignment horizontal="center" wrapText="1"/>
    </xf>
    <xf numFmtId="0" fontId="6" fillId="2" borderId="4" xfId="0" applyFont="1" applyFill="1" applyBorder="1" applyAlignment="1">
      <alignment horizontal="center" wrapText="1"/>
    </xf>
    <xf numFmtId="0" fontId="7" fillId="0" borderId="16" xfId="44" applyFont="1" applyFill="1" applyBorder="1" applyAlignment="1">
      <alignment horizontal="left" wrapText="1"/>
    </xf>
    <xf numFmtId="166" fontId="63" fillId="45" borderId="3" xfId="0" applyNumberFormat="1" applyFont="1" applyFill="1" applyBorder="1"/>
    <xf numFmtId="166" fontId="63" fillId="45" borderId="0" xfId="0" applyNumberFormat="1" applyFont="1" applyFill="1" applyBorder="1"/>
    <xf numFmtId="166" fontId="63" fillId="45" borderId="4" xfId="0" applyNumberFormat="1" applyFont="1" applyFill="1" applyBorder="1"/>
    <xf numFmtId="166" fontId="63" fillId="45" borderId="8" xfId="0" applyNumberFormat="1" applyFont="1" applyFill="1" applyBorder="1"/>
    <xf numFmtId="0" fontId="56" fillId="0" borderId="4" xfId="0" applyFont="1" applyBorder="1"/>
    <xf numFmtId="0" fontId="75" fillId="0" borderId="4" xfId="0" applyFont="1" applyBorder="1"/>
    <xf numFmtId="0" fontId="63" fillId="0" borderId="0" xfId="0" applyFont="1" applyFill="1" applyBorder="1" applyAlignment="1">
      <alignment horizontal="left" wrapText="1"/>
    </xf>
    <xf numFmtId="0" fontId="50" fillId="35" borderId="8" xfId="44" applyFont="1" applyBorder="1" applyAlignment="1">
      <alignment horizontal="center" vertical="top" wrapText="1"/>
    </xf>
    <xf numFmtId="0" fontId="6" fillId="2" borderId="3" xfId="0" applyFont="1" applyFill="1" applyBorder="1" applyAlignment="1">
      <alignment horizontal="center" wrapText="1"/>
    </xf>
    <xf numFmtId="0" fontId="7" fillId="0" borderId="18" xfId="44" applyFont="1" applyFill="1" applyBorder="1" applyAlignment="1">
      <alignment horizontal="left" wrapText="1"/>
    </xf>
    <xf numFmtId="166" fontId="7" fillId="58" borderId="0" xfId="0" applyNumberFormat="1" applyFont="1" applyFill="1" applyBorder="1" applyAlignment="1">
      <alignment horizontal="center" vertical="top" wrapText="1"/>
    </xf>
    <xf numFmtId="0" fontId="56" fillId="45" borderId="3" xfId="0" applyFont="1" applyFill="1" applyBorder="1"/>
    <xf numFmtId="166" fontId="56" fillId="45" borderId="0" xfId="0" applyNumberFormat="1" applyFont="1" applyFill="1" applyBorder="1"/>
    <xf numFmtId="0" fontId="56" fillId="45" borderId="0" xfId="0" applyFont="1" applyFill="1" applyBorder="1"/>
    <xf numFmtId="0" fontId="56" fillId="45" borderId="4" xfId="0" applyFont="1" applyFill="1" applyBorder="1"/>
    <xf numFmtId="166" fontId="11" fillId="45" borderId="0" xfId="0" applyNumberFormat="1" applyFont="1" applyFill="1" applyBorder="1"/>
    <xf numFmtId="166" fontId="56" fillId="45" borderId="8" xfId="0" applyNumberFormat="1" applyFont="1" applyFill="1" applyBorder="1"/>
    <xf numFmtId="166" fontId="71" fillId="45" borderId="3" xfId="0" applyNumberFormat="1" applyFont="1" applyFill="1" applyBorder="1" applyAlignment="1">
      <alignment horizontal="right"/>
    </xf>
    <xf numFmtId="166" fontId="71" fillId="45" borderId="0" xfId="0" applyNumberFormat="1" applyFont="1" applyFill="1" applyBorder="1" applyAlignment="1">
      <alignment horizontal="right"/>
    </xf>
    <xf numFmtId="166" fontId="71" fillId="45" borderId="4" xfId="0" applyNumberFormat="1" applyFont="1" applyFill="1" applyBorder="1" applyAlignment="1">
      <alignment horizontal="right"/>
    </xf>
    <xf numFmtId="0" fontId="71" fillId="0" borderId="3" xfId="0" applyFont="1" applyBorder="1" applyAlignment="1">
      <alignment horizontal="left"/>
    </xf>
    <xf numFmtId="0" fontId="71" fillId="0" borderId="0" xfId="0" applyFont="1" applyBorder="1"/>
    <xf numFmtId="0" fontId="71" fillId="0" borderId="0" xfId="0" applyFont="1" applyFill="1" applyBorder="1"/>
    <xf numFmtId="1" fontId="71" fillId="0" borderId="0" xfId="0" applyNumberFormat="1" applyFont="1" applyBorder="1"/>
    <xf numFmtId="9" fontId="71" fillId="0" borderId="0" xfId="0" applyNumberFormat="1" applyFont="1" applyBorder="1" applyAlignment="1">
      <alignment horizontal="right"/>
    </xf>
    <xf numFmtId="0" fontId="71" fillId="0" borderId="0" xfId="0" applyFont="1" applyBorder="1" applyAlignment="1">
      <alignment horizontal="center"/>
    </xf>
    <xf numFmtId="0" fontId="71" fillId="38" borderId="4" xfId="0" applyFont="1" applyFill="1" applyBorder="1"/>
    <xf numFmtId="166" fontId="76" fillId="45" borderId="3" xfId="0" applyNumberFormat="1" applyFont="1" applyFill="1" applyBorder="1"/>
    <xf numFmtId="166" fontId="76" fillId="45" borderId="0" xfId="0" applyNumberFormat="1" applyFont="1" applyFill="1" applyBorder="1"/>
    <xf numFmtId="166" fontId="76" fillId="45" borderId="4" xfId="0" applyNumberFormat="1" applyFont="1" applyFill="1" applyBorder="1"/>
    <xf numFmtId="166" fontId="76" fillId="45" borderId="8" xfId="0" applyNumberFormat="1" applyFont="1" applyFill="1" applyBorder="1"/>
    <xf numFmtId="0" fontId="76" fillId="0" borderId="4" xfId="0" applyFont="1" applyBorder="1"/>
    <xf numFmtId="2" fontId="51" fillId="45" borderId="0" xfId="0" applyNumberFormat="1" applyFont="1" applyFill="1" applyBorder="1"/>
    <xf numFmtId="166" fontId="51" fillId="45" borderId="0" xfId="0" applyNumberFormat="1" applyFont="1" applyFill="1" applyBorder="1"/>
    <xf numFmtId="166" fontId="7" fillId="45" borderId="0" xfId="0" applyNumberFormat="1" applyFont="1" applyFill="1" applyBorder="1"/>
    <xf numFmtId="166" fontId="51" fillId="45" borderId="3" xfId="0" applyNumberFormat="1" applyFont="1" applyFill="1" applyBorder="1"/>
    <xf numFmtId="166" fontId="51" fillId="45" borderId="4" xfId="0" applyNumberFormat="1" applyFont="1" applyFill="1" applyBorder="1"/>
    <xf numFmtId="166" fontId="51" fillId="45" borderId="8" xfId="0" applyNumberFormat="1" applyFont="1" applyFill="1" applyBorder="1"/>
    <xf numFmtId="0" fontId="74" fillId="0" borderId="4" xfId="0" applyFont="1" applyFill="1" applyBorder="1"/>
    <xf numFmtId="166" fontId="7" fillId="45" borderId="4" xfId="0" applyNumberFormat="1" applyFont="1" applyFill="1" applyBorder="1"/>
    <xf numFmtId="166" fontId="7" fillId="45" borderId="8" xfId="0" applyNumberFormat="1" applyFont="1" applyFill="1" applyBorder="1"/>
    <xf numFmtId="0" fontId="76" fillId="0" borderId="15" xfId="0" applyFont="1" applyFill="1" applyBorder="1" applyAlignment="1">
      <alignment horizontal="left"/>
    </xf>
    <xf numFmtId="0" fontId="76" fillId="0" borderId="7" xfId="0" applyFont="1" applyBorder="1"/>
    <xf numFmtId="1" fontId="76" fillId="0" borderId="7" xfId="0" applyNumberFormat="1" applyFont="1" applyFill="1" applyBorder="1" applyAlignment="1">
      <alignment horizontal="right"/>
    </xf>
    <xf numFmtId="9" fontId="76" fillId="0" borderId="7" xfId="0" applyNumberFormat="1" applyFont="1" applyFill="1" applyBorder="1" applyAlignment="1">
      <alignment horizontal="right"/>
    </xf>
    <xf numFmtId="0" fontId="76" fillId="0" borderId="7" xfId="0" applyFont="1" applyFill="1" applyBorder="1" applyAlignment="1">
      <alignment horizontal="center"/>
    </xf>
    <xf numFmtId="0" fontId="76" fillId="0" borderId="7" xfId="0" applyFont="1" applyFill="1" applyBorder="1"/>
    <xf numFmtId="166" fontId="6" fillId="41" borderId="17" xfId="0" applyNumberFormat="1" applyFont="1" applyFill="1" applyBorder="1"/>
    <xf numFmtId="166" fontId="7" fillId="0" borderId="0" xfId="0" applyNumberFormat="1" applyFont="1" applyFill="1" applyBorder="1" applyAlignment="1">
      <alignment horizontal="center" vertical="top" wrapText="1"/>
    </xf>
    <xf numFmtId="0" fontId="7" fillId="0" borderId="9" xfId="0" applyFont="1" applyFill="1" applyBorder="1"/>
    <xf numFmtId="0" fontId="7" fillId="0" borderId="15" xfId="0" applyFont="1" applyFill="1" applyBorder="1"/>
    <xf numFmtId="2" fontId="5" fillId="0" borderId="9" xfId="0" applyNumberFormat="1" applyFont="1" applyFill="1" applyBorder="1"/>
    <xf numFmtId="2" fontId="5" fillId="0" borderId="3" xfId="0" applyNumberFormat="1" applyFont="1" applyFill="1" applyBorder="1"/>
    <xf numFmtId="2" fontId="5" fillId="0" borderId="15" xfId="0" applyNumberFormat="1" applyFont="1" applyFill="1" applyBorder="1"/>
    <xf numFmtId="166" fontId="80" fillId="58" borderId="5" xfId="0" applyNumberFormat="1" applyFont="1" applyFill="1" applyBorder="1" applyAlignment="1">
      <alignment horizontal="center" wrapText="1"/>
    </xf>
    <xf numFmtId="0" fontId="6" fillId="58" borderId="8" xfId="0" applyFont="1" applyFill="1" applyBorder="1" applyAlignment="1">
      <alignment horizontal="center" vertical="top" wrapText="1"/>
    </xf>
    <xf numFmtId="0" fontId="50" fillId="42" borderId="5" xfId="44" applyFont="1" applyFill="1" applyBorder="1" applyAlignment="1">
      <alignment horizontal="center"/>
    </xf>
    <xf numFmtId="166" fontId="76" fillId="45" borderId="3" xfId="0" applyNumberFormat="1" applyFont="1" applyFill="1" applyBorder="1" applyAlignment="1">
      <alignment horizontal="right"/>
    </xf>
    <xf numFmtId="166" fontId="76" fillId="45" borderId="0" xfId="0" applyNumberFormat="1" applyFont="1" applyFill="1" applyBorder="1" applyAlignment="1">
      <alignment horizontal="right"/>
    </xf>
    <xf numFmtId="166" fontId="76" fillId="45" borderId="4" xfId="0" applyNumberFormat="1" applyFont="1" applyFill="1" applyBorder="1" applyAlignment="1">
      <alignment horizontal="right"/>
    </xf>
    <xf numFmtId="1" fontId="5" fillId="5" borderId="8" xfId="0" applyNumberFormat="1" applyFont="1" applyFill="1" applyBorder="1" applyAlignment="1">
      <alignment horizontal="center" vertical="top" wrapText="1"/>
    </xf>
    <xf numFmtId="1" fontId="7" fillId="0" borderId="0" xfId="0" quotePrefix="1" applyNumberFormat="1" applyFont="1" applyBorder="1" applyAlignment="1">
      <alignment horizontal="right"/>
    </xf>
    <xf numFmtId="9" fontId="7" fillId="0" borderId="0" xfId="0" quotePrefix="1" applyNumberFormat="1" applyFont="1" applyBorder="1" applyAlignment="1">
      <alignment horizontal="right"/>
    </xf>
    <xf numFmtId="0" fontId="7" fillId="0" borderId="0" xfId="0" quotePrefix="1" applyFont="1" applyBorder="1" applyAlignment="1">
      <alignment horizontal="center"/>
    </xf>
    <xf numFmtId="2" fontId="69" fillId="0" borderId="5" xfId="0" applyNumberFormat="1" applyFont="1" applyFill="1" applyBorder="1"/>
    <xf numFmtId="2" fontId="69" fillId="0" borderId="8" xfId="0" applyNumberFormat="1" applyFont="1" applyFill="1" applyBorder="1"/>
    <xf numFmtId="2" fontId="69" fillId="0" borderId="6" xfId="0" applyNumberFormat="1" applyFont="1" applyFill="1" applyBorder="1"/>
    <xf numFmtId="0" fontId="0" fillId="0" borderId="0" xfId="0" applyAlignment="1">
      <alignment horizontal="center"/>
    </xf>
    <xf numFmtId="0" fontId="50" fillId="42" borderId="6" xfId="44" applyFont="1" applyFill="1" applyBorder="1" applyAlignment="1">
      <alignment horizontal="center" wrapText="1"/>
    </xf>
    <xf numFmtId="0" fontId="7" fillId="37" borderId="0" xfId="0" applyFont="1" applyFill="1" applyAlignment="1">
      <alignment horizontal="center"/>
    </xf>
    <xf numFmtId="0" fontId="50" fillId="49" borderId="6" xfId="44" applyFont="1" applyFill="1" applyBorder="1" applyAlignment="1">
      <alignment horizontal="center" wrapText="1"/>
    </xf>
    <xf numFmtId="0" fontId="6" fillId="41" borderId="15" xfId="0" applyFont="1" applyFill="1" applyBorder="1" applyAlignment="1">
      <alignment horizontal="center" vertical="center" wrapText="1"/>
    </xf>
    <xf numFmtId="0" fontId="6" fillId="41" borderId="6" xfId="0" applyFont="1" applyFill="1" applyBorder="1" applyAlignment="1">
      <alignment horizontal="center" vertical="center" wrapText="1"/>
    </xf>
    <xf numFmtId="169" fontId="0" fillId="0" borderId="0" xfId="0" applyNumberFormat="1" applyFill="1"/>
    <xf numFmtId="169" fontId="0" fillId="0" borderId="0" xfId="0" applyNumberFormat="1"/>
    <xf numFmtId="1" fontId="0" fillId="41" borderId="0" xfId="0" applyNumberFormat="1" applyFill="1"/>
    <xf numFmtId="0" fontId="50" fillId="61" borderId="0" xfId="0" applyFont="1" applyFill="1"/>
    <xf numFmtId="0" fontId="0" fillId="61" borderId="0" xfId="0" applyFill="1"/>
    <xf numFmtId="166" fontId="0" fillId="61" borderId="0" xfId="0" applyNumberFormat="1" applyFill="1"/>
    <xf numFmtId="169" fontId="7" fillId="0" borderId="0" xfId="0" applyNumberFormat="1" applyFont="1" applyFill="1"/>
    <xf numFmtId="1" fontId="0" fillId="38" borderId="23" xfId="0" applyNumberFormat="1" applyFill="1" applyBorder="1"/>
    <xf numFmtId="1" fontId="0" fillId="38" borderId="25" xfId="0" applyNumberFormat="1" applyFill="1" applyBorder="1"/>
    <xf numFmtId="1" fontId="0" fillId="38" borderId="38" xfId="0" applyNumberFormat="1" applyFill="1" applyBorder="1"/>
    <xf numFmtId="1" fontId="0" fillId="38" borderId="2" xfId="0" applyNumberFormat="1" applyFill="1" applyBorder="1"/>
    <xf numFmtId="0" fontId="55" fillId="55" borderId="12" xfId="0" applyFont="1" applyFill="1" applyBorder="1" applyAlignment="1">
      <alignment horizontal="center" wrapText="1"/>
    </xf>
    <xf numFmtId="16" fontId="55" fillId="55" borderId="12" xfId="0" quotePrefix="1" applyNumberFormat="1" applyFont="1" applyFill="1" applyBorder="1" applyAlignment="1">
      <alignment horizontal="center" wrapText="1"/>
    </xf>
    <xf numFmtId="17" fontId="55" fillId="55" borderId="12" xfId="0" quotePrefix="1" applyNumberFormat="1" applyFont="1" applyFill="1" applyBorder="1" applyAlignment="1">
      <alignment horizontal="center" wrapText="1"/>
    </xf>
    <xf numFmtId="0" fontId="55" fillId="55" borderId="13" xfId="0" applyFont="1" applyFill="1" applyBorder="1" applyAlignment="1">
      <alignment horizontal="center" wrapText="1"/>
    </xf>
    <xf numFmtId="3" fontId="61" fillId="64" borderId="20" xfId="49" applyNumberFormat="1" applyFont="1" applyFill="1" applyBorder="1" applyAlignment="1">
      <alignment horizontal="center" vertical="center" wrapText="1"/>
    </xf>
    <xf numFmtId="3" fontId="61" fillId="64" borderId="21" xfId="49" applyNumberFormat="1" applyFont="1" applyFill="1" applyBorder="1" applyAlignment="1">
      <alignment horizontal="center" vertical="center" wrapText="1"/>
    </xf>
    <xf numFmtId="3" fontId="61" fillId="64" borderId="22" xfId="49" applyNumberFormat="1" applyFont="1" applyFill="1" applyBorder="1" applyAlignment="1">
      <alignment horizontal="center" vertical="center" wrapText="1"/>
    </xf>
    <xf numFmtId="165" fontId="0" fillId="65" borderId="5" xfId="0" applyNumberFormat="1" applyFill="1" applyBorder="1"/>
    <xf numFmtId="0" fontId="0" fillId="65" borderId="8" xfId="0" applyFill="1" applyBorder="1"/>
    <xf numFmtId="0" fontId="7" fillId="65" borderId="6" xfId="0" applyFont="1" applyFill="1" applyBorder="1"/>
    <xf numFmtId="0" fontId="0" fillId="59" borderId="5" xfId="0" applyFill="1" applyBorder="1"/>
    <xf numFmtId="0" fontId="0" fillId="59" borderId="8" xfId="0" applyFill="1" applyBorder="1"/>
    <xf numFmtId="0" fontId="7" fillId="59" borderId="6" xfId="0" applyFont="1" applyFill="1" applyBorder="1" applyAlignment="1">
      <alignment horizontal="center" wrapText="1"/>
    </xf>
    <xf numFmtId="0" fontId="7" fillId="62" borderId="6" xfId="0" applyFont="1" applyFill="1" applyBorder="1" applyAlignment="1">
      <alignment horizontal="center" wrapText="1"/>
    </xf>
    <xf numFmtId="1" fontId="55" fillId="55" borderId="12" xfId="0" applyNumberFormat="1" applyFont="1" applyFill="1" applyBorder="1" applyAlignment="1">
      <alignment horizontal="center" wrapText="1"/>
    </xf>
    <xf numFmtId="1" fontId="55" fillId="55" borderId="12" xfId="0" quotePrefix="1" applyNumberFormat="1" applyFont="1" applyFill="1" applyBorder="1" applyAlignment="1">
      <alignment horizontal="center" wrapText="1"/>
    </xf>
    <xf numFmtId="1" fontId="55" fillId="55" borderId="13" xfId="0" quotePrefix="1" applyNumberFormat="1" applyFont="1" applyFill="1" applyBorder="1" applyAlignment="1">
      <alignment horizontal="center" wrapText="1"/>
    </xf>
    <xf numFmtId="1" fontId="50" fillId="40" borderId="12" xfId="0" applyNumberFormat="1" applyFont="1" applyFill="1" applyBorder="1" applyAlignment="1">
      <alignment horizontal="center"/>
    </xf>
    <xf numFmtId="1" fontId="50" fillId="55" borderId="15" xfId="0" applyNumberFormat="1" applyFont="1" applyFill="1" applyBorder="1" applyAlignment="1">
      <alignment horizontal="center"/>
    </xf>
    <xf numFmtId="1" fontId="50" fillId="55" borderId="12" xfId="0" applyNumberFormat="1" applyFont="1" applyFill="1" applyBorder="1" applyAlignment="1">
      <alignment horizontal="center"/>
    </xf>
    <xf numFmtId="1" fontId="50" fillId="52" borderId="12" xfId="0" applyNumberFormat="1" applyFont="1" applyFill="1" applyBorder="1" applyAlignment="1">
      <alignment horizontal="center"/>
    </xf>
    <xf numFmtId="1" fontId="50" fillId="52" borderId="17" xfId="0" applyNumberFormat="1" applyFont="1" applyFill="1" applyBorder="1" applyAlignment="1">
      <alignment horizontal="center"/>
    </xf>
    <xf numFmtId="1" fontId="55" fillId="55" borderId="13" xfId="0" applyNumberFormat="1" applyFont="1" applyFill="1" applyBorder="1" applyAlignment="1">
      <alignment horizontal="center" wrapText="1"/>
    </xf>
    <xf numFmtId="1" fontId="55" fillId="55" borderId="14" xfId="0" applyNumberFormat="1" applyFont="1" applyFill="1" applyBorder="1" applyAlignment="1">
      <alignment horizontal="center" wrapText="1"/>
    </xf>
    <xf numFmtId="1" fontId="55" fillId="55" borderId="17" xfId="0" applyNumberFormat="1" applyFont="1" applyFill="1" applyBorder="1" applyAlignment="1">
      <alignment horizontal="center" wrapText="1"/>
    </xf>
    <xf numFmtId="2" fontId="0" fillId="0" borderId="0" xfId="0" applyNumberFormat="1" applyBorder="1"/>
    <xf numFmtId="0" fontId="50" fillId="62" borderId="6" xfId="0" applyFont="1" applyFill="1" applyBorder="1" applyAlignment="1">
      <alignment horizontal="center" wrapText="1"/>
    </xf>
    <xf numFmtId="0" fontId="50" fillId="63" borderId="1" xfId="0" applyFont="1" applyFill="1" applyBorder="1" applyAlignment="1">
      <alignment horizontal="center" wrapText="1"/>
    </xf>
    <xf numFmtId="0" fontId="50" fillId="62" borderId="1" xfId="0" applyFont="1" applyFill="1" applyBorder="1" applyAlignment="1">
      <alignment horizontal="center" wrapText="1"/>
    </xf>
    <xf numFmtId="0" fontId="0" fillId="62" borderId="6" xfId="0" applyFill="1" applyBorder="1" applyAlignment="1">
      <alignment horizontal="center" wrapText="1"/>
    </xf>
    <xf numFmtId="0" fontId="0" fillId="58" borderId="0" xfId="0" applyFill="1" applyAlignment="1">
      <alignment horizontal="center" wrapText="1"/>
    </xf>
    <xf numFmtId="0" fontId="50" fillId="55" borderId="6" xfId="0" applyFont="1" applyFill="1" applyBorder="1" applyAlignment="1">
      <alignment horizontal="center" wrapText="1"/>
    </xf>
    <xf numFmtId="0" fontId="0" fillId="49" borderId="1" xfId="0" applyFill="1" applyBorder="1" applyAlignment="1">
      <alignment horizontal="center" wrapText="1"/>
    </xf>
    <xf numFmtId="0" fontId="50" fillId="55" borderId="1" xfId="0" applyFont="1" applyFill="1" applyBorder="1" applyAlignment="1">
      <alignment horizontal="center" wrapText="1"/>
    </xf>
    <xf numFmtId="0" fontId="0" fillId="55" borderId="6" xfId="0" applyFill="1" applyBorder="1" applyAlignment="1">
      <alignment horizontal="center" wrapText="1"/>
    </xf>
    <xf numFmtId="0" fontId="0" fillId="49" borderId="0" xfId="0" applyFill="1" applyAlignment="1">
      <alignment horizontal="center" wrapText="1"/>
    </xf>
    <xf numFmtId="1" fontId="0" fillId="0" borderId="0" xfId="0" applyNumberFormat="1" applyFill="1"/>
    <xf numFmtId="1" fontId="0" fillId="46" borderId="0" xfId="0" applyNumberFormat="1" applyFill="1"/>
    <xf numFmtId="3" fontId="61" fillId="64" borderId="12" xfId="49" applyNumberFormat="1" applyFont="1" applyFill="1" applyBorder="1" applyAlignment="1">
      <alignment horizontal="center" vertical="center" wrapText="1"/>
    </xf>
    <xf numFmtId="0" fontId="70" fillId="38" borderId="12" xfId="0" applyFont="1" applyFill="1" applyBorder="1" applyAlignment="1">
      <alignment horizontal="center" vertical="center" wrapText="1"/>
    </xf>
    <xf numFmtId="0" fontId="70" fillId="38" borderId="5" xfId="0" applyFont="1" applyFill="1" applyBorder="1" applyAlignment="1">
      <alignment horizontal="center" vertical="center" wrapText="1"/>
    </xf>
    <xf numFmtId="0" fontId="70" fillId="38" borderId="9" xfId="0" applyFont="1" applyFill="1" applyBorder="1" applyAlignment="1">
      <alignment horizontal="center" vertical="center" wrapText="1"/>
    </xf>
    <xf numFmtId="0" fontId="7" fillId="63" borderId="1" xfId="0" applyFont="1" applyFill="1" applyBorder="1" applyAlignment="1">
      <alignment horizontal="center" wrapText="1"/>
    </xf>
    <xf numFmtId="0" fontId="7" fillId="55" borderId="6" xfId="0" applyFont="1" applyFill="1" applyBorder="1" applyAlignment="1">
      <alignment horizontal="center" wrapText="1"/>
    </xf>
    <xf numFmtId="1" fontId="7" fillId="0" borderId="0" xfId="29" applyNumberFormat="1" applyFont="1" applyFill="1" applyBorder="1"/>
    <xf numFmtId="1" fontId="7" fillId="0" borderId="4" xfId="29" applyNumberFormat="1" applyFont="1" applyFill="1" applyBorder="1"/>
    <xf numFmtId="1" fontId="55" fillId="40" borderId="9" xfId="0" applyNumberFormat="1" applyFont="1" applyFill="1" applyBorder="1" applyAlignment="1">
      <alignment horizontal="center" wrapText="1"/>
    </xf>
    <xf numFmtId="1" fontId="55" fillId="40" borderId="16" xfId="0" applyNumberFormat="1" applyFont="1" applyFill="1" applyBorder="1" applyAlignment="1">
      <alignment horizontal="center" wrapText="1"/>
    </xf>
    <xf numFmtId="1" fontId="55" fillId="55" borderId="9" xfId="0" applyNumberFormat="1" applyFont="1" applyFill="1" applyBorder="1" applyAlignment="1">
      <alignment horizontal="center" wrapText="1"/>
    </xf>
    <xf numFmtId="1" fontId="55" fillId="55" borderId="16" xfId="0" applyNumberFormat="1" applyFont="1" applyFill="1" applyBorder="1" applyAlignment="1">
      <alignment horizontal="center" wrapText="1"/>
    </xf>
    <xf numFmtId="1" fontId="55" fillId="55" borderId="18" xfId="0" applyNumberFormat="1" applyFont="1" applyFill="1" applyBorder="1" applyAlignment="1">
      <alignment horizontal="center" wrapText="1"/>
    </xf>
    <xf numFmtId="173" fontId="7" fillId="38" borderId="18" xfId="29" applyNumberFormat="1" applyFont="1" applyFill="1" applyBorder="1"/>
    <xf numFmtId="173" fontId="7" fillId="38" borderId="4" xfId="29" applyNumberFormat="1" applyFont="1" applyFill="1" applyBorder="1"/>
    <xf numFmtId="1" fontId="63" fillId="38" borderId="3" xfId="0" applyNumberFormat="1" applyFont="1" applyFill="1" applyBorder="1"/>
    <xf numFmtId="1" fontId="63" fillId="38" borderId="0" xfId="0" applyNumberFormat="1" applyFont="1" applyFill="1" applyBorder="1"/>
    <xf numFmtId="0" fontId="7" fillId="58" borderId="0" xfId="0" applyFont="1" applyFill="1" applyAlignment="1">
      <alignment horizontal="center" wrapText="1"/>
    </xf>
    <xf numFmtId="2" fontId="0" fillId="41" borderId="0" xfId="0" applyNumberFormat="1" applyFill="1"/>
    <xf numFmtId="0" fontId="26" fillId="0" borderId="0" xfId="0" applyFont="1"/>
    <xf numFmtId="0" fontId="26" fillId="0" borderId="0" xfId="0" applyFont="1" applyAlignment="1">
      <alignment horizontal="center"/>
    </xf>
    <xf numFmtId="166" fontId="65" fillId="66" borderId="18" xfId="0" applyNumberFormat="1" applyFont="1" applyFill="1" applyBorder="1"/>
    <xf numFmtId="0" fontId="67" fillId="66" borderId="1" xfId="0" applyFont="1" applyFill="1" applyBorder="1" applyAlignment="1">
      <alignment horizontal="center"/>
    </xf>
    <xf numFmtId="0" fontId="59" fillId="0" borderId="0" xfId="0" applyFont="1" applyBorder="1"/>
    <xf numFmtId="0" fontId="2" fillId="0" borderId="8" xfId="0" applyFont="1" applyBorder="1"/>
    <xf numFmtId="0" fontId="59" fillId="0" borderId="6" xfId="0" applyFont="1" applyFill="1" applyBorder="1"/>
    <xf numFmtId="0" fontId="73" fillId="0" borderId="1" xfId="45" applyFont="1" applyFill="1" applyBorder="1"/>
    <xf numFmtId="2" fontId="0" fillId="0" borderId="3" xfId="0" applyNumberFormat="1" applyBorder="1"/>
    <xf numFmtId="2" fontId="0" fillId="37" borderId="0" xfId="0" applyNumberFormat="1" applyFill="1" applyBorder="1"/>
    <xf numFmtId="2" fontId="0" fillId="37" borderId="3" xfId="0" applyNumberFormat="1" applyFill="1" applyBorder="1"/>
    <xf numFmtId="2" fontId="6" fillId="45" borderId="13" xfId="0" applyNumberFormat="1" applyFont="1" applyFill="1" applyBorder="1" applyAlignment="1">
      <alignment horizontal="center" vertical="center" wrapText="1"/>
    </xf>
    <xf numFmtId="0" fontId="2" fillId="0" borderId="0" xfId="59"/>
    <xf numFmtId="0" fontId="2" fillId="0" borderId="0" xfId="0" applyFont="1" applyBorder="1"/>
    <xf numFmtId="0" fontId="2" fillId="0" borderId="0" xfId="0" applyFont="1"/>
    <xf numFmtId="0" fontId="0" fillId="0" borderId="12" xfId="0" applyBorder="1" applyAlignment="1">
      <alignment vertical="top" wrapText="1"/>
    </xf>
    <xf numFmtId="0" fontId="7" fillId="0" borderId="12" xfId="0" applyFont="1" applyBorder="1" applyAlignment="1">
      <alignment vertical="top" wrapText="1"/>
    </xf>
    <xf numFmtId="166" fontId="7" fillId="0" borderId="10" xfId="0" applyNumberFormat="1" applyFont="1" applyBorder="1"/>
    <xf numFmtId="166" fontId="0" fillId="0" borderId="11" xfId="0" applyNumberFormat="1" applyBorder="1"/>
    <xf numFmtId="3" fontId="0" fillId="0" borderId="0" xfId="0" applyNumberFormat="1"/>
    <xf numFmtId="0" fontId="60" fillId="0" borderId="0" xfId="0" applyFont="1"/>
    <xf numFmtId="166" fontId="60" fillId="0" borderId="0" xfId="0" applyNumberFormat="1" applyFont="1"/>
    <xf numFmtId="166" fontId="60" fillId="0" borderId="10" xfId="0" applyNumberFormat="1" applyFont="1" applyBorder="1"/>
    <xf numFmtId="0" fontId="60" fillId="0" borderId="11" xfId="0" applyFont="1" applyBorder="1"/>
    <xf numFmtId="0" fontId="2" fillId="68" borderId="12" xfId="0" applyFont="1" applyFill="1" applyBorder="1" applyAlignment="1">
      <alignment vertical="top" wrapText="1"/>
    </xf>
    <xf numFmtId="172" fontId="5" fillId="68" borderId="26" xfId="29" applyNumberFormat="1" applyFont="1" applyFill="1" applyBorder="1"/>
    <xf numFmtId="174" fontId="85" fillId="67" borderId="39" xfId="59" applyNumberFormat="1" applyFont="1" applyFill="1" applyBorder="1" applyAlignment="1">
      <alignment horizontal="right" vertical="center"/>
    </xf>
    <xf numFmtId="166" fontId="5" fillId="67" borderId="26" xfId="0" applyNumberFormat="1" applyFont="1" applyFill="1" applyBorder="1"/>
    <xf numFmtId="0" fontId="60" fillId="0" borderId="12" xfId="0" applyFont="1" applyFill="1" applyBorder="1" applyAlignment="1">
      <alignment vertical="top" wrapText="1"/>
    </xf>
    <xf numFmtId="0" fontId="2" fillId="0" borderId="12" xfId="0" applyFont="1" applyFill="1" applyBorder="1" applyAlignment="1">
      <alignment vertical="top" wrapText="1"/>
    </xf>
    <xf numFmtId="171" fontId="0" fillId="48" borderId="10" xfId="0" applyNumberFormat="1" applyFill="1" applyBorder="1"/>
    <xf numFmtId="174" fontId="86" fillId="0" borderId="39" xfId="0" applyNumberFormat="1" applyFont="1" applyBorder="1" applyAlignment="1">
      <alignment horizontal="right" vertical="center"/>
    </xf>
    <xf numFmtId="0" fontId="2" fillId="0" borderId="0" xfId="0" applyFont="1" applyBorder="1" applyAlignment="1">
      <alignment horizontal="left"/>
    </xf>
    <xf numFmtId="166" fontId="25" fillId="0" borderId="0" xfId="0" applyNumberFormat="1" applyFont="1" applyFill="1" applyBorder="1"/>
    <xf numFmtId="166" fontId="69" fillId="0" borderId="0" xfId="0" applyNumberFormat="1" applyFont="1" applyBorder="1"/>
    <xf numFmtId="166" fontId="66" fillId="46" borderId="0" xfId="0" applyNumberFormat="1" applyFont="1" applyFill="1" applyBorder="1"/>
    <xf numFmtId="166" fontId="66" fillId="0" borderId="0" xfId="0" applyNumberFormat="1" applyFont="1" applyFill="1" applyBorder="1"/>
    <xf numFmtId="166" fontId="5" fillId="0" borderId="0" xfId="0" applyNumberFormat="1" applyFont="1" applyFill="1" applyBorder="1"/>
    <xf numFmtId="166" fontId="5" fillId="67" borderId="0" xfId="0" applyNumberFormat="1" applyFont="1" applyFill="1" applyBorder="1"/>
    <xf numFmtId="0" fontId="5" fillId="40" borderId="0" xfId="0" applyFont="1" applyFill="1"/>
    <xf numFmtId="0" fontId="5" fillId="49" borderId="0" xfId="0" applyFont="1" applyFill="1"/>
    <xf numFmtId="0" fontId="5" fillId="69" borderId="0" xfId="0" applyFont="1" applyFill="1"/>
    <xf numFmtId="0" fontId="5" fillId="70" borderId="0" xfId="0" applyFont="1" applyFill="1"/>
    <xf numFmtId="0" fontId="5" fillId="55" borderId="0" xfId="0" applyFont="1" applyFill="1"/>
    <xf numFmtId="0" fontId="5" fillId="53" borderId="0" xfId="0" applyFont="1" applyFill="1"/>
    <xf numFmtId="0" fontId="5" fillId="39" borderId="0" xfId="0" applyFont="1" applyFill="1"/>
    <xf numFmtId="0" fontId="5" fillId="56" borderId="0" xfId="0" applyFont="1" applyFill="1"/>
    <xf numFmtId="174" fontId="85" fillId="67" borderId="8" xfId="59" applyNumberFormat="1" applyFont="1" applyFill="1" applyBorder="1" applyAlignment="1">
      <alignment horizontal="right" vertical="center"/>
    </xf>
    <xf numFmtId="174" fontId="85" fillId="56" borderId="4" xfId="59" applyNumberFormat="1" applyFont="1" applyFill="1" applyBorder="1" applyAlignment="1">
      <alignment horizontal="right" vertical="center"/>
    </xf>
    <xf numFmtId="174" fontId="85" fillId="56" borderId="39" xfId="59" applyNumberFormat="1" applyFont="1" applyFill="1" applyBorder="1" applyAlignment="1">
      <alignment horizontal="right" vertical="center"/>
    </xf>
    <xf numFmtId="174" fontId="85" fillId="56" borderId="8" xfId="59" applyNumberFormat="1" applyFont="1" applyFill="1" applyBorder="1" applyAlignment="1">
      <alignment horizontal="right" vertical="center"/>
    </xf>
    <xf numFmtId="166" fontId="0" fillId="56" borderId="8" xfId="0" applyNumberFormat="1" applyFill="1" applyBorder="1"/>
    <xf numFmtId="166" fontId="0" fillId="56" borderId="19" xfId="0" applyNumberFormat="1" applyFill="1" applyBorder="1"/>
    <xf numFmtId="166" fontId="0" fillId="56" borderId="18" xfId="0" applyNumberFormat="1" applyFill="1" applyBorder="1"/>
    <xf numFmtId="166" fontId="0" fillId="56" borderId="4" xfId="0" applyNumberFormat="1" applyFill="1" applyBorder="1"/>
    <xf numFmtId="166" fontId="0" fillId="56" borderId="40" xfId="0" applyNumberFormat="1" applyFill="1" applyBorder="1"/>
    <xf numFmtId="166" fontId="0" fillId="56" borderId="0" xfId="0" applyNumberFormat="1" applyFill="1"/>
    <xf numFmtId="174" fontId="85" fillId="56" borderId="5" xfId="59" applyNumberFormat="1" applyFont="1" applyFill="1" applyBorder="1" applyAlignment="1">
      <alignment horizontal="right" vertical="center"/>
    </xf>
    <xf numFmtId="174" fontId="85" fillId="56" borderId="19" xfId="59" applyNumberFormat="1" applyFont="1" applyFill="1" applyBorder="1" applyAlignment="1">
      <alignment horizontal="right" vertical="center"/>
    </xf>
    <xf numFmtId="174" fontId="86" fillId="0" borderId="4" xfId="0" applyNumberFormat="1" applyFont="1" applyBorder="1" applyAlignment="1">
      <alignment horizontal="right" vertical="center"/>
    </xf>
    <xf numFmtId="0" fontId="2" fillId="61" borderId="0" xfId="0" applyFont="1" applyFill="1" applyBorder="1" applyAlignment="1">
      <alignment horizontal="left"/>
    </xf>
    <xf numFmtId="0" fontId="0" fillId="61" borderId="0" xfId="0" applyFill="1" applyBorder="1"/>
    <xf numFmtId="166" fontId="5" fillId="61" borderId="0" xfId="0" applyNumberFormat="1" applyFont="1" applyFill="1" applyBorder="1"/>
    <xf numFmtId="0" fontId="2" fillId="45" borderId="0" xfId="0" applyFont="1" applyFill="1" applyBorder="1" applyAlignment="1">
      <alignment horizontal="left"/>
    </xf>
    <xf numFmtId="0" fontId="0" fillId="45" borderId="0" xfId="0" applyFill="1" applyBorder="1"/>
    <xf numFmtId="166" fontId="25" fillId="45" borderId="0" xfId="0" applyNumberFormat="1" applyFont="1" applyFill="1" applyBorder="1"/>
    <xf numFmtId="166" fontId="69" fillId="45" borderId="0" xfId="0" applyNumberFormat="1" applyFont="1" applyFill="1" applyBorder="1"/>
    <xf numFmtId="166" fontId="66" fillId="45" borderId="0" xfId="0" applyNumberFormat="1" applyFont="1" applyFill="1" applyBorder="1"/>
    <xf numFmtId="166" fontId="5" fillId="45" borderId="0" xfId="0" applyNumberFormat="1" applyFont="1" applyFill="1" applyBorder="1"/>
    <xf numFmtId="2" fontId="6" fillId="61" borderId="3" xfId="0" applyNumberFormat="1" applyFont="1" applyFill="1" applyBorder="1" applyAlignment="1">
      <alignment horizontal="center" vertical="center" wrapText="1"/>
    </xf>
    <xf numFmtId="175" fontId="85" fillId="67" borderId="39" xfId="59" applyNumberFormat="1" applyFont="1" applyFill="1" applyBorder="1" applyAlignment="1">
      <alignment horizontal="right" vertical="center"/>
    </xf>
    <xf numFmtId="175" fontId="85" fillId="67" borderId="8" xfId="59" applyNumberFormat="1" applyFont="1" applyFill="1" applyBorder="1" applyAlignment="1">
      <alignment horizontal="right" vertical="center"/>
    </xf>
    <xf numFmtId="166" fontId="2" fillId="0" borderId="8" xfId="0" applyNumberFormat="1" applyFont="1" applyFill="1" applyBorder="1"/>
    <xf numFmtId="0" fontId="0" fillId="0" borderId="0" xfId="0" applyAlignment="1">
      <alignment horizontal="center"/>
    </xf>
    <xf numFmtId="169" fontId="0" fillId="0" borderId="0" xfId="0" applyNumberFormat="1" applyBorder="1"/>
    <xf numFmtId="0" fontId="2" fillId="0" borderId="0" xfId="0" applyFont="1" applyAlignment="1">
      <alignment horizontal="center"/>
    </xf>
    <xf numFmtId="0" fontId="2" fillId="0" borderId="7" xfId="0" quotePrefix="1" applyFont="1" applyBorder="1" applyAlignment="1">
      <alignment horizontal="center"/>
    </xf>
    <xf numFmtId="0" fontId="2" fillId="0" borderId="12" xfId="0" applyFont="1" applyBorder="1" applyAlignment="1">
      <alignment vertical="top" wrapText="1"/>
    </xf>
    <xf numFmtId="0" fontId="13" fillId="0" borderId="0" xfId="0" applyFont="1" applyBorder="1" applyAlignment="1">
      <alignment wrapText="1"/>
    </xf>
    <xf numFmtId="0" fontId="0" fillId="0" borderId="0" xfId="0" applyBorder="1" applyAlignment="1">
      <alignment wrapText="1"/>
    </xf>
    <xf numFmtId="0" fontId="2" fillId="0" borderId="0" xfId="0" applyFont="1" applyAlignment="1"/>
    <xf numFmtId="166" fontId="2" fillId="0" borderId="19" xfId="0" applyNumberFormat="1" applyFont="1" applyFill="1" applyBorder="1"/>
    <xf numFmtId="166" fontId="5" fillId="0" borderId="26" xfId="0" applyNumberFormat="1" applyFont="1" applyBorder="1"/>
    <xf numFmtId="166" fontId="5" fillId="46" borderId="26" xfId="0" applyNumberFormat="1" applyFont="1" applyFill="1" applyBorder="1"/>
    <xf numFmtId="0" fontId="48" fillId="0" borderId="0" xfId="0" applyFont="1" applyAlignment="1">
      <alignment vertical="center"/>
    </xf>
    <xf numFmtId="173" fontId="0" fillId="0" borderId="0" xfId="0" applyNumberFormat="1"/>
    <xf numFmtId="176" fontId="0" fillId="0" borderId="0" xfId="0" applyNumberFormat="1"/>
    <xf numFmtId="164" fontId="0" fillId="0" borderId="0" xfId="0" applyNumberFormat="1"/>
    <xf numFmtId="0" fontId="0" fillId="41" borderId="0" xfId="0" applyFill="1"/>
    <xf numFmtId="173" fontId="0" fillId="41" borderId="0" xfId="0" applyNumberFormat="1" applyFill="1"/>
    <xf numFmtId="164" fontId="48" fillId="0" borderId="0" xfId="0" applyNumberFormat="1" applyFont="1"/>
    <xf numFmtId="0" fontId="88" fillId="0" borderId="0" xfId="0" applyFont="1"/>
    <xf numFmtId="173" fontId="0" fillId="41" borderId="0" xfId="0" applyNumberFormat="1" applyFill="1" applyAlignment="1">
      <alignment wrapText="1"/>
    </xf>
    <xf numFmtId="0" fontId="0" fillId="0" borderId="41" xfId="0" applyBorder="1"/>
    <xf numFmtId="4" fontId="0" fillId="0" borderId="41" xfId="0" applyNumberFormat="1" applyBorder="1"/>
    <xf numFmtId="0" fontId="48" fillId="0" borderId="0" xfId="0" applyFont="1" applyFill="1" applyBorder="1"/>
    <xf numFmtId="4" fontId="48" fillId="0" borderId="0" xfId="0" applyNumberFormat="1" applyFont="1"/>
    <xf numFmtId="3" fontId="48" fillId="0" borderId="0" xfId="0" applyNumberFormat="1" applyFont="1"/>
    <xf numFmtId="0" fontId="48" fillId="0" borderId="0" xfId="0" applyFont="1"/>
    <xf numFmtId="0" fontId="2" fillId="0" borderId="14" xfId="0" applyFont="1" applyFill="1" applyBorder="1" applyAlignment="1">
      <alignment vertical="top" wrapText="1"/>
    </xf>
    <xf numFmtId="0" fontId="69" fillId="67" borderId="9" xfId="0" applyFont="1" applyFill="1" applyBorder="1"/>
    <xf numFmtId="0" fontId="59" fillId="67" borderId="15" xfId="0" applyFont="1" applyFill="1" applyBorder="1"/>
    <xf numFmtId="166" fontId="72" fillId="66" borderId="18" xfId="0" applyNumberFormat="1" applyFont="1" applyFill="1" applyBorder="1"/>
    <xf numFmtId="0" fontId="72" fillId="66" borderId="1" xfId="0" applyFont="1" applyFill="1" applyBorder="1" applyAlignment="1">
      <alignment horizontal="center"/>
    </xf>
    <xf numFmtId="0" fontId="59" fillId="0" borderId="8" xfId="0" applyFont="1" applyBorder="1"/>
    <xf numFmtId="0" fontId="73" fillId="0" borderId="5" xfId="45" applyFont="1" applyBorder="1"/>
    <xf numFmtId="166" fontId="59" fillId="0" borderId="5" xfId="0" applyNumberFormat="1" applyFont="1" applyFill="1" applyBorder="1"/>
    <xf numFmtId="166" fontId="59" fillId="0" borderId="8" xfId="0" applyNumberFormat="1" applyFont="1" applyBorder="1"/>
    <xf numFmtId="0" fontId="59" fillId="0" borderId="8" xfId="0" applyFont="1" applyFill="1" applyBorder="1"/>
    <xf numFmtId="166" fontId="59" fillId="0" borderId="6" xfId="0" applyNumberFormat="1" applyFont="1" applyFill="1" applyBorder="1"/>
    <xf numFmtId="0" fontId="59" fillId="0" borderId="6" xfId="0" applyFont="1" applyBorder="1"/>
    <xf numFmtId="166" fontId="59" fillId="0" borderId="6" xfId="0" applyNumberFormat="1" applyFont="1" applyBorder="1"/>
    <xf numFmtId="0" fontId="69" fillId="68" borderId="5" xfId="0" applyFont="1" applyFill="1" applyBorder="1"/>
    <xf numFmtId="0" fontId="59" fillId="68" borderId="6" xfId="0" applyFont="1" applyFill="1" applyBorder="1"/>
    <xf numFmtId="0" fontId="69" fillId="48" borderId="16" xfId="0" applyFont="1" applyFill="1" applyBorder="1" applyAlignment="1">
      <alignment horizontal="center"/>
    </xf>
    <xf numFmtId="0" fontId="69" fillId="48" borderId="7" xfId="0" applyFont="1" applyFill="1" applyBorder="1" applyAlignment="1">
      <alignment horizontal="center"/>
    </xf>
    <xf numFmtId="166" fontId="72" fillId="66" borderId="5" xfId="0" applyNumberFormat="1" applyFont="1" applyFill="1" applyBorder="1"/>
    <xf numFmtId="0" fontId="72" fillId="66" borderId="6" xfId="0" applyFont="1" applyFill="1" applyBorder="1" applyAlignment="1">
      <alignment horizontal="center"/>
    </xf>
    <xf numFmtId="0" fontId="78" fillId="0" borderId="0" xfId="44" applyFont="1" applyFill="1" applyBorder="1" applyAlignment="1">
      <alignment horizontal="left"/>
    </xf>
    <xf numFmtId="0" fontId="0" fillId="0" borderId="4" xfId="0" applyFill="1" applyBorder="1" applyAlignment="1">
      <alignment wrapText="1"/>
    </xf>
    <xf numFmtId="166" fontId="7" fillId="38" borderId="0" xfId="0" applyNumberFormat="1" applyFont="1" applyFill="1" applyBorder="1"/>
    <xf numFmtId="0" fontId="7" fillId="38" borderId="8" xfId="0" applyFont="1" applyFill="1" applyBorder="1"/>
    <xf numFmtId="0" fontId="2" fillId="38" borderId="8" xfId="0" applyFont="1" applyFill="1" applyBorder="1"/>
    <xf numFmtId="0" fontId="2" fillId="38" borderId="0" xfId="44" applyFont="1" applyFill="1" applyBorder="1" applyAlignment="1">
      <alignment horizontal="left" wrapText="1"/>
    </xf>
    <xf numFmtId="0" fontId="2" fillId="0" borderId="4" xfId="44" applyFont="1" applyFill="1" applyBorder="1" applyAlignment="1">
      <alignment horizontal="left" wrapText="1"/>
    </xf>
    <xf numFmtId="166" fontId="63" fillId="38" borderId="3" xfId="0" applyNumberFormat="1" applyFont="1" applyFill="1" applyBorder="1"/>
    <xf numFmtId="166" fontId="63" fillId="38" borderId="0" xfId="0" applyNumberFormat="1" applyFont="1" applyFill="1" applyBorder="1"/>
    <xf numFmtId="166" fontId="63" fillId="38" borderId="4" xfId="0" applyNumberFormat="1" applyFont="1" applyFill="1" applyBorder="1"/>
    <xf numFmtId="2" fontId="63" fillId="38" borderId="3" xfId="0" applyNumberFormat="1" applyFont="1" applyFill="1" applyBorder="1"/>
    <xf numFmtId="166" fontId="7" fillId="38" borderId="4" xfId="0" applyNumberFormat="1" applyFont="1" applyFill="1" applyBorder="1"/>
    <xf numFmtId="166" fontId="76" fillId="38" borderId="0" xfId="0" applyNumberFormat="1" applyFont="1" applyFill="1" applyBorder="1"/>
    <xf numFmtId="166" fontId="76" fillId="38" borderId="4" xfId="0" applyNumberFormat="1" applyFont="1" applyFill="1" applyBorder="1"/>
    <xf numFmtId="0" fontId="7" fillId="38" borderId="3" xfId="0" applyFont="1" applyFill="1" applyBorder="1" applyAlignment="1">
      <alignment horizontal="left"/>
    </xf>
    <xf numFmtId="0" fontId="2" fillId="38" borderId="0" xfId="0" applyFont="1" applyFill="1" applyBorder="1"/>
    <xf numFmtId="1" fontId="7" fillId="38" borderId="0" xfId="0" applyNumberFormat="1" applyFont="1" applyFill="1" applyBorder="1"/>
    <xf numFmtId="9" fontId="2" fillId="38" borderId="0" xfId="0" applyNumberFormat="1" applyFont="1" applyFill="1" applyBorder="1" applyAlignment="1">
      <alignment horizontal="right"/>
    </xf>
    <xf numFmtId="0" fontId="2" fillId="38" borderId="0" xfId="0" applyFont="1" applyFill="1" applyBorder="1" applyAlignment="1">
      <alignment horizontal="center"/>
    </xf>
    <xf numFmtId="0" fontId="51" fillId="38" borderId="3" xfId="0" applyFont="1" applyFill="1" applyBorder="1"/>
    <xf numFmtId="0" fontId="51" fillId="38" borderId="0" xfId="0" applyFont="1" applyFill="1" applyBorder="1"/>
    <xf numFmtId="170" fontId="51" fillId="38" borderId="0" xfId="0" applyNumberFormat="1" applyFont="1" applyFill="1" applyBorder="1" applyAlignment="1">
      <alignment horizontal="right"/>
    </xf>
    <xf numFmtId="0" fontId="51" fillId="38" borderId="0" xfId="0" applyFont="1" applyFill="1" applyBorder="1" applyAlignment="1">
      <alignment horizontal="center"/>
    </xf>
    <xf numFmtId="0" fontId="0" fillId="38" borderId="0" xfId="0" applyFill="1"/>
    <xf numFmtId="1" fontId="7" fillId="38" borderId="3" xfId="0" applyNumberFormat="1" applyFont="1" applyFill="1" applyBorder="1"/>
    <xf numFmtId="0" fontId="7" fillId="38" borderId="0" xfId="0" applyFont="1" applyFill="1"/>
    <xf numFmtId="0" fontId="2" fillId="38" borderId="0" xfId="0" applyFont="1" applyFill="1"/>
    <xf numFmtId="0" fontId="56" fillId="0" borderId="9" xfId="0" applyFont="1" applyBorder="1"/>
    <xf numFmtId="0" fontId="56" fillId="0" borderId="18" xfId="0" applyFont="1" applyBorder="1"/>
    <xf numFmtId="0" fontId="56" fillId="0" borderId="16" xfId="0" applyFont="1" applyBorder="1"/>
    <xf numFmtId="0" fontId="56" fillId="38" borderId="3" xfId="0" applyFont="1" applyFill="1" applyBorder="1"/>
    <xf numFmtId="0" fontId="56" fillId="38" borderId="4" xfId="0" applyFont="1" applyFill="1" applyBorder="1"/>
    <xf numFmtId="0" fontId="56" fillId="38" borderId="0" xfId="0" applyFont="1" applyFill="1" applyBorder="1"/>
    <xf numFmtId="0" fontId="2" fillId="38" borderId="4" xfId="0" applyFont="1" applyFill="1" applyBorder="1"/>
    <xf numFmtId="0" fontId="56" fillId="0" borderId="15" xfId="0" applyFont="1" applyBorder="1"/>
    <xf numFmtId="0" fontId="56" fillId="0" borderId="1" xfId="0" applyFont="1" applyBorder="1"/>
    <xf numFmtId="0" fontId="56" fillId="0" borderId="7" xfId="0" applyFont="1" applyBorder="1"/>
    <xf numFmtId="0" fontId="90" fillId="0" borderId="0" xfId="0" applyFont="1"/>
    <xf numFmtId="0" fontId="0" fillId="45" borderId="0" xfId="0" applyFill="1" applyAlignment="1">
      <alignment horizontal="center"/>
    </xf>
    <xf numFmtId="0" fontId="90" fillId="61" borderId="0" xfId="0" applyFont="1" applyFill="1"/>
    <xf numFmtId="0" fontId="91" fillId="0" borderId="0" xfId="0" applyFont="1"/>
    <xf numFmtId="0" fontId="0" fillId="61" borderId="8" xfId="0" applyFill="1" applyBorder="1"/>
    <xf numFmtId="0" fontId="2" fillId="61" borderId="8" xfId="0" applyFont="1" applyFill="1" applyBorder="1"/>
    <xf numFmtId="0" fontId="47" fillId="61" borderId="8" xfId="0" applyFont="1" applyFill="1" applyBorder="1"/>
    <xf numFmtId="0" fontId="90" fillId="61" borderId="0" xfId="0" applyFont="1" applyFill="1" applyBorder="1"/>
    <xf numFmtId="0" fontId="91" fillId="38" borderId="0" xfId="0" applyFont="1" applyFill="1"/>
    <xf numFmtId="0" fontId="0" fillId="61" borderId="3" xfId="0" applyFill="1" applyBorder="1"/>
    <xf numFmtId="0" fontId="90" fillId="0" borderId="0" xfId="0" applyFont="1" applyFill="1" applyBorder="1"/>
    <xf numFmtId="0" fontId="7" fillId="38" borderId="0" xfId="0" applyFont="1" applyFill="1" applyAlignment="1">
      <alignment horizontal="left"/>
    </xf>
    <xf numFmtId="166" fontId="7" fillId="38" borderId="0" xfId="0" applyNumberFormat="1" applyFont="1" applyFill="1" applyAlignment="1">
      <alignment horizontal="right"/>
    </xf>
    <xf numFmtId="0" fontId="5" fillId="38" borderId="3" xfId="0" applyFont="1" applyFill="1" applyBorder="1"/>
    <xf numFmtId="0" fontId="5" fillId="38" borderId="0" xfId="0" applyFont="1" applyFill="1"/>
    <xf numFmtId="166" fontId="71" fillId="38" borderId="0" xfId="0" applyNumberFormat="1" applyFont="1" applyFill="1" applyAlignment="1">
      <alignment horizontal="right"/>
    </xf>
    <xf numFmtId="0" fontId="90" fillId="38" borderId="0" xfId="0" applyFont="1" applyFill="1"/>
    <xf numFmtId="177" fontId="56" fillId="0" borderId="3" xfId="0" applyNumberFormat="1" applyFont="1" applyBorder="1"/>
    <xf numFmtId="177" fontId="56" fillId="0" borderId="4" xfId="0" applyNumberFormat="1" applyFont="1" applyBorder="1"/>
    <xf numFmtId="177" fontId="56" fillId="0" borderId="0" xfId="0" applyNumberFormat="1" applyFont="1" applyBorder="1"/>
    <xf numFmtId="0" fontId="7" fillId="61" borderId="0" xfId="0" applyFont="1" applyFill="1"/>
    <xf numFmtId="165" fontId="7" fillId="61" borderId="3" xfId="0" applyNumberFormat="1" applyFont="1" applyFill="1" applyBorder="1"/>
    <xf numFmtId="165" fontId="7" fillId="61" borderId="0" xfId="0" applyNumberFormat="1" applyFont="1" applyFill="1" applyBorder="1"/>
    <xf numFmtId="0" fontId="2" fillId="0" borderId="4" xfId="0" applyFont="1" applyBorder="1"/>
    <xf numFmtId="0" fontId="63" fillId="0" borderId="4" xfId="0" applyFont="1" applyBorder="1"/>
    <xf numFmtId="0" fontId="0" fillId="42" borderId="8" xfId="0" applyFill="1" applyBorder="1"/>
    <xf numFmtId="0" fontId="63" fillId="0" borderId="4" xfId="0" applyFont="1" applyFill="1" applyBorder="1"/>
    <xf numFmtId="166" fontId="63" fillId="0" borderId="0" xfId="0" applyNumberFormat="1" applyFont="1" applyBorder="1" applyAlignment="1">
      <alignment horizontal="right"/>
    </xf>
    <xf numFmtId="0" fontId="63" fillId="0" borderId="3" xfId="0" applyFont="1" applyFill="1" applyBorder="1"/>
    <xf numFmtId="0" fontId="63" fillId="0" borderId="0" xfId="0" applyFont="1" applyFill="1" applyBorder="1"/>
    <xf numFmtId="0" fontId="2" fillId="42" borderId="8" xfId="0" applyFont="1" applyFill="1" applyBorder="1"/>
    <xf numFmtId="0" fontId="2" fillId="59" borderId="0" xfId="0" applyFont="1" applyFill="1"/>
    <xf numFmtId="0" fontId="71" fillId="0" borderId="18" xfId="0" applyFont="1" applyFill="1" applyBorder="1"/>
    <xf numFmtId="0" fontId="71" fillId="0" borderId="8" xfId="0" applyFont="1" applyFill="1" applyBorder="1"/>
    <xf numFmtId="0" fontId="0" fillId="0" borderId="7" xfId="0" applyFill="1" applyBorder="1"/>
    <xf numFmtId="0" fontId="71" fillId="0" borderId="1" xfId="0" applyFont="1" applyFill="1" applyBorder="1"/>
    <xf numFmtId="0" fontId="71" fillId="0" borderId="5" xfId="0" applyFont="1" applyFill="1" applyBorder="1"/>
    <xf numFmtId="0" fontId="71" fillId="0" borderId="5" xfId="0" applyFont="1" applyFill="1" applyBorder="1" applyAlignment="1">
      <alignment horizontal="center"/>
    </xf>
    <xf numFmtId="0" fontId="71" fillId="0" borderId="0" xfId="0" applyFont="1" applyFill="1" applyAlignment="1">
      <alignment horizontal="center"/>
    </xf>
    <xf numFmtId="0" fontId="71" fillId="0" borderId="0" xfId="0" applyFont="1" applyFill="1" applyBorder="1" applyAlignment="1">
      <alignment horizontal="center"/>
    </xf>
    <xf numFmtId="0" fontId="71" fillId="0" borderId="0" xfId="0" applyFont="1" applyFill="1"/>
    <xf numFmtId="1" fontId="71" fillId="0" borderId="9" xfId="0" applyNumberFormat="1" applyFont="1" applyFill="1" applyBorder="1"/>
    <xf numFmtId="1" fontId="71" fillId="0" borderId="18" xfId="0" applyNumberFormat="1" applyFont="1" applyFill="1" applyBorder="1"/>
    <xf numFmtId="166" fontId="71" fillId="0" borderId="9" xfId="0" applyNumberFormat="1" applyFont="1" applyFill="1" applyBorder="1" applyAlignment="1">
      <alignment horizontal="right"/>
    </xf>
    <xf numFmtId="166" fontId="71" fillId="0" borderId="18" xfId="0" applyNumberFormat="1" applyFont="1" applyFill="1" applyBorder="1" applyAlignment="1">
      <alignment horizontal="right"/>
    </xf>
    <xf numFmtId="166" fontId="71" fillId="0" borderId="9" xfId="0" applyNumberFormat="1" applyFont="1" applyFill="1" applyBorder="1"/>
    <xf numFmtId="166" fontId="71" fillId="0" borderId="16" xfId="0" applyNumberFormat="1" applyFont="1" applyFill="1" applyBorder="1"/>
    <xf numFmtId="166" fontId="71" fillId="0" borderId="18" xfId="0" applyNumberFormat="1" applyFont="1" applyFill="1" applyBorder="1"/>
    <xf numFmtId="166" fontId="71" fillId="0" borderId="3" xfId="0" applyNumberFormat="1" applyFont="1" applyFill="1" applyBorder="1"/>
    <xf numFmtId="166" fontId="71" fillId="0" borderId="0" xfId="0" applyNumberFormat="1" applyFont="1" applyFill="1" applyBorder="1"/>
    <xf numFmtId="2" fontId="71" fillId="0" borderId="0" xfId="0" applyNumberFormat="1" applyFont="1" applyFill="1" applyBorder="1"/>
    <xf numFmtId="165" fontId="92" fillId="0" borderId="0" xfId="0" applyNumberFormat="1" applyFont="1" applyFill="1" applyBorder="1" applyAlignment="1">
      <alignment horizontal="right" wrapText="1"/>
    </xf>
    <xf numFmtId="165" fontId="71" fillId="0" borderId="4" xfId="0" applyNumberFormat="1" applyFont="1" applyFill="1" applyBorder="1"/>
    <xf numFmtId="0" fontId="71" fillId="0" borderId="9" xfId="0" applyFont="1" applyFill="1" applyBorder="1" applyAlignment="1">
      <alignment horizontal="left"/>
    </xf>
    <xf numFmtId="0" fontId="71" fillId="0" borderId="16" xfId="0" applyFont="1" applyFill="1" applyBorder="1"/>
    <xf numFmtId="1" fontId="71" fillId="0" borderId="16" xfId="0" applyNumberFormat="1" applyFont="1" applyFill="1" applyBorder="1"/>
    <xf numFmtId="0" fontId="71" fillId="0" borderId="16" xfId="0" applyFont="1" applyFill="1" applyBorder="1" applyAlignment="1">
      <alignment horizontal="center"/>
    </xf>
    <xf numFmtId="0" fontId="71" fillId="0" borderId="8" xfId="0" applyFont="1" applyFill="1" applyBorder="1" applyAlignment="1">
      <alignment horizontal="center"/>
    </xf>
    <xf numFmtId="0" fontId="1" fillId="0" borderId="0" xfId="48" applyFont="1" applyFill="1" applyBorder="1" applyAlignment="1">
      <alignment vertical="center"/>
    </xf>
    <xf numFmtId="0" fontId="1" fillId="0" borderId="0" xfId="48" applyFont="1" applyFill="1" applyBorder="1" applyAlignment="1">
      <alignment horizontal="center" vertical="center"/>
    </xf>
    <xf numFmtId="1" fontId="71" fillId="0" borderId="4" xfId="0" applyNumberFormat="1" applyFont="1" applyFill="1" applyBorder="1"/>
    <xf numFmtId="166" fontId="71" fillId="0" borderId="3" xfId="0" applyNumberFormat="1" applyFont="1" applyFill="1" applyBorder="1" applyAlignment="1">
      <alignment horizontal="right"/>
    </xf>
    <xf numFmtId="166" fontId="71" fillId="0" borderId="4" xfId="0" applyNumberFormat="1" applyFont="1" applyFill="1" applyBorder="1" applyAlignment="1">
      <alignment horizontal="right"/>
    </xf>
    <xf numFmtId="166" fontId="71" fillId="0" borderId="8" xfId="0" applyNumberFormat="1" applyFont="1" applyFill="1" applyBorder="1"/>
    <xf numFmtId="166" fontId="71" fillId="0" borderId="4" xfId="0" applyNumberFormat="1" applyFont="1" applyFill="1" applyBorder="1"/>
    <xf numFmtId="165" fontId="92" fillId="0" borderId="8" xfId="0" applyNumberFormat="1" applyFont="1" applyFill="1" applyBorder="1" applyAlignment="1">
      <alignment horizontal="right" wrapText="1"/>
    </xf>
    <xf numFmtId="0" fontId="71" fillId="0" borderId="3" xfId="0" applyFont="1" applyFill="1" applyBorder="1" applyAlignment="1">
      <alignment horizontal="left"/>
    </xf>
    <xf numFmtId="1" fontId="71" fillId="0" borderId="0" xfId="0" applyNumberFormat="1" applyFont="1" applyFill="1" applyBorder="1"/>
    <xf numFmtId="0" fontId="71" fillId="0" borderId="0" xfId="0" applyFont="1" applyFill="1" applyBorder="1" applyAlignment="1">
      <alignment horizontal="right"/>
    </xf>
    <xf numFmtId="165" fontId="92" fillId="0" borderId="4" xfId="0" applyNumberFormat="1" applyFont="1" applyFill="1" applyBorder="1" applyAlignment="1">
      <alignment horizontal="right" wrapText="1"/>
    </xf>
    <xf numFmtId="1" fontId="71" fillId="0" borderId="0" xfId="0" applyNumberFormat="1" applyFont="1" applyFill="1" applyBorder="1" applyAlignment="1">
      <alignment horizontal="right"/>
    </xf>
    <xf numFmtId="0" fontId="71" fillId="0" borderId="3" xfId="0" applyFont="1" applyFill="1" applyBorder="1"/>
    <xf numFmtId="9" fontId="71" fillId="0" borderId="0" xfId="0" applyNumberFormat="1" applyFont="1" applyFill="1" applyBorder="1" applyAlignment="1">
      <alignment horizontal="right"/>
    </xf>
    <xf numFmtId="166" fontId="93" fillId="0" borderId="0" xfId="0" applyNumberFormat="1" applyFont="1" applyFill="1" applyBorder="1"/>
    <xf numFmtId="166" fontId="93" fillId="0" borderId="4" xfId="0" applyNumberFormat="1" applyFont="1" applyFill="1" applyBorder="1"/>
    <xf numFmtId="165" fontId="71" fillId="0" borderId="0" xfId="0" applyNumberFormat="1" applyFont="1" applyFill="1"/>
    <xf numFmtId="9" fontId="71" fillId="0" borderId="0" xfId="0" applyNumberFormat="1" applyFont="1" applyFill="1" applyBorder="1"/>
    <xf numFmtId="0" fontId="94" fillId="0" borderId="0" xfId="0" applyFont="1" applyFill="1"/>
    <xf numFmtId="0" fontId="71" fillId="0" borderId="0" xfId="0" applyFont="1" applyFill="1" applyBorder="1" applyAlignment="1"/>
    <xf numFmtId="166" fontId="71" fillId="0" borderId="0" xfId="0" applyNumberFormat="1" applyFont="1" applyFill="1" applyBorder="1" applyAlignment="1">
      <alignment horizontal="right"/>
    </xf>
    <xf numFmtId="0" fontId="94" fillId="0" borderId="0" xfId="0" applyFont="1" applyFill="1" applyBorder="1"/>
    <xf numFmtId="166" fontId="96" fillId="0" borderId="0" xfId="0" applyNumberFormat="1" applyFont="1" applyFill="1" applyBorder="1"/>
    <xf numFmtId="166" fontId="96" fillId="0" borderId="4" xfId="0" applyNumberFormat="1" applyFont="1" applyFill="1" applyBorder="1"/>
    <xf numFmtId="1" fontId="71" fillId="0" borderId="0" xfId="0" applyNumberFormat="1" applyFont="1" applyFill="1" applyBorder="1" applyAlignment="1">
      <alignment horizontal="right" wrapText="1"/>
    </xf>
    <xf numFmtId="167" fontId="71" fillId="0" borderId="0" xfId="0" applyNumberFormat="1" applyFont="1" applyFill="1" applyBorder="1"/>
    <xf numFmtId="2" fontId="71" fillId="0" borderId="3" xfId="0" applyNumberFormat="1" applyFont="1" applyFill="1" applyBorder="1"/>
    <xf numFmtId="2" fontId="71" fillId="0" borderId="4" xfId="0" applyNumberFormat="1" applyFont="1" applyFill="1" applyBorder="1"/>
    <xf numFmtId="2" fontId="71" fillId="0" borderId="4" xfId="0" applyNumberFormat="1" applyFont="1" applyFill="1" applyBorder="1" applyAlignment="1">
      <alignment horizontal="right"/>
    </xf>
    <xf numFmtId="170" fontId="71" fillId="0" borderId="0" xfId="0" applyNumberFormat="1" applyFont="1" applyFill="1" applyBorder="1" applyAlignment="1">
      <alignment horizontal="right"/>
    </xf>
    <xf numFmtId="0" fontId="71" fillId="0" borderId="0" xfId="0" applyFont="1" applyFill="1" applyBorder="1" applyAlignment="1">
      <alignment horizontal="left"/>
    </xf>
    <xf numFmtId="0" fontId="71" fillId="0" borderId="6" xfId="0" applyFont="1" applyFill="1" applyBorder="1"/>
    <xf numFmtId="0" fontId="71" fillId="0" borderId="6" xfId="0" applyFont="1" applyFill="1" applyBorder="1" applyAlignment="1">
      <alignment horizontal="center"/>
    </xf>
    <xf numFmtId="0" fontId="71" fillId="0" borderId="15" xfId="0" applyFont="1" applyFill="1" applyBorder="1" applyAlignment="1">
      <alignment horizontal="center"/>
    </xf>
    <xf numFmtId="0" fontId="71" fillId="0" borderId="7" xfId="0" applyFont="1" applyFill="1" applyBorder="1"/>
    <xf numFmtId="0" fontId="1" fillId="0" borderId="7" xfId="48" applyFont="1" applyFill="1" applyBorder="1" applyAlignment="1">
      <alignment horizontal="center" vertical="center"/>
    </xf>
    <xf numFmtId="1" fontId="71" fillId="0" borderId="15" xfId="0" applyNumberFormat="1" applyFont="1" applyFill="1" applyBorder="1"/>
    <xf numFmtId="1" fontId="71" fillId="0" borderId="1" xfId="0" applyNumberFormat="1" applyFont="1" applyFill="1" applyBorder="1"/>
    <xf numFmtId="166" fontId="71" fillId="0" borderId="15" xfId="0" applyNumberFormat="1" applyFont="1" applyFill="1" applyBorder="1" applyAlignment="1">
      <alignment horizontal="right"/>
    </xf>
    <xf numFmtId="166" fontId="71" fillId="0" borderId="1" xfId="0" applyNumberFormat="1" applyFont="1" applyFill="1" applyBorder="1" applyAlignment="1">
      <alignment horizontal="right"/>
    </xf>
    <xf numFmtId="166" fontId="71" fillId="0" borderId="15" xfId="0" applyNumberFormat="1" applyFont="1" applyFill="1" applyBorder="1"/>
    <xf numFmtId="166" fontId="71" fillId="0" borderId="7" xfId="0" applyNumberFormat="1" applyFont="1" applyFill="1" applyBorder="1"/>
    <xf numFmtId="166" fontId="71" fillId="0" borderId="6" xfId="0" applyNumberFormat="1" applyFont="1" applyFill="1" applyBorder="1"/>
    <xf numFmtId="166" fontId="71" fillId="0" borderId="1" xfId="0" applyNumberFormat="1" applyFont="1" applyFill="1" applyBorder="1"/>
    <xf numFmtId="2" fontId="71" fillId="0" borderId="15" xfId="0" applyNumberFormat="1" applyFont="1" applyFill="1" applyBorder="1"/>
    <xf numFmtId="165" fontId="71" fillId="0" borderId="6" xfId="0" applyNumberFormat="1" applyFont="1" applyFill="1" applyBorder="1"/>
    <xf numFmtId="165" fontId="92" fillId="0" borderId="6" xfId="0" applyNumberFormat="1" applyFont="1" applyFill="1" applyBorder="1" applyAlignment="1">
      <alignment horizontal="right" wrapText="1"/>
    </xf>
    <xf numFmtId="165" fontId="71" fillId="0" borderId="7" xfId="0" applyNumberFormat="1" applyFont="1" applyFill="1" applyBorder="1"/>
    <xf numFmtId="165" fontId="71" fillId="0" borderId="15" xfId="0" applyNumberFormat="1" applyFont="1" applyFill="1" applyBorder="1"/>
    <xf numFmtId="165" fontId="92" fillId="0" borderId="7" xfId="0" applyNumberFormat="1" applyFont="1" applyFill="1" applyBorder="1" applyAlignment="1">
      <alignment horizontal="right" wrapText="1"/>
    </xf>
    <xf numFmtId="165" fontId="92" fillId="0" borderId="1" xfId="0" applyNumberFormat="1" applyFont="1" applyFill="1" applyBorder="1" applyAlignment="1">
      <alignment horizontal="right" wrapText="1"/>
    </xf>
    <xf numFmtId="165" fontId="71" fillId="0" borderId="1" xfId="0" applyNumberFormat="1" applyFont="1" applyFill="1" applyBorder="1"/>
    <xf numFmtId="0" fontId="71" fillId="0" borderId="15" xfId="0" applyFont="1" applyFill="1" applyBorder="1"/>
    <xf numFmtId="1" fontId="71" fillId="0" borderId="7" xfId="0" applyNumberFormat="1" applyFont="1" applyFill="1" applyBorder="1" applyAlignment="1">
      <alignment horizontal="center"/>
    </xf>
    <xf numFmtId="1" fontId="71" fillId="0" borderId="7" xfId="0" applyNumberFormat="1" applyFont="1" applyFill="1" applyBorder="1"/>
    <xf numFmtId="164" fontId="97" fillId="0" borderId="0" xfId="29" applyFont="1" applyBorder="1"/>
    <xf numFmtId="164" fontId="98" fillId="0" borderId="0" xfId="29" applyFont="1" applyBorder="1"/>
    <xf numFmtId="2" fontId="97" fillId="0" borderId="0" xfId="29" applyNumberFormat="1" applyFont="1" applyBorder="1"/>
    <xf numFmtId="2" fontId="97" fillId="0" borderId="3" xfId="29" applyNumberFormat="1" applyFont="1" applyBorder="1"/>
    <xf numFmtId="166" fontId="71" fillId="38" borderId="8" xfId="0" applyNumberFormat="1" applyFont="1" applyFill="1" applyBorder="1"/>
    <xf numFmtId="2" fontId="6" fillId="47" borderId="7" xfId="0" applyNumberFormat="1" applyFont="1" applyFill="1" applyBorder="1" applyAlignment="1">
      <alignment horizontal="center"/>
    </xf>
    <xf numFmtId="0" fontId="99" fillId="0" borderId="0" xfId="0" applyFont="1"/>
    <xf numFmtId="165" fontId="92" fillId="64" borderId="4" xfId="0" applyNumberFormat="1" applyFont="1" applyFill="1" applyBorder="1" applyAlignment="1">
      <alignment horizontal="right" wrapText="1"/>
    </xf>
    <xf numFmtId="10" fontId="0" fillId="37" borderId="0" xfId="0" applyNumberFormat="1" applyFill="1" applyBorder="1"/>
    <xf numFmtId="10" fontId="92" fillId="64" borderId="4" xfId="52" applyNumberFormat="1" applyFont="1" applyFill="1" applyBorder="1" applyAlignment="1">
      <alignment horizontal="right" wrapText="1"/>
    </xf>
    <xf numFmtId="10" fontId="0" fillId="0" borderId="0" xfId="0" applyNumberFormat="1" applyBorder="1"/>
    <xf numFmtId="10" fontId="97" fillId="0" borderId="0" xfId="29" applyNumberFormat="1" applyFont="1" applyBorder="1"/>
    <xf numFmtId="10" fontId="6" fillId="47" borderId="7" xfId="0" applyNumberFormat="1" applyFont="1" applyFill="1" applyBorder="1" applyAlignment="1">
      <alignment horizontal="center"/>
    </xf>
    <xf numFmtId="170" fontId="92" fillId="0" borderId="0" xfId="0" applyNumberFormat="1" applyFont="1" applyFill="1" applyBorder="1" applyAlignment="1">
      <alignment horizontal="right" wrapText="1"/>
    </xf>
    <xf numFmtId="2" fontId="65" fillId="47" borderId="3" xfId="0" applyNumberFormat="1" applyFont="1" applyFill="1" applyBorder="1" applyAlignment="1">
      <alignment horizontal="center" vertical="center" wrapText="1"/>
    </xf>
    <xf numFmtId="2" fontId="6" fillId="45" borderId="12" xfId="0" applyNumberFormat="1" applyFont="1" applyFill="1" applyBorder="1" applyAlignment="1">
      <alignment horizontal="center" vertical="center" wrapText="1"/>
    </xf>
    <xf numFmtId="166" fontId="6" fillId="45" borderId="12" xfId="0" applyNumberFormat="1" applyFont="1" applyFill="1" applyBorder="1" applyAlignment="1">
      <alignment horizontal="center" wrapText="1"/>
    </xf>
    <xf numFmtId="2" fontId="6" fillId="71" borderId="12" xfId="0" applyNumberFormat="1" applyFont="1" applyFill="1" applyBorder="1" applyAlignment="1">
      <alignment horizontal="center" vertical="center" wrapText="1"/>
    </xf>
    <xf numFmtId="166" fontId="6" fillId="71" borderId="12" xfId="0" applyNumberFormat="1" applyFont="1" applyFill="1" applyBorder="1" applyAlignment="1">
      <alignment horizontal="center" vertical="top" wrapText="1"/>
    </xf>
    <xf numFmtId="166" fontId="6" fillId="71" borderId="12" xfId="0" applyNumberFormat="1" applyFont="1" applyFill="1" applyBorder="1" applyAlignment="1">
      <alignment horizontal="center" wrapText="1"/>
    </xf>
    <xf numFmtId="10" fontId="103" fillId="71" borderId="12" xfId="0" applyNumberFormat="1" applyFont="1" applyFill="1" applyBorder="1" applyAlignment="1">
      <alignment horizontal="center" wrapText="1"/>
    </xf>
    <xf numFmtId="2" fontId="80" fillId="47" borderId="3" xfId="0" applyNumberFormat="1" applyFont="1" applyFill="1" applyBorder="1"/>
    <xf numFmtId="165" fontId="102" fillId="47" borderId="0" xfId="0" applyNumberFormat="1" applyFont="1" applyFill="1" applyBorder="1" applyAlignment="1">
      <alignment horizontal="right" wrapText="1"/>
    </xf>
    <xf numFmtId="165" fontId="102" fillId="47" borderId="3" xfId="0" applyNumberFormat="1" applyFont="1" applyFill="1" applyBorder="1" applyAlignment="1">
      <alignment horizontal="right" wrapText="1"/>
    </xf>
    <xf numFmtId="165" fontId="102" fillId="47" borderId="15" xfId="0" applyNumberFormat="1" applyFont="1" applyFill="1" applyBorder="1" applyAlignment="1">
      <alignment horizontal="right" wrapText="1"/>
    </xf>
    <xf numFmtId="2" fontId="98" fillId="47" borderId="0" xfId="29" applyNumberFormat="1" applyFont="1" applyFill="1" applyBorder="1"/>
    <xf numFmtId="165" fontId="71" fillId="0" borderId="3" xfId="0" applyNumberFormat="1" applyFont="1" applyBorder="1"/>
    <xf numFmtId="0" fontId="71" fillId="0" borderId="5" xfId="0" applyFont="1" applyBorder="1"/>
    <xf numFmtId="0" fontId="71" fillId="0" borderId="8" xfId="0" applyFont="1" applyBorder="1"/>
    <xf numFmtId="165" fontId="92" fillId="0" borderId="4" xfId="0" applyNumberFormat="1" applyFont="1" applyBorder="1" applyAlignment="1">
      <alignment horizontal="right" wrapText="1"/>
    </xf>
    <xf numFmtId="0" fontId="2" fillId="0" borderId="3" xfId="0" applyFont="1" applyBorder="1"/>
    <xf numFmtId="0" fontId="2" fillId="0" borderId="3" xfId="0" applyFont="1" applyFill="1" applyBorder="1"/>
    <xf numFmtId="165" fontId="5" fillId="0" borderId="0" xfId="0" applyNumberFormat="1" applyFont="1"/>
    <xf numFmtId="165" fontId="5" fillId="42" borderId="26" xfId="0" applyNumberFormat="1" applyFont="1" applyFill="1" applyBorder="1"/>
    <xf numFmtId="165" fontId="5" fillId="67" borderId="26" xfId="0" applyNumberFormat="1" applyFont="1" applyFill="1" applyBorder="1"/>
    <xf numFmtId="166" fontId="2" fillId="48" borderId="12" xfId="0" applyNumberFormat="1" applyFont="1" applyFill="1" applyBorder="1" applyAlignment="1">
      <alignment wrapText="1"/>
    </xf>
    <xf numFmtId="166" fontId="0" fillId="56" borderId="0" xfId="0" applyNumberFormat="1" applyFill="1" applyBorder="1"/>
    <xf numFmtId="166" fontId="0" fillId="56" borderId="10" xfId="0" applyNumberFormat="1" applyFill="1" applyBorder="1"/>
    <xf numFmtId="0" fontId="2" fillId="68" borderId="0" xfId="0" applyFont="1" applyFill="1" applyBorder="1" applyAlignment="1">
      <alignment vertical="top" wrapText="1"/>
    </xf>
    <xf numFmtId="174" fontId="85" fillId="56" borderId="0" xfId="59" applyNumberFormat="1" applyFont="1" applyFill="1" applyBorder="1" applyAlignment="1">
      <alignment horizontal="right" vertical="center"/>
    </xf>
    <xf numFmtId="174" fontId="85" fillId="67" borderId="0" xfId="59" applyNumberFormat="1" applyFont="1" applyFill="1" applyBorder="1" applyAlignment="1">
      <alignment horizontal="right" vertical="center"/>
    </xf>
    <xf numFmtId="174" fontId="86" fillId="0" borderId="0" xfId="0" applyNumberFormat="1" applyFont="1" applyBorder="1" applyAlignment="1">
      <alignment horizontal="right" vertical="center"/>
    </xf>
    <xf numFmtId="175" fontId="85" fillId="67" borderId="0" xfId="59" applyNumberFormat="1" applyFont="1" applyFill="1" applyBorder="1" applyAlignment="1">
      <alignment horizontal="right" vertical="center"/>
    </xf>
    <xf numFmtId="2" fontId="2" fillId="0" borderId="0" xfId="29" applyNumberFormat="1" applyFont="1" applyBorder="1"/>
    <xf numFmtId="0" fontId="2" fillId="68" borderId="13" xfId="0" applyFont="1" applyFill="1" applyBorder="1" applyAlignment="1">
      <alignment vertical="top" wrapText="1"/>
    </xf>
    <xf numFmtId="166" fontId="5" fillId="42" borderId="28" xfId="0" applyNumberFormat="1" applyFont="1" applyFill="1" applyBorder="1"/>
    <xf numFmtId="0" fontId="2" fillId="0" borderId="12" xfId="0" applyFont="1" applyBorder="1" applyAlignment="1">
      <alignment wrapText="1"/>
    </xf>
    <xf numFmtId="170" fontId="0" fillId="0" borderId="12" xfId="52" applyNumberFormat="1" applyFont="1" applyBorder="1"/>
    <xf numFmtId="172" fontId="5" fillId="68" borderId="8" xfId="29" applyNumberFormat="1" applyFont="1" applyFill="1" applyBorder="1"/>
    <xf numFmtId="166" fontId="5" fillId="42" borderId="3" xfId="0" applyNumberFormat="1" applyFont="1" applyFill="1" applyBorder="1"/>
    <xf numFmtId="0" fontId="2" fillId="0" borderId="8" xfId="0" applyFont="1" applyFill="1" applyBorder="1" applyAlignment="1">
      <alignment wrapText="1"/>
    </xf>
    <xf numFmtId="173" fontId="5" fillId="0" borderId="4" xfId="29" applyNumberFormat="1" applyFont="1" applyFill="1" applyBorder="1"/>
    <xf numFmtId="0" fontId="4" fillId="38" borderId="3" xfId="0" applyFont="1" applyFill="1" applyBorder="1"/>
    <xf numFmtId="173" fontId="5" fillId="38" borderId="4" xfId="29" applyNumberFormat="1" applyFont="1" applyFill="1" applyBorder="1"/>
    <xf numFmtId="173" fontId="5" fillId="56" borderId="3" xfId="29" applyNumberFormat="1" applyFont="1" applyFill="1" applyBorder="1"/>
    <xf numFmtId="2" fontId="104" fillId="0" borderId="0" xfId="29" applyNumberFormat="1" applyFont="1" applyBorder="1"/>
    <xf numFmtId="0" fontId="0" fillId="3" borderId="12" xfId="0" applyFill="1" applyBorder="1"/>
    <xf numFmtId="0" fontId="5" fillId="4" borderId="12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0" fillId="0" borderId="12" xfId="0" applyBorder="1"/>
    <xf numFmtId="0" fontId="71" fillId="0" borderId="12" xfId="0" applyFont="1" applyBorder="1"/>
    <xf numFmtId="166" fontId="71" fillId="0" borderId="12" xfId="0" applyNumberFormat="1" applyFont="1" applyBorder="1"/>
    <xf numFmtId="0" fontId="0" fillId="0" borderId="12" xfId="0" applyBorder="1" applyAlignment="1">
      <alignment horizontal="right"/>
    </xf>
    <xf numFmtId="0" fontId="0" fillId="0" borderId="12" xfId="0" applyFill="1" applyBorder="1"/>
    <xf numFmtId="0" fontId="5" fillId="3" borderId="12" xfId="0" applyFont="1" applyFill="1" applyBorder="1"/>
    <xf numFmtId="166" fontId="6" fillId="2" borderId="12" xfId="0" applyNumberFormat="1" applyFont="1" applyFill="1" applyBorder="1"/>
    <xf numFmtId="165" fontId="71" fillId="0" borderId="12" xfId="0" applyNumberFormat="1" applyFont="1" applyBorder="1"/>
    <xf numFmtId="165" fontId="92" fillId="0" borderId="12" xfId="0" applyNumberFormat="1" applyFont="1" applyBorder="1" applyAlignment="1">
      <alignment horizontal="right" wrapText="1"/>
    </xf>
    <xf numFmtId="165" fontId="92" fillId="0" borderId="12" xfId="0" applyNumberFormat="1" applyFont="1" applyFill="1" applyBorder="1" applyAlignment="1">
      <alignment horizontal="right" wrapText="1"/>
    </xf>
    <xf numFmtId="166" fontId="71" fillId="0" borderId="12" xfId="0" applyNumberFormat="1" applyFont="1" applyBorder="1" applyAlignment="1">
      <alignment horizontal="right"/>
    </xf>
    <xf numFmtId="165" fontId="102" fillId="0" borderId="3" xfId="0" applyNumberFormat="1" applyFont="1" applyFill="1" applyBorder="1" applyAlignment="1">
      <alignment horizontal="right" wrapText="1"/>
    </xf>
    <xf numFmtId="170" fontId="92" fillId="0" borderId="4" xfId="52" applyNumberFormat="1" applyFont="1" applyFill="1" applyBorder="1" applyAlignment="1">
      <alignment horizontal="right" wrapText="1"/>
    </xf>
    <xf numFmtId="0" fontId="105" fillId="0" borderId="0" xfId="0" applyFont="1"/>
    <xf numFmtId="0" fontId="5" fillId="5" borderId="5" xfId="0" applyFont="1" applyFill="1" applyBorder="1" applyAlignment="1">
      <alignment horizontal="center" vertical="top" wrapText="1"/>
    </xf>
    <xf numFmtId="0" fontId="5" fillId="5" borderId="8" xfId="0" applyFont="1" applyFill="1" applyBorder="1" applyAlignment="1">
      <alignment horizontal="center" vertical="top" wrapText="1"/>
    </xf>
    <xf numFmtId="0" fontId="61" fillId="64" borderId="3" xfId="0" applyFont="1" applyFill="1" applyBorder="1" applyAlignment="1">
      <alignment horizontal="center"/>
    </xf>
    <xf numFmtId="0" fontId="61" fillId="64" borderId="0" xfId="0" applyFont="1" applyFill="1" applyBorder="1" applyAlignment="1">
      <alignment horizontal="center"/>
    </xf>
    <xf numFmtId="0" fontId="0" fillId="64" borderId="0" xfId="0" applyFill="1" applyAlignment="1"/>
    <xf numFmtId="0" fontId="0" fillId="64" borderId="0" xfId="0" applyFill="1" applyBorder="1" applyAlignment="1"/>
    <xf numFmtId="0" fontId="50" fillId="42" borderId="5" xfId="44" applyFont="1" applyFill="1" applyBorder="1" applyAlignment="1">
      <alignment horizontal="center" wrapText="1"/>
    </xf>
    <xf numFmtId="0" fontId="50" fillId="42" borderId="6" xfId="44" applyFont="1" applyFill="1" applyBorder="1" applyAlignment="1">
      <alignment horizontal="center" wrapText="1"/>
    </xf>
    <xf numFmtId="2" fontId="6" fillId="47" borderId="15" xfId="0" applyNumberFormat="1" applyFont="1" applyFill="1" applyBorder="1" applyAlignment="1">
      <alignment horizontal="center"/>
    </xf>
    <xf numFmtId="2" fontId="6" fillId="47" borderId="7" xfId="0" applyNumberFormat="1" applyFont="1" applyFill="1" applyBorder="1" applyAlignment="1">
      <alignment horizontal="center"/>
    </xf>
    <xf numFmtId="166" fontId="6" fillId="47" borderId="7" xfId="0" applyNumberFormat="1" applyFont="1" applyFill="1" applyBorder="1" applyAlignment="1">
      <alignment horizontal="center"/>
    </xf>
    <xf numFmtId="2" fontId="6" fillId="47" borderId="1" xfId="0" applyNumberFormat="1" applyFont="1" applyFill="1" applyBorder="1" applyAlignment="1">
      <alignment horizontal="center"/>
    </xf>
    <xf numFmtId="2" fontId="6" fillId="61" borderId="15" xfId="0" applyNumberFormat="1" applyFont="1" applyFill="1" applyBorder="1" applyAlignment="1">
      <alignment horizontal="center"/>
    </xf>
    <xf numFmtId="2" fontId="6" fillId="61" borderId="1" xfId="0" applyNumberFormat="1" applyFont="1" applyFill="1" applyBorder="1" applyAlignment="1">
      <alignment horizontal="center"/>
    </xf>
    <xf numFmtId="0" fontId="5" fillId="5" borderId="16" xfId="0" applyFont="1" applyFill="1" applyBorder="1" applyAlignment="1">
      <alignment horizontal="center" wrapText="1"/>
    </xf>
    <xf numFmtId="0" fontId="5" fillId="5" borderId="7" xfId="0" applyFont="1" applyFill="1" applyBorder="1" applyAlignment="1">
      <alignment horizontal="center" wrapText="1"/>
    </xf>
    <xf numFmtId="0" fontId="5" fillId="5" borderId="18" xfId="0" applyFont="1" applyFill="1" applyBorder="1" applyAlignment="1">
      <alignment horizontal="center" wrapText="1"/>
    </xf>
    <xf numFmtId="0" fontId="5" fillId="5" borderId="1" xfId="0" applyFont="1" applyFill="1" applyBorder="1" applyAlignment="1">
      <alignment horizontal="center" wrapText="1"/>
    </xf>
    <xf numFmtId="1" fontId="5" fillId="5" borderId="16" xfId="0" applyNumberFormat="1" applyFont="1" applyFill="1" applyBorder="1" applyAlignment="1">
      <alignment horizontal="center" wrapText="1"/>
    </xf>
    <xf numFmtId="1" fontId="5" fillId="5" borderId="7" xfId="0" applyNumberFormat="1" applyFont="1" applyFill="1" applyBorder="1" applyAlignment="1">
      <alignment horizontal="center" wrapText="1"/>
    </xf>
    <xf numFmtId="0" fontId="5" fillId="5" borderId="9" xfId="0" applyFont="1" applyFill="1" applyBorder="1" applyAlignment="1">
      <alignment horizontal="center" wrapText="1"/>
    </xf>
    <xf numFmtId="0" fontId="5" fillId="5" borderId="15" xfId="0" applyFont="1" applyFill="1" applyBorder="1" applyAlignment="1">
      <alignment horizontal="center" wrapText="1"/>
    </xf>
    <xf numFmtId="166" fontId="6" fillId="2" borderId="9" xfId="0" applyNumberFormat="1" applyFont="1" applyFill="1" applyBorder="1" applyAlignment="1">
      <alignment horizontal="center" wrapText="1"/>
    </xf>
    <xf numFmtId="166" fontId="6" fillId="2" borderId="16" xfId="0" applyNumberFormat="1" applyFont="1" applyFill="1" applyBorder="1" applyAlignment="1">
      <alignment horizontal="center" wrapText="1"/>
    </xf>
    <xf numFmtId="166" fontId="6" fillId="2" borderId="18" xfId="0" applyNumberFormat="1" applyFont="1" applyFill="1" applyBorder="1" applyAlignment="1">
      <alignment horizontal="center" wrapText="1"/>
    </xf>
    <xf numFmtId="166" fontId="7" fillId="58" borderId="5" xfId="0" applyNumberFormat="1" applyFont="1" applyFill="1" applyBorder="1" applyAlignment="1">
      <alignment horizontal="center" wrapText="1"/>
    </xf>
    <xf numFmtId="166" fontId="7" fillId="58" borderId="6" xfId="0" applyNumberFormat="1" applyFont="1" applyFill="1" applyBorder="1" applyAlignment="1">
      <alignment horizontal="center" wrapText="1"/>
    </xf>
    <xf numFmtId="0" fontId="6" fillId="54" borderId="16" xfId="0" applyFont="1" applyFill="1" applyBorder="1" applyAlignment="1">
      <alignment horizontal="center" wrapText="1"/>
    </xf>
    <xf numFmtId="0" fontId="6" fillId="54" borderId="7" xfId="0" applyFont="1" applyFill="1" applyBorder="1" applyAlignment="1">
      <alignment horizontal="center" wrapText="1"/>
    </xf>
    <xf numFmtId="0" fontId="6" fillId="54" borderId="18" xfId="0" applyFont="1" applyFill="1" applyBorder="1" applyAlignment="1">
      <alignment horizontal="center" wrapText="1"/>
    </xf>
    <xf numFmtId="0" fontId="6" fillId="54" borderId="1" xfId="0" applyFont="1" applyFill="1" applyBorder="1" applyAlignment="1">
      <alignment horizontal="center" wrapText="1"/>
    </xf>
    <xf numFmtId="166" fontId="61" fillId="43" borderId="5" xfId="0" applyNumberFormat="1" applyFont="1" applyFill="1" applyBorder="1" applyAlignment="1">
      <alignment horizontal="center" wrapText="1"/>
    </xf>
    <xf numFmtId="166" fontId="61" fillId="43" borderId="8" xfId="0" applyNumberFormat="1" applyFont="1" applyFill="1" applyBorder="1" applyAlignment="1">
      <alignment horizontal="center" wrapText="1"/>
    </xf>
    <xf numFmtId="166" fontId="61" fillId="43" borderId="6" xfId="0" applyNumberFormat="1" applyFont="1" applyFill="1" applyBorder="1" applyAlignment="1">
      <alignment horizontal="center" wrapText="1"/>
    </xf>
    <xf numFmtId="1" fontId="55" fillId="40" borderId="13" xfId="0" applyNumberFormat="1" applyFont="1" applyFill="1" applyBorder="1" applyAlignment="1">
      <alignment horizontal="center" wrapText="1"/>
    </xf>
    <xf numFmtId="1" fontId="55" fillId="40" borderId="14" xfId="0" applyNumberFormat="1" applyFont="1" applyFill="1" applyBorder="1" applyAlignment="1">
      <alignment horizontal="center" wrapText="1"/>
    </xf>
    <xf numFmtId="1" fontId="55" fillId="40" borderId="17" xfId="0" applyNumberFormat="1" applyFont="1" applyFill="1" applyBorder="1" applyAlignment="1">
      <alignment horizontal="center" wrapText="1"/>
    </xf>
    <xf numFmtId="1" fontId="55" fillId="55" borderId="13" xfId="0" applyNumberFormat="1" applyFont="1" applyFill="1" applyBorder="1" applyAlignment="1">
      <alignment horizontal="center" wrapText="1"/>
    </xf>
    <xf numFmtId="1" fontId="55" fillId="55" borderId="14" xfId="0" applyNumberFormat="1" applyFont="1" applyFill="1" applyBorder="1" applyAlignment="1">
      <alignment horizontal="center" wrapText="1"/>
    </xf>
    <xf numFmtId="1" fontId="55" fillId="55" borderId="17" xfId="0" applyNumberFormat="1" applyFont="1" applyFill="1" applyBorder="1" applyAlignment="1">
      <alignment horizontal="center" wrapText="1"/>
    </xf>
    <xf numFmtId="1" fontId="55" fillId="0" borderId="13" xfId="0" applyNumberFormat="1" applyFont="1" applyFill="1" applyBorder="1" applyAlignment="1">
      <alignment horizontal="center" wrapText="1"/>
    </xf>
    <xf numFmtId="1" fontId="55" fillId="0" borderId="14" xfId="0" applyNumberFormat="1" applyFont="1" applyFill="1" applyBorder="1" applyAlignment="1">
      <alignment horizontal="center" wrapText="1"/>
    </xf>
    <xf numFmtId="1" fontId="55" fillId="52" borderId="7" xfId="0" applyNumberFormat="1" applyFont="1" applyFill="1" applyBorder="1" applyAlignment="1">
      <alignment horizontal="center" wrapText="1"/>
    </xf>
    <xf numFmtId="1" fontId="55" fillId="52" borderId="1" xfId="0" applyNumberFormat="1" applyFont="1" applyFill="1" applyBorder="1" applyAlignment="1">
      <alignment horizontal="center" wrapText="1"/>
    </xf>
    <xf numFmtId="1" fontId="55" fillId="40" borderId="15" xfId="0" applyNumberFormat="1" applyFont="1" applyFill="1" applyBorder="1" applyAlignment="1">
      <alignment horizontal="center" wrapText="1"/>
    </xf>
    <xf numFmtId="1" fontId="55" fillId="40" borderId="7" xfId="0" applyNumberFormat="1" applyFont="1" applyFill="1" applyBorder="1" applyAlignment="1">
      <alignment horizontal="center" wrapText="1"/>
    </xf>
    <xf numFmtId="1" fontId="55" fillId="55" borderId="15" xfId="0" applyNumberFormat="1" applyFont="1" applyFill="1" applyBorder="1" applyAlignment="1">
      <alignment horizontal="center" wrapText="1"/>
    </xf>
    <xf numFmtId="1" fontId="55" fillId="55" borderId="7" xfId="0" applyNumberFormat="1" applyFont="1" applyFill="1" applyBorder="1" applyAlignment="1">
      <alignment horizontal="center" wrapText="1"/>
    </xf>
    <xf numFmtId="1" fontId="55" fillId="55" borderId="1" xfId="0" applyNumberFormat="1" applyFont="1" applyFill="1" applyBorder="1" applyAlignment="1">
      <alignment horizontal="center" wrapText="1"/>
    </xf>
    <xf numFmtId="0" fontId="55" fillId="40" borderId="13" xfId="0" applyFont="1" applyFill="1" applyBorder="1" applyAlignment="1">
      <alignment horizontal="center" wrapText="1"/>
    </xf>
    <xf numFmtId="0" fontId="55" fillId="40" borderId="14" xfId="0" applyFont="1" applyFill="1" applyBorder="1" applyAlignment="1">
      <alignment horizontal="center" wrapText="1"/>
    </xf>
    <xf numFmtId="0" fontId="55" fillId="55" borderId="13" xfId="0" applyFont="1" applyFill="1" applyBorder="1" applyAlignment="1">
      <alignment horizontal="center" wrapText="1"/>
    </xf>
    <xf numFmtId="0" fontId="55" fillId="55" borderId="14" xfId="0" applyFont="1" applyFill="1" applyBorder="1" applyAlignment="1">
      <alignment horizontal="center" wrapText="1"/>
    </xf>
    <xf numFmtId="0" fontId="55" fillId="55" borderId="17" xfId="0" applyFont="1" applyFill="1" applyBorder="1" applyAlignment="1">
      <alignment horizontal="center" wrapText="1"/>
    </xf>
    <xf numFmtId="1" fontId="55" fillId="0" borderId="17" xfId="0" applyNumberFormat="1" applyFont="1" applyFill="1" applyBorder="1" applyAlignment="1">
      <alignment horizontal="center" wrapText="1"/>
    </xf>
    <xf numFmtId="1" fontId="55" fillId="0" borderId="15" xfId="0" applyNumberFormat="1" applyFont="1" applyFill="1" applyBorder="1" applyAlignment="1">
      <alignment horizontal="center" wrapText="1"/>
    </xf>
    <xf numFmtId="1" fontId="55" fillId="0" borderId="7" xfId="0" applyNumberFormat="1" applyFont="1" applyFill="1" applyBorder="1" applyAlignment="1">
      <alignment horizontal="center" wrapText="1"/>
    </xf>
    <xf numFmtId="1" fontId="55" fillId="0" borderId="1" xfId="0" applyNumberFormat="1" applyFont="1" applyFill="1" applyBorder="1" applyAlignment="1">
      <alignment horizontal="center" wrapText="1"/>
    </xf>
    <xf numFmtId="0" fontId="78" fillId="59" borderId="5" xfId="44" applyFont="1" applyFill="1" applyBorder="1" applyAlignment="1">
      <alignment horizontal="center" wrapText="1"/>
    </xf>
    <xf numFmtId="0" fontId="78" fillId="59" borderId="8" xfId="44" applyFont="1" applyFill="1" applyBorder="1" applyAlignment="1">
      <alignment horizontal="center" wrapText="1"/>
    </xf>
    <xf numFmtId="0" fontId="78" fillId="59" borderId="6" xfId="44" applyFont="1" applyFill="1" applyBorder="1" applyAlignment="1">
      <alignment horizontal="center" wrapText="1"/>
    </xf>
    <xf numFmtId="0" fontId="55" fillId="0" borderId="13" xfId="0" applyFont="1" applyFill="1" applyBorder="1" applyAlignment="1">
      <alignment horizontal="center" wrapText="1"/>
    </xf>
    <xf numFmtId="0" fontId="55" fillId="0" borderId="14" xfId="0" applyFont="1" applyFill="1" applyBorder="1" applyAlignment="1">
      <alignment horizontal="center" wrapText="1"/>
    </xf>
    <xf numFmtId="0" fontId="55" fillId="0" borderId="12" xfId="0" applyFont="1" applyFill="1" applyBorder="1" applyAlignment="1">
      <alignment horizontal="center" wrapText="1"/>
    </xf>
    <xf numFmtId="1" fontId="55" fillId="0" borderId="12" xfId="0" applyNumberFormat="1" applyFont="1" applyFill="1" applyBorder="1" applyAlignment="1">
      <alignment horizontal="center" wrapText="1"/>
    </xf>
    <xf numFmtId="0" fontId="7" fillId="64" borderId="5" xfId="0" applyFont="1" applyFill="1" applyBorder="1" applyAlignment="1">
      <alignment horizontal="center" wrapText="1"/>
    </xf>
    <xf numFmtId="0" fontId="0" fillId="64" borderId="6" xfId="0" applyFill="1" applyBorder="1" applyAlignment="1">
      <alignment horizontal="center" wrapText="1"/>
    </xf>
    <xf numFmtId="0" fontId="0" fillId="62" borderId="13" xfId="0" applyFill="1" applyBorder="1" applyAlignment="1">
      <alignment horizontal="center"/>
    </xf>
    <xf numFmtId="0" fontId="0" fillId="62" borderId="14" xfId="0" applyFill="1" applyBorder="1" applyAlignment="1">
      <alignment horizontal="center"/>
    </xf>
    <xf numFmtId="0" fontId="0" fillId="62" borderId="17" xfId="0" applyFill="1" applyBorder="1" applyAlignment="1">
      <alignment horizontal="center"/>
    </xf>
    <xf numFmtId="0" fontId="0" fillId="55" borderId="13" xfId="0" applyFill="1" applyBorder="1" applyAlignment="1">
      <alignment horizontal="center"/>
    </xf>
    <xf numFmtId="0" fontId="0" fillId="55" borderId="14" xfId="0" applyFill="1" applyBorder="1" applyAlignment="1">
      <alignment horizontal="center"/>
    </xf>
    <xf numFmtId="0" fontId="0" fillId="55" borderId="17" xfId="0" applyFill="1" applyBorder="1" applyAlignment="1">
      <alignment horizontal="center"/>
    </xf>
    <xf numFmtId="0" fontId="0" fillId="42" borderId="13" xfId="0" applyFill="1" applyBorder="1" applyAlignment="1">
      <alignment horizontal="center"/>
    </xf>
    <xf numFmtId="0" fontId="0" fillId="42" borderId="17" xfId="0" applyFill="1" applyBorder="1" applyAlignment="1">
      <alignment horizontal="center"/>
    </xf>
    <xf numFmtId="0" fontId="7" fillId="42" borderId="13" xfId="0" applyFont="1" applyFill="1" applyBorder="1" applyAlignment="1">
      <alignment horizontal="center"/>
    </xf>
    <xf numFmtId="0" fontId="7" fillId="42" borderId="14" xfId="0" applyFont="1" applyFill="1" applyBorder="1" applyAlignment="1">
      <alignment horizontal="center"/>
    </xf>
    <xf numFmtId="0" fontId="7" fillId="42" borderId="17" xfId="0" applyFont="1" applyFill="1" applyBorder="1" applyAlignment="1">
      <alignment horizontal="center"/>
    </xf>
    <xf numFmtId="0" fontId="2" fillId="38" borderId="9" xfId="0" applyFont="1" applyFill="1" applyBorder="1" applyAlignment="1">
      <alignment horizontal="center" wrapText="1"/>
    </xf>
    <xf numFmtId="0" fontId="0" fillId="38" borderId="3" xfId="0" applyFill="1" applyBorder="1" applyAlignment="1">
      <alignment horizontal="center" wrapText="1"/>
    </xf>
    <xf numFmtId="0" fontId="0" fillId="38" borderId="15" xfId="0" applyFill="1" applyBorder="1" applyAlignment="1">
      <alignment horizontal="center" wrapText="1"/>
    </xf>
    <xf numFmtId="0" fontId="2" fillId="38" borderId="5" xfId="0" applyFont="1" applyFill="1" applyBorder="1" applyAlignment="1">
      <alignment horizontal="center"/>
    </xf>
    <xf numFmtId="0" fontId="0" fillId="38" borderId="8" xfId="0" applyFill="1" applyBorder="1" applyAlignment="1">
      <alignment horizontal="center"/>
    </xf>
    <xf numFmtId="0" fontId="0" fillId="38" borderId="6" xfId="0" applyFill="1" applyBorder="1" applyAlignment="1">
      <alignment horizontal="center"/>
    </xf>
    <xf numFmtId="0" fontId="0" fillId="38" borderId="16" xfId="0" applyFill="1" applyBorder="1" applyAlignment="1">
      <alignment horizontal="center"/>
    </xf>
    <xf numFmtId="0" fontId="0" fillId="38" borderId="0" xfId="0" applyFill="1" applyBorder="1" applyAlignment="1">
      <alignment horizontal="center"/>
    </xf>
    <xf numFmtId="0" fontId="0" fillId="38" borderId="7" xfId="0" applyFill="1" applyBorder="1" applyAlignment="1">
      <alignment horizontal="center"/>
    </xf>
    <xf numFmtId="0" fontId="7" fillId="59" borderId="9" xfId="0" applyFont="1" applyFill="1" applyBorder="1" applyAlignment="1">
      <alignment horizontal="center" wrapText="1"/>
    </xf>
    <xf numFmtId="0" fontId="0" fillId="59" borderId="16" xfId="0" applyFill="1" applyBorder="1" applyAlignment="1">
      <alignment horizontal="center" wrapText="1"/>
    </xf>
    <xf numFmtId="0" fontId="0" fillId="59" borderId="18" xfId="0" applyFill="1" applyBorder="1" applyAlignment="1">
      <alignment horizontal="center" wrapText="1"/>
    </xf>
    <xf numFmtId="0" fontId="0" fillId="59" borderId="3" xfId="0" applyFill="1" applyBorder="1" applyAlignment="1">
      <alignment horizontal="center" wrapText="1"/>
    </xf>
    <xf numFmtId="0" fontId="0" fillId="59" borderId="0" xfId="0" applyFill="1" applyBorder="1" applyAlignment="1">
      <alignment horizontal="center" wrapText="1"/>
    </xf>
    <xf numFmtId="0" fontId="0" fillId="59" borderId="4" xfId="0" applyFill="1" applyBorder="1" applyAlignment="1">
      <alignment horizontal="center" wrapText="1"/>
    </xf>
    <xf numFmtId="0" fontId="0" fillId="59" borderId="15" xfId="0" applyFill="1" applyBorder="1" applyAlignment="1">
      <alignment horizontal="center" wrapText="1"/>
    </xf>
    <xf numFmtId="0" fontId="0" fillId="59" borderId="7" xfId="0" applyFill="1" applyBorder="1" applyAlignment="1">
      <alignment horizontal="center" wrapText="1"/>
    </xf>
    <xf numFmtId="0" fontId="0" fillId="59" borderId="1" xfId="0" applyFill="1" applyBorder="1" applyAlignment="1">
      <alignment horizontal="center" wrapText="1"/>
    </xf>
    <xf numFmtId="0" fontId="7" fillId="60" borderId="18" xfId="0" applyFont="1" applyFill="1" applyBorder="1" applyAlignment="1">
      <alignment horizontal="center" wrapText="1"/>
    </xf>
    <xf numFmtId="0" fontId="0" fillId="60" borderId="4" xfId="0" applyFill="1" applyBorder="1" applyAlignment="1">
      <alignment horizontal="center" wrapText="1"/>
    </xf>
    <xf numFmtId="0" fontId="0" fillId="60" borderId="7" xfId="0" applyFill="1" applyBorder="1" applyAlignment="1">
      <alignment horizontal="center" wrapText="1"/>
    </xf>
    <xf numFmtId="0" fontId="7" fillId="42" borderId="5" xfId="0" applyFont="1" applyFill="1" applyBorder="1" applyAlignment="1">
      <alignment horizontal="center"/>
    </xf>
    <xf numFmtId="0" fontId="7" fillId="4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9" fontId="0" fillId="0" borderId="0" xfId="52" applyFont="1" applyAlignment="1">
      <alignment horizontal="center"/>
    </xf>
    <xf numFmtId="166" fontId="7" fillId="0" borderId="13" xfId="0" applyNumberFormat="1" applyFont="1" applyBorder="1" applyAlignment="1">
      <alignment horizontal="center" wrapText="1"/>
    </xf>
    <xf numFmtId="166" fontId="7" fillId="0" borderId="17" xfId="0" applyNumberFormat="1" applyFont="1" applyBorder="1" applyAlignment="1">
      <alignment horizontal="center" wrapText="1"/>
    </xf>
  </cellXfs>
  <cellStyles count="6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old" xfId="26" xr:uid="{00000000-0005-0000-0000-000019000000}"/>
    <cellStyle name="Calculation" xfId="27" builtinId="22" customBuiltin="1"/>
    <cellStyle name="Check Cell" xfId="28" builtinId="23" customBuiltin="1"/>
    <cellStyle name="Comma" xfId="29" builtinId="3"/>
    <cellStyle name="Comma 2" xfId="30" xr:uid="{00000000-0005-0000-0000-00001D000000}"/>
    <cellStyle name="Data" xfId="31" xr:uid="{00000000-0005-0000-0000-00001E000000}"/>
    <cellStyle name="Explanatory Text" xfId="32" builtinId="53" customBuiltin="1"/>
    <cellStyle name="Good" xfId="33" builtinId="26" customBuiltin="1"/>
    <cellStyle name="Header" xfId="34" xr:uid="{00000000-0005-0000-0000-000021000000}"/>
    <cellStyle name="HeaderHyperlink" xfId="35" xr:uid="{00000000-0005-0000-0000-000022000000}"/>
    <cellStyle name="Heading 1" xfId="36" builtinId="16" customBuiltin="1"/>
    <cellStyle name="Heading 2" xfId="37" builtinId="17" customBuiltin="1"/>
    <cellStyle name="Heading 3" xfId="38" builtinId="18" customBuiltin="1"/>
    <cellStyle name="Heading 4" xfId="39" builtinId="19" customBuiltin="1"/>
    <cellStyle name="Hyperlink" xfId="40" builtinId="8"/>
    <cellStyle name="Hyperlink 2" xfId="41" xr:uid="{00000000-0005-0000-0000-000028000000}"/>
    <cellStyle name="Input" xfId="42" builtinId="20" customBuiltin="1"/>
    <cellStyle name="Linked Cell" xfId="43" builtinId="24" customBuiltin="1"/>
    <cellStyle name="Neutral" xfId="44" builtinId="28" customBuiltin="1"/>
    <cellStyle name="Normal" xfId="0" builtinId="0"/>
    <cellStyle name="Normal 2" xfId="45" xr:uid="{00000000-0005-0000-0000-00002D000000}"/>
    <cellStyle name="Normal 2 2" xfId="46" xr:uid="{00000000-0005-0000-0000-00002E000000}"/>
    <cellStyle name="Normal 3" xfId="47" xr:uid="{00000000-0005-0000-0000-00002F000000}"/>
    <cellStyle name="Normal_COUNTRY" xfId="48" xr:uid="{00000000-0005-0000-0000-000030000000}"/>
    <cellStyle name="Normal_Sheet1" xfId="49" xr:uid="{00000000-0005-0000-0000-000031000000}"/>
    <cellStyle name="Normal_Summary by IDF region" xfId="59" xr:uid="{00000000-0005-0000-0000-000032000000}"/>
    <cellStyle name="Note 2" xfId="50" xr:uid="{00000000-0005-0000-0000-000033000000}"/>
    <cellStyle name="Output" xfId="51" builtinId="21" customBuiltin="1"/>
    <cellStyle name="Percent" xfId="52" builtinId="5"/>
    <cellStyle name="Percent 2" xfId="53" xr:uid="{00000000-0005-0000-0000-000036000000}"/>
    <cellStyle name="Percent 3" xfId="54" xr:uid="{00000000-0005-0000-0000-000037000000}"/>
    <cellStyle name="Title" xfId="55" builtinId="15" customBuiltin="1"/>
    <cellStyle name="Total" xfId="56" builtinId="25" customBuiltin="1"/>
    <cellStyle name="Warning Text" xfId="57" builtinId="11" customBuiltin="1"/>
    <cellStyle name="WordWrap" xfId="58" xr:uid="{00000000-0005-0000-0000-00003B000000}"/>
  </cellStyles>
  <dxfs count="6"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5"/>
      <tableStyleElement type="headerRow" dxfId="4"/>
    </tableStyle>
  </tableStyles>
  <colors>
    <mruColors>
      <color rgb="FFFBE5CD"/>
      <color rgb="FFF9D5AD"/>
      <color rgb="FFA93937"/>
      <color rgb="FFFFFFC5"/>
      <color rgb="FFFF0066"/>
      <color rgb="FFCC0066"/>
      <color rgb="FFCC0000"/>
      <color rgb="FFF5D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'Ratio estimates'!$M$36</c:f>
              <c:strCache>
                <c:ptCount val="1"/>
                <c:pt idx="0">
                  <c:v>IDF Region</c:v>
                </c:pt>
              </c:strCache>
            </c:strRef>
          </c:tx>
          <c:invertIfNegative val="0"/>
          <c:cat>
            <c:strRef>
              <c:f>'Ratio estimates'!$M$37:$M$43</c:f>
              <c:strCache>
                <c:ptCount val="7"/>
                <c:pt idx="0">
                  <c:v>AFR</c:v>
                </c:pt>
                <c:pt idx="1">
                  <c:v>EUR</c:v>
                </c:pt>
                <c:pt idx="2">
                  <c:v>MENA</c:v>
                </c:pt>
                <c:pt idx="3">
                  <c:v>NAC</c:v>
                </c:pt>
                <c:pt idx="4">
                  <c:v>SACA</c:v>
                </c:pt>
                <c:pt idx="5">
                  <c:v>SEA</c:v>
                </c:pt>
                <c:pt idx="6">
                  <c:v>WP</c:v>
                </c:pt>
              </c:strCache>
            </c:strRef>
          </c:cat>
          <c:val>
            <c:numRef>
              <c:f>'Ratio estimates'!$N$37:$N$43</c:f>
              <c:numCache>
                <c:formatCode>0.00</c:formatCode>
                <c:ptCount val="7"/>
                <c:pt idx="0">
                  <c:v>5.9113996488366158</c:v>
                </c:pt>
                <c:pt idx="1">
                  <c:v>0.75852439191629495</c:v>
                </c:pt>
                <c:pt idx="2">
                  <c:v>1.5374402876482476</c:v>
                </c:pt>
                <c:pt idx="3">
                  <c:v>0.56145900725041842</c:v>
                </c:pt>
                <c:pt idx="4">
                  <c:v>0.67751196172248818</c:v>
                </c:pt>
                <c:pt idx="5">
                  <c:v>1.1940878378378379</c:v>
                </c:pt>
                <c:pt idx="6">
                  <c:v>1.1166596956660293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F8-44A8-BA93-9D038744B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300691280"/>
        <c:axId val="-1300688016"/>
      </c:barChart>
      <c:catAx>
        <c:axId val="-1300691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IDF Region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300688016"/>
        <c:crosses val="autoZero"/>
        <c:auto val="1"/>
        <c:lblAlgn val="ctr"/>
        <c:lblOffset val="100"/>
        <c:noMultiLvlLbl val="0"/>
      </c:catAx>
      <c:valAx>
        <c:axId val="-130068801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Type 1 diabetes Incidence</a:t>
                </a:r>
                <a:r>
                  <a:rPr lang="en-GB" baseline="0"/>
                  <a:t> Rate Ratio of 0-14 year rates to 15-19 year rates</a:t>
                </a:r>
                <a:endParaRPr lang="en-GB"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-1300691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1598369949241867"/>
          <c:y val="7.3337914336880528E-2"/>
          <c:w val="0.86226465901751526"/>
          <c:h val="0.829101943523005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'Prev analyses'!$BL$1</c:f>
              <c:strCache>
                <c:ptCount val="1"/>
                <c:pt idx="0">
                  <c:v>% change using alternative way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'Prev analyses'!$BM$3:$BM$222</c:f>
              <c:numCache>
                <c:formatCode>General</c:formatCode>
                <c:ptCount val="2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6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6</c:v>
                </c:pt>
                <c:pt idx="22">
                  <c:v>6</c:v>
                </c:pt>
                <c:pt idx="23">
                  <c:v>1</c:v>
                </c:pt>
                <c:pt idx="24">
                  <c:v>6</c:v>
                </c:pt>
                <c:pt idx="25">
                  <c:v>1</c:v>
                </c:pt>
                <c:pt idx="26">
                  <c:v>6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6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6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6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6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6</c:v>
                </c:pt>
                <c:pt idx="89">
                  <c:v>1</c:v>
                </c:pt>
                <c:pt idx="90">
                  <c:v>1</c:v>
                </c:pt>
                <c:pt idx="91">
                  <c:v>6</c:v>
                </c:pt>
                <c:pt idx="92">
                  <c:v>1</c:v>
                </c:pt>
                <c:pt idx="93">
                  <c:v>1</c:v>
                </c:pt>
                <c:pt idx="94">
                  <c:v>6</c:v>
                </c:pt>
                <c:pt idx="95">
                  <c:v>6</c:v>
                </c:pt>
                <c:pt idx="96">
                  <c:v>1</c:v>
                </c:pt>
                <c:pt idx="97">
                  <c:v>2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</c:v>
                </c:pt>
                <c:pt idx="103">
                  <c:v>1</c:v>
                </c:pt>
                <c:pt idx="104">
                  <c:v>6</c:v>
                </c:pt>
                <c:pt idx="105">
                  <c:v>1</c:v>
                </c:pt>
                <c:pt idx="106">
                  <c:v>2</c:v>
                </c:pt>
                <c:pt idx="107">
                  <c:v>6</c:v>
                </c:pt>
                <c:pt idx="108">
                  <c:v>6</c:v>
                </c:pt>
                <c:pt idx="109">
                  <c:v>1</c:v>
                </c:pt>
                <c:pt idx="110">
                  <c:v>2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1</c:v>
                </c:pt>
                <c:pt idx="118">
                  <c:v>6</c:v>
                </c:pt>
                <c:pt idx="119">
                  <c:v>1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1</c:v>
                </c:pt>
                <c:pt idx="126">
                  <c:v>6</c:v>
                </c:pt>
                <c:pt idx="127">
                  <c:v>2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1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1</c:v>
                </c:pt>
                <c:pt idx="138">
                  <c:v>6</c:v>
                </c:pt>
                <c:pt idx="139">
                  <c:v>1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1</c:v>
                </c:pt>
                <c:pt idx="148">
                  <c:v>1</c:v>
                </c:pt>
                <c:pt idx="149">
                  <c:v>6</c:v>
                </c:pt>
                <c:pt idx="150">
                  <c:v>6</c:v>
                </c:pt>
                <c:pt idx="151">
                  <c:v>2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1</c:v>
                </c:pt>
                <c:pt idx="163">
                  <c:v>2</c:v>
                </c:pt>
                <c:pt idx="164">
                  <c:v>6</c:v>
                </c:pt>
                <c:pt idx="165">
                  <c:v>6</c:v>
                </c:pt>
                <c:pt idx="166">
                  <c:v>2</c:v>
                </c:pt>
                <c:pt idx="167">
                  <c:v>6</c:v>
                </c:pt>
                <c:pt idx="168">
                  <c:v>6</c:v>
                </c:pt>
                <c:pt idx="169">
                  <c:v>2</c:v>
                </c:pt>
                <c:pt idx="170">
                  <c:v>6</c:v>
                </c:pt>
                <c:pt idx="171">
                  <c:v>1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1</c:v>
                </c:pt>
                <c:pt idx="181">
                  <c:v>6</c:v>
                </c:pt>
                <c:pt idx="182">
                  <c:v>6</c:v>
                </c:pt>
                <c:pt idx="183">
                  <c:v>1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1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2</c:v>
                </c:pt>
                <c:pt idx="201">
                  <c:v>6</c:v>
                </c:pt>
                <c:pt idx="202">
                  <c:v>6</c:v>
                </c:pt>
                <c:pt idx="203">
                  <c:v>1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2</c:v>
                </c:pt>
                <c:pt idx="208">
                  <c:v>6</c:v>
                </c:pt>
                <c:pt idx="209">
                  <c:v>1</c:v>
                </c:pt>
                <c:pt idx="210">
                  <c:v>6</c:v>
                </c:pt>
                <c:pt idx="211">
                  <c:v>6</c:v>
                </c:pt>
                <c:pt idx="212">
                  <c:v>1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</c:numCache>
            </c:numRef>
          </c:xVal>
          <c:yVal>
            <c:numRef>
              <c:f>'Prev analyses'!$BL$3:$BL$222</c:f>
              <c:numCache>
                <c:formatCode>0%</c:formatCode>
                <c:ptCount val="220"/>
                <c:pt idx="0">
                  <c:v>-0.92019693114860701</c:v>
                </c:pt>
                <c:pt idx="1">
                  <c:v>-0.9156504555524283</c:v>
                </c:pt>
                <c:pt idx="2">
                  <c:v>-0.90905671871514959</c:v>
                </c:pt>
                <c:pt idx="3">
                  <c:v>-0.90451551937107932</c:v>
                </c:pt>
                <c:pt idx="4">
                  <c:v>-0.85324057103932383</c:v>
                </c:pt>
                <c:pt idx="5">
                  <c:v>-0.81449463092568053</c:v>
                </c:pt>
                <c:pt idx="6">
                  <c:v>-0.81406182730088483</c:v>
                </c:pt>
                <c:pt idx="7">
                  <c:v>-0.81040814997383448</c:v>
                </c:pt>
                <c:pt idx="8">
                  <c:v>-0.74675506625199239</c:v>
                </c:pt>
                <c:pt idx="9">
                  <c:v>-0.69007635316880112</c:v>
                </c:pt>
                <c:pt idx="10">
                  <c:v>-0.67333840808842516</c:v>
                </c:pt>
                <c:pt idx="11">
                  <c:v>-0.66789540524203339</c:v>
                </c:pt>
                <c:pt idx="12">
                  <c:v>-0.65870394261165022</c:v>
                </c:pt>
                <c:pt idx="13">
                  <c:v>-0.65698685497179332</c:v>
                </c:pt>
                <c:pt idx="14">
                  <c:v>-0.6383007695545323</c:v>
                </c:pt>
                <c:pt idx="15">
                  <c:v>-0.61980632058829999</c:v>
                </c:pt>
                <c:pt idx="16">
                  <c:v>-0.61895114765297643</c:v>
                </c:pt>
                <c:pt idx="17">
                  <c:v>-0.57498686970727875</c:v>
                </c:pt>
                <c:pt idx="18">
                  <c:v>-0.5602559009823096</c:v>
                </c:pt>
                <c:pt idx="19">
                  <c:v>-0.55888959216221878</c:v>
                </c:pt>
                <c:pt idx="20">
                  <c:v>-0.46602205977373701</c:v>
                </c:pt>
                <c:pt idx="21">
                  <c:v>-0.44656049587005275</c:v>
                </c:pt>
                <c:pt idx="22">
                  <c:v>-0.43843131526169249</c:v>
                </c:pt>
                <c:pt idx="23">
                  <c:v>-0.42169475786200211</c:v>
                </c:pt>
                <c:pt idx="24">
                  <c:v>-0.409727644163288</c:v>
                </c:pt>
                <c:pt idx="25">
                  <c:v>-0.40193734073537163</c:v>
                </c:pt>
                <c:pt idx="26">
                  <c:v>-0.39541564868262519</c:v>
                </c:pt>
                <c:pt idx="27">
                  <c:v>-0.36421435712008038</c:v>
                </c:pt>
                <c:pt idx="28">
                  <c:v>-0.30827943585744216</c:v>
                </c:pt>
                <c:pt idx="29">
                  <c:v>-0.30362075017548307</c:v>
                </c:pt>
                <c:pt idx="30">
                  <c:v>0.28311716691812583</c:v>
                </c:pt>
                <c:pt idx="31">
                  <c:v>-0.26568256461605461</c:v>
                </c:pt>
                <c:pt idx="32">
                  <c:v>-0.26006309229412056</c:v>
                </c:pt>
                <c:pt idx="33">
                  <c:v>0.24719057093949803</c:v>
                </c:pt>
                <c:pt idx="34">
                  <c:v>0.24418602093719768</c:v>
                </c:pt>
                <c:pt idx="35">
                  <c:v>0.22798193541218351</c:v>
                </c:pt>
                <c:pt idx="36">
                  <c:v>0.2108267882852245</c:v>
                </c:pt>
                <c:pt idx="37">
                  <c:v>0.2023262041430707</c:v>
                </c:pt>
                <c:pt idx="38">
                  <c:v>0.19758917832251252</c:v>
                </c:pt>
                <c:pt idx="39">
                  <c:v>-0.1959571493507031</c:v>
                </c:pt>
                <c:pt idx="40">
                  <c:v>0.18937072105413899</c:v>
                </c:pt>
                <c:pt idx="41">
                  <c:v>-0.18658613161563331</c:v>
                </c:pt>
                <c:pt idx="42">
                  <c:v>0.18069066455247934</c:v>
                </c:pt>
                <c:pt idx="43">
                  <c:v>0.17795539303290045</c:v>
                </c:pt>
                <c:pt idx="44">
                  <c:v>-0.17665277591406575</c:v>
                </c:pt>
                <c:pt idx="45">
                  <c:v>0.17633075852556521</c:v>
                </c:pt>
                <c:pt idx="46">
                  <c:v>0.17476750238298291</c:v>
                </c:pt>
                <c:pt idx="47">
                  <c:v>0.16624677914393129</c:v>
                </c:pt>
                <c:pt idx="48">
                  <c:v>-0.1650687643630695</c:v>
                </c:pt>
                <c:pt idx="49">
                  <c:v>-0.16506064102965254</c:v>
                </c:pt>
                <c:pt idx="50">
                  <c:v>0.16042289908635601</c:v>
                </c:pt>
                <c:pt idx="51">
                  <c:v>0.1580887819845872</c:v>
                </c:pt>
                <c:pt idx="52">
                  <c:v>0.15588674028271093</c:v>
                </c:pt>
                <c:pt idx="53">
                  <c:v>-0.15117991340453382</c:v>
                </c:pt>
                <c:pt idx="54">
                  <c:v>0.15046091053942814</c:v>
                </c:pt>
                <c:pt idx="55">
                  <c:v>0.14626400443427706</c:v>
                </c:pt>
                <c:pt idx="56">
                  <c:v>0.14296637511514371</c:v>
                </c:pt>
                <c:pt idx="57">
                  <c:v>0.14263450284131107</c:v>
                </c:pt>
                <c:pt idx="58">
                  <c:v>0.13980140744668446</c:v>
                </c:pt>
                <c:pt idx="59">
                  <c:v>0.13923658832385058</c:v>
                </c:pt>
                <c:pt idx="60">
                  <c:v>0.13779387034490681</c:v>
                </c:pt>
                <c:pt idx="61">
                  <c:v>0.13528594010570064</c:v>
                </c:pt>
                <c:pt idx="62">
                  <c:v>0.13486559519536137</c:v>
                </c:pt>
                <c:pt idx="63">
                  <c:v>0.13462505211755568</c:v>
                </c:pt>
                <c:pt idx="64">
                  <c:v>0.13348742561124241</c:v>
                </c:pt>
                <c:pt idx="65">
                  <c:v>0.13198138827082539</c:v>
                </c:pt>
                <c:pt idx="66">
                  <c:v>0.12895147420416844</c:v>
                </c:pt>
                <c:pt idx="67">
                  <c:v>0.12542505456580602</c:v>
                </c:pt>
                <c:pt idx="68">
                  <c:v>0.12501810411515107</c:v>
                </c:pt>
                <c:pt idx="69">
                  <c:v>0.12501496640389198</c:v>
                </c:pt>
                <c:pt idx="70">
                  <c:v>0.12496910883842934</c:v>
                </c:pt>
                <c:pt idx="71">
                  <c:v>0.1247203808320243</c:v>
                </c:pt>
                <c:pt idx="72">
                  <c:v>0.12450968809162086</c:v>
                </c:pt>
                <c:pt idx="73">
                  <c:v>0.12351701641027402</c:v>
                </c:pt>
                <c:pt idx="74">
                  <c:v>0.1216276332574682</c:v>
                </c:pt>
                <c:pt idx="75">
                  <c:v>0.12103886951334956</c:v>
                </c:pt>
                <c:pt idx="76">
                  <c:v>0.11990651852259879</c:v>
                </c:pt>
                <c:pt idx="77">
                  <c:v>0.11900921837973187</c:v>
                </c:pt>
                <c:pt idx="78">
                  <c:v>0.11842035373850128</c:v>
                </c:pt>
                <c:pt idx="79">
                  <c:v>0.11746376437887755</c:v>
                </c:pt>
                <c:pt idx="80">
                  <c:v>0.11459065553226223</c:v>
                </c:pt>
                <c:pt idx="81">
                  <c:v>0.11327024266636372</c:v>
                </c:pt>
                <c:pt idx="82">
                  <c:v>0.11273984986070766</c:v>
                </c:pt>
                <c:pt idx="83">
                  <c:v>0.11121435841606057</c:v>
                </c:pt>
                <c:pt idx="84">
                  <c:v>0.11085513413786224</c:v>
                </c:pt>
                <c:pt idx="85">
                  <c:v>0.11085030146775261</c:v>
                </c:pt>
                <c:pt idx="86">
                  <c:v>0.11017742265570714</c:v>
                </c:pt>
                <c:pt idx="87">
                  <c:v>0.10975100640691947</c:v>
                </c:pt>
                <c:pt idx="88">
                  <c:v>0.10862768989864188</c:v>
                </c:pt>
                <c:pt idx="89">
                  <c:v>0.1073645589400067</c:v>
                </c:pt>
                <c:pt idx="90">
                  <c:v>0.10588343336574946</c:v>
                </c:pt>
                <c:pt idx="91">
                  <c:v>-0.1053437020372839</c:v>
                </c:pt>
                <c:pt idx="92">
                  <c:v>0.10516822508805444</c:v>
                </c:pt>
                <c:pt idx="93">
                  <c:v>0.1035835146845195</c:v>
                </c:pt>
                <c:pt idx="94">
                  <c:v>-0.10298217496729699</c:v>
                </c:pt>
                <c:pt idx="95">
                  <c:v>-0.10279253083822379</c:v>
                </c:pt>
                <c:pt idx="96">
                  <c:v>0.10256251387498033</c:v>
                </c:pt>
                <c:pt idx="97">
                  <c:v>0.10169103323503559</c:v>
                </c:pt>
                <c:pt idx="98">
                  <c:v>-0.10014704703276622</c:v>
                </c:pt>
                <c:pt idx="99">
                  <c:v>-0.10008515984627503</c:v>
                </c:pt>
                <c:pt idx="100">
                  <c:v>-9.5819466751171548E-2</c:v>
                </c:pt>
                <c:pt idx="101">
                  <c:v>-8.8666848601864148E-2</c:v>
                </c:pt>
                <c:pt idx="102">
                  <c:v>8.7413781705783705E-2</c:v>
                </c:pt>
                <c:pt idx="103">
                  <c:v>8.5927662993652024E-2</c:v>
                </c:pt>
                <c:pt idx="104">
                  <c:v>-8.5778775146689148E-2</c:v>
                </c:pt>
                <c:pt idx="105">
                  <c:v>8.5158793681246098E-2</c:v>
                </c:pt>
                <c:pt idx="106">
                  <c:v>8.2779185919877318E-2</c:v>
                </c:pt>
                <c:pt idx="107">
                  <c:v>8.2478512529560344E-2</c:v>
                </c:pt>
                <c:pt idx="108">
                  <c:v>-7.9984614654541625E-2</c:v>
                </c:pt>
                <c:pt idx="109">
                  <c:v>7.9534775707418362E-2</c:v>
                </c:pt>
                <c:pt idx="110">
                  <c:v>7.8134641787693138E-2</c:v>
                </c:pt>
                <c:pt idx="111">
                  <c:v>-7.5821395283852538E-2</c:v>
                </c:pt>
                <c:pt idx="112">
                  <c:v>7.4566322340467769E-2</c:v>
                </c:pt>
                <c:pt idx="113">
                  <c:v>-7.3155926782406649E-2</c:v>
                </c:pt>
                <c:pt idx="114">
                  <c:v>7.2075532250575489E-2</c:v>
                </c:pt>
                <c:pt idx="115">
                  <c:v>-7.170028912002098E-2</c:v>
                </c:pt>
                <c:pt idx="116">
                  <c:v>-7.1151267407777857E-2</c:v>
                </c:pt>
                <c:pt idx="117">
                  <c:v>-6.8965597664381428E-2</c:v>
                </c:pt>
                <c:pt idx="118">
                  <c:v>-6.8768422584804548E-2</c:v>
                </c:pt>
                <c:pt idx="119">
                  <c:v>6.839328076155822E-2</c:v>
                </c:pt>
                <c:pt idx="120">
                  <c:v>6.7601904058502624E-2</c:v>
                </c:pt>
                <c:pt idx="121">
                  <c:v>-6.5800185779829976E-2</c:v>
                </c:pt>
                <c:pt idx="122">
                  <c:v>-6.3687701053918272E-2</c:v>
                </c:pt>
                <c:pt idx="123">
                  <c:v>6.3402221435977749E-2</c:v>
                </c:pt>
                <c:pt idx="124">
                  <c:v>-6.2983036753292976E-2</c:v>
                </c:pt>
                <c:pt idx="125">
                  <c:v>6.2534943188090927E-2</c:v>
                </c:pt>
                <c:pt idx="126">
                  <c:v>-6.2422804435544106E-2</c:v>
                </c:pt>
                <c:pt idx="127">
                  <c:v>6.1332995204241236E-2</c:v>
                </c:pt>
                <c:pt idx="128">
                  <c:v>-6.0471812903111474E-2</c:v>
                </c:pt>
                <c:pt idx="129">
                  <c:v>6.0320146193585979E-2</c:v>
                </c:pt>
                <c:pt idx="130">
                  <c:v>-5.7714102177688319E-2</c:v>
                </c:pt>
                <c:pt idx="131">
                  <c:v>-5.7704165775475269E-2</c:v>
                </c:pt>
                <c:pt idx="132">
                  <c:v>5.7069152472203268E-2</c:v>
                </c:pt>
                <c:pt idx="133">
                  <c:v>-5.7046013049741648E-2</c:v>
                </c:pt>
                <c:pt idx="134">
                  <c:v>-5.6326725697708843E-2</c:v>
                </c:pt>
                <c:pt idx="135">
                  <c:v>-5.623820833727898E-2</c:v>
                </c:pt>
                <c:pt idx="136">
                  <c:v>-5.5940292409625607E-2</c:v>
                </c:pt>
                <c:pt idx="137">
                  <c:v>5.587236668072447E-2</c:v>
                </c:pt>
                <c:pt idx="138">
                  <c:v>-5.1045911557307776E-2</c:v>
                </c:pt>
                <c:pt idx="139">
                  <c:v>5.1010504853119198E-2</c:v>
                </c:pt>
                <c:pt idx="140">
                  <c:v>-4.9865149506818141E-2</c:v>
                </c:pt>
                <c:pt idx="141">
                  <c:v>4.8958813985680839E-2</c:v>
                </c:pt>
                <c:pt idx="142">
                  <c:v>-4.7397689193013653E-2</c:v>
                </c:pt>
                <c:pt idx="143">
                  <c:v>4.7189402365724678E-2</c:v>
                </c:pt>
                <c:pt idx="144">
                  <c:v>4.7040034099687045E-2</c:v>
                </c:pt>
                <c:pt idx="145">
                  <c:v>4.6873136939862135E-2</c:v>
                </c:pt>
                <c:pt idx="146">
                  <c:v>-4.5974419285791226E-2</c:v>
                </c:pt>
                <c:pt idx="147">
                  <c:v>-4.55611464711181E-2</c:v>
                </c:pt>
                <c:pt idx="148">
                  <c:v>-4.4140132271327077E-2</c:v>
                </c:pt>
                <c:pt idx="149">
                  <c:v>-4.3720300620967899E-2</c:v>
                </c:pt>
                <c:pt idx="150">
                  <c:v>4.325437138622399E-2</c:v>
                </c:pt>
                <c:pt idx="151">
                  <c:v>4.2857061042004777E-2</c:v>
                </c:pt>
                <c:pt idx="152">
                  <c:v>4.2421250453549067E-2</c:v>
                </c:pt>
                <c:pt idx="153">
                  <c:v>4.1299270378416179E-2</c:v>
                </c:pt>
                <c:pt idx="154">
                  <c:v>4.0780066419882216E-2</c:v>
                </c:pt>
                <c:pt idx="155">
                  <c:v>-4.0659854553267205E-2</c:v>
                </c:pt>
                <c:pt idx="156">
                  <c:v>-3.8310045386762692E-2</c:v>
                </c:pt>
                <c:pt idx="157">
                  <c:v>-3.7851693344577192E-2</c:v>
                </c:pt>
                <c:pt idx="158">
                  <c:v>3.7147003916050143E-2</c:v>
                </c:pt>
                <c:pt idx="159">
                  <c:v>-3.6675551511875792E-2</c:v>
                </c:pt>
                <c:pt idx="160">
                  <c:v>3.6343052245043979E-2</c:v>
                </c:pt>
                <c:pt idx="161">
                  <c:v>-3.5873037883888091E-2</c:v>
                </c:pt>
                <c:pt idx="162">
                  <c:v>3.5718576421080589E-2</c:v>
                </c:pt>
                <c:pt idx="163">
                  <c:v>3.5104747396712599E-2</c:v>
                </c:pt>
                <c:pt idx="164">
                  <c:v>-3.4607510856091782E-2</c:v>
                </c:pt>
                <c:pt idx="165">
                  <c:v>-3.3281720451563523E-2</c:v>
                </c:pt>
                <c:pt idx="166">
                  <c:v>3.3076635328136379E-2</c:v>
                </c:pt>
                <c:pt idx="167">
                  <c:v>-3.2705616571905904E-2</c:v>
                </c:pt>
                <c:pt idx="168">
                  <c:v>-3.2046323683107523E-2</c:v>
                </c:pt>
                <c:pt idx="169">
                  <c:v>3.0613101094809726E-2</c:v>
                </c:pt>
                <c:pt idx="170">
                  <c:v>-3.0104625792700082E-2</c:v>
                </c:pt>
                <c:pt idx="171">
                  <c:v>2.9555263980950434E-2</c:v>
                </c:pt>
                <c:pt idx="172">
                  <c:v>-2.9407053020616893E-2</c:v>
                </c:pt>
                <c:pt idx="173">
                  <c:v>-2.9376696673609943E-2</c:v>
                </c:pt>
                <c:pt idx="174">
                  <c:v>-2.8883203382616535E-2</c:v>
                </c:pt>
                <c:pt idx="175">
                  <c:v>-2.8867783179900953E-2</c:v>
                </c:pt>
                <c:pt idx="176">
                  <c:v>-2.8525478613043637E-2</c:v>
                </c:pt>
                <c:pt idx="177">
                  <c:v>-2.7584466458751594E-2</c:v>
                </c:pt>
                <c:pt idx="178">
                  <c:v>-2.7446756888925835E-2</c:v>
                </c:pt>
                <c:pt idx="179">
                  <c:v>-2.7268641713449421E-2</c:v>
                </c:pt>
                <c:pt idx="180">
                  <c:v>2.7177616829917463E-2</c:v>
                </c:pt>
                <c:pt idx="181">
                  <c:v>2.5971454161242937E-2</c:v>
                </c:pt>
                <c:pt idx="182">
                  <c:v>-2.4662266118950532E-2</c:v>
                </c:pt>
                <c:pt idx="183">
                  <c:v>-2.3881067459340835E-2</c:v>
                </c:pt>
                <c:pt idx="184">
                  <c:v>-2.3554387674853818E-2</c:v>
                </c:pt>
                <c:pt idx="185">
                  <c:v>-2.1674110094712977E-2</c:v>
                </c:pt>
                <c:pt idx="186">
                  <c:v>-2.0520935430843174E-2</c:v>
                </c:pt>
                <c:pt idx="187">
                  <c:v>1.8991140895939947E-2</c:v>
                </c:pt>
                <c:pt idx="188">
                  <c:v>-1.7794337751479625E-2</c:v>
                </c:pt>
                <c:pt idx="189">
                  <c:v>1.7596067228024148E-2</c:v>
                </c:pt>
                <c:pt idx="190">
                  <c:v>-1.6257870082513049E-2</c:v>
                </c:pt>
                <c:pt idx="191">
                  <c:v>-1.5753420146562214E-2</c:v>
                </c:pt>
                <c:pt idx="192">
                  <c:v>-1.5715809110482471E-2</c:v>
                </c:pt>
                <c:pt idx="193">
                  <c:v>1.438728663919958E-2</c:v>
                </c:pt>
                <c:pt idx="194">
                  <c:v>-1.4002458580421534E-2</c:v>
                </c:pt>
                <c:pt idx="195">
                  <c:v>-1.263996088534431E-2</c:v>
                </c:pt>
                <c:pt idx="196">
                  <c:v>1.1708839230067549E-2</c:v>
                </c:pt>
                <c:pt idx="197">
                  <c:v>1.1144287176405721E-2</c:v>
                </c:pt>
                <c:pt idx="198">
                  <c:v>-1.1117643826116989E-2</c:v>
                </c:pt>
                <c:pt idx="199">
                  <c:v>1.0557620802662759E-2</c:v>
                </c:pt>
                <c:pt idx="200">
                  <c:v>-9.6467664746783741E-3</c:v>
                </c:pt>
                <c:pt idx="201">
                  <c:v>-7.6337926826678315E-3</c:v>
                </c:pt>
                <c:pt idx="202">
                  <c:v>-6.8505366839329311E-3</c:v>
                </c:pt>
                <c:pt idx="203">
                  <c:v>6.189826003441941E-3</c:v>
                </c:pt>
                <c:pt idx="204">
                  <c:v>5.699730946352689E-3</c:v>
                </c:pt>
                <c:pt idx="205">
                  <c:v>-5.6829928335172253E-3</c:v>
                </c:pt>
                <c:pt idx="206">
                  <c:v>5.5471595136093029E-3</c:v>
                </c:pt>
                <c:pt idx="207">
                  <c:v>5.4604762227642651E-3</c:v>
                </c:pt>
                <c:pt idx="208">
                  <c:v>4.9829661737999052E-3</c:v>
                </c:pt>
                <c:pt idx="209">
                  <c:v>4.1777673135455062E-3</c:v>
                </c:pt>
                <c:pt idx="210">
                  <c:v>-4.1729799886777129E-3</c:v>
                </c:pt>
                <c:pt idx="211">
                  <c:v>3.8497197638357218E-3</c:v>
                </c:pt>
                <c:pt idx="212">
                  <c:v>-3.7118792938200889E-3</c:v>
                </c:pt>
                <c:pt idx="213">
                  <c:v>3.3973871480275667E-3</c:v>
                </c:pt>
                <c:pt idx="214">
                  <c:v>-3.3155780714643401E-3</c:v>
                </c:pt>
                <c:pt idx="215">
                  <c:v>1.9720824355238709E-3</c:v>
                </c:pt>
                <c:pt idx="216">
                  <c:v>-1.3580208562118097E-3</c:v>
                </c:pt>
                <c:pt idx="217">
                  <c:v>-8.3144016908648117E-4</c:v>
                </c:pt>
                <c:pt idx="218">
                  <c:v>-5.6067169117005847E-4</c:v>
                </c:pt>
                <c:pt idx="219">
                  <c:v>5.1175072873028602E-4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E-4CDD-92B5-8998F87A0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00697264"/>
        <c:axId val="-1300695632"/>
      </c:scatterChart>
      <c:valAx>
        <c:axId val="-1300697264"/>
        <c:scaling>
          <c:orientation val="minMax"/>
          <c:max val="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 sz="1800" b="1" i="0" baseline="0">
                    <a:effectLst/>
                  </a:rPr>
                  <a:t>No of age -sex groups used</a:t>
                </a:r>
                <a:endParaRPr lang="en-GB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300695632"/>
        <c:crosses val="autoZero"/>
        <c:crossBetween val="midCat"/>
        <c:majorUnit val="1"/>
      </c:valAx>
      <c:valAx>
        <c:axId val="-13006956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 sz="1800" b="1" i="0" baseline="0">
                    <a:effectLst/>
                  </a:rPr>
                  <a:t>% Change in prev cases 0-14 yrs using alternative method</a:t>
                </a:r>
                <a:endParaRPr lang="en-GB">
                  <a:effectLst/>
                </a:endParaRP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-1300697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'Prev analyses'!$BO$2</c:f>
              <c:strCache>
                <c:ptCount val="1"/>
                <c:pt idx="0">
                  <c:v>abs(change)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'Prev analyses'!$BM$3:$BM$222</c:f>
              <c:numCache>
                <c:formatCode>General</c:formatCode>
                <c:ptCount val="2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6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6</c:v>
                </c:pt>
                <c:pt idx="22">
                  <c:v>6</c:v>
                </c:pt>
                <c:pt idx="23">
                  <c:v>1</c:v>
                </c:pt>
                <c:pt idx="24">
                  <c:v>6</c:v>
                </c:pt>
                <c:pt idx="25">
                  <c:v>1</c:v>
                </c:pt>
                <c:pt idx="26">
                  <c:v>6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6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6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6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6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6</c:v>
                </c:pt>
                <c:pt idx="89">
                  <c:v>1</c:v>
                </c:pt>
                <c:pt idx="90">
                  <c:v>1</c:v>
                </c:pt>
                <c:pt idx="91">
                  <c:v>6</c:v>
                </c:pt>
                <c:pt idx="92">
                  <c:v>1</c:v>
                </c:pt>
                <c:pt idx="93">
                  <c:v>1</c:v>
                </c:pt>
                <c:pt idx="94">
                  <c:v>6</c:v>
                </c:pt>
                <c:pt idx="95">
                  <c:v>6</c:v>
                </c:pt>
                <c:pt idx="96">
                  <c:v>1</c:v>
                </c:pt>
                <c:pt idx="97">
                  <c:v>2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</c:v>
                </c:pt>
                <c:pt idx="103">
                  <c:v>1</c:v>
                </c:pt>
                <c:pt idx="104">
                  <c:v>6</c:v>
                </c:pt>
                <c:pt idx="105">
                  <c:v>1</c:v>
                </c:pt>
                <c:pt idx="106">
                  <c:v>2</c:v>
                </c:pt>
                <c:pt idx="107">
                  <c:v>6</c:v>
                </c:pt>
                <c:pt idx="108">
                  <c:v>6</c:v>
                </c:pt>
                <c:pt idx="109">
                  <c:v>1</c:v>
                </c:pt>
                <c:pt idx="110">
                  <c:v>2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1</c:v>
                </c:pt>
                <c:pt idx="118">
                  <c:v>6</c:v>
                </c:pt>
                <c:pt idx="119">
                  <c:v>1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1</c:v>
                </c:pt>
                <c:pt idx="126">
                  <c:v>6</c:v>
                </c:pt>
                <c:pt idx="127">
                  <c:v>2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1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1</c:v>
                </c:pt>
                <c:pt idx="138">
                  <c:v>6</c:v>
                </c:pt>
                <c:pt idx="139">
                  <c:v>1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1</c:v>
                </c:pt>
                <c:pt idx="148">
                  <c:v>1</c:v>
                </c:pt>
                <c:pt idx="149">
                  <c:v>6</c:v>
                </c:pt>
                <c:pt idx="150">
                  <c:v>6</c:v>
                </c:pt>
                <c:pt idx="151">
                  <c:v>2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1</c:v>
                </c:pt>
                <c:pt idx="163">
                  <c:v>2</c:v>
                </c:pt>
                <c:pt idx="164">
                  <c:v>6</c:v>
                </c:pt>
                <c:pt idx="165">
                  <c:v>6</c:v>
                </c:pt>
                <c:pt idx="166">
                  <c:v>2</c:v>
                </c:pt>
                <c:pt idx="167">
                  <c:v>6</c:v>
                </c:pt>
                <c:pt idx="168">
                  <c:v>6</c:v>
                </c:pt>
                <c:pt idx="169">
                  <c:v>2</c:v>
                </c:pt>
                <c:pt idx="170">
                  <c:v>6</c:v>
                </c:pt>
                <c:pt idx="171">
                  <c:v>1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1</c:v>
                </c:pt>
                <c:pt idx="181">
                  <c:v>6</c:v>
                </c:pt>
                <c:pt idx="182">
                  <c:v>6</c:v>
                </c:pt>
                <c:pt idx="183">
                  <c:v>1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1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2</c:v>
                </c:pt>
                <c:pt idx="201">
                  <c:v>6</c:v>
                </c:pt>
                <c:pt idx="202">
                  <c:v>6</c:v>
                </c:pt>
                <c:pt idx="203">
                  <c:v>1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2</c:v>
                </c:pt>
                <c:pt idx="208">
                  <c:v>6</c:v>
                </c:pt>
                <c:pt idx="209">
                  <c:v>1</c:v>
                </c:pt>
                <c:pt idx="210">
                  <c:v>6</c:v>
                </c:pt>
                <c:pt idx="211">
                  <c:v>6</c:v>
                </c:pt>
                <c:pt idx="212">
                  <c:v>1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</c:numCache>
            </c:numRef>
          </c:xVal>
          <c:yVal>
            <c:numRef>
              <c:f>'Prev analyses'!$BO$3:$BO$222</c:f>
              <c:numCache>
                <c:formatCode>0%</c:formatCode>
                <c:ptCount val="220"/>
                <c:pt idx="0">
                  <c:v>0.92019693114860701</c:v>
                </c:pt>
                <c:pt idx="1">
                  <c:v>0.9156504555524283</c:v>
                </c:pt>
                <c:pt idx="2">
                  <c:v>0.90905671871514959</c:v>
                </c:pt>
                <c:pt idx="3">
                  <c:v>0.90451551937107932</c:v>
                </c:pt>
                <c:pt idx="4">
                  <c:v>0.85324057103932383</c:v>
                </c:pt>
                <c:pt idx="5">
                  <c:v>0.81449463092568053</c:v>
                </c:pt>
                <c:pt idx="6">
                  <c:v>0.81406182730088483</c:v>
                </c:pt>
                <c:pt idx="7">
                  <c:v>0.81040814997383448</c:v>
                </c:pt>
                <c:pt idx="8">
                  <c:v>0.74675506625199239</c:v>
                </c:pt>
                <c:pt idx="9">
                  <c:v>0.69007635316880112</c:v>
                </c:pt>
                <c:pt idx="10">
                  <c:v>0.67333840808842516</c:v>
                </c:pt>
                <c:pt idx="11">
                  <c:v>0.66789540524203339</c:v>
                </c:pt>
                <c:pt idx="12">
                  <c:v>0.65870394261165022</c:v>
                </c:pt>
                <c:pt idx="13">
                  <c:v>0.65698685497179332</c:v>
                </c:pt>
                <c:pt idx="14">
                  <c:v>0.6383007695545323</c:v>
                </c:pt>
                <c:pt idx="15">
                  <c:v>0.61980632058829999</c:v>
                </c:pt>
                <c:pt idx="16">
                  <c:v>0.61895114765297643</c:v>
                </c:pt>
                <c:pt idx="17">
                  <c:v>0.57498686970727875</c:v>
                </c:pt>
                <c:pt idx="18">
                  <c:v>0.5602559009823096</c:v>
                </c:pt>
                <c:pt idx="19">
                  <c:v>0.55888959216221878</c:v>
                </c:pt>
                <c:pt idx="20">
                  <c:v>0.46602205977373701</c:v>
                </c:pt>
                <c:pt idx="21">
                  <c:v>0.44656049587005275</c:v>
                </c:pt>
                <c:pt idx="22">
                  <c:v>0.43843131526169249</c:v>
                </c:pt>
                <c:pt idx="23">
                  <c:v>0.42169475786200211</c:v>
                </c:pt>
                <c:pt idx="24">
                  <c:v>0.409727644163288</c:v>
                </c:pt>
                <c:pt idx="25">
                  <c:v>0.40193734073537163</c:v>
                </c:pt>
                <c:pt idx="26">
                  <c:v>0.39541564868262519</c:v>
                </c:pt>
                <c:pt idx="27">
                  <c:v>0.36421435712008038</c:v>
                </c:pt>
                <c:pt idx="28">
                  <c:v>0.30827943585744216</c:v>
                </c:pt>
                <c:pt idx="29">
                  <c:v>0.30362075017548307</c:v>
                </c:pt>
                <c:pt idx="30">
                  <c:v>0.28311716691812583</c:v>
                </c:pt>
                <c:pt idx="31">
                  <c:v>0.26568256461605461</c:v>
                </c:pt>
                <c:pt idx="32">
                  <c:v>0.26006309229412056</c:v>
                </c:pt>
                <c:pt idx="33">
                  <c:v>0.24719057093949803</c:v>
                </c:pt>
                <c:pt idx="34">
                  <c:v>0.24418602093719768</c:v>
                </c:pt>
                <c:pt idx="35">
                  <c:v>0.22798193541218351</c:v>
                </c:pt>
                <c:pt idx="36">
                  <c:v>0.2108267882852245</c:v>
                </c:pt>
                <c:pt idx="37">
                  <c:v>0.2023262041430707</c:v>
                </c:pt>
                <c:pt idx="38">
                  <c:v>0.19758917832251252</c:v>
                </c:pt>
                <c:pt idx="39">
                  <c:v>0.1959571493507031</c:v>
                </c:pt>
                <c:pt idx="40">
                  <c:v>0.18937072105413899</c:v>
                </c:pt>
                <c:pt idx="41">
                  <c:v>0.18658613161563331</c:v>
                </c:pt>
                <c:pt idx="42">
                  <c:v>0.18069066455247934</c:v>
                </c:pt>
                <c:pt idx="43">
                  <c:v>0.17795539303290045</c:v>
                </c:pt>
                <c:pt idx="44">
                  <c:v>0.17665277591406575</c:v>
                </c:pt>
                <c:pt idx="45">
                  <c:v>0.17633075852556521</c:v>
                </c:pt>
                <c:pt idx="46">
                  <c:v>0.17476750238298291</c:v>
                </c:pt>
                <c:pt idx="47">
                  <c:v>0.16624677914393129</c:v>
                </c:pt>
                <c:pt idx="48">
                  <c:v>0.1650687643630695</c:v>
                </c:pt>
                <c:pt idx="49">
                  <c:v>0.16506064102965254</c:v>
                </c:pt>
                <c:pt idx="50">
                  <c:v>0.16042289908635601</c:v>
                </c:pt>
                <c:pt idx="51">
                  <c:v>0.1580887819845872</c:v>
                </c:pt>
                <c:pt idx="52">
                  <c:v>0.15588674028271093</c:v>
                </c:pt>
                <c:pt idx="53">
                  <c:v>0.15117991340453382</c:v>
                </c:pt>
                <c:pt idx="54">
                  <c:v>0.15046091053942814</c:v>
                </c:pt>
                <c:pt idx="55">
                  <c:v>0.14626400443427706</c:v>
                </c:pt>
                <c:pt idx="56">
                  <c:v>0.14296637511514371</c:v>
                </c:pt>
                <c:pt idx="57">
                  <c:v>0.14263450284131107</c:v>
                </c:pt>
                <c:pt idx="58">
                  <c:v>0.13980140744668446</c:v>
                </c:pt>
                <c:pt idx="59">
                  <c:v>0.13923658832385058</c:v>
                </c:pt>
                <c:pt idx="60">
                  <c:v>0.13779387034490681</c:v>
                </c:pt>
                <c:pt idx="61">
                  <c:v>0.13528594010570064</c:v>
                </c:pt>
                <c:pt idx="62">
                  <c:v>0.13486559519536137</c:v>
                </c:pt>
                <c:pt idx="63">
                  <c:v>0.13462505211755568</c:v>
                </c:pt>
                <c:pt idx="64">
                  <c:v>0.13348742561124241</c:v>
                </c:pt>
                <c:pt idx="65">
                  <c:v>0.13198138827082539</c:v>
                </c:pt>
                <c:pt idx="66">
                  <c:v>0.12895147420416844</c:v>
                </c:pt>
                <c:pt idx="67">
                  <c:v>0.12542505456580602</c:v>
                </c:pt>
                <c:pt idx="68">
                  <c:v>0.12501810411515107</c:v>
                </c:pt>
                <c:pt idx="69">
                  <c:v>0.12501496640389198</c:v>
                </c:pt>
                <c:pt idx="70">
                  <c:v>0.12496910883842934</c:v>
                </c:pt>
                <c:pt idx="71">
                  <c:v>0.1247203808320243</c:v>
                </c:pt>
                <c:pt idx="72">
                  <c:v>0.12450968809162086</c:v>
                </c:pt>
                <c:pt idx="73">
                  <c:v>0.12351701641027402</c:v>
                </c:pt>
                <c:pt idx="74">
                  <c:v>0.1216276332574682</c:v>
                </c:pt>
                <c:pt idx="75">
                  <c:v>0.12103886951334956</c:v>
                </c:pt>
                <c:pt idx="76">
                  <c:v>0.11990651852259879</c:v>
                </c:pt>
                <c:pt idx="77">
                  <c:v>0.11900921837973187</c:v>
                </c:pt>
                <c:pt idx="78">
                  <c:v>0.11842035373850128</c:v>
                </c:pt>
                <c:pt idx="79">
                  <c:v>0.11746376437887755</c:v>
                </c:pt>
                <c:pt idx="80">
                  <c:v>0.11459065553226223</c:v>
                </c:pt>
                <c:pt idx="81">
                  <c:v>0.11327024266636372</c:v>
                </c:pt>
                <c:pt idx="82">
                  <c:v>0.11273984986070766</c:v>
                </c:pt>
                <c:pt idx="83">
                  <c:v>0.11121435841606057</c:v>
                </c:pt>
                <c:pt idx="84">
                  <c:v>0.11085513413786224</c:v>
                </c:pt>
                <c:pt idx="85">
                  <c:v>0.11085030146775261</c:v>
                </c:pt>
                <c:pt idx="86">
                  <c:v>0.11017742265570714</c:v>
                </c:pt>
                <c:pt idx="87">
                  <c:v>0.10975100640691947</c:v>
                </c:pt>
                <c:pt idx="88">
                  <c:v>0.10862768989864188</c:v>
                </c:pt>
                <c:pt idx="89">
                  <c:v>0.1073645589400067</c:v>
                </c:pt>
                <c:pt idx="90">
                  <c:v>0.10588343336574946</c:v>
                </c:pt>
                <c:pt idx="91">
                  <c:v>0.1053437020372839</c:v>
                </c:pt>
                <c:pt idx="92">
                  <c:v>0.10516822508805444</c:v>
                </c:pt>
                <c:pt idx="93">
                  <c:v>0.1035835146845195</c:v>
                </c:pt>
                <c:pt idx="94">
                  <c:v>0.10298217496729699</c:v>
                </c:pt>
                <c:pt idx="95">
                  <c:v>0.10279253083822379</c:v>
                </c:pt>
                <c:pt idx="96">
                  <c:v>0.10256251387498033</c:v>
                </c:pt>
                <c:pt idx="97">
                  <c:v>0.10169103323503559</c:v>
                </c:pt>
                <c:pt idx="98">
                  <c:v>0.10014704703276622</c:v>
                </c:pt>
                <c:pt idx="99">
                  <c:v>0.10008515984627503</c:v>
                </c:pt>
                <c:pt idx="100">
                  <c:v>9.5819466751171548E-2</c:v>
                </c:pt>
                <c:pt idx="101">
                  <c:v>8.8666848601864148E-2</c:v>
                </c:pt>
                <c:pt idx="102">
                  <c:v>8.7413781705783705E-2</c:v>
                </c:pt>
                <c:pt idx="103">
                  <c:v>8.5927662993652024E-2</c:v>
                </c:pt>
                <c:pt idx="104">
                  <c:v>8.5778775146689148E-2</c:v>
                </c:pt>
                <c:pt idx="105">
                  <c:v>8.5158793681246098E-2</c:v>
                </c:pt>
                <c:pt idx="106">
                  <c:v>8.2779185919877318E-2</c:v>
                </c:pt>
                <c:pt idx="107">
                  <c:v>8.2478512529560344E-2</c:v>
                </c:pt>
                <c:pt idx="108">
                  <c:v>7.9984614654541625E-2</c:v>
                </c:pt>
                <c:pt idx="109">
                  <c:v>7.9534775707418362E-2</c:v>
                </c:pt>
                <c:pt idx="110">
                  <c:v>7.8134641787693138E-2</c:v>
                </c:pt>
                <c:pt idx="111">
                  <c:v>7.5821395283852538E-2</c:v>
                </c:pt>
                <c:pt idx="112">
                  <c:v>7.4566322340467769E-2</c:v>
                </c:pt>
                <c:pt idx="113">
                  <c:v>7.3155926782406649E-2</c:v>
                </c:pt>
                <c:pt idx="114">
                  <c:v>7.2075532250575489E-2</c:v>
                </c:pt>
                <c:pt idx="115">
                  <c:v>7.170028912002098E-2</c:v>
                </c:pt>
                <c:pt idx="116">
                  <c:v>7.1151267407777857E-2</c:v>
                </c:pt>
                <c:pt idx="117">
                  <c:v>6.8965597664381428E-2</c:v>
                </c:pt>
                <c:pt idx="118">
                  <c:v>6.8768422584804548E-2</c:v>
                </c:pt>
                <c:pt idx="119">
                  <c:v>6.839328076155822E-2</c:v>
                </c:pt>
                <c:pt idx="120">
                  <c:v>6.7601904058502624E-2</c:v>
                </c:pt>
                <c:pt idx="121">
                  <c:v>6.5800185779829976E-2</c:v>
                </c:pt>
                <c:pt idx="122">
                  <c:v>6.3687701053918272E-2</c:v>
                </c:pt>
                <c:pt idx="123">
                  <c:v>6.3402221435977749E-2</c:v>
                </c:pt>
                <c:pt idx="124">
                  <c:v>6.2983036753292976E-2</c:v>
                </c:pt>
                <c:pt idx="125">
                  <c:v>6.2534943188090927E-2</c:v>
                </c:pt>
                <c:pt idx="126">
                  <c:v>6.2422804435544106E-2</c:v>
                </c:pt>
                <c:pt idx="127">
                  <c:v>6.1332995204241236E-2</c:v>
                </c:pt>
                <c:pt idx="128">
                  <c:v>6.0471812903111474E-2</c:v>
                </c:pt>
                <c:pt idx="129">
                  <c:v>6.0320146193585979E-2</c:v>
                </c:pt>
                <c:pt idx="130">
                  <c:v>5.7714102177688319E-2</c:v>
                </c:pt>
                <c:pt idx="131">
                  <c:v>5.7704165775475269E-2</c:v>
                </c:pt>
                <c:pt idx="132">
                  <c:v>5.7069152472203268E-2</c:v>
                </c:pt>
                <c:pt idx="133">
                  <c:v>5.7046013049741648E-2</c:v>
                </c:pt>
                <c:pt idx="134">
                  <c:v>5.6326725697708843E-2</c:v>
                </c:pt>
                <c:pt idx="135">
                  <c:v>5.623820833727898E-2</c:v>
                </c:pt>
                <c:pt idx="136">
                  <c:v>5.5940292409625607E-2</c:v>
                </c:pt>
                <c:pt idx="137">
                  <c:v>5.587236668072447E-2</c:v>
                </c:pt>
                <c:pt idx="138">
                  <c:v>5.1045911557307776E-2</c:v>
                </c:pt>
                <c:pt idx="139">
                  <c:v>5.1010504853119198E-2</c:v>
                </c:pt>
                <c:pt idx="140">
                  <c:v>4.9865149506818141E-2</c:v>
                </c:pt>
                <c:pt idx="141">
                  <c:v>4.8958813985680839E-2</c:v>
                </c:pt>
                <c:pt idx="142">
                  <c:v>4.7397689193013653E-2</c:v>
                </c:pt>
                <c:pt idx="143">
                  <c:v>4.7189402365724678E-2</c:v>
                </c:pt>
                <c:pt idx="144">
                  <c:v>4.7040034099687045E-2</c:v>
                </c:pt>
                <c:pt idx="145">
                  <c:v>4.6873136939862135E-2</c:v>
                </c:pt>
                <c:pt idx="146">
                  <c:v>4.5974419285791226E-2</c:v>
                </c:pt>
                <c:pt idx="147">
                  <c:v>4.55611464711181E-2</c:v>
                </c:pt>
                <c:pt idx="148">
                  <c:v>4.4140132271327077E-2</c:v>
                </c:pt>
                <c:pt idx="149">
                  <c:v>4.3720300620967899E-2</c:v>
                </c:pt>
                <c:pt idx="150">
                  <c:v>4.325437138622399E-2</c:v>
                </c:pt>
                <c:pt idx="151">
                  <c:v>4.2857061042004777E-2</c:v>
                </c:pt>
                <c:pt idx="152">
                  <c:v>4.2421250453549067E-2</c:v>
                </c:pt>
                <c:pt idx="153">
                  <c:v>4.1299270378416179E-2</c:v>
                </c:pt>
                <c:pt idx="154">
                  <c:v>4.0780066419882216E-2</c:v>
                </c:pt>
                <c:pt idx="155">
                  <c:v>4.0659854553267205E-2</c:v>
                </c:pt>
                <c:pt idx="156">
                  <c:v>3.8310045386762692E-2</c:v>
                </c:pt>
                <c:pt idx="157">
                  <c:v>3.7851693344577192E-2</c:v>
                </c:pt>
                <c:pt idx="158">
                  <c:v>3.7147003916050143E-2</c:v>
                </c:pt>
                <c:pt idx="159">
                  <c:v>3.6675551511875792E-2</c:v>
                </c:pt>
                <c:pt idx="160">
                  <c:v>3.6343052245043979E-2</c:v>
                </c:pt>
                <c:pt idx="161">
                  <c:v>3.5873037883888091E-2</c:v>
                </c:pt>
                <c:pt idx="162">
                  <c:v>3.5718576421080589E-2</c:v>
                </c:pt>
                <c:pt idx="163">
                  <c:v>3.5104747396712599E-2</c:v>
                </c:pt>
                <c:pt idx="164">
                  <c:v>3.4607510856091782E-2</c:v>
                </c:pt>
                <c:pt idx="165">
                  <c:v>3.3281720451563523E-2</c:v>
                </c:pt>
                <c:pt idx="166">
                  <c:v>3.3076635328136379E-2</c:v>
                </c:pt>
                <c:pt idx="167">
                  <c:v>3.2705616571905904E-2</c:v>
                </c:pt>
                <c:pt idx="168">
                  <c:v>3.2046323683107523E-2</c:v>
                </c:pt>
                <c:pt idx="169">
                  <c:v>3.0613101094809726E-2</c:v>
                </c:pt>
                <c:pt idx="170">
                  <c:v>3.0104625792700082E-2</c:v>
                </c:pt>
                <c:pt idx="171">
                  <c:v>2.9555263980950434E-2</c:v>
                </c:pt>
                <c:pt idx="172">
                  <c:v>2.9407053020616893E-2</c:v>
                </c:pt>
                <c:pt idx="173">
                  <c:v>2.9376696673609943E-2</c:v>
                </c:pt>
                <c:pt idx="174">
                  <c:v>2.8883203382616535E-2</c:v>
                </c:pt>
                <c:pt idx="175">
                  <c:v>2.8867783179900953E-2</c:v>
                </c:pt>
                <c:pt idx="176">
                  <c:v>2.8525478613043637E-2</c:v>
                </c:pt>
                <c:pt idx="177">
                  <c:v>2.7584466458751594E-2</c:v>
                </c:pt>
                <c:pt idx="178">
                  <c:v>2.7446756888925835E-2</c:v>
                </c:pt>
                <c:pt idx="179">
                  <c:v>2.7268641713449421E-2</c:v>
                </c:pt>
                <c:pt idx="180">
                  <c:v>2.7177616829917463E-2</c:v>
                </c:pt>
                <c:pt idx="181">
                  <c:v>2.5971454161242937E-2</c:v>
                </c:pt>
                <c:pt idx="182">
                  <c:v>2.4662266118950532E-2</c:v>
                </c:pt>
                <c:pt idx="183">
                  <c:v>2.3881067459340835E-2</c:v>
                </c:pt>
                <c:pt idx="184">
                  <c:v>2.3554387674853818E-2</c:v>
                </c:pt>
                <c:pt idx="185">
                  <c:v>2.1674110094712977E-2</c:v>
                </c:pt>
                <c:pt idx="186">
                  <c:v>2.0520935430843174E-2</c:v>
                </c:pt>
                <c:pt idx="187">
                  <c:v>1.8991140895939947E-2</c:v>
                </c:pt>
                <c:pt idx="188">
                  <c:v>1.7794337751479625E-2</c:v>
                </c:pt>
                <c:pt idx="189">
                  <c:v>1.7596067228024148E-2</c:v>
                </c:pt>
                <c:pt idx="190">
                  <c:v>1.6257870082513049E-2</c:v>
                </c:pt>
                <c:pt idx="191">
                  <c:v>1.5753420146562214E-2</c:v>
                </c:pt>
                <c:pt idx="192">
                  <c:v>1.5715809110482471E-2</c:v>
                </c:pt>
                <c:pt idx="193">
                  <c:v>1.438728663919958E-2</c:v>
                </c:pt>
                <c:pt idx="194">
                  <c:v>1.4002458580421534E-2</c:v>
                </c:pt>
                <c:pt idx="195">
                  <c:v>1.263996088534431E-2</c:v>
                </c:pt>
                <c:pt idx="196">
                  <c:v>1.1708839230067549E-2</c:v>
                </c:pt>
                <c:pt idx="197">
                  <c:v>1.1144287176405721E-2</c:v>
                </c:pt>
                <c:pt idx="198">
                  <c:v>1.1117643826116989E-2</c:v>
                </c:pt>
                <c:pt idx="199">
                  <c:v>1.0557620802662759E-2</c:v>
                </c:pt>
                <c:pt idx="200">
                  <c:v>9.6467664746783741E-3</c:v>
                </c:pt>
                <c:pt idx="201">
                  <c:v>7.6337926826678315E-3</c:v>
                </c:pt>
                <c:pt idx="202">
                  <c:v>6.8505366839329311E-3</c:v>
                </c:pt>
                <c:pt idx="203">
                  <c:v>6.189826003441941E-3</c:v>
                </c:pt>
                <c:pt idx="204">
                  <c:v>5.699730946352689E-3</c:v>
                </c:pt>
                <c:pt idx="205">
                  <c:v>5.6829928335172253E-3</c:v>
                </c:pt>
                <c:pt idx="206">
                  <c:v>5.5471595136093029E-3</c:v>
                </c:pt>
                <c:pt idx="207">
                  <c:v>5.4604762227642651E-3</c:v>
                </c:pt>
                <c:pt idx="208">
                  <c:v>4.9829661737999052E-3</c:v>
                </c:pt>
                <c:pt idx="209">
                  <c:v>4.1777673135455062E-3</c:v>
                </c:pt>
                <c:pt idx="210">
                  <c:v>4.1729799886777129E-3</c:v>
                </c:pt>
                <c:pt idx="211">
                  <c:v>3.8497197638357218E-3</c:v>
                </c:pt>
                <c:pt idx="212">
                  <c:v>3.7118792938200889E-3</c:v>
                </c:pt>
                <c:pt idx="213">
                  <c:v>3.3973871480275667E-3</c:v>
                </c:pt>
                <c:pt idx="214">
                  <c:v>3.3155780714643401E-3</c:v>
                </c:pt>
                <c:pt idx="215">
                  <c:v>1.9720824355238709E-3</c:v>
                </c:pt>
                <c:pt idx="216">
                  <c:v>1.3580208562118097E-3</c:v>
                </c:pt>
                <c:pt idx="217">
                  <c:v>8.3144016908648117E-4</c:v>
                </c:pt>
                <c:pt idx="218">
                  <c:v>5.6067169117005847E-4</c:v>
                </c:pt>
                <c:pt idx="219">
                  <c:v>5.1175072873028602E-4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2D-47CC-BD2C-A295CBEF8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00690192"/>
        <c:axId val="-1300695088"/>
      </c:scatterChart>
      <c:valAx>
        <c:axId val="-1300690192"/>
        <c:scaling>
          <c:orientation val="minMax"/>
          <c:max val="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 sz="1400"/>
                  <a:t>No of age -sex</a:t>
                </a:r>
                <a:r>
                  <a:rPr lang="en-GB" sz="1400" baseline="0"/>
                  <a:t> </a:t>
                </a:r>
                <a:r>
                  <a:rPr lang="en-GB" sz="1400"/>
                  <a:t>groups used</a:t>
                </a:r>
              </a:p>
            </c:rich>
          </c:tx>
          <c:layout>
            <c:manualLayout>
              <c:xMode val="edge"/>
              <c:yMode val="edge"/>
              <c:x val="0.45613805774278215"/>
              <c:y val="0.952999775028121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300695088"/>
        <c:crosses val="autoZero"/>
        <c:crossBetween val="midCat"/>
        <c:majorUnit val="1"/>
      </c:valAx>
      <c:valAx>
        <c:axId val="-1300695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 sz="1600"/>
                  <a:t>Absolute % Change in prev cases 0-14 yrs using alternative method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-1300690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'Prev analyses'!$BO$2</c:f>
              <c:strCache>
                <c:ptCount val="1"/>
                <c:pt idx="0">
                  <c:v>abs(change)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'Prev analyses'!$BP$3:$BP$222</c:f>
              <c:numCache>
                <c:formatCode>0</c:formatCode>
                <c:ptCount val="2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6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6</c:v>
                </c:pt>
                <c:pt idx="22">
                  <c:v>6</c:v>
                </c:pt>
                <c:pt idx="23">
                  <c:v>1</c:v>
                </c:pt>
                <c:pt idx="24">
                  <c:v>6</c:v>
                </c:pt>
                <c:pt idx="25">
                  <c:v>1</c:v>
                </c:pt>
                <c:pt idx="26">
                  <c:v>6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6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6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6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6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6</c:v>
                </c:pt>
                <c:pt idx="89">
                  <c:v>1</c:v>
                </c:pt>
                <c:pt idx="90">
                  <c:v>1</c:v>
                </c:pt>
                <c:pt idx="91">
                  <c:v>6</c:v>
                </c:pt>
                <c:pt idx="92">
                  <c:v>1</c:v>
                </c:pt>
                <c:pt idx="93">
                  <c:v>1</c:v>
                </c:pt>
                <c:pt idx="94">
                  <c:v>6</c:v>
                </c:pt>
                <c:pt idx="95">
                  <c:v>6</c:v>
                </c:pt>
                <c:pt idx="96">
                  <c:v>1</c:v>
                </c:pt>
                <c:pt idx="97">
                  <c:v>1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</c:v>
                </c:pt>
                <c:pt idx="103">
                  <c:v>1</c:v>
                </c:pt>
                <c:pt idx="104">
                  <c:v>6</c:v>
                </c:pt>
                <c:pt idx="105">
                  <c:v>1</c:v>
                </c:pt>
                <c:pt idx="106">
                  <c:v>1</c:v>
                </c:pt>
                <c:pt idx="107">
                  <c:v>6</c:v>
                </c:pt>
                <c:pt idx="108">
                  <c:v>6</c:v>
                </c:pt>
                <c:pt idx="109">
                  <c:v>1</c:v>
                </c:pt>
                <c:pt idx="110">
                  <c:v>1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1</c:v>
                </c:pt>
                <c:pt idx="118">
                  <c:v>6</c:v>
                </c:pt>
                <c:pt idx="119">
                  <c:v>1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1</c:v>
                </c:pt>
                <c:pt idx="126">
                  <c:v>6</c:v>
                </c:pt>
                <c:pt idx="127">
                  <c:v>1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1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1</c:v>
                </c:pt>
                <c:pt idx="138">
                  <c:v>6</c:v>
                </c:pt>
                <c:pt idx="139">
                  <c:v>1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1</c:v>
                </c:pt>
                <c:pt idx="148">
                  <c:v>1</c:v>
                </c:pt>
                <c:pt idx="149">
                  <c:v>6</c:v>
                </c:pt>
                <c:pt idx="150">
                  <c:v>6</c:v>
                </c:pt>
                <c:pt idx="151">
                  <c:v>1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1</c:v>
                </c:pt>
                <c:pt idx="163">
                  <c:v>1</c:v>
                </c:pt>
                <c:pt idx="164">
                  <c:v>6</c:v>
                </c:pt>
                <c:pt idx="165">
                  <c:v>6</c:v>
                </c:pt>
                <c:pt idx="166">
                  <c:v>1</c:v>
                </c:pt>
                <c:pt idx="167">
                  <c:v>6</c:v>
                </c:pt>
                <c:pt idx="168">
                  <c:v>6</c:v>
                </c:pt>
                <c:pt idx="169">
                  <c:v>1</c:v>
                </c:pt>
                <c:pt idx="170">
                  <c:v>6</c:v>
                </c:pt>
                <c:pt idx="171">
                  <c:v>1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1</c:v>
                </c:pt>
                <c:pt idx="181">
                  <c:v>6</c:v>
                </c:pt>
                <c:pt idx="182">
                  <c:v>6</c:v>
                </c:pt>
                <c:pt idx="183">
                  <c:v>1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1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1</c:v>
                </c:pt>
                <c:pt idx="201">
                  <c:v>6</c:v>
                </c:pt>
                <c:pt idx="202">
                  <c:v>6</c:v>
                </c:pt>
                <c:pt idx="203">
                  <c:v>1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1</c:v>
                </c:pt>
                <c:pt idx="208">
                  <c:v>6</c:v>
                </c:pt>
                <c:pt idx="209">
                  <c:v>1</c:v>
                </c:pt>
                <c:pt idx="210">
                  <c:v>6</c:v>
                </c:pt>
                <c:pt idx="211">
                  <c:v>6</c:v>
                </c:pt>
                <c:pt idx="212">
                  <c:v>1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</c:numCache>
            </c:numRef>
          </c:xVal>
          <c:yVal>
            <c:numRef>
              <c:f>'Prev analyses'!$BO$3:$BO$222</c:f>
              <c:numCache>
                <c:formatCode>0%</c:formatCode>
                <c:ptCount val="220"/>
                <c:pt idx="0">
                  <c:v>0.92019693114860701</c:v>
                </c:pt>
                <c:pt idx="1">
                  <c:v>0.9156504555524283</c:v>
                </c:pt>
                <c:pt idx="2">
                  <c:v>0.90905671871514959</c:v>
                </c:pt>
                <c:pt idx="3">
                  <c:v>0.90451551937107932</c:v>
                </c:pt>
                <c:pt idx="4">
                  <c:v>0.85324057103932383</c:v>
                </c:pt>
                <c:pt idx="5">
                  <c:v>0.81449463092568053</c:v>
                </c:pt>
                <c:pt idx="6">
                  <c:v>0.81406182730088483</c:v>
                </c:pt>
                <c:pt idx="7">
                  <c:v>0.81040814997383448</c:v>
                </c:pt>
                <c:pt idx="8">
                  <c:v>0.74675506625199239</c:v>
                </c:pt>
                <c:pt idx="9">
                  <c:v>0.69007635316880112</c:v>
                </c:pt>
                <c:pt idx="10">
                  <c:v>0.67333840808842516</c:v>
                </c:pt>
                <c:pt idx="11">
                  <c:v>0.66789540524203339</c:v>
                </c:pt>
                <c:pt idx="12">
                  <c:v>0.65870394261165022</c:v>
                </c:pt>
                <c:pt idx="13">
                  <c:v>0.65698685497179332</c:v>
                </c:pt>
                <c:pt idx="14">
                  <c:v>0.6383007695545323</c:v>
                </c:pt>
                <c:pt idx="15">
                  <c:v>0.61980632058829999</c:v>
                </c:pt>
                <c:pt idx="16">
                  <c:v>0.61895114765297643</c:v>
                </c:pt>
                <c:pt idx="17">
                  <c:v>0.57498686970727875</c:v>
                </c:pt>
                <c:pt idx="18">
                  <c:v>0.5602559009823096</c:v>
                </c:pt>
                <c:pt idx="19">
                  <c:v>0.55888959216221878</c:v>
                </c:pt>
                <c:pt idx="20">
                  <c:v>0.46602205977373701</c:v>
                </c:pt>
                <c:pt idx="21">
                  <c:v>0.44656049587005275</c:v>
                </c:pt>
                <c:pt idx="22">
                  <c:v>0.43843131526169249</c:v>
                </c:pt>
                <c:pt idx="23">
                  <c:v>0.42169475786200211</c:v>
                </c:pt>
                <c:pt idx="24">
                  <c:v>0.409727644163288</c:v>
                </c:pt>
                <c:pt idx="25">
                  <c:v>0.40193734073537163</c:v>
                </c:pt>
                <c:pt idx="26">
                  <c:v>0.39541564868262519</c:v>
                </c:pt>
                <c:pt idx="27">
                  <c:v>0.36421435712008038</c:v>
                </c:pt>
                <c:pt idx="28">
                  <c:v>0.30827943585744216</c:v>
                </c:pt>
                <c:pt idx="29">
                  <c:v>0.30362075017548307</c:v>
                </c:pt>
                <c:pt idx="30">
                  <c:v>0.28311716691812583</c:v>
                </c:pt>
                <c:pt idx="31">
                  <c:v>0.26568256461605461</c:v>
                </c:pt>
                <c:pt idx="32">
                  <c:v>0.26006309229412056</c:v>
                </c:pt>
                <c:pt idx="33">
                  <c:v>0.24719057093949803</c:v>
                </c:pt>
                <c:pt idx="34">
                  <c:v>0.24418602093719768</c:v>
                </c:pt>
                <c:pt idx="35">
                  <c:v>0.22798193541218351</c:v>
                </c:pt>
                <c:pt idx="36">
                  <c:v>0.2108267882852245</c:v>
                </c:pt>
                <c:pt idx="37">
                  <c:v>0.2023262041430707</c:v>
                </c:pt>
                <c:pt idx="38">
                  <c:v>0.19758917832251252</c:v>
                </c:pt>
                <c:pt idx="39">
                  <c:v>0.1959571493507031</c:v>
                </c:pt>
                <c:pt idx="40">
                  <c:v>0.18937072105413899</c:v>
                </c:pt>
                <c:pt idx="41">
                  <c:v>0.18658613161563331</c:v>
                </c:pt>
                <c:pt idx="42">
                  <c:v>0.18069066455247934</c:v>
                </c:pt>
                <c:pt idx="43">
                  <c:v>0.17795539303290045</c:v>
                </c:pt>
                <c:pt idx="44">
                  <c:v>0.17665277591406575</c:v>
                </c:pt>
                <c:pt idx="45">
                  <c:v>0.17633075852556521</c:v>
                </c:pt>
                <c:pt idx="46">
                  <c:v>0.17476750238298291</c:v>
                </c:pt>
                <c:pt idx="47">
                  <c:v>0.16624677914393129</c:v>
                </c:pt>
                <c:pt idx="48">
                  <c:v>0.1650687643630695</c:v>
                </c:pt>
                <c:pt idx="49">
                  <c:v>0.16506064102965254</c:v>
                </c:pt>
                <c:pt idx="50">
                  <c:v>0.16042289908635601</c:v>
                </c:pt>
                <c:pt idx="51">
                  <c:v>0.1580887819845872</c:v>
                </c:pt>
                <c:pt idx="52">
                  <c:v>0.15588674028271093</c:v>
                </c:pt>
                <c:pt idx="53">
                  <c:v>0.15117991340453382</c:v>
                </c:pt>
                <c:pt idx="54">
                  <c:v>0.15046091053942814</c:v>
                </c:pt>
                <c:pt idx="55">
                  <c:v>0.14626400443427706</c:v>
                </c:pt>
                <c:pt idx="56">
                  <c:v>0.14296637511514371</c:v>
                </c:pt>
                <c:pt idx="57">
                  <c:v>0.14263450284131107</c:v>
                </c:pt>
                <c:pt idx="58">
                  <c:v>0.13980140744668446</c:v>
                </c:pt>
                <c:pt idx="59">
                  <c:v>0.13923658832385058</c:v>
                </c:pt>
                <c:pt idx="60">
                  <c:v>0.13779387034490681</c:v>
                </c:pt>
                <c:pt idx="61">
                  <c:v>0.13528594010570064</c:v>
                </c:pt>
                <c:pt idx="62">
                  <c:v>0.13486559519536137</c:v>
                </c:pt>
                <c:pt idx="63">
                  <c:v>0.13462505211755568</c:v>
                </c:pt>
                <c:pt idx="64">
                  <c:v>0.13348742561124241</c:v>
                </c:pt>
                <c:pt idx="65">
                  <c:v>0.13198138827082539</c:v>
                </c:pt>
                <c:pt idx="66">
                  <c:v>0.12895147420416844</c:v>
                </c:pt>
                <c:pt idx="67">
                  <c:v>0.12542505456580602</c:v>
                </c:pt>
                <c:pt idx="68">
                  <c:v>0.12501810411515107</c:v>
                </c:pt>
                <c:pt idx="69">
                  <c:v>0.12501496640389198</c:v>
                </c:pt>
                <c:pt idx="70">
                  <c:v>0.12496910883842934</c:v>
                </c:pt>
                <c:pt idx="71">
                  <c:v>0.1247203808320243</c:v>
                </c:pt>
                <c:pt idx="72">
                  <c:v>0.12450968809162086</c:v>
                </c:pt>
                <c:pt idx="73">
                  <c:v>0.12351701641027402</c:v>
                </c:pt>
                <c:pt idx="74">
                  <c:v>0.1216276332574682</c:v>
                </c:pt>
                <c:pt idx="75">
                  <c:v>0.12103886951334956</c:v>
                </c:pt>
                <c:pt idx="76">
                  <c:v>0.11990651852259879</c:v>
                </c:pt>
                <c:pt idx="77">
                  <c:v>0.11900921837973187</c:v>
                </c:pt>
                <c:pt idx="78">
                  <c:v>0.11842035373850128</c:v>
                </c:pt>
                <c:pt idx="79">
                  <c:v>0.11746376437887755</c:v>
                </c:pt>
                <c:pt idx="80">
                  <c:v>0.11459065553226223</c:v>
                </c:pt>
                <c:pt idx="81">
                  <c:v>0.11327024266636372</c:v>
                </c:pt>
                <c:pt idx="82">
                  <c:v>0.11273984986070766</c:v>
                </c:pt>
                <c:pt idx="83">
                  <c:v>0.11121435841606057</c:v>
                </c:pt>
                <c:pt idx="84">
                  <c:v>0.11085513413786224</c:v>
                </c:pt>
                <c:pt idx="85">
                  <c:v>0.11085030146775261</c:v>
                </c:pt>
                <c:pt idx="86">
                  <c:v>0.11017742265570714</c:v>
                </c:pt>
                <c:pt idx="87">
                  <c:v>0.10975100640691947</c:v>
                </c:pt>
                <c:pt idx="88">
                  <c:v>0.10862768989864188</c:v>
                </c:pt>
                <c:pt idx="89">
                  <c:v>0.1073645589400067</c:v>
                </c:pt>
                <c:pt idx="90">
                  <c:v>0.10588343336574946</c:v>
                </c:pt>
                <c:pt idx="91">
                  <c:v>0.1053437020372839</c:v>
                </c:pt>
                <c:pt idx="92">
                  <c:v>0.10516822508805444</c:v>
                </c:pt>
                <c:pt idx="93">
                  <c:v>0.1035835146845195</c:v>
                </c:pt>
                <c:pt idx="94">
                  <c:v>0.10298217496729699</c:v>
                </c:pt>
                <c:pt idx="95">
                  <c:v>0.10279253083822379</c:v>
                </c:pt>
                <c:pt idx="96">
                  <c:v>0.10256251387498033</c:v>
                </c:pt>
                <c:pt idx="97">
                  <c:v>0.10169103323503559</c:v>
                </c:pt>
                <c:pt idx="98">
                  <c:v>0.10014704703276622</c:v>
                </c:pt>
                <c:pt idx="99">
                  <c:v>0.10008515984627503</c:v>
                </c:pt>
                <c:pt idx="100">
                  <c:v>9.5819466751171548E-2</c:v>
                </c:pt>
                <c:pt idx="101">
                  <c:v>8.8666848601864148E-2</c:v>
                </c:pt>
                <c:pt idx="102">
                  <c:v>8.7413781705783705E-2</c:v>
                </c:pt>
                <c:pt idx="103">
                  <c:v>8.5927662993652024E-2</c:v>
                </c:pt>
                <c:pt idx="104">
                  <c:v>8.5778775146689148E-2</c:v>
                </c:pt>
                <c:pt idx="105">
                  <c:v>8.5158793681246098E-2</c:v>
                </c:pt>
                <c:pt idx="106">
                  <c:v>8.2779185919877318E-2</c:v>
                </c:pt>
                <c:pt idx="107">
                  <c:v>8.2478512529560344E-2</c:v>
                </c:pt>
                <c:pt idx="108">
                  <c:v>7.9984614654541625E-2</c:v>
                </c:pt>
                <c:pt idx="109">
                  <c:v>7.9534775707418362E-2</c:v>
                </c:pt>
                <c:pt idx="110">
                  <c:v>7.8134641787693138E-2</c:v>
                </c:pt>
                <c:pt idx="111">
                  <c:v>7.5821395283852538E-2</c:v>
                </c:pt>
                <c:pt idx="112">
                  <c:v>7.4566322340467769E-2</c:v>
                </c:pt>
                <c:pt idx="113">
                  <c:v>7.3155926782406649E-2</c:v>
                </c:pt>
                <c:pt idx="114">
                  <c:v>7.2075532250575489E-2</c:v>
                </c:pt>
                <c:pt idx="115">
                  <c:v>7.170028912002098E-2</c:v>
                </c:pt>
                <c:pt idx="116">
                  <c:v>7.1151267407777857E-2</c:v>
                </c:pt>
                <c:pt idx="117">
                  <c:v>6.8965597664381428E-2</c:v>
                </c:pt>
                <c:pt idx="118">
                  <c:v>6.8768422584804548E-2</c:v>
                </c:pt>
                <c:pt idx="119">
                  <c:v>6.839328076155822E-2</c:v>
                </c:pt>
                <c:pt idx="120">
                  <c:v>6.7601904058502624E-2</c:v>
                </c:pt>
                <c:pt idx="121">
                  <c:v>6.5800185779829976E-2</c:v>
                </c:pt>
                <c:pt idx="122">
                  <c:v>6.3687701053918272E-2</c:v>
                </c:pt>
                <c:pt idx="123">
                  <c:v>6.3402221435977749E-2</c:v>
                </c:pt>
                <c:pt idx="124">
                  <c:v>6.2983036753292976E-2</c:v>
                </c:pt>
                <c:pt idx="125">
                  <c:v>6.2534943188090927E-2</c:v>
                </c:pt>
                <c:pt idx="126">
                  <c:v>6.2422804435544106E-2</c:v>
                </c:pt>
                <c:pt idx="127">
                  <c:v>6.1332995204241236E-2</c:v>
                </c:pt>
                <c:pt idx="128">
                  <c:v>6.0471812903111474E-2</c:v>
                </c:pt>
                <c:pt idx="129">
                  <c:v>6.0320146193585979E-2</c:v>
                </c:pt>
                <c:pt idx="130">
                  <c:v>5.7714102177688319E-2</c:v>
                </c:pt>
                <c:pt idx="131">
                  <c:v>5.7704165775475269E-2</c:v>
                </c:pt>
                <c:pt idx="132">
                  <c:v>5.7069152472203268E-2</c:v>
                </c:pt>
                <c:pt idx="133">
                  <c:v>5.7046013049741648E-2</c:v>
                </c:pt>
                <c:pt idx="134">
                  <c:v>5.6326725697708843E-2</c:v>
                </c:pt>
                <c:pt idx="135">
                  <c:v>5.623820833727898E-2</c:v>
                </c:pt>
                <c:pt idx="136">
                  <c:v>5.5940292409625607E-2</c:v>
                </c:pt>
                <c:pt idx="137">
                  <c:v>5.587236668072447E-2</c:v>
                </c:pt>
                <c:pt idx="138">
                  <c:v>5.1045911557307776E-2</c:v>
                </c:pt>
                <c:pt idx="139">
                  <c:v>5.1010504853119198E-2</c:v>
                </c:pt>
                <c:pt idx="140">
                  <c:v>4.9865149506818141E-2</c:v>
                </c:pt>
                <c:pt idx="141">
                  <c:v>4.8958813985680839E-2</c:v>
                </c:pt>
                <c:pt idx="142">
                  <c:v>4.7397689193013653E-2</c:v>
                </c:pt>
                <c:pt idx="143">
                  <c:v>4.7189402365724678E-2</c:v>
                </c:pt>
                <c:pt idx="144">
                  <c:v>4.7040034099687045E-2</c:v>
                </c:pt>
                <c:pt idx="145">
                  <c:v>4.6873136939862135E-2</c:v>
                </c:pt>
                <c:pt idx="146">
                  <c:v>4.5974419285791226E-2</c:v>
                </c:pt>
                <c:pt idx="147">
                  <c:v>4.55611464711181E-2</c:v>
                </c:pt>
                <c:pt idx="148">
                  <c:v>4.4140132271327077E-2</c:v>
                </c:pt>
                <c:pt idx="149">
                  <c:v>4.3720300620967899E-2</c:v>
                </c:pt>
                <c:pt idx="150">
                  <c:v>4.325437138622399E-2</c:v>
                </c:pt>
                <c:pt idx="151">
                  <c:v>4.2857061042004777E-2</c:v>
                </c:pt>
                <c:pt idx="152">
                  <c:v>4.2421250453549067E-2</c:v>
                </c:pt>
                <c:pt idx="153">
                  <c:v>4.1299270378416179E-2</c:v>
                </c:pt>
                <c:pt idx="154">
                  <c:v>4.0780066419882216E-2</c:v>
                </c:pt>
                <c:pt idx="155">
                  <c:v>4.0659854553267205E-2</c:v>
                </c:pt>
                <c:pt idx="156">
                  <c:v>3.8310045386762692E-2</c:v>
                </c:pt>
                <c:pt idx="157">
                  <c:v>3.7851693344577192E-2</c:v>
                </c:pt>
                <c:pt idx="158">
                  <c:v>3.7147003916050143E-2</c:v>
                </c:pt>
                <c:pt idx="159">
                  <c:v>3.6675551511875792E-2</c:v>
                </c:pt>
                <c:pt idx="160">
                  <c:v>3.6343052245043979E-2</c:v>
                </c:pt>
                <c:pt idx="161">
                  <c:v>3.5873037883888091E-2</c:v>
                </c:pt>
                <c:pt idx="162">
                  <c:v>3.5718576421080589E-2</c:v>
                </c:pt>
                <c:pt idx="163">
                  <c:v>3.5104747396712599E-2</c:v>
                </c:pt>
                <c:pt idx="164">
                  <c:v>3.4607510856091782E-2</c:v>
                </c:pt>
                <c:pt idx="165">
                  <c:v>3.3281720451563523E-2</c:v>
                </c:pt>
                <c:pt idx="166">
                  <c:v>3.3076635328136379E-2</c:v>
                </c:pt>
                <c:pt idx="167">
                  <c:v>3.2705616571905904E-2</c:v>
                </c:pt>
                <c:pt idx="168">
                  <c:v>3.2046323683107523E-2</c:v>
                </c:pt>
                <c:pt idx="169">
                  <c:v>3.0613101094809726E-2</c:v>
                </c:pt>
                <c:pt idx="170">
                  <c:v>3.0104625792700082E-2</c:v>
                </c:pt>
                <c:pt idx="171">
                  <c:v>2.9555263980950434E-2</c:v>
                </c:pt>
                <c:pt idx="172">
                  <c:v>2.9407053020616893E-2</c:v>
                </c:pt>
                <c:pt idx="173">
                  <c:v>2.9376696673609943E-2</c:v>
                </c:pt>
                <c:pt idx="174">
                  <c:v>2.8883203382616535E-2</c:v>
                </c:pt>
                <c:pt idx="175">
                  <c:v>2.8867783179900953E-2</c:v>
                </c:pt>
                <c:pt idx="176">
                  <c:v>2.8525478613043637E-2</c:v>
                </c:pt>
                <c:pt idx="177">
                  <c:v>2.7584466458751594E-2</c:v>
                </c:pt>
                <c:pt idx="178">
                  <c:v>2.7446756888925835E-2</c:v>
                </c:pt>
                <c:pt idx="179">
                  <c:v>2.7268641713449421E-2</c:v>
                </c:pt>
                <c:pt idx="180">
                  <c:v>2.7177616829917463E-2</c:v>
                </c:pt>
                <c:pt idx="181">
                  <c:v>2.5971454161242937E-2</c:v>
                </c:pt>
                <c:pt idx="182">
                  <c:v>2.4662266118950532E-2</c:v>
                </c:pt>
                <c:pt idx="183">
                  <c:v>2.3881067459340835E-2</c:v>
                </c:pt>
                <c:pt idx="184">
                  <c:v>2.3554387674853818E-2</c:v>
                </c:pt>
                <c:pt idx="185">
                  <c:v>2.1674110094712977E-2</c:v>
                </c:pt>
                <c:pt idx="186">
                  <c:v>2.0520935430843174E-2</c:v>
                </c:pt>
                <c:pt idx="187">
                  <c:v>1.8991140895939947E-2</c:v>
                </c:pt>
                <c:pt idx="188">
                  <c:v>1.7794337751479625E-2</c:v>
                </c:pt>
                <c:pt idx="189">
                  <c:v>1.7596067228024148E-2</c:v>
                </c:pt>
                <c:pt idx="190">
                  <c:v>1.6257870082513049E-2</c:v>
                </c:pt>
                <c:pt idx="191">
                  <c:v>1.5753420146562214E-2</c:v>
                </c:pt>
                <c:pt idx="192">
                  <c:v>1.5715809110482471E-2</c:v>
                </c:pt>
                <c:pt idx="193">
                  <c:v>1.438728663919958E-2</c:v>
                </c:pt>
                <c:pt idx="194">
                  <c:v>1.4002458580421534E-2</c:v>
                </c:pt>
                <c:pt idx="195">
                  <c:v>1.263996088534431E-2</c:v>
                </c:pt>
                <c:pt idx="196">
                  <c:v>1.1708839230067549E-2</c:v>
                </c:pt>
                <c:pt idx="197">
                  <c:v>1.1144287176405721E-2</c:v>
                </c:pt>
                <c:pt idx="198">
                  <c:v>1.1117643826116989E-2</c:v>
                </c:pt>
                <c:pt idx="199">
                  <c:v>1.0557620802662759E-2</c:v>
                </c:pt>
                <c:pt idx="200">
                  <c:v>9.6467664746783741E-3</c:v>
                </c:pt>
                <c:pt idx="201">
                  <c:v>7.6337926826678315E-3</c:v>
                </c:pt>
                <c:pt idx="202">
                  <c:v>6.8505366839329311E-3</c:v>
                </c:pt>
                <c:pt idx="203">
                  <c:v>6.189826003441941E-3</c:v>
                </c:pt>
                <c:pt idx="204">
                  <c:v>5.699730946352689E-3</c:v>
                </c:pt>
                <c:pt idx="205">
                  <c:v>5.6829928335172253E-3</c:v>
                </c:pt>
                <c:pt idx="206">
                  <c:v>5.5471595136093029E-3</c:v>
                </c:pt>
                <c:pt idx="207">
                  <c:v>5.4604762227642651E-3</c:v>
                </c:pt>
                <c:pt idx="208">
                  <c:v>4.9829661737999052E-3</c:v>
                </c:pt>
                <c:pt idx="209">
                  <c:v>4.1777673135455062E-3</c:v>
                </c:pt>
                <c:pt idx="210">
                  <c:v>4.1729799886777129E-3</c:v>
                </c:pt>
                <c:pt idx="211">
                  <c:v>3.8497197638357218E-3</c:v>
                </c:pt>
                <c:pt idx="212">
                  <c:v>3.7118792938200889E-3</c:v>
                </c:pt>
                <c:pt idx="213">
                  <c:v>3.3973871480275667E-3</c:v>
                </c:pt>
                <c:pt idx="214">
                  <c:v>3.3155780714643401E-3</c:v>
                </c:pt>
                <c:pt idx="215">
                  <c:v>1.9720824355238709E-3</c:v>
                </c:pt>
                <c:pt idx="216">
                  <c:v>1.3580208562118097E-3</c:v>
                </c:pt>
                <c:pt idx="217">
                  <c:v>8.3144016908648117E-4</c:v>
                </c:pt>
                <c:pt idx="218">
                  <c:v>5.6067169117005847E-4</c:v>
                </c:pt>
                <c:pt idx="219">
                  <c:v>5.1175072873028602E-4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AD-4970-9DDE-3389B9A1E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00686928"/>
        <c:axId val="-1300701072"/>
      </c:scatterChart>
      <c:valAx>
        <c:axId val="-1300686928"/>
        <c:scaling>
          <c:orientation val="minMax"/>
          <c:max val="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 sz="1400"/>
                  <a:t>No of age -sex</a:t>
                </a:r>
                <a:r>
                  <a:rPr lang="en-GB" sz="1400" baseline="0"/>
                  <a:t> </a:t>
                </a:r>
                <a:r>
                  <a:rPr lang="en-GB" sz="1400"/>
                  <a:t>groups used</a:t>
                </a:r>
              </a:p>
            </c:rich>
          </c:tx>
          <c:layout>
            <c:manualLayout>
              <c:xMode val="edge"/>
              <c:yMode val="edge"/>
              <c:x val="0.45613802029439682"/>
              <c:y val="0.9529997750281215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300701072"/>
        <c:crosses val="autoZero"/>
        <c:crossBetween val="midCat"/>
        <c:majorUnit val="1"/>
      </c:valAx>
      <c:valAx>
        <c:axId val="-1300701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 sz="1600"/>
                  <a:t>Absolute % Change in prev cases 0-14 yrs using alternative method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-1300686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46010752603805"/>
          <c:y val="3.8771718384930612E-2"/>
          <c:w val="0.8250927797843377"/>
          <c:h val="0.70860717189623734"/>
        </c:manualLayout>
      </c:layout>
      <c:barChart>
        <c:barDir val="col"/>
        <c:grouping val="clustered"/>
        <c:varyColors val="0"/>
        <c:ser>
          <c:idx val="0"/>
          <c:order val="0"/>
          <c:tx>
            <c:v>0-14 years</c:v>
          </c:tx>
          <c:invertIfNegative val="0"/>
          <c:cat>
            <c:strRef>
              <c:f>'Summary by IDFregion&amp;WorldBank'!$B$76:$B$79</c:f>
              <c:strCache>
                <c:ptCount val="4"/>
                <c:pt idx="0">
                  <c:v>LIC</c:v>
                </c:pt>
                <c:pt idx="1">
                  <c:v>LMIC</c:v>
                </c:pt>
                <c:pt idx="2">
                  <c:v>UMIC</c:v>
                </c:pt>
                <c:pt idx="3">
                  <c:v>HIC</c:v>
                </c:pt>
              </c:strCache>
            </c:strRef>
          </c:cat>
          <c:val>
            <c:numRef>
              <c:f>'Summary by IDFregion&amp;WorldBank'!$I$76:$I$79</c:f>
              <c:numCache>
                <c:formatCode>###0.000</c:formatCode>
                <c:ptCount val="4"/>
                <c:pt idx="0">
                  <c:v>12.733000000000001</c:v>
                </c:pt>
                <c:pt idx="1">
                  <c:v>153.27600000000001</c:v>
                </c:pt>
                <c:pt idx="2">
                  <c:v>179.958</c:v>
                </c:pt>
                <c:pt idx="3">
                  <c:v>254.941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3-42E7-8D3F-22FCA7BD0B05}"/>
            </c:ext>
          </c:extLst>
        </c:ser>
        <c:ser>
          <c:idx val="2"/>
          <c:order val="1"/>
          <c:tx>
            <c:v>0-19 years</c:v>
          </c:tx>
          <c:spPr>
            <a:solidFill>
              <a:schemeClr val="bg1">
                <a:lumMod val="65000"/>
              </a:schemeClr>
            </a:solidFill>
          </c:spPr>
          <c:invertIfNegative val="0"/>
          <c:val>
            <c:numRef>
              <c:f>'Summary by IDFregion&amp;WorldBank'!$I$84:$I$87</c:f>
              <c:numCache>
                <c:formatCode>###0.000</c:formatCode>
                <c:ptCount val="4"/>
                <c:pt idx="0">
                  <c:v>28.74</c:v>
                </c:pt>
                <c:pt idx="1">
                  <c:v>278.61200000000002</c:v>
                </c:pt>
                <c:pt idx="2">
                  <c:v>326.84199999999998</c:v>
                </c:pt>
                <c:pt idx="3">
                  <c:v>475.95299999999997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53-42E7-8D3F-22FCA7BD0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300692912"/>
        <c:axId val="-1300686384"/>
      </c:barChart>
      <c:catAx>
        <c:axId val="-130069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World Bank Income Classification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300686384"/>
        <c:crosses val="autoZero"/>
        <c:auto val="1"/>
        <c:lblAlgn val="ctr"/>
        <c:lblOffset val="100"/>
        <c:noMultiLvlLbl val="0"/>
      </c:catAx>
      <c:valAx>
        <c:axId val="-1300686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Type 1 Diabetes Prevalent Cases (1,000's)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-1300692912"/>
        <c:crosses val="autoZero"/>
        <c:crossBetween val="between"/>
        <c:majorUnit val="100"/>
      </c:valAx>
    </c:plotArea>
    <c:legend>
      <c:legendPos val="b"/>
      <c:layout>
        <c:manualLayout>
          <c:xMode val="edge"/>
          <c:yMode val="edge"/>
          <c:x val="0.2291880799008954"/>
          <c:y val="8.4765873012599524E-2"/>
          <c:w val="0.35340532538962277"/>
          <c:h val="6.314833436585629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0-14 years</c:v>
          </c:tx>
          <c:invertIfNegative val="0"/>
          <c:cat>
            <c:strRef>
              <c:f>'Summary by IDFregion&amp;WorldBank'!$B$3:$B$9</c:f>
              <c:strCache>
                <c:ptCount val="7"/>
                <c:pt idx="0">
                  <c:v>AFR</c:v>
                </c:pt>
                <c:pt idx="1">
                  <c:v>EUR</c:v>
                </c:pt>
                <c:pt idx="2">
                  <c:v>MENA</c:v>
                </c:pt>
                <c:pt idx="3">
                  <c:v>NAC</c:v>
                </c:pt>
                <c:pt idx="4">
                  <c:v>SACA</c:v>
                </c:pt>
                <c:pt idx="5">
                  <c:v>SEA</c:v>
                </c:pt>
                <c:pt idx="6">
                  <c:v>WP</c:v>
                </c:pt>
              </c:strCache>
            </c:strRef>
          </c:cat>
          <c:val>
            <c:numRef>
              <c:f>'Summary by IDFregion&amp;WorldBank'!$I$3:$I$9</c:f>
              <c:numCache>
                <c:formatCode>0.0</c:formatCode>
                <c:ptCount val="7"/>
                <c:pt idx="0">
                  <c:v>9.3970000000000002</c:v>
                </c:pt>
                <c:pt idx="1">
                  <c:v>162.64599999999999</c:v>
                </c:pt>
                <c:pt idx="2">
                  <c:v>82.941999999999993</c:v>
                </c:pt>
                <c:pt idx="3">
                  <c:v>121.371</c:v>
                </c:pt>
                <c:pt idx="4">
                  <c:v>68.430999999999997</c:v>
                </c:pt>
                <c:pt idx="5">
                  <c:v>101.72499999999999</c:v>
                </c:pt>
                <c:pt idx="6">
                  <c:v>54.396000000000001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F8-4716-9F86-9D39C6187659}"/>
            </c:ext>
          </c:extLst>
        </c:ser>
        <c:ser>
          <c:idx val="2"/>
          <c:order val="1"/>
          <c:tx>
            <c:v>0-19 years</c:v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'Summary by IDFregion&amp;WorldBank'!$B$3:$B$9</c:f>
              <c:strCache>
                <c:ptCount val="7"/>
                <c:pt idx="0">
                  <c:v>AFR</c:v>
                </c:pt>
                <c:pt idx="1">
                  <c:v>EUR</c:v>
                </c:pt>
                <c:pt idx="2">
                  <c:v>MENA</c:v>
                </c:pt>
                <c:pt idx="3">
                  <c:v>NAC</c:v>
                </c:pt>
                <c:pt idx="4">
                  <c:v>SACA</c:v>
                </c:pt>
                <c:pt idx="5">
                  <c:v>SEA</c:v>
                </c:pt>
                <c:pt idx="6">
                  <c:v>WP</c:v>
                </c:pt>
              </c:strCache>
            </c:strRef>
          </c:cat>
          <c:val>
            <c:numRef>
              <c:f>'Summary by IDFregion&amp;WorldBank'!$I$14:$I$20</c:f>
              <c:numCache>
                <c:formatCode>0.0</c:formatCode>
                <c:ptCount val="7"/>
                <c:pt idx="0">
                  <c:v>25.829000000000001</c:v>
                </c:pt>
                <c:pt idx="1">
                  <c:v>296.54000000000002</c:v>
                </c:pt>
                <c:pt idx="2">
                  <c:v>149.441</c:v>
                </c:pt>
                <c:pt idx="3">
                  <c:v>224.86</c:v>
                </c:pt>
                <c:pt idx="4">
                  <c:v>127.193</c:v>
                </c:pt>
                <c:pt idx="5">
                  <c:v>184.05799999999999</c:v>
                </c:pt>
                <c:pt idx="6">
                  <c:v>102.226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F8-4716-9F86-9D39C6187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300700528"/>
        <c:axId val="-1300699984"/>
      </c:barChart>
      <c:catAx>
        <c:axId val="-130070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IDF Region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300699984"/>
        <c:crosses val="autoZero"/>
        <c:auto val="1"/>
        <c:lblAlgn val="ctr"/>
        <c:lblOffset val="100"/>
        <c:noMultiLvlLbl val="0"/>
      </c:catAx>
      <c:valAx>
        <c:axId val="-1300699984"/>
        <c:scaling>
          <c:orientation val="minMax"/>
          <c:max val="3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Type 1 Diabetes Prevalent Cases (1,000s)</a:t>
                </a:r>
              </a:p>
            </c:rich>
          </c:tx>
          <c:layout>
            <c:manualLayout>
              <c:xMode val="edge"/>
              <c:yMode val="edge"/>
              <c:x val="3.0595492979462256E-2"/>
              <c:y val="5.3682045468658082E-2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crossAx val="-130070052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59731592184006255"/>
          <c:y val="6.669533042246939E-2"/>
          <c:w val="0.35338560849420514"/>
          <c:h val="6.7216312233179754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3042675649545668"/>
          <c:y val="4.1657397288644149E-2"/>
          <c:w val="0.83912613081491905"/>
          <c:h val="0.70943195774286283"/>
        </c:manualLayout>
      </c:layout>
      <c:barChart>
        <c:barDir val="col"/>
        <c:grouping val="clustered"/>
        <c:varyColors val="0"/>
        <c:ser>
          <c:idx val="0"/>
          <c:order val="0"/>
          <c:tx>
            <c:v>0-14 years</c:v>
          </c:tx>
          <c:invertIfNegative val="0"/>
          <c:cat>
            <c:strRef>
              <c:f>'Summary by IDFregion&amp;WorldBank'!$B$3:$B$9</c:f>
              <c:strCache>
                <c:ptCount val="7"/>
                <c:pt idx="0">
                  <c:v>AFR</c:v>
                </c:pt>
                <c:pt idx="1">
                  <c:v>EUR</c:v>
                </c:pt>
                <c:pt idx="2">
                  <c:v>MENA</c:v>
                </c:pt>
                <c:pt idx="3">
                  <c:v>NAC</c:v>
                </c:pt>
                <c:pt idx="4">
                  <c:v>SACA</c:v>
                </c:pt>
                <c:pt idx="5">
                  <c:v>SEA</c:v>
                </c:pt>
                <c:pt idx="6">
                  <c:v>WP</c:v>
                </c:pt>
              </c:strCache>
            </c:strRef>
          </c:cat>
          <c:val>
            <c:numRef>
              <c:f>'Summary by IDFregion&amp;WorldBank'!$I$27:$I$33</c:f>
              <c:numCache>
                <c:formatCode>0.0</c:formatCode>
                <c:ptCount val="7"/>
                <c:pt idx="0">
                  <c:v>4.2949999999999999</c:v>
                </c:pt>
                <c:pt idx="1">
                  <c:v>25.09</c:v>
                </c:pt>
                <c:pt idx="2">
                  <c:v>14.393000000000001</c:v>
                </c:pt>
                <c:pt idx="3">
                  <c:v>18.71</c:v>
                </c:pt>
                <c:pt idx="4">
                  <c:v>9.891</c:v>
                </c:pt>
                <c:pt idx="5">
                  <c:v>17.062000000000001</c:v>
                </c:pt>
                <c:pt idx="6">
                  <c:v>8.7639999999999993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0-4BFB-BBA0-6A02E42B8155}"/>
            </c:ext>
          </c:extLst>
        </c:ser>
        <c:ser>
          <c:idx val="2"/>
          <c:order val="1"/>
          <c:tx>
            <c:v>0-19 years</c:v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'Summary by IDFregion&amp;WorldBank'!$B$3:$B$9</c:f>
              <c:strCache>
                <c:ptCount val="7"/>
                <c:pt idx="0">
                  <c:v>AFR</c:v>
                </c:pt>
                <c:pt idx="1">
                  <c:v>EUR</c:v>
                </c:pt>
                <c:pt idx="2">
                  <c:v>MENA</c:v>
                </c:pt>
                <c:pt idx="3">
                  <c:v>NAC</c:v>
                </c:pt>
                <c:pt idx="4">
                  <c:v>SACA</c:v>
                </c:pt>
                <c:pt idx="5">
                  <c:v>SEA</c:v>
                </c:pt>
                <c:pt idx="6">
                  <c:v>WP</c:v>
                </c:pt>
              </c:strCache>
            </c:strRef>
          </c:cat>
          <c:val>
            <c:numRef>
              <c:f>'Summary by IDFregion&amp;WorldBank'!$I$38:$I$44</c:f>
              <c:numCache>
                <c:formatCode>0.0</c:formatCode>
                <c:ptCount val="7"/>
                <c:pt idx="0">
                  <c:v>10.253</c:v>
                </c:pt>
                <c:pt idx="1">
                  <c:v>31.07</c:v>
                </c:pt>
                <c:pt idx="2">
                  <c:v>20.844000000000001</c:v>
                </c:pt>
                <c:pt idx="3">
                  <c:v>21.933</c:v>
                </c:pt>
                <c:pt idx="4">
                  <c:v>12.318</c:v>
                </c:pt>
                <c:pt idx="5">
                  <c:v>21.285</c:v>
                </c:pt>
                <c:pt idx="6">
                  <c:v>11.206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70-4BFB-BBA0-6A02E42B8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300692368"/>
        <c:axId val="-1300699440"/>
      </c:barChart>
      <c:catAx>
        <c:axId val="-1300692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IDF Region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300699440"/>
        <c:crosses val="autoZero"/>
        <c:auto val="1"/>
        <c:lblAlgn val="ctr"/>
        <c:lblOffset val="100"/>
        <c:noMultiLvlLbl val="0"/>
      </c:catAx>
      <c:valAx>
        <c:axId val="-1300699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Type 1 Diabetes Incident Cases (1,000s)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-130069236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5834817548347051"/>
          <c:y val="5.7920096336534971E-2"/>
          <c:w val="0.35340532538962277"/>
          <c:h val="6.7848301864718186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3042675649545668"/>
          <c:y val="4.5785370320460574E-2"/>
          <c:w val="0.83912613081491905"/>
          <c:h val="0.68888632725359866"/>
        </c:manualLayout>
      </c:layout>
      <c:barChart>
        <c:barDir val="col"/>
        <c:grouping val="clustered"/>
        <c:varyColors val="0"/>
        <c:ser>
          <c:idx val="0"/>
          <c:order val="0"/>
          <c:tx>
            <c:v>0-14 years</c:v>
          </c:tx>
          <c:invertIfNegative val="0"/>
          <c:cat>
            <c:strRef>
              <c:f>'Summary by IDFregion&amp;WorldBank'!$B$76:$B$79</c:f>
              <c:strCache>
                <c:ptCount val="4"/>
                <c:pt idx="0">
                  <c:v>LIC</c:v>
                </c:pt>
                <c:pt idx="1">
                  <c:v>LMIC</c:v>
                </c:pt>
                <c:pt idx="2">
                  <c:v>UMIC</c:v>
                </c:pt>
                <c:pt idx="3">
                  <c:v>HIC</c:v>
                </c:pt>
              </c:strCache>
            </c:strRef>
          </c:cat>
          <c:val>
            <c:numRef>
              <c:f>'Summary by IDFregion&amp;WorldBank'!$I$94:$I$97</c:f>
              <c:numCache>
                <c:formatCode>###0.000</c:formatCode>
                <c:ptCount val="4"/>
                <c:pt idx="0">
                  <c:v>3.74</c:v>
                </c:pt>
                <c:pt idx="1">
                  <c:v>26.986999999999998</c:v>
                </c:pt>
                <c:pt idx="2">
                  <c:v>27.574000000000002</c:v>
                </c:pt>
                <c:pt idx="3">
                  <c:v>39.904000000000003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9-415E-BDE3-0B0A85AAC68F}"/>
            </c:ext>
          </c:extLst>
        </c:ser>
        <c:ser>
          <c:idx val="2"/>
          <c:order val="1"/>
          <c:tx>
            <c:v>0-19 years</c:v>
          </c:tx>
          <c:spPr>
            <a:solidFill>
              <a:schemeClr val="bg1">
                <a:lumMod val="65000"/>
              </a:schemeClr>
            </a:solidFill>
          </c:spPr>
          <c:invertIfNegative val="0"/>
          <c:val>
            <c:numRef>
              <c:f>'Summary by IDFregion&amp;WorldBank'!$I$103:$I$106</c:f>
              <c:numCache>
                <c:formatCode>###0.000</c:formatCode>
                <c:ptCount val="4"/>
                <c:pt idx="0">
                  <c:v>7.5309999999999997</c:v>
                </c:pt>
                <c:pt idx="1">
                  <c:v>37.19</c:v>
                </c:pt>
                <c:pt idx="2">
                  <c:v>34.908999999999999</c:v>
                </c:pt>
                <c:pt idx="3">
                  <c:v>49.279000000000003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9-415E-BDE3-0B0A85AAC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300698896"/>
        <c:axId val="-1204760864"/>
      </c:barChart>
      <c:catAx>
        <c:axId val="-1300698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World Bank Income Classification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04760864"/>
        <c:crosses val="autoZero"/>
        <c:auto val="1"/>
        <c:lblAlgn val="ctr"/>
        <c:lblOffset val="100"/>
        <c:noMultiLvlLbl val="0"/>
      </c:catAx>
      <c:valAx>
        <c:axId val="-1204760864"/>
        <c:scaling>
          <c:orientation val="minMax"/>
          <c:max val="5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Type 1 Diabetes Incident Cases (1,000's)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-1300698896"/>
        <c:crosses val="autoZero"/>
        <c:crossBetween val="between"/>
        <c:majorUnit val="10"/>
      </c:valAx>
    </c:plotArea>
    <c:legend>
      <c:legendPos val="b"/>
      <c:layout>
        <c:manualLayout>
          <c:xMode val="edge"/>
          <c:yMode val="edge"/>
          <c:x val="0.19874096721127113"/>
          <c:y val="6.7662998477089842E-2"/>
          <c:w val="0.35340532538962277"/>
          <c:h val="7.457162061676241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1639340546487532"/>
          <c:y val="3.8028726654468881E-2"/>
          <c:w val="0.85315948184550039"/>
          <c:h val="0.70391550082852905"/>
        </c:manualLayout>
      </c:layout>
      <c:barChart>
        <c:barDir val="col"/>
        <c:grouping val="clustered"/>
        <c:varyColors val="0"/>
        <c:ser>
          <c:idx val="0"/>
          <c:order val="0"/>
          <c:tx>
            <c:v>0-14 years</c:v>
          </c:tx>
          <c:invertIfNegative val="0"/>
          <c:cat>
            <c:strRef>
              <c:f>'Summary by IDFregion&amp;WorldBank'!$B$3:$B$9</c:f>
              <c:strCache>
                <c:ptCount val="7"/>
                <c:pt idx="0">
                  <c:v>AFR</c:v>
                </c:pt>
                <c:pt idx="1">
                  <c:v>EUR</c:v>
                </c:pt>
                <c:pt idx="2">
                  <c:v>MENA</c:v>
                </c:pt>
                <c:pt idx="3">
                  <c:v>NAC</c:v>
                </c:pt>
                <c:pt idx="4">
                  <c:v>SACA</c:v>
                </c:pt>
                <c:pt idx="5">
                  <c:v>SEA</c:v>
                </c:pt>
                <c:pt idx="6">
                  <c:v>WP</c:v>
                </c:pt>
              </c:strCache>
            </c:strRef>
          </c:cat>
          <c:val>
            <c:numRef>
              <c:f>'Summary by IDFregion&amp;WorldBank'!$I$51:$I$57</c:f>
              <c:numCache>
                <c:formatCode>0.0</c:formatCode>
                <c:ptCount val="7"/>
                <c:pt idx="0">
                  <c:v>2.0310000000000001</c:v>
                </c:pt>
                <c:pt idx="1">
                  <c:v>9.8000000000000004E-2</c:v>
                </c:pt>
                <c:pt idx="2">
                  <c:v>1.375</c:v>
                </c:pt>
                <c:pt idx="3">
                  <c:v>1.0999999999999999E-2</c:v>
                </c:pt>
                <c:pt idx="4">
                  <c:v>3.5999999999999997E-2</c:v>
                </c:pt>
                <c:pt idx="5">
                  <c:v>2.2229999999999999</c:v>
                </c:pt>
                <c:pt idx="6">
                  <c:v>8.8999999999999996E-2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04-4099-9FC3-E98808D18E33}"/>
            </c:ext>
          </c:extLst>
        </c:ser>
        <c:ser>
          <c:idx val="2"/>
          <c:order val="1"/>
          <c:tx>
            <c:v>0-19 years</c:v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'Summary by IDFregion&amp;WorldBank'!$B$3:$B$9</c:f>
              <c:strCache>
                <c:ptCount val="7"/>
                <c:pt idx="0">
                  <c:v>AFR</c:v>
                </c:pt>
                <c:pt idx="1">
                  <c:v>EUR</c:v>
                </c:pt>
                <c:pt idx="2">
                  <c:v>MENA</c:v>
                </c:pt>
                <c:pt idx="3">
                  <c:v>NAC</c:v>
                </c:pt>
                <c:pt idx="4">
                  <c:v>SACA</c:v>
                </c:pt>
                <c:pt idx="5">
                  <c:v>SEA</c:v>
                </c:pt>
                <c:pt idx="6">
                  <c:v>WP</c:v>
                </c:pt>
              </c:strCache>
            </c:strRef>
          </c:cat>
          <c:val>
            <c:numRef>
              <c:f>'Summary by IDFregion&amp;WorldBank'!$I$62:$I$68</c:f>
              <c:numCache>
                <c:formatCode>0.0</c:formatCode>
                <c:ptCount val="7"/>
                <c:pt idx="0">
                  <c:v>5.4950000000000001</c:v>
                </c:pt>
                <c:pt idx="1">
                  <c:v>0.22600000000000001</c:v>
                </c:pt>
                <c:pt idx="2">
                  <c:v>2.2509999999999999</c:v>
                </c:pt>
                <c:pt idx="3">
                  <c:v>0.13700000000000001</c:v>
                </c:pt>
                <c:pt idx="4">
                  <c:v>0.39400000000000002</c:v>
                </c:pt>
                <c:pt idx="5">
                  <c:v>3.8490000000000002</c:v>
                </c:pt>
                <c:pt idx="6">
                  <c:v>0.17699999999999999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04-4099-9FC3-E98808D18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204760320"/>
        <c:axId val="-1204765216"/>
      </c:barChart>
      <c:catAx>
        <c:axId val="-1204760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IDF Region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04765216"/>
        <c:crosses val="autoZero"/>
        <c:auto val="1"/>
        <c:lblAlgn val="ctr"/>
        <c:lblOffset val="100"/>
        <c:noMultiLvlLbl val="0"/>
      </c:catAx>
      <c:valAx>
        <c:axId val="-1204765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Type 1 Diabetes Deaths per year (1,000s)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-12047603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57241007749302353"/>
          <c:y val="6.8052385041598995E-2"/>
          <c:w val="0.35340532538962277"/>
          <c:h val="6.1938207701867642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3050696723385027"/>
          <c:y val="4.5785370320460574E-2"/>
          <c:w val="0.83902719550300686"/>
          <c:h val="0.67239083915924969"/>
        </c:manualLayout>
      </c:layout>
      <c:barChart>
        <c:barDir val="col"/>
        <c:grouping val="clustered"/>
        <c:varyColors val="0"/>
        <c:ser>
          <c:idx val="0"/>
          <c:order val="0"/>
          <c:tx>
            <c:v>0-14 years</c:v>
          </c:tx>
          <c:invertIfNegative val="0"/>
          <c:cat>
            <c:strRef>
              <c:f>'Summary by IDFregion&amp;WorldBank'!$B$76:$B$79</c:f>
              <c:strCache>
                <c:ptCount val="4"/>
                <c:pt idx="0">
                  <c:v>LIC</c:v>
                </c:pt>
                <c:pt idx="1">
                  <c:v>LMIC</c:v>
                </c:pt>
                <c:pt idx="2">
                  <c:v>UMIC</c:v>
                </c:pt>
                <c:pt idx="3">
                  <c:v>HIC</c:v>
                </c:pt>
              </c:strCache>
            </c:strRef>
          </c:cat>
          <c:val>
            <c:numRef>
              <c:f>'Summary by IDFregion&amp;WorldBank'!$I$117:$I$120</c:f>
              <c:numCache>
                <c:formatCode>###0.0</c:formatCode>
                <c:ptCount val="4"/>
                <c:pt idx="0">
                  <c:v>1.3149999999999999</c:v>
                </c:pt>
                <c:pt idx="1">
                  <c:v>4.3</c:v>
                </c:pt>
                <c:pt idx="2">
                  <c:v>0.21299999999999999</c:v>
                </c:pt>
                <c:pt idx="3">
                  <c:v>3.5000000000000003E-2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D-48B2-9877-3F82617DEE62}"/>
            </c:ext>
          </c:extLst>
        </c:ser>
        <c:ser>
          <c:idx val="2"/>
          <c:order val="1"/>
          <c:tx>
            <c:v>0-19 years</c:v>
          </c:tx>
          <c:spPr>
            <a:solidFill>
              <a:schemeClr val="bg1">
                <a:lumMod val="65000"/>
              </a:schemeClr>
            </a:solidFill>
          </c:spPr>
          <c:invertIfNegative val="0"/>
          <c:val>
            <c:numRef>
              <c:f>'Summary by IDFregion&amp;WorldBank'!$I$126:$I$129</c:f>
              <c:numCache>
                <c:formatCode>###0.0</c:formatCode>
                <c:ptCount val="4"/>
                <c:pt idx="0">
                  <c:v>3.2290000000000001</c:v>
                </c:pt>
                <c:pt idx="1">
                  <c:v>8.3320000000000007</c:v>
                </c:pt>
                <c:pt idx="2">
                  <c:v>0.79300000000000004</c:v>
                </c:pt>
                <c:pt idx="3">
                  <c:v>0.17499999999999999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D-48B2-9877-3F82617DE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204751616"/>
        <c:axId val="-1204754336"/>
      </c:barChart>
      <c:catAx>
        <c:axId val="-120475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World Bank Income Classification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04754336"/>
        <c:crosses val="autoZero"/>
        <c:auto val="1"/>
        <c:lblAlgn val="ctr"/>
        <c:lblOffset val="100"/>
        <c:noMultiLvlLbl val="0"/>
      </c:catAx>
      <c:valAx>
        <c:axId val="-1204754336"/>
        <c:scaling>
          <c:orientation val="minMax"/>
          <c:max val="1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Type 1 Diabetes Deaths</a:t>
                </a:r>
                <a:r>
                  <a:rPr lang="en-US" baseline="0"/>
                  <a:t> per year</a:t>
                </a:r>
                <a:r>
                  <a:rPr lang="en-US"/>
                  <a:t> (1,000s)</a:t>
                </a:r>
              </a:p>
            </c:rich>
          </c:tx>
          <c:layout>
            <c:manualLayout>
              <c:xMode val="edge"/>
              <c:yMode val="edge"/>
              <c:x val="2.2295658425246234E-2"/>
              <c:y val="4.6084777792812302E-2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crossAx val="-1204751616"/>
        <c:crosses val="autoZero"/>
        <c:crossBetween val="between"/>
        <c:majorUnit val="2"/>
      </c:valAx>
    </c:plotArea>
    <c:legend>
      <c:legendPos val="b"/>
      <c:layout>
        <c:manualLayout>
          <c:xMode val="edge"/>
          <c:yMode val="edge"/>
          <c:x val="0.57522423030690029"/>
          <c:y val="8.828235859502602E-2"/>
          <c:w val="0.35362266501274464"/>
          <c:h val="7.457162061676241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252218472690914"/>
          <c:y val="5.7060367454068242E-2"/>
          <c:w val="0.69051993500812403"/>
          <c:h val="0.74193569553805772"/>
        </c:manualLayout>
      </c:layout>
      <c:lineChart>
        <c:grouping val="standard"/>
        <c:varyColors val="0"/>
        <c:ser>
          <c:idx val="0"/>
          <c:order val="0"/>
          <c:tx>
            <c:strRef>
              <c:f>'Under 15 estimates by revision'!$B$5</c:f>
              <c:strCache>
                <c:ptCount val="1"/>
                <c:pt idx="0">
                  <c:v>AFR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'Under 15 estimates by revision'!$C$4:$J$4</c:f>
              <c:strCache>
                <c:ptCount val="8"/>
                <c:pt idx="0">
                  <c:v>2nd  2003</c:v>
                </c:pt>
                <c:pt idx="1">
                  <c:v>3rd  2007</c:v>
                </c:pt>
                <c:pt idx="2">
                  <c:v>4th  2009</c:v>
                </c:pt>
                <c:pt idx="3">
                  <c:v>5th  2011</c:v>
                </c:pt>
                <c:pt idx="4">
                  <c:v>6th  2013</c:v>
                </c:pt>
                <c:pt idx="5">
                  <c:v>7th  2015</c:v>
                </c:pt>
                <c:pt idx="6">
                  <c:v>8th  2017</c:v>
                </c:pt>
                <c:pt idx="7">
                  <c:v>9th  2019</c:v>
                </c:pt>
              </c:strCache>
            </c:strRef>
          </c:cat>
          <c:val>
            <c:numRef>
              <c:f>'Under 15 estimates by revision'!$C$5:$J$5</c:f>
              <c:numCache>
                <c:formatCode>0.0</c:formatCode>
                <c:ptCount val="8"/>
                <c:pt idx="0">
                  <c:v>35.1</c:v>
                </c:pt>
                <c:pt idx="1">
                  <c:v>38.765000000000001</c:v>
                </c:pt>
                <c:pt idx="2">
                  <c:v>37.528314765800005</c:v>
                </c:pt>
                <c:pt idx="3">
                  <c:v>36.1</c:v>
                </c:pt>
                <c:pt idx="4">
                  <c:v>39.190147848000002</c:v>
                </c:pt>
                <c:pt idx="5">
                  <c:v>46.4</c:v>
                </c:pt>
                <c:pt idx="6">
                  <c:v>18.94480053646522</c:v>
                </c:pt>
                <c:pt idx="7" formatCode="General">
                  <c:v>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1-4B9E-92FD-05B15269A871}"/>
            </c:ext>
          </c:extLst>
        </c:ser>
        <c:ser>
          <c:idx val="1"/>
          <c:order val="1"/>
          <c:tx>
            <c:strRef>
              <c:f>'Under 15 estimates by revision'!$B$6</c:f>
              <c:strCache>
                <c:ptCount val="1"/>
                <c:pt idx="0">
                  <c:v>EUR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'Under 15 estimates by revision'!$C$4:$J$4</c:f>
              <c:strCache>
                <c:ptCount val="8"/>
                <c:pt idx="0">
                  <c:v>2nd  2003</c:v>
                </c:pt>
                <c:pt idx="1">
                  <c:v>3rd  2007</c:v>
                </c:pt>
                <c:pt idx="2">
                  <c:v>4th  2009</c:v>
                </c:pt>
                <c:pt idx="3">
                  <c:v>5th  2011</c:v>
                </c:pt>
                <c:pt idx="4">
                  <c:v>6th  2013</c:v>
                </c:pt>
                <c:pt idx="5">
                  <c:v>7th  2015</c:v>
                </c:pt>
                <c:pt idx="6">
                  <c:v>8th  2017</c:v>
                </c:pt>
                <c:pt idx="7">
                  <c:v>9th  2019</c:v>
                </c:pt>
              </c:strCache>
            </c:strRef>
          </c:cat>
          <c:val>
            <c:numRef>
              <c:f>'Under 15 estimates by revision'!$C$6:$J$6</c:f>
              <c:numCache>
                <c:formatCode>0.0</c:formatCode>
                <c:ptCount val="8"/>
                <c:pt idx="0">
                  <c:v>90.1</c:v>
                </c:pt>
                <c:pt idx="1">
                  <c:v>99.739000000000004</c:v>
                </c:pt>
                <c:pt idx="2">
                  <c:v>111.95554016633517</c:v>
                </c:pt>
                <c:pt idx="3">
                  <c:v>115.7</c:v>
                </c:pt>
                <c:pt idx="4">
                  <c:v>129.02093049252062</c:v>
                </c:pt>
                <c:pt idx="5">
                  <c:v>140.30000000000001</c:v>
                </c:pt>
                <c:pt idx="6">
                  <c:v>153.13097186274669</c:v>
                </c:pt>
                <c:pt idx="7" formatCode="General">
                  <c:v>162.6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11-4B9E-92FD-05B15269A871}"/>
            </c:ext>
          </c:extLst>
        </c:ser>
        <c:ser>
          <c:idx val="2"/>
          <c:order val="2"/>
          <c:tx>
            <c:strRef>
              <c:f>'Under 15 estimates by revision'!$B$7</c:f>
              <c:strCache>
                <c:ptCount val="1"/>
                <c:pt idx="0">
                  <c:v>MENA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'Under 15 estimates by revision'!$C$4:$J$4</c:f>
              <c:strCache>
                <c:ptCount val="8"/>
                <c:pt idx="0">
                  <c:v>2nd  2003</c:v>
                </c:pt>
                <c:pt idx="1">
                  <c:v>3rd  2007</c:v>
                </c:pt>
                <c:pt idx="2">
                  <c:v>4th  2009</c:v>
                </c:pt>
                <c:pt idx="3">
                  <c:v>5th  2011</c:v>
                </c:pt>
                <c:pt idx="4">
                  <c:v>6th  2013</c:v>
                </c:pt>
                <c:pt idx="5">
                  <c:v>7th  2015</c:v>
                </c:pt>
                <c:pt idx="6">
                  <c:v>8th  2017</c:v>
                </c:pt>
                <c:pt idx="7">
                  <c:v>9th  2019</c:v>
                </c:pt>
              </c:strCache>
            </c:strRef>
          </c:cat>
          <c:val>
            <c:numRef>
              <c:f>'Under 15 estimates by revision'!$C$7:$J$7</c:f>
              <c:numCache>
                <c:formatCode>0.0</c:formatCode>
                <c:ptCount val="8"/>
                <c:pt idx="0">
                  <c:v>46.6</c:v>
                </c:pt>
                <c:pt idx="1">
                  <c:v>55.086000000000013</c:v>
                </c:pt>
                <c:pt idx="2">
                  <c:v>54.376276166400011</c:v>
                </c:pt>
                <c:pt idx="3">
                  <c:v>65.2</c:v>
                </c:pt>
                <c:pt idx="4">
                  <c:v>64.28201709199999</c:v>
                </c:pt>
                <c:pt idx="5">
                  <c:v>60.7</c:v>
                </c:pt>
                <c:pt idx="6">
                  <c:v>88.571522935209074</c:v>
                </c:pt>
                <c:pt idx="7" formatCode="General">
                  <c:v>82.9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11-4B9E-92FD-05B15269A871}"/>
            </c:ext>
          </c:extLst>
        </c:ser>
        <c:ser>
          <c:idx val="3"/>
          <c:order val="3"/>
          <c:tx>
            <c:strRef>
              <c:f>'Under 15 estimates by revision'!$B$8</c:f>
              <c:strCache>
                <c:ptCount val="1"/>
                <c:pt idx="0">
                  <c:v>NAC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'Under 15 estimates by revision'!$C$4:$J$4</c:f>
              <c:strCache>
                <c:ptCount val="8"/>
                <c:pt idx="0">
                  <c:v>2nd  2003</c:v>
                </c:pt>
                <c:pt idx="1">
                  <c:v>3rd  2007</c:v>
                </c:pt>
                <c:pt idx="2">
                  <c:v>4th  2009</c:v>
                </c:pt>
                <c:pt idx="3">
                  <c:v>5th  2011</c:v>
                </c:pt>
                <c:pt idx="4">
                  <c:v>6th  2013</c:v>
                </c:pt>
                <c:pt idx="5">
                  <c:v>7th  2015</c:v>
                </c:pt>
                <c:pt idx="6">
                  <c:v>8th  2017</c:v>
                </c:pt>
                <c:pt idx="7">
                  <c:v>9th  2019</c:v>
                </c:pt>
              </c:strCache>
            </c:strRef>
          </c:cat>
          <c:val>
            <c:numRef>
              <c:f>'Under 15 estimates by revision'!$C$8:$J$8</c:f>
              <c:numCache>
                <c:formatCode>0.0</c:formatCode>
                <c:ptCount val="8"/>
                <c:pt idx="0">
                  <c:v>64.7</c:v>
                </c:pt>
                <c:pt idx="1">
                  <c:v>77.265000000000001</c:v>
                </c:pt>
                <c:pt idx="2">
                  <c:v>96.741003101400025</c:v>
                </c:pt>
                <c:pt idx="3">
                  <c:v>94.7</c:v>
                </c:pt>
                <c:pt idx="4">
                  <c:v>108.650784427</c:v>
                </c:pt>
                <c:pt idx="5">
                  <c:v>107.3</c:v>
                </c:pt>
                <c:pt idx="6">
                  <c:v>122.50903977309643</c:v>
                </c:pt>
                <c:pt idx="7" formatCode="General">
                  <c:v>121.4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11-4B9E-92FD-05B15269A871}"/>
            </c:ext>
          </c:extLst>
        </c:ser>
        <c:ser>
          <c:idx val="4"/>
          <c:order val="4"/>
          <c:tx>
            <c:strRef>
              <c:f>'Under 15 estimates by revision'!$B$9</c:f>
              <c:strCache>
                <c:ptCount val="1"/>
                <c:pt idx="0">
                  <c:v>SACA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'Under 15 estimates by revision'!$C$4:$J$4</c:f>
              <c:strCache>
                <c:ptCount val="8"/>
                <c:pt idx="0">
                  <c:v>2nd  2003</c:v>
                </c:pt>
                <c:pt idx="1">
                  <c:v>3rd  2007</c:v>
                </c:pt>
                <c:pt idx="2">
                  <c:v>4th  2009</c:v>
                </c:pt>
                <c:pt idx="3">
                  <c:v>5th  2011</c:v>
                </c:pt>
                <c:pt idx="4">
                  <c:v>6th  2013</c:v>
                </c:pt>
                <c:pt idx="5">
                  <c:v>7th  2015</c:v>
                </c:pt>
                <c:pt idx="6">
                  <c:v>8th  2017</c:v>
                </c:pt>
                <c:pt idx="7">
                  <c:v>9th  2019</c:v>
                </c:pt>
              </c:strCache>
            </c:strRef>
          </c:cat>
          <c:val>
            <c:numRef>
              <c:f>'Under 15 estimates by revision'!$C$9:$J$9</c:f>
              <c:numCache>
                <c:formatCode>0.0</c:formatCode>
                <c:ptCount val="8"/>
                <c:pt idx="0">
                  <c:v>40.4</c:v>
                </c:pt>
                <c:pt idx="1">
                  <c:v>36.524999999999999</c:v>
                </c:pt>
                <c:pt idx="2">
                  <c:v>36.918593818800012</c:v>
                </c:pt>
                <c:pt idx="3">
                  <c:v>36.1</c:v>
                </c:pt>
                <c:pt idx="4">
                  <c:v>45.614331108999991</c:v>
                </c:pt>
                <c:pt idx="5">
                  <c:v>45.1</c:v>
                </c:pt>
                <c:pt idx="6">
                  <c:v>66.942945021836238</c:v>
                </c:pt>
                <c:pt idx="7" formatCode="General">
                  <c:v>68.400000000000006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11-4B9E-92FD-05B15269A871}"/>
            </c:ext>
          </c:extLst>
        </c:ser>
        <c:ser>
          <c:idx val="5"/>
          <c:order val="5"/>
          <c:tx>
            <c:strRef>
              <c:f>'Under 15 estimates by revision'!$B$10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'Under 15 estimates by revision'!$C$4:$J$4</c:f>
              <c:strCache>
                <c:ptCount val="8"/>
                <c:pt idx="0">
                  <c:v>2nd  2003</c:v>
                </c:pt>
                <c:pt idx="1">
                  <c:v>3rd  2007</c:v>
                </c:pt>
                <c:pt idx="2">
                  <c:v>4th  2009</c:v>
                </c:pt>
                <c:pt idx="3">
                  <c:v>5th  2011</c:v>
                </c:pt>
                <c:pt idx="4">
                  <c:v>6th  2013</c:v>
                </c:pt>
                <c:pt idx="5">
                  <c:v>7th  2015</c:v>
                </c:pt>
                <c:pt idx="6">
                  <c:v>8th  2017</c:v>
                </c:pt>
                <c:pt idx="7">
                  <c:v>9th  2019</c:v>
                </c:pt>
              </c:strCache>
            </c:strRef>
          </c:cat>
          <c:val>
            <c:numRef>
              <c:f>'Under 15 estimates by revision'!$C$10:$J$10</c:f>
              <c:numCache>
                <c:formatCode>0.0</c:formatCode>
                <c:ptCount val="8"/>
                <c:pt idx="0">
                  <c:v>104.8</c:v>
                </c:pt>
                <c:pt idx="1">
                  <c:v>107.25800000000001</c:v>
                </c:pt>
                <c:pt idx="2">
                  <c:v>113.45869382589999</c:v>
                </c:pt>
                <c:pt idx="3">
                  <c:v>111.5</c:v>
                </c:pt>
                <c:pt idx="4">
                  <c:v>77.873481440999996</c:v>
                </c:pt>
                <c:pt idx="5">
                  <c:v>81.400000000000006</c:v>
                </c:pt>
                <c:pt idx="6">
                  <c:v>73.545927502128748</c:v>
                </c:pt>
                <c:pt idx="7" formatCode="General">
                  <c:v>101.7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11-4B9E-92FD-05B15269A871}"/>
            </c:ext>
          </c:extLst>
        </c:ser>
        <c:ser>
          <c:idx val="6"/>
          <c:order val="6"/>
          <c:tx>
            <c:strRef>
              <c:f>'Under 15 estimates by revision'!$B$11</c:f>
              <c:strCache>
                <c:ptCount val="1"/>
                <c:pt idx="0">
                  <c:v>WP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'Under 15 estimates by revision'!$C$4:$J$4</c:f>
              <c:strCache>
                <c:ptCount val="8"/>
                <c:pt idx="0">
                  <c:v>2nd  2003</c:v>
                </c:pt>
                <c:pt idx="1">
                  <c:v>3rd  2007</c:v>
                </c:pt>
                <c:pt idx="2">
                  <c:v>4th  2009</c:v>
                </c:pt>
                <c:pt idx="3">
                  <c:v>5th  2011</c:v>
                </c:pt>
                <c:pt idx="4">
                  <c:v>6th  2013</c:v>
                </c:pt>
                <c:pt idx="5">
                  <c:v>7th  2015</c:v>
                </c:pt>
                <c:pt idx="6">
                  <c:v>8th  2017</c:v>
                </c:pt>
                <c:pt idx="7">
                  <c:v>9th  2019</c:v>
                </c:pt>
              </c:strCache>
            </c:strRef>
          </c:cat>
          <c:val>
            <c:numRef>
              <c:f>'Under 15 estimates by revision'!$C$11:$J$11</c:f>
              <c:numCache>
                <c:formatCode>0.0</c:formatCode>
                <c:ptCount val="8"/>
                <c:pt idx="0">
                  <c:v>21.6</c:v>
                </c:pt>
                <c:pt idx="1">
                  <c:v>22.786000000000008</c:v>
                </c:pt>
                <c:pt idx="2">
                  <c:v>30.524646756499994</c:v>
                </c:pt>
                <c:pt idx="3">
                  <c:v>30.7</c:v>
                </c:pt>
                <c:pt idx="4">
                  <c:v>32.507082763</c:v>
                </c:pt>
                <c:pt idx="5">
                  <c:v>60.8</c:v>
                </c:pt>
                <c:pt idx="6">
                  <c:v>53.338226945540654</c:v>
                </c:pt>
                <c:pt idx="7" formatCode="General">
                  <c:v>54.4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11-4B9E-92FD-05B15269A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04752704"/>
        <c:axId val="-1204759776"/>
      </c:lineChart>
      <c:catAx>
        <c:axId val="-120475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4759776"/>
        <c:crosses val="autoZero"/>
        <c:auto val="1"/>
        <c:lblAlgn val="ctr"/>
        <c:lblOffset val="100"/>
        <c:noMultiLvlLbl val="0"/>
      </c:catAx>
      <c:valAx>
        <c:axId val="-120475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4752704"/>
        <c:crosses val="autoZero"/>
        <c:crossBetween val="between"/>
      </c:valAx>
      <c:spPr>
        <a:solidFill>
          <a:schemeClr val="lt1"/>
        </a:solidFill>
        <a:ln w="2540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85949714619005968"/>
          <c:y val="0.22193095654709827"/>
          <c:w val="0.14050285380994043"/>
          <c:h val="0.546878827646544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'2021 estimates'!$R$3</c:f>
              <c:strCache>
                <c:ptCount val="1"/>
                <c:pt idx="0">
                  <c:v>SMR extrapolation prediction</c:v>
                </c:pt>
              </c:strCache>
            </c:strRef>
          </c:tx>
          <c:spPr>
            <a:ln w="28575">
              <a:noFill/>
            </a:ln>
          </c:spPr>
          <c:xVal>
            <c:numRef>
              <c:f>'2021 estimates'!$Q$4:$Q$218</c:f>
              <c:numCache>
                <c:formatCode>0.0</c:formatCode>
                <c:ptCount val="215"/>
                <c:pt idx="0">
                  <c:v>46.5128248805674</c:v>
                </c:pt>
                <c:pt idx="1">
                  <c:v>8.6142789466059604</c:v>
                </c:pt>
                <c:pt idx="2">
                  <c:v>19.954866571449099</c:v>
                </c:pt>
                <c:pt idx="3">
                  <c:v>10.35</c:v>
                </c:pt>
                <c:pt idx="4">
                  <c:v>2.83160690998396</c:v>
                </c:pt>
                <c:pt idx="5">
                  <c:v>50.180154619039698</c:v>
                </c:pt>
                <c:pt idx="6">
                  <c:v>5.7904107972921697</c:v>
                </c:pt>
                <c:pt idx="7">
                  <c:v>8.2380527764146905</c:v>
                </c:pt>
                <c:pt idx="8">
                  <c:v>10.5087235091144</c:v>
                </c:pt>
                <c:pt idx="9">
                  <c:v>10.09</c:v>
                </c:pt>
                <c:pt idx="10">
                  <c:v>3.0518163651671202</c:v>
                </c:pt>
                <c:pt idx="11">
                  <c:v>2.84519544265707</c:v>
                </c:pt>
                <c:pt idx="12">
                  <c:v>18.237575383160301</c:v>
                </c:pt>
                <c:pt idx="13">
                  <c:v>10.8555097897201</c:v>
                </c:pt>
                <c:pt idx="14">
                  <c:v>5.9017782692824303</c:v>
                </c:pt>
                <c:pt idx="15">
                  <c:v>25.589660577717499</c:v>
                </c:pt>
                <c:pt idx="16">
                  <c:v>11.7411077304785</c:v>
                </c:pt>
                <c:pt idx="17">
                  <c:v>2.42191846824932</c:v>
                </c:pt>
                <c:pt idx="18">
                  <c:v>2.7351994815415299</c:v>
                </c:pt>
                <c:pt idx="19">
                  <c:v>10.5892904273596</c:v>
                </c:pt>
                <c:pt idx="20">
                  <c:v>59.001273580197001</c:v>
                </c:pt>
                <c:pt idx="21">
                  <c:v>2.5</c:v>
                </c:pt>
                <c:pt idx="22">
                  <c:v>23.849666099433801</c:v>
                </c:pt>
                <c:pt idx="23">
                  <c:v>21.194508914149001</c:v>
                </c:pt>
                <c:pt idx="24">
                  <c:v>5.0581398742528503</c:v>
                </c:pt>
                <c:pt idx="25">
                  <c:v>32.255544840542598</c:v>
                </c:pt>
                <c:pt idx="26">
                  <c:v>12.4478381891936</c:v>
                </c:pt>
                <c:pt idx="27">
                  <c:v>11.35</c:v>
                </c:pt>
                <c:pt idx="28">
                  <c:v>9.5526773523982307</c:v>
                </c:pt>
                <c:pt idx="29">
                  <c:v>5.6288043386920901</c:v>
                </c:pt>
                <c:pt idx="30">
                  <c:v>53.937242907530397</c:v>
                </c:pt>
                <c:pt idx="31">
                  <c:v>39.850356994583699</c:v>
                </c:pt>
                <c:pt idx="32">
                  <c:v>22.8336007086824</c:v>
                </c:pt>
                <c:pt idx="33">
                  <c:v>50.1732769530837</c:v>
                </c:pt>
                <c:pt idx="34">
                  <c:v>4.24551803345304</c:v>
                </c:pt>
                <c:pt idx="35">
                  <c:v>12.789775384217601</c:v>
                </c:pt>
                <c:pt idx="36">
                  <c:v>5.63</c:v>
                </c:pt>
                <c:pt idx="37">
                  <c:v>81.003217021782802</c:v>
                </c:pt>
                <c:pt idx="38">
                  <c:v>69.095998599304593</c:v>
                </c:pt>
                <c:pt idx="39">
                  <c:v>3.7</c:v>
                </c:pt>
                <c:pt idx="40">
                  <c:v>5.9664397522185304</c:v>
                </c:pt>
                <c:pt idx="41">
                  <c:v>6.7589334874161402</c:v>
                </c:pt>
                <c:pt idx="42">
                  <c:v>11.8379662044805</c:v>
                </c:pt>
                <c:pt idx="43">
                  <c:v>48.280046118445597</c:v>
                </c:pt>
                <c:pt idx="44">
                  <c:v>34.850634340712297</c:v>
                </c:pt>
                <c:pt idx="45">
                  <c:v>7.5435707882581999</c:v>
                </c:pt>
                <c:pt idx="46">
                  <c:v>58.599669231353197</c:v>
                </c:pt>
                <c:pt idx="47">
                  <c:v>4.0545186504783102</c:v>
                </c:pt>
                <c:pt idx="48">
                  <c:v>3.8098974413656501</c:v>
                </c:pt>
                <c:pt idx="49">
                  <c:v>6.5</c:v>
                </c:pt>
                <c:pt idx="50">
                  <c:v>1.83956034408744</c:v>
                </c:pt>
                <c:pt idx="51">
                  <c:v>2.52871844588288</c:v>
                </c:pt>
                <c:pt idx="52">
                  <c:v>13.1</c:v>
                </c:pt>
                <c:pt idx="53">
                  <c:v>66.108135419728697</c:v>
                </c:pt>
                <c:pt idx="54">
                  <c:v>3.2406857557303801</c:v>
                </c:pt>
                <c:pt idx="55">
                  <c:v>48.416799486096799</c:v>
                </c:pt>
                <c:pt idx="56">
                  <c:v>30.9364925143561</c:v>
                </c:pt>
                <c:pt idx="57">
                  <c:v>23.451829747900099</c:v>
                </c:pt>
                <c:pt idx="58">
                  <c:v>12.0379280801391</c:v>
                </c:pt>
                <c:pt idx="59">
                  <c:v>17.325358912399299</c:v>
                </c:pt>
                <c:pt idx="60">
                  <c:v>11.436875924655901</c:v>
                </c:pt>
                <c:pt idx="61">
                  <c:v>60.412524959319803</c:v>
                </c:pt>
                <c:pt idx="62">
                  <c:v>30.471098801600402</c:v>
                </c:pt>
                <c:pt idx="63">
                  <c:v>1.8696378966673901</c:v>
                </c:pt>
                <c:pt idx="64">
                  <c:v>38.566770556636101</c:v>
                </c:pt>
                <c:pt idx="65">
                  <c:v>36.549012265390999</c:v>
                </c:pt>
                <c:pt idx="66">
                  <c:v>5.22</c:v>
                </c:pt>
                <c:pt idx="67">
                  <c:v>21.677014305696702</c:v>
                </c:pt>
                <c:pt idx="68">
                  <c:v>1.9455795653199901</c:v>
                </c:pt>
                <c:pt idx="69">
                  <c:v>3.7735302411698002</c:v>
                </c:pt>
                <c:pt idx="70">
                  <c:v>4.54</c:v>
                </c:pt>
                <c:pt idx="71">
                  <c:v>31.145861605415799</c:v>
                </c:pt>
                <c:pt idx="72">
                  <c:v>35.892884594277596</c:v>
                </c:pt>
                <c:pt idx="73">
                  <c:v>8.5270186920428692</c:v>
                </c:pt>
                <c:pt idx="74">
                  <c:v>3.2189332366247601</c:v>
                </c:pt>
                <c:pt idx="75">
                  <c:v>33.893383009395897</c:v>
                </c:pt>
                <c:pt idx="76">
                  <c:v>3.30761031800369</c:v>
                </c:pt>
                <c:pt idx="77">
                  <c:v>8.5</c:v>
                </c:pt>
                <c:pt idx="78">
                  <c:v>14.6811290482758</c:v>
                </c:pt>
                <c:pt idx="79">
                  <c:v>11.34</c:v>
                </c:pt>
                <c:pt idx="80">
                  <c:v>20.7475156404135</c:v>
                </c:pt>
                <c:pt idx="81">
                  <c:v>63.819793822014503</c:v>
                </c:pt>
                <c:pt idx="82">
                  <c:v>52.323206293495801</c:v>
                </c:pt>
                <c:pt idx="83">
                  <c:v>24.4369814181773</c:v>
                </c:pt>
                <c:pt idx="84">
                  <c:v>48.216193499211002</c:v>
                </c:pt>
                <c:pt idx="85">
                  <c:v>2.7</c:v>
                </c:pt>
                <c:pt idx="86">
                  <c:v>14.453169288374101</c:v>
                </c:pt>
                <c:pt idx="87">
                  <c:v>2.71</c:v>
                </c:pt>
                <c:pt idx="88">
                  <c:v>3.0327957644372598</c:v>
                </c:pt>
                <c:pt idx="89">
                  <c:v>1.5530766478945499</c:v>
                </c:pt>
                <c:pt idx="90">
                  <c:v>28.256772668291301</c:v>
                </c:pt>
                <c:pt idx="91">
                  <c:v>20.241942482511998</c:v>
                </c:pt>
                <c:pt idx="92">
                  <c:v>11.993412861593299</c:v>
                </c:pt>
                <c:pt idx="93">
                  <c:v>21.8284203458573</c:v>
                </c:pt>
                <c:pt idx="94">
                  <c:v>2.8290424748117098</c:v>
                </c:pt>
                <c:pt idx="95">
                  <c:v>3.93</c:v>
                </c:pt>
                <c:pt idx="96">
                  <c:v>2.9682933382166201</c:v>
                </c:pt>
                <c:pt idx="97">
                  <c:v>2.684453193165</c:v>
                </c:pt>
                <c:pt idx="98">
                  <c:v>11.925871580367801</c:v>
                </c:pt>
                <c:pt idx="99">
                  <c:v>1.79732883044299</c:v>
                </c:pt>
                <c:pt idx="100">
                  <c:v>13.4086666338649</c:v>
                </c:pt>
                <c:pt idx="101">
                  <c:v>9.3023771690621295</c:v>
                </c:pt>
                <c:pt idx="102">
                  <c:v>31.8651455283186</c:v>
                </c:pt>
                <c:pt idx="103">
                  <c:v>40.112941629041998</c:v>
                </c:pt>
                <c:pt idx="104">
                  <c:v>6.7670557199067103</c:v>
                </c:pt>
                <c:pt idx="105">
                  <c:v>16.361929983581401</c:v>
                </c:pt>
                <c:pt idx="106">
                  <c:v>36.4</c:v>
                </c:pt>
                <c:pt idx="107">
                  <c:v>3.0909594611185498</c:v>
                </c:pt>
                <c:pt idx="108">
                  <c:v>6.1646907738214702</c:v>
                </c:pt>
                <c:pt idx="109">
                  <c:v>68.076962444868101</c:v>
                </c:pt>
                <c:pt idx="110">
                  <c:v>62.182780398053403</c:v>
                </c:pt>
                <c:pt idx="111">
                  <c:v>9.8831131170878894</c:v>
                </c:pt>
                <c:pt idx="112">
                  <c:v>4.18</c:v>
                </c:pt>
                <c:pt idx="113">
                  <c:v>2.9890193098064399</c:v>
                </c:pt>
                <c:pt idx="114">
                  <c:v>2.2477640438491102</c:v>
                </c:pt>
                <c:pt idx="115">
                  <c:v>3.06</c:v>
                </c:pt>
                <c:pt idx="116">
                  <c:v>36.472119246040997</c:v>
                </c:pt>
                <c:pt idx="117">
                  <c:v>30.911809763488201</c:v>
                </c:pt>
                <c:pt idx="118">
                  <c:v>7.3207577873694802</c:v>
                </c:pt>
                <c:pt idx="119">
                  <c:v>6.5156473853627501</c:v>
                </c:pt>
                <c:pt idx="120">
                  <c:v>60.209543884433501</c:v>
                </c:pt>
                <c:pt idx="121">
                  <c:v>6.0782526180407404</c:v>
                </c:pt>
                <c:pt idx="122">
                  <c:v>26.389709464841001</c:v>
                </c:pt>
                <c:pt idx="123">
                  <c:v>50.139646693294203</c:v>
                </c:pt>
                <c:pt idx="124">
                  <c:v>14.269959103193401</c:v>
                </c:pt>
                <c:pt idx="125">
                  <c:v>14.269959103193401</c:v>
                </c:pt>
                <c:pt idx="126">
                  <c:v>12.196271627291701</c:v>
                </c:pt>
                <c:pt idx="127">
                  <c:v>24.540711561499499</c:v>
                </c:pt>
                <c:pt idx="128">
                  <c:v>12.353641024653699</c:v>
                </c:pt>
                <c:pt idx="129">
                  <c:v>2.5276754108083699</c:v>
                </c:pt>
                <c:pt idx="130">
                  <c:v>13.4465395041529</c:v>
                </c:pt>
                <c:pt idx="131">
                  <c:v>2.0397516103772699</c:v>
                </c:pt>
                <c:pt idx="132">
                  <c:v>18.342283129755501</c:v>
                </c:pt>
                <c:pt idx="133">
                  <c:v>54.773539156784899</c:v>
                </c:pt>
                <c:pt idx="134">
                  <c:v>35.754855048482902</c:v>
                </c:pt>
                <c:pt idx="135">
                  <c:v>30.725068284753</c:v>
                </c:pt>
                <c:pt idx="136">
                  <c:v>25.7046812266003</c:v>
                </c:pt>
                <c:pt idx="137">
                  <c:v>25.618696562971401</c:v>
                </c:pt>
                <c:pt idx="138">
                  <c:v>3.4545849081895099</c:v>
                </c:pt>
                <c:pt idx="139">
                  <c:v>5.08</c:v>
                </c:pt>
                <c:pt idx="140">
                  <c:v>3.94254962173884</c:v>
                </c:pt>
                <c:pt idx="141">
                  <c:v>14.3141394477629</c:v>
                </c:pt>
                <c:pt idx="142">
                  <c:v>46.721429212176403</c:v>
                </c:pt>
                <c:pt idx="143">
                  <c:v>74.160316590376794</c:v>
                </c:pt>
                <c:pt idx="144">
                  <c:v>5.3445098768762502</c:v>
                </c:pt>
                <c:pt idx="145">
                  <c:v>11.99</c:v>
                </c:pt>
                <c:pt idx="146">
                  <c:v>1.98417062317694</c:v>
                </c:pt>
                <c:pt idx="147">
                  <c:v>9.8123429838826102</c:v>
                </c:pt>
                <c:pt idx="148">
                  <c:v>55.663825037745802</c:v>
                </c:pt>
                <c:pt idx="149">
                  <c:v>15.779705214463901</c:v>
                </c:pt>
                <c:pt idx="150">
                  <c:v>12.780209552973799</c:v>
                </c:pt>
                <c:pt idx="151">
                  <c:v>35.850004273224798</c:v>
                </c:pt>
                <c:pt idx="152">
                  <c:v>16.633302094890301</c:v>
                </c:pt>
                <c:pt idx="153">
                  <c:v>10.2552658630682</c:v>
                </c:pt>
                <c:pt idx="154">
                  <c:v>21.633118872448499</c:v>
                </c:pt>
                <c:pt idx="155">
                  <c:v>3.76272136744779</c:v>
                </c:pt>
                <c:pt idx="156">
                  <c:v>3.0501730950515702</c:v>
                </c:pt>
                <c:pt idx="157">
                  <c:v>6.14</c:v>
                </c:pt>
                <c:pt idx="158">
                  <c:v>5.5681526999281301</c:v>
                </c:pt>
                <c:pt idx="159">
                  <c:v>2.7266931233632601</c:v>
                </c:pt>
                <c:pt idx="160">
                  <c:v>5.6946702691401896</c:v>
                </c:pt>
                <c:pt idx="161">
                  <c:v>4.9307221976190201</c:v>
                </c:pt>
                <c:pt idx="162">
                  <c:v>26.290133744035799</c:v>
                </c:pt>
                <c:pt idx="163">
                  <c:v>12.918344055068999</c:v>
                </c:pt>
                <c:pt idx="164">
                  <c:v>1.49318115564395</c:v>
                </c:pt>
                <c:pt idx="165">
                  <c:v>23.484255079860102</c:v>
                </c:pt>
                <c:pt idx="166">
                  <c:v>5.6858718218908404</c:v>
                </c:pt>
                <c:pt idx="167">
                  <c:v>32.695969386853598</c:v>
                </c:pt>
                <c:pt idx="168">
                  <c:v>4.6287359324798301</c:v>
                </c:pt>
                <c:pt idx="169">
                  <c:v>12.2616936731427</c:v>
                </c:pt>
                <c:pt idx="170">
                  <c:v>80.921036391288396</c:v>
                </c:pt>
                <c:pt idx="171">
                  <c:v>2.0501078775899599</c:v>
                </c:pt>
                <c:pt idx="172">
                  <c:v>4.68317833689217</c:v>
                </c:pt>
                <c:pt idx="173">
                  <c:v>1.66051485821116</c:v>
                </c:pt>
                <c:pt idx="174">
                  <c:v>16.821474809943801</c:v>
                </c:pt>
                <c:pt idx="175">
                  <c:v>74.032143458052403</c:v>
                </c:pt>
                <c:pt idx="176">
                  <c:v>27.5164818893263</c:v>
                </c:pt>
                <c:pt idx="177">
                  <c:v>62.3710703861653</c:v>
                </c:pt>
                <c:pt idx="178">
                  <c:v>2.6033568743744602</c:v>
                </c:pt>
                <c:pt idx="179">
                  <c:v>6.0769909876409196</c:v>
                </c:pt>
                <c:pt idx="180">
                  <c:v>12.8756603341026</c:v>
                </c:pt>
                <c:pt idx="181">
                  <c:v>20.013846672465299</c:v>
                </c:pt>
                <c:pt idx="182">
                  <c:v>13.3854873459268</c:v>
                </c:pt>
                <c:pt idx="183">
                  <c:v>16.636113801243599</c:v>
                </c:pt>
                <c:pt idx="184">
                  <c:v>40.968681384121801</c:v>
                </c:pt>
                <c:pt idx="185">
                  <c:v>16.079923623550702</c:v>
                </c:pt>
                <c:pt idx="186">
                  <c:v>2.0827716475236802</c:v>
                </c:pt>
                <c:pt idx="187">
                  <c:v>3.5660968817190701</c:v>
                </c:pt>
                <c:pt idx="188">
                  <c:v>17.922607508924902</c:v>
                </c:pt>
                <c:pt idx="189">
                  <c:v>4.2300000000000004</c:v>
                </c:pt>
                <c:pt idx="190">
                  <c:v>29.595545480470999</c:v>
                </c:pt>
                <c:pt idx="191">
                  <c:v>7.7208704292769799</c:v>
                </c:pt>
                <c:pt idx="192">
                  <c:v>38.072024953266101</c:v>
                </c:pt>
                <c:pt idx="193">
                  <c:v>45.761149469721602</c:v>
                </c:pt>
                <c:pt idx="194">
                  <c:v>14.2913433059379</c:v>
                </c:pt>
                <c:pt idx="195">
                  <c:v>15.655800040869901</c:v>
                </c:pt>
                <c:pt idx="196">
                  <c:v>14.486694208547</c:v>
                </c:pt>
                <c:pt idx="197">
                  <c:v>8.6153282712556596</c:v>
                </c:pt>
                <c:pt idx="198">
                  <c:v>36.321638351999503</c:v>
                </c:pt>
                <c:pt idx="199">
                  <c:v>20.231471006204</c:v>
                </c:pt>
                <c:pt idx="200">
                  <c:v>33.437325621288203</c:v>
                </c:pt>
                <c:pt idx="201">
                  <c:v>7.1772532948622496</c:v>
                </c:pt>
                <c:pt idx="202">
                  <c:v>6.4048888171662304</c:v>
                </c:pt>
                <c:pt idx="203">
                  <c:v>3.6743768921846001</c:v>
                </c:pt>
                <c:pt idx="204">
                  <c:v>35.976715688525204</c:v>
                </c:pt>
                <c:pt idx="205">
                  <c:v>5.5574251246878896</c:v>
                </c:pt>
                <c:pt idx="206">
                  <c:v>6.0683241189256902</c:v>
                </c:pt>
                <c:pt idx="207">
                  <c:v>7.56</c:v>
                </c:pt>
                <c:pt idx="208">
                  <c:v>15.574519717796299</c:v>
                </c:pt>
                <c:pt idx="209">
                  <c:v>21.853757065803499</c:v>
                </c:pt>
                <c:pt idx="210">
                  <c:v>21.038436378730701</c:v>
                </c:pt>
                <c:pt idx="211">
                  <c:v>15.884507315953099</c:v>
                </c:pt>
                <c:pt idx="212">
                  <c:v>43.623031486157103</c:v>
                </c:pt>
                <c:pt idx="213">
                  <c:v>42.4152614198793</c:v>
                </c:pt>
                <c:pt idx="214">
                  <c:v>38.423775587698401</c:v>
                </c:pt>
              </c:numCache>
            </c:numRef>
          </c:xVal>
          <c:yVal>
            <c:numRef>
              <c:f>'2021 estimates'!$R$4:$R$218</c:f>
              <c:numCache>
                <c:formatCode>0.0</c:formatCode>
                <c:ptCount val="215"/>
                <c:pt idx="0">
                  <c:v>36.507381876721766</c:v>
                </c:pt>
                <c:pt idx="1">
                  <c:v>2.9325635721945402</c:v>
                </c:pt>
                <c:pt idx="2">
                  <c:v>6.2366317825896012</c:v>
                </c:pt>
                <c:pt idx="3">
                  <c:v>3.2915738524186562</c:v>
                </c:pt>
                <c:pt idx="4">
                  <c:v>1.9959459217577948</c:v>
                </c:pt>
                <c:pt idx="5">
                  <c:v>46.596519791883452</c:v>
                </c:pt>
                <c:pt idx="6">
                  <c:v>2.4302317167235632</c:v>
                </c:pt>
                <c:pt idx="7">
                  <c:v>2.8600645607935693</c:v>
                </c:pt>
                <c:pt idx="8">
                  <c:v>3.3265200765858669</c:v>
                </c:pt>
                <c:pt idx="9">
                  <c:v>3.2351209940028007</c:v>
                </c:pt>
                <c:pt idx="10">
                  <c:v>2.0254057601532494</c:v>
                </c:pt>
                <c:pt idx="11">
                  <c:v>1.9977513398308495</c:v>
                </c:pt>
                <c:pt idx="12">
                  <c:v>5.5632233094361077</c:v>
                </c:pt>
                <c:pt idx="13">
                  <c:v>3.4041684287486351</c:v>
                </c:pt>
                <c:pt idx="14">
                  <c:v>2.4483066294475178</c:v>
                </c:pt>
                <c:pt idx="15">
                  <c:v>9.0735162097493696</c:v>
                </c:pt>
                <c:pt idx="16">
                  <c:v>3.6107853516055317</c:v>
                </c:pt>
                <c:pt idx="17">
                  <c:v>1.9422728111065504</c:v>
                </c:pt>
                <c:pt idx="18">
                  <c:v>1.9831836730134553</c:v>
                </c:pt>
                <c:pt idx="19">
                  <c:v>3.3444002438381553</c:v>
                </c:pt>
                <c:pt idx="20">
                  <c:v>83.801629086234087</c:v>
                </c:pt>
                <c:pt idx="21">
                  <c:v>1.9523897072187626</c:v>
                </c:pt>
                <c:pt idx="22">
                  <c:v>8.0815741953036415</c:v>
                </c:pt>
                <c:pt idx="23">
                  <c:v>6.7728484911979523</c:v>
                </c:pt>
                <c:pt idx="24">
                  <c:v>2.314662405586116</c:v>
                </c:pt>
                <c:pt idx="25">
                  <c:v>14.138260465066576</c:v>
                </c:pt>
                <c:pt idx="26">
                  <c:v>3.7846321109703998</c:v>
                </c:pt>
                <c:pt idx="27">
                  <c:v>3.5180341334650596</c:v>
                </c:pt>
                <c:pt idx="28">
                  <c:v>3.121503409147079</c:v>
                </c:pt>
                <c:pt idx="29">
                  <c:v>2.4042400774241686</c:v>
                </c:pt>
                <c:pt idx="30">
                  <c:v>59.830134180290109</c:v>
                </c:pt>
                <c:pt idx="31">
                  <c:v>23.434681260368421</c:v>
                </c:pt>
                <c:pt idx="32">
                  <c:v>7.5532748233417051</c:v>
                </c:pt>
                <c:pt idx="33">
                  <c:v>46.575201357801426</c:v>
                </c:pt>
                <c:pt idx="34">
                  <c:v>2.1928340968276161</c:v>
                </c:pt>
                <c:pt idx="35">
                  <c:v>3.8717244337307872</c:v>
                </c:pt>
                <c:pt idx="36">
                  <c:v>2.4044313547055673</c:v>
                </c:pt>
                <c:pt idx="37">
                  <c:v>362.26836643945961</c:v>
                </c:pt>
                <c:pt idx="38">
                  <c:v>164.04164999411532</c:v>
                </c:pt>
                <c:pt idx="39">
                  <c:v>2.114668244318354</c:v>
                </c:pt>
                <c:pt idx="40">
                  <c:v>2.4588627940811012</c:v>
                </c:pt>
                <c:pt idx="41">
                  <c:v>2.5919973147286433</c:v>
                </c:pt>
                <c:pt idx="42">
                  <c:v>3.6341306584302702</c:v>
                </c:pt>
                <c:pt idx="43">
                  <c:v>41.062661993830623</c:v>
                </c:pt>
                <c:pt idx="44">
                  <c:v>16.80292309324906</c:v>
                </c:pt>
                <c:pt idx="45">
                  <c:v>2.7309124413259958</c:v>
                </c:pt>
                <c:pt idx="46">
                  <c:v>81.591989572999381</c:v>
                </c:pt>
                <c:pt idx="47">
                  <c:v>2.165142935608682</c:v>
                </c:pt>
                <c:pt idx="48">
                  <c:v>2.130187779956203</c:v>
                </c:pt>
                <c:pt idx="49">
                  <c:v>2.5477234822142574</c:v>
                </c:pt>
                <c:pt idx="50">
                  <c:v>1.8684528851116311</c:v>
                </c:pt>
                <c:pt idx="51">
                  <c:v>1.9561239499775065</c:v>
                </c:pt>
                <c:pt idx="52">
                  <c:v>3.952472235117602</c:v>
                </c:pt>
                <c:pt idx="53">
                  <c:v>134.46693459821924</c:v>
                </c:pt>
                <c:pt idx="54">
                  <c:v>2.0510190528129257</c:v>
                </c:pt>
                <c:pt idx="55">
                  <c:v>41.438000031305599</c:v>
                </c:pt>
                <c:pt idx="56">
                  <c:v>12.950306737169825</c:v>
                </c:pt>
                <c:pt idx="57">
                  <c:v>7.8704562324532494</c:v>
                </c:pt>
                <c:pt idx="58">
                  <c:v>3.6828050065257951</c:v>
                </c:pt>
                <c:pt idx="59">
                  <c:v>5.2356026614794127</c:v>
                </c:pt>
                <c:pt idx="60">
                  <c:v>3.5384287434060302</c:v>
                </c:pt>
                <c:pt idx="61">
                  <c:v>92.051868704384589</c:v>
                </c:pt>
                <c:pt idx="62">
                  <c:v>12.555436942672547</c:v>
                </c:pt>
                <c:pt idx="63">
                  <c:v>1.872195881369314</c:v>
                </c:pt>
                <c:pt idx="64">
                  <c:v>21.516318574378321</c:v>
                </c:pt>
                <c:pt idx="65">
                  <c:v>18.813167585032474</c:v>
                </c:pt>
                <c:pt idx="66">
                  <c:v>2.3397251328889039</c:v>
                </c:pt>
                <c:pt idx="67">
                  <c:v>6.9938135654095293</c:v>
                </c:pt>
                <c:pt idx="68">
                  <c:v>1.8816798304295381</c:v>
                </c:pt>
                <c:pt idx="69">
                  <c:v>2.1250394955779219</c:v>
                </c:pt>
                <c:pt idx="70">
                  <c:v>2.2362237597007257</c:v>
                </c:pt>
                <c:pt idx="71">
                  <c:v>13.131975915986018</c:v>
                </c:pt>
                <c:pt idx="72">
                  <c:v>18.009521202124521</c:v>
                </c:pt>
                <c:pt idx="73">
                  <c:v>2.9155864578792774</c:v>
                </c:pt>
                <c:pt idx="74">
                  <c:v>2.0480526842247873</c:v>
                </c:pt>
                <c:pt idx="75">
                  <c:v>15.766078298772806</c:v>
                </c:pt>
                <c:pt idx="76">
                  <c:v>2.0601724570278468</c:v>
                </c:pt>
                <c:pt idx="77">
                  <c:v>2.9103497296065917</c:v>
                </c:pt>
                <c:pt idx="78">
                  <c:v>4.390943375833448</c:v>
                </c:pt>
                <c:pt idx="79">
                  <c:v>3.5156941344098889</c:v>
                </c:pt>
                <c:pt idx="80">
                  <c:v>6.5743806233832167</c:v>
                </c:pt>
                <c:pt idx="81">
                  <c:v>115.47569030051802</c:v>
                </c:pt>
                <c:pt idx="82">
                  <c:v>53.737821495513607</c:v>
                </c:pt>
                <c:pt idx="83">
                  <c:v>8.4036370929401798</c:v>
                </c:pt>
                <c:pt idx="84">
                  <c:v>40.888576054927775</c:v>
                </c:pt>
                <c:pt idx="85">
                  <c:v>1.9785443902679209</c:v>
                </c:pt>
                <c:pt idx="86">
                  <c:v>4.3248456245463718</c:v>
                </c:pt>
                <c:pt idx="87">
                  <c:v>1.9798612829857847</c:v>
                </c:pt>
                <c:pt idx="88">
                  <c:v>2.0228440995303747</c:v>
                </c:pt>
                <c:pt idx="89" formatCode="0.00">
                  <c:v>1.8331744295110446</c:v>
                </c:pt>
                <c:pt idx="90">
                  <c:v>10.835418193877128</c:v>
                </c:pt>
                <c:pt idx="91">
                  <c:v>6.3569028877261511</c:v>
                </c:pt>
                <c:pt idx="92">
                  <c:v>3.6719130892270839</c:v>
                </c:pt>
                <c:pt idx="93">
                  <c:v>7.0646255464332102</c:v>
                </c:pt>
                <c:pt idx="94">
                  <c:v>1.995605385349204</c:v>
                </c:pt>
                <c:pt idx="95">
                  <c:v>2.14727874870534</c:v>
                </c:pt>
                <c:pt idx="96">
                  <c:v>2.0141811265669074</c:v>
                </c:pt>
                <c:pt idx="97">
                  <c:v>1.9764987818409339</c:v>
                </c:pt>
                <c:pt idx="98">
                  <c:v>3.6554486740331735</c:v>
                </c:pt>
                <c:pt idx="99">
                  <c:v>1.8632100176541686</c:v>
                </c:pt>
                <c:pt idx="100">
                  <c:v>4.034485846848372</c:v>
                </c:pt>
                <c:pt idx="101">
                  <c:v>3.0699480620703148</c:v>
                </c:pt>
                <c:pt idx="102">
                  <c:v>13.775736465068505</c:v>
                </c:pt>
                <c:pt idx="103">
                  <c:v>23.84771722826687</c:v>
                </c:pt>
                <c:pt idx="104">
                  <c:v>2.5933984737532856</c:v>
                </c:pt>
                <c:pt idx="105">
                  <c:v>4.9105146225589618</c:v>
                </c:pt>
                <c:pt idx="106">
                  <c:v>18.627561220098066</c:v>
                </c:pt>
                <c:pt idx="107">
                  <c:v>2.0306876944120047</c:v>
                </c:pt>
                <c:pt idx="108">
                  <c:v>2.4915123561505976</c:v>
                </c:pt>
                <c:pt idx="109">
                  <c:v>153.28780543003103</c:v>
                </c:pt>
                <c:pt idx="110">
                  <c:v>103.5587258773176</c:v>
                </c:pt>
                <c:pt idx="111">
                  <c:v>3.1908929357525575</c:v>
                </c:pt>
                <c:pt idx="112">
                  <c:v>2.1832955885453424</c:v>
                </c:pt>
                <c:pt idx="113">
                  <c:v>2.0169606671281008</c:v>
                </c:pt>
                <c:pt idx="114" formatCode="0.00">
                  <c:v>1.9198963677568495</c:v>
                </c:pt>
                <c:pt idx="115">
                  <c:v>2.0265089153995799</c:v>
                </c:pt>
                <c:pt idx="116">
                  <c:v>18.717161568054298</c:v>
                </c:pt>
                <c:pt idx="117">
                  <c:v>12.929055845901505</c:v>
                </c:pt>
                <c:pt idx="118">
                  <c:v>2.6907247427164114</c:v>
                </c:pt>
                <c:pt idx="119">
                  <c:v>2.5503773560473384</c:v>
                </c:pt>
                <c:pt idx="120">
                  <c:v>90.817005500912742</c:v>
                </c:pt>
                <c:pt idx="121">
                  <c:v>2.4772240625423372</c:v>
                </c:pt>
                <c:pt idx="122">
                  <c:v>9.5696088828533341</c:v>
                </c:pt>
                <c:pt idx="123">
                  <c:v>46.471099312097863</c:v>
                </c:pt>
                <c:pt idx="124">
                  <c:v>4.2724450608993862</c:v>
                </c:pt>
                <c:pt idx="125">
                  <c:v>4.2724450608993862</c:v>
                </c:pt>
                <c:pt idx="126">
                  <c:v>3.7218107888959739</c:v>
                </c:pt>
                <c:pt idx="127">
                  <c:v>8.4618382947915318</c:v>
                </c:pt>
                <c:pt idx="128">
                  <c:v>3.7609859121620395</c:v>
                </c:pt>
                <c:pt idx="129">
                  <c:v>1.9559881998266822</c:v>
                </c:pt>
                <c:pt idx="130">
                  <c:v>4.0446652856253271</c:v>
                </c:pt>
                <c:pt idx="131">
                  <c:v>1.8935072272499074</c:v>
                </c:pt>
                <c:pt idx="132">
                  <c:v>5.6021169980467818</c:v>
                </c:pt>
                <c:pt idx="133">
                  <c:v>63.253704520366654</c:v>
                </c:pt>
                <c:pt idx="134">
                  <c:v>17.844878843942691</c:v>
                </c:pt>
                <c:pt idx="135">
                  <c:v>12.769404559044405</c:v>
                </c:pt>
                <c:pt idx="136">
                  <c:v>9.1432228970296325</c:v>
                </c:pt>
                <c:pt idx="137">
                  <c:v>9.0910627654724987</c:v>
                </c:pt>
                <c:pt idx="138">
                  <c:v>2.0804180822962053</c:v>
                </c:pt>
                <c:pt idx="139">
                  <c:v>2.3180315241871123</c:v>
                </c:pt>
                <c:pt idx="140">
                  <c:v>2.1490724928713534</c:v>
                </c:pt>
                <c:pt idx="141">
                  <c:v>4.2850228461888147</c:v>
                </c:pt>
                <c:pt idx="142">
                  <c:v>37.017630176417427</c:v>
                </c:pt>
                <c:pt idx="143">
                  <c:v>229.77084208908099</c:v>
                </c:pt>
                <c:pt idx="144">
                  <c:v>2.3591889914321058</c:v>
                </c:pt>
                <c:pt idx="145">
                  <c:v>3.6710793660632426</c:v>
                </c:pt>
                <c:pt idx="146">
                  <c:v>1.8865176560737651</c:v>
                </c:pt>
                <c:pt idx="147">
                  <c:v>3.1759029834279198</c:v>
                </c:pt>
                <c:pt idx="148">
                  <c:v>67.113836044879449</c:v>
                </c:pt>
                <c:pt idx="149">
                  <c:v>4.7239227012693208</c:v>
                </c:pt>
                <c:pt idx="150">
                  <c:v>3.8692609536233591</c:v>
                </c:pt>
                <c:pt idx="151">
                  <c:v>17.958211333162239</c:v>
                </c:pt>
                <c:pt idx="152">
                  <c:v>4.9999849596959223</c:v>
                </c:pt>
                <c:pt idx="153">
                  <c:v>3.2708913924188279</c:v>
                </c:pt>
                <c:pt idx="154">
                  <c:v>6.9734168873167777</c:v>
                </c:pt>
                <c:pt idx="155">
                  <c:v>2.1235117487275952</c:v>
                </c:pt>
                <c:pt idx="156">
                  <c:v>2.025184319495223</c:v>
                </c:pt>
                <c:pt idx="157">
                  <c:v>2.4874225646793904</c:v>
                </c:pt>
                <c:pt idx="158">
                  <c:v>2.3945571992949182</c:v>
                </c:pt>
                <c:pt idx="159">
                  <c:v>1.9820615413543126</c:v>
                </c:pt>
                <c:pt idx="160">
                  <c:v>2.4147997575842663</c:v>
                </c:pt>
                <c:pt idx="161">
                  <c:v>2.2951218103510924</c:v>
                </c:pt>
                <c:pt idx="162">
                  <c:v>9.5064157543366665</c:v>
                </c:pt>
                <c:pt idx="163">
                  <c:v>3.9049872191263018</c:v>
                </c:pt>
                <c:pt idx="164">
                  <c:v>1.8258833314267122</c:v>
                </c:pt>
                <c:pt idx="165">
                  <c:v>7.8874548271566391</c:v>
                </c:pt>
                <c:pt idx="166">
                  <c:v>2.4133865038233537</c:v>
                </c:pt>
                <c:pt idx="167">
                  <c:v>14.5587028515813</c:v>
                </c:pt>
                <c:pt idx="168">
                  <c:v>2.2494658818511812</c:v>
                </c:pt>
                <c:pt idx="169">
                  <c:v>3.7380469777463801</c:v>
                </c:pt>
                <c:pt idx="170">
                  <c:v>360.29288403385954</c:v>
                </c:pt>
                <c:pt idx="171">
                  <c:v>1.8948124359510772</c:v>
                </c:pt>
                <c:pt idx="172">
                  <c:v>2.2576291422200181</c:v>
                </c:pt>
                <c:pt idx="173">
                  <c:v>1.8463259473807592</c:v>
                </c:pt>
                <c:pt idx="174">
                  <c:v>5.0629801010046416</c:v>
                </c:pt>
                <c:pt idx="175">
                  <c:v>227.81964354478498</c:v>
                </c:pt>
                <c:pt idx="176">
                  <c:v>10.314635982444011</c:v>
                </c:pt>
                <c:pt idx="177">
                  <c:v>104.86428736286534</c:v>
                </c:pt>
                <c:pt idx="178">
                  <c:v>1.9658625785775201</c:v>
                </c:pt>
                <c:pt idx="179">
                  <c:v>2.4770161219320901</c:v>
                </c:pt>
                <c:pt idx="180">
                  <c:v>3.8939126856974231</c:v>
                </c:pt>
                <c:pt idx="181">
                  <c:v>6.2611544754839228</c:v>
                </c:pt>
                <c:pt idx="182">
                  <c:v>4.0282683791501785</c:v>
                </c:pt>
                <c:pt idx="183">
                  <c:v>5.000920450219243</c:v>
                </c:pt>
                <c:pt idx="184">
                  <c:v>25.244957874304554</c:v>
                </c:pt>
                <c:pt idx="185">
                  <c:v>4.8192341458712438</c:v>
                </c:pt>
                <c:pt idx="186">
                  <c:v>1.8989349738865526</c:v>
                </c:pt>
                <c:pt idx="187">
                  <c:v>2.0959113981701272</c:v>
                </c:pt>
                <c:pt idx="188">
                  <c:v>5.4478487432189304</c:v>
                </c:pt>
                <c:pt idx="189">
                  <c:v>2.1905711290087995</c:v>
                </c:pt>
                <c:pt idx="190">
                  <c:v>11.844901477102333</c:v>
                </c:pt>
                <c:pt idx="191">
                  <c:v>2.7633195229256842</c:v>
                </c:pt>
                <c:pt idx="192">
                  <c:v>20.819561429135245</c:v>
                </c:pt>
                <c:pt idx="193">
                  <c:v>34.726414233372829</c:v>
                </c:pt>
                <c:pt idx="194">
                  <c:v>4.2785283528255071</c:v>
                </c:pt>
                <c:pt idx="195">
                  <c:v>4.6851377410072566</c:v>
                </c:pt>
                <c:pt idx="196">
                  <c:v>4.3345035296833085</c:v>
                </c:pt>
                <c:pt idx="197">
                  <c:v>2.932768326281376</c:v>
                </c:pt>
                <c:pt idx="198">
                  <c:v>18.530691515996033</c:v>
                </c:pt>
                <c:pt idx="199">
                  <c:v>6.3524753495622628</c:v>
                </c:pt>
                <c:pt idx="200">
                  <c:v>15.294850692008366</c:v>
                </c:pt>
                <c:pt idx="201">
                  <c:v>2.6651551893648051</c:v>
                </c:pt>
                <c:pt idx="202">
                  <c:v>2.5316514602491922</c:v>
                </c:pt>
                <c:pt idx="203">
                  <c:v>2.1110660760247395</c:v>
                </c:pt>
                <c:pt idx="204">
                  <c:v>18.11025592190224</c:v>
                </c:pt>
                <c:pt idx="205">
                  <c:v>2.3928486327154466</c:v>
                </c:pt>
                <c:pt idx="206">
                  <c:v>2.4755881293751165</c:v>
                </c:pt>
                <c:pt idx="207">
                  <c:v>2.7338993504178717</c:v>
                </c:pt>
                <c:pt idx="208">
                  <c:v>4.6598683913350936</c:v>
                </c:pt>
                <c:pt idx="209">
                  <c:v>7.0765452585888315</c:v>
                </c:pt>
                <c:pt idx="210">
                  <c:v>6.7028796092553256</c:v>
                </c:pt>
                <c:pt idx="211">
                  <c:v>4.7569785235652198</c:v>
                </c:pt>
                <c:pt idx="212">
                  <c:v>30.121454031145465</c:v>
                </c:pt>
                <c:pt idx="213">
                  <c:v>27.795575534992849</c:v>
                </c:pt>
                <c:pt idx="214">
                  <c:v>21.312574753678852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76-4822-9007-1AF07243A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4759232"/>
        <c:axId val="-1204763040"/>
      </c:scatterChart>
      <c:valAx>
        <c:axId val="-1204759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IMR (per 1,000 live births)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204763040"/>
        <c:crosses val="autoZero"/>
        <c:crossBetween val="midCat"/>
      </c:valAx>
      <c:valAx>
        <c:axId val="-120476304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Predicted SMR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-1204759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371475</xdr:colOff>
      <xdr:row>33</xdr:row>
      <xdr:rowOff>152400</xdr:rowOff>
    </xdr:from>
    <xdr:to>
      <xdr:col>20</xdr:col>
      <xdr:colOff>409575</xdr:colOff>
      <xdr:row>45</xdr:row>
      <xdr:rowOff>142875</xdr:rowOff>
    </xdr:to>
    <xdr:graphicFrame macro="">
      <xdr:nvGraphicFramePr>
        <xdr:cNvPr id="8224962" name="Chart 2">
          <a:extLst>
            <a:ext uri="{FF2B5EF4-FFF2-40B4-BE49-F238E27FC236}">
              <a16:creationId xmlns:a16="http://schemas.microsoft.com/office/drawing/2014/main" id="{00000000-0008-0000-0100-0000C2807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19050</xdr:colOff>
      <xdr:row>33</xdr:row>
      <xdr:rowOff>38100</xdr:rowOff>
    </xdr:from>
    <xdr:to>
      <xdr:col>11</xdr:col>
      <xdr:colOff>0</xdr:colOff>
      <xdr:row>47</xdr:row>
      <xdr:rowOff>152400</xdr:rowOff>
    </xdr:to>
    <xdr:pic>
      <xdr:nvPicPr>
        <xdr:cNvPr id="8224963" name="Picture 2">
          <a:extLst>
            <a:ext uri="{FF2B5EF4-FFF2-40B4-BE49-F238E27FC236}">
              <a16:creationId xmlns:a16="http://schemas.microsoft.com/office/drawing/2014/main" id="{00000000-0008-0000-0100-0000C380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6450" y="5000625"/>
          <a:ext cx="3962400" cy="254317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505239</xdr:colOff>
      <xdr:row>3</xdr:row>
      <xdr:rowOff>91108</xdr:rowOff>
    </xdr:from>
    <xdr:to>
      <xdr:col>24</xdr:col>
      <xdr:colOff>16565</xdr:colOff>
      <xdr:row>10</xdr:row>
      <xdr:rowOff>57978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6233913" y="753717"/>
          <a:ext cx="3188804" cy="1126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Life Tables Source: http://apps.who.int/gho/data/node.main.LIFECOUNTRY?lang=en (Countries highlighted in yellow not included in WHO life tables so data from similar  coutries is used instead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83</xdr:col>
      <xdr:colOff>428625</xdr:colOff>
      <xdr:row>7</xdr:row>
      <xdr:rowOff>28575</xdr:rowOff>
    </xdr:from>
    <xdr:to>
      <xdr:col>96</xdr:col>
      <xdr:colOff>495300</xdr:colOff>
      <xdr:row>53</xdr:row>
      <xdr:rowOff>19050</xdr:rowOff>
    </xdr:to>
    <xdr:graphicFrame macro="">
      <xdr:nvGraphicFramePr>
        <xdr:cNvPr id="4282143" name="Chart 1">
          <a:extLst>
            <a:ext uri="{FF2B5EF4-FFF2-40B4-BE49-F238E27FC236}">
              <a16:creationId xmlns:a16="http://schemas.microsoft.com/office/drawing/2014/main" id="{00000000-0008-0000-0700-00001F574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69</xdr:col>
      <xdr:colOff>466725</xdr:colOff>
      <xdr:row>7</xdr:row>
      <xdr:rowOff>47625</xdr:rowOff>
    </xdr:from>
    <xdr:to>
      <xdr:col>82</xdr:col>
      <xdr:colOff>161925</xdr:colOff>
      <xdr:row>48</xdr:row>
      <xdr:rowOff>76200</xdr:rowOff>
    </xdr:to>
    <xdr:graphicFrame macro="">
      <xdr:nvGraphicFramePr>
        <xdr:cNvPr id="4282144" name="Chart 2">
          <a:extLst>
            <a:ext uri="{FF2B5EF4-FFF2-40B4-BE49-F238E27FC236}">
              <a16:creationId xmlns:a16="http://schemas.microsoft.com/office/drawing/2014/main" id="{00000000-0008-0000-0700-000020574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0</xdr:colOff>
      <xdr:row>52</xdr:row>
      <xdr:rowOff>0</xdr:rowOff>
    </xdr:from>
    <xdr:to>
      <xdr:col>82</xdr:col>
      <xdr:colOff>295275</xdr:colOff>
      <xdr:row>93</xdr:row>
      <xdr:rowOff>28575</xdr:rowOff>
    </xdr:to>
    <xdr:graphicFrame macro="">
      <xdr:nvGraphicFramePr>
        <xdr:cNvPr id="4282145" name="Chart 3">
          <a:extLst>
            <a:ext uri="{FF2B5EF4-FFF2-40B4-BE49-F238E27FC236}">
              <a16:creationId xmlns:a16="http://schemas.microsoft.com/office/drawing/2014/main" id="{00000000-0008-0000-0700-000021574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360909</xdr:colOff>
      <xdr:row>73</xdr:row>
      <xdr:rowOff>40716</xdr:rowOff>
    </xdr:from>
    <xdr:to>
      <xdr:col>21</xdr:col>
      <xdr:colOff>90705</xdr:colOff>
      <xdr:row>89</xdr:row>
      <xdr:rowOff>22497</xdr:rowOff>
    </xdr:to>
    <xdr:graphicFrame macro="">
      <xdr:nvGraphicFramePr>
        <xdr:cNvPr id="10424723" name="Chart 6">
          <a:extLst>
            <a:ext uri="{FF2B5EF4-FFF2-40B4-BE49-F238E27FC236}">
              <a16:creationId xmlns:a16="http://schemas.microsoft.com/office/drawing/2014/main" id="{00000000-0008-0000-0A00-000093119F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65689</xdr:colOff>
      <xdr:row>1</xdr:row>
      <xdr:rowOff>153276</xdr:rowOff>
    </xdr:from>
    <xdr:to>
      <xdr:col>20</xdr:col>
      <xdr:colOff>408589</xdr:colOff>
      <xdr:row>14</xdr:row>
      <xdr:rowOff>10949</xdr:rowOff>
    </xdr:to>
    <xdr:graphicFrame macro="">
      <xdr:nvGraphicFramePr>
        <xdr:cNvPr id="10424724" name="Chart 7">
          <a:extLst>
            <a:ext uri="{FF2B5EF4-FFF2-40B4-BE49-F238E27FC236}">
              <a16:creationId xmlns:a16="http://schemas.microsoft.com/office/drawing/2014/main" id="{00000000-0008-0000-0A00-000094119F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405086</xdr:colOff>
      <xdr:row>25</xdr:row>
      <xdr:rowOff>295604</xdr:rowOff>
    </xdr:from>
    <xdr:to>
      <xdr:col>21</xdr:col>
      <xdr:colOff>134882</xdr:colOff>
      <xdr:row>45</xdr:row>
      <xdr:rowOff>32847</xdr:rowOff>
    </xdr:to>
    <xdr:graphicFrame macro="">
      <xdr:nvGraphicFramePr>
        <xdr:cNvPr id="18" name="Chart 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328448</xdr:colOff>
      <xdr:row>92</xdr:row>
      <xdr:rowOff>76636</xdr:rowOff>
    </xdr:from>
    <xdr:to>
      <xdr:col>21</xdr:col>
      <xdr:colOff>58244</xdr:colOff>
      <xdr:row>109</xdr:row>
      <xdr:rowOff>32952</xdr:rowOff>
    </xdr:to>
    <xdr:graphicFrame macro="">
      <xdr:nvGraphicFramePr>
        <xdr:cNvPr id="23" name="Chart 6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346655</xdr:colOff>
      <xdr:row>48</xdr:row>
      <xdr:rowOff>102963</xdr:rowOff>
    </xdr:from>
    <xdr:to>
      <xdr:col>21</xdr:col>
      <xdr:colOff>76451</xdr:colOff>
      <xdr:row>69</xdr:row>
      <xdr:rowOff>739</xdr:rowOff>
    </xdr:to>
    <xdr:graphicFrame macro="">
      <xdr:nvGraphicFramePr>
        <xdr:cNvPr id="30" name="Chart 7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232128</xdr:colOff>
      <xdr:row>113</xdr:row>
      <xdr:rowOff>44529</xdr:rowOff>
    </xdr:from>
    <xdr:to>
      <xdr:col>20</xdr:col>
      <xdr:colOff>571952</xdr:colOff>
      <xdr:row>130</xdr:row>
      <xdr:rowOff>845</xdr:rowOff>
    </xdr:to>
    <xdr:graphicFrame macro="">
      <xdr:nvGraphicFramePr>
        <xdr:cNvPr id="31" name="Chart 6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114300</xdr:colOff>
      <xdr:row>2</xdr:row>
      <xdr:rowOff>142875</xdr:rowOff>
    </xdr:from>
    <xdr:to>
      <xdr:col>19</xdr:col>
      <xdr:colOff>38100</xdr:colOff>
      <xdr:row>15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104774</xdr:colOff>
      <xdr:row>24</xdr:row>
      <xdr:rowOff>114300</xdr:rowOff>
    </xdr:from>
    <xdr:to>
      <xdr:col>20</xdr:col>
      <xdr:colOff>380999</xdr:colOff>
      <xdr:row>43</xdr:row>
      <xdr:rowOff>38100</xdr:rowOff>
    </xdr:to>
    <xdr:graphicFrame macro="">
      <xdr:nvGraphicFramePr>
        <xdr:cNvPr id="9333" name="Chart 2">
          <a:extLst>
            <a:ext uri="{FF2B5EF4-FFF2-40B4-BE49-F238E27FC236}">
              <a16:creationId xmlns:a16="http://schemas.microsoft.com/office/drawing/2014/main" id="{00000000-0008-0000-0C00-0000752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304801</xdr:colOff>
      <xdr:row>11</xdr:row>
      <xdr:rowOff>26897</xdr:rowOff>
    </xdr:from>
    <xdr:to>
      <xdr:col>20</xdr:col>
      <xdr:colOff>400051</xdr:colOff>
      <xdr:row>24</xdr:row>
      <xdr:rowOff>48851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1" y="1808072"/>
          <a:ext cx="4972050" cy="23841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ia.gov/library/publications/the-world-factbook/geos/bd.html" TargetMode="External"/><Relationship Id="rId13" Type="http://schemas.openxmlformats.org/officeDocument/2006/relationships/hyperlink" Target="https://www.cia.gov/library/publications/the-world-factbook/geos/rq.html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https://www.cia.gov/library/publications/the-world-factbook/geos/gq.html" TargetMode="External"/><Relationship Id="rId7" Type="http://schemas.openxmlformats.org/officeDocument/2006/relationships/hyperlink" Target="https://www.cia.gov/library/publications/the-world-factbook/geos/aa.html" TargetMode="External"/><Relationship Id="rId12" Type="http://schemas.openxmlformats.org/officeDocument/2006/relationships/hyperlink" Target="https://www.cia.gov/library/publications/the-world-factbook/geos/mc.html" TargetMode="External"/><Relationship Id="rId17" Type="http://schemas.openxmlformats.org/officeDocument/2006/relationships/drawing" Target="../drawings/drawing2.xml"/><Relationship Id="rId2" Type="http://schemas.openxmlformats.org/officeDocument/2006/relationships/hyperlink" Target="https://www.cia.gov/library/publications/the-world-factbook/geos/fp.html" TargetMode="External"/><Relationship Id="rId16" Type="http://schemas.openxmlformats.org/officeDocument/2006/relationships/printerSettings" Target="../printerSettings/printerSettings4.bin"/><Relationship Id="rId1" Type="http://schemas.openxmlformats.org/officeDocument/2006/relationships/hyperlink" Target="https://www.cia.gov/library/publications/the-world-factbook/geos/cc.html" TargetMode="External"/><Relationship Id="rId6" Type="http://schemas.openxmlformats.org/officeDocument/2006/relationships/hyperlink" Target="https://www.cia.gov/library/publications/the-world-factbook/geos/tw.html" TargetMode="External"/><Relationship Id="rId11" Type="http://schemas.openxmlformats.org/officeDocument/2006/relationships/hyperlink" Target="https://www.cia.gov/library/publications/the-world-factbook/geos/hk.html" TargetMode="External"/><Relationship Id="rId5" Type="http://schemas.openxmlformats.org/officeDocument/2006/relationships/hyperlink" Target="https://www.cia.gov/library/publications/the-world-factbook/geos/nc.html" TargetMode="External"/><Relationship Id="rId15" Type="http://schemas.openxmlformats.org/officeDocument/2006/relationships/hyperlink" Target="https://www.cia.gov/library/publications/the-world-factbook/geos/vq.html" TargetMode="External"/><Relationship Id="rId10" Type="http://schemas.openxmlformats.org/officeDocument/2006/relationships/hyperlink" Target="https://www.cia.gov/library/publications/the-world-factbook/geos/cj.html" TargetMode="External"/><Relationship Id="rId19" Type="http://schemas.openxmlformats.org/officeDocument/2006/relationships/comments" Target="../comments7.xml"/><Relationship Id="rId4" Type="http://schemas.openxmlformats.org/officeDocument/2006/relationships/hyperlink" Target="https://www.cia.gov/library/publications/the-world-factbook/geos/ls.html" TargetMode="External"/><Relationship Id="rId9" Type="http://schemas.openxmlformats.org/officeDocument/2006/relationships/hyperlink" Target="https://www.cia.gov/library/publications/the-world-factbook/geos/vi.html" TargetMode="External"/><Relationship Id="rId14" Type="http://schemas.openxmlformats.org/officeDocument/2006/relationships/hyperlink" Target="https://www.cia.gov/library/publications/the-world-factbook/geos/we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britannica.com/place/Guadeloup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23"/>
  <sheetViews>
    <sheetView tabSelected="1" zoomScaleNormal="100" workbookViewId="0">
      <pane xSplit="3" ySplit="3" topLeftCell="D206" activePane="bottomRight" state="frozen"/>
      <selection pane="topRight" activeCell="D1" sqref="D1"/>
      <selection pane="bottomLeft" activeCell="A4" sqref="A4"/>
      <selection pane="bottomRight" activeCell="H222" sqref="H222"/>
    </sheetView>
  </sheetViews>
  <sheetFormatPr defaultColWidth="8.85546875" defaultRowHeight="12.75" x14ac:dyDescent="0.2"/>
  <cols>
    <col min="1" max="1" width="4.7109375" hidden="1" customWidth="1"/>
    <col min="2" max="2" width="28.28515625" customWidth="1"/>
    <col min="3" max="4" width="9.140625" style="454" customWidth="1"/>
    <col min="5" max="5" width="24.7109375" bestFit="1" customWidth="1"/>
    <col min="6" max="6" width="11.42578125" style="454" customWidth="1"/>
    <col min="7" max="7" width="9.7109375" style="1" customWidth="1"/>
    <col min="8" max="14" width="9.42578125" style="1" customWidth="1"/>
    <col min="15" max="15" width="8.42578125" style="14" customWidth="1"/>
    <col min="16" max="16" width="11" style="15" customWidth="1"/>
    <col min="17" max="17" width="10.7109375" style="21" customWidth="1"/>
    <col min="18" max="18" width="12.7109375" style="2" customWidth="1"/>
    <col min="19" max="19" width="6" style="2" customWidth="1"/>
    <col min="20" max="21" width="7.140625" style="2" bestFit="1" customWidth="1"/>
    <col min="22" max="25" width="6" style="2" customWidth="1"/>
    <col min="26" max="26" width="5.42578125" style="2" customWidth="1"/>
    <col min="27" max="27" width="6" style="2" customWidth="1"/>
    <col min="28" max="28" width="5.85546875" style="2" customWidth="1"/>
    <col min="29" max="40" width="5.85546875" customWidth="1"/>
    <col min="41" max="41" width="10" style="2" customWidth="1"/>
    <col min="42" max="44" width="9.140625" style="2" customWidth="1"/>
    <col min="45" max="45" width="9.85546875" style="496" customWidth="1"/>
    <col min="46" max="46" width="9" style="818" hidden="1" customWidth="1"/>
    <col min="47" max="47" width="10.7109375" style="196" customWidth="1"/>
    <col min="48" max="48" width="10" style="21" hidden="1" customWidth="1"/>
    <col min="49" max="49" width="11.42578125" style="21" hidden="1" customWidth="1"/>
    <col min="50" max="51" width="11.42578125" style="37" hidden="1" customWidth="1"/>
    <col min="52" max="52" width="11.42578125" style="807" customWidth="1"/>
    <col min="53" max="53" width="11.42578125" style="37" customWidth="1"/>
    <col min="54" max="54" width="9.7109375" style="536" customWidth="1"/>
    <col min="55" max="55" width="11.85546875" style="496" customWidth="1"/>
    <col min="56" max="56" width="11.85546875" style="807" customWidth="1"/>
    <col min="57" max="59" width="11.85546875" style="496" customWidth="1"/>
    <col min="60" max="60" width="27.140625" customWidth="1"/>
    <col min="61" max="61" width="12.140625" customWidth="1"/>
    <col min="62" max="62" width="12.7109375" customWidth="1"/>
    <col min="63" max="63" width="11.7109375" customWidth="1"/>
    <col min="64" max="64" width="7.7109375" customWidth="1"/>
    <col min="65" max="65" width="18.7109375" customWidth="1"/>
    <col min="66" max="66" width="22.140625" style="3" customWidth="1"/>
    <col min="67" max="67" width="60.42578125" style="297" customWidth="1"/>
    <col min="68" max="68" width="66.140625" customWidth="1"/>
  </cols>
  <sheetData>
    <row r="1" spans="1:75" x14ac:dyDescent="0.2">
      <c r="A1" s="181"/>
      <c r="B1" s="181"/>
      <c r="C1" s="456"/>
      <c r="D1" s="456"/>
      <c r="E1" s="181"/>
      <c r="F1" s="456"/>
      <c r="G1" s="18"/>
      <c r="H1" s="18"/>
      <c r="I1" s="18"/>
      <c r="J1" s="18"/>
      <c r="K1" s="18"/>
      <c r="L1" s="18"/>
      <c r="M1" s="18"/>
      <c r="N1" s="18"/>
      <c r="O1" s="19"/>
      <c r="P1" s="182"/>
      <c r="Q1" s="359"/>
      <c r="R1" s="359"/>
      <c r="S1" s="183"/>
      <c r="T1" s="184"/>
      <c r="U1" s="184"/>
      <c r="V1" s="184"/>
      <c r="W1" s="184"/>
      <c r="X1" s="184"/>
      <c r="Y1" s="184"/>
      <c r="Z1" s="184"/>
      <c r="AA1" s="184"/>
      <c r="AB1" s="186"/>
      <c r="AC1" s="185"/>
      <c r="AD1" s="374"/>
      <c r="AE1" s="374"/>
      <c r="AF1" s="374"/>
      <c r="AG1" s="374"/>
      <c r="AH1" s="374"/>
      <c r="AI1" s="374"/>
      <c r="AJ1" s="374"/>
      <c r="AK1" s="374"/>
      <c r="AL1" s="374"/>
      <c r="AM1" s="374"/>
      <c r="AN1" s="374"/>
      <c r="AO1" s="20"/>
      <c r="AP1" s="20"/>
      <c r="AQ1" s="20"/>
      <c r="AR1" s="20"/>
      <c r="AS1" s="537"/>
      <c r="AU1" s="537"/>
      <c r="AV1" s="258"/>
      <c r="AW1" s="258"/>
      <c r="AX1" s="257"/>
      <c r="AY1" s="257"/>
      <c r="AZ1" s="805"/>
      <c r="BA1" s="257"/>
      <c r="BB1" s="538"/>
      <c r="BC1" s="537"/>
      <c r="BD1" s="805"/>
      <c r="BE1" s="537"/>
      <c r="BF1" s="537"/>
      <c r="BG1" s="537"/>
      <c r="BH1" s="197"/>
      <c r="BI1" s="197"/>
      <c r="BJ1" s="197"/>
      <c r="BK1" s="197"/>
      <c r="BL1" s="197"/>
      <c r="BM1" s="197"/>
      <c r="BN1" s="181"/>
      <c r="BO1" s="366"/>
    </row>
    <row r="2" spans="1:75" ht="16.5" customHeight="1" x14ac:dyDescent="0.25">
      <c r="A2" s="28"/>
      <c r="B2" s="308"/>
      <c r="C2" s="344"/>
      <c r="D2" s="345"/>
      <c r="E2" s="443"/>
      <c r="F2" s="876" t="s">
        <v>1005</v>
      </c>
      <c r="G2" s="872" t="s">
        <v>1016</v>
      </c>
      <c r="H2" s="873"/>
      <c r="I2" s="873"/>
      <c r="J2" s="873"/>
      <c r="K2" s="873"/>
      <c r="L2" s="873"/>
      <c r="M2" s="873"/>
      <c r="N2" s="873"/>
      <c r="O2" s="874"/>
      <c r="P2" s="875"/>
      <c r="Q2" s="361"/>
      <c r="R2" s="362"/>
      <c r="S2" s="360" t="s">
        <v>646</v>
      </c>
      <c r="T2" s="188"/>
      <c r="U2" s="188"/>
      <c r="V2" s="188"/>
      <c r="W2" s="188"/>
      <c r="X2" s="189"/>
      <c r="Y2" s="189"/>
      <c r="Z2" s="189"/>
      <c r="AA2" s="188"/>
      <c r="AB2" s="188"/>
      <c r="AC2" s="188"/>
      <c r="AD2" s="377" t="s">
        <v>787</v>
      </c>
      <c r="AE2" s="375"/>
      <c r="AF2" s="375"/>
      <c r="AG2" s="379"/>
      <c r="AH2" s="375"/>
      <c r="AI2" s="378"/>
      <c r="AJ2" s="378"/>
      <c r="AK2" s="378"/>
      <c r="AL2" s="375"/>
      <c r="AM2" s="375"/>
      <c r="AN2" s="375"/>
      <c r="AO2" s="375"/>
      <c r="AP2" s="375"/>
      <c r="AQ2" s="434"/>
      <c r="AR2" s="379"/>
      <c r="AS2" s="878" t="s">
        <v>527</v>
      </c>
      <c r="AT2" s="879"/>
      <c r="AU2" s="879"/>
      <c r="AV2" s="880"/>
      <c r="AW2" s="880"/>
      <c r="AX2" s="880"/>
      <c r="AY2" s="880"/>
      <c r="AZ2" s="880"/>
      <c r="BA2" s="880"/>
      <c r="BB2" s="879"/>
      <c r="BC2" s="881"/>
      <c r="BD2" s="809"/>
      <c r="BE2" s="802"/>
      <c r="BF2" s="882" t="s">
        <v>874</v>
      </c>
      <c r="BG2" s="883"/>
      <c r="BH2" s="198" t="s">
        <v>218</v>
      </c>
      <c r="BI2" s="199" t="s">
        <v>219</v>
      </c>
      <c r="BJ2" s="200" t="s">
        <v>220</v>
      </c>
      <c r="BK2" s="201" t="s">
        <v>644</v>
      </c>
      <c r="BL2" s="199" t="s">
        <v>222</v>
      </c>
      <c r="BM2" s="202" t="s">
        <v>223</v>
      </c>
      <c r="BN2" s="870" t="s">
        <v>497</v>
      </c>
      <c r="BO2" s="368" t="s">
        <v>291</v>
      </c>
    </row>
    <row r="3" spans="1:75" ht="88.5" customHeight="1" x14ac:dyDescent="0.25">
      <c r="A3" s="29" t="s">
        <v>373</v>
      </c>
      <c r="B3" s="307" t="s">
        <v>187</v>
      </c>
      <c r="C3" s="346" t="s">
        <v>722</v>
      </c>
      <c r="D3" s="457" t="s">
        <v>532</v>
      </c>
      <c r="E3" s="455" t="s">
        <v>725</v>
      </c>
      <c r="F3" s="877"/>
      <c r="G3" s="475" t="s">
        <v>255</v>
      </c>
      <c r="H3" s="476" t="s">
        <v>256</v>
      </c>
      <c r="I3" s="476" t="s">
        <v>257</v>
      </c>
      <c r="J3" s="476" t="s">
        <v>185</v>
      </c>
      <c r="K3" s="475" t="s">
        <v>258</v>
      </c>
      <c r="L3" s="476" t="s">
        <v>259</v>
      </c>
      <c r="M3" s="476" t="s">
        <v>184</v>
      </c>
      <c r="N3" s="477" t="s">
        <v>183</v>
      </c>
      <c r="O3" s="509" t="s">
        <v>648</v>
      </c>
      <c r="P3" s="509" t="s">
        <v>649</v>
      </c>
      <c r="Q3" s="187" t="s">
        <v>653</v>
      </c>
      <c r="R3" s="187" t="s">
        <v>551</v>
      </c>
      <c r="S3" s="510" t="s">
        <v>749</v>
      </c>
      <c r="T3" s="510" t="s">
        <v>751</v>
      </c>
      <c r="U3" s="510" t="s">
        <v>750</v>
      </c>
      <c r="V3" s="510" t="s">
        <v>752</v>
      </c>
      <c r="W3" s="510" t="s">
        <v>753</v>
      </c>
      <c r="X3" s="510" t="s">
        <v>754</v>
      </c>
      <c r="Y3" s="510" t="s">
        <v>755</v>
      </c>
      <c r="Z3" s="510" t="s">
        <v>756</v>
      </c>
      <c r="AA3" s="511" t="s">
        <v>819</v>
      </c>
      <c r="AB3" s="512" t="s">
        <v>820</v>
      </c>
      <c r="AC3" s="511" t="s">
        <v>821</v>
      </c>
      <c r="AD3" s="376" t="s">
        <v>749</v>
      </c>
      <c r="AE3" s="376" t="s">
        <v>751</v>
      </c>
      <c r="AF3" s="376" t="s">
        <v>750</v>
      </c>
      <c r="AG3" s="376" t="s">
        <v>752</v>
      </c>
      <c r="AH3" s="376" t="s">
        <v>753</v>
      </c>
      <c r="AI3" s="376" t="s">
        <v>754</v>
      </c>
      <c r="AJ3" s="376" t="s">
        <v>755</v>
      </c>
      <c r="AK3" s="376" t="s">
        <v>756</v>
      </c>
      <c r="AL3" s="376" t="s">
        <v>819</v>
      </c>
      <c r="AM3" s="376" t="s">
        <v>820</v>
      </c>
      <c r="AN3" s="376" t="s">
        <v>821</v>
      </c>
      <c r="AO3" s="442" t="s">
        <v>788</v>
      </c>
      <c r="AP3" s="459" t="s">
        <v>529</v>
      </c>
      <c r="AQ3" s="459" t="s">
        <v>530</v>
      </c>
      <c r="AR3" s="458" t="s">
        <v>822</v>
      </c>
      <c r="AS3" s="539" t="s">
        <v>525</v>
      </c>
      <c r="AT3" s="811" t="s">
        <v>828</v>
      </c>
      <c r="AU3" s="814" t="s">
        <v>1274</v>
      </c>
      <c r="AV3" s="815" t="s">
        <v>523</v>
      </c>
      <c r="AW3" s="816" t="s">
        <v>667</v>
      </c>
      <c r="AX3" s="816" t="s">
        <v>669</v>
      </c>
      <c r="AY3" s="816" t="s">
        <v>685</v>
      </c>
      <c r="AZ3" s="817" t="s">
        <v>1272</v>
      </c>
      <c r="BA3" s="813" t="s">
        <v>1270</v>
      </c>
      <c r="BB3" s="812" t="s">
        <v>498</v>
      </c>
      <c r="BC3" s="814" t="s">
        <v>1275</v>
      </c>
      <c r="BD3" s="817" t="s">
        <v>1273</v>
      </c>
      <c r="BE3" s="813" t="s">
        <v>1271</v>
      </c>
      <c r="BF3" s="597" t="s">
        <v>875</v>
      </c>
      <c r="BG3" s="597" t="s">
        <v>876</v>
      </c>
      <c r="BH3" s="203"/>
      <c r="BI3" s="203"/>
      <c r="BJ3" s="447" t="s">
        <v>802</v>
      </c>
      <c r="BK3" s="203"/>
      <c r="BL3" s="203"/>
      <c r="BM3" s="343" t="s">
        <v>903</v>
      </c>
      <c r="BN3" s="871"/>
      <c r="BO3" s="365"/>
    </row>
    <row r="4" spans="1:75" ht="12" customHeight="1" x14ac:dyDescent="0.2">
      <c r="A4" s="3">
        <v>1</v>
      </c>
      <c r="B4" s="719" t="s">
        <v>0</v>
      </c>
      <c r="C4" s="720" t="s">
        <v>714</v>
      </c>
      <c r="D4" s="721" t="s">
        <v>714</v>
      </c>
      <c r="E4" s="409" t="s">
        <v>715</v>
      </c>
      <c r="F4" s="722" t="s">
        <v>417</v>
      </c>
      <c r="G4" s="723">
        <v>2932.252</v>
      </c>
      <c r="H4" s="723">
        <v>2790.5129999999999</v>
      </c>
      <c r="I4" s="723">
        <v>2678.248</v>
      </c>
      <c r="J4" s="723">
        <v>2428.348</v>
      </c>
      <c r="K4" s="723">
        <v>2792.395</v>
      </c>
      <c r="L4" s="723">
        <v>2653.944</v>
      </c>
      <c r="M4" s="723">
        <v>2564.1190000000001</v>
      </c>
      <c r="N4" s="723">
        <v>2301.5859999999998</v>
      </c>
      <c r="O4" s="724">
        <v>8401.012999999999</v>
      </c>
      <c r="P4" s="725">
        <v>8010.4580000000005</v>
      </c>
      <c r="Q4" s="726">
        <v>46.5128248805674</v>
      </c>
      <c r="R4" s="727">
        <v>36.507381876721766</v>
      </c>
      <c r="S4" s="728"/>
      <c r="T4" s="729"/>
      <c r="U4" s="729"/>
      <c r="V4" s="729"/>
      <c r="W4" s="728"/>
      <c r="X4" s="729"/>
      <c r="Y4" s="729"/>
      <c r="Z4" s="730"/>
      <c r="AA4" s="729"/>
      <c r="AB4" s="729"/>
      <c r="AC4" s="728"/>
      <c r="AD4" s="731" t="s">
        <v>686</v>
      </c>
      <c r="AE4" s="732" t="s">
        <v>686</v>
      </c>
      <c r="AF4" s="732" t="s">
        <v>686</v>
      </c>
      <c r="AG4" s="732" t="s">
        <v>686</v>
      </c>
      <c r="AH4" s="731" t="s">
        <v>686</v>
      </c>
      <c r="AI4" s="732" t="s">
        <v>686</v>
      </c>
      <c r="AJ4" s="732" t="s">
        <v>686</v>
      </c>
      <c r="AK4" s="732" t="s">
        <v>686</v>
      </c>
      <c r="AL4" s="731" t="s">
        <v>686</v>
      </c>
      <c r="AM4" s="732" t="s">
        <v>686</v>
      </c>
      <c r="AN4" s="731">
        <v>2.6</v>
      </c>
      <c r="AO4" s="733">
        <v>1.5374402876482476</v>
      </c>
      <c r="AP4" s="732">
        <v>3.9973447478854438</v>
      </c>
      <c r="AQ4" s="732">
        <v>3.9973447478854438</v>
      </c>
      <c r="AR4" s="732">
        <v>2.9493361869713612</v>
      </c>
      <c r="AS4" s="299">
        <v>0.42669824599999995</v>
      </c>
      <c r="AT4" s="819">
        <v>2.6455291251999995</v>
      </c>
      <c r="AU4" s="748">
        <v>2.0897166790501807</v>
      </c>
      <c r="AV4" s="300">
        <v>0.11344306099646873</v>
      </c>
      <c r="AW4" s="299" t="e">
        <v>#REF!</v>
      </c>
      <c r="AX4" s="734" t="e">
        <v>#REF!</v>
      </c>
      <c r="AY4" s="734" t="e">
        <v>#REF!</v>
      </c>
      <c r="AZ4" s="810">
        <v>1</v>
      </c>
      <c r="BA4" s="752">
        <v>2.0897166790501807</v>
      </c>
      <c r="BB4" s="735">
        <v>0.61577001432744782</v>
      </c>
      <c r="BC4" s="735">
        <v>3.4927866421686913</v>
      </c>
      <c r="BD4" s="810">
        <v>1</v>
      </c>
      <c r="BE4" s="752">
        <v>3.4927866421686913</v>
      </c>
      <c r="BF4" s="732">
        <v>139.82878932267573</v>
      </c>
      <c r="BG4" s="732">
        <v>265.93790655128907</v>
      </c>
      <c r="BH4" s="736"/>
      <c r="BI4" s="737"/>
      <c r="BJ4" s="738"/>
      <c r="BK4" s="737"/>
      <c r="BL4" s="739" t="s">
        <v>225</v>
      </c>
      <c r="BM4" s="737"/>
      <c r="BN4" s="737" t="s">
        <v>178</v>
      </c>
      <c r="BO4" s="715"/>
      <c r="BP4" s="723"/>
      <c r="BQ4" s="16"/>
      <c r="BR4" s="16"/>
      <c r="BS4" s="16"/>
      <c r="BT4" s="16"/>
      <c r="BU4" s="16"/>
      <c r="BV4" s="16"/>
      <c r="BW4" s="16"/>
    </row>
    <row r="5" spans="1:75" ht="12" customHeight="1" x14ac:dyDescent="0.2">
      <c r="A5" s="3">
        <v>2</v>
      </c>
      <c r="B5" s="716" t="s">
        <v>1</v>
      </c>
      <c r="C5" s="740" t="s">
        <v>267</v>
      </c>
      <c r="D5" s="721" t="s">
        <v>267</v>
      </c>
      <c r="E5" s="741" t="s">
        <v>716</v>
      </c>
      <c r="F5" s="742" t="s">
        <v>419</v>
      </c>
      <c r="G5" s="723">
        <v>84.542000000000002</v>
      </c>
      <c r="H5" s="723">
        <v>88.153999999999996</v>
      </c>
      <c r="I5" s="723">
        <v>85.268000000000001</v>
      </c>
      <c r="J5" s="723">
        <v>101.622</v>
      </c>
      <c r="K5" s="723">
        <v>77.480999999999995</v>
      </c>
      <c r="L5" s="723">
        <v>80.861000000000004</v>
      </c>
      <c r="M5" s="723">
        <v>74.257999999999996</v>
      </c>
      <c r="N5" s="723">
        <v>88.185000000000002</v>
      </c>
      <c r="O5" s="298">
        <v>257.964</v>
      </c>
      <c r="P5" s="743">
        <v>232.59999999999997</v>
      </c>
      <c r="Q5" s="744">
        <v>8.6142789466059604</v>
      </c>
      <c r="R5" s="745">
        <v>2.9325635721945402</v>
      </c>
      <c r="S5" s="731"/>
      <c r="T5" s="732"/>
      <c r="U5" s="732"/>
      <c r="V5" s="732"/>
      <c r="W5" s="731"/>
      <c r="X5" s="732"/>
      <c r="Y5" s="732"/>
      <c r="Z5" s="364"/>
      <c r="AA5" s="732"/>
      <c r="AB5" s="732"/>
      <c r="AC5" s="746"/>
      <c r="AD5" s="731">
        <v>3.7</v>
      </c>
      <c r="AE5" s="732">
        <v>7.8</v>
      </c>
      <c r="AF5" s="732">
        <v>8.9</v>
      </c>
      <c r="AG5" s="747" t="s">
        <v>686</v>
      </c>
      <c r="AH5" s="731">
        <v>7.6</v>
      </c>
      <c r="AI5" s="732">
        <v>10.1</v>
      </c>
      <c r="AJ5" s="732">
        <v>8.1999999999999993</v>
      </c>
      <c r="AK5" s="747" t="s">
        <v>686</v>
      </c>
      <c r="AL5" s="731">
        <v>6.8</v>
      </c>
      <c r="AM5" s="747">
        <v>8.6</v>
      </c>
      <c r="AN5" s="746">
        <v>7.7</v>
      </c>
      <c r="AO5" s="733">
        <v>0.75852439191629495</v>
      </c>
      <c r="AP5" s="732">
        <v>5.1579658650308051</v>
      </c>
      <c r="AQ5" s="732">
        <v>6.5233097704801359</v>
      </c>
      <c r="AR5" s="732">
        <v>7.2351594544388682</v>
      </c>
      <c r="AS5" s="299">
        <v>3.7737591000000001E-2</v>
      </c>
      <c r="AT5" s="820">
        <v>0.25612707750000002</v>
      </c>
      <c r="AU5" s="748">
        <v>0.25039487721879528</v>
      </c>
      <c r="AV5" s="300">
        <v>6.596525275475708E-3</v>
      </c>
      <c r="AW5" s="299" t="e">
        <v>#REF!</v>
      </c>
      <c r="AX5" s="734" t="e">
        <v>#REF!</v>
      </c>
      <c r="AY5" s="734" t="e">
        <v>#REF!</v>
      </c>
      <c r="AZ5" s="810">
        <v>1</v>
      </c>
      <c r="BA5" s="752">
        <v>0.25039487721879528</v>
      </c>
      <c r="BB5" s="735">
        <v>4.8731799792459514E-2</v>
      </c>
      <c r="BC5" s="735">
        <v>0.49319879465534328</v>
      </c>
      <c r="BD5" s="810">
        <v>1</v>
      </c>
      <c r="BE5" s="752">
        <v>0.49319879465534328</v>
      </c>
      <c r="BF5" s="732">
        <v>0.26123292931121689</v>
      </c>
      <c r="BG5" s="732">
        <v>0.68612219007865582</v>
      </c>
      <c r="BH5" s="749"/>
      <c r="BI5" s="409"/>
      <c r="BJ5" s="750"/>
      <c r="BK5" s="751"/>
      <c r="BL5" s="722" t="s">
        <v>225</v>
      </c>
      <c r="BM5" s="409"/>
      <c r="BN5" s="409" t="s">
        <v>1002</v>
      </c>
      <c r="BO5" s="364"/>
      <c r="BP5" s="723"/>
      <c r="BQ5" s="16"/>
      <c r="BR5" s="16"/>
      <c r="BS5" s="16"/>
      <c r="BT5" s="16"/>
      <c r="BU5" s="16"/>
      <c r="BV5" s="16"/>
      <c r="BW5" s="16"/>
    </row>
    <row r="6" spans="1:75" s="31" customFormat="1" ht="12" customHeight="1" x14ac:dyDescent="0.2">
      <c r="A6" s="24">
        <v>3</v>
      </c>
      <c r="B6" s="716" t="s">
        <v>2</v>
      </c>
      <c r="C6" s="740" t="s">
        <v>714</v>
      </c>
      <c r="D6" s="721" t="s">
        <v>714</v>
      </c>
      <c r="E6" s="741" t="s">
        <v>717</v>
      </c>
      <c r="F6" s="742" t="s">
        <v>418</v>
      </c>
      <c r="G6" s="723">
        <v>2566.605</v>
      </c>
      <c r="H6" s="723">
        <v>2428.5079999999998</v>
      </c>
      <c r="I6" s="723">
        <v>2045.085</v>
      </c>
      <c r="J6" s="723">
        <v>1542.2139999999999</v>
      </c>
      <c r="K6" s="723">
        <v>2460.87</v>
      </c>
      <c r="L6" s="723">
        <v>2328.413</v>
      </c>
      <c r="M6" s="723">
        <v>1963.7909999999999</v>
      </c>
      <c r="N6" s="723">
        <v>1482.163</v>
      </c>
      <c r="O6" s="298">
        <v>7040.1979999999994</v>
      </c>
      <c r="P6" s="743">
        <v>6753.0739999999996</v>
      </c>
      <c r="Q6" s="744">
        <v>19.954866571449099</v>
      </c>
      <c r="R6" s="745">
        <v>6.2366317825896012</v>
      </c>
      <c r="S6" s="731">
        <v>26.865000000000002</v>
      </c>
      <c r="T6" s="732">
        <v>40.85</v>
      </c>
      <c r="U6" s="732">
        <v>39.424999999999997</v>
      </c>
      <c r="V6" s="732"/>
      <c r="W6" s="731">
        <v>26.865000000000002</v>
      </c>
      <c r="X6" s="732">
        <v>40.85</v>
      </c>
      <c r="Y6" s="732">
        <v>39.424999999999997</v>
      </c>
      <c r="Z6" s="364"/>
      <c r="AA6" s="732"/>
      <c r="AB6" s="732"/>
      <c r="AC6" s="746">
        <v>34.81</v>
      </c>
      <c r="AD6" s="731">
        <v>26.865000000000002</v>
      </c>
      <c r="AE6" s="732">
        <v>40.85</v>
      </c>
      <c r="AF6" s="732">
        <v>39.424999999999997</v>
      </c>
      <c r="AG6" s="732"/>
      <c r="AH6" s="731">
        <v>26.865000000000002</v>
      </c>
      <c r="AI6" s="732">
        <v>40.85</v>
      </c>
      <c r="AJ6" s="732">
        <v>39.424999999999997</v>
      </c>
      <c r="AK6" s="364"/>
      <c r="AL6" s="732"/>
      <c r="AM6" s="732"/>
      <c r="AN6" s="746">
        <v>34.81</v>
      </c>
      <c r="AO6" s="733">
        <v>1.5374402876482476</v>
      </c>
      <c r="AP6" s="732">
        <v>53.5182964130355</v>
      </c>
      <c r="AQ6" s="732">
        <v>53.5182964130355</v>
      </c>
      <c r="AR6" s="732">
        <v>39.487074103258877</v>
      </c>
      <c r="AS6" s="299">
        <v>4.8743327502499998</v>
      </c>
      <c r="AT6" s="820">
        <v>32.148617925875008</v>
      </c>
      <c r="AU6" s="748">
        <v>31.030834243228966</v>
      </c>
      <c r="AV6" s="300">
        <v>5.8454897787546027</v>
      </c>
      <c r="AW6" s="299" t="e">
        <v>#REF!</v>
      </c>
      <c r="AX6" s="734" t="e">
        <v>#REF!</v>
      </c>
      <c r="AY6" s="752" t="e">
        <v>#REF!</v>
      </c>
      <c r="AZ6" s="810">
        <v>1</v>
      </c>
      <c r="BA6" s="752">
        <v>31.030834243228966</v>
      </c>
      <c r="BB6" s="735">
        <v>6.4929277977576714</v>
      </c>
      <c r="BC6" s="735">
        <v>50.811926412979226</v>
      </c>
      <c r="BD6" s="810">
        <v>1</v>
      </c>
      <c r="BE6" s="752">
        <v>50.811926412979226</v>
      </c>
      <c r="BF6" s="732">
        <v>86.663222370390983</v>
      </c>
      <c r="BG6" s="732">
        <v>159.10207757282288</v>
      </c>
      <c r="BH6" s="749" t="s">
        <v>1034</v>
      </c>
      <c r="BI6" s="409" t="s">
        <v>1036</v>
      </c>
      <c r="BJ6" s="753" t="s">
        <v>296</v>
      </c>
      <c r="BK6" s="751" t="s">
        <v>227</v>
      </c>
      <c r="BL6" s="722" t="s">
        <v>228</v>
      </c>
      <c r="BM6" s="409" t="s">
        <v>1035</v>
      </c>
      <c r="BN6" s="409" t="s">
        <v>264</v>
      </c>
      <c r="BO6" s="364" t="s">
        <v>1037</v>
      </c>
      <c r="BP6" s="723"/>
    </row>
    <row r="7" spans="1:75" s="31" customFormat="1" ht="12" customHeight="1" x14ac:dyDescent="0.25">
      <c r="A7" s="24"/>
      <c r="B7" s="716" t="s">
        <v>996</v>
      </c>
      <c r="C7" s="740" t="s">
        <v>270</v>
      </c>
      <c r="D7" s="721" t="s">
        <v>270</v>
      </c>
      <c r="E7" s="741" t="s">
        <v>718</v>
      </c>
      <c r="F7" s="742" t="s">
        <v>419</v>
      </c>
      <c r="G7" s="758">
        <v>2.7979651162790695</v>
      </c>
      <c r="H7" s="758">
        <v>2.6380813953488373</v>
      </c>
      <c r="I7" s="758">
        <v>2.7180232558139532</v>
      </c>
      <c r="J7" s="758">
        <v>2.558139534883721</v>
      </c>
      <c r="K7" s="758">
        <v>2.6380813953488373</v>
      </c>
      <c r="L7" s="758">
        <v>2.4781976744186043</v>
      </c>
      <c r="M7" s="758">
        <v>2.558139534883721</v>
      </c>
      <c r="N7" s="758">
        <v>2.3982558139534884</v>
      </c>
      <c r="O7" s="298">
        <v>8.154069767441861</v>
      </c>
      <c r="P7" s="743">
        <v>7.6744186046511631</v>
      </c>
      <c r="Q7" s="744">
        <v>10.35</v>
      </c>
      <c r="R7" s="745">
        <v>3.2915738524186562</v>
      </c>
      <c r="S7" s="731"/>
      <c r="T7" s="732"/>
      <c r="U7" s="732"/>
      <c r="V7" s="732"/>
      <c r="W7" s="731"/>
      <c r="X7" s="732"/>
      <c r="Y7" s="732"/>
      <c r="Z7" s="364"/>
      <c r="AA7" s="732"/>
      <c r="AB7" s="732"/>
      <c r="AC7" s="746"/>
      <c r="AD7" s="731"/>
      <c r="AE7" s="732"/>
      <c r="AF7" s="732"/>
      <c r="AG7" s="747"/>
      <c r="AH7" s="731"/>
      <c r="AI7" s="732"/>
      <c r="AJ7" s="732"/>
      <c r="AK7" s="364"/>
      <c r="AL7" s="731"/>
      <c r="AM7" s="747"/>
      <c r="AN7" s="803">
        <v>0.9</v>
      </c>
      <c r="AO7" s="733">
        <v>1.1166596956660293</v>
      </c>
      <c r="AP7" s="732">
        <v>1.0049937260994264</v>
      </c>
      <c r="AQ7" s="732">
        <v>1.0049937260994264</v>
      </c>
      <c r="AR7" s="732">
        <v>0.9262484315248567</v>
      </c>
      <c r="AS7" s="299">
        <v>1.4245639534883722E-4</v>
      </c>
      <c r="AT7" s="820">
        <v>8.8322965116279081E-4</v>
      </c>
      <c r="AU7" s="748">
        <v>1.4699399557407894E-2</v>
      </c>
      <c r="AV7" s="300">
        <v>2.9886877377898641E-5</v>
      </c>
      <c r="AW7" s="299" t="e">
        <v>#REF!</v>
      </c>
      <c r="AX7" s="734" t="e">
        <v>#REF!</v>
      </c>
      <c r="AY7" s="752" t="e">
        <v>#REF!</v>
      </c>
      <c r="AZ7" s="810">
        <v>1</v>
      </c>
      <c r="BA7" s="752">
        <v>1.4699399557407894E-2</v>
      </c>
      <c r="BB7" s="735">
        <v>1.9226785764533497E-4</v>
      </c>
      <c r="BC7" s="735">
        <v>1.9725607266046656E-2</v>
      </c>
      <c r="BD7" s="810">
        <v>1</v>
      </c>
      <c r="BE7" s="752">
        <v>1.9725607266046656E-2</v>
      </c>
      <c r="BF7" s="732">
        <v>6.5978553996302536E-2</v>
      </c>
      <c r="BG7" s="732">
        <v>7.0354591278176712E-2</v>
      </c>
      <c r="BH7" s="749"/>
      <c r="BI7" s="409"/>
      <c r="BJ7" s="753"/>
      <c r="BK7" s="751"/>
      <c r="BL7" s="722"/>
      <c r="BM7" s="409"/>
      <c r="BN7" s="409" t="s">
        <v>52</v>
      </c>
      <c r="BO7" s="364"/>
      <c r="BP7" s="723"/>
    </row>
    <row r="8" spans="1:75" ht="12" customHeight="1" x14ac:dyDescent="0.2">
      <c r="A8" s="3">
        <v>4</v>
      </c>
      <c r="B8" s="716" t="s">
        <v>188</v>
      </c>
      <c r="C8" s="740" t="s">
        <v>267</v>
      </c>
      <c r="D8" s="721" t="s">
        <v>267</v>
      </c>
      <c r="E8" s="741" t="s">
        <v>716</v>
      </c>
      <c r="F8" s="742" t="s">
        <v>420</v>
      </c>
      <c r="G8" s="758">
        <v>1.6185988351048077</v>
      </c>
      <c r="H8" s="758">
        <v>1.8086347033466057</v>
      </c>
      <c r="I8" s="758">
        <v>2.0027246701108954</v>
      </c>
      <c r="J8" s="758">
        <v>1.9748527427687652</v>
      </c>
      <c r="K8" s="758">
        <v>1.5213004705650068</v>
      </c>
      <c r="L8" s="758">
        <v>1.700187567869953</v>
      </c>
      <c r="M8" s="758">
        <v>1.881608476751456</v>
      </c>
      <c r="N8" s="758">
        <v>1.8588041725624402</v>
      </c>
      <c r="O8" s="298">
        <v>5.4299582085623088</v>
      </c>
      <c r="P8" s="743">
        <v>5.103096515186416</v>
      </c>
      <c r="Q8" s="744">
        <v>2.83160690998396</v>
      </c>
      <c r="R8" s="745">
        <v>1.9959459217577948</v>
      </c>
      <c r="S8" s="731"/>
      <c r="T8" s="732"/>
      <c r="U8" s="732"/>
      <c r="V8" s="732"/>
      <c r="W8" s="731"/>
      <c r="X8" s="732"/>
      <c r="Y8" s="732"/>
      <c r="Z8" s="364"/>
      <c r="AA8" s="732"/>
      <c r="AB8" s="732"/>
      <c r="AC8" s="746"/>
      <c r="AD8" s="731" t="s">
        <v>686</v>
      </c>
      <c r="AE8" s="732" t="s">
        <v>686</v>
      </c>
      <c r="AF8" s="732" t="s">
        <v>686</v>
      </c>
      <c r="AG8" s="747" t="s">
        <v>686</v>
      </c>
      <c r="AH8" s="731" t="s">
        <v>686</v>
      </c>
      <c r="AI8" s="732" t="s">
        <v>686</v>
      </c>
      <c r="AJ8" s="732" t="s">
        <v>686</v>
      </c>
      <c r="AK8" s="747" t="s">
        <v>686</v>
      </c>
      <c r="AL8" s="731" t="s">
        <v>686</v>
      </c>
      <c r="AM8" s="747" t="s">
        <v>686</v>
      </c>
      <c r="AN8" s="746">
        <v>18.86</v>
      </c>
      <c r="AO8" s="733">
        <v>0.75852439191629495</v>
      </c>
      <c r="AP8" s="732">
        <v>14.305770031541321</v>
      </c>
      <c r="AQ8" s="732">
        <v>14.305770031541321</v>
      </c>
      <c r="AR8" s="732">
        <v>17.721442507885328</v>
      </c>
      <c r="AS8" s="299">
        <v>1.9865341208990094E-3</v>
      </c>
      <c r="AT8" s="820">
        <v>1.2316511549573859E-2</v>
      </c>
      <c r="AU8" s="748">
        <v>1.4637083424841801E-2</v>
      </c>
      <c r="AV8" s="300">
        <v>3.2906048526333786E-4</v>
      </c>
      <c r="AW8" s="299" t="e">
        <v>#REF!</v>
      </c>
      <c r="AX8" s="734" t="e">
        <v>#REF!</v>
      </c>
      <c r="AY8" s="752" t="e">
        <v>#REF!</v>
      </c>
      <c r="AZ8" s="810">
        <v>1</v>
      </c>
      <c r="BA8" s="752">
        <v>1.4637083424841801E-2</v>
      </c>
      <c r="BB8" s="735">
        <v>2.5349682630045724E-3</v>
      </c>
      <c r="BC8" s="735">
        <v>2.6829012110639375E-2</v>
      </c>
      <c r="BD8" s="810">
        <v>1</v>
      </c>
      <c r="BE8" s="752">
        <v>2.6829012110639375E-2</v>
      </c>
      <c r="BF8" s="732">
        <v>2.6720340788500682E-3</v>
      </c>
      <c r="BG8" s="732">
        <v>7.0958573662232224E-3</v>
      </c>
      <c r="BH8" s="749"/>
      <c r="BI8" s="409"/>
      <c r="BJ8" s="750"/>
      <c r="BK8" s="751"/>
      <c r="BL8" s="722" t="s">
        <v>225</v>
      </c>
      <c r="BM8" s="409"/>
      <c r="BN8" s="409" t="s">
        <v>152</v>
      </c>
      <c r="BO8" s="364"/>
      <c r="BP8" s="723"/>
      <c r="BQ8" s="16"/>
      <c r="BR8" s="16"/>
      <c r="BS8" s="16"/>
      <c r="BT8" s="16"/>
      <c r="BU8" s="16"/>
      <c r="BV8" s="16"/>
      <c r="BW8" s="16"/>
    </row>
    <row r="9" spans="1:75" ht="12" customHeight="1" x14ac:dyDescent="0.2">
      <c r="A9" s="3">
        <v>5</v>
      </c>
      <c r="B9" s="716" t="s">
        <v>3</v>
      </c>
      <c r="C9" s="740" t="s">
        <v>268</v>
      </c>
      <c r="D9" s="721" t="s">
        <v>268</v>
      </c>
      <c r="E9" s="741" t="s">
        <v>719</v>
      </c>
      <c r="F9" s="742" t="s">
        <v>418</v>
      </c>
      <c r="G9" s="723">
        <v>2984.0949999999998</v>
      </c>
      <c r="H9" s="723">
        <v>2639.5</v>
      </c>
      <c r="I9" s="723">
        <v>2247.0619999999999</v>
      </c>
      <c r="J9" s="723">
        <v>1825.4490000000001</v>
      </c>
      <c r="K9" s="723">
        <v>2934.7049999999999</v>
      </c>
      <c r="L9" s="723">
        <v>2599.558</v>
      </c>
      <c r="M9" s="723">
        <v>2255.7440000000001</v>
      </c>
      <c r="N9" s="723">
        <v>1854.547</v>
      </c>
      <c r="O9" s="298">
        <v>7870.6569999999992</v>
      </c>
      <c r="P9" s="743">
        <v>7790.0069999999996</v>
      </c>
      <c r="Q9" s="744">
        <v>50.180154619039698</v>
      </c>
      <c r="R9" s="745">
        <v>46.596519791883452</v>
      </c>
      <c r="S9" s="731"/>
      <c r="T9" s="732"/>
      <c r="U9" s="732"/>
      <c r="V9" s="732"/>
      <c r="W9" s="731"/>
      <c r="X9" s="732"/>
      <c r="Y9" s="732"/>
      <c r="Z9" s="364"/>
      <c r="AA9" s="732"/>
      <c r="AB9" s="732"/>
      <c r="AC9" s="746"/>
      <c r="AD9" s="731"/>
      <c r="AE9" s="732"/>
      <c r="AF9" s="732"/>
      <c r="AG9" s="747"/>
      <c r="AH9" s="731"/>
      <c r="AI9" s="732"/>
      <c r="AJ9" s="732"/>
      <c r="AK9" s="747"/>
      <c r="AL9" s="731" t="s">
        <v>686</v>
      </c>
      <c r="AM9" s="747" t="s">
        <v>686</v>
      </c>
      <c r="AN9" s="723">
        <v>1.8</v>
      </c>
      <c r="AO9" s="733">
        <v>5.9113996488366158</v>
      </c>
      <c r="AP9" s="732">
        <v>10.64051936790591</v>
      </c>
      <c r="AQ9" s="732">
        <v>10.64051936790591</v>
      </c>
      <c r="AR9" s="732">
        <v>4.010129841976477</v>
      </c>
      <c r="AS9" s="299">
        <v>0.281891952</v>
      </c>
      <c r="AT9" s="820">
        <v>1.7477301024</v>
      </c>
      <c r="AU9" s="748">
        <v>1.1075706835810997</v>
      </c>
      <c r="AV9" s="300">
        <v>0.23494241227089765</v>
      </c>
      <c r="AW9" s="299" t="e">
        <v>#REF!</v>
      </c>
      <c r="AX9" s="734" t="e">
        <v>#REF!</v>
      </c>
      <c r="AY9" s="752" t="e">
        <v>#REF!</v>
      </c>
      <c r="AZ9" s="810">
        <v>1</v>
      </c>
      <c r="BA9" s="752">
        <v>1.1075706835810997</v>
      </c>
      <c r="BB9" s="735">
        <v>0.67346263911816262</v>
      </c>
      <c r="BC9" s="735">
        <v>2.3878013139244456</v>
      </c>
      <c r="BD9" s="810">
        <v>1</v>
      </c>
      <c r="BE9" s="752">
        <v>2.3878013139244456</v>
      </c>
      <c r="BF9" s="732">
        <v>108.7179443440873</v>
      </c>
      <c r="BG9" s="732">
        <v>256.02114563285443</v>
      </c>
      <c r="BH9" s="754"/>
      <c r="BI9" s="409"/>
      <c r="BJ9" s="409"/>
      <c r="BK9" s="409"/>
      <c r="BL9" s="722" t="s">
        <v>225</v>
      </c>
      <c r="BM9" s="409"/>
      <c r="BN9" s="409" t="s">
        <v>174</v>
      </c>
      <c r="BO9" s="364"/>
      <c r="BP9" s="723"/>
      <c r="BQ9" s="16"/>
      <c r="BR9" s="16"/>
      <c r="BS9" s="16"/>
      <c r="BT9" s="16"/>
      <c r="BU9" s="16"/>
      <c r="BV9" s="16"/>
      <c r="BW9" s="16"/>
    </row>
    <row r="10" spans="1:75" s="16" customFormat="1" ht="12" customHeight="1" x14ac:dyDescent="0.2">
      <c r="A10" s="24">
        <v>7</v>
      </c>
      <c r="B10" s="716" t="s">
        <v>190</v>
      </c>
      <c r="C10" s="740" t="s">
        <v>421</v>
      </c>
      <c r="D10" s="721" t="s">
        <v>421</v>
      </c>
      <c r="E10" s="741" t="s">
        <v>720</v>
      </c>
      <c r="F10" s="742" t="s">
        <v>420</v>
      </c>
      <c r="G10" s="723">
        <v>3.6970000000000001</v>
      </c>
      <c r="H10" s="723">
        <v>3.7069999999999999</v>
      </c>
      <c r="I10" s="723">
        <v>3.4710000000000001</v>
      </c>
      <c r="J10" s="723">
        <v>3.5139999999999998</v>
      </c>
      <c r="K10" s="723">
        <v>3.5960000000000001</v>
      </c>
      <c r="L10" s="723">
        <v>3.5960000000000001</v>
      </c>
      <c r="M10" s="723">
        <v>3.39</v>
      </c>
      <c r="N10" s="723">
        <v>3.4430000000000001</v>
      </c>
      <c r="O10" s="298">
        <v>10.875</v>
      </c>
      <c r="P10" s="743">
        <v>10.582000000000001</v>
      </c>
      <c r="Q10" s="744">
        <v>5.7904107972921697</v>
      </c>
      <c r="R10" s="745">
        <v>2.4302317167235632</v>
      </c>
      <c r="S10" s="731"/>
      <c r="T10" s="732"/>
      <c r="U10" s="732"/>
      <c r="V10" s="732"/>
      <c r="W10" s="731"/>
      <c r="X10" s="732"/>
      <c r="Y10" s="732"/>
      <c r="Z10" s="747"/>
      <c r="AA10" s="732"/>
      <c r="AB10" s="732"/>
      <c r="AC10" s="746">
        <v>3.5</v>
      </c>
      <c r="AD10" s="731"/>
      <c r="AE10" s="732"/>
      <c r="AF10" s="732"/>
      <c r="AG10" s="747"/>
      <c r="AH10" s="731"/>
      <c r="AI10" s="732"/>
      <c r="AJ10" s="732"/>
      <c r="AK10" s="747"/>
      <c r="AL10" s="731"/>
      <c r="AM10" s="747"/>
      <c r="AN10" s="746">
        <v>3.5</v>
      </c>
      <c r="AO10" s="733">
        <v>0.56145900725041842</v>
      </c>
      <c r="AP10" s="732">
        <v>1.9651065253764646</v>
      </c>
      <c r="AQ10" s="732">
        <v>1.9651065253764646</v>
      </c>
      <c r="AR10" s="732">
        <v>3.1162766313441161</v>
      </c>
      <c r="AS10" s="299">
        <v>7.5099500000000007E-4</v>
      </c>
      <c r="AT10" s="820">
        <v>4.6561690000000008E-3</v>
      </c>
      <c r="AU10" s="748">
        <v>5.1578603049253534E-3</v>
      </c>
      <c r="AV10" s="300">
        <v>8.3302247658226453E-4</v>
      </c>
      <c r="AW10" s="299" t="e">
        <v>#REF!</v>
      </c>
      <c r="AX10" s="734" t="e">
        <v>#REF!</v>
      </c>
      <c r="AY10" s="752" t="e">
        <v>#REF!</v>
      </c>
      <c r="AZ10" s="810">
        <v>1</v>
      </c>
      <c r="BA10" s="752">
        <v>5.1578603049253534E-3</v>
      </c>
      <c r="BB10" s="735">
        <v>8.877074609704407E-4</v>
      </c>
      <c r="BC10" s="735">
        <v>9.1169984670902027E-3</v>
      </c>
      <c r="BD10" s="810">
        <v>1</v>
      </c>
      <c r="BE10" s="752">
        <v>9.1169984670902027E-3</v>
      </c>
      <c r="BF10" s="732">
        <v>3.2170072363777395E-3</v>
      </c>
      <c r="BG10" s="732">
        <v>1.1116812733208694E-2</v>
      </c>
      <c r="BH10" s="749" t="s">
        <v>292</v>
      </c>
      <c r="BI10" s="409" t="s">
        <v>293</v>
      </c>
      <c r="BJ10" s="750">
        <v>4</v>
      </c>
      <c r="BK10" s="755">
        <v>1</v>
      </c>
      <c r="BL10" s="722" t="s">
        <v>235</v>
      </c>
      <c r="BM10" s="409" t="s">
        <v>294</v>
      </c>
      <c r="BN10" s="409" t="s">
        <v>264</v>
      </c>
      <c r="BO10" s="364" t="s">
        <v>911</v>
      </c>
      <c r="BP10" s="723"/>
    </row>
    <row r="11" spans="1:75" ht="12" customHeight="1" x14ac:dyDescent="0.2">
      <c r="A11" s="3">
        <v>8</v>
      </c>
      <c r="B11" s="716" t="s">
        <v>5</v>
      </c>
      <c r="C11" s="740" t="s">
        <v>269</v>
      </c>
      <c r="D11" s="721" t="s">
        <v>269</v>
      </c>
      <c r="E11" s="741" t="s">
        <v>720</v>
      </c>
      <c r="F11" s="742" t="s">
        <v>419</v>
      </c>
      <c r="G11" s="723">
        <v>1897.8879999999999</v>
      </c>
      <c r="H11" s="723">
        <v>1897.598</v>
      </c>
      <c r="I11" s="723">
        <v>1841.5530000000001</v>
      </c>
      <c r="J11" s="723">
        <v>1805.1659999999999</v>
      </c>
      <c r="K11" s="723">
        <v>1827.73</v>
      </c>
      <c r="L11" s="723">
        <v>1828.8720000000001</v>
      </c>
      <c r="M11" s="723">
        <v>1776.1410000000001</v>
      </c>
      <c r="N11" s="723">
        <v>1745.23</v>
      </c>
      <c r="O11" s="298">
        <v>5637.0389999999998</v>
      </c>
      <c r="P11" s="743">
        <v>5432.7430000000004</v>
      </c>
      <c r="Q11" s="744">
        <v>8.2380527764146905</v>
      </c>
      <c r="R11" s="745">
        <v>2.8600645607935693</v>
      </c>
      <c r="S11" s="731">
        <v>3.4</v>
      </c>
      <c r="T11" s="732">
        <v>6.1</v>
      </c>
      <c r="U11" s="732">
        <v>7.6</v>
      </c>
      <c r="V11" s="732"/>
      <c r="W11" s="731">
        <v>3.2</v>
      </c>
      <c r="X11" s="732">
        <v>12</v>
      </c>
      <c r="Y11" s="732">
        <v>8.1999999999999993</v>
      </c>
      <c r="Z11" s="364"/>
      <c r="AA11" s="732">
        <v>5.7</v>
      </c>
      <c r="AB11" s="732">
        <v>7.8</v>
      </c>
      <c r="AC11" s="746">
        <v>6.8</v>
      </c>
      <c r="AD11" s="731">
        <v>3.4</v>
      </c>
      <c r="AE11" s="732">
        <v>6.1</v>
      </c>
      <c r="AF11" s="732">
        <v>7.6</v>
      </c>
      <c r="AG11" s="747"/>
      <c r="AH11" s="731">
        <v>3.2</v>
      </c>
      <c r="AI11" s="732">
        <v>12</v>
      </c>
      <c r="AJ11" s="732">
        <v>8.1999999999999993</v>
      </c>
      <c r="AK11" s="364"/>
      <c r="AL11" s="731">
        <v>5.7</v>
      </c>
      <c r="AM11" s="747">
        <v>7.8</v>
      </c>
      <c r="AN11" s="746">
        <v>6.8</v>
      </c>
      <c r="AO11" s="733">
        <v>0.67751196172248818</v>
      </c>
      <c r="AP11" s="732">
        <v>3.8618181818181827</v>
      </c>
      <c r="AQ11" s="732">
        <v>5.2845933014354074</v>
      </c>
      <c r="AR11" s="732">
        <v>6.243301435406698</v>
      </c>
      <c r="AS11" s="299">
        <v>0.74383526</v>
      </c>
      <c r="AT11" s="820">
        <v>4.6994041650000007</v>
      </c>
      <c r="AU11" s="748">
        <v>4.6263227180530722</v>
      </c>
      <c r="AV11" s="300">
        <v>0.84099958188478474</v>
      </c>
      <c r="AW11" s="299" t="e">
        <v>#REF!</v>
      </c>
      <c r="AX11" s="734" t="e">
        <v>#REF!</v>
      </c>
      <c r="AY11" s="752" t="e">
        <v>#REF!</v>
      </c>
      <c r="AZ11" s="810">
        <v>1</v>
      </c>
      <c r="BA11" s="752">
        <v>4.6263227180530722</v>
      </c>
      <c r="BB11" s="735">
        <v>0.90577579647464113</v>
      </c>
      <c r="BC11" s="735">
        <v>8.5806102415798442</v>
      </c>
      <c r="BD11" s="810">
        <v>1</v>
      </c>
      <c r="BE11" s="752">
        <v>8.5806102415798442</v>
      </c>
      <c r="BF11" s="732">
        <v>2.8239971644994686</v>
      </c>
      <c r="BG11" s="732">
        <v>11.971757000639091</v>
      </c>
      <c r="BH11" s="749" t="s">
        <v>230</v>
      </c>
      <c r="BI11" s="409" t="s">
        <v>231</v>
      </c>
      <c r="BJ11" s="750">
        <v>141</v>
      </c>
      <c r="BK11" s="751" t="s">
        <v>232</v>
      </c>
      <c r="BL11" s="722" t="s">
        <v>233</v>
      </c>
      <c r="BM11" s="409" t="s">
        <v>229</v>
      </c>
      <c r="BN11" s="409" t="s">
        <v>264</v>
      </c>
      <c r="BO11" s="364" t="s">
        <v>893</v>
      </c>
      <c r="BP11" s="723"/>
      <c r="BQ11" s="16"/>
      <c r="BR11" s="16"/>
      <c r="BS11" s="16"/>
      <c r="BT11" s="16"/>
      <c r="BU11" s="16"/>
      <c r="BV11" s="16"/>
      <c r="BW11" s="16"/>
    </row>
    <row r="12" spans="1:75" ht="12" customHeight="1" x14ac:dyDescent="0.2">
      <c r="A12" s="3">
        <v>9</v>
      </c>
      <c r="B12" s="716" t="s">
        <v>11</v>
      </c>
      <c r="C12" s="740" t="s">
        <v>267</v>
      </c>
      <c r="D12" s="721" t="s">
        <v>267</v>
      </c>
      <c r="E12" s="741" t="s">
        <v>716</v>
      </c>
      <c r="F12" s="742" t="s">
        <v>419</v>
      </c>
      <c r="G12" s="723">
        <v>104.98099999999999</v>
      </c>
      <c r="H12" s="723">
        <v>113.68899999999999</v>
      </c>
      <c r="I12" s="723">
        <v>108.09099999999999</v>
      </c>
      <c r="J12" s="723">
        <v>92.64</v>
      </c>
      <c r="K12" s="723">
        <v>95.027000000000001</v>
      </c>
      <c r="L12" s="723">
        <v>100.58</v>
      </c>
      <c r="M12" s="723">
        <v>94.793000000000006</v>
      </c>
      <c r="N12" s="723">
        <v>80.844999999999999</v>
      </c>
      <c r="O12" s="298">
        <v>326.76099999999997</v>
      </c>
      <c r="P12" s="743">
        <v>290.39999999999998</v>
      </c>
      <c r="Q12" s="744">
        <v>10.5087235091144</v>
      </c>
      <c r="R12" s="745">
        <v>3.3265200765858669</v>
      </c>
      <c r="S12" s="731"/>
      <c r="T12" s="732"/>
      <c r="U12" s="732"/>
      <c r="V12" s="732"/>
      <c r="W12" s="731"/>
      <c r="X12" s="732"/>
      <c r="Y12" s="732"/>
      <c r="Z12" s="364"/>
      <c r="AA12" s="746">
        <v>6.1</v>
      </c>
      <c r="AB12" s="746">
        <v>7.8</v>
      </c>
      <c r="AC12" s="746">
        <v>7</v>
      </c>
      <c r="AD12" s="731"/>
      <c r="AE12" s="732"/>
      <c r="AF12" s="732"/>
      <c r="AG12" s="747"/>
      <c r="AH12" s="731"/>
      <c r="AI12" s="732"/>
      <c r="AJ12" s="732"/>
      <c r="AK12" s="364"/>
      <c r="AL12" s="731">
        <v>6.1</v>
      </c>
      <c r="AM12" s="747">
        <v>7.8</v>
      </c>
      <c r="AN12" s="746">
        <v>7</v>
      </c>
      <c r="AO12" s="733">
        <v>0.75852439191629495</v>
      </c>
      <c r="AP12" s="732">
        <v>4.6269987906893988</v>
      </c>
      <c r="AQ12" s="732">
        <v>5.9164902569471005</v>
      </c>
      <c r="AR12" s="732">
        <v>6.5679361309545623</v>
      </c>
      <c r="AS12" s="299">
        <v>4.2583620999999995E-2</v>
      </c>
      <c r="AT12" s="820">
        <v>0.26401845019999998</v>
      </c>
      <c r="AU12" s="748">
        <v>0.29776249331006854</v>
      </c>
      <c r="AV12" s="300">
        <v>4.802540393675412E-2</v>
      </c>
      <c r="AW12" s="299" t="e">
        <v>#REF!</v>
      </c>
      <c r="AX12" s="734" t="e">
        <v>#REF!</v>
      </c>
      <c r="AY12" s="752" t="e">
        <v>#REF!</v>
      </c>
      <c r="AZ12" s="810">
        <v>1</v>
      </c>
      <c r="BA12" s="752">
        <v>0.29776249331006854</v>
      </c>
      <c r="BB12" s="735">
        <v>5.1653259227923534E-2</v>
      </c>
      <c r="BC12" s="735">
        <v>0.49819135742322318</v>
      </c>
      <c r="BD12" s="810">
        <v>1</v>
      </c>
      <c r="BE12" s="752">
        <v>0.49819135742322318</v>
      </c>
      <c r="BF12" s="732">
        <v>0.2271360143605359</v>
      </c>
      <c r="BG12" s="732">
        <v>0.49483286571608165</v>
      </c>
      <c r="BH12" s="754" t="s">
        <v>436</v>
      </c>
      <c r="BI12" s="409" t="s">
        <v>237</v>
      </c>
      <c r="BJ12" s="409">
        <v>345</v>
      </c>
      <c r="BK12" s="751" t="s">
        <v>227</v>
      </c>
      <c r="BL12" s="722" t="s">
        <v>228</v>
      </c>
      <c r="BM12" s="409" t="s">
        <v>435</v>
      </c>
      <c r="BN12" s="409" t="s">
        <v>264</v>
      </c>
      <c r="BO12" s="364" t="s">
        <v>883</v>
      </c>
      <c r="BP12" s="723"/>
      <c r="BQ12" s="16"/>
      <c r="BR12" s="16"/>
      <c r="BS12" s="16"/>
      <c r="BT12" s="16"/>
      <c r="BU12" s="16"/>
      <c r="BV12" s="16"/>
      <c r="BW12" s="16"/>
    </row>
    <row r="13" spans="1:75" ht="12" customHeight="1" x14ac:dyDescent="0.2">
      <c r="A13" s="3">
        <v>10</v>
      </c>
      <c r="B13" s="716" t="s">
        <v>116</v>
      </c>
      <c r="C13" s="740" t="s">
        <v>421</v>
      </c>
      <c r="D13" s="721" t="s">
        <v>421</v>
      </c>
      <c r="E13" s="741" t="s">
        <v>720</v>
      </c>
      <c r="F13" s="742" t="s">
        <v>420</v>
      </c>
      <c r="G13" s="723">
        <v>3.2559999999999998</v>
      </c>
      <c r="H13" s="723">
        <v>2.8439999999999999</v>
      </c>
      <c r="I13" s="723">
        <v>3.343</v>
      </c>
      <c r="J13" s="723">
        <v>3.6160000000000001</v>
      </c>
      <c r="K13" s="723">
        <v>3.1179999999999999</v>
      </c>
      <c r="L13" s="723">
        <v>2.742</v>
      </c>
      <c r="M13" s="723">
        <v>3.2559999999999998</v>
      </c>
      <c r="N13" s="723">
        <v>3.5230000000000001</v>
      </c>
      <c r="O13" s="298">
        <v>9.4429999999999996</v>
      </c>
      <c r="P13" s="743">
        <v>9.1159999999999997</v>
      </c>
      <c r="Q13" s="744">
        <v>10.09</v>
      </c>
      <c r="R13" s="745">
        <v>3.2351209940028007</v>
      </c>
      <c r="S13" s="731"/>
      <c r="T13" s="732"/>
      <c r="U13" s="732"/>
      <c r="V13" s="732"/>
      <c r="W13" s="731"/>
      <c r="X13" s="732"/>
      <c r="Y13" s="732"/>
      <c r="Z13" s="364"/>
      <c r="AA13" s="732"/>
      <c r="AB13" s="732"/>
      <c r="AC13" s="746"/>
      <c r="AD13" s="731">
        <v>0.1</v>
      </c>
      <c r="AE13" s="732">
        <v>0.2</v>
      </c>
      <c r="AF13" s="732">
        <v>0</v>
      </c>
      <c r="AG13" s="747" t="s">
        <v>686</v>
      </c>
      <c r="AH13" s="731">
        <v>0.1</v>
      </c>
      <c r="AI13" s="732">
        <v>0.2</v>
      </c>
      <c r="AJ13" s="732">
        <v>0.2</v>
      </c>
      <c r="AK13" s="364" t="s">
        <v>686</v>
      </c>
      <c r="AL13" s="731">
        <v>0.1</v>
      </c>
      <c r="AM13" s="747">
        <v>0.2</v>
      </c>
      <c r="AN13" s="746">
        <v>0.1</v>
      </c>
      <c r="AO13" s="733">
        <v>0.56145900725041842</v>
      </c>
      <c r="AP13" s="732">
        <v>5.6145900725041845E-2</v>
      </c>
      <c r="AQ13" s="732">
        <v>0.11229180145008369</v>
      </c>
      <c r="AR13" s="732">
        <v>9.6054712771890705E-2</v>
      </c>
      <c r="AS13" s="299">
        <v>2.4058000000000002E-5</v>
      </c>
      <c r="AT13" s="820">
        <v>1.8705999999999999E-4</v>
      </c>
      <c r="AU13" s="748">
        <v>1.8310891184889947E-4</v>
      </c>
      <c r="AV13" s="300">
        <v>3.5917655611823768E-6</v>
      </c>
      <c r="AW13" s="299" t="e">
        <v>#REF!</v>
      </c>
      <c r="AX13" s="734" t="e">
        <v>#REF!</v>
      </c>
      <c r="AY13" s="752" t="e">
        <v>#REF!</v>
      </c>
      <c r="AZ13" s="810">
        <v>1</v>
      </c>
      <c r="BA13" s="752">
        <v>1.8310891184889947E-4</v>
      </c>
      <c r="BB13" s="735">
        <v>3.004427593530396E-5</v>
      </c>
      <c r="BC13" s="735">
        <v>3.3895524730832112E-4</v>
      </c>
      <c r="BD13" s="810">
        <v>1</v>
      </c>
      <c r="BE13" s="752">
        <v>3.3895524730832112E-4</v>
      </c>
      <c r="BF13" s="732">
        <v>1.7409466812623906E-4</v>
      </c>
      <c r="BG13" s="732">
        <v>3.6069539752799258E-4</v>
      </c>
      <c r="BH13" s="754"/>
      <c r="BI13" s="409"/>
      <c r="BJ13" s="409"/>
      <c r="BK13" s="409"/>
      <c r="BL13" s="722" t="s">
        <v>225</v>
      </c>
      <c r="BM13" s="409"/>
      <c r="BN13" s="409" t="s">
        <v>179</v>
      </c>
      <c r="BO13" s="364"/>
      <c r="BP13" s="723"/>
      <c r="BQ13" s="16"/>
      <c r="BR13" s="16"/>
      <c r="BS13" s="16"/>
      <c r="BT13" s="16"/>
      <c r="BU13" s="16"/>
      <c r="BV13" s="16"/>
      <c r="BW13" s="16"/>
    </row>
    <row r="14" spans="1:75" s="31" customFormat="1" ht="12" customHeight="1" x14ac:dyDescent="0.2">
      <c r="A14" s="24">
        <v>11</v>
      </c>
      <c r="B14" s="716" t="s">
        <v>6</v>
      </c>
      <c r="C14" s="740" t="s">
        <v>270</v>
      </c>
      <c r="D14" s="721" t="s">
        <v>267</v>
      </c>
      <c r="E14" s="741" t="s">
        <v>718</v>
      </c>
      <c r="F14" s="742" t="s">
        <v>420</v>
      </c>
      <c r="G14" s="723">
        <v>866.39099999999996</v>
      </c>
      <c r="H14" s="723">
        <v>850.33500000000004</v>
      </c>
      <c r="I14" s="723">
        <v>839.99900000000002</v>
      </c>
      <c r="J14" s="723">
        <v>791.12199999999996</v>
      </c>
      <c r="K14" s="723">
        <v>820.34199999999998</v>
      </c>
      <c r="L14" s="723">
        <v>807.41499999999996</v>
      </c>
      <c r="M14" s="723">
        <v>799.02200000000005</v>
      </c>
      <c r="N14" s="723">
        <v>755.97500000000002</v>
      </c>
      <c r="O14" s="298">
        <v>2556.7250000000004</v>
      </c>
      <c r="P14" s="743">
        <v>2426.779</v>
      </c>
      <c r="Q14" s="744">
        <v>3.0518163651671202</v>
      </c>
      <c r="R14" s="745">
        <v>2.0254057601532494</v>
      </c>
      <c r="S14" s="731">
        <v>13.8</v>
      </c>
      <c r="T14" s="732">
        <v>24.3</v>
      </c>
      <c r="U14" s="732">
        <v>34.4</v>
      </c>
      <c r="V14" s="732"/>
      <c r="W14" s="731">
        <v>13.9</v>
      </c>
      <c r="X14" s="732">
        <v>28.1</v>
      </c>
      <c r="Y14" s="732">
        <v>32.9</v>
      </c>
      <c r="Z14" s="747"/>
      <c r="AA14" s="732">
        <v>24.2</v>
      </c>
      <c r="AB14" s="732">
        <v>25</v>
      </c>
      <c r="AC14" s="746">
        <v>24.6</v>
      </c>
      <c r="AD14" s="731">
        <v>13.8</v>
      </c>
      <c r="AE14" s="732">
        <v>24.3</v>
      </c>
      <c r="AF14" s="732">
        <v>34.4</v>
      </c>
      <c r="AG14" s="732"/>
      <c r="AH14" s="731">
        <v>13.9</v>
      </c>
      <c r="AI14" s="732">
        <v>28.1</v>
      </c>
      <c r="AJ14" s="732">
        <v>32.9</v>
      </c>
      <c r="AK14" s="747"/>
      <c r="AL14" s="732">
        <v>24.2</v>
      </c>
      <c r="AM14" s="732">
        <v>25</v>
      </c>
      <c r="AN14" s="746">
        <v>24.6</v>
      </c>
      <c r="AO14" s="733">
        <v>0.75852439191629495</v>
      </c>
      <c r="AP14" s="732">
        <v>18.356290284374339</v>
      </c>
      <c r="AQ14" s="732">
        <v>18.963109797907375</v>
      </c>
      <c r="AR14" s="732">
        <v>23.114925010285219</v>
      </c>
      <c r="AS14" s="299">
        <v>1.2189424099999999</v>
      </c>
      <c r="AT14" s="867">
        <v>7.4733848950000006</v>
      </c>
      <c r="AU14" s="748">
        <v>7.3498533574699305</v>
      </c>
      <c r="AV14" s="300">
        <v>1.3920886220709667</v>
      </c>
      <c r="AW14" s="299" t="e">
        <v>#REF!</v>
      </c>
      <c r="AX14" s="734" t="e">
        <v>#REF!</v>
      </c>
      <c r="AY14" s="752" t="e">
        <v>#REF!</v>
      </c>
      <c r="AZ14" s="868">
        <v>1.08</v>
      </c>
      <c r="BA14" s="752">
        <v>7.9378416260675255</v>
      </c>
      <c r="BB14" s="735">
        <v>1.5075194301182782</v>
      </c>
      <c r="BC14" s="735">
        <v>13.753941822092566</v>
      </c>
      <c r="BD14" s="868">
        <v>1.08</v>
      </c>
      <c r="BE14" s="752">
        <v>14.854257167859972</v>
      </c>
      <c r="BF14" s="732">
        <v>1.5042915326927933</v>
      </c>
      <c r="BG14" s="732">
        <v>5.3372417608840266</v>
      </c>
      <c r="BH14" s="749" t="s">
        <v>1014</v>
      </c>
      <c r="BI14" s="409" t="s">
        <v>237</v>
      </c>
      <c r="BJ14" s="753" t="s">
        <v>227</v>
      </c>
      <c r="BK14" s="755">
        <v>0.99</v>
      </c>
      <c r="BL14" s="722" t="s">
        <v>235</v>
      </c>
      <c r="BM14" s="409" t="s">
        <v>1285</v>
      </c>
      <c r="BN14" s="409" t="s">
        <v>264</v>
      </c>
      <c r="BO14" s="364" t="s">
        <v>1286</v>
      </c>
      <c r="BP14" s="723"/>
    </row>
    <row r="15" spans="1:75" s="16" customFormat="1" ht="12" customHeight="1" x14ac:dyDescent="0.2">
      <c r="A15" s="24">
        <v>12</v>
      </c>
      <c r="B15" s="716" t="s">
        <v>7</v>
      </c>
      <c r="C15" s="740" t="s">
        <v>267</v>
      </c>
      <c r="D15" s="721" t="s">
        <v>267</v>
      </c>
      <c r="E15" s="741" t="s">
        <v>716</v>
      </c>
      <c r="F15" s="742" t="s">
        <v>420</v>
      </c>
      <c r="G15" s="723">
        <v>233.24299999999999</v>
      </c>
      <c r="H15" s="723">
        <v>222.29300000000001</v>
      </c>
      <c r="I15" s="723">
        <v>218.785</v>
      </c>
      <c r="J15" s="723">
        <v>231.054</v>
      </c>
      <c r="K15" s="723">
        <v>221.017</v>
      </c>
      <c r="L15" s="723">
        <v>208.28100000000001</v>
      </c>
      <c r="M15" s="723">
        <v>204.95400000000001</v>
      </c>
      <c r="N15" s="723">
        <v>216.89099999999999</v>
      </c>
      <c r="O15" s="298">
        <v>674.32100000000003</v>
      </c>
      <c r="P15" s="743">
        <v>634.25199999999995</v>
      </c>
      <c r="Q15" s="744">
        <v>2.84519544265707</v>
      </c>
      <c r="R15" s="745">
        <v>1.9977513398308495</v>
      </c>
      <c r="S15" s="731"/>
      <c r="T15" s="732"/>
      <c r="U15" s="732"/>
      <c r="V15" s="732"/>
      <c r="W15" s="731"/>
      <c r="X15" s="732"/>
      <c r="Y15" s="732"/>
      <c r="Z15" s="747"/>
      <c r="AA15" s="732">
        <v>22.75</v>
      </c>
      <c r="AB15" s="732">
        <v>20.62</v>
      </c>
      <c r="AC15" s="746">
        <v>21.71</v>
      </c>
      <c r="AD15" s="731"/>
      <c r="AE15" s="732"/>
      <c r="AF15" s="732"/>
      <c r="AG15" s="747"/>
      <c r="AH15" s="731"/>
      <c r="AI15" s="732"/>
      <c r="AJ15" s="732"/>
      <c r="AK15" s="747"/>
      <c r="AL15" s="732">
        <v>22.75</v>
      </c>
      <c r="AM15" s="732">
        <v>20.62</v>
      </c>
      <c r="AN15" s="746">
        <v>21.71</v>
      </c>
      <c r="AO15" s="733">
        <v>0.75852439191629495</v>
      </c>
      <c r="AP15" s="732">
        <v>17.256429916095708</v>
      </c>
      <c r="AQ15" s="732">
        <v>15.640772961314003</v>
      </c>
      <c r="AR15" s="732">
        <v>20.394650359676213</v>
      </c>
      <c r="AS15" s="299">
        <v>0.28419078990000002</v>
      </c>
      <c r="AT15" s="867">
        <v>1.7619828973800002</v>
      </c>
      <c r="AU15" s="748">
        <v>1.9527111096991634</v>
      </c>
      <c r="AV15" s="300">
        <v>0.32846785017711561</v>
      </c>
      <c r="AW15" s="299" t="e">
        <v>#REF!</v>
      </c>
      <c r="AX15" s="734" t="e">
        <v>#REF!</v>
      </c>
      <c r="AY15" s="752" t="e">
        <v>#REF!</v>
      </c>
      <c r="AZ15" s="810">
        <v>1</v>
      </c>
      <c r="BA15" s="752">
        <v>1.9527111096991634</v>
      </c>
      <c r="BB15" s="735">
        <v>0.35798589036185935</v>
      </c>
      <c r="BC15" s="735">
        <v>3.5923067292016859</v>
      </c>
      <c r="BD15" s="810">
        <v>1</v>
      </c>
      <c r="BE15" s="752">
        <v>3.5923067292016859</v>
      </c>
      <c r="BF15" s="732">
        <v>0.3336019256479863</v>
      </c>
      <c r="BG15" s="732">
        <v>1.3575940329812022</v>
      </c>
      <c r="BH15" s="749" t="s">
        <v>724</v>
      </c>
      <c r="BI15" s="409" t="s">
        <v>237</v>
      </c>
      <c r="BJ15" s="750">
        <v>1230</v>
      </c>
      <c r="BK15" s="755">
        <v>1</v>
      </c>
      <c r="BL15" s="722" t="s">
        <v>235</v>
      </c>
      <c r="BM15" s="409" t="s">
        <v>723</v>
      </c>
      <c r="BN15" s="409" t="s">
        <v>264</v>
      </c>
      <c r="BO15" s="364" t="s">
        <v>895</v>
      </c>
      <c r="BP15" s="723"/>
    </row>
    <row r="16" spans="1:75" s="16" customFormat="1" ht="12" customHeight="1" x14ac:dyDescent="0.2">
      <c r="A16" s="24">
        <v>13</v>
      </c>
      <c r="B16" s="716" t="s">
        <v>4</v>
      </c>
      <c r="C16" s="740" t="s">
        <v>267</v>
      </c>
      <c r="D16" s="721" t="s">
        <v>267</v>
      </c>
      <c r="E16" s="741" t="s">
        <v>716</v>
      </c>
      <c r="F16" s="742" t="s">
        <v>419</v>
      </c>
      <c r="G16" s="723">
        <v>413.05399999999997</v>
      </c>
      <c r="H16" s="723">
        <v>469.34100000000001</v>
      </c>
      <c r="I16" s="723">
        <v>391.16800000000001</v>
      </c>
      <c r="J16" s="723">
        <v>342.39</v>
      </c>
      <c r="K16" s="723">
        <v>372.04</v>
      </c>
      <c r="L16" s="723">
        <v>409.20100000000002</v>
      </c>
      <c r="M16" s="723">
        <v>338.77</v>
      </c>
      <c r="N16" s="723">
        <v>295.94200000000001</v>
      </c>
      <c r="O16" s="298">
        <v>1273.5630000000001</v>
      </c>
      <c r="P16" s="743">
        <v>1120.011</v>
      </c>
      <c r="Q16" s="744">
        <v>18.237575383160301</v>
      </c>
      <c r="R16" s="745">
        <v>5.5632233094361077</v>
      </c>
      <c r="S16" s="731"/>
      <c r="T16" s="732"/>
      <c r="U16" s="732"/>
      <c r="V16" s="732"/>
      <c r="W16" s="731"/>
      <c r="X16" s="732"/>
      <c r="Y16" s="732"/>
      <c r="Z16" s="364"/>
      <c r="AA16" s="732"/>
      <c r="AB16" s="732"/>
      <c r="AC16" s="746">
        <v>7.1</v>
      </c>
      <c r="AD16" s="731"/>
      <c r="AE16" s="732"/>
      <c r="AF16" s="732"/>
      <c r="AG16" s="747"/>
      <c r="AH16" s="731"/>
      <c r="AI16" s="732"/>
      <c r="AJ16" s="732"/>
      <c r="AK16" s="364"/>
      <c r="AL16" s="731"/>
      <c r="AM16" s="747"/>
      <c r="AN16" s="746">
        <v>7.1</v>
      </c>
      <c r="AO16" s="733">
        <v>0.75852439191629495</v>
      </c>
      <c r="AP16" s="732">
        <v>5.3855231826056942</v>
      </c>
      <c r="AQ16" s="732">
        <v>5.3855231826056942</v>
      </c>
      <c r="AR16" s="732">
        <v>6.6713807956514231</v>
      </c>
      <c r="AS16" s="299">
        <v>0.169943754</v>
      </c>
      <c r="AT16" s="867">
        <v>1.0536512748000002</v>
      </c>
      <c r="AU16" s="748">
        <v>1.1558707410481432</v>
      </c>
      <c r="AV16" s="300">
        <v>0.19057026470519434</v>
      </c>
      <c r="AW16" s="299" t="e">
        <v>#REF!</v>
      </c>
      <c r="AX16" s="734" t="e">
        <v>#REF!</v>
      </c>
      <c r="AY16" s="752" t="e">
        <v>#REF!</v>
      </c>
      <c r="AZ16" s="810">
        <v>1</v>
      </c>
      <c r="BA16" s="752">
        <v>1.1558707410481432</v>
      </c>
      <c r="BB16" s="735">
        <v>0.20432127184199056</v>
      </c>
      <c r="BC16" s="735">
        <v>1.9076121563305681</v>
      </c>
      <c r="BD16" s="810">
        <v>1</v>
      </c>
      <c r="BE16" s="752">
        <v>1.9076121563305681</v>
      </c>
      <c r="BF16" s="732">
        <v>2.1858884247315462</v>
      </c>
      <c r="BG16" s="732">
        <v>4.3286227860996922</v>
      </c>
      <c r="BH16" s="754" t="s">
        <v>733</v>
      </c>
      <c r="BI16" s="409" t="s">
        <v>732</v>
      </c>
      <c r="BJ16" s="409">
        <v>43</v>
      </c>
      <c r="BK16" s="751" t="s">
        <v>227</v>
      </c>
      <c r="BL16" s="722" t="s">
        <v>228</v>
      </c>
      <c r="BM16" s="409" t="s">
        <v>731</v>
      </c>
      <c r="BN16" s="409" t="s">
        <v>264</v>
      </c>
      <c r="BO16" s="364" t="s">
        <v>886</v>
      </c>
      <c r="BP16" s="723"/>
    </row>
    <row r="17" spans="1:75" s="16" customFormat="1" ht="12" customHeight="1" x14ac:dyDescent="0.2">
      <c r="A17" s="24">
        <v>14</v>
      </c>
      <c r="B17" s="716" t="s">
        <v>8</v>
      </c>
      <c r="C17" s="740" t="s">
        <v>421</v>
      </c>
      <c r="D17" s="721" t="s">
        <v>421</v>
      </c>
      <c r="E17" s="741" t="s">
        <v>720</v>
      </c>
      <c r="F17" s="742" t="s">
        <v>420</v>
      </c>
      <c r="G17" s="723">
        <v>14.291</v>
      </c>
      <c r="H17" s="723">
        <v>13.416</v>
      </c>
      <c r="I17" s="723">
        <v>15.346</v>
      </c>
      <c r="J17" s="723">
        <v>16.158000000000001</v>
      </c>
      <c r="K17" s="723">
        <v>13.66</v>
      </c>
      <c r="L17" s="723">
        <v>12.616</v>
      </c>
      <c r="M17" s="723">
        <v>15.202999999999999</v>
      </c>
      <c r="N17" s="723">
        <v>16.305</v>
      </c>
      <c r="O17" s="298">
        <v>43.052999999999997</v>
      </c>
      <c r="P17" s="743">
        <v>41.478999999999999</v>
      </c>
      <c r="Q17" s="744">
        <v>10.8555097897201</v>
      </c>
      <c r="R17" s="745">
        <v>3.4041684287486351</v>
      </c>
      <c r="S17" s="731"/>
      <c r="T17" s="732"/>
      <c r="U17" s="732"/>
      <c r="V17" s="732"/>
      <c r="W17" s="731"/>
      <c r="X17" s="732"/>
      <c r="Y17" s="732"/>
      <c r="Z17" s="364"/>
      <c r="AA17" s="732"/>
      <c r="AB17" s="732"/>
      <c r="AC17" s="746">
        <v>10.1</v>
      </c>
      <c r="AD17" s="731"/>
      <c r="AE17" s="732"/>
      <c r="AF17" s="732"/>
      <c r="AG17" s="747"/>
      <c r="AH17" s="731"/>
      <c r="AI17" s="732"/>
      <c r="AJ17" s="732"/>
      <c r="AK17" s="364"/>
      <c r="AL17" s="731"/>
      <c r="AM17" s="747"/>
      <c r="AN17" s="746">
        <v>10.1</v>
      </c>
      <c r="AO17" s="733">
        <v>0.56145900725041842</v>
      </c>
      <c r="AP17" s="732">
        <v>5.6707359732292257</v>
      </c>
      <c r="AQ17" s="732">
        <v>5.6707359732292257</v>
      </c>
      <c r="AR17" s="732">
        <v>8.9926839933073062</v>
      </c>
      <c r="AS17" s="299">
        <v>8.5377319999999993E-3</v>
      </c>
      <c r="AT17" s="867">
        <v>5.2933938399999998E-2</v>
      </c>
      <c r="AU17" s="748">
        <v>6.0879877256896045E-2</v>
      </c>
      <c r="AV17" s="300">
        <v>9.6422666113936423E-3</v>
      </c>
      <c r="AW17" s="299" t="e">
        <v>#REF!</v>
      </c>
      <c r="AX17" s="734" t="e">
        <v>#REF!</v>
      </c>
      <c r="AY17" s="752" t="e">
        <v>#REF!</v>
      </c>
      <c r="AZ17" s="810">
        <v>1</v>
      </c>
      <c r="BA17" s="752">
        <v>6.0879877256896045E-2</v>
      </c>
      <c r="BB17" s="735">
        <v>1.0378623018989404E-2</v>
      </c>
      <c r="BC17" s="735">
        <v>0.1140856140059605</v>
      </c>
      <c r="BD17" s="810">
        <v>1</v>
      </c>
      <c r="BE17" s="752">
        <v>0.1140856140059605</v>
      </c>
      <c r="BF17" s="732">
        <v>5.1995001696680615E-2</v>
      </c>
      <c r="BG17" s="732">
        <v>0.16848442011192019</v>
      </c>
      <c r="BH17" s="749" t="s">
        <v>239</v>
      </c>
      <c r="BI17" s="409" t="s">
        <v>237</v>
      </c>
      <c r="BJ17" s="750">
        <v>9</v>
      </c>
      <c r="BK17" s="751" t="s">
        <v>227</v>
      </c>
      <c r="BL17" s="722" t="s">
        <v>228</v>
      </c>
      <c r="BM17" s="409" t="s">
        <v>240</v>
      </c>
      <c r="BN17" s="409" t="s">
        <v>264</v>
      </c>
      <c r="BO17" s="364" t="s">
        <v>887</v>
      </c>
      <c r="BP17" s="723"/>
    </row>
    <row r="18" spans="1:75" s="16" customFormat="1" ht="12" customHeight="1" x14ac:dyDescent="0.2">
      <c r="A18" s="24">
        <v>15</v>
      </c>
      <c r="B18" s="716" t="s">
        <v>9</v>
      </c>
      <c r="C18" s="740" t="s">
        <v>714</v>
      </c>
      <c r="D18" s="721" t="s">
        <v>714</v>
      </c>
      <c r="E18" s="741" t="s">
        <v>717</v>
      </c>
      <c r="F18" s="742" t="s">
        <v>420</v>
      </c>
      <c r="G18" s="723">
        <v>52.418999999999997</v>
      </c>
      <c r="H18" s="723">
        <v>60.759</v>
      </c>
      <c r="I18" s="723">
        <v>48.067</v>
      </c>
      <c r="J18" s="723">
        <v>54.957000000000001</v>
      </c>
      <c r="K18" s="723">
        <v>53.68</v>
      </c>
      <c r="L18" s="723">
        <v>52.384999999999998</v>
      </c>
      <c r="M18" s="723">
        <v>48.015999999999998</v>
      </c>
      <c r="N18" s="723">
        <v>43.353000000000002</v>
      </c>
      <c r="O18" s="298">
        <v>161.245</v>
      </c>
      <c r="P18" s="743">
        <v>154.08099999999999</v>
      </c>
      <c r="Q18" s="744">
        <v>5.9017782692824303</v>
      </c>
      <c r="R18" s="745">
        <v>2.4483066294475178</v>
      </c>
      <c r="S18" s="731"/>
      <c r="T18" s="732"/>
      <c r="U18" s="732"/>
      <c r="V18" s="732"/>
      <c r="W18" s="731"/>
      <c r="X18" s="732"/>
      <c r="Y18" s="732"/>
      <c r="Z18" s="364"/>
      <c r="AA18" s="732"/>
      <c r="AB18" s="732"/>
      <c r="AC18" s="746"/>
      <c r="AD18" s="731">
        <v>1.3</v>
      </c>
      <c r="AE18" s="732">
        <v>2.6</v>
      </c>
      <c r="AF18" s="732">
        <v>4</v>
      </c>
      <c r="AG18" s="747" t="s">
        <v>686</v>
      </c>
      <c r="AH18" s="731">
        <v>1.3</v>
      </c>
      <c r="AI18" s="732">
        <v>2.6</v>
      </c>
      <c r="AJ18" s="732">
        <v>4</v>
      </c>
      <c r="AK18" s="747" t="s">
        <v>686</v>
      </c>
      <c r="AL18" s="731">
        <v>3.1</v>
      </c>
      <c r="AM18" s="747">
        <v>2</v>
      </c>
      <c r="AN18" s="746">
        <v>2.5</v>
      </c>
      <c r="AO18" s="733">
        <v>1.5374402876482476</v>
      </c>
      <c r="AP18" s="732">
        <v>4.7660648917095676</v>
      </c>
      <c r="AQ18" s="732">
        <v>3.0748805752964952</v>
      </c>
      <c r="AR18" s="732">
        <v>2.8551181833757577</v>
      </c>
      <c r="AS18" s="299">
        <v>8.1643510000000002E-3</v>
      </c>
      <c r="AT18" s="867">
        <v>4.65014225E-2</v>
      </c>
      <c r="AU18" s="748">
        <v>4.5721266901443687E-2</v>
      </c>
      <c r="AV18" s="300">
        <v>2.3714035550070696E-3</v>
      </c>
      <c r="AW18" s="299" t="e">
        <v>#REF!</v>
      </c>
      <c r="AX18" s="734" t="e">
        <v>#REF!</v>
      </c>
      <c r="AY18" s="752" t="e">
        <v>#REF!</v>
      </c>
      <c r="AZ18" s="810">
        <v>1</v>
      </c>
      <c r="BA18" s="752">
        <v>4.5721266901443687E-2</v>
      </c>
      <c r="BB18" s="735">
        <v>1.2116690258345116E-2</v>
      </c>
      <c r="BC18" s="735">
        <v>9.4205931756066688E-2</v>
      </c>
      <c r="BD18" s="810">
        <v>1</v>
      </c>
      <c r="BE18" s="752">
        <v>9.4205931756066688E-2</v>
      </c>
      <c r="BF18" s="732">
        <v>2.0297351653202809E-2</v>
      </c>
      <c r="BG18" s="732">
        <v>7.6301231362331662E-2</v>
      </c>
      <c r="BH18" s="754"/>
      <c r="BI18" s="409"/>
      <c r="BJ18" s="409"/>
      <c r="BK18" s="409"/>
      <c r="BL18" s="722" t="s">
        <v>225</v>
      </c>
      <c r="BM18" s="409"/>
      <c r="BN18" s="409" t="s">
        <v>112</v>
      </c>
      <c r="BO18" s="364"/>
      <c r="BP18" s="723"/>
    </row>
    <row r="19" spans="1:75" s="16" customFormat="1" ht="12" customHeight="1" x14ac:dyDescent="0.2">
      <c r="A19" s="24">
        <v>16</v>
      </c>
      <c r="B19" s="716" t="s">
        <v>10</v>
      </c>
      <c r="C19" s="740" t="s">
        <v>271</v>
      </c>
      <c r="D19" s="721" t="s">
        <v>271</v>
      </c>
      <c r="E19" s="741" t="s">
        <v>715</v>
      </c>
      <c r="F19" s="742" t="s">
        <v>418</v>
      </c>
      <c r="G19" s="723">
        <v>7283.2070000000003</v>
      </c>
      <c r="H19" s="723">
        <v>7434.3860000000004</v>
      </c>
      <c r="I19" s="723">
        <v>7633.4030000000002</v>
      </c>
      <c r="J19" s="723">
        <v>7913.1040000000003</v>
      </c>
      <c r="K19" s="723">
        <v>6971.5140000000001</v>
      </c>
      <c r="L19" s="723">
        <v>7125.683</v>
      </c>
      <c r="M19" s="723">
        <v>7308.16</v>
      </c>
      <c r="N19" s="723">
        <v>7557.2169999999996</v>
      </c>
      <c r="O19" s="298">
        <v>22350.995999999999</v>
      </c>
      <c r="P19" s="743">
        <v>21405.357</v>
      </c>
      <c r="Q19" s="744">
        <v>25.589660577717499</v>
      </c>
      <c r="R19" s="745">
        <v>9.0735162097493696</v>
      </c>
      <c r="S19" s="732">
        <v>0.25</v>
      </c>
      <c r="T19" s="732">
        <v>1.0900000000000001</v>
      </c>
      <c r="U19" s="732">
        <v>1.8</v>
      </c>
      <c r="V19" s="747">
        <v>0.95</v>
      </c>
      <c r="W19" s="732">
        <v>0.59</v>
      </c>
      <c r="X19" s="732">
        <v>1.07</v>
      </c>
      <c r="Y19" s="732">
        <v>2.7</v>
      </c>
      <c r="Z19" s="747">
        <v>1.42</v>
      </c>
      <c r="AA19" s="732">
        <v>1.05</v>
      </c>
      <c r="AB19" s="732">
        <v>1.45</v>
      </c>
      <c r="AC19" s="746">
        <v>1.25</v>
      </c>
      <c r="AD19" s="731">
        <v>0.25</v>
      </c>
      <c r="AE19" s="732">
        <v>1.0900000000000001</v>
      </c>
      <c r="AF19" s="732">
        <v>1.8</v>
      </c>
      <c r="AG19" s="747">
        <v>0.95</v>
      </c>
      <c r="AH19" s="731">
        <v>0.59</v>
      </c>
      <c r="AI19" s="732">
        <v>1.07</v>
      </c>
      <c r="AJ19" s="732">
        <v>2.7</v>
      </c>
      <c r="AK19" s="747">
        <v>1.42</v>
      </c>
      <c r="AL19" s="731">
        <v>1.05</v>
      </c>
      <c r="AM19" s="747">
        <v>1.45</v>
      </c>
      <c r="AN19" s="746">
        <v>1.25</v>
      </c>
      <c r="AO19" s="733">
        <v>1.1940878378378379</v>
      </c>
      <c r="AP19" s="732">
        <v>0.95</v>
      </c>
      <c r="AQ19" s="732">
        <v>1.42</v>
      </c>
      <c r="AR19" s="732">
        <v>1.2337500000000001</v>
      </c>
      <c r="AS19" s="299">
        <v>0.55134113959999997</v>
      </c>
      <c r="AT19" s="867">
        <v>2.7995056035000006</v>
      </c>
      <c r="AU19" s="748">
        <v>2.7101818225301155</v>
      </c>
      <c r="AV19" s="300">
        <v>0.66083332123999994</v>
      </c>
      <c r="AW19" s="299" t="e">
        <v>#REF!</v>
      </c>
      <c r="AX19" s="734" t="e">
        <v>#REF!</v>
      </c>
      <c r="AY19" s="752" t="e">
        <v>#REF!</v>
      </c>
      <c r="AZ19" s="810">
        <v>1</v>
      </c>
      <c r="BA19" s="752">
        <v>2.7101818225301155</v>
      </c>
      <c r="BB19" s="735">
        <v>0.73382810899999995</v>
      </c>
      <c r="BC19" s="735">
        <v>5.9320592707689332</v>
      </c>
      <c r="BD19" s="810">
        <v>1</v>
      </c>
      <c r="BE19" s="752">
        <v>5.9320592707689332</v>
      </c>
      <c r="BF19" s="732">
        <v>12.841031658893755</v>
      </c>
      <c r="BG19" s="732">
        <v>36.520268445593437</v>
      </c>
      <c r="BH19" s="754" t="s">
        <v>1019</v>
      </c>
      <c r="BI19" s="409" t="s">
        <v>784</v>
      </c>
      <c r="BJ19" s="409">
        <v>236</v>
      </c>
      <c r="BK19" s="751" t="s">
        <v>227</v>
      </c>
      <c r="BL19" s="722" t="s">
        <v>228</v>
      </c>
      <c r="BM19" s="409" t="s">
        <v>1287</v>
      </c>
      <c r="BN19" s="409" t="s">
        <v>264</v>
      </c>
      <c r="BO19" s="364" t="s">
        <v>1288</v>
      </c>
      <c r="BP19" s="723"/>
    </row>
    <row r="20" spans="1:75" s="31" customFormat="1" ht="12" customHeight="1" x14ac:dyDescent="0.2">
      <c r="A20" s="24">
        <v>17</v>
      </c>
      <c r="B20" s="716" t="s">
        <v>12</v>
      </c>
      <c r="C20" s="740" t="s">
        <v>421</v>
      </c>
      <c r="D20" s="721" t="s">
        <v>421</v>
      </c>
      <c r="E20" s="741" t="s">
        <v>720</v>
      </c>
      <c r="F20" s="742" t="s">
        <v>420</v>
      </c>
      <c r="G20" s="723">
        <v>7.7619999999999996</v>
      </c>
      <c r="H20" s="723">
        <v>7.7370000000000001</v>
      </c>
      <c r="I20" s="723">
        <v>8.6920000000000002</v>
      </c>
      <c r="J20" s="723">
        <v>9.6489999999999991</v>
      </c>
      <c r="K20" s="723">
        <v>7.5190000000000001</v>
      </c>
      <c r="L20" s="723">
        <v>7.4850000000000003</v>
      </c>
      <c r="M20" s="723">
        <v>8.423</v>
      </c>
      <c r="N20" s="723">
        <v>9.14</v>
      </c>
      <c r="O20" s="298">
        <v>24.190999999999999</v>
      </c>
      <c r="P20" s="743">
        <v>23.427</v>
      </c>
      <c r="Q20" s="744">
        <v>11.7411077304785</v>
      </c>
      <c r="R20" s="745">
        <v>3.6107853516055317</v>
      </c>
      <c r="S20" s="731"/>
      <c r="T20" s="732"/>
      <c r="U20" s="732"/>
      <c r="V20" s="756"/>
      <c r="W20" s="731"/>
      <c r="X20" s="732"/>
      <c r="Y20" s="732"/>
      <c r="Z20" s="757"/>
      <c r="AA20" s="732"/>
      <c r="AB20" s="732"/>
      <c r="AC20" s="746">
        <v>4.97</v>
      </c>
      <c r="AD20" s="731"/>
      <c r="AE20" s="732"/>
      <c r="AF20" s="732"/>
      <c r="AG20" s="757"/>
      <c r="AH20" s="731"/>
      <c r="AI20" s="732"/>
      <c r="AJ20" s="732"/>
      <c r="AK20" s="757"/>
      <c r="AL20" s="731"/>
      <c r="AM20" s="747"/>
      <c r="AN20" s="746">
        <v>4.97</v>
      </c>
      <c r="AO20" s="733">
        <v>0.56145900725041842</v>
      </c>
      <c r="AP20" s="732">
        <v>2.7904512660345793</v>
      </c>
      <c r="AQ20" s="732">
        <v>2.7904512660345793</v>
      </c>
      <c r="AR20" s="732">
        <v>4.4251128165086451</v>
      </c>
      <c r="AS20" s="299">
        <v>2.3666145999999997E-3</v>
      </c>
      <c r="AT20" s="820">
        <v>1.4673010519999998E-2</v>
      </c>
      <c r="AU20" s="748">
        <v>1.6991559593195451E-2</v>
      </c>
      <c r="AV20" s="300">
        <v>2.6811933330251419E-3</v>
      </c>
      <c r="AW20" s="299" t="e">
        <v>#REF!</v>
      </c>
      <c r="AX20" s="734" t="e">
        <v>#REF!</v>
      </c>
      <c r="AY20" s="752" t="e">
        <v>#REF!</v>
      </c>
      <c r="AZ20" s="810">
        <v>1</v>
      </c>
      <c r="BA20" s="752">
        <v>1.6991559593195451E-2</v>
      </c>
      <c r="BB20" s="735">
        <v>2.8909124883752368E-3</v>
      </c>
      <c r="BC20" s="735">
        <v>3.2167497688914269E-2</v>
      </c>
      <c r="BD20" s="810">
        <v>1</v>
      </c>
      <c r="BE20" s="752">
        <v>3.2167497688914269E-2</v>
      </c>
      <c r="BF20" s="732">
        <v>1.4173042904546683E-2</v>
      </c>
      <c r="BG20" s="732">
        <v>3.9314562371241452E-2</v>
      </c>
      <c r="BH20" s="749" t="s">
        <v>324</v>
      </c>
      <c r="BI20" s="409" t="s">
        <v>237</v>
      </c>
      <c r="BJ20" s="750">
        <v>37</v>
      </c>
      <c r="BK20" s="755">
        <v>0.94</v>
      </c>
      <c r="BL20" s="722" t="s">
        <v>235</v>
      </c>
      <c r="BM20" s="409" t="s">
        <v>487</v>
      </c>
      <c r="BN20" s="409" t="s">
        <v>264</v>
      </c>
      <c r="BO20" s="364" t="s">
        <v>888</v>
      </c>
      <c r="BP20" s="723"/>
    </row>
    <row r="21" spans="1:75" ht="12" customHeight="1" x14ac:dyDescent="0.2">
      <c r="A21" s="3">
        <v>18</v>
      </c>
      <c r="B21" s="716" t="s">
        <v>25</v>
      </c>
      <c r="C21" s="740" t="s">
        <v>267</v>
      </c>
      <c r="D21" s="721" t="s">
        <v>267</v>
      </c>
      <c r="E21" s="741" t="s">
        <v>716</v>
      </c>
      <c r="F21" s="742" t="s">
        <v>419</v>
      </c>
      <c r="G21" s="723">
        <v>261.55700000000002</v>
      </c>
      <c r="H21" s="723">
        <v>311.822</v>
      </c>
      <c r="I21" s="723">
        <v>260.34800000000001</v>
      </c>
      <c r="J21" s="723">
        <v>232.61600000000001</v>
      </c>
      <c r="K21" s="723">
        <v>257.959</v>
      </c>
      <c r="L21" s="723">
        <v>293.87799999999999</v>
      </c>
      <c r="M21" s="723">
        <v>246.53800000000001</v>
      </c>
      <c r="N21" s="723">
        <v>220.22300000000001</v>
      </c>
      <c r="O21" s="298">
        <v>833.72700000000009</v>
      </c>
      <c r="P21" s="743">
        <v>798.375</v>
      </c>
      <c r="Q21" s="744">
        <v>2.42191846824932</v>
      </c>
      <c r="R21" s="745">
        <v>1.9422728111065504</v>
      </c>
      <c r="S21" s="731"/>
      <c r="T21" s="732"/>
      <c r="U21" s="732"/>
      <c r="V21" s="732"/>
      <c r="W21" s="731"/>
      <c r="X21" s="732"/>
      <c r="Y21" s="732"/>
      <c r="Z21" s="364"/>
      <c r="AA21" s="732"/>
      <c r="AB21" s="732"/>
      <c r="AC21" s="746">
        <v>5.6</v>
      </c>
      <c r="AD21" s="731"/>
      <c r="AE21" s="732"/>
      <c r="AF21" s="732"/>
      <c r="AG21" s="747"/>
      <c r="AH21" s="731"/>
      <c r="AI21" s="732"/>
      <c r="AJ21" s="732"/>
      <c r="AK21" s="364"/>
      <c r="AL21" s="731"/>
      <c r="AM21" s="747"/>
      <c r="AN21" s="746">
        <v>5.6</v>
      </c>
      <c r="AO21" s="733">
        <v>0.75852439191629495</v>
      </c>
      <c r="AP21" s="732">
        <v>4.2477365947312515</v>
      </c>
      <c r="AQ21" s="732">
        <v>4.2477365947312515</v>
      </c>
      <c r="AR21" s="732">
        <v>5.261934148682812</v>
      </c>
      <c r="AS21" s="299">
        <v>9.1397711999999992E-2</v>
      </c>
      <c r="AT21" s="820">
        <v>0.56666581439999997</v>
      </c>
      <c r="AU21" s="748">
        <v>0.63491085926676338</v>
      </c>
      <c r="AV21" s="300">
        <v>0.10293895675092903</v>
      </c>
      <c r="AW21" s="299" t="e">
        <v>#REF!</v>
      </c>
      <c r="AX21" s="734" t="e">
        <v>#REF!</v>
      </c>
      <c r="AY21" s="752" t="e">
        <v>#REF!</v>
      </c>
      <c r="AZ21" s="810">
        <v>1</v>
      </c>
      <c r="BA21" s="752">
        <v>0.63491085926676338</v>
      </c>
      <c r="BB21" s="735">
        <v>0.11063311991821505</v>
      </c>
      <c r="BC21" s="735">
        <v>1.0618044657843051</v>
      </c>
      <c r="BD21" s="810">
        <v>1</v>
      </c>
      <c r="BE21" s="752">
        <v>1.0618044657843051</v>
      </c>
      <c r="BF21" s="732">
        <v>0.19462230695879901</v>
      </c>
      <c r="BG21" s="732">
        <v>0.50894894928902579</v>
      </c>
      <c r="BH21" s="749" t="s">
        <v>234</v>
      </c>
      <c r="BI21" s="409" t="s">
        <v>812</v>
      </c>
      <c r="BJ21" s="753" t="s">
        <v>810</v>
      </c>
      <c r="BK21" s="755">
        <v>1</v>
      </c>
      <c r="BL21" s="722" t="s">
        <v>235</v>
      </c>
      <c r="BM21" s="409" t="s">
        <v>248</v>
      </c>
      <c r="BN21" s="409" t="s">
        <v>264</v>
      </c>
      <c r="BO21" s="364" t="s">
        <v>889</v>
      </c>
      <c r="BP21" s="723"/>
      <c r="BQ21" s="16"/>
      <c r="BR21" s="16"/>
      <c r="BS21" s="16"/>
      <c r="BT21" s="16"/>
      <c r="BU21" s="16"/>
      <c r="BV21" s="16"/>
      <c r="BW21" s="16"/>
    </row>
    <row r="22" spans="1:75" ht="12" customHeight="1" x14ac:dyDescent="0.2">
      <c r="A22" s="3">
        <v>19</v>
      </c>
      <c r="B22" s="716" t="s">
        <v>13</v>
      </c>
      <c r="C22" s="740" t="s">
        <v>267</v>
      </c>
      <c r="D22" s="721" t="s">
        <v>267</v>
      </c>
      <c r="E22" s="741" t="s">
        <v>716</v>
      </c>
      <c r="F22" s="742" t="s">
        <v>420</v>
      </c>
      <c r="G22" s="723">
        <v>323.36</v>
      </c>
      <c r="H22" s="723">
        <v>344.71899999999999</v>
      </c>
      <c r="I22" s="723">
        <v>348.82499999999999</v>
      </c>
      <c r="J22" s="723">
        <v>332.92500000000001</v>
      </c>
      <c r="K22" s="723">
        <v>305.27800000000002</v>
      </c>
      <c r="L22" s="723">
        <v>322.38200000000001</v>
      </c>
      <c r="M22" s="723">
        <v>328.39699999999999</v>
      </c>
      <c r="N22" s="723">
        <v>315.18599999999998</v>
      </c>
      <c r="O22" s="298">
        <v>1016.904</v>
      </c>
      <c r="P22" s="743">
        <v>956.05700000000002</v>
      </c>
      <c r="Q22" s="744">
        <v>2.7351994815415299</v>
      </c>
      <c r="R22" s="745">
        <v>1.9831836730134553</v>
      </c>
      <c r="S22" s="731">
        <v>10.3</v>
      </c>
      <c r="T22" s="732">
        <v>22.2</v>
      </c>
      <c r="U22" s="732">
        <v>22.5</v>
      </c>
      <c r="V22" s="732"/>
      <c r="W22" s="731">
        <v>12.8</v>
      </c>
      <c r="X22" s="732">
        <v>20.2</v>
      </c>
      <c r="Y22" s="732">
        <v>20.5</v>
      </c>
      <c r="Z22" s="747"/>
      <c r="AA22" s="732">
        <v>18.3</v>
      </c>
      <c r="AB22" s="732">
        <v>17.8</v>
      </c>
      <c r="AC22" s="746">
        <v>18.100000000000001</v>
      </c>
      <c r="AD22" s="731">
        <v>10.3</v>
      </c>
      <c r="AE22" s="732">
        <v>22.2</v>
      </c>
      <c r="AF22" s="732">
        <v>22.5</v>
      </c>
      <c r="AG22" s="747"/>
      <c r="AH22" s="731">
        <v>12.8</v>
      </c>
      <c r="AI22" s="732">
        <v>20.2</v>
      </c>
      <c r="AJ22" s="732">
        <v>20.5</v>
      </c>
      <c r="AK22" s="747"/>
      <c r="AL22" s="731">
        <v>18.3</v>
      </c>
      <c r="AM22" s="747">
        <v>17.8</v>
      </c>
      <c r="AN22" s="746">
        <v>18.100000000000001</v>
      </c>
      <c r="AO22" s="733">
        <v>0.75852439191629495</v>
      </c>
      <c r="AP22" s="732">
        <v>13.880996372068198</v>
      </c>
      <c r="AQ22" s="732">
        <v>13.50173417611005</v>
      </c>
      <c r="AR22" s="732">
        <v>16.997841318522283</v>
      </c>
      <c r="AS22" s="299">
        <v>0.35983745599999994</v>
      </c>
      <c r="AT22" s="820">
        <v>2.39214408</v>
      </c>
      <c r="AU22" s="748">
        <v>2.3537506148667284</v>
      </c>
      <c r="AV22" s="300">
        <v>0.41309878583121334</v>
      </c>
      <c r="AW22" s="299" t="e">
        <v>#REF!</v>
      </c>
      <c r="AX22" s="734" t="e">
        <v>#REF!</v>
      </c>
      <c r="AY22" s="752" t="e">
        <v>#REF!</v>
      </c>
      <c r="AZ22" s="810">
        <v>1</v>
      </c>
      <c r="BA22" s="752">
        <v>2.3537506148667284</v>
      </c>
      <c r="BB22" s="735">
        <v>0.44860633905202224</v>
      </c>
      <c r="BC22" s="735">
        <v>4.3296617080421056</v>
      </c>
      <c r="BD22" s="810">
        <v>1</v>
      </c>
      <c r="BE22" s="752">
        <v>4.3296617080421056</v>
      </c>
      <c r="BF22" s="732">
        <v>0.46140476782018813</v>
      </c>
      <c r="BG22" s="732">
        <v>1.4741861776832965</v>
      </c>
      <c r="BH22" s="749" t="s">
        <v>724</v>
      </c>
      <c r="BI22" s="409" t="s">
        <v>243</v>
      </c>
      <c r="BJ22" s="750">
        <v>151</v>
      </c>
      <c r="BK22" s="755">
        <v>0.98</v>
      </c>
      <c r="BL22" s="722" t="s">
        <v>235</v>
      </c>
      <c r="BM22" s="409" t="s">
        <v>723</v>
      </c>
      <c r="BN22" s="409" t="s">
        <v>264</v>
      </c>
      <c r="BO22" s="364" t="s">
        <v>895</v>
      </c>
      <c r="BP22" s="723"/>
      <c r="BQ22" s="16"/>
      <c r="BR22" s="16"/>
      <c r="BS22" s="16"/>
      <c r="BT22" s="16"/>
      <c r="BU22" s="16"/>
      <c r="BV22" s="16"/>
      <c r="BW22" s="16"/>
    </row>
    <row r="23" spans="1:75" ht="12" customHeight="1" x14ac:dyDescent="0.2">
      <c r="A23" s="3">
        <v>20</v>
      </c>
      <c r="B23" s="716" t="s">
        <v>19</v>
      </c>
      <c r="C23" s="740" t="s">
        <v>421</v>
      </c>
      <c r="D23" s="721" t="s">
        <v>421</v>
      </c>
      <c r="E23" s="741" t="s">
        <v>720</v>
      </c>
      <c r="F23" s="742" t="s">
        <v>419</v>
      </c>
      <c r="G23" s="723">
        <v>20.068999999999999</v>
      </c>
      <c r="H23" s="723">
        <v>19.678999999999998</v>
      </c>
      <c r="I23" s="723">
        <v>19.353999999999999</v>
      </c>
      <c r="J23" s="723">
        <v>20.030999999999999</v>
      </c>
      <c r="K23" s="723">
        <v>19.48</v>
      </c>
      <c r="L23" s="723">
        <v>19.227</v>
      </c>
      <c r="M23" s="723">
        <v>18.658000000000001</v>
      </c>
      <c r="N23" s="723">
        <v>19.93</v>
      </c>
      <c r="O23" s="298">
        <v>59.101999999999997</v>
      </c>
      <c r="P23" s="743">
        <v>57.365000000000002</v>
      </c>
      <c r="Q23" s="744">
        <v>10.5892904273596</v>
      </c>
      <c r="R23" s="745">
        <v>3.3444002438381553</v>
      </c>
      <c r="S23" s="731"/>
      <c r="T23" s="732"/>
      <c r="U23" s="732"/>
      <c r="V23" s="732"/>
      <c r="W23" s="731"/>
      <c r="X23" s="732"/>
      <c r="Y23" s="732"/>
      <c r="Z23" s="364"/>
      <c r="AA23" s="732"/>
      <c r="AB23" s="732"/>
      <c r="AC23" s="746"/>
      <c r="AD23" s="731">
        <v>0.32500000000000001</v>
      </c>
      <c r="AE23" s="732">
        <v>3.85</v>
      </c>
      <c r="AF23" s="732">
        <v>5.32</v>
      </c>
      <c r="AG23" s="747">
        <v>12.8</v>
      </c>
      <c r="AH23" s="731">
        <v>0.32500000000000001</v>
      </c>
      <c r="AI23" s="732">
        <v>3.85</v>
      </c>
      <c r="AJ23" s="732">
        <v>5.32</v>
      </c>
      <c r="AK23" s="747">
        <v>12.8</v>
      </c>
      <c r="AL23" s="731" t="s">
        <v>686</v>
      </c>
      <c r="AM23" s="747" t="s">
        <v>686</v>
      </c>
      <c r="AN23" s="746">
        <v>3.2</v>
      </c>
      <c r="AO23" s="733">
        <v>0.56145900725041842</v>
      </c>
      <c r="AP23" s="732">
        <v>12.8</v>
      </c>
      <c r="AQ23" s="732">
        <v>12.8</v>
      </c>
      <c r="AR23" s="732">
        <v>5.6000000000000005</v>
      </c>
      <c r="AS23" s="299">
        <v>3.64865365E-3</v>
      </c>
      <c r="AT23" s="820">
        <v>1.7688861625E-2</v>
      </c>
      <c r="AU23" s="748">
        <v>1.7562449680907845E-2</v>
      </c>
      <c r="AV23" s="300">
        <v>3.0690048E-3</v>
      </c>
      <c r="AW23" s="299" t="e">
        <v>#REF!</v>
      </c>
      <c r="AX23" s="734" t="e">
        <v>#REF!</v>
      </c>
      <c r="AY23" s="752" t="e">
        <v>#REF!</v>
      </c>
      <c r="AZ23" s="810">
        <v>1</v>
      </c>
      <c r="BA23" s="752">
        <v>1.7562449680907845E-2</v>
      </c>
      <c r="BB23" s="735">
        <v>8.7636616500000007E-3</v>
      </c>
      <c r="BC23" s="735">
        <v>4.8973688063751623E-2</v>
      </c>
      <c r="BD23" s="810">
        <v>1</v>
      </c>
      <c r="BE23" s="752">
        <v>4.8973688063751623E-2</v>
      </c>
      <c r="BF23" s="732">
        <v>1.8207492333316432E-2</v>
      </c>
      <c r="BG23" s="732">
        <v>0.13420544078448399</v>
      </c>
      <c r="BH23" s="754"/>
      <c r="BI23" s="409"/>
      <c r="BJ23" s="409"/>
      <c r="BK23" s="409"/>
      <c r="BL23" s="722" t="s">
        <v>225</v>
      </c>
      <c r="BM23" s="409"/>
      <c r="BN23" s="409" t="s">
        <v>108</v>
      </c>
      <c r="BO23" s="364"/>
      <c r="BP23" s="723"/>
      <c r="BQ23" s="16"/>
      <c r="BR23" s="16"/>
      <c r="BS23" s="16"/>
      <c r="BT23" s="16"/>
      <c r="BU23" s="16"/>
      <c r="BV23" s="16"/>
      <c r="BW23" s="16"/>
    </row>
    <row r="24" spans="1:75" ht="12" customHeight="1" x14ac:dyDescent="0.2">
      <c r="A24" s="3">
        <v>21</v>
      </c>
      <c r="B24" s="716" t="s">
        <v>43</v>
      </c>
      <c r="C24" s="740" t="s">
        <v>268</v>
      </c>
      <c r="D24" s="721" t="s">
        <v>268</v>
      </c>
      <c r="E24" s="741" t="s">
        <v>719</v>
      </c>
      <c r="F24" s="742" t="s">
        <v>418</v>
      </c>
      <c r="G24" s="723">
        <v>986.92399999999998</v>
      </c>
      <c r="H24" s="723">
        <v>875.16300000000001</v>
      </c>
      <c r="I24" s="723">
        <v>772.88900000000001</v>
      </c>
      <c r="J24" s="723">
        <v>671.04</v>
      </c>
      <c r="K24" s="723">
        <v>957.73199999999997</v>
      </c>
      <c r="L24" s="723">
        <v>850.52499999999998</v>
      </c>
      <c r="M24" s="723">
        <v>751.85</v>
      </c>
      <c r="N24" s="723">
        <v>654.48800000000006</v>
      </c>
      <c r="O24" s="298">
        <v>2634.9760000000001</v>
      </c>
      <c r="P24" s="743">
        <v>2560.107</v>
      </c>
      <c r="Q24" s="744">
        <v>59.001273580197001</v>
      </c>
      <c r="R24" s="745">
        <v>83.801629086234087</v>
      </c>
      <c r="S24" s="731"/>
      <c r="T24" s="732"/>
      <c r="U24" s="732"/>
      <c r="V24" s="732"/>
      <c r="W24" s="731"/>
      <c r="X24" s="732"/>
      <c r="Y24" s="732"/>
      <c r="Z24" s="364"/>
      <c r="AA24" s="732"/>
      <c r="AB24" s="732"/>
      <c r="AC24" s="746"/>
      <c r="AD24" s="731"/>
      <c r="AE24" s="732"/>
      <c r="AF24" s="732"/>
      <c r="AG24" s="747"/>
      <c r="AH24" s="731"/>
      <c r="AI24" s="732"/>
      <c r="AJ24" s="732"/>
      <c r="AK24" s="747"/>
      <c r="AL24" s="731" t="s">
        <v>686</v>
      </c>
      <c r="AM24" s="747" t="s">
        <v>686</v>
      </c>
      <c r="AN24" s="723">
        <v>1.7</v>
      </c>
      <c r="AO24" s="733">
        <v>5.9113996488366158</v>
      </c>
      <c r="AP24" s="732">
        <v>10.049379403022247</v>
      </c>
      <c r="AQ24" s="732">
        <v>10.049379403022247</v>
      </c>
      <c r="AR24" s="732">
        <v>3.7873448507555616</v>
      </c>
      <c r="AS24" s="299">
        <v>8.8316411000000011E-2</v>
      </c>
      <c r="AT24" s="820">
        <v>0.54756174820000003</v>
      </c>
      <c r="AU24" s="748">
        <v>0.22563418192518298</v>
      </c>
      <c r="AV24" s="300">
        <v>7.992440268797564E-2</v>
      </c>
      <c r="AW24" s="299" t="e">
        <v>#REF!</v>
      </c>
      <c r="AX24" s="734" t="e">
        <v>#REF!</v>
      </c>
      <c r="AY24" s="752" t="e">
        <v>#REF!</v>
      </c>
      <c r="AZ24" s="810">
        <v>1</v>
      </c>
      <c r="BA24" s="752">
        <v>0.22563418192518298</v>
      </c>
      <c r="BB24" s="735">
        <v>0.22152374881329273</v>
      </c>
      <c r="BC24" s="735">
        <v>0.54405637272089891</v>
      </c>
      <c r="BD24" s="810">
        <v>1</v>
      </c>
      <c r="BE24" s="752">
        <v>0.54405637272089891</v>
      </c>
      <c r="BF24" s="732">
        <v>54.732315324838638</v>
      </c>
      <c r="BG24" s="732">
        <v>122.58655292666326</v>
      </c>
      <c r="BH24" s="754"/>
      <c r="BI24" s="409"/>
      <c r="BJ24" s="409"/>
      <c r="BK24" s="409"/>
      <c r="BL24" s="722" t="s">
        <v>225</v>
      </c>
      <c r="BM24" s="409"/>
      <c r="BN24" s="409" t="s">
        <v>58</v>
      </c>
      <c r="BO24" s="364"/>
      <c r="BP24" s="723"/>
      <c r="BQ24" s="16"/>
      <c r="BR24" s="16"/>
      <c r="BS24" s="16"/>
      <c r="BT24" s="16"/>
      <c r="BU24" s="16"/>
      <c r="BV24" s="16"/>
      <c r="BW24" s="16"/>
    </row>
    <row r="25" spans="1:75" ht="12" customHeight="1" x14ac:dyDescent="0.2">
      <c r="A25" s="3">
        <v>22</v>
      </c>
      <c r="B25" s="716" t="s">
        <v>191</v>
      </c>
      <c r="C25" s="740" t="s">
        <v>421</v>
      </c>
      <c r="D25" s="721" t="s">
        <v>421</v>
      </c>
      <c r="E25" s="741" t="s">
        <v>721</v>
      </c>
      <c r="F25" s="742" t="s">
        <v>420</v>
      </c>
      <c r="G25" s="758">
        <v>1.8641365855761665</v>
      </c>
      <c r="H25" s="758">
        <v>1.8684803345656791</v>
      </c>
      <c r="I25" s="758">
        <v>1.9670500231738468</v>
      </c>
      <c r="J25" s="758">
        <v>1.9901053062720286</v>
      </c>
      <c r="K25" s="758">
        <v>1.783108960194876</v>
      </c>
      <c r="L25" s="758">
        <v>1.7869515073779061</v>
      </c>
      <c r="M25" s="758">
        <v>1.8826810524160082</v>
      </c>
      <c r="N25" s="758">
        <v>1.9117507571919765</v>
      </c>
      <c r="O25" s="298">
        <v>5.6996669433156928</v>
      </c>
      <c r="P25" s="743">
        <v>5.4527415199887903</v>
      </c>
      <c r="Q25" s="744">
        <v>2.5</v>
      </c>
      <c r="R25" s="745">
        <v>1.9523897072187626</v>
      </c>
      <c r="S25" s="731"/>
      <c r="T25" s="732"/>
      <c r="U25" s="732"/>
      <c r="V25" s="732"/>
      <c r="W25" s="731"/>
      <c r="X25" s="732"/>
      <c r="Y25" s="732"/>
      <c r="Z25" s="747"/>
      <c r="AA25" s="732"/>
      <c r="AB25" s="732"/>
      <c r="AC25" s="746"/>
      <c r="AD25" s="731">
        <v>0.9</v>
      </c>
      <c r="AE25" s="732">
        <v>2.4</v>
      </c>
      <c r="AF25" s="732">
        <v>3.1</v>
      </c>
      <c r="AG25" s="747" t="s">
        <v>686</v>
      </c>
      <c r="AH25" s="731">
        <v>1.3</v>
      </c>
      <c r="AI25" s="732">
        <v>3</v>
      </c>
      <c r="AJ25" s="732">
        <v>3.2</v>
      </c>
      <c r="AK25" s="747" t="s">
        <v>686</v>
      </c>
      <c r="AL25" s="731">
        <v>2.1</v>
      </c>
      <c r="AM25" s="747">
        <v>2.5</v>
      </c>
      <c r="AN25" s="746">
        <v>2.2999999999999998</v>
      </c>
      <c r="AO25" s="733">
        <v>0.56145900725041842</v>
      </c>
      <c r="AP25" s="732">
        <v>1.1790639152258788</v>
      </c>
      <c r="AQ25" s="732">
        <v>1.4036475181260459</v>
      </c>
      <c r="AR25" s="732">
        <v>2.0478389291689902</v>
      </c>
      <c r="AS25" s="299">
        <v>2.5963406339933387E-4</v>
      </c>
      <c r="AT25" s="820">
        <v>1.5786583016264804E-3</v>
      </c>
      <c r="AU25" s="748">
        <v>1.5552153642970556E-3</v>
      </c>
      <c r="AV25" s="300">
        <v>3.0179313358398007E-5</v>
      </c>
      <c r="AW25" s="299" t="e">
        <v>#REF!</v>
      </c>
      <c r="AX25" s="734" t="e">
        <v>#REF!</v>
      </c>
      <c r="AY25" s="752" t="e">
        <v>#REF!</v>
      </c>
      <c r="AZ25" s="810">
        <v>1</v>
      </c>
      <c r="BA25" s="752">
        <v>1.5552153642970556E-3</v>
      </c>
      <c r="BB25" s="735">
        <v>3.0993291899666388E-4</v>
      </c>
      <c r="BC25" s="735">
        <v>3.0265568658319354E-3</v>
      </c>
      <c r="BD25" s="810">
        <v>1</v>
      </c>
      <c r="BE25" s="752">
        <v>3.0265568658319354E-3</v>
      </c>
      <c r="BF25" s="732">
        <v>7.2214918144537831E-4</v>
      </c>
      <c r="BG25" s="732">
        <v>2.5318233759365743E-3</v>
      </c>
      <c r="BH25" s="749"/>
      <c r="BI25" s="409"/>
      <c r="BJ25" s="750"/>
      <c r="BK25" s="755"/>
      <c r="BL25" s="722" t="s">
        <v>225</v>
      </c>
      <c r="BM25" s="409"/>
      <c r="BN25" s="409" t="s">
        <v>40</v>
      </c>
      <c r="BO25" s="364"/>
      <c r="BP25" s="723"/>
      <c r="BQ25" s="16"/>
      <c r="BR25" s="16"/>
      <c r="BS25" s="16"/>
      <c r="BT25" s="16"/>
      <c r="BU25" s="16"/>
      <c r="BV25" s="16"/>
      <c r="BW25" s="16"/>
    </row>
    <row r="26" spans="1:75" ht="12" customHeight="1" x14ac:dyDescent="0.2">
      <c r="A26" s="3">
        <v>23</v>
      </c>
      <c r="B26" s="716" t="s">
        <v>14</v>
      </c>
      <c r="C26" s="740" t="s">
        <v>271</v>
      </c>
      <c r="D26" s="721" t="s">
        <v>271</v>
      </c>
      <c r="E26" s="741" t="s">
        <v>715</v>
      </c>
      <c r="F26" s="742" t="s">
        <v>418</v>
      </c>
      <c r="G26" s="758">
        <v>32.880000000000003</v>
      </c>
      <c r="H26" s="758">
        <v>31.315999999999999</v>
      </c>
      <c r="I26" s="758">
        <v>33.118000000000002</v>
      </c>
      <c r="J26" s="758">
        <v>35.213999999999999</v>
      </c>
      <c r="K26" s="758">
        <v>31.792999999999999</v>
      </c>
      <c r="L26" s="758">
        <v>30.305</v>
      </c>
      <c r="M26" s="758">
        <v>32.085999999999999</v>
      </c>
      <c r="N26" s="758">
        <v>33.582999999999998</v>
      </c>
      <c r="O26" s="298">
        <v>97.313999999999993</v>
      </c>
      <c r="P26" s="743">
        <v>94.183999999999997</v>
      </c>
      <c r="Q26" s="744">
        <v>23.849666099433801</v>
      </c>
      <c r="R26" s="745">
        <v>8.0815741953036415</v>
      </c>
      <c r="S26" s="731"/>
      <c r="T26" s="732"/>
      <c r="U26" s="732"/>
      <c r="V26" s="732"/>
      <c r="W26" s="731"/>
      <c r="X26" s="732"/>
      <c r="Y26" s="732"/>
      <c r="Z26" s="747"/>
      <c r="AA26" s="732"/>
      <c r="AB26" s="732"/>
      <c r="AC26" s="746"/>
      <c r="AD26" s="731">
        <v>3.8</v>
      </c>
      <c r="AE26" s="732">
        <v>6.2</v>
      </c>
      <c r="AF26" s="732">
        <v>6</v>
      </c>
      <c r="AG26" s="747">
        <v>3.8</v>
      </c>
      <c r="AH26" s="731">
        <v>3.8</v>
      </c>
      <c r="AI26" s="732">
        <v>6.2</v>
      </c>
      <c r="AJ26" s="732">
        <v>6</v>
      </c>
      <c r="AK26" s="747">
        <v>3.8</v>
      </c>
      <c r="AL26" s="731" t="s">
        <v>686</v>
      </c>
      <c r="AM26" s="747" t="s">
        <v>686</v>
      </c>
      <c r="AN26" s="746">
        <v>4.9000000000000004</v>
      </c>
      <c r="AO26" s="733">
        <v>1.1940878378378379</v>
      </c>
      <c r="AP26" s="732">
        <v>3.8</v>
      </c>
      <c r="AQ26" s="732">
        <v>3.8</v>
      </c>
      <c r="AR26" s="732">
        <v>4.625</v>
      </c>
      <c r="AS26" s="299">
        <v>1.0190316E-2</v>
      </c>
      <c r="AT26" s="820">
        <v>6.9785780000000006E-2</v>
      </c>
      <c r="AU26" s="748">
        <v>6.6597698150799606E-2</v>
      </c>
      <c r="AV26" s="300">
        <v>1.5685715999999999E-3</v>
      </c>
      <c r="AW26" s="299" t="e">
        <v>#REF!</v>
      </c>
      <c r="AX26" s="734" t="e">
        <v>#REF!</v>
      </c>
      <c r="AY26" s="752" t="e">
        <v>#REF!</v>
      </c>
      <c r="AZ26" s="810">
        <v>1</v>
      </c>
      <c r="BA26" s="752">
        <v>6.6597698150799606E-2</v>
      </c>
      <c r="BB26" s="735">
        <v>1.2804601999999998E-2</v>
      </c>
      <c r="BC26" s="735">
        <v>0.12446303918763922</v>
      </c>
      <c r="BD26" s="810">
        <v>1</v>
      </c>
      <c r="BE26" s="752">
        <v>0.12446303918763922</v>
      </c>
      <c r="BF26" s="732">
        <v>0.45214191480951771</v>
      </c>
      <c r="BG26" s="732">
        <v>0.98565805060113276</v>
      </c>
      <c r="BH26" s="754"/>
      <c r="BI26" s="409"/>
      <c r="BJ26" s="409"/>
      <c r="BK26" s="409"/>
      <c r="BL26" s="722" t="s">
        <v>225</v>
      </c>
      <c r="BM26" s="409"/>
      <c r="BN26" s="409" t="s">
        <v>75</v>
      </c>
      <c r="BO26" s="364"/>
      <c r="BP26" s="723"/>
      <c r="BQ26" s="16"/>
      <c r="BR26" s="16"/>
      <c r="BS26" s="16"/>
      <c r="BT26" s="16"/>
      <c r="BU26" s="16"/>
      <c r="BV26" s="16"/>
      <c r="BW26" s="16"/>
    </row>
    <row r="27" spans="1:75" ht="12" customHeight="1" x14ac:dyDescent="0.25">
      <c r="A27" s="3">
        <v>24</v>
      </c>
      <c r="B27" s="716" t="s">
        <v>15</v>
      </c>
      <c r="C27" s="740" t="s">
        <v>269</v>
      </c>
      <c r="D27" s="721" t="s">
        <v>269</v>
      </c>
      <c r="E27" s="741" t="s">
        <v>720</v>
      </c>
      <c r="F27" s="742" t="s">
        <v>418</v>
      </c>
      <c r="G27" s="758">
        <v>605.37699999999995</v>
      </c>
      <c r="H27" s="758">
        <v>602.59100000000001</v>
      </c>
      <c r="I27" s="758">
        <v>593.58500000000004</v>
      </c>
      <c r="J27" s="758">
        <v>581.87800000000004</v>
      </c>
      <c r="K27" s="758">
        <v>579.02499999999998</v>
      </c>
      <c r="L27" s="758">
        <v>576.99300000000005</v>
      </c>
      <c r="M27" s="758">
        <v>568.99800000000005</v>
      </c>
      <c r="N27" s="758">
        <v>559.37</v>
      </c>
      <c r="O27" s="298">
        <v>1801.5529999999999</v>
      </c>
      <c r="P27" s="743">
        <v>1725.0160000000001</v>
      </c>
      <c r="Q27" s="744">
        <v>21.194508914149001</v>
      </c>
      <c r="R27" s="745">
        <v>6.7728484911979523</v>
      </c>
      <c r="S27" s="731"/>
      <c r="T27" s="732"/>
      <c r="U27" s="732"/>
      <c r="V27" s="732"/>
      <c r="W27" s="731"/>
      <c r="X27" s="732"/>
      <c r="Y27" s="732"/>
      <c r="Z27" s="364"/>
      <c r="AA27" s="732"/>
      <c r="AB27" s="732"/>
      <c r="AC27" s="746">
        <v>2.2000000000000002</v>
      </c>
      <c r="AD27" s="731"/>
      <c r="AE27" s="732"/>
      <c r="AF27" s="732"/>
      <c r="AG27" s="732"/>
      <c r="AH27" s="731"/>
      <c r="AI27" s="732"/>
      <c r="AJ27" s="732"/>
      <c r="AK27" s="364"/>
      <c r="AL27" s="732"/>
      <c r="AM27" s="732"/>
      <c r="AN27" s="746">
        <v>2.2000000000000002</v>
      </c>
      <c r="AO27" s="733">
        <v>0.67751196172248818</v>
      </c>
      <c r="AP27" s="732">
        <v>1.4905263157894741</v>
      </c>
      <c r="AQ27" s="732">
        <v>1.4905263157894741</v>
      </c>
      <c r="AR27" s="732">
        <v>2.0226315789473688</v>
      </c>
      <c r="AS27" s="299">
        <v>7.7584518000000005E-2</v>
      </c>
      <c r="AT27" s="820">
        <v>0.48102401160000008</v>
      </c>
      <c r="AU27" s="748">
        <v>0.52539697338021896</v>
      </c>
      <c r="AV27" s="300">
        <v>8.7790879061052651E-2</v>
      </c>
      <c r="AW27" s="299" t="e">
        <v>#REF!</v>
      </c>
      <c r="AX27" s="734" t="e">
        <v>#REF!</v>
      </c>
      <c r="AY27" s="752" t="e">
        <v>#REF!</v>
      </c>
      <c r="AZ27" s="810">
        <v>1</v>
      </c>
      <c r="BA27" s="752">
        <v>0.52539697338021896</v>
      </c>
      <c r="BB27" s="735">
        <v>9.4595119768421068E-2</v>
      </c>
      <c r="BC27" s="735">
        <v>0.92101953381125512</v>
      </c>
      <c r="BD27" s="810">
        <v>1</v>
      </c>
      <c r="BE27" s="752">
        <v>0.92101953381125512</v>
      </c>
      <c r="BF27" s="732">
        <v>2.6859410845291123</v>
      </c>
      <c r="BG27" s="732">
        <v>6.9708357631534907</v>
      </c>
      <c r="BH27" s="754" t="s">
        <v>758</v>
      </c>
      <c r="BI27" s="409" t="s">
        <v>811</v>
      </c>
      <c r="BJ27" s="409">
        <v>49</v>
      </c>
      <c r="BK27" s="759">
        <v>0.8</v>
      </c>
      <c r="BL27" s="722" t="s">
        <v>228</v>
      </c>
      <c r="BM27" s="760" t="s">
        <v>757</v>
      </c>
      <c r="BN27" s="409" t="s">
        <v>264</v>
      </c>
      <c r="BO27" s="364" t="s">
        <v>890</v>
      </c>
      <c r="BP27" s="723"/>
      <c r="BQ27" s="16"/>
      <c r="BR27" s="16"/>
      <c r="BS27" s="16"/>
      <c r="BT27" s="16"/>
      <c r="BU27" s="16"/>
      <c r="BV27" s="16"/>
      <c r="BW27" s="16"/>
    </row>
    <row r="28" spans="1:75" ht="12" customHeight="1" x14ac:dyDescent="0.2">
      <c r="A28" s="3">
        <v>25</v>
      </c>
      <c r="B28" s="716" t="s">
        <v>16</v>
      </c>
      <c r="C28" s="740" t="s">
        <v>267</v>
      </c>
      <c r="D28" s="721" t="s">
        <v>267</v>
      </c>
      <c r="E28" s="741" t="s">
        <v>716</v>
      </c>
      <c r="F28" s="742" t="s">
        <v>419</v>
      </c>
      <c r="G28" s="758">
        <v>66.546999999999997</v>
      </c>
      <c r="H28" s="758">
        <v>80.105999999999995</v>
      </c>
      <c r="I28" s="758">
        <v>92.713999999999999</v>
      </c>
      <c r="J28" s="758">
        <v>82.965000000000003</v>
      </c>
      <c r="K28" s="758">
        <v>62.506</v>
      </c>
      <c r="L28" s="758">
        <v>75.807000000000002</v>
      </c>
      <c r="M28" s="758">
        <v>88.037999999999997</v>
      </c>
      <c r="N28" s="758">
        <v>79.897999999999996</v>
      </c>
      <c r="O28" s="298">
        <v>239.36699999999999</v>
      </c>
      <c r="P28" s="743">
        <v>226.351</v>
      </c>
      <c r="Q28" s="744">
        <v>5.0581398742528503</v>
      </c>
      <c r="R28" s="745">
        <v>2.314662405586116</v>
      </c>
      <c r="S28" s="731">
        <v>4.7</v>
      </c>
      <c r="T28" s="732">
        <v>9.6999999999999993</v>
      </c>
      <c r="U28" s="732">
        <v>7.4</v>
      </c>
      <c r="V28" s="732">
        <v>6.3</v>
      </c>
      <c r="W28" s="731">
        <v>6</v>
      </c>
      <c r="X28" s="732">
        <v>11.5</v>
      </c>
      <c r="Y28" s="732">
        <v>9.6</v>
      </c>
      <c r="Z28" s="747">
        <v>3.9</v>
      </c>
      <c r="AA28" s="732">
        <v>7.3</v>
      </c>
      <c r="AB28" s="732">
        <v>9</v>
      </c>
      <c r="AC28" s="746">
        <v>8.1999999999999993</v>
      </c>
      <c r="AD28" s="731">
        <v>4.7</v>
      </c>
      <c r="AE28" s="732">
        <v>9.6999999999999993</v>
      </c>
      <c r="AF28" s="732">
        <v>7.4</v>
      </c>
      <c r="AG28" s="732">
        <v>6.3</v>
      </c>
      <c r="AH28" s="731">
        <v>6</v>
      </c>
      <c r="AI28" s="732">
        <v>11.5</v>
      </c>
      <c r="AJ28" s="732">
        <v>9.6</v>
      </c>
      <c r="AK28" s="747">
        <v>3.9</v>
      </c>
      <c r="AL28" s="732">
        <v>7.3</v>
      </c>
      <c r="AM28" s="732">
        <v>9</v>
      </c>
      <c r="AN28" s="746">
        <v>8.1999999999999993</v>
      </c>
      <c r="AO28" s="733">
        <v>0.75852439191629495</v>
      </c>
      <c r="AP28" s="732">
        <v>6.3</v>
      </c>
      <c r="AQ28" s="732">
        <v>3.9</v>
      </c>
      <c r="AR28" s="732">
        <v>7.4249999999999989</v>
      </c>
      <c r="AS28" s="299">
        <v>3.867864E-2</v>
      </c>
      <c r="AT28" s="820">
        <v>0.28205094000000003</v>
      </c>
      <c r="AU28" s="748">
        <v>0.27834691433577102</v>
      </c>
      <c r="AV28" s="300">
        <v>4.3684330200000003E-2</v>
      </c>
      <c r="AW28" s="299" t="e">
        <v>#REF!</v>
      </c>
      <c r="AX28" s="734" t="e">
        <v>#REF!</v>
      </c>
      <c r="AY28" s="752" t="e">
        <v>#REF!</v>
      </c>
      <c r="AZ28" s="810">
        <v>1</v>
      </c>
      <c r="BA28" s="752">
        <v>0.27834691433577102</v>
      </c>
      <c r="BB28" s="735">
        <v>4.7021457000000003E-2</v>
      </c>
      <c r="BC28" s="735">
        <v>0.4973354038863298</v>
      </c>
      <c r="BD28" s="810">
        <v>1</v>
      </c>
      <c r="BE28" s="752">
        <v>0.4973354038863298</v>
      </c>
      <c r="BF28" s="732">
        <v>5.4584181892622562E-2</v>
      </c>
      <c r="BG28" s="732">
        <v>0.17776999647899502</v>
      </c>
      <c r="BH28" s="749" t="s">
        <v>401</v>
      </c>
      <c r="BI28" s="409" t="s">
        <v>400</v>
      </c>
      <c r="BJ28" s="750">
        <v>320</v>
      </c>
      <c r="BK28" s="755">
        <v>1</v>
      </c>
      <c r="BL28" s="722" t="s">
        <v>235</v>
      </c>
      <c r="BM28" s="409" t="s">
        <v>508</v>
      </c>
      <c r="BN28" s="409" t="s">
        <v>264</v>
      </c>
      <c r="BO28" s="364" t="s">
        <v>896</v>
      </c>
      <c r="BP28" s="723"/>
      <c r="BQ28" s="16"/>
      <c r="BR28" s="16"/>
      <c r="BS28" s="16"/>
      <c r="BT28" s="16"/>
      <c r="BU28" s="16"/>
      <c r="BV28" s="16"/>
      <c r="BW28" s="16"/>
    </row>
    <row r="29" spans="1:75" ht="12" customHeight="1" x14ac:dyDescent="0.2">
      <c r="A29" s="3">
        <v>26</v>
      </c>
      <c r="B29" s="716" t="s">
        <v>17</v>
      </c>
      <c r="C29" s="740" t="s">
        <v>268</v>
      </c>
      <c r="D29" s="721" t="s">
        <v>268</v>
      </c>
      <c r="E29" s="741" t="s">
        <v>719</v>
      </c>
      <c r="F29" s="742" t="s">
        <v>419</v>
      </c>
      <c r="G29" s="758">
        <v>136.83000000000001</v>
      </c>
      <c r="H29" s="758">
        <v>136.54</v>
      </c>
      <c r="I29" s="758">
        <v>127.065</v>
      </c>
      <c r="J29" s="758">
        <v>116.616</v>
      </c>
      <c r="K29" s="758">
        <v>133.411</v>
      </c>
      <c r="L29" s="758">
        <v>133.511</v>
      </c>
      <c r="M29" s="758">
        <v>124.23699999999999</v>
      </c>
      <c r="N29" s="758">
        <v>113.809</v>
      </c>
      <c r="O29" s="298">
        <v>400.435</v>
      </c>
      <c r="P29" s="743">
        <v>391.15899999999999</v>
      </c>
      <c r="Q29" s="744">
        <v>32.255544840542598</v>
      </c>
      <c r="R29" s="745">
        <v>14.138260465066576</v>
      </c>
      <c r="S29" s="731"/>
      <c r="T29" s="732"/>
      <c r="U29" s="732"/>
      <c r="V29" s="732"/>
      <c r="W29" s="731"/>
      <c r="X29" s="732"/>
      <c r="Y29" s="732"/>
      <c r="Z29" s="364"/>
      <c r="AA29" s="732"/>
      <c r="AB29" s="732"/>
      <c r="AC29" s="746"/>
      <c r="AD29" s="731">
        <v>0.19</v>
      </c>
      <c r="AE29" s="732">
        <v>0.84</v>
      </c>
      <c r="AF29" s="732">
        <v>2.6</v>
      </c>
      <c r="AG29" s="747">
        <v>6.2</v>
      </c>
      <c r="AH29" s="731">
        <v>0.19</v>
      </c>
      <c r="AI29" s="732">
        <v>0.84</v>
      </c>
      <c r="AJ29" s="732">
        <v>2.6</v>
      </c>
      <c r="AK29" s="747">
        <v>6.2</v>
      </c>
      <c r="AL29" s="731" t="s">
        <v>686</v>
      </c>
      <c r="AM29" s="747" t="s">
        <v>686</v>
      </c>
      <c r="AN29" s="746">
        <v>1.2</v>
      </c>
      <c r="AO29" s="733">
        <v>5.9113996488366158</v>
      </c>
      <c r="AP29" s="732">
        <v>6.2</v>
      </c>
      <c r="AQ29" s="732">
        <v>6.2</v>
      </c>
      <c r="AR29" s="732">
        <v>2.4500000000000002</v>
      </c>
      <c r="AS29" s="299">
        <v>9.315738300000001E-3</v>
      </c>
      <c r="AT29" s="820">
        <v>3.8796883250000004E-2</v>
      </c>
      <c r="AU29" s="748">
        <v>3.6816177679057503E-2</v>
      </c>
      <c r="AV29" s="300">
        <v>8.5718100000000009E-3</v>
      </c>
      <c r="AW29" s="299" t="e">
        <v>#REF!</v>
      </c>
      <c r="AX29" s="734" t="e">
        <v>#REF!</v>
      </c>
      <c r="AY29" s="752" t="e">
        <v>#REF!</v>
      </c>
      <c r="AZ29" s="810">
        <v>1</v>
      </c>
      <c r="BA29" s="752">
        <v>3.6816177679057503E-2</v>
      </c>
      <c r="BB29" s="735">
        <v>2.3602088300000001E-2</v>
      </c>
      <c r="BC29" s="735">
        <v>0.10820179062752792</v>
      </c>
      <c r="BD29" s="810">
        <v>1</v>
      </c>
      <c r="BE29" s="752">
        <v>0.10820179062752792</v>
      </c>
      <c r="BF29" s="732">
        <v>0.51494557362657545</v>
      </c>
      <c r="BG29" s="732">
        <v>2.2955035773724863</v>
      </c>
      <c r="BH29" s="754"/>
      <c r="BI29" s="409"/>
      <c r="BJ29" s="409"/>
      <c r="BK29" s="409"/>
      <c r="BL29" s="722" t="s">
        <v>225</v>
      </c>
      <c r="BM29" s="409"/>
      <c r="BN29" s="409" t="s">
        <v>138</v>
      </c>
      <c r="BO29" s="364"/>
      <c r="BP29" s="723"/>
      <c r="BQ29" s="16"/>
      <c r="BR29" s="16"/>
      <c r="BS29" s="16"/>
      <c r="BT29" s="16"/>
      <c r="BU29" s="16"/>
      <c r="BV29" s="16"/>
      <c r="BW29" s="16"/>
    </row>
    <row r="30" spans="1:75" s="31" customFormat="1" ht="12" customHeight="1" x14ac:dyDescent="0.2">
      <c r="A30" s="33">
        <v>27</v>
      </c>
      <c r="B30" s="716" t="s">
        <v>18</v>
      </c>
      <c r="C30" s="740" t="s">
        <v>269</v>
      </c>
      <c r="D30" s="721" t="s">
        <v>269</v>
      </c>
      <c r="E30" s="741" t="s">
        <v>720</v>
      </c>
      <c r="F30" s="742" t="s">
        <v>419</v>
      </c>
      <c r="G30" s="758">
        <v>7357.7960000000003</v>
      </c>
      <c r="H30" s="758">
        <v>7456.9179999999997</v>
      </c>
      <c r="I30" s="758">
        <v>7550.0110000000004</v>
      </c>
      <c r="J30" s="758">
        <v>8110.6940000000004</v>
      </c>
      <c r="K30" s="758">
        <v>7027.05</v>
      </c>
      <c r="L30" s="758">
        <v>7126.4880000000003</v>
      </c>
      <c r="M30" s="758">
        <v>7244.6620000000003</v>
      </c>
      <c r="N30" s="758">
        <v>7827.8680000000004</v>
      </c>
      <c r="O30" s="298">
        <v>22364.724999999999</v>
      </c>
      <c r="P30" s="743">
        <v>21398.2</v>
      </c>
      <c r="Q30" s="744">
        <v>12.4478381891936</v>
      </c>
      <c r="R30" s="745">
        <v>3.7846321109703998</v>
      </c>
      <c r="S30" s="731"/>
      <c r="T30" s="732"/>
      <c r="U30" s="732"/>
      <c r="V30" s="732"/>
      <c r="W30" s="731"/>
      <c r="X30" s="732"/>
      <c r="Y30" s="732"/>
      <c r="Z30" s="364"/>
      <c r="AA30" s="732">
        <v>15.611111111111111</v>
      </c>
      <c r="AB30" s="732">
        <v>16.944444444444443</v>
      </c>
      <c r="AC30" s="746">
        <v>16.277777777777779</v>
      </c>
      <c r="AD30" s="731"/>
      <c r="AE30" s="732"/>
      <c r="AF30" s="732"/>
      <c r="AG30" s="747"/>
      <c r="AH30" s="731"/>
      <c r="AI30" s="732"/>
      <c r="AJ30" s="732"/>
      <c r="AK30" s="747"/>
      <c r="AL30" s="732">
        <v>15.611111111111111</v>
      </c>
      <c r="AM30" s="732">
        <v>16.944444444444443</v>
      </c>
      <c r="AN30" s="746">
        <v>16.3</v>
      </c>
      <c r="AO30" s="733">
        <v>0.67751196172248818</v>
      </c>
      <c r="AP30" s="732">
        <v>10.57671451355662</v>
      </c>
      <c r="AQ30" s="732">
        <v>11.480063795853271</v>
      </c>
      <c r="AR30" s="732">
        <v>14.982097288676238</v>
      </c>
      <c r="AS30" s="299">
        <v>7.1171881805555541</v>
      </c>
      <c r="AT30" s="820">
        <v>44.12656671944444</v>
      </c>
      <c r="AU30" s="748">
        <v>49.909273493715361</v>
      </c>
      <c r="AV30" s="300">
        <v>8.1710816943775662</v>
      </c>
      <c r="AW30" s="299" t="e">
        <v>#REF!</v>
      </c>
      <c r="AX30" s="734" t="e">
        <v>#REF!</v>
      </c>
      <c r="AY30" s="752" t="e">
        <v>#REF!</v>
      </c>
      <c r="AZ30" s="810">
        <v>1</v>
      </c>
      <c r="BA30" s="752">
        <v>49.909273493715361</v>
      </c>
      <c r="BB30" s="735">
        <v>8.8736773702589034</v>
      </c>
      <c r="BC30" s="735">
        <v>92.347764827093599</v>
      </c>
      <c r="BD30" s="810">
        <v>1</v>
      </c>
      <c r="BE30" s="752">
        <v>92.347764827093599</v>
      </c>
      <c r="BF30" s="732">
        <v>58.180135101710917</v>
      </c>
      <c r="BG30" s="732">
        <v>274.43651163212348</v>
      </c>
      <c r="BH30" s="749" t="s">
        <v>501</v>
      </c>
      <c r="BI30" s="409" t="s">
        <v>1260</v>
      </c>
      <c r="BJ30" s="750">
        <v>126</v>
      </c>
      <c r="BK30" s="755">
        <v>0.97699999999999998</v>
      </c>
      <c r="BL30" s="722" t="s">
        <v>235</v>
      </c>
      <c r="BM30" s="409" t="s">
        <v>486</v>
      </c>
      <c r="BN30" s="409" t="s">
        <v>264</v>
      </c>
      <c r="BO30" s="364" t="s">
        <v>891</v>
      </c>
      <c r="BP30" s="723"/>
    </row>
    <row r="31" spans="1:75" ht="12" customHeight="1" x14ac:dyDescent="0.2">
      <c r="A31" s="3">
        <v>28</v>
      </c>
      <c r="B31" s="716" t="s">
        <v>192</v>
      </c>
      <c r="C31" s="740" t="s">
        <v>421</v>
      </c>
      <c r="D31" s="721" t="s">
        <v>421</v>
      </c>
      <c r="E31" s="741" t="s">
        <v>720</v>
      </c>
      <c r="F31" s="742" t="s">
        <v>420</v>
      </c>
      <c r="G31" s="758">
        <v>0.90200157366588696</v>
      </c>
      <c r="H31" s="758">
        <v>0.90410338769307053</v>
      </c>
      <c r="I31" s="758">
        <v>0.95179839830992596</v>
      </c>
      <c r="J31" s="758">
        <v>0.96295418045420744</v>
      </c>
      <c r="K31" s="758">
        <v>0.86279465815881096</v>
      </c>
      <c r="L31" s="758">
        <v>0.86465395518285793</v>
      </c>
      <c r="M31" s="758">
        <v>0.91097470278193937</v>
      </c>
      <c r="N31" s="758">
        <v>0.9250406889638596</v>
      </c>
      <c r="O31" s="298">
        <v>2.7579033596688833</v>
      </c>
      <c r="P31" s="743">
        <v>2.6384233161236081</v>
      </c>
      <c r="Q31" s="744">
        <v>11.35</v>
      </c>
      <c r="R31" s="745">
        <v>3.5180341334650596</v>
      </c>
      <c r="S31" s="731"/>
      <c r="T31" s="732"/>
      <c r="U31" s="732"/>
      <c r="V31" s="732"/>
      <c r="W31" s="731"/>
      <c r="X31" s="732"/>
      <c r="Y31" s="732"/>
      <c r="Z31" s="747"/>
      <c r="AA31" s="732"/>
      <c r="AB31" s="732"/>
      <c r="AC31" s="746"/>
      <c r="AD31" s="731">
        <v>12.3</v>
      </c>
      <c r="AE31" s="732">
        <v>12.3</v>
      </c>
      <c r="AF31" s="732">
        <v>12.6</v>
      </c>
      <c r="AG31" s="747">
        <v>12.6</v>
      </c>
      <c r="AH31" s="731">
        <v>10.1</v>
      </c>
      <c r="AI31" s="732">
        <v>10.1</v>
      </c>
      <c r="AJ31" s="732">
        <v>25.6</v>
      </c>
      <c r="AK31" s="747">
        <v>25.6</v>
      </c>
      <c r="AL31" s="731">
        <v>12.4</v>
      </c>
      <c r="AM31" s="747">
        <v>15.3</v>
      </c>
      <c r="AN31" s="746">
        <v>13.8</v>
      </c>
      <c r="AO31" s="733">
        <v>0.56145900725041842</v>
      </c>
      <c r="AP31" s="732">
        <v>12.6</v>
      </c>
      <c r="AQ31" s="732">
        <v>25.6</v>
      </c>
      <c r="AR31" s="732">
        <v>15.125000000000002</v>
      </c>
      <c r="AS31" s="299">
        <v>7.4975934229388737E-4</v>
      </c>
      <c r="AT31" s="820">
        <v>4.9578686662642684E-3</v>
      </c>
      <c r="AU31" s="748">
        <v>4.8156481710599254E-3</v>
      </c>
      <c r="AV31" s="300">
        <v>2.1488558586718693E-4</v>
      </c>
      <c r="AW31" s="299" t="e">
        <v>#REF!</v>
      </c>
      <c r="AX31" s="734" t="e">
        <v>#REF!</v>
      </c>
      <c r="AY31" s="752" t="e">
        <v>#REF!</v>
      </c>
      <c r="AZ31" s="810">
        <v>1</v>
      </c>
      <c r="BA31" s="752">
        <v>4.8156481710599254E-3</v>
      </c>
      <c r="BB31" s="735">
        <v>1.1079019854058655E-3</v>
      </c>
      <c r="BC31" s="735">
        <v>9.5480190023023038E-3</v>
      </c>
      <c r="BD31" s="810">
        <v>1</v>
      </c>
      <c r="BE31" s="752">
        <v>9.5480190023023038E-3</v>
      </c>
      <c r="BF31" s="732">
        <v>7.1692701925004125E-3</v>
      </c>
      <c r="BG31" s="732">
        <v>2.1993207212752566E-2</v>
      </c>
      <c r="BH31" s="754"/>
      <c r="BI31" s="409"/>
      <c r="BJ31" s="409"/>
      <c r="BK31" s="409"/>
      <c r="BL31" s="722" t="s">
        <v>225</v>
      </c>
      <c r="BM31" s="409"/>
      <c r="BN31" s="761" t="s">
        <v>284</v>
      </c>
      <c r="BO31" s="364"/>
      <c r="BP31" s="723"/>
      <c r="BQ31" s="16"/>
      <c r="BR31" s="16"/>
      <c r="BS31" s="16"/>
      <c r="BT31" s="16"/>
      <c r="BU31" s="16"/>
      <c r="BV31" s="16"/>
      <c r="BW31" s="16"/>
    </row>
    <row r="32" spans="1:75" ht="12" customHeight="1" x14ac:dyDescent="0.2">
      <c r="A32" s="3">
        <v>29</v>
      </c>
      <c r="B32" s="716" t="s">
        <v>21</v>
      </c>
      <c r="C32" s="740" t="s">
        <v>270</v>
      </c>
      <c r="D32" s="721" t="s">
        <v>270</v>
      </c>
      <c r="E32" s="741" t="s">
        <v>718</v>
      </c>
      <c r="F32" s="742" t="s">
        <v>420</v>
      </c>
      <c r="G32" s="723">
        <v>15.404999999999999</v>
      </c>
      <c r="H32" s="723">
        <v>18.047999999999998</v>
      </c>
      <c r="I32" s="723">
        <v>16.364000000000001</v>
      </c>
      <c r="J32" s="723">
        <v>17.062000000000001</v>
      </c>
      <c r="K32" s="723">
        <v>14.683</v>
      </c>
      <c r="L32" s="723">
        <v>16.925000000000001</v>
      </c>
      <c r="M32" s="723">
        <v>15.36</v>
      </c>
      <c r="N32" s="723">
        <v>16.172000000000001</v>
      </c>
      <c r="O32" s="298">
        <v>49.816999999999993</v>
      </c>
      <c r="P32" s="743">
        <v>46.968000000000004</v>
      </c>
      <c r="Q32" s="744">
        <v>9.5526773523982307</v>
      </c>
      <c r="R32" s="745">
        <v>3.121503409147079</v>
      </c>
      <c r="S32" s="731"/>
      <c r="T32" s="732"/>
      <c r="U32" s="732"/>
      <c r="V32" s="732"/>
      <c r="W32" s="731"/>
      <c r="X32" s="732"/>
      <c r="Y32" s="732"/>
      <c r="Z32" s="364"/>
      <c r="AA32" s="732"/>
      <c r="AB32" s="732"/>
      <c r="AC32" s="746"/>
      <c r="AD32" s="731" t="s">
        <v>686</v>
      </c>
      <c r="AE32" s="732" t="s">
        <v>686</v>
      </c>
      <c r="AF32" s="732" t="s">
        <v>686</v>
      </c>
      <c r="AG32" s="747" t="s">
        <v>686</v>
      </c>
      <c r="AH32" s="731" t="s">
        <v>686</v>
      </c>
      <c r="AI32" s="732" t="s">
        <v>686</v>
      </c>
      <c r="AJ32" s="732" t="s">
        <v>686</v>
      </c>
      <c r="AK32" s="747" t="s">
        <v>686</v>
      </c>
      <c r="AL32" s="731" t="s">
        <v>686</v>
      </c>
      <c r="AM32" s="747" t="s">
        <v>686</v>
      </c>
      <c r="AN32" s="746">
        <v>0.97</v>
      </c>
      <c r="AO32" s="733">
        <v>1.1166596956660293</v>
      </c>
      <c r="AP32" s="732">
        <v>1.0831599047960483</v>
      </c>
      <c r="AQ32" s="732">
        <v>1.0831599047960483</v>
      </c>
      <c r="AR32" s="732">
        <v>0.99828997619901205</v>
      </c>
      <c r="AS32" s="299">
        <v>9.3881450000000001E-4</v>
      </c>
      <c r="AT32" s="820">
        <v>5.8206498999999997E-3</v>
      </c>
      <c r="AU32" s="748">
        <v>6.629697933400105E-3</v>
      </c>
      <c r="AV32" s="300">
        <v>2.1598641765595123E-4</v>
      </c>
      <c r="AW32" s="299" t="e">
        <v>#REF!</v>
      </c>
      <c r="AX32" s="734" t="e">
        <v>#REF!</v>
      </c>
      <c r="AY32" s="752" t="e">
        <v>#REF!</v>
      </c>
      <c r="AZ32" s="810">
        <v>1</v>
      </c>
      <c r="BA32" s="752">
        <v>6.629697933400105E-3</v>
      </c>
      <c r="BB32" s="735">
        <v>1.2987918627599185E-3</v>
      </c>
      <c r="BC32" s="735">
        <v>1.2329011455111935E-2</v>
      </c>
      <c r="BD32" s="810">
        <v>1</v>
      </c>
      <c r="BE32" s="752">
        <v>1.2329011455111935E-2</v>
      </c>
      <c r="BF32" s="732">
        <v>4.8511868448352438E-3</v>
      </c>
      <c r="BG32" s="732">
        <v>9.6973285885159424E-3</v>
      </c>
      <c r="BH32" s="754"/>
      <c r="BI32" s="409"/>
      <c r="BJ32" s="409"/>
      <c r="BK32" s="409"/>
      <c r="BL32" s="722" t="s">
        <v>225</v>
      </c>
      <c r="BM32" s="409"/>
      <c r="BN32" s="409" t="s">
        <v>161</v>
      </c>
      <c r="BO32" s="364"/>
      <c r="BP32" s="723"/>
      <c r="BQ32" s="16"/>
      <c r="BR32" s="16"/>
      <c r="BS32" s="16"/>
      <c r="BT32" s="16"/>
      <c r="BU32" s="16"/>
      <c r="BV32" s="16"/>
      <c r="BW32" s="16"/>
    </row>
    <row r="33" spans="1:75" ht="12" customHeight="1" x14ac:dyDescent="0.2">
      <c r="A33" s="3">
        <v>30</v>
      </c>
      <c r="B33" s="716" t="s">
        <v>22</v>
      </c>
      <c r="C33" s="740" t="s">
        <v>267</v>
      </c>
      <c r="D33" s="721" t="s">
        <v>267</v>
      </c>
      <c r="E33" s="741" t="s">
        <v>716</v>
      </c>
      <c r="F33" s="742" t="s">
        <v>419</v>
      </c>
      <c r="G33" s="723">
        <v>161.25299999999999</v>
      </c>
      <c r="H33" s="723">
        <v>168.53200000000001</v>
      </c>
      <c r="I33" s="723">
        <v>189.999</v>
      </c>
      <c r="J33" s="723">
        <v>168.053</v>
      </c>
      <c r="K33" s="723">
        <v>152.51300000000001</v>
      </c>
      <c r="L33" s="723">
        <v>159.37799999999999</v>
      </c>
      <c r="M33" s="723">
        <v>179.887</v>
      </c>
      <c r="N33" s="723">
        <v>157.56200000000001</v>
      </c>
      <c r="O33" s="298">
        <v>519.78399999999999</v>
      </c>
      <c r="P33" s="743">
        <v>491.77799999999996</v>
      </c>
      <c r="Q33" s="744">
        <v>5.6288043386920901</v>
      </c>
      <c r="R33" s="745">
        <v>2.4042400774241686</v>
      </c>
      <c r="S33" s="731">
        <v>6.3</v>
      </c>
      <c r="T33" s="732">
        <v>9</v>
      </c>
      <c r="U33" s="732">
        <v>13.9</v>
      </c>
      <c r="V33" s="732"/>
      <c r="W33" s="731">
        <v>5.5</v>
      </c>
      <c r="X33" s="732">
        <v>10.199999999999999</v>
      </c>
      <c r="Y33" s="732">
        <v>11.4</v>
      </c>
      <c r="Z33" s="364"/>
      <c r="AA33" s="732">
        <v>9.6999999999999993</v>
      </c>
      <c r="AB33" s="732">
        <v>9</v>
      </c>
      <c r="AC33" s="746">
        <v>9.4</v>
      </c>
      <c r="AD33" s="731">
        <v>6.3</v>
      </c>
      <c r="AE33" s="732">
        <v>9</v>
      </c>
      <c r="AF33" s="732">
        <v>13.9</v>
      </c>
      <c r="AG33" s="732"/>
      <c r="AH33" s="731">
        <v>5.5</v>
      </c>
      <c r="AI33" s="732">
        <v>10.199999999999999</v>
      </c>
      <c r="AJ33" s="732">
        <v>11.4</v>
      </c>
      <c r="AK33" s="364"/>
      <c r="AL33" s="732">
        <v>9.6999999999999993</v>
      </c>
      <c r="AM33" s="732">
        <v>9</v>
      </c>
      <c r="AN33" s="723">
        <v>1.2</v>
      </c>
      <c r="AO33" s="733">
        <v>0.75852439191629495</v>
      </c>
      <c r="AP33" s="732">
        <v>7.3576866015880604</v>
      </c>
      <c r="AQ33" s="732">
        <v>6.8267195272466541</v>
      </c>
      <c r="AR33" s="732">
        <v>2.673050766104339</v>
      </c>
      <c r="AS33" s="299">
        <v>9.6888568999999994E-2</v>
      </c>
      <c r="AT33" s="820">
        <v>0.62569848249999993</v>
      </c>
      <c r="AU33" s="748">
        <v>0.61491223327771161</v>
      </c>
      <c r="AV33" s="300">
        <v>0.11076124633165227</v>
      </c>
      <c r="AW33" s="299" t="e">
        <v>#REF!</v>
      </c>
      <c r="AX33" s="734" t="e">
        <v>#REF!</v>
      </c>
      <c r="AY33" s="752" t="e">
        <v>#REF!</v>
      </c>
      <c r="AZ33" s="810">
        <v>1</v>
      </c>
      <c r="BA33" s="752">
        <v>0.61491223327771161</v>
      </c>
      <c r="BB33" s="735">
        <v>0.12000969788608716</v>
      </c>
      <c r="BC33" s="735">
        <v>1.1286621028684263</v>
      </c>
      <c r="BD33" s="810">
        <v>1</v>
      </c>
      <c r="BE33" s="752">
        <v>1.1286621028684263</v>
      </c>
      <c r="BF33" s="732">
        <v>0.33130814037382994</v>
      </c>
      <c r="BG33" s="732">
        <v>0.90221820950243492</v>
      </c>
      <c r="BH33" s="749" t="s">
        <v>230</v>
      </c>
      <c r="BI33" s="409" t="s">
        <v>813</v>
      </c>
      <c r="BJ33" s="750">
        <v>924</v>
      </c>
      <c r="BK33" s="755" t="s">
        <v>245</v>
      </c>
      <c r="BL33" s="722" t="s">
        <v>235</v>
      </c>
      <c r="BM33" s="409" t="s">
        <v>229</v>
      </c>
      <c r="BN33" s="409" t="s">
        <v>264</v>
      </c>
      <c r="BO33" s="364" t="s">
        <v>893</v>
      </c>
      <c r="BP33" s="723"/>
      <c r="BQ33" s="16"/>
      <c r="BR33" s="16"/>
      <c r="BS33" s="16"/>
      <c r="BT33" s="16"/>
      <c r="BU33" s="16"/>
      <c r="BV33" s="16"/>
      <c r="BW33" s="16"/>
    </row>
    <row r="34" spans="1:75" ht="12" customHeight="1" x14ac:dyDescent="0.2">
      <c r="A34" s="3">
        <v>31</v>
      </c>
      <c r="B34" s="716" t="s">
        <v>176</v>
      </c>
      <c r="C34" s="740" t="s">
        <v>268</v>
      </c>
      <c r="D34" s="721" t="s">
        <v>268</v>
      </c>
      <c r="E34" s="741" t="s">
        <v>719</v>
      </c>
      <c r="F34" s="742" t="s">
        <v>417</v>
      </c>
      <c r="G34" s="723">
        <v>1802.4549999999999</v>
      </c>
      <c r="H34" s="723">
        <v>1600.001</v>
      </c>
      <c r="I34" s="723">
        <v>1420.9390000000001</v>
      </c>
      <c r="J34" s="723">
        <v>1212.941</v>
      </c>
      <c r="K34" s="723">
        <v>1739.6669999999999</v>
      </c>
      <c r="L34" s="723">
        <v>1544.3</v>
      </c>
      <c r="M34" s="723">
        <v>1370.45</v>
      </c>
      <c r="N34" s="723">
        <v>1167.1790000000001</v>
      </c>
      <c r="O34" s="298">
        <v>4823.3950000000004</v>
      </c>
      <c r="P34" s="743">
        <v>4654.4169999999995</v>
      </c>
      <c r="Q34" s="744">
        <v>53.937242907530397</v>
      </c>
      <c r="R34" s="745">
        <v>59.830134180290109</v>
      </c>
      <c r="S34" s="731"/>
      <c r="T34" s="732"/>
      <c r="U34" s="732"/>
      <c r="V34" s="732"/>
      <c r="W34" s="731"/>
      <c r="X34" s="732"/>
      <c r="Y34" s="732"/>
      <c r="Z34" s="364"/>
      <c r="AA34" s="732"/>
      <c r="AB34" s="732"/>
      <c r="AC34" s="746"/>
      <c r="AD34" s="731"/>
      <c r="AE34" s="731"/>
      <c r="AF34" s="732"/>
      <c r="AG34" s="747"/>
      <c r="AH34" s="731"/>
      <c r="AI34" s="732"/>
      <c r="AJ34" s="732"/>
      <c r="AK34" s="747"/>
      <c r="AL34" s="731" t="s">
        <v>686</v>
      </c>
      <c r="AM34" s="747" t="s">
        <v>686</v>
      </c>
      <c r="AN34" s="723">
        <v>0.38</v>
      </c>
      <c r="AO34" s="733">
        <v>5.9113996488366158</v>
      </c>
      <c r="AP34" s="732">
        <v>2.2463318665579139</v>
      </c>
      <c r="AQ34" s="732">
        <v>2.2463318665579139</v>
      </c>
      <c r="AR34" s="732">
        <v>0.84658296663947852</v>
      </c>
      <c r="AS34" s="299">
        <v>3.60156856E-2</v>
      </c>
      <c r="AT34" s="820">
        <v>0.22329725072000001</v>
      </c>
      <c r="AU34" s="748">
        <v>0.10815387297460294</v>
      </c>
      <c r="AV34" s="300">
        <v>3.2079236413390937E-2</v>
      </c>
      <c r="AW34" s="299" t="e">
        <v>#REF!</v>
      </c>
      <c r="AX34" s="734" t="e">
        <v>#REF!</v>
      </c>
      <c r="AY34" s="752" t="e">
        <v>#REF!</v>
      </c>
      <c r="AZ34" s="810">
        <v>1</v>
      </c>
      <c r="BA34" s="752">
        <v>0.10815387297460294</v>
      </c>
      <c r="BB34" s="735">
        <v>8.948107962231823E-2</v>
      </c>
      <c r="BC34" s="735">
        <v>0.25402230148144633</v>
      </c>
      <c r="BD34" s="810">
        <v>1</v>
      </c>
      <c r="BE34" s="752">
        <v>0.25402230148144633</v>
      </c>
      <c r="BF34" s="732">
        <v>20.421672903933946</v>
      </c>
      <c r="BG34" s="732">
        <v>42.517099273783771</v>
      </c>
      <c r="BH34" s="754"/>
      <c r="BI34" s="409"/>
      <c r="BJ34" s="409"/>
      <c r="BK34" s="409"/>
      <c r="BL34" s="722" t="s">
        <v>225</v>
      </c>
      <c r="BM34" s="409"/>
      <c r="BN34" s="409" t="s">
        <v>103</v>
      </c>
      <c r="BO34" s="364"/>
      <c r="BP34" s="723"/>
      <c r="BQ34" s="16"/>
      <c r="BR34" s="16"/>
      <c r="BS34" s="16"/>
      <c r="BT34" s="16"/>
      <c r="BU34" s="16"/>
      <c r="BV34" s="16"/>
      <c r="BW34" s="16"/>
    </row>
    <row r="35" spans="1:75" ht="12" customHeight="1" x14ac:dyDescent="0.2">
      <c r="A35" s="3">
        <v>32</v>
      </c>
      <c r="B35" s="716" t="s">
        <v>24</v>
      </c>
      <c r="C35" s="740" t="s">
        <v>268</v>
      </c>
      <c r="D35" s="721" t="s">
        <v>268</v>
      </c>
      <c r="E35" s="741" t="s">
        <v>719</v>
      </c>
      <c r="F35" s="742" t="s">
        <v>417</v>
      </c>
      <c r="G35" s="723">
        <v>1052.153</v>
      </c>
      <c r="H35" s="723">
        <v>942.05100000000004</v>
      </c>
      <c r="I35" s="723">
        <v>787.75400000000002</v>
      </c>
      <c r="J35" s="723">
        <v>633.18100000000004</v>
      </c>
      <c r="K35" s="723">
        <v>1030.8800000000001</v>
      </c>
      <c r="L35" s="723">
        <v>927.255</v>
      </c>
      <c r="M35" s="723">
        <v>781.36300000000006</v>
      </c>
      <c r="N35" s="723">
        <v>631.86300000000006</v>
      </c>
      <c r="O35" s="298">
        <v>2781.9580000000001</v>
      </c>
      <c r="P35" s="743">
        <v>2739.4980000000005</v>
      </c>
      <c r="Q35" s="744">
        <v>39.850356994583699</v>
      </c>
      <c r="R35" s="745">
        <v>23.434681260368421</v>
      </c>
      <c r="S35" s="731"/>
      <c r="T35" s="732"/>
      <c r="U35" s="732"/>
      <c r="V35" s="732"/>
      <c r="W35" s="731"/>
      <c r="X35" s="732"/>
      <c r="Y35" s="732"/>
      <c r="Z35" s="364"/>
      <c r="AA35" s="732"/>
      <c r="AB35" s="732"/>
      <c r="AC35" s="746"/>
      <c r="AD35" s="731"/>
      <c r="AE35" s="732"/>
      <c r="AF35" s="732"/>
      <c r="AG35" s="747"/>
      <c r="AH35" s="731"/>
      <c r="AI35" s="732"/>
      <c r="AJ35" s="732"/>
      <c r="AK35" s="747"/>
      <c r="AL35" s="731" t="s">
        <v>686</v>
      </c>
      <c r="AM35" s="747" t="s">
        <v>686</v>
      </c>
      <c r="AN35" s="746">
        <v>1.2</v>
      </c>
      <c r="AO35" s="733">
        <v>5.9113996488366158</v>
      </c>
      <c r="AP35" s="732">
        <v>7.0936795786039388</v>
      </c>
      <c r="AQ35" s="732">
        <v>7.0936795786039388</v>
      </c>
      <c r="AR35" s="732">
        <v>2.6734198946509844</v>
      </c>
      <c r="AS35" s="299">
        <v>6.6257471999999998E-2</v>
      </c>
      <c r="AT35" s="820">
        <v>0.41079632640000002</v>
      </c>
      <c r="AU35" s="748">
        <v>0.291507912810888</v>
      </c>
      <c r="AV35" s="300">
        <v>5.384290073301265E-2</v>
      </c>
      <c r="AW35" s="299" t="e">
        <v>#REF!</v>
      </c>
      <c r="AX35" s="734" t="e">
        <v>#REF!</v>
      </c>
      <c r="AY35" s="752" t="e">
        <v>#REF!</v>
      </c>
      <c r="AZ35" s="810">
        <v>1</v>
      </c>
      <c r="BA35" s="752">
        <v>0.291507912810888</v>
      </c>
      <c r="BB35" s="735">
        <v>0.15599563988835441</v>
      </c>
      <c r="BC35" s="735">
        <v>0.607623664384632</v>
      </c>
      <c r="BD35" s="810">
        <v>1</v>
      </c>
      <c r="BE35" s="752">
        <v>0.607623664384632</v>
      </c>
      <c r="BF35" s="732">
        <v>24.465625340751124</v>
      </c>
      <c r="BG35" s="732">
        <v>48.180574884196083</v>
      </c>
      <c r="BH35" s="754"/>
      <c r="BI35" s="409"/>
      <c r="BJ35" s="409"/>
      <c r="BK35" s="409"/>
      <c r="BL35" s="722" t="s">
        <v>225</v>
      </c>
      <c r="BM35" s="409"/>
      <c r="BN35" s="409" t="s">
        <v>138</v>
      </c>
      <c r="BO35" s="364"/>
      <c r="BP35" s="723"/>
      <c r="BQ35" s="16"/>
      <c r="BR35" s="16"/>
      <c r="BS35" s="16"/>
      <c r="BT35" s="16"/>
      <c r="BU35" s="16"/>
      <c r="BV35" s="16"/>
      <c r="BW35" s="16"/>
    </row>
    <row r="36" spans="1:75" ht="12" customHeight="1" x14ac:dyDescent="0.2">
      <c r="A36" s="3">
        <v>33</v>
      </c>
      <c r="B36" s="716" t="s">
        <v>26</v>
      </c>
      <c r="C36" s="740" t="s">
        <v>270</v>
      </c>
      <c r="D36" s="721" t="s">
        <v>270</v>
      </c>
      <c r="E36" s="741" t="s">
        <v>718</v>
      </c>
      <c r="F36" s="742" t="s">
        <v>418</v>
      </c>
      <c r="G36" s="723">
        <v>905.26099999999997</v>
      </c>
      <c r="H36" s="723">
        <v>897.25400000000002</v>
      </c>
      <c r="I36" s="723">
        <v>853.61300000000006</v>
      </c>
      <c r="J36" s="723">
        <v>740.06700000000001</v>
      </c>
      <c r="K36" s="723">
        <v>866.928</v>
      </c>
      <c r="L36" s="723">
        <v>864.80899999999997</v>
      </c>
      <c r="M36" s="723">
        <v>814.12099999999998</v>
      </c>
      <c r="N36" s="723">
        <v>732.68700000000001</v>
      </c>
      <c r="O36" s="298">
        <v>2656.1279999999997</v>
      </c>
      <c r="P36" s="743">
        <v>2545.8580000000002</v>
      </c>
      <c r="Q36" s="744">
        <v>22.8336007086824</v>
      </c>
      <c r="R36" s="745">
        <v>7.5532748233417051</v>
      </c>
      <c r="S36" s="731"/>
      <c r="T36" s="732"/>
      <c r="U36" s="732"/>
      <c r="V36" s="732"/>
      <c r="W36" s="731"/>
      <c r="X36" s="732"/>
      <c r="Y36" s="732"/>
      <c r="Z36" s="364"/>
      <c r="AA36" s="732"/>
      <c r="AB36" s="732"/>
      <c r="AC36" s="746"/>
      <c r="AD36" s="731" t="s">
        <v>686</v>
      </c>
      <c r="AE36" s="732" t="s">
        <v>686</v>
      </c>
      <c r="AF36" s="732" t="s">
        <v>686</v>
      </c>
      <c r="AG36" s="747" t="s">
        <v>686</v>
      </c>
      <c r="AH36" s="731" t="s">
        <v>686</v>
      </c>
      <c r="AI36" s="732" t="s">
        <v>686</v>
      </c>
      <c r="AJ36" s="732" t="s">
        <v>686</v>
      </c>
      <c r="AK36" s="747" t="s">
        <v>686</v>
      </c>
      <c r="AL36" s="731" t="s">
        <v>686</v>
      </c>
      <c r="AM36" s="747" t="s">
        <v>686</v>
      </c>
      <c r="AN36" s="746">
        <v>0.97</v>
      </c>
      <c r="AO36" s="733">
        <v>1.1166596956660293</v>
      </c>
      <c r="AP36" s="732">
        <v>1.0831599047960483</v>
      </c>
      <c r="AQ36" s="732">
        <v>1.0831599047960483</v>
      </c>
      <c r="AR36" s="732">
        <v>0.99828997619901205</v>
      </c>
      <c r="AS36" s="299">
        <v>5.0459264199999999E-2</v>
      </c>
      <c r="AT36" s="820">
        <v>0.31284743803999998</v>
      </c>
      <c r="AU36" s="748">
        <v>0.33950298787630889</v>
      </c>
      <c r="AV36" s="300">
        <v>9.5713684945679944E-3</v>
      </c>
      <c r="AW36" s="299" t="e">
        <v>#REF!</v>
      </c>
      <c r="AX36" s="734" t="e">
        <v>#REF!</v>
      </c>
      <c r="AY36" s="752" t="e">
        <v>#REF!</v>
      </c>
      <c r="AZ36" s="810">
        <v>1</v>
      </c>
      <c r="BA36" s="752">
        <v>0.33950298787630889</v>
      </c>
      <c r="BB36" s="735">
        <v>6.6411545024279983E-2</v>
      </c>
      <c r="BC36" s="735">
        <v>0.58273535622622696</v>
      </c>
      <c r="BD36" s="810">
        <v>1</v>
      </c>
      <c r="BE36" s="752">
        <v>0.58273535622622696</v>
      </c>
      <c r="BF36" s="732">
        <v>1.3675149630238397</v>
      </c>
      <c r="BG36" s="732">
        <v>3.5162414471343659</v>
      </c>
      <c r="BH36" s="754"/>
      <c r="BI36" s="409"/>
      <c r="BJ36" s="409"/>
      <c r="BK36" s="409"/>
      <c r="BL36" s="722" t="s">
        <v>225</v>
      </c>
      <c r="BM36" s="409"/>
      <c r="BN36" s="409" t="s">
        <v>161</v>
      </c>
      <c r="BO36" s="364"/>
      <c r="BP36" s="723"/>
      <c r="BQ36" s="16"/>
      <c r="BR36" s="16"/>
      <c r="BS36" s="16"/>
      <c r="BT36" s="16"/>
      <c r="BU36" s="16"/>
      <c r="BV36" s="16"/>
      <c r="BW36" s="16"/>
    </row>
    <row r="37" spans="1:75" ht="12" customHeight="1" x14ac:dyDescent="0.2">
      <c r="A37" s="3">
        <v>34</v>
      </c>
      <c r="B37" s="716" t="s">
        <v>27</v>
      </c>
      <c r="C37" s="740" t="s">
        <v>268</v>
      </c>
      <c r="D37" s="721" t="s">
        <v>268</v>
      </c>
      <c r="E37" s="741" t="s">
        <v>719</v>
      </c>
      <c r="F37" s="742" t="s">
        <v>418</v>
      </c>
      <c r="G37" s="723">
        <v>2107.3090000000002</v>
      </c>
      <c r="H37" s="723">
        <v>1916.8009999999999</v>
      </c>
      <c r="I37" s="723">
        <v>1713.48</v>
      </c>
      <c r="J37" s="723">
        <v>1479.011</v>
      </c>
      <c r="K37" s="723">
        <v>2067.09</v>
      </c>
      <c r="L37" s="723">
        <v>1882.462</v>
      </c>
      <c r="M37" s="723">
        <v>1686.9659999999999</v>
      </c>
      <c r="N37" s="723">
        <v>1462.3040000000001</v>
      </c>
      <c r="O37" s="298">
        <v>5737.59</v>
      </c>
      <c r="P37" s="743">
        <v>5636.518</v>
      </c>
      <c r="Q37" s="744">
        <v>50.1732769530837</v>
      </c>
      <c r="R37" s="745">
        <v>46.575201357801426</v>
      </c>
      <c r="S37" s="731"/>
      <c r="T37" s="732"/>
      <c r="U37" s="732"/>
      <c r="V37" s="732"/>
      <c r="W37" s="731"/>
      <c r="X37" s="732"/>
      <c r="Y37" s="732"/>
      <c r="Z37" s="364"/>
      <c r="AA37" s="732"/>
      <c r="AB37" s="732"/>
      <c r="AC37" s="746"/>
      <c r="AD37" s="731"/>
      <c r="AE37" s="732"/>
      <c r="AF37" s="732"/>
      <c r="AG37" s="747"/>
      <c r="AH37" s="731"/>
      <c r="AI37" s="732"/>
      <c r="AJ37" s="732"/>
      <c r="AK37" s="747"/>
      <c r="AL37" s="731" t="s">
        <v>686</v>
      </c>
      <c r="AM37" s="747" t="s">
        <v>686</v>
      </c>
      <c r="AN37" s="723">
        <v>1.7</v>
      </c>
      <c r="AO37" s="733">
        <v>5.9113996488366158</v>
      </c>
      <c r="AP37" s="732">
        <v>10.049379403022247</v>
      </c>
      <c r="AQ37" s="732">
        <v>10.049379403022247</v>
      </c>
      <c r="AR37" s="732">
        <v>3.7873448507555616</v>
      </c>
      <c r="AS37" s="299">
        <v>0.19335983600000001</v>
      </c>
      <c r="AT37" s="820">
        <v>1.1988309832000001</v>
      </c>
      <c r="AU37" s="748">
        <v>0.63185672474063748</v>
      </c>
      <c r="AV37" s="300">
        <v>0.1773503422728023</v>
      </c>
      <c r="AW37" s="299" t="e">
        <v>#REF!</v>
      </c>
      <c r="AX37" s="734" t="e">
        <v>#REF!</v>
      </c>
      <c r="AY37" s="752" t="e">
        <v>#REF!</v>
      </c>
      <c r="AZ37" s="810">
        <v>1</v>
      </c>
      <c r="BA37" s="752">
        <v>0.63185672474063748</v>
      </c>
      <c r="BB37" s="735">
        <v>0.48894373978800382</v>
      </c>
      <c r="BC37" s="735">
        <v>1.4577949786218469</v>
      </c>
      <c r="BD37" s="810">
        <v>1</v>
      </c>
      <c r="BE37" s="752">
        <v>1.4577949786218469</v>
      </c>
      <c r="BF37" s="732">
        <v>105.15131774355527</v>
      </c>
      <c r="BG37" s="732">
        <v>225.43880388143464</v>
      </c>
      <c r="BH37" s="754"/>
      <c r="BI37" s="409"/>
      <c r="BJ37" s="409"/>
      <c r="BK37" s="409"/>
      <c r="BL37" s="722" t="s">
        <v>225</v>
      </c>
      <c r="BM37" s="409"/>
      <c r="BN37" s="409" t="s">
        <v>58</v>
      </c>
      <c r="BO37" s="364"/>
      <c r="BP37" s="723"/>
      <c r="BQ37" s="16"/>
      <c r="BR37" s="16"/>
      <c r="BS37" s="16"/>
      <c r="BT37" s="16"/>
      <c r="BU37" s="16"/>
      <c r="BV37" s="16"/>
      <c r="BW37" s="16"/>
    </row>
    <row r="38" spans="1:75" ht="12" customHeight="1" x14ac:dyDescent="0.2">
      <c r="A38" s="3">
        <v>35</v>
      </c>
      <c r="B38" s="716" t="s">
        <v>28</v>
      </c>
      <c r="C38" s="740" t="s">
        <v>421</v>
      </c>
      <c r="D38" s="721" t="s">
        <v>421</v>
      </c>
      <c r="E38" s="741" t="s">
        <v>721</v>
      </c>
      <c r="F38" s="742" t="s">
        <v>420</v>
      </c>
      <c r="G38" s="723">
        <v>1027.348</v>
      </c>
      <c r="H38" s="723">
        <v>1014.415</v>
      </c>
      <c r="I38" s="723">
        <v>1025.9159999999999</v>
      </c>
      <c r="J38" s="723">
        <v>1023.829</v>
      </c>
      <c r="K38" s="723">
        <v>977.86900000000003</v>
      </c>
      <c r="L38" s="723">
        <v>968.47799999999995</v>
      </c>
      <c r="M38" s="723">
        <v>981.69500000000005</v>
      </c>
      <c r="N38" s="723">
        <v>980.20799999999997</v>
      </c>
      <c r="O38" s="298">
        <v>3067.6790000000001</v>
      </c>
      <c r="P38" s="743">
        <v>2928.0419999999999</v>
      </c>
      <c r="Q38" s="744">
        <v>4.24551803345304</v>
      </c>
      <c r="R38" s="745">
        <v>2.1928340968276161</v>
      </c>
      <c r="S38" s="744"/>
      <c r="T38" s="762"/>
      <c r="U38" s="762"/>
      <c r="V38" s="745"/>
      <c r="W38" s="744"/>
      <c r="X38" s="762"/>
      <c r="Y38" s="762"/>
      <c r="Z38" s="745"/>
      <c r="AA38" s="762"/>
      <c r="AB38" s="745"/>
      <c r="AC38" s="762">
        <v>37.93</v>
      </c>
      <c r="AD38" s="744"/>
      <c r="AE38" s="762"/>
      <c r="AF38" s="762"/>
      <c r="AG38" s="745"/>
      <c r="AH38" s="744"/>
      <c r="AI38" s="762"/>
      <c r="AJ38" s="762"/>
      <c r="AK38" s="745"/>
      <c r="AL38" s="762"/>
      <c r="AM38" s="745"/>
      <c r="AN38" s="762">
        <v>37.93</v>
      </c>
      <c r="AO38" s="733">
        <v>0.56145900725041842</v>
      </c>
      <c r="AP38" s="732">
        <v>21.296140145008369</v>
      </c>
      <c r="AQ38" s="732">
        <v>21.296140145008369</v>
      </c>
      <c r="AR38" s="732">
        <v>33.771535036252089</v>
      </c>
      <c r="AS38" s="299">
        <v>2.2741769752999996</v>
      </c>
      <c r="AT38" s="820">
        <v>14.099897246859998</v>
      </c>
      <c r="AU38" s="748">
        <v>15.905299244403158</v>
      </c>
      <c r="AV38" s="300">
        <v>2.5302464921466927</v>
      </c>
      <c r="AW38" s="299" t="e">
        <v>#REF!</v>
      </c>
      <c r="AX38" s="734" t="e">
        <v>#REF!</v>
      </c>
      <c r="AY38" s="752" t="e">
        <v>#REF!</v>
      </c>
      <c r="AZ38" s="806">
        <v>0.65</v>
      </c>
      <c r="BA38" s="804">
        <v>10.338444508862054</v>
      </c>
      <c r="BB38" s="735">
        <v>2.7009595033778209</v>
      </c>
      <c r="BC38" s="735">
        <v>28.33397079036321</v>
      </c>
      <c r="BD38" s="806">
        <v>0.65</v>
      </c>
      <c r="BE38" s="804">
        <v>18.417081013736087</v>
      </c>
      <c r="BF38" s="732">
        <v>3.9145480962542782</v>
      </c>
      <c r="BG38" s="732">
        <v>12.403940441170004</v>
      </c>
      <c r="BH38" s="749" t="s">
        <v>1019</v>
      </c>
      <c r="BI38" s="409" t="s">
        <v>1031</v>
      </c>
      <c r="BJ38" s="753" t="s">
        <v>296</v>
      </c>
      <c r="BK38" s="755" t="s">
        <v>296</v>
      </c>
      <c r="BL38" s="722" t="s">
        <v>228</v>
      </c>
      <c r="BM38" s="409" t="s">
        <v>1032</v>
      </c>
      <c r="BN38" s="409" t="s">
        <v>264</v>
      </c>
      <c r="BO38" s="364" t="s">
        <v>1033</v>
      </c>
      <c r="BP38" s="723"/>
      <c r="BQ38" s="16"/>
      <c r="BR38" s="16"/>
      <c r="BS38" s="16"/>
      <c r="BT38" s="16"/>
      <c r="BU38" s="16"/>
      <c r="BV38" s="16"/>
      <c r="BW38" s="16"/>
    </row>
    <row r="39" spans="1:75" ht="12" customHeight="1" x14ac:dyDescent="0.2">
      <c r="A39" s="3">
        <v>36</v>
      </c>
      <c r="B39" s="716" t="s">
        <v>29</v>
      </c>
      <c r="C39" s="740" t="s">
        <v>268</v>
      </c>
      <c r="D39" s="721" t="s">
        <v>268</v>
      </c>
      <c r="E39" s="741" t="s">
        <v>719</v>
      </c>
      <c r="F39" s="742" t="s">
        <v>418</v>
      </c>
      <c r="G39" s="723">
        <v>25.89</v>
      </c>
      <c r="H39" s="723">
        <v>27.016999999999999</v>
      </c>
      <c r="I39" s="723">
        <v>25.794</v>
      </c>
      <c r="J39" s="723">
        <v>24.297000000000001</v>
      </c>
      <c r="K39" s="723">
        <v>25.242000000000001</v>
      </c>
      <c r="L39" s="723">
        <v>26.216999999999999</v>
      </c>
      <c r="M39" s="723">
        <v>25.289000000000001</v>
      </c>
      <c r="N39" s="723">
        <v>24.257000000000001</v>
      </c>
      <c r="O39" s="298">
        <v>78.700999999999993</v>
      </c>
      <c r="P39" s="743">
        <v>76.748000000000005</v>
      </c>
      <c r="Q39" s="744">
        <v>12.789775384217601</v>
      </c>
      <c r="R39" s="745">
        <v>3.8717244337307872</v>
      </c>
      <c r="S39" s="731"/>
      <c r="T39" s="732"/>
      <c r="U39" s="732"/>
      <c r="V39" s="732"/>
      <c r="W39" s="731"/>
      <c r="X39" s="732"/>
      <c r="Y39" s="732"/>
      <c r="Z39" s="364"/>
      <c r="AA39" s="732"/>
      <c r="AB39" s="732"/>
      <c r="AC39" s="746"/>
      <c r="AD39" s="731"/>
      <c r="AE39" s="732"/>
      <c r="AF39" s="732"/>
      <c r="AG39" s="747"/>
      <c r="AH39" s="731"/>
      <c r="AI39" s="732"/>
      <c r="AJ39" s="732"/>
      <c r="AK39" s="747"/>
      <c r="AL39" s="731" t="s">
        <v>686</v>
      </c>
      <c r="AM39" s="747" t="s">
        <v>686</v>
      </c>
      <c r="AN39" s="723">
        <v>1.7</v>
      </c>
      <c r="AO39" s="733">
        <v>5.9113996488366158</v>
      </c>
      <c r="AP39" s="732">
        <v>10.049379403022247</v>
      </c>
      <c r="AQ39" s="732">
        <v>10.049379403022247</v>
      </c>
      <c r="AR39" s="732">
        <v>3.7873448507555616</v>
      </c>
      <c r="AS39" s="299">
        <v>2.6426330000000001E-3</v>
      </c>
      <c r="AT39" s="820">
        <v>1.6384324600000003E-2</v>
      </c>
      <c r="AU39" s="748">
        <v>1.8375990339880664E-2</v>
      </c>
      <c r="AV39" s="300">
        <v>2.9276254052060528E-3</v>
      </c>
      <c r="AW39" s="299" t="e">
        <v>#REF!</v>
      </c>
      <c r="AX39" s="734" t="e">
        <v>#REF!</v>
      </c>
      <c r="AY39" s="752" t="e">
        <v>#REF!</v>
      </c>
      <c r="AZ39" s="810">
        <v>1</v>
      </c>
      <c r="BA39" s="752">
        <v>1.8375990339880664E-2</v>
      </c>
      <c r="BB39" s="735">
        <v>7.5220086753434228E-3</v>
      </c>
      <c r="BC39" s="735">
        <v>4.2730407073343968E-2</v>
      </c>
      <c r="BD39" s="810">
        <v>1</v>
      </c>
      <c r="BE39" s="752">
        <v>4.2730407073343968E-2</v>
      </c>
      <c r="BF39" s="732">
        <v>2.1562528320049575E-2</v>
      </c>
      <c r="BG39" s="732">
        <v>8.0473946156863346E-2</v>
      </c>
      <c r="BH39" s="754"/>
      <c r="BI39" s="409"/>
      <c r="BJ39" s="409"/>
      <c r="BK39" s="409"/>
      <c r="BL39" s="722" t="s">
        <v>225</v>
      </c>
      <c r="BM39" s="409"/>
      <c r="BN39" s="409" t="s">
        <v>58</v>
      </c>
      <c r="BO39" s="364"/>
      <c r="BP39" s="723"/>
      <c r="BQ39" s="16"/>
      <c r="BR39" s="16"/>
      <c r="BS39" s="16"/>
      <c r="BT39" s="16"/>
      <c r="BU39" s="16"/>
      <c r="BV39" s="16"/>
      <c r="BW39" s="16"/>
    </row>
    <row r="40" spans="1:75" ht="12" customHeight="1" x14ac:dyDescent="0.2">
      <c r="A40" s="3">
        <v>37</v>
      </c>
      <c r="B40" s="716" t="s">
        <v>193</v>
      </c>
      <c r="C40" s="740" t="s">
        <v>421</v>
      </c>
      <c r="D40" s="721" t="s">
        <v>421</v>
      </c>
      <c r="E40" s="741" t="s">
        <v>720</v>
      </c>
      <c r="F40" s="742" t="s">
        <v>420</v>
      </c>
      <c r="G40" s="758">
        <v>2.5910150358758739</v>
      </c>
      <c r="H40" s="758">
        <v>2.6920616059595082</v>
      </c>
      <c r="I40" s="758">
        <v>2.6890452904346236</v>
      </c>
      <c r="J40" s="758">
        <v>2.6483250308486816</v>
      </c>
      <c r="K40" s="758">
        <v>2.482427676980028</v>
      </c>
      <c r="L40" s="758">
        <v>2.5834742470636622</v>
      </c>
      <c r="M40" s="758">
        <v>2.5864905625885473</v>
      </c>
      <c r="N40" s="758">
        <v>2.5487866185274894</v>
      </c>
      <c r="O40" s="298">
        <v>7.9721219322700065</v>
      </c>
      <c r="P40" s="743">
        <v>7.6523924866322375</v>
      </c>
      <c r="Q40" s="744">
        <v>5.63</v>
      </c>
      <c r="R40" s="745">
        <v>2.4044313547055673</v>
      </c>
      <c r="S40" s="731"/>
      <c r="T40" s="732"/>
      <c r="U40" s="732"/>
      <c r="V40" s="732"/>
      <c r="W40" s="731"/>
      <c r="X40" s="732"/>
      <c r="Y40" s="732"/>
      <c r="Z40" s="364"/>
      <c r="AA40" s="732"/>
      <c r="AB40" s="732"/>
      <c r="AC40" s="746"/>
      <c r="AD40" s="731">
        <v>0.9</v>
      </c>
      <c r="AE40" s="732">
        <v>2.4</v>
      </c>
      <c r="AF40" s="732">
        <v>3.1</v>
      </c>
      <c r="AG40" s="747" t="s">
        <v>686</v>
      </c>
      <c r="AH40" s="731">
        <v>1.3</v>
      </c>
      <c r="AI40" s="732">
        <v>3</v>
      </c>
      <c r="AJ40" s="732">
        <v>3.2</v>
      </c>
      <c r="AK40" s="747" t="s">
        <v>686</v>
      </c>
      <c r="AL40" s="731">
        <v>2.1</v>
      </c>
      <c r="AM40" s="747">
        <v>2.5</v>
      </c>
      <c r="AN40" s="746">
        <v>2.2999999999999998</v>
      </c>
      <c r="AO40" s="733">
        <v>0.56145900725041842</v>
      </c>
      <c r="AP40" s="732">
        <v>1.1790639152258788</v>
      </c>
      <c r="AQ40" s="732">
        <v>1.4036475181260459</v>
      </c>
      <c r="AR40" s="732">
        <v>2.0478389291689902</v>
      </c>
      <c r="AS40" s="299">
        <v>3.6383250308486817E-4</v>
      </c>
      <c r="AT40" s="820">
        <v>2.1984377999177368E-3</v>
      </c>
      <c r="AU40" s="748">
        <v>2.1636220833689997E-3</v>
      </c>
      <c r="AV40" s="300">
        <v>4.0200854945952786E-5</v>
      </c>
      <c r="AW40" s="299" t="e">
        <v>#REF!</v>
      </c>
      <c r="AX40" s="734" t="e">
        <v>#REF!</v>
      </c>
      <c r="AY40" s="752" t="e">
        <v>#REF!</v>
      </c>
      <c r="AZ40" s="810">
        <v>1</v>
      </c>
      <c r="BA40" s="752">
        <v>2.1636220833689997E-3</v>
      </c>
      <c r="BB40" s="735">
        <v>4.3083392799478945E-4</v>
      </c>
      <c r="BC40" s="735">
        <v>4.1174465918415344E-3</v>
      </c>
      <c r="BD40" s="810">
        <v>1</v>
      </c>
      <c r="BE40" s="752">
        <v>4.1174465918415344E-3</v>
      </c>
      <c r="BF40" s="732">
        <v>1.5699524746481241E-3</v>
      </c>
      <c r="BG40" s="732">
        <v>5.3358255194361102E-3</v>
      </c>
      <c r="BH40" s="754"/>
      <c r="BI40" s="409"/>
      <c r="BJ40" s="409"/>
      <c r="BK40" s="409"/>
      <c r="BL40" s="722" t="s">
        <v>225</v>
      </c>
      <c r="BM40" s="409"/>
      <c r="BN40" s="409" t="s">
        <v>40</v>
      </c>
      <c r="BO40" s="364"/>
      <c r="BP40" s="723"/>
      <c r="BQ40" s="16"/>
      <c r="BR40" s="16"/>
      <c r="BS40" s="16"/>
      <c r="BT40" s="16"/>
      <c r="BU40" s="16"/>
      <c r="BV40" s="16"/>
      <c r="BW40" s="16"/>
    </row>
    <row r="41" spans="1:75" ht="12" customHeight="1" x14ac:dyDescent="0.2">
      <c r="A41" s="3">
        <v>38</v>
      </c>
      <c r="B41" s="716" t="s">
        <v>30</v>
      </c>
      <c r="C41" s="740" t="s">
        <v>268</v>
      </c>
      <c r="D41" s="721" t="s">
        <v>268</v>
      </c>
      <c r="E41" s="741" t="s">
        <v>719</v>
      </c>
      <c r="F41" s="742" t="s">
        <v>417</v>
      </c>
      <c r="G41" s="758">
        <v>375.86799999999999</v>
      </c>
      <c r="H41" s="758">
        <v>351.69099999999997</v>
      </c>
      <c r="I41" s="758">
        <v>337.31299999999999</v>
      </c>
      <c r="J41" s="758">
        <v>305.34899999999999</v>
      </c>
      <c r="K41" s="758">
        <v>369.87299999999999</v>
      </c>
      <c r="L41" s="758">
        <v>347.78899999999999</v>
      </c>
      <c r="M41" s="758">
        <v>334.77</v>
      </c>
      <c r="N41" s="758">
        <v>304.58999999999997</v>
      </c>
      <c r="O41" s="298">
        <v>1064.8719999999998</v>
      </c>
      <c r="P41" s="743">
        <v>1052.432</v>
      </c>
      <c r="Q41" s="744">
        <v>81.003217021782802</v>
      </c>
      <c r="R41" s="745">
        <v>362.26836643945961</v>
      </c>
      <c r="S41" s="731"/>
      <c r="T41" s="732"/>
      <c r="U41" s="732"/>
      <c r="V41" s="732"/>
      <c r="W41" s="731"/>
      <c r="X41" s="732"/>
      <c r="Y41" s="732"/>
      <c r="Z41" s="364"/>
      <c r="AA41" s="732"/>
      <c r="AB41" s="732"/>
      <c r="AC41" s="746"/>
      <c r="AD41" s="731"/>
      <c r="AE41" s="732"/>
      <c r="AF41" s="732"/>
      <c r="AG41" s="747"/>
      <c r="AH41" s="731"/>
      <c r="AI41" s="732"/>
      <c r="AJ41" s="732"/>
      <c r="AK41" s="747"/>
      <c r="AL41" s="731" t="s">
        <v>686</v>
      </c>
      <c r="AM41" s="747" t="s">
        <v>686</v>
      </c>
      <c r="AN41" s="723">
        <v>0.38</v>
      </c>
      <c r="AO41" s="733">
        <v>5.9113996488366158</v>
      </c>
      <c r="AP41" s="732">
        <v>2.2463318665579139</v>
      </c>
      <c r="AQ41" s="732">
        <v>2.2463318665579139</v>
      </c>
      <c r="AR41" s="732">
        <v>0.84658296663947852</v>
      </c>
      <c r="AS41" s="299">
        <v>8.0457552000000009E-3</v>
      </c>
      <c r="AT41" s="820">
        <v>4.9883682240000005E-2</v>
      </c>
      <c r="AU41" s="748">
        <v>7.3740958944946769E-3</v>
      </c>
      <c r="AV41" s="300">
        <v>8.2207524741388042E-3</v>
      </c>
      <c r="AW41" s="299" t="e">
        <v>#REF!</v>
      </c>
      <c r="AX41" s="734" t="e">
        <v>#REF!</v>
      </c>
      <c r="AY41" s="752" t="e">
        <v>#REF!</v>
      </c>
      <c r="AZ41" s="810">
        <v>1</v>
      </c>
      <c r="BA41" s="752">
        <v>7.3740958944946769E-3</v>
      </c>
      <c r="BB41" s="735">
        <v>2.1747009323564676E-2</v>
      </c>
      <c r="BC41" s="735">
        <v>1.7198138721851847E-2</v>
      </c>
      <c r="BD41" s="810">
        <v>1</v>
      </c>
      <c r="BE41" s="752">
        <v>1.7198138721851847E-2</v>
      </c>
      <c r="BF41" s="732">
        <v>7.0516025633332227</v>
      </c>
      <c r="BG41" s="732">
        <v>19.411426639005164</v>
      </c>
      <c r="BH41" s="754"/>
      <c r="BI41" s="409"/>
      <c r="BJ41" s="409"/>
      <c r="BK41" s="409"/>
      <c r="BL41" s="722" t="s">
        <v>225</v>
      </c>
      <c r="BM41" s="409"/>
      <c r="BN41" s="409" t="s">
        <v>103</v>
      </c>
      <c r="BO41" s="364"/>
      <c r="BP41" s="723"/>
      <c r="BQ41" s="16"/>
      <c r="BR41" s="16"/>
      <c r="BS41" s="16"/>
      <c r="BT41" s="16"/>
      <c r="BU41" s="16"/>
      <c r="BV41" s="16"/>
      <c r="BW41" s="16"/>
    </row>
    <row r="42" spans="1:75" ht="12" customHeight="1" x14ac:dyDescent="0.2">
      <c r="A42" s="3">
        <v>39</v>
      </c>
      <c r="B42" s="716" t="s">
        <v>32</v>
      </c>
      <c r="C42" s="740" t="s">
        <v>268</v>
      </c>
      <c r="D42" s="721" t="s">
        <v>268</v>
      </c>
      <c r="E42" s="741" t="s">
        <v>719</v>
      </c>
      <c r="F42" s="742" t="s">
        <v>417</v>
      </c>
      <c r="G42" s="758">
        <v>1508.5909999999999</v>
      </c>
      <c r="H42" s="758">
        <v>1296.5650000000001</v>
      </c>
      <c r="I42" s="758">
        <v>1123.0409999999999</v>
      </c>
      <c r="J42" s="758">
        <v>956.91700000000003</v>
      </c>
      <c r="K42" s="758">
        <v>1486.7270000000001</v>
      </c>
      <c r="L42" s="758">
        <v>1286.7719999999999</v>
      </c>
      <c r="M42" s="758">
        <v>1118.0809999999999</v>
      </c>
      <c r="N42" s="758">
        <v>954.76800000000003</v>
      </c>
      <c r="O42" s="298">
        <v>3928.1970000000001</v>
      </c>
      <c r="P42" s="743">
        <v>3891.58</v>
      </c>
      <c r="Q42" s="744">
        <v>69.095998599304593</v>
      </c>
      <c r="R42" s="745">
        <v>164.04164999411532</v>
      </c>
      <c r="S42" s="731"/>
      <c r="T42" s="732"/>
      <c r="U42" s="732"/>
      <c r="V42" s="732"/>
      <c r="W42" s="731"/>
      <c r="X42" s="732"/>
      <c r="Y42" s="732"/>
      <c r="Z42" s="364"/>
      <c r="AA42" s="732"/>
      <c r="AB42" s="732"/>
      <c r="AC42" s="746"/>
      <c r="AD42" s="731"/>
      <c r="AE42" s="732"/>
      <c r="AF42" s="732"/>
      <c r="AG42" s="747"/>
      <c r="AH42" s="731"/>
      <c r="AI42" s="732"/>
      <c r="AJ42" s="732"/>
      <c r="AK42" s="747"/>
      <c r="AL42" s="731" t="s">
        <v>686</v>
      </c>
      <c r="AM42" s="747" t="s">
        <v>686</v>
      </c>
      <c r="AN42" s="723">
        <v>0.38</v>
      </c>
      <c r="AO42" s="733">
        <v>5.9113996488366158</v>
      </c>
      <c r="AP42" s="732">
        <v>2.2463318665579139</v>
      </c>
      <c r="AQ42" s="732">
        <v>2.2463318665579139</v>
      </c>
      <c r="AR42" s="732">
        <v>0.84658296663947852</v>
      </c>
      <c r="AS42" s="299">
        <v>2.9715152600000003E-2</v>
      </c>
      <c r="AT42" s="820">
        <v>0.18423394611999999</v>
      </c>
      <c r="AU42" s="748">
        <v>4.1386963887975886E-2</v>
      </c>
      <c r="AV42" s="300">
        <v>2.5765673605924595E-2</v>
      </c>
      <c r="AW42" s="299" t="e">
        <v>#REF!</v>
      </c>
      <c r="AX42" s="734" t="e">
        <v>#REF!</v>
      </c>
      <c r="AY42" s="752" t="e">
        <v>#REF!</v>
      </c>
      <c r="AZ42" s="810">
        <v>1</v>
      </c>
      <c r="BA42" s="752">
        <v>4.1386963887975886E-2</v>
      </c>
      <c r="BB42" s="735">
        <v>7.2657941943207655E-2</v>
      </c>
      <c r="BC42" s="735">
        <v>9.11515659606595E-2</v>
      </c>
      <c r="BD42" s="810">
        <v>1</v>
      </c>
      <c r="BE42" s="752">
        <v>9.11515659606595E-2</v>
      </c>
      <c r="BF42" s="732">
        <v>23.813548185825276</v>
      </c>
      <c r="BG42" s="732">
        <v>58.963875317304712</v>
      </c>
      <c r="BH42" s="754"/>
      <c r="BI42" s="409"/>
      <c r="BJ42" s="409"/>
      <c r="BK42" s="409"/>
      <c r="BL42" s="722" t="s">
        <v>225</v>
      </c>
      <c r="BM42" s="409"/>
      <c r="BN42" s="409" t="s">
        <v>103</v>
      </c>
      <c r="BO42" s="364"/>
      <c r="BP42" s="723"/>
      <c r="BQ42" s="16"/>
      <c r="BR42" s="16"/>
      <c r="BS42" s="16"/>
      <c r="BT42" s="16"/>
      <c r="BU42" s="16"/>
      <c r="BV42" s="16"/>
      <c r="BW42" s="16"/>
    </row>
    <row r="43" spans="1:75" ht="12" customHeight="1" x14ac:dyDescent="0.2">
      <c r="A43" s="3">
        <v>40</v>
      </c>
      <c r="B43" s="716" t="s">
        <v>173</v>
      </c>
      <c r="C43" s="740" t="s">
        <v>267</v>
      </c>
      <c r="D43" s="721" t="s">
        <v>267</v>
      </c>
      <c r="E43" s="741" t="s">
        <v>716</v>
      </c>
      <c r="F43" s="742" t="s">
        <v>420</v>
      </c>
      <c r="G43" s="758">
        <v>4.4690000000000003</v>
      </c>
      <c r="H43" s="758">
        <v>4.4729999999999999</v>
      </c>
      <c r="I43" s="758">
        <v>4.41</v>
      </c>
      <c r="J43" s="758">
        <v>4.7350000000000003</v>
      </c>
      <c r="K43" s="758">
        <v>4.133</v>
      </c>
      <c r="L43" s="758">
        <v>4.4779999999999998</v>
      </c>
      <c r="M43" s="758">
        <v>4.1520000000000001</v>
      </c>
      <c r="N43" s="758">
        <v>4.5179999999999998</v>
      </c>
      <c r="O43" s="298">
        <v>13.352</v>
      </c>
      <c r="P43" s="743">
        <v>12.763000000000002</v>
      </c>
      <c r="Q43" s="744">
        <v>3.7</v>
      </c>
      <c r="R43" s="745">
        <v>2.114668244318354</v>
      </c>
      <c r="S43" s="731"/>
      <c r="T43" s="732"/>
      <c r="U43" s="732"/>
      <c r="V43" s="732"/>
      <c r="W43" s="731"/>
      <c r="X43" s="732"/>
      <c r="Y43" s="732"/>
      <c r="Z43" s="364"/>
      <c r="AA43" s="732"/>
      <c r="AB43" s="732"/>
      <c r="AC43" s="746"/>
      <c r="AD43" s="731">
        <v>11.7</v>
      </c>
      <c r="AE43" s="732">
        <v>29.1</v>
      </c>
      <c r="AF43" s="732">
        <v>43.6</v>
      </c>
      <c r="AG43" s="747" t="s">
        <v>686</v>
      </c>
      <c r="AH43" s="731">
        <v>11.7</v>
      </c>
      <c r="AI43" s="732">
        <v>29.1</v>
      </c>
      <c r="AJ43" s="732">
        <v>8.25</v>
      </c>
      <c r="AK43" s="747" t="s">
        <v>686</v>
      </c>
      <c r="AL43" s="731" t="s">
        <v>686</v>
      </c>
      <c r="AM43" s="747" t="s">
        <v>686</v>
      </c>
      <c r="AN43" s="746">
        <v>28.13</v>
      </c>
      <c r="AO43" s="733">
        <v>0.75852439191629495</v>
      </c>
      <c r="AP43" s="732">
        <v>21.337291144605377</v>
      </c>
      <c r="AQ43" s="732">
        <v>21.337291144605377</v>
      </c>
      <c r="AR43" s="732">
        <v>26.431822786151344</v>
      </c>
      <c r="AS43" s="299">
        <v>5.8764750000000008E-3</v>
      </c>
      <c r="AT43" s="820">
        <v>3.7394002499999995E-2</v>
      </c>
      <c r="AU43" s="748">
        <v>3.685661840486025E-2</v>
      </c>
      <c r="AV43" s="300">
        <v>1.1846037297662012E-3</v>
      </c>
      <c r="AW43" s="299" t="e">
        <v>#REF!</v>
      </c>
      <c r="AX43" s="734" t="e">
        <v>#REF!</v>
      </c>
      <c r="AY43" s="752" t="e">
        <v>#REF!</v>
      </c>
      <c r="AZ43" s="810">
        <v>1</v>
      </c>
      <c r="BA43" s="752">
        <v>3.685661840486025E-2</v>
      </c>
      <c r="BB43" s="735">
        <v>7.8508145496103358E-3</v>
      </c>
      <c r="BC43" s="735">
        <v>7.2768254139850302E-2</v>
      </c>
      <c r="BD43" s="810">
        <v>1</v>
      </c>
      <c r="BE43" s="752">
        <v>7.2768254139850302E-2</v>
      </c>
      <c r="BF43" s="732">
        <v>7.6014552002896443E-3</v>
      </c>
      <c r="BG43" s="732">
        <v>2.6682451160127393E-2</v>
      </c>
      <c r="BH43" s="754"/>
      <c r="BI43" s="409"/>
      <c r="BJ43" s="409"/>
      <c r="BK43" s="409"/>
      <c r="BL43" s="722" t="s">
        <v>225</v>
      </c>
      <c r="BM43" s="409"/>
      <c r="BN43" s="409" t="s">
        <v>172</v>
      </c>
      <c r="BO43" s="364"/>
      <c r="BP43" s="723"/>
      <c r="BQ43" s="16"/>
      <c r="BR43" s="16"/>
      <c r="BS43" s="16"/>
      <c r="BT43" s="16"/>
      <c r="BU43" s="16"/>
      <c r="BV43" s="16"/>
      <c r="BW43" s="16"/>
    </row>
    <row r="44" spans="1:75" s="31" customFormat="1" ht="12" customHeight="1" x14ac:dyDescent="0.2">
      <c r="A44" s="24">
        <v>41</v>
      </c>
      <c r="B44" s="716" t="s">
        <v>33</v>
      </c>
      <c r="C44" s="740" t="s">
        <v>269</v>
      </c>
      <c r="D44" s="721" t="s">
        <v>269</v>
      </c>
      <c r="E44" s="741" t="s">
        <v>720</v>
      </c>
      <c r="F44" s="742" t="s">
        <v>420</v>
      </c>
      <c r="G44" s="758">
        <v>577.45299999999997</v>
      </c>
      <c r="H44" s="758">
        <v>641.52</v>
      </c>
      <c r="I44" s="758">
        <v>640.49099999999999</v>
      </c>
      <c r="J44" s="758">
        <v>628.13199999999995</v>
      </c>
      <c r="K44" s="758">
        <v>556.02</v>
      </c>
      <c r="L44" s="758">
        <v>619.00699999999995</v>
      </c>
      <c r="M44" s="758">
        <v>618.54200000000003</v>
      </c>
      <c r="N44" s="758">
        <v>607.34</v>
      </c>
      <c r="O44" s="298">
        <v>1859.4639999999999</v>
      </c>
      <c r="P44" s="743">
        <v>1793.569</v>
      </c>
      <c r="Q44" s="744">
        <v>5.9664397522185304</v>
      </c>
      <c r="R44" s="745">
        <v>2.4588627940811012</v>
      </c>
      <c r="S44" s="731">
        <v>7.36</v>
      </c>
      <c r="T44" s="732">
        <v>15.3</v>
      </c>
      <c r="U44" s="732">
        <v>18.940000000000001</v>
      </c>
      <c r="V44" s="732">
        <v>10.44</v>
      </c>
      <c r="W44" s="731">
        <v>7.36</v>
      </c>
      <c r="X44" s="732">
        <v>15.3</v>
      </c>
      <c r="Y44" s="732">
        <v>18.940000000000001</v>
      </c>
      <c r="Z44" s="732">
        <v>10.44</v>
      </c>
      <c r="AA44" s="733"/>
      <c r="AB44" s="732"/>
      <c r="AC44" s="746">
        <v>13.9</v>
      </c>
      <c r="AD44" s="731">
        <v>7.36</v>
      </c>
      <c r="AE44" s="732">
        <v>15.3</v>
      </c>
      <c r="AF44" s="732">
        <v>18.940000000000001</v>
      </c>
      <c r="AG44" s="732">
        <v>10.44</v>
      </c>
      <c r="AH44" s="731">
        <v>7.36</v>
      </c>
      <c r="AI44" s="732">
        <v>15.3</v>
      </c>
      <c r="AJ44" s="732">
        <v>18.940000000000001</v>
      </c>
      <c r="AK44" s="732">
        <v>10.44</v>
      </c>
      <c r="AL44" s="733"/>
      <c r="AM44" s="732"/>
      <c r="AN44" s="746">
        <v>13.9</v>
      </c>
      <c r="AO44" s="733">
        <v>0.67751196172248818</v>
      </c>
      <c r="AP44" s="732">
        <v>10.44</v>
      </c>
      <c r="AQ44" s="732">
        <v>10.44</v>
      </c>
      <c r="AR44" s="732">
        <v>13.035</v>
      </c>
      <c r="AS44" s="299">
        <v>0.5147450939999999</v>
      </c>
      <c r="AT44" s="820">
        <v>3.1772210600000004</v>
      </c>
      <c r="AU44" s="748">
        <v>3.1299880814711529</v>
      </c>
      <c r="AV44" s="300">
        <v>0.59213506007999994</v>
      </c>
      <c r="AW44" s="299" t="e">
        <v>#REF!</v>
      </c>
      <c r="AX44" s="734" t="e">
        <v>#REF!</v>
      </c>
      <c r="AY44" s="752" t="e">
        <v>#REF!</v>
      </c>
      <c r="AZ44" s="810">
        <v>1</v>
      </c>
      <c r="BA44" s="752">
        <v>3.1299880814711529</v>
      </c>
      <c r="BB44" s="735">
        <v>0.6437283708</v>
      </c>
      <c r="BC44" s="735">
        <v>6.0083016413002657</v>
      </c>
      <c r="BD44" s="810">
        <v>1</v>
      </c>
      <c r="BE44" s="752">
        <v>6.0083016413002657</v>
      </c>
      <c r="BF44" s="732">
        <v>1.2502255095344998</v>
      </c>
      <c r="BG44" s="732">
        <v>4.4547637697513123</v>
      </c>
      <c r="BH44" s="749" t="s">
        <v>1019</v>
      </c>
      <c r="BI44" s="409" t="s">
        <v>237</v>
      </c>
      <c r="BJ44" s="753">
        <v>4153</v>
      </c>
      <c r="BK44" s="755" t="s">
        <v>227</v>
      </c>
      <c r="BL44" s="722" t="s">
        <v>228</v>
      </c>
      <c r="BM44" s="409" t="s">
        <v>1029</v>
      </c>
      <c r="BN44" s="409" t="s">
        <v>264</v>
      </c>
      <c r="BO44" s="364" t="s">
        <v>1030</v>
      </c>
      <c r="BP44" s="723"/>
    </row>
    <row r="45" spans="1:75" s="31" customFormat="1" ht="12" customHeight="1" x14ac:dyDescent="0.2">
      <c r="A45" s="24">
        <v>42</v>
      </c>
      <c r="B45" s="716" t="s">
        <v>34</v>
      </c>
      <c r="C45" s="740" t="s">
        <v>270</v>
      </c>
      <c r="D45" s="721" t="s">
        <v>270</v>
      </c>
      <c r="E45" s="741" t="s">
        <v>718</v>
      </c>
      <c r="F45" s="742" t="s">
        <v>419</v>
      </c>
      <c r="G45" s="758">
        <v>43618.040999999997</v>
      </c>
      <c r="H45" s="758">
        <v>46249.68</v>
      </c>
      <c r="I45" s="758">
        <v>45656.256999999998</v>
      </c>
      <c r="J45" s="758">
        <v>44115.993000000002</v>
      </c>
      <c r="K45" s="758">
        <v>38827.502999999997</v>
      </c>
      <c r="L45" s="758">
        <v>40523.550000000003</v>
      </c>
      <c r="M45" s="758">
        <v>39240.131000000001</v>
      </c>
      <c r="N45" s="758">
        <v>38125.137000000002</v>
      </c>
      <c r="O45" s="298">
        <v>135523.978</v>
      </c>
      <c r="P45" s="743">
        <v>118591.18400000001</v>
      </c>
      <c r="Q45" s="744">
        <v>6.7589334874161402</v>
      </c>
      <c r="R45" s="745">
        <v>2.5919973147286433</v>
      </c>
      <c r="S45" s="731">
        <v>1.1000000000000001</v>
      </c>
      <c r="T45" s="732">
        <v>1.98</v>
      </c>
      <c r="U45" s="732">
        <v>2.68</v>
      </c>
      <c r="V45" s="731">
        <v>1.43</v>
      </c>
      <c r="W45" s="731">
        <v>1.1000000000000001</v>
      </c>
      <c r="X45" s="732">
        <v>1.98</v>
      </c>
      <c r="Y45" s="732">
        <v>2.68</v>
      </c>
      <c r="Z45" s="747">
        <v>1.43</v>
      </c>
      <c r="AA45" s="733"/>
      <c r="AB45" s="732"/>
      <c r="AC45" s="746">
        <v>1.92</v>
      </c>
      <c r="AD45" s="731">
        <v>1.1000000000000001</v>
      </c>
      <c r="AE45" s="732">
        <v>1.98</v>
      </c>
      <c r="AF45" s="732">
        <v>2.68</v>
      </c>
      <c r="AG45" s="731">
        <v>1.43</v>
      </c>
      <c r="AH45" s="731">
        <v>1.1000000000000001</v>
      </c>
      <c r="AI45" s="732">
        <v>1.98</v>
      </c>
      <c r="AJ45" s="732">
        <v>2.68</v>
      </c>
      <c r="AK45" s="747">
        <v>1.43</v>
      </c>
      <c r="AL45" s="733"/>
      <c r="AM45" s="732"/>
      <c r="AN45" s="746">
        <v>1.92</v>
      </c>
      <c r="AO45" s="733">
        <v>1.1166596956660293</v>
      </c>
      <c r="AP45" s="732">
        <v>1.43</v>
      </c>
      <c r="AQ45" s="732">
        <v>1.43</v>
      </c>
      <c r="AR45" s="732">
        <v>1.7974999999999999</v>
      </c>
      <c r="AS45" s="299">
        <v>4.9002341363999999</v>
      </c>
      <c r="AT45" s="820">
        <v>30.097156742999999</v>
      </c>
      <c r="AU45" s="748">
        <v>29.545230016073589</v>
      </c>
      <c r="AV45" s="300">
        <v>5.6058630318000002</v>
      </c>
      <c r="AW45" s="299" t="e">
        <v>#REF!</v>
      </c>
      <c r="AX45" s="734" t="e">
        <v>#REF!</v>
      </c>
      <c r="AY45" s="752" t="e">
        <v>#REF!</v>
      </c>
      <c r="AZ45" s="810">
        <v>1</v>
      </c>
      <c r="BA45" s="752">
        <v>29.545230016073589</v>
      </c>
      <c r="BB45" s="735">
        <v>6.0762822953999995</v>
      </c>
      <c r="BC45" s="735">
        <v>56.013462996915706</v>
      </c>
      <c r="BD45" s="810">
        <v>1</v>
      </c>
      <c r="BE45" s="752">
        <v>56.013462996915706</v>
      </c>
      <c r="BF45" s="732">
        <v>20.880773384476015</v>
      </c>
      <c r="BG45" s="732">
        <v>44.405169681500283</v>
      </c>
      <c r="BH45" s="749" t="s">
        <v>452</v>
      </c>
      <c r="BI45" s="723" t="s">
        <v>746</v>
      </c>
      <c r="BJ45" s="753">
        <v>1239</v>
      </c>
      <c r="BK45" s="755" t="s">
        <v>747</v>
      </c>
      <c r="BL45" s="722" t="s">
        <v>235</v>
      </c>
      <c r="BM45" s="409" t="s">
        <v>745</v>
      </c>
      <c r="BN45" s="409" t="s">
        <v>264</v>
      </c>
      <c r="BO45" s="364" t="s">
        <v>892</v>
      </c>
      <c r="BP45" s="723"/>
    </row>
    <row r="46" spans="1:75" ht="12" customHeight="1" x14ac:dyDescent="0.2">
      <c r="A46" s="3">
        <v>45</v>
      </c>
      <c r="B46" s="716" t="s">
        <v>35</v>
      </c>
      <c r="C46" s="740" t="s">
        <v>269</v>
      </c>
      <c r="D46" s="721" t="s">
        <v>269</v>
      </c>
      <c r="E46" s="741" t="s">
        <v>720</v>
      </c>
      <c r="F46" s="742" t="s">
        <v>419</v>
      </c>
      <c r="G46" s="758">
        <v>1899.7940000000001</v>
      </c>
      <c r="H46" s="758">
        <v>1889.0319999999999</v>
      </c>
      <c r="I46" s="758">
        <v>1949.519</v>
      </c>
      <c r="J46" s="758">
        <v>2128.0790000000002</v>
      </c>
      <c r="K46" s="758">
        <v>1811.818</v>
      </c>
      <c r="L46" s="758">
        <v>1804.415</v>
      </c>
      <c r="M46" s="758">
        <v>1865.9369999999999</v>
      </c>
      <c r="N46" s="758">
        <v>2042.5050000000001</v>
      </c>
      <c r="O46" s="298">
        <v>5738.3450000000003</v>
      </c>
      <c r="P46" s="743">
        <v>5482.17</v>
      </c>
      <c r="Q46" s="744">
        <v>11.8379662044805</v>
      </c>
      <c r="R46" s="745">
        <v>3.6341306584302702</v>
      </c>
      <c r="S46" s="731">
        <v>1</v>
      </c>
      <c r="T46" s="732">
        <v>1.4</v>
      </c>
      <c r="U46" s="732">
        <v>2</v>
      </c>
      <c r="V46" s="732"/>
      <c r="W46" s="731">
        <v>0.8</v>
      </c>
      <c r="X46" s="732">
        <v>1.4</v>
      </c>
      <c r="Y46" s="732">
        <v>1.2</v>
      </c>
      <c r="Z46" s="364"/>
      <c r="AA46" s="732">
        <v>1.5</v>
      </c>
      <c r="AB46" s="732">
        <v>1.1000000000000001</v>
      </c>
      <c r="AC46" s="746">
        <v>1.3</v>
      </c>
      <c r="AD46" s="731">
        <v>1</v>
      </c>
      <c r="AE46" s="732">
        <v>1.4</v>
      </c>
      <c r="AF46" s="732">
        <v>2</v>
      </c>
      <c r="AG46" s="732"/>
      <c r="AH46" s="731">
        <v>0.8</v>
      </c>
      <c r="AI46" s="732">
        <v>1.4</v>
      </c>
      <c r="AJ46" s="732">
        <v>1.2</v>
      </c>
      <c r="AK46" s="364"/>
      <c r="AL46" s="732">
        <v>1.5</v>
      </c>
      <c r="AM46" s="732">
        <v>1.1000000000000001</v>
      </c>
      <c r="AN46" s="746">
        <v>1.3</v>
      </c>
      <c r="AO46" s="733">
        <v>0.67751196172248818</v>
      </c>
      <c r="AP46" s="732">
        <v>1.0162679425837322</v>
      </c>
      <c r="AQ46" s="732">
        <v>0.74526315789473707</v>
      </c>
      <c r="AR46" s="732">
        <v>1.1951913875598088</v>
      </c>
      <c r="AS46" s="299">
        <v>0.14658236599999999</v>
      </c>
      <c r="AT46" s="820">
        <v>0.97227946499999995</v>
      </c>
      <c r="AU46" s="748">
        <v>0.94895931905755171</v>
      </c>
      <c r="AV46" s="300">
        <v>0.16869177915980862</v>
      </c>
      <c r="AW46" s="299" t="e">
        <v>#REF!</v>
      </c>
      <c r="AX46" s="734" t="e">
        <v>#REF!</v>
      </c>
      <c r="AY46" s="752" t="e">
        <v>#REF!</v>
      </c>
      <c r="AZ46" s="810">
        <v>1</v>
      </c>
      <c r="BA46" s="752">
        <v>0.94895931905755171</v>
      </c>
      <c r="BB46" s="735">
        <v>0.18343138793301439</v>
      </c>
      <c r="BC46" s="735">
        <v>1.8340975753237698</v>
      </c>
      <c r="BD46" s="810">
        <v>1</v>
      </c>
      <c r="BE46" s="752">
        <v>1.8340975753237698</v>
      </c>
      <c r="BF46" s="732">
        <v>1.5138635586010882</v>
      </c>
      <c r="BG46" s="732">
        <v>7.2823178238086967</v>
      </c>
      <c r="BH46" s="749" t="s">
        <v>230</v>
      </c>
      <c r="BI46" s="409" t="s">
        <v>251</v>
      </c>
      <c r="BJ46" s="750">
        <v>76</v>
      </c>
      <c r="BK46" s="755" t="s">
        <v>252</v>
      </c>
      <c r="BL46" s="722" t="s">
        <v>233</v>
      </c>
      <c r="BM46" s="409" t="s">
        <v>229</v>
      </c>
      <c r="BN46" s="409" t="s">
        <v>264</v>
      </c>
      <c r="BO46" s="364" t="s">
        <v>893</v>
      </c>
      <c r="BP46" s="723"/>
      <c r="BQ46" s="16"/>
      <c r="BR46" s="16"/>
      <c r="BS46" s="16"/>
      <c r="BT46" s="16"/>
      <c r="BU46" s="16"/>
      <c r="BV46" s="16"/>
      <c r="BW46" s="16"/>
    </row>
    <row r="47" spans="1:75" ht="12" customHeight="1" x14ac:dyDescent="0.2">
      <c r="A47" s="3">
        <v>46</v>
      </c>
      <c r="B47" s="716" t="s">
        <v>36</v>
      </c>
      <c r="C47" s="740" t="s">
        <v>268</v>
      </c>
      <c r="D47" s="721" t="s">
        <v>268</v>
      </c>
      <c r="E47" s="741" t="s">
        <v>719</v>
      </c>
      <c r="F47" s="742" t="s">
        <v>418</v>
      </c>
      <c r="G47" s="758">
        <v>63.348999999999997</v>
      </c>
      <c r="H47" s="758">
        <v>59.023000000000003</v>
      </c>
      <c r="I47" s="758">
        <v>52.850999999999999</v>
      </c>
      <c r="J47" s="758">
        <v>46.500999999999998</v>
      </c>
      <c r="K47" s="758">
        <v>61.015999999999998</v>
      </c>
      <c r="L47" s="758">
        <v>56.945999999999998</v>
      </c>
      <c r="M47" s="758">
        <v>51.057000000000002</v>
      </c>
      <c r="N47" s="758">
        <v>45.021999999999998</v>
      </c>
      <c r="O47" s="298">
        <v>175.22300000000001</v>
      </c>
      <c r="P47" s="743">
        <v>169.01900000000001</v>
      </c>
      <c r="Q47" s="744">
        <v>48.280046118445597</v>
      </c>
      <c r="R47" s="745">
        <v>41.062661993830623</v>
      </c>
      <c r="S47" s="731"/>
      <c r="T47" s="732"/>
      <c r="U47" s="732"/>
      <c r="V47" s="732"/>
      <c r="W47" s="731"/>
      <c r="X47" s="732"/>
      <c r="Y47" s="732"/>
      <c r="Z47" s="364"/>
      <c r="AA47" s="732"/>
      <c r="AB47" s="732"/>
      <c r="AC47" s="746"/>
      <c r="AD47" s="731"/>
      <c r="AE47" s="732"/>
      <c r="AF47" s="732"/>
      <c r="AG47" s="747"/>
      <c r="AH47" s="731"/>
      <c r="AI47" s="732"/>
      <c r="AJ47" s="732"/>
      <c r="AK47" s="747"/>
      <c r="AL47" s="731"/>
      <c r="AM47" s="747"/>
      <c r="AN47" s="746">
        <v>1.4</v>
      </c>
      <c r="AO47" s="733">
        <v>5.9113996488366158</v>
      </c>
      <c r="AP47" s="732">
        <v>8.2759595083712618</v>
      </c>
      <c r="AQ47" s="732">
        <v>8.2759595083712618</v>
      </c>
      <c r="AR47" s="732">
        <v>3.1189898770928153</v>
      </c>
      <c r="AS47" s="299">
        <v>4.819388E-3</v>
      </c>
      <c r="AT47" s="820">
        <v>2.9880205600000005E-2</v>
      </c>
      <c r="AU47" s="748">
        <v>2.4062876101157787E-2</v>
      </c>
      <c r="AV47" s="300">
        <v>4.5446438525079767E-3</v>
      </c>
      <c r="AW47" s="299" t="e">
        <v>#REF!</v>
      </c>
      <c r="AX47" s="734" t="e">
        <v>#REF!</v>
      </c>
      <c r="AY47" s="752" t="e">
        <v>#REF!</v>
      </c>
      <c r="AZ47" s="810">
        <v>1</v>
      </c>
      <c r="BA47" s="752">
        <v>2.4062876101157787E-2</v>
      </c>
      <c r="BB47" s="735">
        <v>1.239379442084663E-2</v>
      </c>
      <c r="BC47" s="735">
        <v>5.3059206104508379E-2</v>
      </c>
      <c r="BD47" s="810">
        <v>1</v>
      </c>
      <c r="BE47" s="752">
        <v>5.3059206104508379E-2</v>
      </c>
      <c r="BF47" s="732">
        <v>1.1846218882591528</v>
      </c>
      <c r="BG47" s="732">
        <v>3.2846755067921176</v>
      </c>
      <c r="BH47" s="754"/>
      <c r="BI47" s="409"/>
      <c r="BJ47" s="409"/>
      <c r="BK47" s="409"/>
      <c r="BL47" s="722" t="s">
        <v>225</v>
      </c>
      <c r="BM47" s="409"/>
      <c r="BN47" s="409" t="s">
        <v>107</v>
      </c>
      <c r="BO47" s="364"/>
      <c r="BP47" s="723"/>
      <c r="BQ47" s="16"/>
      <c r="BR47" s="16"/>
      <c r="BS47" s="16"/>
      <c r="BT47" s="16"/>
      <c r="BU47" s="16"/>
      <c r="BV47" s="16"/>
      <c r="BW47" s="16"/>
    </row>
    <row r="48" spans="1:75" ht="12" customHeight="1" x14ac:dyDescent="0.2">
      <c r="A48" s="3">
        <v>48</v>
      </c>
      <c r="B48" s="716" t="s">
        <v>37</v>
      </c>
      <c r="C48" s="740" t="s">
        <v>268</v>
      </c>
      <c r="D48" s="721" t="s">
        <v>268</v>
      </c>
      <c r="E48" s="741" t="s">
        <v>719</v>
      </c>
      <c r="F48" s="742" t="s">
        <v>418</v>
      </c>
      <c r="G48" s="758">
        <v>419.15699999999998</v>
      </c>
      <c r="H48" s="758">
        <v>395.02100000000002</v>
      </c>
      <c r="I48" s="758">
        <v>354.87200000000001</v>
      </c>
      <c r="J48" s="758">
        <v>298.64800000000002</v>
      </c>
      <c r="K48" s="758">
        <v>410.149</v>
      </c>
      <c r="L48" s="758">
        <v>387.80700000000002</v>
      </c>
      <c r="M48" s="758">
        <v>349.55900000000003</v>
      </c>
      <c r="N48" s="758">
        <v>295.43200000000002</v>
      </c>
      <c r="O48" s="298">
        <v>1169.05</v>
      </c>
      <c r="P48" s="743">
        <v>1147.5150000000001</v>
      </c>
      <c r="Q48" s="744">
        <v>34.850634340712297</v>
      </c>
      <c r="R48" s="745">
        <v>16.80292309324906</v>
      </c>
      <c r="S48" s="731"/>
      <c r="T48" s="732"/>
      <c r="U48" s="732"/>
      <c r="V48" s="732"/>
      <c r="W48" s="731"/>
      <c r="X48" s="732"/>
      <c r="Y48" s="732"/>
      <c r="Z48" s="364"/>
      <c r="AA48" s="732"/>
      <c r="AB48" s="732"/>
      <c r="AC48" s="746"/>
      <c r="AD48" s="731"/>
      <c r="AE48" s="732"/>
      <c r="AF48" s="732"/>
      <c r="AG48" s="747"/>
      <c r="AH48" s="731"/>
      <c r="AI48" s="732"/>
      <c r="AJ48" s="732"/>
      <c r="AK48" s="747"/>
      <c r="AL48" s="731"/>
      <c r="AM48" s="747"/>
      <c r="AN48" s="723">
        <v>1.7</v>
      </c>
      <c r="AO48" s="733">
        <v>5.9113996488366158</v>
      </c>
      <c r="AP48" s="732">
        <v>10.049379403022247</v>
      </c>
      <c r="AQ48" s="732">
        <v>10.049379403022247</v>
      </c>
      <c r="AR48" s="732">
        <v>3.7873448507555616</v>
      </c>
      <c r="AS48" s="299">
        <v>3.9381605E-2</v>
      </c>
      <c r="AT48" s="820">
        <v>0.24416595099999999</v>
      </c>
      <c r="AU48" s="748">
        <v>0.23036434496723415</v>
      </c>
      <c r="AV48" s="300">
        <v>3.5820811894484744E-2</v>
      </c>
      <c r="AW48" s="299" t="e">
        <v>#REF!</v>
      </c>
      <c r="AX48" s="734" t="e">
        <v>#REF!</v>
      </c>
      <c r="AY48" s="752" t="e">
        <v>#REF!</v>
      </c>
      <c r="AZ48" s="810">
        <v>1</v>
      </c>
      <c r="BA48" s="752">
        <v>0.23036434496723415</v>
      </c>
      <c r="BB48" s="735">
        <v>9.9082958157474574E-2</v>
      </c>
      <c r="BC48" s="735">
        <v>0.48798150863163564</v>
      </c>
      <c r="BD48" s="810">
        <v>1</v>
      </c>
      <c r="BE48" s="752">
        <v>0.48798150863163564</v>
      </c>
      <c r="BF48" s="732">
        <v>5.6759231927833147</v>
      </c>
      <c r="BG48" s="732">
        <v>15.603671837102599</v>
      </c>
      <c r="BH48" s="754"/>
      <c r="BI48" s="409"/>
      <c r="BJ48" s="409"/>
      <c r="BK48" s="409"/>
      <c r="BL48" s="722" t="s">
        <v>225</v>
      </c>
      <c r="BM48" s="409"/>
      <c r="BN48" s="409" t="s">
        <v>58</v>
      </c>
      <c r="BO48" s="364"/>
      <c r="BP48" s="723"/>
      <c r="BQ48" s="16"/>
      <c r="BR48" s="16"/>
      <c r="BS48" s="16"/>
      <c r="BT48" s="16"/>
      <c r="BU48" s="16"/>
      <c r="BV48" s="16"/>
      <c r="BW48" s="16"/>
    </row>
    <row r="49" spans="1:75" ht="12" customHeight="1" x14ac:dyDescent="0.2">
      <c r="A49" s="3">
        <v>50</v>
      </c>
      <c r="B49" s="716" t="s">
        <v>38</v>
      </c>
      <c r="C49" s="740" t="s">
        <v>269</v>
      </c>
      <c r="D49" s="721" t="s">
        <v>269</v>
      </c>
      <c r="E49" s="741" t="s">
        <v>720</v>
      </c>
      <c r="F49" s="742" t="s">
        <v>419</v>
      </c>
      <c r="G49" s="758">
        <v>175.94300000000001</v>
      </c>
      <c r="H49" s="758">
        <v>182.941</v>
      </c>
      <c r="I49" s="758">
        <v>182.16499999999999</v>
      </c>
      <c r="J49" s="758">
        <v>183.89599999999999</v>
      </c>
      <c r="K49" s="758">
        <v>167.84</v>
      </c>
      <c r="L49" s="758">
        <v>174.61600000000001</v>
      </c>
      <c r="M49" s="758">
        <v>173.98</v>
      </c>
      <c r="N49" s="758">
        <v>175.91</v>
      </c>
      <c r="O49" s="298">
        <v>541.04899999999998</v>
      </c>
      <c r="P49" s="743">
        <v>516.43600000000004</v>
      </c>
      <c r="Q49" s="744">
        <v>7.5435707882581999</v>
      </c>
      <c r="R49" s="745">
        <v>2.7309124413259958</v>
      </c>
      <c r="S49" s="731"/>
      <c r="T49" s="732"/>
      <c r="U49" s="732"/>
      <c r="V49" s="732"/>
      <c r="W49" s="731"/>
      <c r="X49" s="732"/>
      <c r="Y49" s="732"/>
      <c r="Z49" s="747"/>
      <c r="AA49" s="732"/>
      <c r="AB49" s="732"/>
      <c r="AC49" s="746"/>
      <c r="AD49" s="731">
        <v>1</v>
      </c>
      <c r="AE49" s="732">
        <v>1.4</v>
      </c>
      <c r="AF49" s="732">
        <v>2</v>
      </c>
      <c r="AG49" s="747" t="s">
        <v>686</v>
      </c>
      <c r="AH49" s="731">
        <v>0.8</v>
      </c>
      <c r="AI49" s="732">
        <v>1.4</v>
      </c>
      <c r="AJ49" s="732">
        <v>1.2</v>
      </c>
      <c r="AK49" s="747" t="s">
        <v>686</v>
      </c>
      <c r="AL49" s="731">
        <v>1.5</v>
      </c>
      <c r="AM49" s="747">
        <v>1.1000000000000001</v>
      </c>
      <c r="AN49" s="746">
        <v>1.3</v>
      </c>
      <c r="AO49" s="733">
        <v>0.67751196172248818</v>
      </c>
      <c r="AP49" s="732">
        <v>1.0162679425837322</v>
      </c>
      <c r="AQ49" s="732">
        <v>0.74526315789473707</v>
      </c>
      <c r="AR49" s="732">
        <v>1.1951913875598088</v>
      </c>
      <c r="AS49" s="299">
        <v>1.3839008000000002E-2</v>
      </c>
      <c r="AT49" s="820">
        <v>9.1726810000000006E-2</v>
      </c>
      <c r="AU49" s="748">
        <v>8.9937827228291412E-2</v>
      </c>
      <c r="AV49" s="300">
        <v>1.9079211100478471E-3</v>
      </c>
      <c r="AW49" s="299" t="e">
        <v>#REF!</v>
      </c>
      <c r="AX49" s="734" t="e">
        <v>#REF!</v>
      </c>
      <c r="AY49" s="752" t="e">
        <v>#REF!</v>
      </c>
      <c r="AZ49" s="810">
        <v>1</v>
      </c>
      <c r="BA49" s="752">
        <v>8.9937827228291412E-2</v>
      </c>
      <c r="BB49" s="735">
        <v>1.7018876516746412E-2</v>
      </c>
      <c r="BC49" s="735">
        <v>0.16763665184248916</v>
      </c>
      <c r="BD49" s="810">
        <v>1</v>
      </c>
      <c r="BE49" s="752">
        <v>0.16763665184248916</v>
      </c>
      <c r="BF49" s="732">
        <v>5.5605231011041548E-2</v>
      </c>
      <c r="BG49" s="732">
        <v>0.1924006062654397</v>
      </c>
      <c r="BH49" s="754"/>
      <c r="BI49" s="409"/>
      <c r="BJ49" s="409"/>
      <c r="BK49" s="409"/>
      <c r="BL49" s="722" t="s">
        <v>225</v>
      </c>
      <c r="BM49" s="409"/>
      <c r="BN49" s="409" t="s">
        <v>35</v>
      </c>
      <c r="BO49" s="364"/>
      <c r="BP49" s="723"/>
      <c r="BQ49" s="16"/>
      <c r="BR49" s="16"/>
      <c r="BS49" s="16"/>
      <c r="BT49" s="16"/>
      <c r="BU49" s="16"/>
      <c r="BV49" s="16"/>
      <c r="BW49" s="16"/>
    </row>
    <row r="50" spans="1:75" ht="12" customHeight="1" x14ac:dyDescent="0.2">
      <c r="A50" s="3">
        <v>51</v>
      </c>
      <c r="B50" s="716" t="s">
        <v>81</v>
      </c>
      <c r="C50" s="740" t="s">
        <v>268</v>
      </c>
      <c r="D50" s="721" t="s">
        <v>268</v>
      </c>
      <c r="E50" s="741" t="s">
        <v>719</v>
      </c>
      <c r="F50" s="742" t="s">
        <v>418</v>
      </c>
      <c r="G50" s="758">
        <v>2121.9609999999998</v>
      </c>
      <c r="H50" s="758">
        <v>1862.211</v>
      </c>
      <c r="I50" s="758">
        <v>1638.5650000000001</v>
      </c>
      <c r="J50" s="758">
        <v>1480.268</v>
      </c>
      <c r="K50" s="758">
        <v>2095.299</v>
      </c>
      <c r="L50" s="758">
        <v>1843.855</v>
      </c>
      <c r="M50" s="758">
        <v>1625.4659999999999</v>
      </c>
      <c r="N50" s="758">
        <v>1477.2059999999999</v>
      </c>
      <c r="O50" s="298">
        <v>5622.7369999999992</v>
      </c>
      <c r="P50" s="743">
        <v>5564.62</v>
      </c>
      <c r="Q50" s="744">
        <v>58.599669231353197</v>
      </c>
      <c r="R50" s="745">
        <v>81.591989572999381</v>
      </c>
      <c r="S50" s="731"/>
      <c r="T50" s="732"/>
      <c r="U50" s="732"/>
      <c r="V50" s="732"/>
      <c r="W50" s="731"/>
      <c r="X50" s="732"/>
      <c r="Y50" s="732"/>
      <c r="Z50" s="364"/>
      <c r="AA50" s="732"/>
      <c r="AB50" s="732"/>
      <c r="AC50" s="746"/>
      <c r="AD50" s="731"/>
      <c r="AE50" s="732"/>
      <c r="AF50" s="732"/>
      <c r="AG50" s="747"/>
      <c r="AH50" s="731"/>
      <c r="AI50" s="732"/>
      <c r="AJ50" s="732"/>
      <c r="AK50" s="747"/>
      <c r="AL50" s="731"/>
      <c r="AM50" s="747"/>
      <c r="AN50" s="723">
        <v>1.7</v>
      </c>
      <c r="AO50" s="733">
        <v>5.9113996488366158</v>
      </c>
      <c r="AP50" s="732">
        <v>10.049379403022247</v>
      </c>
      <c r="AQ50" s="732">
        <v>10.049379403022247</v>
      </c>
      <c r="AR50" s="732">
        <v>3.7873448507555616</v>
      </c>
      <c r="AS50" s="299">
        <v>0.19018506900000001</v>
      </c>
      <c r="AT50" s="820">
        <v>1.1791474278</v>
      </c>
      <c r="AU50" s="748">
        <v>0.45984739334680896</v>
      </c>
      <c r="AV50" s="300">
        <v>0.17832466980344289</v>
      </c>
      <c r="AW50" s="299" t="e">
        <v>#REF!</v>
      </c>
      <c r="AX50" s="734" t="e">
        <v>#REF!</v>
      </c>
      <c r="AY50" s="752" t="e">
        <v>#REF!</v>
      </c>
      <c r="AZ50" s="810">
        <v>1</v>
      </c>
      <c r="BA50" s="752">
        <v>0.45984739334680896</v>
      </c>
      <c r="BB50" s="735">
        <v>0.48739285200573818</v>
      </c>
      <c r="BC50" s="735">
        <v>1.013770446362414</v>
      </c>
      <c r="BD50" s="810">
        <v>1</v>
      </c>
      <c r="BE50" s="752">
        <v>1.013770446362414</v>
      </c>
      <c r="BF50" s="732">
        <v>129.13285455448118</v>
      </c>
      <c r="BG50" s="732">
        <v>325.21402863099649</v>
      </c>
      <c r="BH50" s="754"/>
      <c r="BI50" s="409"/>
      <c r="BJ50" s="409"/>
      <c r="BK50" s="409"/>
      <c r="BL50" s="722" t="s">
        <v>225</v>
      </c>
      <c r="BM50" s="409"/>
      <c r="BN50" s="409" t="s">
        <v>58</v>
      </c>
      <c r="BO50" s="364"/>
      <c r="BP50" s="723"/>
      <c r="BQ50" s="16"/>
      <c r="BR50" s="16"/>
      <c r="BS50" s="16"/>
      <c r="BT50" s="16"/>
      <c r="BU50" s="16"/>
      <c r="BV50" s="16"/>
      <c r="BW50" s="16"/>
    </row>
    <row r="51" spans="1:75" ht="12" customHeight="1" x14ac:dyDescent="0.2">
      <c r="A51" s="3">
        <v>52</v>
      </c>
      <c r="B51" s="716" t="s">
        <v>39</v>
      </c>
      <c r="C51" s="740" t="s">
        <v>267</v>
      </c>
      <c r="D51" s="721" t="s">
        <v>267</v>
      </c>
      <c r="E51" s="741" t="s">
        <v>716</v>
      </c>
      <c r="F51" s="742" t="s">
        <v>420</v>
      </c>
      <c r="G51" s="758">
        <v>92.978999999999999</v>
      </c>
      <c r="H51" s="758">
        <v>102.35599999999999</v>
      </c>
      <c r="I51" s="758">
        <v>108.651</v>
      </c>
      <c r="J51" s="758">
        <v>100.43300000000001</v>
      </c>
      <c r="K51" s="758">
        <v>87.984999999999999</v>
      </c>
      <c r="L51" s="758">
        <v>95.716999999999999</v>
      </c>
      <c r="M51" s="758">
        <v>102.938</v>
      </c>
      <c r="N51" s="758">
        <v>95.037000000000006</v>
      </c>
      <c r="O51" s="298">
        <v>303.98599999999999</v>
      </c>
      <c r="P51" s="743">
        <v>286.64</v>
      </c>
      <c r="Q51" s="744">
        <v>4.0545186504783102</v>
      </c>
      <c r="R51" s="745">
        <v>2.165142935608682</v>
      </c>
      <c r="S51" s="731">
        <v>12.9</v>
      </c>
      <c r="T51" s="732">
        <v>16.600000000000001</v>
      </c>
      <c r="U51" s="732">
        <v>21.3</v>
      </c>
      <c r="V51" s="732"/>
      <c r="W51" s="731">
        <v>13.3</v>
      </c>
      <c r="X51" s="732">
        <v>20.8</v>
      </c>
      <c r="Y51" s="732">
        <v>18.7</v>
      </c>
      <c r="Z51" s="364"/>
      <c r="AA51" s="732">
        <v>16.899999999999999</v>
      </c>
      <c r="AB51" s="732">
        <v>17.600000000000001</v>
      </c>
      <c r="AC51" s="746">
        <v>17.2</v>
      </c>
      <c r="AD51" s="731">
        <v>12.9</v>
      </c>
      <c r="AE51" s="732">
        <v>16.600000000000001</v>
      </c>
      <c r="AF51" s="732">
        <v>21.3</v>
      </c>
      <c r="AG51" s="732"/>
      <c r="AH51" s="731">
        <v>13.3</v>
      </c>
      <c r="AI51" s="732">
        <v>20.8</v>
      </c>
      <c r="AJ51" s="732">
        <v>18.7</v>
      </c>
      <c r="AK51" s="364"/>
      <c r="AL51" s="732">
        <v>16.899999999999999</v>
      </c>
      <c r="AM51" s="732">
        <v>17.600000000000001</v>
      </c>
      <c r="AN51" s="746">
        <v>17.2</v>
      </c>
      <c r="AO51" s="733">
        <v>0.75852439191629495</v>
      </c>
      <c r="AP51" s="732">
        <v>12.819062223385384</v>
      </c>
      <c r="AQ51" s="732">
        <v>13.350029297726792</v>
      </c>
      <c r="AR51" s="732">
        <v>16.171136440139019</v>
      </c>
      <c r="AS51" s="299">
        <v>0.10298859699999999</v>
      </c>
      <c r="AT51" s="820">
        <v>0.72291243250000004</v>
      </c>
      <c r="AU51" s="748">
        <v>0.71017404224525649</v>
      </c>
      <c r="AV51" s="300">
        <v>0.11832581866389594</v>
      </c>
      <c r="AW51" s="299" t="e">
        <v>#REF!</v>
      </c>
      <c r="AX51" s="734" t="e">
        <v>#REF!</v>
      </c>
      <c r="AY51" s="752" t="e">
        <v>#REF!</v>
      </c>
      <c r="AZ51" s="810">
        <v>1</v>
      </c>
      <c r="BA51" s="752">
        <v>0.71017404224525649</v>
      </c>
      <c r="BB51" s="735">
        <v>0.12855063310649326</v>
      </c>
      <c r="BC51" s="735">
        <v>1.2784046035647476</v>
      </c>
      <c r="BD51" s="810">
        <v>1</v>
      </c>
      <c r="BE51" s="752">
        <v>1.2784046035647476</v>
      </c>
      <c r="BF51" s="732">
        <v>0.16745038731536288</v>
      </c>
      <c r="BG51" s="732">
        <v>0.52582954873358534</v>
      </c>
      <c r="BH51" s="754" t="s">
        <v>434</v>
      </c>
      <c r="BI51" s="409" t="s">
        <v>237</v>
      </c>
      <c r="BJ51" s="409">
        <v>1066</v>
      </c>
      <c r="BK51" s="759">
        <v>0.97</v>
      </c>
      <c r="BL51" s="722" t="s">
        <v>235</v>
      </c>
      <c r="BM51" s="409" t="s">
        <v>433</v>
      </c>
      <c r="BN51" s="409" t="s">
        <v>264</v>
      </c>
      <c r="BO51" s="364" t="s">
        <v>894</v>
      </c>
      <c r="BP51" s="723"/>
      <c r="BQ51" s="16"/>
      <c r="BR51" s="16"/>
      <c r="BS51" s="16"/>
      <c r="BT51" s="16"/>
      <c r="BU51" s="16"/>
      <c r="BV51" s="16"/>
      <c r="BW51" s="16"/>
    </row>
    <row r="52" spans="1:75" ht="12" customHeight="1" x14ac:dyDescent="0.2">
      <c r="A52" s="3">
        <v>53</v>
      </c>
      <c r="B52" s="716" t="s">
        <v>40</v>
      </c>
      <c r="C52" s="740" t="s">
        <v>269</v>
      </c>
      <c r="D52" s="721" t="s">
        <v>269</v>
      </c>
      <c r="E52" s="741" t="s">
        <v>720</v>
      </c>
      <c r="F52" s="742" t="s">
        <v>419</v>
      </c>
      <c r="G52" s="758">
        <v>281.39400000000001</v>
      </c>
      <c r="H52" s="758">
        <v>322.20600000000002</v>
      </c>
      <c r="I52" s="758">
        <v>311.25099999999998</v>
      </c>
      <c r="J52" s="758">
        <v>324.05599999999998</v>
      </c>
      <c r="K52" s="758">
        <v>266.255</v>
      </c>
      <c r="L52" s="758">
        <v>305.08499999999998</v>
      </c>
      <c r="M52" s="758">
        <v>294.22699999999998</v>
      </c>
      <c r="N52" s="758">
        <v>305.87299999999999</v>
      </c>
      <c r="O52" s="298">
        <v>914.851</v>
      </c>
      <c r="P52" s="743">
        <v>865.56699999999989</v>
      </c>
      <c r="Q52" s="744">
        <v>3.8098974413656501</v>
      </c>
      <c r="R52" s="745">
        <v>2.130187779956203</v>
      </c>
      <c r="S52" s="731">
        <v>0.9</v>
      </c>
      <c r="T52" s="732">
        <v>2.4</v>
      </c>
      <c r="U52" s="732">
        <v>3.1</v>
      </c>
      <c r="V52" s="732"/>
      <c r="W52" s="731">
        <v>1.3</v>
      </c>
      <c r="X52" s="732">
        <v>3</v>
      </c>
      <c r="Y52" s="732">
        <v>3.2</v>
      </c>
      <c r="Z52" s="364"/>
      <c r="AA52" s="732">
        <v>2.1</v>
      </c>
      <c r="AB52" s="732">
        <v>2.5</v>
      </c>
      <c r="AC52" s="746">
        <v>2.2999999999999998</v>
      </c>
      <c r="AD52" s="731">
        <v>0.9</v>
      </c>
      <c r="AE52" s="732">
        <v>2.4</v>
      </c>
      <c r="AF52" s="732">
        <v>3.1</v>
      </c>
      <c r="AG52" s="732"/>
      <c r="AH52" s="731">
        <v>1.3</v>
      </c>
      <c r="AI52" s="732">
        <v>3</v>
      </c>
      <c r="AJ52" s="732">
        <v>3.2</v>
      </c>
      <c r="AK52" s="364"/>
      <c r="AL52" s="732">
        <v>2.1</v>
      </c>
      <c r="AM52" s="732">
        <v>2.5</v>
      </c>
      <c r="AN52" s="746">
        <v>2.2999999999999998</v>
      </c>
      <c r="AO52" s="733">
        <v>0.67751196172248818</v>
      </c>
      <c r="AP52" s="732">
        <v>1.4227751196172251</v>
      </c>
      <c r="AQ52" s="732">
        <v>1.6937799043062205</v>
      </c>
      <c r="AR52" s="732">
        <v>2.1145693779904304</v>
      </c>
      <c r="AS52" s="299">
        <v>4.1943399999999992E-2</v>
      </c>
      <c r="AT52" s="820">
        <v>0.25380351499999998</v>
      </c>
      <c r="AU52" s="748">
        <v>0.25035532104882774</v>
      </c>
      <c r="AV52" s="300">
        <v>4.7818242128995207E-2</v>
      </c>
      <c r="AW52" s="299" t="e">
        <v>#REF!</v>
      </c>
      <c r="AX52" s="734" t="e">
        <v>#REF!</v>
      </c>
      <c r="AY52" s="752" t="e">
        <v>#REF!</v>
      </c>
      <c r="AZ52" s="810">
        <v>1</v>
      </c>
      <c r="BA52" s="752">
        <v>0.25035532104882774</v>
      </c>
      <c r="BB52" s="735">
        <v>5.1734803548325353E-2</v>
      </c>
      <c r="BC52" s="735">
        <v>0.4922488475752998</v>
      </c>
      <c r="BD52" s="810">
        <v>1</v>
      </c>
      <c r="BE52" s="752">
        <v>0.4922488475752998</v>
      </c>
      <c r="BF52" s="732">
        <v>0.1066713378920392</v>
      </c>
      <c r="BG52" s="732">
        <v>0.28461455150758708</v>
      </c>
      <c r="BH52" s="749" t="s">
        <v>230</v>
      </c>
      <c r="BI52" s="409" t="s">
        <v>237</v>
      </c>
      <c r="BJ52" s="750">
        <v>572</v>
      </c>
      <c r="BK52" s="751" t="s">
        <v>253</v>
      </c>
      <c r="BL52" s="722" t="s">
        <v>228</v>
      </c>
      <c r="BM52" s="409" t="s">
        <v>229</v>
      </c>
      <c r="BN52" s="409" t="s">
        <v>264</v>
      </c>
      <c r="BO52" s="364" t="s">
        <v>893</v>
      </c>
      <c r="BP52" s="723"/>
      <c r="BQ52" s="16"/>
      <c r="BR52" s="16"/>
      <c r="BS52" s="16"/>
      <c r="BT52" s="16"/>
      <c r="BU52" s="16"/>
      <c r="BV52" s="16"/>
      <c r="BW52" s="16"/>
    </row>
    <row r="53" spans="1:75" ht="12.75" customHeight="1" x14ac:dyDescent="0.2">
      <c r="A53" s="3">
        <v>219</v>
      </c>
      <c r="B53" s="716" t="s">
        <v>427</v>
      </c>
      <c r="C53" s="740" t="s">
        <v>421</v>
      </c>
      <c r="D53" s="721" t="s">
        <v>421</v>
      </c>
      <c r="E53" s="741" t="s">
        <v>720</v>
      </c>
      <c r="F53" s="742" t="s">
        <v>420</v>
      </c>
      <c r="G53" s="758">
        <v>4.423</v>
      </c>
      <c r="H53" s="758">
        <v>5.242</v>
      </c>
      <c r="I53" s="758">
        <v>5.343</v>
      </c>
      <c r="J53" s="758">
        <v>5.5869999999999997</v>
      </c>
      <c r="K53" s="758">
        <v>4.2460000000000004</v>
      </c>
      <c r="L53" s="758">
        <v>4.9850000000000003</v>
      </c>
      <c r="M53" s="758">
        <v>5.1420000000000003</v>
      </c>
      <c r="N53" s="758">
        <v>5.3479999999999999</v>
      </c>
      <c r="O53" s="298">
        <v>15.007999999999999</v>
      </c>
      <c r="P53" s="743">
        <v>14.373000000000001</v>
      </c>
      <c r="Q53" s="744">
        <v>6.5</v>
      </c>
      <c r="R53" s="745">
        <v>2.5477234822142574</v>
      </c>
      <c r="S53" s="731"/>
      <c r="T53" s="732"/>
      <c r="U53" s="732"/>
      <c r="V53" s="732"/>
      <c r="W53" s="731"/>
      <c r="X53" s="732"/>
      <c r="Y53" s="732"/>
      <c r="Z53" s="747"/>
      <c r="AA53" s="732"/>
      <c r="AB53" s="732"/>
      <c r="AC53" s="746"/>
      <c r="AD53" s="731">
        <v>0.1</v>
      </c>
      <c r="AE53" s="732">
        <v>0.2</v>
      </c>
      <c r="AF53" s="732">
        <v>0</v>
      </c>
      <c r="AG53" s="747" t="s">
        <v>686</v>
      </c>
      <c r="AH53" s="731">
        <v>0.1</v>
      </c>
      <c r="AI53" s="732">
        <v>0.2</v>
      </c>
      <c r="AJ53" s="732">
        <v>0.2</v>
      </c>
      <c r="AK53" s="747" t="s">
        <v>686</v>
      </c>
      <c r="AL53" s="731">
        <v>0.1</v>
      </c>
      <c r="AM53" s="747">
        <v>0.2</v>
      </c>
      <c r="AN53" s="746">
        <v>0.1</v>
      </c>
      <c r="AO53" s="733">
        <v>0.56145900725041842</v>
      </c>
      <c r="AP53" s="732">
        <v>5.6145900725041845E-2</v>
      </c>
      <c r="AQ53" s="732">
        <v>0.11229180145008369</v>
      </c>
      <c r="AR53" s="732">
        <v>9.6054712771890705E-2</v>
      </c>
      <c r="AS53" s="299">
        <v>3.9407000000000004E-5</v>
      </c>
      <c r="AT53" s="820">
        <v>3.0692750000000003E-4</v>
      </c>
      <c r="AU53" s="748">
        <v>3.0161097788456782E-4</v>
      </c>
      <c r="AV53" s="300">
        <v>5.4853422090351374E-6</v>
      </c>
      <c r="AW53" s="299" t="e">
        <v>#REF!</v>
      </c>
      <c r="AX53" s="734" t="e">
        <v>#REF!</v>
      </c>
      <c r="AY53" s="752" t="e">
        <v>#REF!</v>
      </c>
      <c r="AZ53" s="810">
        <v>1</v>
      </c>
      <c r="BA53" s="752">
        <v>3.0161097788456782E-4</v>
      </c>
      <c r="BB53" s="735">
        <v>4.8549237015058573E-5</v>
      </c>
      <c r="BC53" s="735">
        <v>5.4023824200820857E-4</v>
      </c>
      <c r="BD53" s="810">
        <v>1</v>
      </c>
      <c r="BE53" s="752">
        <v>5.4023824200820857E-4</v>
      </c>
      <c r="BF53" s="732">
        <v>2.2260890503823005E-4</v>
      </c>
      <c r="BG53" s="732">
        <v>4.4805155780966107E-4</v>
      </c>
      <c r="BH53" s="754"/>
      <c r="BI53" s="409"/>
      <c r="BJ53" s="409"/>
      <c r="BK53" s="409"/>
      <c r="BL53" s="722" t="s">
        <v>225</v>
      </c>
      <c r="BM53" s="409"/>
      <c r="BN53" s="409" t="s">
        <v>179</v>
      </c>
      <c r="BO53" s="364"/>
      <c r="BP53" s="723"/>
      <c r="BQ53" s="16"/>
      <c r="BR53" s="16"/>
      <c r="BS53" s="16"/>
      <c r="BT53" s="16"/>
      <c r="BU53" s="16"/>
      <c r="BV53" s="16"/>
      <c r="BW53" s="16"/>
    </row>
    <row r="54" spans="1:75" ht="12" customHeight="1" x14ac:dyDescent="0.2">
      <c r="A54" s="3">
        <v>54</v>
      </c>
      <c r="B54" s="716" t="s">
        <v>41</v>
      </c>
      <c r="C54" s="740" t="s">
        <v>267</v>
      </c>
      <c r="D54" s="721" t="s">
        <v>267</v>
      </c>
      <c r="E54" s="741" t="s">
        <v>716</v>
      </c>
      <c r="F54" s="742" t="s">
        <v>420</v>
      </c>
      <c r="G54" s="758">
        <v>32.811999999999998</v>
      </c>
      <c r="H54" s="758">
        <v>34.844999999999999</v>
      </c>
      <c r="I54" s="758">
        <v>35.295999999999999</v>
      </c>
      <c r="J54" s="758">
        <v>38.366</v>
      </c>
      <c r="K54" s="758">
        <v>30.905999999999999</v>
      </c>
      <c r="L54" s="758">
        <v>32.905000000000001</v>
      </c>
      <c r="M54" s="758">
        <v>33.246000000000002</v>
      </c>
      <c r="N54" s="758">
        <v>35.317</v>
      </c>
      <c r="O54" s="298">
        <v>102.953</v>
      </c>
      <c r="P54" s="743">
        <v>97.057000000000002</v>
      </c>
      <c r="Q54" s="744">
        <v>1.83956034408744</v>
      </c>
      <c r="R54" s="745">
        <v>1.8684528851116311</v>
      </c>
      <c r="S54" s="731">
        <v>12.8</v>
      </c>
      <c r="T54" s="732">
        <v>16.2</v>
      </c>
      <c r="U54" s="732">
        <v>14.2</v>
      </c>
      <c r="V54" s="364"/>
      <c r="W54" s="731">
        <v>12.8</v>
      </c>
      <c r="X54" s="732">
        <v>16.2</v>
      </c>
      <c r="Y54" s="732">
        <v>14.2</v>
      </c>
      <c r="Z54" s="364"/>
      <c r="AA54" s="732"/>
      <c r="AB54" s="732"/>
      <c r="AC54" s="746">
        <v>14.4</v>
      </c>
      <c r="AD54" s="731">
        <v>12.8</v>
      </c>
      <c r="AE54" s="732">
        <v>16.2</v>
      </c>
      <c r="AF54" s="732">
        <v>14.2</v>
      </c>
      <c r="AG54" s="732"/>
      <c r="AH54" s="731">
        <v>12.8</v>
      </c>
      <c r="AI54" s="732">
        <v>16.2</v>
      </c>
      <c r="AJ54" s="732">
        <v>14.2</v>
      </c>
      <c r="AK54" s="364"/>
      <c r="AL54" s="732"/>
      <c r="AM54" s="732"/>
      <c r="AN54" s="746">
        <v>14.4</v>
      </c>
      <c r="AO54" s="733">
        <v>0.75852439191629495</v>
      </c>
      <c r="AP54" s="732">
        <v>10.922751243594648</v>
      </c>
      <c r="AQ54" s="732">
        <v>10.922751243594648</v>
      </c>
      <c r="AR54" s="732">
        <v>13.530687810898662</v>
      </c>
      <c r="AS54" s="299">
        <v>2.8864368000000005E-2</v>
      </c>
      <c r="AT54" s="820">
        <v>0.21490682</v>
      </c>
      <c r="AU54" s="748">
        <v>0.21064640081749195</v>
      </c>
      <c r="AV54" s="300">
        <v>3.369329447929071E-2</v>
      </c>
      <c r="AW54" s="299" t="e">
        <v>#REF!</v>
      </c>
      <c r="AX54" s="734" t="e">
        <v>#REF!</v>
      </c>
      <c r="AY54" s="752" t="e">
        <v>#REF!</v>
      </c>
      <c r="AZ54" s="810">
        <v>1</v>
      </c>
      <c r="BA54" s="752">
        <v>0.21064640081749195</v>
      </c>
      <c r="BB54" s="735">
        <v>3.6912578798817847E-2</v>
      </c>
      <c r="BC54" s="735">
        <v>0.38955803018932728</v>
      </c>
      <c r="BD54" s="810">
        <v>1</v>
      </c>
      <c r="BE54" s="752">
        <v>0.38955803018932728</v>
      </c>
      <c r="BF54" s="732">
        <v>3.4831638583484689E-2</v>
      </c>
      <c r="BG54" s="732">
        <v>0.10720072936785627</v>
      </c>
      <c r="BH54" s="754" t="s">
        <v>394</v>
      </c>
      <c r="BI54" s="409" t="s">
        <v>237</v>
      </c>
      <c r="BJ54" s="409">
        <v>208</v>
      </c>
      <c r="BK54" s="755" t="s">
        <v>396</v>
      </c>
      <c r="BL54" s="722" t="s">
        <v>235</v>
      </c>
      <c r="BM54" s="409" t="s">
        <v>395</v>
      </c>
      <c r="BN54" s="409" t="s">
        <v>264</v>
      </c>
      <c r="BO54" s="364" t="s">
        <v>905</v>
      </c>
      <c r="BP54" s="723"/>
      <c r="BQ54" s="16"/>
      <c r="BR54" s="16"/>
      <c r="BS54" s="16"/>
      <c r="BT54" s="16"/>
      <c r="BU54" s="16"/>
      <c r="BV54" s="16"/>
      <c r="BW54" s="16"/>
    </row>
    <row r="55" spans="1:75" ht="12" customHeight="1" x14ac:dyDescent="0.2">
      <c r="A55" s="3">
        <v>55</v>
      </c>
      <c r="B55" s="716" t="s">
        <v>991</v>
      </c>
      <c r="C55" s="740" t="s">
        <v>267</v>
      </c>
      <c r="D55" s="721" t="s">
        <v>267</v>
      </c>
      <c r="E55" s="741" t="s">
        <v>716</v>
      </c>
      <c r="F55" s="742" t="s">
        <v>420</v>
      </c>
      <c r="G55" s="758">
        <v>290.94</v>
      </c>
      <c r="H55" s="758">
        <v>282.952</v>
      </c>
      <c r="I55" s="758">
        <v>297.00900000000001</v>
      </c>
      <c r="J55" s="758">
        <v>259.87200000000001</v>
      </c>
      <c r="K55" s="758">
        <v>275.31400000000002</v>
      </c>
      <c r="L55" s="758">
        <v>267.791</v>
      </c>
      <c r="M55" s="758">
        <v>281.767</v>
      </c>
      <c r="N55" s="758">
        <v>247.33</v>
      </c>
      <c r="O55" s="298">
        <v>870.90100000000007</v>
      </c>
      <c r="P55" s="743">
        <v>824.87200000000007</v>
      </c>
      <c r="Q55" s="744">
        <v>2.52871844588288</v>
      </c>
      <c r="R55" s="745">
        <v>1.9561239499775065</v>
      </c>
      <c r="S55" s="731">
        <v>16</v>
      </c>
      <c r="T55" s="732">
        <v>24.2</v>
      </c>
      <c r="U55" s="732">
        <v>27.8</v>
      </c>
      <c r="V55" s="732"/>
      <c r="W55" s="731">
        <v>13.6</v>
      </c>
      <c r="X55" s="732">
        <v>24.1</v>
      </c>
      <c r="Y55" s="732">
        <v>25.1</v>
      </c>
      <c r="Z55" s="747"/>
      <c r="AA55" s="732">
        <v>22.7</v>
      </c>
      <c r="AB55" s="732">
        <v>20.9</v>
      </c>
      <c r="AC55" s="746">
        <v>21.8</v>
      </c>
      <c r="AD55" s="731">
        <v>16</v>
      </c>
      <c r="AE55" s="732">
        <v>24.2</v>
      </c>
      <c r="AF55" s="732">
        <v>27.8</v>
      </c>
      <c r="AG55" s="732"/>
      <c r="AH55" s="731">
        <v>13.6</v>
      </c>
      <c r="AI55" s="732">
        <v>24.1</v>
      </c>
      <c r="AJ55" s="732">
        <v>25.1</v>
      </c>
      <c r="AK55" s="747"/>
      <c r="AL55" s="732">
        <v>22.7</v>
      </c>
      <c r="AM55" s="732">
        <v>20.9</v>
      </c>
      <c r="AN55" s="746">
        <v>21.8</v>
      </c>
      <c r="AO55" s="733">
        <v>0.75852439191629495</v>
      </c>
      <c r="AP55" s="732">
        <v>17.218503696499894</v>
      </c>
      <c r="AQ55" s="732">
        <v>15.853159791050563</v>
      </c>
      <c r="AR55" s="732">
        <v>20.48395793594381</v>
      </c>
      <c r="AS55" s="299">
        <v>0.37029713800000003</v>
      </c>
      <c r="AT55" s="820">
        <v>2.4623212100000003</v>
      </c>
      <c r="AU55" s="748">
        <v>2.418289431946564</v>
      </c>
      <c r="AV55" s="300">
        <v>0.42067055202242415</v>
      </c>
      <c r="AW55" s="299" t="e">
        <v>#REF!</v>
      </c>
      <c r="AX55" s="734" t="e">
        <v>#REF!</v>
      </c>
      <c r="AY55" s="752" t="e">
        <v>#REF!</v>
      </c>
      <c r="AZ55" s="810">
        <v>1</v>
      </c>
      <c r="BA55" s="752">
        <v>2.418289431946564</v>
      </c>
      <c r="BB55" s="735">
        <v>0.4542528280373736</v>
      </c>
      <c r="BC55" s="735">
        <v>4.2837308479468303</v>
      </c>
      <c r="BD55" s="810">
        <v>1</v>
      </c>
      <c r="BE55" s="752">
        <v>4.2837308479468303</v>
      </c>
      <c r="BF55" s="732">
        <v>0.465446489550705</v>
      </c>
      <c r="BG55" s="732">
        <v>1.5276316804548569</v>
      </c>
      <c r="BH55" s="749" t="s">
        <v>724</v>
      </c>
      <c r="BI55" s="409" t="s">
        <v>237</v>
      </c>
      <c r="BJ55" s="750">
        <v>1642</v>
      </c>
      <c r="BK55" s="755">
        <v>0.95</v>
      </c>
      <c r="BL55" s="722" t="s">
        <v>235</v>
      </c>
      <c r="BM55" s="409" t="s">
        <v>723</v>
      </c>
      <c r="BN55" s="409" t="s">
        <v>264</v>
      </c>
      <c r="BO55" s="364" t="s">
        <v>895</v>
      </c>
      <c r="BP55" s="723"/>
      <c r="BQ55" s="16"/>
      <c r="BR55" s="16"/>
      <c r="BS55" s="16"/>
      <c r="BT55" s="16"/>
      <c r="BU55" s="16"/>
      <c r="BV55" s="16"/>
      <c r="BW55" s="16"/>
    </row>
    <row r="56" spans="1:75" ht="12" customHeight="1" x14ac:dyDescent="0.2">
      <c r="A56" s="3">
        <v>102</v>
      </c>
      <c r="B56" s="716" t="s">
        <v>87</v>
      </c>
      <c r="C56" s="740" t="s">
        <v>270</v>
      </c>
      <c r="D56" s="721" t="s">
        <v>270</v>
      </c>
      <c r="E56" s="741" t="s">
        <v>718</v>
      </c>
      <c r="F56" s="742" t="s">
        <v>417</v>
      </c>
      <c r="G56" s="758">
        <v>896.41200000000003</v>
      </c>
      <c r="H56" s="758">
        <v>867.28700000000003</v>
      </c>
      <c r="I56" s="758">
        <v>851.875</v>
      </c>
      <c r="J56" s="758">
        <v>939.33600000000001</v>
      </c>
      <c r="K56" s="758">
        <v>854.53</v>
      </c>
      <c r="L56" s="758">
        <v>827.86699999999996</v>
      </c>
      <c r="M56" s="758">
        <v>815.30600000000004</v>
      </c>
      <c r="N56" s="758">
        <v>901.91499999999996</v>
      </c>
      <c r="O56" s="298">
        <v>2615.5740000000001</v>
      </c>
      <c r="P56" s="743">
        <v>2497.703</v>
      </c>
      <c r="Q56" s="744">
        <v>13.1</v>
      </c>
      <c r="R56" s="745">
        <v>3.952472235117602</v>
      </c>
      <c r="S56" s="731"/>
      <c r="T56" s="732"/>
      <c r="U56" s="732"/>
      <c r="V56" s="732"/>
      <c r="W56" s="731"/>
      <c r="X56" s="732"/>
      <c r="Y56" s="732"/>
      <c r="Z56" s="747"/>
      <c r="AA56" s="732"/>
      <c r="AB56" s="732"/>
      <c r="AC56" s="746"/>
      <c r="AD56" s="731">
        <v>1.57</v>
      </c>
      <c r="AE56" s="732">
        <v>4.3</v>
      </c>
      <c r="AF56" s="732">
        <v>8.2100000000000009</v>
      </c>
      <c r="AG56" s="747" t="s">
        <v>686</v>
      </c>
      <c r="AH56" s="731">
        <v>1.38</v>
      </c>
      <c r="AI56" s="732">
        <v>4.92</v>
      </c>
      <c r="AJ56" s="732">
        <v>7.46</v>
      </c>
      <c r="AK56" s="747" t="s">
        <v>686</v>
      </c>
      <c r="AL56" s="731">
        <v>4.8600000000000003</v>
      </c>
      <c r="AM56" s="747">
        <v>4.6399999999999997</v>
      </c>
      <c r="AN56" s="746">
        <v>4.7699999999999996</v>
      </c>
      <c r="AO56" s="733">
        <v>1.1166596956660293</v>
      </c>
      <c r="AP56" s="732">
        <v>5.4269661209369024</v>
      </c>
      <c r="AQ56" s="732">
        <v>5.181300987890376</v>
      </c>
      <c r="AR56" s="732">
        <v>4.9035333886034094</v>
      </c>
      <c r="AS56" s="299">
        <v>0.2346513449</v>
      </c>
      <c r="AT56" s="820">
        <v>1.21867991725</v>
      </c>
      <c r="AU56" s="748">
        <v>1.1963853648491118</v>
      </c>
      <c r="AV56" s="300">
        <v>5.8625026372017212E-2</v>
      </c>
      <c r="AW56" s="299" t="e">
        <v>#REF!</v>
      </c>
      <c r="AX56" s="734" t="e">
        <v>#REF!</v>
      </c>
      <c r="AY56" s="752" t="e">
        <v>#REF!</v>
      </c>
      <c r="AZ56" s="810">
        <v>1</v>
      </c>
      <c r="BA56" s="752">
        <v>1.1963853648491118</v>
      </c>
      <c r="BB56" s="735">
        <v>0.33235972218669535</v>
      </c>
      <c r="BC56" s="735">
        <v>2.7000085917779519</v>
      </c>
      <c r="BD56" s="810">
        <v>1</v>
      </c>
      <c r="BE56" s="752">
        <v>2.7000085917779519</v>
      </c>
      <c r="BF56" s="732">
        <v>1.8052489868434392</v>
      </c>
      <c r="BG56" s="732">
        <v>7.1139019799104268</v>
      </c>
      <c r="BH56" s="754"/>
      <c r="BI56" s="409"/>
      <c r="BJ56" s="409"/>
      <c r="BK56" s="409"/>
      <c r="BL56" s="722" t="s">
        <v>225</v>
      </c>
      <c r="BM56" s="409"/>
      <c r="BN56" s="409" t="s">
        <v>88</v>
      </c>
      <c r="BO56" s="364"/>
      <c r="BP56" s="723"/>
      <c r="BQ56" s="16"/>
      <c r="BR56" s="16"/>
      <c r="BS56" s="16"/>
      <c r="BT56" s="16"/>
      <c r="BU56" s="16"/>
      <c r="BV56" s="16"/>
      <c r="BW56" s="16"/>
    </row>
    <row r="57" spans="1:75" ht="12" customHeight="1" x14ac:dyDescent="0.2">
      <c r="A57" s="3">
        <v>47</v>
      </c>
      <c r="B57" s="716" t="s">
        <v>422</v>
      </c>
      <c r="C57" s="740" t="s">
        <v>268</v>
      </c>
      <c r="D57" s="721" t="s">
        <v>268</v>
      </c>
      <c r="E57" s="741" t="s">
        <v>719</v>
      </c>
      <c r="F57" s="742" t="s">
        <v>417</v>
      </c>
      <c r="G57" s="758">
        <v>8159.8069999999998</v>
      </c>
      <c r="H57" s="758">
        <v>7085.8190000000004</v>
      </c>
      <c r="I57" s="758">
        <v>6007.9309999999996</v>
      </c>
      <c r="J57" s="758">
        <v>4944.4809999999998</v>
      </c>
      <c r="K57" s="758">
        <v>7999.723</v>
      </c>
      <c r="L57" s="758">
        <v>6964.0990000000002</v>
      </c>
      <c r="M57" s="758">
        <v>5918.9449999999997</v>
      </c>
      <c r="N57" s="758">
        <v>4892.0919999999996</v>
      </c>
      <c r="O57" s="298">
        <v>21253.557000000001</v>
      </c>
      <c r="P57" s="743">
        <v>20882.767</v>
      </c>
      <c r="Q57" s="744">
        <v>66.108135419728697</v>
      </c>
      <c r="R57" s="745">
        <v>134.46693459821924</v>
      </c>
      <c r="S57" s="731"/>
      <c r="T57" s="732"/>
      <c r="U57" s="732"/>
      <c r="V57" s="732"/>
      <c r="W57" s="731"/>
      <c r="X57" s="732"/>
      <c r="Y57" s="732"/>
      <c r="Z57" s="364"/>
      <c r="AA57" s="732"/>
      <c r="AB57" s="732"/>
      <c r="AC57" s="746"/>
      <c r="AD57" s="731"/>
      <c r="AE57" s="732"/>
      <c r="AF57" s="732"/>
      <c r="AG57" s="747"/>
      <c r="AH57" s="731"/>
      <c r="AI57" s="732"/>
      <c r="AJ57" s="732"/>
      <c r="AK57" s="747"/>
      <c r="AL57" s="731"/>
      <c r="AM57" s="747"/>
      <c r="AN57" s="723">
        <v>1.2</v>
      </c>
      <c r="AO57" s="733">
        <v>5.9113996488366158</v>
      </c>
      <c r="AP57" s="732">
        <v>7.0936795786039388</v>
      </c>
      <c r="AQ57" s="732">
        <v>7.0936795786039388</v>
      </c>
      <c r="AR57" s="732">
        <v>2.6734198946509844</v>
      </c>
      <c r="AS57" s="299">
        <v>0.50563588799999992</v>
      </c>
      <c r="AT57" s="820">
        <v>3.1349425056000002</v>
      </c>
      <c r="AU57" s="748">
        <v>0.91804332306637859</v>
      </c>
      <c r="AV57" s="300">
        <v>0.41866498208128128</v>
      </c>
      <c r="AW57" s="299" t="e">
        <v>#REF!</v>
      </c>
      <c r="AX57" s="734" t="e">
        <v>#REF!</v>
      </c>
      <c r="AY57" s="752" t="e">
        <v>#REF!</v>
      </c>
      <c r="AZ57" s="810">
        <v>1</v>
      </c>
      <c r="BA57" s="752">
        <v>0.91804332306637859</v>
      </c>
      <c r="BB57" s="735">
        <v>1.2034108581354688</v>
      </c>
      <c r="BC57" s="735">
        <v>2.1561628118086391</v>
      </c>
      <c r="BD57" s="810">
        <v>1</v>
      </c>
      <c r="BE57" s="752">
        <v>2.1561628118086391</v>
      </c>
      <c r="BF57" s="732">
        <v>386.94458541640284</v>
      </c>
      <c r="BG57" s="732">
        <v>815.89802979552678</v>
      </c>
      <c r="BH57" s="754"/>
      <c r="BI57" s="409"/>
      <c r="BJ57" s="409"/>
      <c r="BK57" s="409"/>
      <c r="BL57" s="722" t="s">
        <v>225</v>
      </c>
      <c r="BM57" s="409"/>
      <c r="BN57" s="409" t="s">
        <v>138</v>
      </c>
      <c r="BO57" s="364"/>
      <c r="BP57" s="723"/>
      <c r="BQ57" s="16"/>
      <c r="BR57" s="16"/>
      <c r="BS57" s="16"/>
      <c r="BT57" s="16"/>
      <c r="BU57" s="16"/>
      <c r="BV57" s="16"/>
      <c r="BW57" s="16"/>
    </row>
    <row r="58" spans="1:75" ht="12" customHeight="1" x14ac:dyDescent="0.2">
      <c r="A58" s="3">
        <v>56</v>
      </c>
      <c r="B58" s="716" t="s">
        <v>44</v>
      </c>
      <c r="C58" s="740" t="s">
        <v>267</v>
      </c>
      <c r="D58" s="721" t="s">
        <v>267</v>
      </c>
      <c r="E58" s="741" t="s">
        <v>716</v>
      </c>
      <c r="F58" s="742" t="s">
        <v>420</v>
      </c>
      <c r="G58" s="758">
        <v>164.27</v>
      </c>
      <c r="H58" s="758">
        <v>150.619</v>
      </c>
      <c r="I58" s="758">
        <v>171.08</v>
      </c>
      <c r="J58" s="758">
        <v>172.92599999999999</v>
      </c>
      <c r="K58" s="758">
        <v>155.52500000000001</v>
      </c>
      <c r="L58" s="758">
        <v>143.19499999999999</v>
      </c>
      <c r="M58" s="758">
        <v>161.58799999999999</v>
      </c>
      <c r="N58" s="758">
        <v>166.47300000000001</v>
      </c>
      <c r="O58" s="298">
        <v>485.96900000000005</v>
      </c>
      <c r="P58" s="743">
        <v>460.30799999999999</v>
      </c>
      <c r="Q58" s="744">
        <v>3.2406857557303801</v>
      </c>
      <c r="R58" s="745">
        <v>2.0510190528129257</v>
      </c>
      <c r="S58" s="731">
        <v>16.2</v>
      </c>
      <c r="T58" s="732">
        <v>28.5</v>
      </c>
      <c r="U58" s="732">
        <v>37.200000000000003</v>
      </c>
      <c r="V58" s="747"/>
      <c r="W58" s="723">
        <v>12.6</v>
      </c>
      <c r="X58" s="723">
        <v>30.5</v>
      </c>
      <c r="Y58" s="723">
        <v>36.799999999999997</v>
      </c>
      <c r="Z58" s="747"/>
      <c r="AA58" s="732">
        <v>27.3</v>
      </c>
      <c r="AB58" s="732">
        <v>26.6</v>
      </c>
      <c r="AC58" s="746">
        <v>27</v>
      </c>
      <c r="AD58" s="731">
        <v>16.2</v>
      </c>
      <c r="AE58" s="732">
        <v>28.5</v>
      </c>
      <c r="AF58" s="732">
        <v>37.200000000000003</v>
      </c>
      <c r="AG58" s="747"/>
      <c r="AH58" s="723">
        <v>12.6</v>
      </c>
      <c r="AI58" s="723">
        <v>30.5</v>
      </c>
      <c r="AJ58" s="723">
        <v>36.799999999999997</v>
      </c>
      <c r="AK58" s="747"/>
      <c r="AL58" s="732">
        <v>27.3</v>
      </c>
      <c r="AM58" s="732">
        <v>26.6</v>
      </c>
      <c r="AN58" s="746">
        <v>27</v>
      </c>
      <c r="AO58" s="733">
        <v>0.75852439191629495</v>
      </c>
      <c r="AP58" s="732">
        <v>20.707715899314852</v>
      </c>
      <c r="AQ58" s="732">
        <v>20.176748824973448</v>
      </c>
      <c r="AR58" s="732">
        <v>25.360558090536038</v>
      </c>
      <c r="AS58" s="299">
        <v>0.25591492399999999</v>
      </c>
      <c r="AT58" s="820">
        <v>1.5825874900000001</v>
      </c>
      <c r="AU58" s="748">
        <v>1.5585025376935806</v>
      </c>
      <c r="AV58" s="300">
        <v>0.29755364232046833</v>
      </c>
      <c r="AW58" s="299" t="e">
        <v>#REF!</v>
      </c>
      <c r="AX58" s="734" t="e">
        <v>#REF!</v>
      </c>
      <c r="AY58" s="752" t="e">
        <v>#REF!</v>
      </c>
      <c r="AZ58" s="810">
        <v>1</v>
      </c>
      <c r="BA58" s="752">
        <v>1.5585025376935806</v>
      </c>
      <c r="BB58" s="735">
        <v>0.32531278786744727</v>
      </c>
      <c r="BC58" s="735">
        <v>3.1026708609559326</v>
      </c>
      <c r="BD58" s="810">
        <v>1</v>
      </c>
      <c r="BE58" s="752">
        <v>3.1026708609559326</v>
      </c>
      <c r="BF58" s="732">
        <v>0.22203196888846108</v>
      </c>
      <c r="BG58" s="732">
        <v>0.7816926271281317</v>
      </c>
      <c r="BH58" s="749" t="s">
        <v>724</v>
      </c>
      <c r="BI58" s="409" t="s">
        <v>237</v>
      </c>
      <c r="BJ58" s="409">
        <v>1357</v>
      </c>
      <c r="BK58" s="755" t="s">
        <v>227</v>
      </c>
      <c r="BL58" s="722" t="s">
        <v>228</v>
      </c>
      <c r="BM58" s="409" t="s">
        <v>723</v>
      </c>
      <c r="BN58" s="409" t="s">
        <v>264</v>
      </c>
      <c r="BO58" s="364" t="s">
        <v>895</v>
      </c>
      <c r="BP58" s="723"/>
      <c r="BQ58" s="16"/>
      <c r="BR58" s="16"/>
      <c r="BS58" s="16"/>
      <c r="BT58" s="16"/>
      <c r="BU58" s="16"/>
      <c r="BV58" s="16"/>
      <c r="BW58" s="16"/>
    </row>
    <row r="59" spans="1:75" ht="12" customHeight="1" x14ac:dyDescent="0.2">
      <c r="A59" s="3">
        <v>57</v>
      </c>
      <c r="B59" s="716" t="s">
        <v>57</v>
      </c>
      <c r="C59" s="740" t="s">
        <v>268</v>
      </c>
      <c r="D59" s="721" t="s">
        <v>268</v>
      </c>
      <c r="E59" s="741" t="s">
        <v>717</v>
      </c>
      <c r="F59" s="742" t="s">
        <v>418</v>
      </c>
      <c r="G59" s="758">
        <v>49.973999999999997</v>
      </c>
      <c r="H59" s="758">
        <v>49.701000000000001</v>
      </c>
      <c r="I59" s="758">
        <v>48.618000000000002</v>
      </c>
      <c r="J59" s="758">
        <v>49.631999999999998</v>
      </c>
      <c r="K59" s="758">
        <v>47.531999999999996</v>
      </c>
      <c r="L59" s="758">
        <v>49.673999999999999</v>
      </c>
      <c r="M59" s="758">
        <v>41.158999999999999</v>
      </c>
      <c r="N59" s="758">
        <v>40.718000000000004</v>
      </c>
      <c r="O59" s="298">
        <v>148.29300000000001</v>
      </c>
      <c r="P59" s="743">
        <v>138.36499999999998</v>
      </c>
      <c r="Q59" s="744">
        <v>48.416799486096799</v>
      </c>
      <c r="R59" s="745">
        <v>41.438000031305599</v>
      </c>
      <c r="S59" s="731"/>
      <c r="T59" s="732"/>
      <c r="U59" s="732"/>
      <c r="V59" s="732"/>
      <c r="W59" s="731"/>
      <c r="X59" s="732"/>
      <c r="Y59" s="732"/>
      <c r="Z59" s="364"/>
      <c r="AA59" s="732"/>
      <c r="AB59" s="732"/>
      <c r="AC59" s="746"/>
      <c r="AD59" s="731"/>
      <c r="AE59" s="732"/>
      <c r="AF59" s="732"/>
      <c r="AG59" s="747"/>
      <c r="AH59" s="731"/>
      <c r="AI59" s="732"/>
      <c r="AJ59" s="732"/>
      <c r="AK59" s="747"/>
      <c r="AL59" s="731"/>
      <c r="AM59" s="747"/>
      <c r="AN59" s="723">
        <v>11.4</v>
      </c>
      <c r="AO59" s="733">
        <v>5.9113996488366158</v>
      </c>
      <c r="AP59" s="732">
        <v>67.389955996737427</v>
      </c>
      <c r="AQ59" s="732">
        <v>67.389955996737427</v>
      </c>
      <c r="AR59" s="732">
        <v>25.397488999184358</v>
      </c>
      <c r="AS59" s="299">
        <v>3.2679012E-2</v>
      </c>
      <c r="AT59" s="820">
        <v>0.2026098744</v>
      </c>
      <c r="AU59" s="748">
        <v>0.15213118955657748</v>
      </c>
      <c r="AV59" s="300">
        <v>3.6532095145831361E-2</v>
      </c>
      <c r="AW59" s="299" t="e">
        <v>#REF!</v>
      </c>
      <c r="AX59" s="734" t="e">
        <v>#REF!</v>
      </c>
      <c r="AY59" s="752" t="e">
        <v>#REF!</v>
      </c>
      <c r="AZ59" s="810">
        <v>1</v>
      </c>
      <c r="BA59" s="752">
        <v>0.15213118955657748</v>
      </c>
      <c r="BB59" s="735">
        <v>9.3565837243052272E-2</v>
      </c>
      <c r="BC59" s="735">
        <v>0.35713716362843023</v>
      </c>
      <c r="BD59" s="810">
        <v>1</v>
      </c>
      <c r="BE59" s="752">
        <v>0.35713716362843023</v>
      </c>
      <c r="BF59" s="732">
        <v>12.727473468773519</v>
      </c>
      <c r="BG59" s="732">
        <v>32.214294372301183</v>
      </c>
      <c r="BH59" s="754"/>
      <c r="BI59" s="409"/>
      <c r="BJ59" s="409"/>
      <c r="BK59" s="409"/>
      <c r="BL59" s="722" t="s">
        <v>225</v>
      </c>
      <c r="BM59" s="409"/>
      <c r="BN59" s="409" t="s">
        <v>50</v>
      </c>
      <c r="BO59" s="364"/>
      <c r="BP59" s="723"/>
      <c r="BQ59" s="16"/>
      <c r="BR59" s="16"/>
      <c r="BS59" s="16"/>
      <c r="BT59" s="16"/>
      <c r="BU59" s="16"/>
      <c r="BV59" s="16"/>
      <c r="BW59" s="16"/>
    </row>
    <row r="60" spans="1:75" ht="12" customHeight="1" x14ac:dyDescent="0.2">
      <c r="A60" s="3">
        <v>58</v>
      </c>
      <c r="B60" s="716" t="s">
        <v>274</v>
      </c>
      <c r="C60" s="740" t="s">
        <v>421</v>
      </c>
      <c r="D60" s="721" t="s">
        <v>421</v>
      </c>
      <c r="E60" s="741" t="s">
        <v>720</v>
      </c>
      <c r="F60" s="742" t="s">
        <v>419</v>
      </c>
      <c r="G60" s="758">
        <v>2.8265618573191351</v>
      </c>
      <c r="H60" s="758">
        <v>2.9367944792285545</v>
      </c>
      <c r="I60" s="758">
        <v>2.9335039532014076</v>
      </c>
      <c r="J60" s="758">
        <v>2.8890818518349257</v>
      </c>
      <c r="K60" s="758">
        <v>2.7081029203418487</v>
      </c>
      <c r="L60" s="758">
        <v>2.8183355422512681</v>
      </c>
      <c r="M60" s="758">
        <v>2.8216260682784151</v>
      </c>
      <c r="N60" s="758">
        <v>2.7804944929390794</v>
      </c>
      <c r="O60" s="298">
        <v>8.6968602897490968</v>
      </c>
      <c r="P60" s="743">
        <v>8.3480645308715324</v>
      </c>
      <c r="Q60" s="744">
        <v>30.9364925143561</v>
      </c>
      <c r="R60" s="745">
        <v>12.950306737169825</v>
      </c>
      <c r="S60" s="731"/>
      <c r="T60" s="732"/>
      <c r="U60" s="732"/>
      <c r="V60" s="732"/>
      <c r="W60" s="731"/>
      <c r="X60" s="732"/>
      <c r="Y60" s="732"/>
      <c r="Z60" s="747"/>
      <c r="AA60" s="732">
        <v>6.6</v>
      </c>
      <c r="AB60" s="732">
        <v>4.9000000000000004</v>
      </c>
      <c r="AC60" s="746">
        <v>5.7</v>
      </c>
      <c r="AD60" s="731"/>
      <c r="AE60" s="732"/>
      <c r="AF60" s="732"/>
      <c r="AG60" s="732"/>
      <c r="AH60" s="731"/>
      <c r="AI60" s="732"/>
      <c r="AJ60" s="732"/>
      <c r="AK60" s="747"/>
      <c r="AL60" s="732">
        <v>6.6</v>
      </c>
      <c r="AM60" s="732">
        <v>4.9000000000000004</v>
      </c>
      <c r="AN60" s="746">
        <v>5.7</v>
      </c>
      <c r="AO60" s="733">
        <v>0.56145900725041842</v>
      </c>
      <c r="AP60" s="732">
        <v>3.7056294478527612</v>
      </c>
      <c r="AQ60" s="732">
        <v>2.7511491355270503</v>
      </c>
      <c r="AR60" s="732">
        <v>5.0820973229224773</v>
      </c>
      <c r="AS60" s="299">
        <v>9.8304794113614549E-4</v>
      </c>
      <c r="AT60" s="820">
        <v>6.0948972350441024E-3</v>
      </c>
      <c r="AU60" s="748">
        <v>6.8049807436674882E-3</v>
      </c>
      <c r="AV60" s="300">
        <v>1.0931804719841668E-3</v>
      </c>
      <c r="AW60" s="299" t="e">
        <v>#REF!</v>
      </c>
      <c r="AX60" s="734" t="e">
        <v>#REF!</v>
      </c>
      <c r="AY60" s="752" t="e">
        <v>#REF!</v>
      </c>
      <c r="AZ60" s="810">
        <v>1</v>
      </c>
      <c r="BA60" s="752">
        <v>6.8049807436674882E-3</v>
      </c>
      <c r="BB60" s="735">
        <v>1.1666021592161811E-3</v>
      </c>
      <c r="BC60" s="735">
        <v>1.1880412336530154E-2</v>
      </c>
      <c r="BD60" s="810">
        <v>1</v>
      </c>
      <c r="BE60" s="752">
        <v>1.1880412336530154E-2</v>
      </c>
      <c r="BF60" s="732">
        <v>3.0138880240577953E-2</v>
      </c>
      <c r="BG60" s="732">
        <v>8.6557547436409019E-2</v>
      </c>
      <c r="BH60" s="749" t="s">
        <v>241</v>
      </c>
      <c r="BI60" s="409" t="s">
        <v>237</v>
      </c>
      <c r="BJ60" s="750">
        <v>5</v>
      </c>
      <c r="BK60" s="755" t="s">
        <v>227</v>
      </c>
      <c r="BL60" s="722" t="s">
        <v>228</v>
      </c>
      <c r="BM60" s="409" t="s">
        <v>880</v>
      </c>
      <c r="BN60" s="761" t="s">
        <v>264</v>
      </c>
      <c r="BO60" s="364" t="s">
        <v>904</v>
      </c>
      <c r="BP60" s="723"/>
      <c r="BQ60" s="16"/>
      <c r="BR60" s="16"/>
      <c r="BS60" s="16"/>
      <c r="BT60" s="16"/>
      <c r="BU60" s="16"/>
      <c r="BV60" s="16"/>
      <c r="BW60" s="16"/>
    </row>
    <row r="61" spans="1:75" ht="12" customHeight="1" x14ac:dyDescent="0.2">
      <c r="A61" s="3">
        <v>59</v>
      </c>
      <c r="B61" s="716" t="s">
        <v>45</v>
      </c>
      <c r="C61" s="740" t="s">
        <v>269</v>
      </c>
      <c r="D61" s="721" t="s">
        <v>269</v>
      </c>
      <c r="E61" s="741" t="s">
        <v>720</v>
      </c>
      <c r="F61" s="742" t="s">
        <v>419</v>
      </c>
      <c r="G61" s="723">
        <v>509.92099999999999</v>
      </c>
      <c r="H61" s="723">
        <v>509.31400000000002</v>
      </c>
      <c r="I61" s="723">
        <v>498.85</v>
      </c>
      <c r="J61" s="723">
        <v>487.21</v>
      </c>
      <c r="K61" s="723">
        <v>489.166</v>
      </c>
      <c r="L61" s="723">
        <v>489.29399999999998</v>
      </c>
      <c r="M61" s="723">
        <v>479.49599999999998</v>
      </c>
      <c r="N61" s="723">
        <v>468.745</v>
      </c>
      <c r="O61" s="298">
        <v>1518.085</v>
      </c>
      <c r="P61" s="743">
        <v>1457.9560000000001</v>
      </c>
      <c r="Q61" s="744">
        <v>23.451829747900099</v>
      </c>
      <c r="R61" s="745">
        <v>7.8704562324532494</v>
      </c>
      <c r="S61" s="731">
        <v>0.5</v>
      </c>
      <c r="T61" s="732">
        <v>0.8</v>
      </c>
      <c r="U61" s="732">
        <v>0.7</v>
      </c>
      <c r="V61" s="732"/>
      <c r="W61" s="731">
        <v>0.5</v>
      </c>
      <c r="X61" s="732">
        <v>0.2</v>
      </c>
      <c r="Y61" s="732">
        <v>0.3</v>
      </c>
      <c r="Z61" s="364"/>
      <c r="AA61" s="732">
        <v>0.7</v>
      </c>
      <c r="AB61" s="732">
        <v>0.3</v>
      </c>
      <c r="AC61" s="746">
        <v>0.5</v>
      </c>
      <c r="AD61" s="731">
        <v>0.5</v>
      </c>
      <c r="AE61" s="732">
        <v>0.8</v>
      </c>
      <c r="AF61" s="732">
        <v>0.7</v>
      </c>
      <c r="AG61" s="732"/>
      <c r="AH61" s="731">
        <v>0.5</v>
      </c>
      <c r="AI61" s="732">
        <v>0.2</v>
      </c>
      <c r="AJ61" s="732">
        <v>0.3</v>
      </c>
      <c r="AK61" s="364"/>
      <c r="AL61" s="732">
        <v>0.7</v>
      </c>
      <c r="AM61" s="732">
        <v>0.3</v>
      </c>
      <c r="AN61" s="746">
        <v>0.5</v>
      </c>
      <c r="AO61" s="733">
        <v>0.67751196172248818</v>
      </c>
      <c r="AP61" s="732">
        <v>0.47425837320574171</v>
      </c>
      <c r="AQ61" s="732">
        <v>0.20325358851674644</v>
      </c>
      <c r="AR61" s="732">
        <v>0.45968899521531104</v>
      </c>
      <c r="AS61" s="299">
        <v>1.4978972999999998E-2</v>
      </c>
      <c r="AT61" s="820">
        <v>0.11162024249999998</v>
      </c>
      <c r="AU61" s="748">
        <v>0.10682792185863477</v>
      </c>
      <c r="AV61" s="300">
        <v>1.6936998152153111E-2</v>
      </c>
      <c r="AW61" s="299" t="e">
        <v>#REF!</v>
      </c>
      <c r="AX61" s="734" t="e">
        <v>#REF!</v>
      </c>
      <c r="AY61" s="752" t="e">
        <v>#REF!</v>
      </c>
      <c r="AZ61" s="810">
        <v>1</v>
      </c>
      <c r="BA61" s="752">
        <v>0.10682792185863477</v>
      </c>
      <c r="BB61" s="735">
        <v>1.8242348253588517E-2</v>
      </c>
      <c r="BC61" s="735">
        <v>0.18374029836075284</v>
      </c>
      <c r="BD61" s="810">
        <v>1</v>
      </c>
      <c r="BE61" s="752">
        <v>0.18374029836075284</v>
      </c>
      <c r="BF61" s="732">
        <v>0.37876689229434995</v>
      </c>
      <c r="BG61" s="732">
        <v>1.0263319048538482</v>
      </c>
      <c r="BH61" s="749" t="s">
        <v>261</v>
      </c>
      <c r="BI61" s="409" t="s">
        <v>237</v>
      </c>
      <c r="BJ61" s="750">
        <v>34</v>
      </c>
      <c r="BK61" s="751" t="s">
        <v>262</v>
      </c>
      <c r="BL61" s="722" t="s">
        <v>228</v>
      </c>
      <c r="BM61" s="409" t="s">
        <v>229</v>
      </c>
      <c r="BN61" s="409" t="s">
        <v>264</v>
      </c>
      <c r="BO61" s="364" t="s">
        <v>893</v>
      </c>
      <c r="BP61" s="723"/>
      <c r="BQ61" s="16"/>
      <c r="BR61" s="16"/>
      <c r="BS61" s="16"/>
      <c r="BT61" s="16"/>
      <c r="BU61" s="16"/>
      <c r="BV61" s="16"/>
      <c r="BW61" s="16"/>
    </row>
    <row r="62" spans="1:75" ht="12" customHeight="1" x14ac:dyDescent="0.2">
      <c r="A62" s="3">
        <v>60</v>
      </c>
      <c r="B62" s="716" t="s">
        <v>46</v>
      </c>
      <c r="C62" s="740" t="s">
        <v>269</v>
      </c>
      <c r="D62" s="721" t="s">
        <v>269</v>
      </c>
      <c r="E62" s="741" t="s">
        <v>720</v>
      </c>
      <c r="F62" s="742" t="s">
        <v>419</v>
      </c>
      <c r="G62" s="723">
        <v>855.61800000000005</v>
      </c>
      <c r="H62" s="723">
        <v>830.12900000000002</v>
      </c>
      <c r="I62" s="723">
        <v>797.97699999999998</v>
      </c>
      <c r="J62" s="723">
        <v>792.68100000000004</v>
      </c>
      <c r="K62" s="723">
        <v>817.24099999999999</v>
      </c>
      <c r="L62" s="723">
        <v>794.47699999999998</v>
      </c>
      <c r="M62" s="723">
        <v>764.42100000000005</v>
      </c>
      <c r="N62" s="723">
        <v>762.72699999999998</v>
      </c>
      <c r="O62" s="298">
        <v>2483.7240000000002</v>
      </c>
      <c r="P62" s="743">
        <v>2376.1390000000001</v>
      </c>
      <c r="Q62" s="744">
        <v>12.0379280801391</v>
      </c>
      <c r="R62" s="745">
        <v>3.6828050065257951</v>
      </c>
      <c r="S62" s="731"/>
      <c r="T62" s="732"/>
      <c r="U62" s="732"/>
      <c r="V62" s="732"/>
      <c r="W62" s="731"/>
      <c r="X62" s="732"/>
      <c r="Y62" s="732"/>
      <c r="Z62" s="747"/>
      <c r="AA62" s="732"/>
      <c r="AB62" s="732"/>
      <c r="AC62" s="746"/>
      <c r="AD62" s="731">
        <v>1</v>
      </c>
      <c r="AE62" s="732">
        <v>1.4</v>
      </c>
      <c r="AF62" s="732">
        <v>2</v>
      </c>
      <c r="AG62" s="747" t="s">
        <v>686</v>
      </c>
      <c r="AH62" s="731">
        <v>0.8</v>
      </c>
      <c r="AI62" s="732">
        <v>1.4</v>
      </c>
      <c r="AJ62" s="732">
        <v>1.2</v>
      </c>
      <c r="AK62" s="747" t="s">
        <v>686</v>
      </c>
      <c r="AL62" s="731">
        <v>1.5</v>
      </c>
      <c r="AM62" s="747">
        <v>1.1000000000000001</v>
      </c>
      <c r="AN62" s="746">
        <v>1.3</v>
      </c>
      <c r="AO62" s="733">
        <v>0.67751196172248818</v>
      </c>
      <c r="AP62" s="732">
        <v>1.0162679425837322</v>
      </c>
      <c r="AQ62" s="732">
        <v>0.74526315789473707</v>
      </c>
      <c r="AR62" s="732">
        <v>1.1951913875598088</v>
      </c>
      <c r="AS62" s="299">
        <v>6.2971183999999999E-2</v>
      </c>
      <c r="AT62" s="820">
        <v>0.41055703999999998</v>
      </c>
      <c r="AU62" s="748">
        <v>0.39987389438603782</v>
      </c>
      <c r="AV62" s="300">
        <v>8.2440517297607679E-3</v>
      </c>
      <c r="AW62" s="299" t="e">
        <v>#REF!</v>
      </c>
      <c r="AX62" s="734" t="e">
        <v>#REF!</v>
      </c>
      <c r="AY62" s="752" t="e">
        <v>#REF!</v>
      </c>
      <c r="AZ62" s="810">
        <v>1</v>
      </c>
      <c r="BA62" s="752">
        <v>0.39987389438603782</v>
      </c>
      <c r="BB62" s="735">
        <v>7.6711270216267946E-2</v>
      </c>
      <c r="BC62" s="735">
        <v>0.73178240495757751</v>
      </c>
      <c r="BD62" s="810">
        <v>1</v>
      </c>
      <c r="BE62" s="752">
        <v>0.73178240495757751</v>
      </c>
      <c r="BF62" s="732">
        <v>0.68229780864875633</v>
      </c>
      <c r="BG62" s="732">
        <v>1.9863563927167944</v>
      </c>
      <c r="BH62" s="754"/>
      <c r="BI62" s="409"/>
      <c r="BJ62" s="409"/>
      <c r="BK62" s="409"/>
      <c r="BL62" s="722" t="s">
        <v>225</v>
      </c>
      <c r="BM62" s="409"/>
      <c r="BN62" s="409" t="s">
        <v>35</v>
      </c>
      <c r="BO62" s="364"/>
      <c r="BP62" s="723"/>
      <c r="BQ62" s="16"/>
      <c r="BR62" s="16"/>
      <c r="BS62" s="16"/>
      <c r="BT62" s="16"/>
      <c r="BU62" s="16"/>
      <c r="BV62" s="16"/>
      <c r="BW62" s="16"/>
    </row>
    <row r="63" spans="1:75" ht="12" customHeight="1" x14ac:dyDescent="0.25">
      <c r="A63" s="3">
        <v>61</v>
      </c>
      <c r="B63" s="716" t="s">
        <v>171</v>
      </c>
      <c r="C63" s="740" t="s">
        <v>714</v>
      </c>
      <c r="D63" s="721" t="s">
        <v>714</v>
      </c>
      <c r="E63" s="741" t="s">
        <v>717</v>
      </c>
      <c r="F63" s="742" t="s">
        <v>418</v>
      </c>
      <c r="G63" s="723">
        <v>6366.9579999999996</v>
      </c>
      <c r="H63" s="723">
        <v>6550.982</v>
      </c>
      <c r="I63" s="723">
        <v>5233.5219999999999</v>
      </c>
      <c r="J63" s="723">
        <v>4535.5619999999999</v>
      </c>
      <c r="K63" s="723">
        <v>6025.3</v>
      </c>
      <c r="L63" s="723">
        <v>6162.8069999999998</v>
      </c>
      <c r="M63" s="723">
        <v>4929.1949999999997</v>
      </c>
      <c r="N63" s="723">
        <v>4279.83</v>
      </c>
      <c r="O63" s="298">
        <v>18151.462</v>
      </c>
      <c r="P63" s="743">
        <v>17117.302</v>
      </c>
      <c r="Q63" s="744">
        <v>17.325358912399299</v>
      </c>
      <c r="R63" s="745">
        <v>5.2356026614794127</v>
      </c>
      <c r="S63" s="731"/>
      <c r="T63" s="409"/>
      <c r="U63" s="409"/>
      <c r="V63" s="409"/>
      <c r="W63" s="754"/>
      <c r="X63" s="409"/>
      <c r="Y63" s="409"/>
      <c r="Z63" s="364"/>
      <c r="AA63" s="732"/>
      <c r="AB63" s="732"/>
      <c r="AC63" s="746">
        <v>3.1</v>
      </c>
      <c r="AD63" s="731"/>
      <c r="AE63" s="732"/>
      <c r="AF63" s="732"/>
      <c r="AG63" s="747"/>
      <c r="AH63" s="731"/>
      <c r="AI63" s="732"/>
      <c r="AJ63" s="732"/>
      <c r="AK63" s="747"/>
      <c r="AL63" s="731"/>
      <c r="AM63" s="747"/>
      <c r="AN63" s="746">
        <v>3.1</v>
      </c>
      <c r="AO63" s="733">
        <v>1.5374402876482476</v>
      </c>
      <c r="AP63" s="732">
        <v>4.7660648917095676</v>
      </c>
      <c r="AQ63" s="732">
        <v>4.7660648917095676</v>
      </c>
      <c r="AR63" s="732">
        <v>3.5165162229273923</v>
      </c>
      <c r="AS63" s="299">
        <v>1.093331684</v>
      </c>
      <c r="AT63" s="820">
        <v>6.7786564407999998</v>
      </c>
      <c r="AU63" s="748">
        <v>7.1904982484015543</v>
      </c>
      <c r="AV63" s="300">
        <v>1.3454200659071445</v>
      </c>
      <c r="AW63" s="299" t="e">
        <v>#REF!</v>
      </c>
      <c r="AX63" s="734" t="e">
        <v>#REF!</v>
      </c>
      <c r="AY63" s="752" t="e">
        <v>#REF!</v>
      </c>
      <c r="AZ63" s="810">
        <v>1</v>
      </c>
      <c r="BA63" s="752">
        <v>7.1904982484015543</v>
      </c>
      <c r="BB63" s="735">
        <v>1.5134789871785737</v>
      </c>
      <c r="BC63" s="735">
        <v>12.209533979718353</v>
      </c>
      <c r="BD63" s="810">
        <v>1</v>
      </c>
      <c r="BE63" s="752">
        <v>12.209533979718353</v>
      </c>
      <c r="BF63" s="732">
        <v>19.350683891831775</v>
      </c>
      <c r="BG63" s="732">
        <v>42.679437290053215</v>
      </c>
      <c r="BH63" s="749">
        <v>2011</v>
      </c>
      <c r="BI63" s="409" t="s">
        <v>448</v>
      </c>
      <c r="BJ63" s="753">
        <v>189</v>
      </c>
      <c r="BK63" s="751" t="s">
        <v>227</v>
      </c>
      <c r="BL63" s="722" t="s">
        <v>228</v>
      </c>
      <c r="BM63" s="763" t="s">
        <v>662</v>
      </c>
      <c r="BN63" s="409" t="s">
        <v>264</v>
      </c>
      <c r="BO63" s="364" t="s">
        <v>897</v>
      </c>
      <c r="BP63" s="723"/>
      <c r="BQ63" s="16"/>
      <c r="BR63" s="16"/>
      <c r="BS63" s="16"/>
      <c r="BT63" s="16"/>
      <c r="BU63" s="16"/>
      <c r="BV63" s="16"/>
      <c r="BW63" s="16"/>
    </row>
    <row r="64" spans="1:75" ht="12" customHeight="1" x14ac:dyDescent="0.2">
      <c r="A64" s="3">
        <v>62</v>
      </c>
      <c r="B64" s="716" t="s">
        <v>47</v>
      </c>
      <c r="C64" s="740" t="s">
        <v>269</v>
      </c>
      <c r="D64" s="721" t="s">
        <v>269</v>
      </c>
      <c r="E64" s="741" t="s">
        <v>720</v>
      </c>
      <c r="F64" s="742" t="s">
        <v>418</v>
      </c>
      <c r="G64" s="723">
        <v>294.51900000000001</v>
      </c>
      <c r="H64" s="723">
        <v>290.59899999999999</v>
      </c>
      <c r="I64" s="723">
        <v>291.45699999999999</v>
      </c>
      <c r="J64" s="723">
        <v>289.40899999999999</v>
      </c>
      <c r="K64" s="723">
        <v>281.01</v>
      </c>
      <c r="L64" s="723">
        <v>277.358</v>
      </c>
      <c r="M64" s="723">
        <v>279.86599999999999</v>
      </c>
      <c r="N64" s="723">
        <v>285.51400000000001</v>
      </c>
      <c r="O64" s="298">
        <v>876.57499999999993</v>
      </c>
      <c r="P64" s="743">
        <v>838.23399999999992</v>
      </c>
      <c r="Q64" s="744">
        <v>11.436875924655901</v>
      </c>
      <c r="R64" s="745">
        <v>3.5384287434060302</v>
      </c>
      <c r="S64" s="731"/>
      <c r="T64" s="732"/>
      <c r="U64" s="732"/>
      <c r="V64" s="732"/>
      <c r="W64" s="731"/>
      <c r="X64" s="732"/>
      <c r="Y64" s="732"/>
      <c r="Z64" s="364"/>
      <c r="AA64" s="732"/>
      <c r="AB64" s="732"/>
      <c r="AC64" s="746"/>
      <c r="AD64" s="731">
        <v>0.32500000000000001</v>
      </c>
      <c r="AE64" s="732">
        <v>3.85</v>
      </c>
      <c r="AF64" s="732">
        <v>5.32</v>
      </c>
      <c r="AG64" s="747">
        <v>12.8</v>
      </c>
      <c r="AH64" s="731">
        <v>0.32500000000000001</v>
      </c>
      <c r="AI64" s="732">
        <v>3.85</v>
      </c>
      <c r="AJ64" s="732">
        <v>5.32</v>
      </c>
      <c r="AK64" s="747">
        <v>12.8</v>
      </c>
      <c r="AL64" s="731" t="s">
        <v>686</v>
      </c>
      <c r="AM64" s="747" t="s">
        <v>686</v>
      </c>
      <c r="AN64" s="746">
        <v>3.2</v>
      </c>
      <c r="AO64" s="733">
        <v>0.67751196172248818</v>
      </c>
      <c r="AP64" s="732">
        <v>12.8</v>
      </c>
      <c r="AQ64" s="732">
        <v>12.8</v>
      </c>
      <c r="AR64" s="732">
        <v>5.6000000000000005</v>
      </c>
      <c r="AS64" s="299">
        <v>5.413119735E-2</v>
      </c>
      <c r="AT64" s="820">
        <v>0.263820970875</v>
      </c>
      <c r="AU64" s="748">
        <v>0.26168041217181937</v>
      </c>
      <c r="AV64" s="300">
        <v>4.4154086400000007E-2</v>
      </c>
      <c r="AW64" s="299" t="e">
        <v>#REF!</v>
      </c>
      <c r="AX64" s="734" t="e">
        <v>#REF!</v>
      </c>
      <c r="AY64" s="752" t="e">
        <v>#REF!</v>
      </c>
      <c r="AZ64" s="810">
        <v>1</v>
      </c>
      <c r="BA64" s="752">
        <v>0.26168041217181937</v>
      </c>
      <c r="BB64" s="735">
        <v>0.12772134134999999</v>
      </c>
      <c r="BC64" s="735">
        <v>0.71131359950450013</v>
      </c>
      <c r="BD64" s="810">
        <v>1</v>
      </c>
      <c r="BE64" s="752">
        <v>0.71131359950450013</v>
      </c>
      <c r="BF64" s="732">
        <v>0.46276012638343034</v>
      </c>
      <c r="BG64" s="732">
        <v>2.7366198057353608</v>
      </c>
      <c r="BH64" s="731"/>
      <c r="BI64" s="732"/>
      <c r="BJ64" s="732"/>
      <c r="BK64" s="409"/>
      <c r="BL64" s="722" t="s">
        <v>225</v>
      </c>
      <c r="BM64" s="409"/>
      <c r="BN64" s="409" t="s">
        <v>108</v>
      </c>
      <c r="BO64" s="364"/>
      <c r="BP64" s="723"/>
      <c r="BQ64" s="16"/>
      <c r="BR64" s="16"/>
      <c r="BS64" s="16"/>
      <c r="BT64" s="16"/>
      <c r="BU64" s="16"/>
      <c r="BV64" s="16"/>
      <c r="BW64" s="16"/>
    </row>
    <row r="65" spans="1:75" ht="12" customHeight="1" x14ac:dyDescent="0.2">
      <c r="A65" s="3">
        <v>63</v>
      </c>
      <c r="B65" s="716" t="s">
        <v>48</v>
      </c>
      <c r="C65" s="740" t="s">
        <v>268</v>
      </c>
      <c r="D65" s="721" t="s">
        <v>268</v>
      </c>
      <c r="E65" s="741" t="s">
        <v>719</v>
      </c>
      <c r="F65" s="742" t="s">
        <v>419</v>
      </c>
      <c r="G65" s="723">
        <v>103.39400000000001</v>
      </c>
      <c r="H65" s="723">
        <v>89.962000000000003</v>
      </c>
      <c r="I65" s="723">
        <v>77.387</v>
      </c>
      <c r="J65" s="723">
        <v>66.218999999999994</v>
      </c>
      <c r="K65" s="723">
        <v>101.16800000000001</v>
      </c>
      <c r="L65" s="723">
        <v>87.56</v>
      </c>
      <c r="M65" s="723">
        <v>74.457999999999998</v>
      </c>
      <c r="N65" s="723">
        <v>63.078000000000003</v>
      </c>
      <c r="O65" s="298">
        <v>270.74299999999999</v>
      </c>
      <c r="P65" s="743">
        <v>263.18600000000004</v>
      </c>
      <c r="Q65" s="744">
        <v>60.412524959319803</v>
      </c>
      <c r="R65" s="745">
        <v>92.051868704384589</v>
      </c>
      <c r="S65" s="731"/>
      <c r="T65" s="732"/>
      <c r="U65" s="732"/>
      <c r="V65" s="732"/>
      <c r="W65" s="731"/>
      <c r="X65" s="732"/>
      <c r="Y65" s="732"/>
      <c r="Z65" s="364"/>
      <c r="AA65" s="732"/>
      <c r="AB65" s="732"/>
      <c r="AC65" s="746"/>
      <c r="AD65" s="731"/>
      <c r="AE65" s="732"/>
      <c r="AF65" s="732"/>
      <c r="AG65" s="747"/>
      <c r="AH65" s="731"/>
      <c r="AI65" s="732"/>
      <c r="AJ65" s="732"/>
      <c r="AK65" s="747"/>
      <c r="AL65" s="731"/>
      <c r="AM65" s="747"/>
      <c r="AN65" s="723">
        <v>1.7</v>
      </c>
      <c r="AO65" s="733">
        <v>5.9113996488366158</v>
      </c>
      <c r="AP65" s="732">
        <v>10.049379403022247</v>
      </c>
      <c r="AQ65" s="732">
        <v>10.049379403022247</v>
      </c>
      <c r="AR65" s="732">
        <v>3.7873448507555616</v>
      </c>
      <c r="AS65" s="299">
        <v>9.0767930000000014E-3</v>
      </c>
      <c r="AT65" s="820">
        <v>5.6276116600000016E-2</v>
      </c>
      <c r="AU65" s="748">
        <v>2.4405692978312781E-2</v>
      </c>
      <c r="AV65" s="300">
        <v>7.7961276520354048E-3</v>
      </c>
      <c r="AW65" s="299" t="e">
        <v>#REF!</v>
      </c>
      <c r="AX65" s="734" t="e">
        <v>#REF!</v>
      </c>
      <c r="AY65" s="752" t="e">
        <v>#REF!</v>
      </c>
      <c r="AZ65" s="810">
        <v>1</v>
      </c>
      <c r="BA65" s="752">
        <v>2.4405692978312781E-2</v>
      </c>
      <c r="BB65" s="735">
        <v>2.2070339086725677E-2</v>
      </c>
      <c r="BC65" s="735">
        <v>5.3534241664343937E-2</v>
      </c>
      <c r="BD65" s="810">
        <v>1</v>
      </c>
      <c r="BE65" s="752">
        <v>5.3534241664343937E-2</v>
      </c>
      <c r="BF65" s="732">
        <v>5.3271154396985558</v>
      </c>
      <c r="BG65" s="732">
        <v>13.177372083019119</v>
      </c>
      <c r="BH65" s="754"/>
      <c r="BI65" s="409"/>
      <c r="BJ65" s="409"/>
      <c r="BK65" s="409"/>
      <c r="BL65" s="722" t="s">
        <v>225</v>
      </c>
      <c r="BM65" s="409"/>
      <c r="BN65" s="409" t="s">
        <v>58</v>
      </c>
      <c r="BO65" s="364"/>
      <c r="BP65" s="723"/>
      <c r="BQ65" s="16"/>
      <c r="BR65" s="16"/>
      <c r="BS65" s="16"/>
      <c r="BT65" s="16"/>
      <c r="BU65" s="16"/>
      <c r="BV65" s="16"/>
      <c r="BW65" s="16"/>
    </row>
    <row r="66" spans="1:75" ht="12" customHeight="1" x14ac:dyDescent="0.2">
      <c r="A66" s="3">
        <v>64</v>
      </c>
      <c r="B66" s="716" t="s">
        <v>50</v>
      </c>
      <c r="C66" s="740" t="s">
        <v>268</v>
      </c>
      <c r="D66" s="721" t="s">
        <v>268</v>
      </c>
      <c r="E66" s="741" t="s">
        <v>719</v>
      </c>
      <c r="F66" s="742" t="s">
        <v>417</v>
      </c>
      <c r="G66" s="723">
        <v>257.42700000000002</v>
      </c>
      <c r="H66" s="723">
        <v>240.88900000000001</v>
      </c>
      <c r="I66" s="723">
        <v>249.839</v>
      </c>
      <c r="J66" s="723">
        <v>200.56700000000001</v>
      </c>
      <c r="K66" s="723">
        <v>247.07900000000001</v>
      </c>
      <c r="L66" s="723">
        <v>230.44900000000001</v>
      </c>
      <c r="M66" s="723">
        <v>239.65199999999999</v>
      </c>
      <c r="N66" s="723">
        <v>192.93100000000001</v>
      </c>
      <c r="O66" s="298">
        <v>748.15499999999997</v>
      </c>
      <c r="P66" s="743">
        <v>717.18000000000006</v>
      </c>
      <c r="Q66" s="744">
        <v>30.471098801600402</v>
      </c>
      <c r="R66" s="745">
        <v>12.555436942672547</v>
      </c>
      <c r="S66" s="731">
        <v>6.4</v>
      </c>
      <c r="T66" s="732">
        <v>10.1</v>
      </c>
      <c r="U66" s="732">
        <v>21.9</v>
      </c>
      <c r="V66" s="732">
        <v>56.7</v>
      </c>
      <c r="W66" s="731">
        <v>4.0999999999999996</v>
      </c>
      <c r="X66" s="732">
        <v>10.6</v>
      </c>
      <c r="Y66" s="732">
        <v>16.100000000000001</v>
      </c>
      <c r="Z66" s="364">
        <v>43.6</v>
      </c>
      <c r="AA66" s="732">
        <v>12.7</v>
      </c>
      <c r="AB66" s="732">
        <v>10.199999999999999</v>
      </c>
      <c r="AC66" s="746">
        <v>11.4</v>
      </c>
      <c r="AD66" s="731">
        <v>6.4</v>
      </c>
      <c r="AE66" s="732">
        <v>10.1</v>
      </c>
      <c r="AF66" s="732">
        <v>21.9</v>
      </c>
      <c r="AG66" s="732">
        <v>56.7</v>
      </c>
      <c r="AH66" s="731">
        <v>4.0999999999999996</v>
      </c>
      <c r="AI66" s="732">
        <v>10.6</v>
      </c>
      <c r="AJ66" s="732">
        <v>16.100000000000001</v>
      </c>
      <c r="AK66" s="364">
        <v>43.6</v>
      </c>
      <c r="AL66" s="732">
        <v>12.7</v>
      </c>
      <c r="AM66" s="732">
        <v>10.199999999999999</v>
      </c>
      <c r="AN66" s="746">
        <v>11.4</v>
      </c>
      <c r="AO66" s="733">
        <v>5.9113996488366158</v>
      </c>
      <c r="AP66" s="732">
        <v>56.7</v>
      </c>
      <c r="AQ66" s="732">
        <v>43.6</v>
      </c>
      <c r="AR66" s="732">
        <v>21.087500000000002</v>
      </c>
      <c r="AS66" s="299">
        <v>0.16866166300000002</v>
      </c>
      <c r="AT66" s="820">
        <v>0.92824207749999998</v>
      </c>
      <c r="AU66" s="748">
        <v>0.84290032571623341</v>
      </c>
      <c r="AV66" s="300">
        <v>0.28736530599999999</v>
      </c>
      <c r="AW66" s="299" t="e">
        <v>#REF!</v>
      </c>
      <c r="AX66" s="734" t="e">
        <v>#REF!</v>
      </c>
      <c r="AY66" s="752" t="e">
        <v>#REF!</v>
      </c>
      <c r="AZ66" s="810">
        <v>1</v>
      </c>
      <c r="BA66" s="752">
        <v>0.84290032571623341</v>
      </c>
      <c r="BB66" s="735">
        <v>0.36650106800000004</v>
      </c>
      <c r="BC66" s="735">
        <v>1.9284768123663065</v>
      </c>
      <c r="BD66" s="810">
        <v>1</v>
      </c>
      <c r="BE66" s="752">
        <v>1.9284768123663065</v>
      </c>
      <c r="BF66" s="732">
        <v>12.685241264343389</v>
      </c>
      <c r="BG66" s="732">
        <v>30.979290750904106</v>
      </c>
      <c r="BH66" s="754">
        <v>2019</v>
      </c>
      <c r="BI66" s="409" t="s">
        <v>237</v>
      </c>
      <c r="BJ66" s="409">
        <v>186</v>
      </c>
      <c r="BK66" s="409" t="s">
        <v>227</v>
      </c>
      <c r="BL66" s="722" t="s">
        <v>225</v>
      </c>
      <c r="BM66" s="409" t="s">
        <v>1022</v>
      </c>
      <c r="BN66" s="409" t="s">
        <v>264</v>
      </c>
      <c r="BO66" s="364" t="s">
        <v>1023</v>
      </c>
      <c r="BP66" s="723"/>
      <c r="BQ66" s="16"/>
      <c r="BR66" s="16"/>
      <c r="BS66" s="16"/>
      <c r="BT66" s="16"/>
      <c r="BU66" s="16"/>
      <c r="BV66" s="16"/>
      <c r="BW66" s="16"/>
    </row>
    <row r="67" spans="1:75" ht="12" customHeight="1" x14ac:dyDescent="0.2">
      <c r="A67" s="3">
        <v>65</v>
      </c>
      <c r="B67" s="716" t="s">
        <v>51</v>
      </c>
      <c r="C67" s="740" t="s">
        <v>267</v>
      </c>
      <c r="D67" s="721" t="s">
        <v>267</v>
      </c>
      <c r="E67" s="741" t="s">
        <v>716</v>
      </c>
      <c r="F67" s="742" t="s">
        <v>420</v>
      </c>
      <c r="G67" s="723">
        <v>35.716999999999999</v>
      </c>
      <c r="H67" s="723">
        <v>37.64</v>
      </c>
      <c r="I67" s="723">
        <v>39.253999999999998</v>
      </c>
      <c r="J67" s="723">
        <v>33.375999999999998</v>
      </c>
      <c r="K67" s="723">
        <v>32.893000000000001</v>
      </c>
      <c r="L67" s="723">
        <v>35.965000000000003</v>
      </c>
      <c r="M67" s="723">
        <v>37.011000000000003</v>
      </c>
      <c r="N67" s="723">
        <v>31.497</v>
      </c>
      <c r="O67" s="298">
        <v>112.61099999999999</v>
      </c>
      <c r="P67" s="743">
        <v>105.869</v>
      </c>
      <c r="Q67" s="744">
        <v>1.8696378966673901</v>
      </c>
      <c r="R67" s="745">
        <v>1.872195881369314</v>
      </c>
      <c r="S67" s="731">
        <v>15.7</v>
      </c>
      <c r="T67" s="731">
        <v>20.2</v>
      </c>
      <c r="U67" s="731">
        <v>14.5</v>
      </c>
      <c r="V67" s="732"/>
      <c r="W67" s="731">
        <v>15.7</v>
      </c>
      <c r="X67" s="731">
        <v>20.2</v>
      </c>
      <c r="Y67" s="731">
        <v>14.5</v>
      </c>
      <c r="Z67" s="364"/>
      <c r="AA67" s="732">
        <v>17.5</v>
      </c>
      <c r="AB67" s="732">
        <v>16.8</v>
      </c>
      <c r="AC67" s="746">
        <v>17.100000000000001</v>
      </c>
      <c r="AD67" s="731">
        <v>15.7</v>
      </c>
      <c r="AE67" s="732">
        <v>21.2</v>
      </c>
      <c r="AF67" s="732">
        <v>14.5</v>
      </c>
      <c r="AG67" s="732"/>
      <c r="AH67" s="731">
        <v>15.7</v>
      </c>
      <c r="AI67" s="732">
        <v>21.2</v>
      </c>
      <c r="AJ67" s="732">
        <v>14.5</v>
      </c>
      <c r="AK67" s="364"/>
      <c r="AL67" s="732">
        <v>17.5</v>
      </c>
      <c r="AM67" s="732">
        <v>16.8</v>
      </c>
      <c r="AN67" s="746">
        <v>17.100000000000001</v>
      </c>
      <c r="AO67" s="733">
        <v>0.75852439191629495</v>
      </c>
      <c r="AP67" s="732">
        <v>13.274176858535162</v>
      </c>
      <c r="AQ67" s="732">
        <v>12.743209784193755</v>
      </c>
      <c r="AR67" s="732">
        <v>16.077173330341115</v>
      </c>
      <c r="AS67" s="299">
        <v>3.7434455000000005E-2</v>
      </c>
      <c r="AT67" s="820">
        <v>0.29207498749999999</v>
      </c>
      <c r="AU67" s="748">
        <v>0.28625710784869018</v>
      </c>
      <c r="AV67" s="300">
        <v>4.1764875832419321E-2</v>
      </c>
      <c r="AW67" s="299" t="e">
        <v>#REF!</v>
      </c>
      <c r="AX67" s="734" t="e">
        <v>#REF!</v>
      </c>
      <c r="AY67" s="752" t="e">
        <v>#REF!</v>
      </c>
      <c r="AZ67" s="810">
        <v>1</v>
      </c>
      <c r="BA67" s="752">
        <v>0.28625710784869018</v>
      </c>
      <c r="BB67" s="735">
        <v>4.5878573054032201E-2</v>
      </c>
      <c r="BC67" s="735">
        <v>0.4733193233692467</v>
      </c>
      <c r="BD67" s="810">
        <v>1</v>
      </c>
      <c r="BE67" s="752">
        <v>0.4733193233692467</v>
      </c>
      <c r="BF67" s="732">
        <v>8.7153666403315053E-2</v>
      </c>
      <c r="BG67" s="732">
        <v>0.24985783642062082</v>
      </c>
      <c r="BH67" s="749" t="s">
        <v>383</v>
      </c>
      <c r="BI67" s="409" t="s">
        <v>237</v>
      </c>
      <c r="BJ67" s="750">
        <v>310</v>
      </c>
      <c r="BK67" s="755">
        <v>0.98</v>
      </c>
      <c r="BL67" s="722" t="s">
        <v>235</v>
      </c>
      <c r="BM67" s="409" t="s">
        <v>384</v>
      </c>
      <c r="BN67" s="409" t="s">
        <v>264</v>
      </c>
      <c r="BO67" s="364" t="s">
        <v>898</v>
      </c>
      <c r="BP67" s="723"/>
      <c r="BQ67" s="16"/>
      <c r="BR67" s="16"/>
      <c r="BS67" s="16"/>
      <c r="BT67" s="16"/>
      <c r="BU67" s="16"/>
      <c r="BV67" s="16"/>
      <c r="BW67" s="16"/>
    </row>
    <row r="68" spans="1:75" ht="12" customHeight="1" x14ac:dyDescent="0.2">
      <c r="A68" s="3">
        <v>185</v>
      </c>
      <c r="B68" s="716" t="s">
        <v>1003</v>
      </c>
      <c r="C68" s="740" t="s">
        <v>268</v>
      </c>
      <c r="D68" s="721" t="s">
        <v>268</v>
      </c>
      <c r="E68" s="741" t="s">
        <v>719</v>
      </c>
      <c r="F68" s="742" t="s">
        <v>418</v>
      </c>
      <c r="G68" s="723">
        <v>73.069000000000003</v>
      </c>
      <c r="H68" s="723">
        <v>71.314999999999998</v>
      </c>
      <c r="I68" s="723">
        <v>73.796000000000006</v>
      </c>
      <c r="J68" s="723">
        <v>65.908000000000001</v>
      </c>
      <c r="K68" s="723">
        <v>71.638000000000005</v>
      </c>
      <c r="L68" s="723">
        <v>70.126000000000005</v>
      </c>
      <c r="M68" s="723">
        <v>73.28</v>
      </c>
      <c r="N68" s="723">
        <v>64.912000000000006</v>
      </c>
      <c r="O68" s="298">
        <v>218.18</v>
      </c>
      <c r="P68" s="743">
        <v>215.04400000000001</v>
      </c>
      <c r="Q68" s="744">
        <v>38.566770556636101</v>
      </c>
      <c r="R68" s="745">
        <v>21.516318574378321</v>
      </c>
      <c r="S68" s="731"/>
      <c r="T68" s="732"/>
      <c r="U68" s="732"/>
      <c r="V68" s="732"/>
      <c r="W68" s="731"/>
      <c r="X68" s="732"/>
      <c r="Y68" s="732"/>
      <c r="Z68" s="747"/>
      <c r="AA68" s="732"/>
      <c r="AB68" s="732"/>
      <c r="AC68" s="746"/>
      <c r="AD68" s="731" t="s">
        <v>686</v>
      </c>
      <c r="AE68" s="732" t="s">
        <v>686</v>
      </c>
      <c r="AF68" s="732" t="s">
        <v>686</v>
      </c>
      <c r="AG68" s="747" t="s">
        <v>686</v>
      </c>
      <c r="AH68" s="731" t="s">
        <v>686</v>
      </c>
      <c r="AI68" s="732" t="s">
        <v>686</v>
      </c>
      <c r="AJ68" s="732" t="s">
        <v>686</v>
      </c>
      <c r="AK68" s="747" t="s">
        <v>686</v>
      </c>
      <c r="AL68" s="731" t="s">
        <v>686</v>
      </c>
      <c r="AM68" s="747" t="s">
        <v>686</v>
      </c>
      <c r="AN68" s="723">
        <v>1.8</v>
      </c>
      <c r="AO68" s="733">
        <v>5.9113996488366158</v>
      </c>
      <c r="AP68" s="732">
        <v>10.64051936790591</v>
      </c>
      <c r="AQ68" s="732">
        <v>10.64051936790591</v>
      </c>
      <c r="AR68" s="732">
        <v>4.010129841976477</v>
      </c>
      <c r="AS68" s="299">
        <v>7.7980320000000007E-3</v>
      </c>
      <c r="AT68" s="820">
        <v>4.8347798400000003E-2</v>
      </c>
      <c r="AU68" s="748">
        <v>4.2997730908370405E-2</v>
      </c>
      <c r="AV68" s="300">
        <v>8.3519564622567075E-3</v>
      </c>
      <c r="AW68" s="299" t="e">
        <v>#REF!</v>
      </c>
      <c r="AX68" s="734" t="e">
        <v>#REF!</v>
      </c>
      <c r="AY68" s="752" t="e">
        <v>#REF!</v>
      </c>
      <c r="AZ68" s="810">
        <v>1</v>
      </c>
      <c r="BA68" s="752">
        <v>4.2997730908370405E-2</v>
      </c>
      <c r="BB68" s="735">
        <v>2.1717959437094515E-2</v>
      </c>
      <c r="BC68" s="735">
        <v>9.702518149100639E-2</v>
      </c>
      <c r="BD68" s="810">
        <v>1</v>
      </c>
      <c r="BE68" s="752">
        <v>9.702518149100639E-2</v>
      </c>
      <c r="BF68" s="732">
        <v>1.9814179884143581</v>
      </c>
      <c r="BG68" s="732">
        <v>5.3586514444868731</v>
      </c>
      <c r="BH68" s="754"/>
      <c r="BI68" s="409"/>
      <c r="BJ68" s="409"/>
      <c r="BK68" s="409"/>
      <c r="BL68" s="722" t="s">
        <v>225</v>
      </c>
      <c r="BM68" s="409"/>
      <c r="BN68" s="409" t="s">
        <v>174</v>
      </c>
      <c r="BO68" s="364"/>
      <c r="BP68" s="723"/>
      <c r="BQ68" s="16"/>
      <c r="BR68" s="16"/>
      <c r="BS68" s="16"/>
      <c r="BT68" s="16"/>
      <c r="BU68" s="16"/>
      <c r="BV68" s="16"/>
      <c r="BW68" s="16"/>
    </row>
    <row r="69" spans="1:75" ht="12" customHeight="1" x14ac:dyDescent="0.2">
      <c r="A69" s="3">
        <v>66</v>
      </c>
      <c r="B69" s="716" t="s">
        <v>49</v>
      </c>
      <c r="C69" s="740" t="s">
        <v>268</v>
      </c>
      <c r="D69" s="721" t="s">
        <v>268</v>
      </c>
      <c r="E69" s="741" t="s">
        <v>719</v>
      </c>
      <c r="F69" s="742" t="s">
        <v>417</v>
      </c>
      <c r="G69" s="723">
        <v>8644.4840000000004</v>
      </c>
      <c r="H69" s="723">
        <v>7866.4709999999995</v>
      </c>
      <c r="I69" s="723">
        <v>7109.2389999999996</v>
      </c>
      <c r="J69" s="723">
        <v>6619.5020000000004</v>
      </c>
      <c r="K69" s="723">
        <v>8391.5159999999996</v>
      </c>
      <c r="L69" s="723">
        <v>7664.4780000000001</v>
      </c>
      <c r="M69" s="723">
        <v>6958.34</v>
      </c>
      <c r="N69" s="723">
        <v>6511.7910000000002</v>
      </c>
      <c r="O69" s="298">
        <v>23620.194000000003</v>
      </c>
      <c r="P69" s="743">
        <v>23014.333999999999</v>
      </c>
      <c r="Q69" s="744">
        <v>36.549012265390999</v>
      </c>
      <c r="R69" s="745">
        <v>18.813167585032474</v>
      </c>
      <c r="S69" s="731">
        <v>0.1</v>
      </c>
      <c r="T69" s="732">
        <v>0.2</v>
      </c>
      <c r="U69" s="732">
        <v>0.7</v>
      </c>
      <c r="V69" s="732">
        <v>5.3</v>
      </c>
      <c r="W69" s="731">
        <v>0.1</v>
      </c>
      <c r="X69" s="732">
        <v>0.2</v>
      </c>
      <c r="Y69" s="732">
        <v>0.6</v>
      </c>
      <c r="Z69" s="747">
        <v>2.6</v>
      </c>
      <c r="AA69" s="732">
        <v>0.3</v>
      </c>
      <c r="AB69" s="732">
        <v>0.3</v>
      </c>
      <c r="AC69" s="746">
        <v>0.3</v>
      </c>
      <c r="AD69" s="731">
        <v>0.1</v>
      </c>
      <c r="AE69" s="732">
        <v>0.2</v>
      </c>
      <c r="AF69" s="732">
        <v>0.7</v>
      </c>
      <c r="AG69" s="732">
        <v>6.2</v>
      </c>
      <c r="AH69" s="731">
        <v>0.1</v>
      </c>
      <c r="AI69" s="732">
        <v>0.2</v>
      </c>
      <c r="AJ69" s="732">
        <v>0.6</v>
      </c>
      <c r="AK69" s="747">
        <v>2.4</v>
      </c>
      <c r="AL69" s="732">
        <v>0.3</v>
      </c>
      <c r="AM69" s="732">
        <v>0.3</v>
      </c>
      <c r="AN69" s="746">
        <v>0.3</v>
      </c>
      <c r="AO69" s="733">
        <v>5.9113996488366158</v>
      </c>
      <c r="AP69" s="732">
        <v>6.2</v>
      </c>
      <c r="AQ69" s="732">
        <v>2.4</v>
      </c>
      <c r="AR69" s="732">
        <v>1.2999999999999998</v>
      </c>
      <c r="AS69" s="299">
        <v>0.139612611</v>
      </c>
      <c r="AT69" s="820">
        <v>0.63769995749999997</v>
      </c>
      <c r="AU69" s="748">
        <v>0.54523658077111326</v>
      </c>
      <c r="AV69" s="300">
        <v>0.47962787579999999</v>
      </c>
      <c r="AW69" s="299" t="e">
        <v>#REF!</v>
      </c>
      <c r="AX69" s="734" t="e">
        <v>#REF!</v>
      </c>
      <c r="AY69" s="752" t="e">
        <v>#REF!</v>
      </c>
      <c r="AZ69" s="810">
        <v>1</v>
      </c>
      <c r="BA69" s="752">
        <v>0.54523658077111326</v>
      </c>
      <c r="BB69" s="735">
        <v>0.70630471900000003</v>
      </c>
      <c r="BC69" s="735">
        <v>2.3625993699828292</v>
      </c>
      <c r="BD69" s="810">
        <v>1</v>
      </c>
      <c r="BE69" s="752">
        <v>2.3625993699828292</v>
      </c>
      <c r="BF69" s="732">
        <v>17.224414403133842</v>
      </c>
      <c r="BG69" s="732">
        <v>93.041898224745282</v>
      </c>
      <c r="BH69" s="754" t="s">
        <v>386</v>
      </c>
      <c r="BI69" s="409" t="s">
        <v>385</v>
      </c>
      <c r="BJ69" s="409">
        <v>65</v>
      </c>
      <c r="BK69" s="751" t="s">
        <v>227</v>
      </c>
      <c r="BL69" s="722" t="s">
        <v>228</v>
      </c>
      <c r="BM69" s="409" t="s">
        <v>387</v>
      </c>
      <c r="BN69" s="409" t="s">
        <v>264</v>
      </c>
      <c r="BO69" s="364" t="s">
        <v>899</v>
      </c>
      <c r="BP69" s="723"/>
      <c r="BQ69" s="16"/>
      <c r="BR69" s="16"/>
      <c r="BS69" s="16"/>
      <c r="BT69" s="16"/>
      <c r="BU69" s="16"/>
      <c r="BV69" s="16"/>
      <c r="BW69" s="16"/>
    </row>
    <row r="70" spans="1:75" ht="12.75" customHeight="1" x14ac:dyDescent="0.2">
      <c r="A70" s="3">
        <v>220</v>
      </c>
      <c r="B70" s="716" t="s">
        <v>428</v>
      </c>
      <c r="C70" s="740" t="s">
        <v>267</v>
      </c>
      <c r="D70" s="721" t="s">
        <v>267</v>
      </c>
      <c r="E70" s="741" t="s">
        <v>716</v>
      </c>
      <c r="F70" s="742" t="s">
        <v>420</v>
      </c>
      <c r="G70" s="758">
        <v>1.4170290126696155</v>
      </c>
      <c r="H70" s="758">
        <v>1.4914161481370418</v>
      </c>
      <c r="I70" s="758">
        <v>1.4799366519229329</v>
      </c>
      <c r="J70" s="758">
        <v>1.3784579053902091</v>
      </c>
      <c r="K70" s="758">
        <v>1.3449377764450108</v>
      </c>
      <c r="L70" s="758">
        <v>1.4193249119124374</v>
      </c>
      <c r="M70" s="758">
        <v>1.4110596746382786</v>
      </c>
      <c r="N70" s="758">
        <v>1.3210604243196642</v>
      </c>
      <c r="O70" s="298">
        <v>4.3883818127295902</v>
      </c>
      <c r="P70" s="743">
        <v>4.1753223629957263</v>
      </c>
      <c r="Q70" s="744">
        <v>5.22</v>
      </c>
      <c r="R70" s="745">
        <v>2.3397251328889039</v>
      </c>
      <c r="S70" s="731"/>
      <c r="T70" s="732"/>
      <c r="U70" s="732"/>
      <c r="V70" s="732"/>
      <c r="W70" s="731"/>
      <c r="X70" s="732"/>
      <c r="Y70" s="732"/>
      <c r="Z70" s="747"/>
      <c r="AA70" s="732"/>
      <c r="AB70" s="732"/>
      <c r="AC70" s="746"/>
      <c r="AD70" s="731">
        <v>16.2</v>
      </c>
      <c r="AE70" s="732">
        <v>28.5</v>
      </c>
      <c r="AF70" s="732">
        <v>37.200000000000003</v>
      </c>
      <c r="AG70" s="747" t="s">
        <v>686</v>
      </c>
      <c r="AH70" s="731">
        <v>12.6</v>
      </c>
      <c r="AI70" s="732">
        <v>30.5</v>
      </c>
      <c r="AJ70" s="732">
        <v>36.799999999999997</v>
      </c>
      <c r="AK70" s="747" t="s">
        <v>686</v>
      </c>
      <c r="AL70" s="731">
        <v>27.3</v>
      </c>
      <c r="AM70" s="747">
        <v>26.6</v>
      </c>
      <c r="AN70" s="746">
        <v>27</v>
      </c>
      <c r="AO70" s="733">
        <v>0.75852439191629495</v>
      </c>
      <c r="AP70" s="732">
        <v>20.707715899314852</v>
      </c>
      <c r="AQ70" s="732">
        <v>20.176748824973448</v>
      </c>
      <c r="AR70" s="732">
        <v>25.360558090536038</v>
      </c>
      <c r="AS70" s="299">
        <v>2.3267749550191165E-3</v>
      </c>
      <c r="AT70" s="820">
        <v>1.4267651177936878E-2</v>
      </c>
      <c r="AU70" s="748">
        <v>1.4058128544537429E-2</v>
      </c>
      <c r="AV70" s="300">
        <v>3.3119651428857474E-4</v>
      </c>
      <c r="AW70" s="299" t="e">
        <v>#REF!</v>
      </c>
      <c r="AX70" s="734" t="e">
        <v>#REF!</v>
      </c>
      <c r="AY70" s="752" t="e">
        <v>#REF!</v>
      </c>
      <c r="AZ70" s="810">
        <v>1</v>
      </c>
      <c r="BA70" s="752">
        <v>1.4058128544537429E-2</v>
      </c>
      <c r="BB70" s="735">
        <v>2.8787691455000749E-3</v>
      </c>
      <c r="BC70" s="735">
        <v>2.6337680981337399E-2</v>
      </c>
      <c r="BD70" s="810">
        <v>1</v>
      </c>
      <c r="BE70" s="752">
        <v>2.6337680981337399E-2</v>
      </c>
      <c r="BF70" s="732">
        <v>2.2649610697625926E-3</v>
      </c>
      <c r="BG70" s="732">
        <v>7.3454425289319284E-3</v>
      </c>
      <c r="BH70" s="754"/>
      <c r="BI70" s="409"/>
      <c r="BJ70" s="409"/>
      <c r="BK70" s="409"/>
      <c r="BL70" s="722" t="s">
        <v>225</v>
      </c>
      <c r="BM70" s="409"/>
      <c r="BN70" s="409" t="s">
        <v>44</v>
      </c>
      <c r="BO70" s="364"/>
      <c r="BP70" s="723"/>
      <c r="BQ70" s="16"/>
      <c r="BR70" s="16"/>
      <c r="BS70" s="16"/>
      <c r="BT70" s="16"/>
      <c r="BU70" s="16"/>
      <c r="BV70" s="16"/>
      <c r="BW70" s="16"/>
    </row>
    <row r="71" spans="1:75" ht="12" customHeight="1" x14ac:dyDescent="0.2">
      <c r="A71" s="3">
        <v>67</v>
      </c>
      <c r="B71" s="716" t="s">
        <v>52</v>
      </c>
      <c r="C71" s="740" t="s">
        <v>270</v>
      </c>
      <c r="D71" s="721" t="s">
        <v>270</v>
      </c>
      <c r="E71" s="741" t="s">
        <v>718</v>
      </c>
      <c r="F71" s="742" t="s">
        <v>419</v>
      </c>
      <c r="G71" s="758">
        <v>45.756</v>
      </c>
      <c r="H71" s="758">
        <v>45.134</v>
      </c>
      <c r="I71" s="758">
        <v>42.750999999999998</v>
      </c>
      <c r="J71" s="758">
        <v>38.901000000000003</v>
      </c>
      <c r="K71" s="758">
        <v>43.298000000000002</v>
      </c>
      <c r="L71" s="758">
        <v>43.043999999999997</v>
      </c>
      <c r="M71" s="758">
        <v>41.045000000000002</v>
      </c>
      <c r="N71" s="758">
        <v>36.814999999999998</v>
      </c>
      <c r="O71" s="298">
        <v>133.64099999999999</v>
      </c>
      <c r="P71" s="743">
        <v>127.387</v>
      </c>
      <c r="Q71" s="744">
        <v>21.677014305696702</v>
      </c>
      <c r="R71" s="745">
        <v>6.9938135654095293</v>
      </c>
      <c r="S71" s="731"/>
      <c r="T71" s="732"/>
      <c r="U71" s="732"/>
      <c r="V71" s="732"/>
      <c r="W71" s="731"/>
      <c r="X71" s="732"/>
      <c r="Y71" s="732"/>
      <c r="Z71" s="364"/>
      <c r="AA71" s="732"/>
      <c r="AB71" s="732"/>
      <c r="AC71" s="746">
        <v>0.9</v>
      </c>
      <c r="AD71" s="731"/>
      <c r="AE71" s="732"/>
      <c r="AF71" s="732"/>
      <c r="AG71" s="747"/>
      <c r="AH71" s="731"/>
      <c r="AI71" s="732"/>
      <c r="AJ71" s="732"/>
      <c r="AK71" s="747"/>
      <c r="AL71" s="731"/>
      <c r="AM71" s="747"/>
      <c r="AN71" s="746">
        <v>0.9</v>
      </c>
      <c r="AO71" s="733">
        <v>1.1166596956660293</v>
      </c>
      <c r="AP71" s="732">
        <v>1.0049937260994264</v>
      </c>
      <c r="AQ71" s="732">
        <v>1.0049937260994264</v>
      </c>
      <c r="AR71" s="732">
        <v>0.9262484315248567</v>
      </c>
      <c r="AS71" s="299">
        <v>2.349252E-3</v>
      </c>
      <c r="AT71" s="820">
        <v>1.4565362400000002E-2</v>
      </c>
      <c r="AU71" s="748">
        <v>1.5944260776216235E-2</v>
      </c>
      <c r="AV71" s="300">
        <v>2.8058166297920649E-3</v>
      </c>
      <c r="AW71" s="299" t="e">
        <v>#REF!</v>
      </c>
      <c r="AX71" s="734" t="e">
        <v>#REF!</v>
      </c>
      <c r="AY71" s="752" t="e">
        <v>#REF!</v>
      </c>
      <c r="AZ71" s="806">
        <v>0.96</v>
      </c>
      <c r="BA71" s="804">
        <v>1.5306490345167586E-2</v>
      </c>
      <c r="BB71" s="735">
        <v>3.1101930496534418E-3</v>
      </c>
      <c r="BC71" s="735">
        <v>2.7686591649867136E-2</v>
      </c>
      <c r="BD71" s="806">
        <v>0.96</v>
      </c>
      <c r="BE71" s="804">
        <v>2.657912798387245E-2</v>
      </c>
      <c r="BF71" s="732">
        <v>5.1327584538788155E-2</v>
      </c>
      <c r="BG71" s="732">
        <v>0.11621047296131998</v>
      </c>
      <c r="BH71" s="754" t="s">
        <v>432</v>
      </c>
      <c r="BI71" s="409" t="s">
        <v>237</v>
      </c>
      <c r="BJ71" s="409">
        <v>28</v>
      </c>
      <c r="BK71" s="751" t="s">
        <v>227</v>
      </c>
      <c r="BL71" s="722" t="s">
        <v>228</v>
      </c>
      <c r="BM71" s="409" t="s">
        <v>663</v>
      </c>
      <c r="BN71" s="409" t="s">
        <v>264</v>
      </c>
      <c r="BO71" s="364" t="s">
        <v>900</v>
      </c>
      <c r="BP71" s="723"/>
      <c r="BQ71" s="16"/>
      <c r="BR71" s="16"/>
      <c r="BS71" s="16"/>
      <c r="BT71" s="16"/>
      <c r="BU71" s="16"/>
      <c r="BV71" s="16"/>
      <c r="BW71" s="16"/>
    </row>
    <row r="72" spans="1:75" ht="12" customHeight="1" x14ac:dyDescent="0.2">
      <c r="A72" s="3">
        <v>68</v>
      </c>
      <c r="B72" s="716" t="s">
        <v>53</v>
      </c>
      <c r="C72" s="740" t="s">
        <v>267</v>
      </c>
      <c r="D72" s="721" t="s">
        <v>267</v>
      </c>
      <c r="E72" s="741" t="s">
        <v>716</v>
      </c>
      <c r="F72" s="742" t="s">
        <v>420</v>
      </c>
      <c r="G72" s="758">
        <v>130.53</v>
      </c>
      <c r="H72" s="758">
        <v>153.78</v>
      </c>
      <c r="I72" s="758">
        <v>159.94900000000001</v>
      </c>
      <c r="J72" s="758">
        <v>153.57900000000001</v>
      </c>
      <c r="K72" s="758">
        <v>124.42</v>
      </c>
      <c r="L72" s="758">
        <v>146.65899999999999</v>
      </c>
      <c r="M72" s="758">
        <v>152.851</v>
      </c>
      <c r="N72" s="758">
        <v>146.184</v>
      </c>
      <c r="O72" s="298">
        <v>444.25900000000001</v>
      </c>
      <c r="P72" s="743">
        <v>423.93</v>
      </c>
      <c r="Q72" s="744">
        <v>1.9455795653199901</v>
      </c>
      <c r="R72" s="745">
        <v>1.8816798304295381</v>
      </c>
      <c r="S72" s="731">
        <v>39</v>
      </c>
      <c r="T72" s="732">
        <v>65.099999999999994</v>
      </c>
      <c r="U72" s="732">
        <v>67.7</v>
      </c>
      <c r="V72" s="732"/>
      <c r="W72" s="731">
        <v>39</v>
      </c>
      <c r="X72" s="732">
        <v>51.8</v>
      </c>
      <c r="Y72" s="732">
        <v>47.1</v>
      </c>
      <c r="Z72" s="747"/>
      <c r="AA72" s="732">
        <v>57.7</v>
      </c>
      <c r="AB72" s="732">
        <v>46.3</v>
      </c>
      <c r="AC72" s="746">
        <v>52.2</v>
      </c>
      <c r="AD72" s="731">
        <v>39</v>
      </c>
      <c r="AE72" s="732">
        <v>65.099999999999994</v>
      </c>
      <c r="AF72" s="732">
        <v>67.7</v>
      </c>
      <c r="AG72" s="732"/>
      <c r="AH72" s="731">
        <v>39</v>
      </c>
      <c r="AI72" s="732">
        <v>51.8</v>
      </c>
      <c r="AJ72" s="732">
        <v>47.1</v>
      </c>
      <c r="AK72" s="747"/>
      <c r="AL72" s="732">
        <v>57.7</v>
      </c>
      <c r="AM72" s="732">
        <v>46.3</v>
      </c>
      <c r="AN72" s="746">
        <v>52.2</v>
      </c>
      <c r="AO72" s="733">
        <v>0.75852439191629495</v>
      </c>
      <c r="AP72" s="732">
        <v>43.766857413570222</v>
      </c>
      <c r="AQ72" s="732">
        <v>35.119679345724457</v>
      </c>
      <c r="AR72" s="732">
        <v>49.010817094911843</v>
      </c>
      <c r="AS72" s="299">
        <v>0.45578893599999998</v>
      </c>
      <c r="AT72" s="820">
        <v>3.2518064750000004</v>
      </c>
      <c r="AU72" s="748">
        <v>3.1997686763805877</v>
      </c>
      <c r="AV72" s="300">
        <v>0.52692256840116447</v>
      </c>
      <c r="AW72" s="299" t="e">
        <v>#REF!</v>
      </c>
      <c r="AX72" s="734" t="e">
        <v>#REF!</v>
      </c>
      <c r="AY72" s="752" t="e">
        <v>#REF!</v>
      </c>
      <c r="AZ72" s="806">
        <v>0.93</v>
      </c>
      <c r="BA72" s="804">
        <v>2.9757848690339466</v>
      </c>
      <c r="BB72" s="735">
        <v>0.57434499000194084</v>
      </c>
      <c r="BC72" s="735">
        <v>5.8173029412595296</v>
      </c>
      <c r="BD72" s="806">
        <v>0.93</v>
      </c>
      <c r="BE72" s="804">
        <v>5.4100917353713625</v>
      </c>
      <c r="BF72" s="732">
        <v>0.51086180628170552</v>
      </c>
      <c r="BG72" s="732">
        <v>1.9704531058916519</v>
      </c>
      <c r="BH72" s="754" t="s">
        <v>1038</v>
      </c>
      <c r="BI72" s="409" t="s">
        <v>237</v>
      </c>
      <c r="BJ72" s="409">
        <v>3332</v>
      </c>
      <c r="BK72" s="751" t="s">
        <v>227</v>
      </c>
      <c r="BL72" s="722" t="s">
        <v>228</v>
      </c>
      <c r="BM72" s="409" t="s">
        <v>1039</v>
      </c>
      <c r="BN72" s="409" t="s">
        <v>264</v>
      </c>
      <c r="BO72" s="364" t="s">
        <v>1040</v>
      </c>
      <c r="BP72" s="723"/>
      <c r="BQ72" s="16"/>
      <c r="BR72" s="16"/>
      <c r="BS72" s="16"/>
      <c r="BT72" s="16"/>
      <c r="BU72" s="16"/>
      <c r="BV72" s="16"/>
      <c r="BW72" s="16"/>
    </row>
    <row r="73" spans="1:75" ht="12" customHeight="1" x14ac:dyDescent="0.25">
      <c r="A73" s="3">
        <v>69</v>
      </c>
      <c r="B73" s="716" t="s">
        <v>54</v>
      </c>
      <c r="C73" s="740" t="s">
        <v>267</v>
      </c>
      <c r="D73" s="721" t="s">
        <v>267</v>
      </c>
      <c r="E73" s="741" t="s">
        <v>716</v>
      </c>
      <c r="F73" s="742" t="s">
        <v>420</v>
      </c>
      <c r="G73" s="758">
        <v>1823.5050000000001</v>
      </c>
      <c r="H73" s="758">
        <v>1980.578</v>
      </c>
      <c r="I73" s="758">
        <v>2045.337</v>
      </c>
      <c r="J73" s="758">
        <v>1995.4929999999999</v>
      </c>
      <c r="K73" s="758">
        <v>1742.25</v>
      </c>
      <c r="L73" s="758">
        <v>1898.3409999999999</v>
      </c>
      <c r="M73" s="758">
        <v>1954.4480000000001</v>
      </c>
      <c r="N73" s="758">
        <v>1914.1079999999999</v>
      </c>
      <c r="O73" s="298">
        <v>5849.42</v>
      </c>
      <c r="P73" s="743">
        <v>5595.0389999999998</v>
      </c>
      <c r="Q73" s="744">
        <v>3.7735302411698002</v>
      </c>
      <c r="R73" s="745">
        <v>2.1250394955779219</v>
      </c>
      <c r="S73" s="731">
        <v>14.5</v>
      </c>
      <c r="T73" s="732">
        <v>20.2</v>
      </c>
      <c r="U73" s="732">
        <v>23.4</v>
      </c>
      <c r="V73" s="732"/>
      <c r="W73" s="731">
        <v>13.8</v>
      </c>
      <c r="X73" s="732">
        <v>18.7</v>
      </c>
      <c r="Y73" s="732">
        <v>22.8</v>
      </c>
      <c r="Z73" s="732"/>
      <c r="AA73" s="731">
        <v>19.399999999999999</v>
      </c>
      <c r="AB73" s="732">
        <v>18.399999999999999</v>
      </c>
      <c r="AC73" s="746">
        <v>18.899999999999999</v>
      </c>
      <c r="AD73" s="731">
        <v>14.5</v>
      </c>
      <c r="AE73" s="732">
        <v>20.2</v>
      </c>
      <c r="AF73" s="732">
        <v>23.4</v>
      </c>
      <c r="AG73" s="732"/>
      <c r="AH73" s="731">
        <v>13.8</v>
      </c>
      <c r="AI73" s="732">
        <v>18.7</v>
      </c>
      <c r="AJ73" s="732">
        <v>22.8</v>
      </c>
      <c r="AK73" s="747"/>
      <c r="AL73" s="732">
        <v>19.399999999999999</v>
      </c>
      <c r="AM73" s="732">
        <v>18.399999999999999</v>
      </c>
      <c r="AN73" s="746">
        <v>18.899999999999999</v>
      </c>
      <c r="AO73" s="733">
        <v>0.75852439191629495</v>
      </c>
      <c r="AP73" s="732">
        <v>14.715373203176121</v>
      </c>
      <c r="AQ73" s="732">
        <v>13.956848811259826</v>
      </c>
      <c r="AR73" s="732">
        <v>17.759027751804492</v>
      </c>
      <c r="AS73" s="299">
        <v>2.1841282500000001</v>
      </c>
      <c r="AT73" s="820">
        <v>14.930732659999999</v>
      </c>
      <c r="AU73" s="748">
        <v>14.664651288272841</v>
      </c>
      <c r="AV73" s="300">
        <v>2.5206042911024911</v>
      </c>
      <c r="AW73" s="299" t="e">
        <v>#REF!</v>
      </c>
      <c r="AX73" s="734" t="e">
        <v>#REF!</v>
      </c>
      <c r="AY73" s="752" t="e">
        <v>#REF!</v>
      </c>
      <c r="AZ73" s="810">
        <v>1</v>
      </c>
      <c r="BA73" s="752">
        <v>14.664651288272841</v>
      </c>
      <c r="BB73" s="735">
        <v>2.7449216518374846</v>
      </c>
      <c r="BC73" s="735">
        <v>27.127953753444455</v>
      </c>
      <c r="BD73" s="810">
        <v>1</v>
      </c>
      <c r="BE73" s="752">
        <v>27.127953753444455</v>
      </c>
      <c r="BF73" s="732">
        <v>2.8394495297591416</v>
      </c>
      <c r="BG73" s="732">
        <v>8.6115868704768985</v>
      </c>
      <c r="BH73" s="749">
        <v>2015</v>
      </c>
      <c r="BI73" s="409" t="s">
        <v>237</v>
      </c>
      <c r="BJ73" s="750">
        <v>2286</v>
      </c>
      <c r="BK73" s="755" t="s">
        <v>227</v>
      </c>
      <c r="BL73" s="722" t="s">
        <v>228</v>
      </c>
      <c r="BM73" s="760" t="s">
        <v>742</v>
      </c>
      <c r="BN73" s="409" t="s">
        <v>264</v>
      </c>
      <c r="BO73" s="364" t="s">
        <v>901</v>
      </c>
      <c r="BP73" s="723"/>
      <c r="BQ73" s="16"/>
      <c r="BR73" s="16"/>
      <c r="BS73" s="16"/>
      <c r="BT73" s="16"/>
      <c r="BU73" s="16"/>
      <c r="BV73" s="16"/>
      <c r="BW73" s="16"/>
    </row>
    <row r="74" spans="1:75" ht="12" customHeight="1" x14ac:dyDescent="0.2">
      <c r="A74" s="3">
        <v>71</v>
      </c>
      <c r="B74" s="716" t="s">
        <v>56</v>
      </c>
      <c r="C74" s="740" t="s">
        <v>270</v>
      </c>
      <c r="D74" s="721" t="s">
        <v>270</v>
      </c>
      <c r="E74" s="741" t="s">
        <v>718</v>
      </c>
      <c r="F74" s="742" t="s">
        <v>420</v>
      </c>
      <c r="G74" s="758">
        <v>10.523</v>
      </c>
      <c r="H74" s="758">
        <v>9.9339999999999993</v>
      </c>
      <c r="I74" s="758">
        <v>11.31</v>
      </c>
      <c r="J74" s="758">
        <v>11.316000000000001</v>
      </c>
      <c r="K74" s="758">
        <v>10.234</v>
      </c>
      <c r="L74" s="758">
        <v>9.1430000000000007</v>
      </c>
      <c r="M74" s="758">
        <v>11.02</v>
      </c>
      <c r="N74" s="758">
        <v>10.134</v>
      </c>
      <c r="O74" s="298">
        <v>31.767000000000003</v>
      </c>
      <c r="P74" s="743">
        <v>30.397000000000002</v>
      </c>
      <c r="Q74" s="744">
        <v>4.54</v>
      </c>
      <c r="R74" s="745">
        <v>2.2362237597007257</v>
      </c>
      <c r="S74" s="731"/>
      <c r="T74" s="732"/>
      <c r="U74" s="732"/>
      <c r="V74" s="732"/>
      <c r="W74" s="731"/>
      <c r="X74" s="732"/>
      <c r="Y74" s="732"/>
      <c r="Z74" s="364"/>
      <c r="AA74" s="732"/>
      <c r="AB74" s="732"/>
      <c r="AC74" s="746"/>
      <c r="AD74" s="731" t="s">
        <v>686</v>
      </c>
      <c r="AE74" s="732" t="s">
        <v>686</v>
      </c>
      <c r="AF74" s="732" t="s">
        <v>686</v>
      </c>
      <c r="AG74" s="747" t="s">
        <v>686</v>
      </c>
      <c r="AH74" s="731" t="s">
        <v>686</v>
      </c>
      <c r="AI74" s="732" t="s">
        <v>686</v>
      </c>
      <c r="AJ74" s="732" t="s">
        <v>686</v>
      </c>
      <c r="AK74" s="747" t="s">
        <v>686</v>
      </c>
      <c r="AL74" s="731" t="s">
        <v>686</v>
      </c>
      <c r="AM74" s="747" t="s">
        <v>686</v>
      </c>
      <c r="AN74" s="746">
        <v>0.9</v>
      </c>
      <c r="AO74" s="733">
        <v>1.1166596956660293</v>
      </c>
      <c r="AP74" s="732">
        <v>1.0049937260994264</v>
      </c>
      <c r="AQ74" s="732">
        <v>1.0049937260994264</v>
      </c>
      <c r="AR74" s="732">
        <v>0.9262484315248567</v>
      </c>
      <c r="AS74" s="299">
        <v>5.5947600000000005E-4</v>
      </c>
      <c r="AT74" s="820">
        <v>3.4687512000000005E-3</v>
      </c>
      <c r="AU74" s="748">
        <v>3.9739270963260543E-3</v>
      </c>
      <c r="AV74" s="300">
        <v>1.2934269254899619E-4</v>
      </c>
      <c r="AW74" s="299" t="e">
        <v>#REF!</v>
      </c>
      <c r="AX74" s="734" t="e">
        <v>#REF!</v>
      </c>
      <c r="AY74" s="752" t="e">
        <v>#REF!</v>
      </c>
      <c r="AZ74" s="810">
        <v>1</v>
      </c>
      <c r="BA74" s="752">
        <v>3.9739270963260543E-3</v>
      </c>
      <c r="BB74" s="735">
        <v>7.7504715424832696E-4</v>
      </c>
      <c r="BC74" s="735">
        <v>7.3870297348357407E-3</v>
      </c>
      <c r="BD74" s="810">
        <v>1</v>
      </c>
      <c r="BE74" s="752">
        <v>7.3870297348357407E-3</v>
      </c>
      <c r="BF74" s="732">
        <v>2.9222567705778453E-3</v>
      </c>
      <c r="BG74" s="732">
        <v>5.5542214688340452E-3</v>
      </c>
      <c r="BH74" s="754"/>
      <c r="BI74" s="409"/>
      <c r="BJ74" s="409"/>
      <c r="BK74" s="409"/>
      <c r="BL74" s="722" t="s">
        <v>225</v>
      </c>
      <c r="BM74" s="409"/>
      <c r="BN74" s="409" t="s">
        <v>52</v>
      </c>
      <c r="BO74" s="364"/>
      <c r="BP74" s="723"/>
      <c r="BQ74" s="16"/>
      <c r="BR74" s="16"/>
      <c r="BS74" s="16"/>
      <c r="BT74" s="16"/>
      <c r="BU74" s="16"/>
      <c r="BV74" s="16"/>
      <c r="BW74" s="16"/>
    </row>
    <row r="75" spans="1:75" ht="12" customHeight="1" x14ac:dyDescent="0.2">
      <c r="A75" s="3">
        <v>72</v>
      </c>
      <c r="B75" s="716" t="s">
        <v>58</v>
      </c>
      <c r="C75" s="740" t="s">
        <v>268</v>
      </c>
      <c r="D75" s="721" t="s">
        <v>268</v>
      </c>
      <c r="E75" s="741" t="s">
        <v>719</v>
      </c>
      <c r="F75" s="742" t="s">
        <v>419</v>
      </c>
      <c r="G75" s="758">
        <v>163.66200000000001</v>
      </c>
      <c r="H75" s="758">
        <v>145.76599999999999</v>
      </c>
      <c r="I75" s="758">
        <v>120.23699999999999</v>
      </c>
      <c r="J75" s="758">
        <v>99.933000000000007</v>
      </c>
      <c r="K75" s="758">
        <v>160.19</v>
      </c>
      <c r="L75" s="758">
        <v>143.12799999999999</v>
      </c>
      <c r="M75" s="758">
        <v>118.345</v>
      </c>
      <c r="N75" s="758">
        <v>98.760999999999996</v>
      </c>
      <c r="O75" s="298">
        <v>429.66499999999996</v>
      </c>
      <c r="P75" s="743">
        <v>421.66300000000001</v>
      </c>
      <c r="Q75" s="744">
        <v>31.145861605415799</v>
      </c>
      <c r="R75" s="745">
        <v>13.131975915986018</v>
      </c>
      <c r="S75" s="731"/>
      <c r="T75" s="732"/>
      <c r="U75" s="732"/>
      <c r="V75" s="732">
        <v>10</v>
      </c>
      <c r="W75" s="731"/>
      <c r="X75" s="732"/>
      <c r="Y75" s="732"/>
      <c r="Z75" s="364">
        <v>10</v>
      </c>
      <c r="AA75" s="732"/>
      <c r="AB75" s="732"/>
      <c r="AC75" s="746">
        <v>1.7</v>
      </c>
      <c r="AD75" s="731"/>
      <c r="AE75" s="732"/>
      <c r="AF75" s="732"/>
      <c r="AG75" s="732">
        <v>10</v>
      </c>
      <c r="AH75" s="731"/>
      <c r="AI75" s="732"/>
      <c r="AJ75" s="732"/>
      <c r="AK75" s="364">
        <v>10</v>
      </c>
      <c r="AL75" s="732"/>
      <c r="AM75" s="732"/>
      <c r="AN75" s="746">
        <v>1.7</v>
      </c>
      <c r="AO75" s="733">
        <v>5.9113996488366158</v>
      </c>
      <c r="AP75" s="732">
        <v>10</v>
      </c>
      <c r="AQ75" s="732">
        <v>10</v>
      </c>
      <c r="AR75" s="732">
        <v>3.7749999999999999</v>
      </c>
      <c r="AS75" s="299">
        <v>1.4472575999999999E-2</v>
      </c>
      <c r="AT75" s="820">
        <v>8.9729971199999994E-2</v>
      </c>
      <c r="AU75" s="748">
        <v>8.3486795692257323E-2</v>
      </c>
      <c r="AV75" s="300">
        <v>2.6394215999999998E-2</v>
      </c>
      <c r="AW75" s="299" t="e">
        <v>#REF!</v>
      </c>
      <c r="AX75" s="734" t="e">
        <v>#REF!</v>
      </c>
      <c r="AY75" s="752" t="e">
        <v>#REF!</v>
      </c>
      <c r="AZ75" s="810">
        <v>1</v>
      </c>
      <c r="BA75" s="752">
        <v>8.3486795692257323E-2</v>
      </c>
      <c r="BB75" s="735">
        <v>3.4341975999999996E-2</v>
      </c>
      <c r="BC75" s="735">
        <v>0.17077257090083234</v>
      </c>
      <c r="BD75" s="810">
        <v>1</v>
      </c>
      <c r="BE75" s="752">
        <v>0.17077257090083234</v>
      </c>
      <c r="BF75" s="732">
        <v>2.2792864959114363</v>
      </c>
      <c r="BG75" s="732">
        <v>4.3572264147495634</v>
      </c>
      <c r="BH75" s="754" t="s">
        <v>1054</v>
      </c>
      <c r="BI75" s="409" t="s">
        <v>1055</v>
      </c>
      <c r="BJ75" s="409">
        <v>28</v>
      </c>
      <c r="BK75" s="409" t="s">
        <v>227</v>
      </c>
      <c r="BL75" s="722" t="s">
        <v>228</v>
      </c>
      <c r="BM75" s="409" t="s">
        <v>1289</v>
      </c>
      <c r="BN75" s="409" t="s">
        <v>264</v>
      </c>
      <c r="BO75" s="364" t="s">
        <v>1056</v>
      </c>
      <c r="BP75" s="723"/>
      <c r="BQ75" s="16"/>
      <c r="BR75" s="16"/>
      <c r="BS75" s="16"/>
      <c r="BT75" s="16"/>
      <c r="BU75" s="16"/>
      <c r="BV75" s="16"/>
      <c r="BW75" s="16"/>
    </row>
    <row r="76" spans="1:75" ht="12" customHeight="1" x14ac:dyDescent="0.2">
      <c r="A76" s="3">
        <v>73</v>
      </c>
      <c r="B76" s="716" t="s">
        <v>60</v>
      </c>
      <c r="C76" s="740" t="s">
        <v>268</v>
      </c>
      <c r="D76" s="721" t="s">
        <v>268</v>
      </c>
      <c r="E76" s="741" t="s">
        <v>719</v>
      </c>
      <c r="F76" s="742" t="s">
        <v>417</v>
      </c>
      <c r="G76" s="758">
        <v>210.94399999999999</v>
      </c>
      <c r="H76" s="758">
        <v>183.07900000000001</v>
      </c>
      <c r="I76" s="758">
        <v>155.91300000000001</v>
      </c>
      <c r="J76" s="758">
        <v>132.40100000000001</v>
      </c>
      <c r="K76" s="758">
        <v>206.81200000000001</v>
      </c>
      <c r="L76" s="758">
        <v>179.52500000000001</v>
      </c>
      <c r="M76" s="758">
        <v>153.476</v>
      </c>
      <c r="N76" s="758">
        <v>131.905</v>
      </c>
      <c r="O76" s="298">
        <v>549.93600000000004</v>
      </c>
      <c r="P76" s="743">
        <v>539.81299999999999</v>
      </c>
      <c r="Q76" s="744">
        <v>35.892884594277596</v>
      </c>
      <c r="R76" s="745">
        <v>18.009521202124521</v>
      </c>
      <c r="S76" s="731"/>
      <c r="T76" s="732"/>
      <c r="U76" s="732"/>
      <c r="V76" s="732"/>
      <c r="W76" s="731"/>
      <c r="X76" s="732"/>
      <c r="Y76" s="732"/>
      <c r="Z76" s="364"/>
      <c r="AA76" s="732"/>
      <c r="AB76" s="732"/>
      <c r="AC76" s="746"/>
      <c r="AD76" s="731"/>
      <c r="AE76" s="732"/>
      <c r="AF76" s="732"/>
      <c r="AG76" s="747"/>
      <c r="AH76" s="731"/>
      <c r="AI76" s="732"/>
      <c r="AJ76" s="732"/>
      <c r="AK76" s="747"/>
      <c r="AL76" s="731"/>
      <c r="AM76" s="747"/>
      <c r="AN76" s="723">
        <v>0.38</v>
      </c>
      <c r="AO76" s="733">
        <v>5.9113996488366158</v>
      </c>
      <c r="AP76" s="732">
        <v>2.2463318665579139</v>
      </c>
      <c r="AQ76" s="732">
        <v>2.2463318665579139</v>
      </c>
      <c r="AR76" s="732">
        <v>0.84658296663947852</v>
      </c>
      <c r="AS76" s="299">
        <v>4.1410461999999999E-3</v>
      </c>
      <c r="AT76" s="820">
        <v>2.5674486440000002E-2</v>
      </c>
      <c r="AU76" s="748">
        <v>2.2259652086160951E-2</v>
      </c>
      <c r="AV76" s="300">
        <v>3.5623139419347365E-3</v>
      </c>
      <c r="AW76" s="299" t="e">
        <v>#REF!</v>
      </c>
      <c r="AX76" s="734" t="e">
        <v>#REF!</v>
      </c>
      <c r="AY76" s="752" t="e">
        <v>#REF!</v>
      </c>
      <c r="AZ76" s="810">
        <v>1</v>
      </c>
      <c r="BA76" s="752">
        <v>2.2259652086160951E-2</v>
      </c>
      <c r="BB76" s="735">
        <v>1.0078236103224562E-2</v>
      </c>
      <c r="BC76" s="735">
        <v>4.7054648899897356E-2</v>
      </c>
      <c r="BD76" s="810">
        <v>1</v>
      </c>
      <c r="BE76" s="752">
        <v>4.7054648899897356E-2</v>
      </c>
      <c r="BF76" s="732">
        <v>0.70400679978950986</v>
      </c>
      <c r="BG76" s="732">
        <v>1.9093856536015692</v>
      </c>
      <c r="BH76" s="754"/>
      <c r="BI76" s="409"/>
      <c r="BJ76" s="409"/>
      <c r="BK76" s="409"/>
      <c r="BL76" s="722" t="s">
        <v>225</v>
      </c>
      <c r="BM76" s="409"/>
      <c r="BN76" s="409" t="s">
        <v>103</v>
      </c>
      <c r="BO76" s="364"/>
      <c r="BP76" s="723"/>
      <c r="BQ76" s="16"/>
      <c r="BR76" s="16"/>
      <c r="BS76" s="16"/>
      <c r="BT76" s="16"/>
      <c r="BU76" s="16"/>
      <c r="BV76" s="16"/>
      <c r="BW76" s="16"/>
    </row>
    <row r="77" spans="1:75" ht="12" customHeight="1" x14ac:dyDescent="0.2">
      <c r="A77" s="3">
        <v>74</v>
      </c>
      <c r="B77" s="716" t="s">
        <v>59</v>
      </c>
      <c r="C77" s="740" t="s">
        <v>267</v>
      </c>
      <c r="D77" s="721" t="s">
        <v>267</v>
      </c>
      <c r="E77" s="741" t="s">
        <v>716</v>
      </c>
      <c r="F77" s="742" t="s">
        <v>419</v>
      </c>
      <c r="G77" s="758">
        <v>133.26300000000001</v>
      </c>
      <c r="H77" s="758">
        <v>148.21299999999999</v>
      </c>
      <c r="I77" s="758">
        <v>137.124</v>
      </c>
      <c r="J77" s="758">
        <v>116.48699999999999</v>
      </c>
      <c r="K77" s="758">
        <v>125.422</v>
      </c>
      <c r="L77" s="758">
        <v>138.12899999999999</v>
      </c>
      <c r="M77" s="758">
        <v>124.136</v>
      </c>
      <c r="N77" s="758">
        <v>103.473</v>
      </c>
      <c r="O77" s="298">
        <v>418.6</v>
      </c>
      <c r="P77" s="743">
        <v>387.68700000000001</v>
      </c>
      <c r="Q77" s="744">
        <v>8.5270186920428692</v>
      </c>
      <c r="R77" s="745">
        <v>2.9155864578792774</v>
      </c>
      <c r="S77" s="731"/>
      <c r="T77" s="732"/>
      <c r="U77" s="732"/>
      <c r="V77" s="732"/>
      <c r="W77" s="731"/>
      <c r="X77" s="732"/>
      <c r="Y77" s="732"/>
      <c r="Z77" s="364"/>
      <c r="AA77" s="732"/>
      <c r="AB77" s="732"/>
      <c r="AC77" s="746">
        <v>4.5999999999999996</v>
      </c>
      <c r="AD77" s="731"/>
      <c r="AE77" s="732"/>
      <c r="AF77" s="732"/>
      <c r="AG77" s="732"/>
      <c r="AH77" s="731"/>
      <c r="AI77" s="732"/>
      <c r="AJ77" s="732"/>
      <c r="AK77" s="364"/>
      <c r="AL77" s="732"/>
      <c r="AM77" s="732"/>
      <c r="AN77" s="746">
        <v>4.5999999999999996</v>
      </c>
      <c r="AO77" s="733">
        <v>0.75852439191629495</v>
      </c>
      <c r="AP77" s="732">
        <v>3.4892122028149566</v>
      </c>
      <c r="AQ77" s="732">
        <v>3.4892122028149566</v>
      </c>
      <c r="AR77" s="732">
        <v>4.3223030507037388</v>
      </c>
      <c r="AS77" s="299">
        <v>3.7089202000000002E-2</v>
      </c>
      <c r="AT77" s="820">
        <v>0.22995305240000002</v>
      </c>
      <c r="AU77" s="748">
        <v>0.25918855349090358</v>
      </c>
      <c r="AV77" s="300">
        <v>4.1694124696787065E-2</v>
      </c>
      <c r="AW77" s="299" t="e">
        <v>#REF!</v>
      </c>
      <c r="AX77" s="734" t="e">
        <v>#REF!</v>
      </c>
      <c r="AY77" s="752" t="e">
        <v>#REF!</v>
      </c>
      <c r="AZ77" s="810">
        <v>1</v>
      </c>
      <c r="BA77" s="752">
        <v>0.25918855349090358</v>
      </c>
      <c r="BB77" s="735">
        <v>4.4764073161311778E-2</v>
      </c>
      <c r="BC77" s="735">
        <v>0.42853029329384607</v>
      </c>
      <c r="BD77" s="810">
        <v>1</v>
      </c>
      <c r="BE77" s="752">
        <v>0.42853029329384607</v>
      </c>
      <c r="BF77" s="732">
        <v>0.2199429207311408</v>
      </c>
      <c r="BG77" s="732">
        <v>0.51604222651602005</v>
      </c>
      <c r="BH77" s="749" t="s">
        <v>263</v>
      </c>
      <c r="BI77" s="409" t="s">
        <v>237</v>
      </c>
      <c r="BJ77" s="750">
        <v>115</v>
      </c>
      <c r="BK77" s="751" t="s">
        <v>264</v>
      </c>
      <c r="BL77" s="722" t="s">
        <v>228</v>
      </c>
      <c r="BM77" s="409" t="s">
        <v>265</v>
      </c>
      <c r="BN77" s="409" t="s">
        <v>264</v>
      </c>
      <c r="BO77" s="364" t="s">
        <v>902</v>
      </c>
      <c r="BP77" s="723"/>
      <c r="BQ77" s="16"/>
      <c r="BR77" s="16"/>
      <c r="BS77" s="16"/>
      <c r="BT77" s="16"/>
      <c r="BU77" s="16"/>
      <c r="BV77" s="16"/>
      <c r="BW77" s="16"/>
    </row>
    <row r="78" spans="1:75" s="31" customFormat="1" ht="13.5" customHeight="1" x14ac:dyDescent="0.2">
      <c r="A78" s="24">
        <v>75</v>
      </c>
      <c r="B78" s="716" t="s">
        <v>62</v>
      </c>
      <c r="C78" s="740" t="s">
        <v>267</v>
      </c>
      <c r="D78" s="721" t="s">
        <v>267</v>
      </c>
      <c r="E78" s="741" t="s">
        <v>716</v>
      </c>
      <c r="F78" s="742" t="s">
        <v>420</v>
      </c>
      <c r="G78" s="758">
        <v>2109.2109999999998</v>
      </c>
      <c r="H78" s="758">
        <v>1990.5429999999999</v>
      </c>
      <c r="I78" s="758">
        <v>1970.7629999999999</v>
      </c>
      <c r="J78" s="758">
        <v>2119.4059999999999</v>
      </c>
      <c r="K78" s="758">
        <v>2002.329</v>
      </c>
      <c r="L78" s="758">
        <v>1875.5550000000001</v>
      </c>
      <c r="M78" s="758">
        <v>1830.075</v>
      </c>
      <c r="N78" s="758">
        <v>1945.4929999999999</v>
      </c>
      <c r="O78" s="298">
        <v>6070.5169999999998</v>
      </c>
      <c r="P78" s="743">
        <v>5707.9589999999998</v>
      </c>
      <c r="Q78" s="744">
        <v>3.2189332366247601</v>
      </c>
      <c r="R78" s="745">
        <v>2.0480526842247873</v>
      </c>
      <c r="S78" s="731">
        <v>18.166666666666668</v>
      </c>
      <c r="T78" s="732">
        <v>26.400000000000002</v>
      </c>
      <c r="U78" s="732">
        <v>33.533333333333339</v>
      </c>
      <c r="V78" s="764"/>
      <c r="W78" s="731">
        <v>16.033333333333335</v>
      </c>
      <c r="X78" s="732">
        <v>27.833333333333332</v>
      </c>
      <c r="Y78" s="732">
        <v>23.633333333333329</v>
      </c>
      <c r="Z78" s="765"/>
      <c r="AA78" s="732">
        <v>26</v>
      </c>
      <c r="AB78" s="732">
        <v>22.5</v>
      </c>
      <c r="AC78" s="746">
        <v>24.3</v>
      </c>
      <c r="AD78" s="731">
        <v>18.166666666666668</v>
      </c>
      <c r="AE78" s="732">
        <v>26.400000000000002</v>
      </c>
      <c r="AF78" s="732">
        <v>33.533333333333339</v>
      </c>
      <c r="AG78" s="764"/>
      <c r="AH78" s="731">
        <v>16.033333333333335</v>
      </c>
      <c r="AI78" s="732">
        <v>27.833333333333332</v>
      </c>
      <c r="AJ78" s="732">
        <v>23.633333333333329</v>
      </c>
      <c r="AK78" s="765"/>
      <c r="AL78" s="732">
        <v>26</v>
      </c>
      <c r="AM78" s="732">
        <v>22.5</v>
      </c>
      <c r="AN78" s="746">
        <v>24.3</v>
      </c>
      <c r="AO78" s="733">
        <v>0.75852439191629495</v>
      </c>
      <c r="AP78" s="732">
        <v>19.721634189823668</v>
      </c>
      <c r="AQ78" s="732">
        <v>17.066798818116638</v>
      </c>
      <c r="AR78" s="732">
        <v>22.823554125992541</v>
      </c>
      <c r="AS78" s="299">
        <v>2.8451164926666666</v>
      </c>
      <c r="AT78" s="820">
        <v>18.829919099999998</v>
      </c>
      <c r="AU78" s="748">
        <v>18.462612192733271</v>
      </c>
      <c r="AV78" s="300">
        <v>3.2951254174552962</v>
      </c>
      <c r="AW78" s="299" t="e">
        <v>#REF!</v>
      </c>
      <c r="AX78" s="734" t="e">
        <v>#REF!</v>
      </c>
      <c r="AY78" s="752" t="e">
        <v>#REF!</v>
      </c>
      <c r="AZ78" s="810">
        <v>1</v>
      </c>
      <c r="BA78" s="752">
        <v>18.462612192733271</v>
      </c>
      <c r="BB78" s="735">
        <v>3.5951313673143828</v>
      </c>
      <c r="BC78" s="735">
        <v>35.143604392061519</v>
      </c>
      <c r="BD78" s="810">
        <v>1</v>
      </c>
      <c r="BE78" s="752">
        <v>35.143604392061519</v>
      </c>
      <c r="BF78" s="732">
        <v>3.2599436077016328</v>
      </c>
      <c r="BG78" s="732">
        <v>11.201592609074266</v>
      </c>
      <c r="BH78" s="749" t="s">
        <v>724</v>
      </c>
      <c r="BI78" s="409" t="s">
        <v>816</v>
      </c>
      <c r="BJ78" s="766">
        <v>5615</v>
      </c>
      <c r="BK78" s="755" t="s">
        <v>727</v>
      </c>
      <c r="BL78" s="722" t="s">
        <v>233</v>
      </c>
      <c r="BM78" s="409" t="s">
        <v>723</v>
      </c>
      <c r="BN78" s="409" t="s">
        <v>264</v>
      </c>
      <c r="BO78" s="364" t="s">
        <v>895</v>
      </c>
      <c r="BP78" s="723"/>
    </row>
    <row r="79" spans="1:75" ht="12" customHeight="1" x14ac:dyDescent="0.2">
      <c r="A79" s="3">
        <v>76</v>
      </c>
      <c r="B79" s="716" t="s">
        <v>63</v>
      </c>
      <c r="C79" s="740" t="s">
        <v>268</v>
      </c>
      <c r="D79" s="721" t="s">
        <v>268</v>
      </c>
      <c r="E79" s="741" t="s">
        <v>719</v>
      </c>
      <c r="F79" s="742" t="s">
        <v>418</v>
      </c>
      <c r="G79" s="758">
        <v>2142.3890000000001</v>
      </c>
      <c r="H79" s="758">
        <v>2018.89</v>
      </c>
      <c r="I79" s="758">
        <v>1815.2909999999999</v>
      </c>
      <c r="J79" s="758">
        <v>1630.5070000000001</v>
      </c>
      <c r="K79" s="758">
        <v>2053.174</v>
      </c>
      <c r="L79" s="758">
        <v>1935.09</v>
      </c>
      <c r="M79" s="758">
        <v>1740.5219999999999</v>
      </c>
      <c r="N79" s="758">
        <v>1560.7629999999999</v>
      </c>
      <c r="O79" s="298">
        <v>5976.5700000000006</v>
      </c>
      <c r="P79" s="743">
        <v>5728.7860000000001</v>
      </c>
      <c r="Q79" s="744">
        <v>33.893383009395897</v>
      </c>
      <c r="R79" s="745">
        <v>15.766078298772806</v>
      </c>
      <c r="S79" s="731"/>
      <c r="T79" s="732"/>
      <c r="U79" s="732"/>
      <c r="V79" s="732"/>
      <c r="W79" s="731"/>
      <c r="X79" s="732"/>
      <c r="Y79" s="732"/>
      <c r="Z79" s="364"/>
      <c r="AA79" s="732"/>
      <c r="AB79" s="732"/>
      <c r="AC79" s="746"/>
      <c r="AD79" s="731"/>
      <c r="AE79" s="732"/>
      <c r="AF79" s="732"/>
      <c r="AG79" s="747"/>
      <c r="AH79" s="731"/>
      <c r="AI79" s="732"/>
      <c r="AJ79" s="732"/>
      <c r="AK79" s="747"/>
      <c r="AL79" s="731"/>
      <c r="AM79" s="747"/>
      <c r="AN79" s="723">
        <v>1.7</v>
      </c>
      <c r="AO79" s="733">
        <v>5.9113996488366158</v>
      </c>
      <c r="AP79" s="732">
        <v>10.049379403022247</v>
      </c>
      <c r="AQ79" s="732">
        <v>10.049379403022247</v>
      </c>
      <c r="AR79" s="732">
        <v>3.7873448507555616</v>
      </c>
      <c r="AS79" s="299">
        <v>0.19899105199999997</v>
      </c>
      <c r="AT79" s="820">
        <v>1.2337445223999999</v>
      </c>
      <c r="AU79" s="748">
        <v>1.153889276567873</v>
      </c>
      <c r="AV79" s="300">
        <v>0.19242169804489684</v>
      </c>
      <c r="AW79" s="299" t="e">
        <v>#REF!</v>
      </c>
      <c r="AX79" s="734" t="e">
        <v>#REF!</v>
      </c>
      <c r="AY79" s="752" t="e">
        <v>#REF!</v>
      </c>
      <c r="AZ79" s="810">
        <v>1</v>
      </c>
      <c r="BA79" s="752">
        <v>1.153889276567873</v>
      </c>
      <c r="BB79" s="735">
        <v>0.51969388207482803</v>
      </c>
      <c r="BC79" s="735">
        <v>2.5505305811444376</v>
      </c>
      <c r="BD79" s="810">
        <v>1</v>
      </c>
      <c r="BE79" s="752">
        <v>2.5505305811444376</v>
      </c>
      <c r="BF79" s="732">
        <v>30.244234759441539</v>
      </c>
      <c r="BG79" s="732">
        <v>74.65757699896551</v>
      </c>
      <c r="BH79" s="754"/>
      <c r="BI79" s="409"/>
      <c r="BJ79" s="409"/>
      <c r="BK79" s="409"/>
      <c r="BL79" s="722" t="s">
        <v>225</v>
      </c>
      <c r="BM79" s="409"/>
      <c r="BN79" s="409" t="s">
        <v>58</v>
      </c>
      <c r="BO79" s="364"/>
      <c r="BP79" s="723"/>
      <c r="BQ79" s="16"/>
      <c r="BR79" s="16"/>
      <c r="BS79" s="16"/>
      <c r="BT79" s="16"/>
      <c r="BU79" s="16"/>
      <c r="BV79" s="16"/>
      <c r="BW79" s="16"/>
    </row>
    <row r="80" spans="1:75" ht="12" customHeight="1" x14ac:dyDescent="0.2">
      <c r="A80" s="3">
        <v>77</v>
      </c>
      <c r="B80" s="716" t="s">
        <v>64</v>
      </c>
      <c r="C80" s="740" t="s">
        <v>267</v>
      </c>
      <c r="D80" s="721" t="s">
        <v>267</v>
      </c>
      <c r="E80" s="741" t="s">
        <v>716</v>
      </c>
      <c r="F80" s="742" t="s">
        <v>420</v>
      </c>
      <c r="G80" s="758">
        <v>207.39</v>
      </c>
      <c r="H80" s="758">
        <v>235.15700000000001</v>
      </c>
      <c r="I80" s="758">
        <v>275.262</v>
      </c>
      <c r="J80" s="758">
        <v>270.90100000000001</v>
      </c>
      <c r="K80" s="758">
        <v>194.917</v>
      </c>
      <c r="L80" s="758">
        <v>220.26599999999999</v>
      </c>
      <c r="M80" s="758">
        <v>258.50400000000002</v>
      </c>
      <c r="N80" s="758">
        <v>257.93700000000001</v>
      </c>
      <c r="O80" s="298">
        <v>717.80899999999997</v>
      </c>
      <c r="P80" s="743">
        <v>673.68700000000001</v>
      </c>
      <c r="Q80" s="744">
        <v>3.30761031800369</v>
      </c>
      <c r="R80" s="745">
        <v>2.0601724570278468</v>
      </c>
      <c r="S80" s="731">
        <v>9.1</v>
      </c>
      <c r="T80" s="731">
        <v>18.600000000000001</v>
      </c>
      <c r="U80" s="731">
        <v>19.8</v>
      </c>
      <c r="V80" s="409"/>
      <c r="W80" s="731">
        <v>9.1</v>
      </c>
      <c r="X80" s="731">
        <v>18.600000000000001</v>
      </c>
      <c r="Y80" s="731">
        <v>19.8</v>
      </c>
      <c r="Z80" s="364"/>
      <c r="AA80" s="767">
        <v>16.5</v>
      </c>
      <c r="AB80" s="409">
        <v>15.1</v>
      </c>
      <c r="AC80" s="746">
        <v>15.8</v>
      </c>
      <c r="AD80" s="754">
        <v>9.1</v>
      </c>
      <c r="AE80" s="409">
        <v>18.600000000000001</v>
      </c>
      <c r="AF80" s="409">
        <v>19.8</v>
      </c>
      <c r="AG80" s="409"/>
      <c r="AH80" s="754">
        <v>9.1</v>
      </c>
      <c r="AI80" s="732">
        <v>18.600000000000001</v>
      </c>
      <c r="AJ80" s="732">
        <v>19.8</v>
      </c>
      <c r="AK80" s="364"/>
      <c r="AL80" s="767">
        <v>16.5</v>
      </c>
      <c r="AM80" s="409">
        <v>15.1</v>
      </c>
      <c r="AN80" s="746">
        <v>15.8</v>
      </c>
      <c r="AO80" s="733">
        <v>0.75852439191629495</v>
      </c>
      <c r="AP80" s="732">
        <v>12.515652466618867</v>
      </c>
      <c r="AQ80" s="732">
        <v>11.453718317936053</v>
      </c>
      <c r="AR80" s="732">
        <v>14.846171348069365</v>
      </c>
      <c r="AS80" s="299">
        <v>0.227004283</v>
      </c>
      <c r="AT80" s="820">
        <v>1.5139940824999998</v>
      </c>
      <c r="AU80" s="748">
        <v>1.4942452393179446</v>
      </c>
      <c r="AV80" s="300">
        <v>0.26507332606379796</v>
      </c>
      <c r="AW80" s="299" t="e">
        <v>#REF!</v>
      </c>
      <c r="AX80" s="734" t="e">
        <v>#REF!</v>
      </c>
      <c r="AY80" s="752" t="e">
        <v>#REF!</v>
      </c>
      <c r="AZ80" s="810">
        <v>1</v>
      </c>
      <c r="BA80" s="752">
        <v>1.4942452393179446</v>
      </c>
      <c r="BB80" s="735">
        <v>0.2904526881063299</v>
      </c>
      <c r="BC80" s="735">
        <v>2.9052775027211237</v>
      </c>
      <c r="BD80" s="810">
        <v>1</v>
      </c>
      <c r="BE80" s="752">
        <v>2.9052775027211237</v>
      </c>
      <c r="BF80" s="732">
        <v>0.32958153181071187</v>
      </c>
      <c r="BG80" s="732">
        <v>1.0954340226959729</v>
      </c>
      <c r="BH80" s="749" t="s">
        <v>734</v>
      </c>
      <c r="BI80" s="409" t="s">
        <v>814</v>
      </c>
      <c r="BJ80" s="750">
        <v>83</v>
      </c>
      <c r="BK80" s="755">
        <v>1</v>
      </c>
      <c r="BL80" s="722" t="s">
        <v>235</v>
      </c>
      <c r="BM80" s="409" t="s">
        <v>815</v>
      </c>
      <c r="BN80" s="409" t="s">
        <v>264</v>
      </c>
      <c r="BO80" s="364" t="s">
        <v>906</v>
      </c>
      <c r="BP80" s="723"/>
      <c r="BQ80" s="16"/>
      <c r="BR80" s="16"/>
      <c r="BS80" s="16"/>
      <c r="BT80" s="16"/>
      <c r="BU80" s="16"/>
      <c r="BV80" s="16"/>
      <c r="BW80" s="16"/>
    </row>
    <row r="81" spans="1:75" ht="12" customHeight="1" x14ac:dyDescent="0.2">
      <c r="A81" s="3">
        <v>222</v>
      </c>
      <c r="B81" s="716" t="s">
        <v>713</v>
      </c>
      <c r="C81" s="740" t="s">
        <v>267</v>
      </c>
      <c r="D81" s="721" t="s">
        <v>267</v>
      </c>
      <c r="E81" s="741" t="s">
        <v>716</v>
      </c>
      <c r="F81" s="742" t="s">
        <v>420</v>
      </c>
      <c r="G81" s="758">
        <v>1.7138029899651854</v>
      </c>
      <c r="H81" s="758">
        <v>1.7177964366168339</v>
      </c>
      <c r="I81" s="758">
        <v>1.8084169567888591</v>
      </c>
      <c r="J81" s="758">
        <v>1.8296129428629941</v>
      </c>
      <c r="K81" s="758">
        <v>1.6393098505017407</v>
      </c>
      <c r="L81" s="758">
        <v>1.6428425148474299</v>
      </c>
      <c r="M81" s="758">
        <v>1.730851935285685</v>
      </c>
      <c r="N81" s="758">
        <v>1.7575773090313331</v>
      </c>
      <c r="O81" s="298">
        <v>5.2400163833708788</v>
      </c>
      <c r="P81" s="743">
        <v>5.0130043006348552</v>
      </c>
      <c r="Q81" s="744">
        <v>8.5</v>
      </c>
      <c r="R81" s="745">
        <v>2.9103497296065917</v>
      </c>
      <c r="S81" s="754"/>
      <c r="T81" s="409"/>
      <c r="U81" s="409"/>
      <c r="V81" s="409"/>
      <c r="W81" s="754"/>
      <c r="X81" s="732"/>
      <c r="Y81" s="732"/>
      <c r="Z81" s="364"/>
      <c r="AA81" s="767"/>
      <c r="AB81" s="767"/>
      <c r="AC81" s="746"/>
      <c r="AD81" s="731">
        <v>16.2</v>
      </c>
      <c r="AE81" s="732">
        <v>28.5</v>
      </c>
      <c r="AF81" s="732">
        <v>37.200000000000003</v>
      </c>
      <c r="AG81" s="747" t="s">
        <v>686</v>
      </c>
      <c r="AH81" s="731">
        <v>12.6</v>
      </c>
      <c r="AI81" s="732">
        <v>30.5</v>
      </c>
      <c r="AJ81" s="732">
        <v>36.799999999999997</v>
      </c>
      <c r="AK81" s="747" t="s">
        <v>686</v>
      </c>
      <c r="AL81" s="731">
        <v>27.3</v>
      </c>
      <c r="AM81" s="747">
        <v>26.6</v>
      </c>
      <c r="AN81" s="746">
        <v>27</v>
      </c>
      <c r="AO81" s="733">
        <v>0.75852439191629495</v>
      </c>
      <c r="AP81" s="732">
        <v>20.707715899314852</v>
      </c>
      <c r="AQ81" s="732">
        <v>20.176748824973448</v>
      </c>
      <c r="AR81" s="732">
        <v>25.360558090536038</v>
      </c>
      <c r="AS81" s="299">
        <v>2.7845126971124306E-3</v>
      </c>
      <c r="AT81" s="820">
        <v>1.7159485459758345E-2</v>
      </c>
      <c r="AU81" s="748">
        <v>1.6902360799067345E-2</v>
      </c>
      <c r="AV81" s="300"/>
      <c r="AW81" s="299"/>
      <c r="AX81" s="734"/>
      <c r="AY81" s="752"/>
      <c r="AZ81" s="810">
        <v>1</v>
      </c>
      <c r="BA81" s="752">
        <v>1.6902360799067345E-2</v>
      </c>
      <c r="BB81" s="735">
        <v>3.5180057064255733E-3</v>
      </c>
      <c r="BC81" s="735">
        <v>3.3212124698047851E-2</v>
      </c>
      <c r="BD81" s="810">
        <v>1</v>
      </c>
      <c r="BE81" s="752">
        <v>3.3212124698047851E-2</v>
      </c>
      <c r="BF81" s="732">
        <v>3.3975402725690673E-3</v>
      </c>
      <c r="BG81" s="732">
        <v>1.1787845043321312E-2</v>
      </c>
      <c r="BH81" s="749"/>
      <c r="BI81" s="409"/>
      <c r="BJ81" s="750"/>
      <c r="BK81" s="755"/>
      <c r="BL81" s="722" t="s">
        <v>225</v>
      </c>
      <c r="BM81" s="409"/>
      <c r="BN81" s="409" t="s">
        <v>44</v>
      </c>
      <c r="BO81" s="364"/>
      <c r="BP81" s="723"/>
      <c r="BQ81" s="16"/>
      <c r="BR81" s="16"/>
      <c r="BS81" s="16"/>
      <c r="BT81" s="16"/>
      <c r="BU81" s="16"/>
      <c r="BV81" s="16"/>
      <c r="BW81" s="16"/>
    </row>
    <row r="82" spans="1:75" ht="12" customHeight="1" x14ac:dyDescent="0.2">
      <c r="A82" s="3">
        <v>78</v>
      </c>
      <c r="B82" s="716" t="s">
        <v>65</v>
      </c>
      <c r="C82" s="740" t="s">
        <v>421</v>
      </c>
      <c r="D82" s="721" t="s">
        <v>421</v>
      </c>
      <c r="E82" s="741" t="s">
        <v>720</v>
      </c>
      <c r="F82" s="742" t="s">
        <v>419</v>
      </c>
      <c r="G82" s="758">
        <v>4.57</v>
      </c>
      <c r="H82" s="758">
        <v>4.673</v>
      </c>
      <c r="I82" s="758">
        <v>4.5190000000000001</v>
      </c>
      <c r="J82" s="758">
        <v>3.8559999999999999</v>
      </c>
      <c r="K82" s="758">
        <v>4.3529999999999998</v>
      </c>
      <c r="L82" s="758">
        <v>4.468</v>
      </c>
      <c r="M82" s="758">
        <v>4.2679999999999998</v>
      </c>
      <c r="N82" s="758">
        <v>3.68</v>
      </c>
      <c r="O82" s="298">
        <v>13.762</v>
      </c>
      <c r="P82" s="743">
        <v>13.088999999999999</v>
      </c>
      <c r="Q82" s="744">
        <v>14.6811290482758</v>
      </c>
      <c r="R82" s="745">
        <v>4.390943375833448</v>
      </c>
      <c r="S82" s="731"/>
      <c r="T82" s="732"/>
      <c r="U82" s="732"/>
      <c r="V82" s="732"/>
      <c r="W82" s="731"/>
      <c r="X82" s="732"/>
      <c r="Y82" s="732"/>
      <c r="Z82" s="364"/>
      <c r="AA82" s="732"/>
      <c r="AB82" s="732"/>
      <c r="AC82" s="746"/>
      <c r="AD82" s="731" t="s">
        <v>686</v>
      </c>
      <c r="AE82" s="732" t="s">
        <v>686</v>
      </c>
      <c r="AF82" s="732" t="s">
        <v>686</v>
      </c>
      <c r="AG82" s="747" t="s">
        <v>686</v>
      </c>
      <c r="AH82" s="731" t="s">
        <v>686</v>
      </c>
      <c r="AI82" s="732" t="s">
        <v>686</v>
      </c>
      <c r="AJ82" s="732" t="s">
        <v>686</v>
      </c>
      <c r="AK82" s="747" t="s">
        <v>686</v>
      </c>
      <c r="AL82" s="731" t="s">
        <v>686</v>
      </c>
      <c r="AM82" s="747" t="s">
        <v>686</v>
      </c>
      <c r="AN82" s="746">
        <v>4.97</v>
      </c>
      <c r="AO82" s="733">
        <v>0.56145900725041842</v>
      </c>
      <c r="AP82" s="732">
        <v>2.7904512660345793</v>
      </c>
      <c r="AQ82" s="732">
        <v>2.7904512660345793</v>
      </c>
      <c r="AR82" s="732">
        <v>4.4251128165086451</v>
      </c>
      <c r="AS82" s="299">
        <v>1.3344946999999999E-3</v>
      </c>
      <c r="AT82" s="820">
        <v>8.2738671400000002E-3</v>
      </c>
      <c r="AU82" s="748">
        <v>9.2519271335000618E-3</v>
      </c>
      <c r="AV82" s="300">
        <v>1.2617304444501954E-4</v>
      </c>
      <c r="AW82" s="299" t="e">
        <v>#REF!</v>
      </c>
      <c r="AX82" s="734" t="e">
        <v>#REF!</v>
      </c>
      <c r="AY82" s="752" t="e">
        <v>#REF!</v>
      </c>
      <c r="AZ82" s="810">
        <v>1</v>
      </c>
      <c r="BA82" s="752">
        <v>9.2519271335000618E-3</v>
      </c>
      <c r="BB82" s="735">
        <v>1.5447831074083657E-3</v>
      </c>
      <c r="BC82" s="735">
        <v>1.5319150310320604E-2</v>
      </c>
      <c r="BD82" s="810">
        <v>1</v>
      </c>
      <c r="BE82" s="752">
        <v>1.5319150310320604E-2</v>
      </c>
      <c r="BF82" s="732">
        <v>1.2077888534244652E-2</v>
      </c>
      <c r="BG82" s="732">
        <v>2.2512039243435977E-2</v>
      </c>
      <c r="BH82" s="754"/>
      <c r="BI82" s="409"/>
      <c r="BJ82" s="409"/>
      <c r="BK82" s="409"/>
      <c r="BL82" s="722" t="s">
        <v>225</v>
      </c>
      <c r="BM82" s="409"/>
      <c r="BN82" s="409" t="s">
        <v>12</v>
      </c>
      <c r="BO82" s="364"/>
      <c r="BP82" s="723"/>
      <c r="BQ82" s="16"/>
      <c r="BR82" s="16"/>
      <c r="BS82" s="16"/>
      <c r="BT82" s="16"/>
      <c r="BU82" s="16"/>
      <c r="BV82" s="16"/>
      <c r="BW82" s="16"/>
    </row>
    <row r="83" spans="1:75" ht="12" customHeight="1" x14ac:dyDescent="0.2">
      <c r="A83" s="3">
        <v>80</v>
      </c>
      <c r="B83" s="716" t="s">
        <v>67</v>
      </c>
      <c r="C83" s="740" t="s">
        <v>270</v>
      </c>
      <c r="D83" s="721" t="s">
        <v>270</v>
      </c>
      <c r="E83" s="741" t="s">
        <v>718</v>
      </c>
      <c r="F83" s="742" t="s">
        <v>420</v>
      </c>
      <c r="G83" s="758">
        <v>6.9340000000000002</v>
      </c>
      <c r="H83" s="758">
        <v>6.9020000000000001</v>
      </c>
      <c r="I83" s="758">
        <v>6.7949999999999999</v>
      </c>
      <c r="J83" s="758">
        <v>7.0419999999999998</v>
      </c>
      <c r="K83" s="758">
        <v>6.5679999999999996</v>
      </c>
      <c r="L83" s="758">
        <v>6.5430000000000001</v>
      </c>
      <c r="M83" s="758">
        <v>6.423</v>
      </c>
      <c r="N83" s="758">
        <v>6.694</v>
      </c>
      <c r="O83" s="298">
        <v>20.631</v>
      </c>
      <c r="P83" s="743">
        <v>19.533999999999999</v>
      </c>
      <c r="Q83" s="744">
        <v>11.34</v>
      </c>
      <c r="R83" s="745">
        <v>3.5156941344098889</v>
      </c>
      <c r="S83" s="731"/>
      <c r="T83" s="732"/>
      <c r="U83" s="732"/>
      <c r="V83" s="732"/>
      <c r="W83" s="731"/>
      <c r="X83" s="732"/>
      <c r="Y83" s="732"/>
      <c r="Z83" s="364"/>
      <c r="AA83" s="732"/>
      <c r="AB83" s="732"/>
      <c r="AC83" s="746"/>
      <c r="AD83" s="731" t="s">
        <v>686</v>
      </c>
      <c r="AE83" s="732" t="s">
        <v>686</v>
      </c>
      <c r="AF83" s="732" t="s">
        <v>686</v>
      </c>
      <c r="AG83" s="747" t="s">
        <v>686</v>
      </c>
      <c r="AH83" s="731" t="s">
        <v>686</v>
      </c>
      <c r="AI83" s="732" t="s">
        <v>686</v>
      </c>
      <c r="AJ83" s="732" t="s">
        <v>686</v>
      </c>
      <c r="AK83" s="747" t="s">
        <v>686</v>
      </c>
      <c r="AL83" s="731" t="s">
        <v>686</v>
      </c>
      <c r="AM83" s="747" t="s">
        <v>686</v>
      </c>
      <c r="AN83" s="746">
        <v>0.1</v>
      </c>
      <c r="AO83" s="733">
        <v>1.1166596956660293</v>
      </c>
      <c r="AP83" s="732">
        <v>0.11166596956660294</v>
      </c>
      <c r="AQ83" s="732">
        <v>0.11166596956660294</v>
      </c>
      <c r="AR83" s="732">
        <v>0.10291649239165074</v>
      </c>
      <c r="AS83" s="299">
        <v>4.0164999999999999E-5</v>
      </c>
      <c r="AT83" s="820">
        <v>2.4902300000000002E-4</v>
      </c>
      <c r="AU83" s="748">
        <v>2.7581446167240678E-4</v>
      </c>
      <c r="AV83" s="300">
        <v>9.2030625478011481E-6</v>
      </c>
      <c r="AW83" s="299" t="e">
        <v>#REF!</v>
      </c>
      <c r="AX83" s="734" t="e">
        <v>#REF!</v>
      </c>
      <c r="AY83" s="752" t="e">
        <v>#REF!</v>
      </c>
      <c r="AZ83" s="810">
        <v>1</v>
      </c>
      <c r="BA83" s="752">
        <v>2.7581446167240678E-4</v>
      </c>
      <c r="BB83" s="735">
        <v>5.5503437579668579E-5</v>
      </c>
      <c r="BC83" s="735">
        <v>5.1517994294563297E-4</v>
      </c>
      <c r="BD83" s="810">
        <v>1</v>
      </c>
      <c r="BE83" s="752">
        <v>5.1517994294563297E-4</v>
      </c>
      <c r="BF83" s="732">
        <v>5.9107414605205654E-4</v>
      </c>
      <c r="BG83" s="732">
        <v>1.4267839171596794E-3</v>
      </c>
      <c r="BH83" s="754"/>
      <c r="BI83" s="409"/>
      <c r="BJ83" s="409"/>
      <c r="BK83" s="409"/>
      <c r="BL83" s="722" t="s">
        <v>225</v>
      </c>
      <c r="BM83" s="409"/>
      <c r="BN83" s="409" t="s">
        <v>126</v>
      </c>
      <c r="BO83" s="364"/>
      <c r="BP83" s="723"/>
      <c r="BQ83" s="16"/>
      <c r="BR83" s="16"/>
      <c r="BS83" s="16"/>
      <c r="BT83" s="16"/>
      <c r="BU83" s="16"/>
      <c r="BV83" s="16"/>
      <c r="BW83" s="16"/>
    </row>
    <row r="84" spans="1:75" ht="12" customHeight="1" x14ac:dyDescent="0.2">
      <c r="A84" s="3">
        <v>81</v>
      </c>
      <c r="B84" s="716" t="s">
        <v>68</v>
      </c>
      <c r="C84" s="740" t="s">
        <v>269</v>
      </c>
      <c r="D84" s="721" t="s">
        <v>269</v>
      </c>
      <c r="E84" s="741" t="s">
        <v>720</v>
      </c>
      <c r="F84" s="742" t="s">
        <v>419</v>
      </c>
      <c r="G84" s="758">
        <v>1061.5229999999999</v>
      </c>
      <c r="H84" s="758">
        <v>1020.087</v>
      </c>
      <c r="I84" s="758">
        <v>984.17700000000002</v>
      </c>
      <c r="J84" s="758">
        <v>992.50800000000004</v>
      </c>
      <c r="K84" s="758">
        <v>1015.909</v>
      </c>
      <c r="L84" s="758">
        <v>976.72299999999996</v>
      </c>
      <c r="M84" s="758">
        <v>942.86</v>
      </c>
      <c r="N84" s="758">
        <v>954.49</v>
      </c>
      <c r="O84" s="298">
        <v>3065.7869999999998</v>
      </c>
      <c r="P84" s="743">
        <v>2935.4920000000002</v>
      </c>
      <c r="Q84" s="744">
        <v>20.7475156404135</v>
      </c>
      <c r="R84" s="745">
        <v>6.5743806233832167</v>
      </c>
      <c r="S84" s="731"/>
      <c r="T84" s="732"/>
      <c r="U84" s="732"/>
      <c r="V84" s="732"/>
      <c r="W84" s="731"/>
      <c r="X84" s="732"/>
      <c r="Y84" s="732"/>
      <c r="Z84" s="364"/>
      <c r="AA84" s="732"/>
      <c r="AB84" s="732"/>
      <c r="AC84" s="746"/>
      <c r="AD84" s="731">
        <v>0.32500000000000001</v>
      </c>
      <c r="AE84" s="732">
        <v>3.85</v>
      </c>
      <c r="AF84" s="732">
        <v>5.32</v>
      </c>
      <c r="AG84" s="747">
        <v>12.8</v>
      </c>
      <c r="AH84" s="731">
        <v>0.32500000000000001</v>
      </c>
      <c r="AI84" s="732">
        <v>3.85</v>
      </c>
      <c r="AJ84" s="732">
        <v>5.32</v>
      </c>
      <c r="AK84" s="747">
        <v>12.8</v>
      </c>
      <c r="AL84" s="731" t="s">
        <v>686</v>
      </c>
      <c r="AM84" s="747" t="s">
        <v>686</v>
      </c>
      <c r="AN84" s="746">
        <v>3.2</v>
      </c>
      <c r="AO84" s="733">
        <v>0.67751196172248818</v>
      </c>
      <c r="AP84" s="732">
        <v>12.8</v>
      </c>
      <c r="AQ84" s="732">
        <v>12.8</v>
      </c>
      <c r="AR84" s="732">
        <v>5.6000000000000005</v>
      </c>
      <c r="AS84" s="299">
        <v>0.18614720740000001</v>
      </c>
      <c r="AT84" s="820">
        <v>0.90008515474999995</v>
      </c>
      <c r="AU84" s="748">
        <v>0.8885593505546362</v>
      </c>
      <c r="AV84" s="300">
        <v>0.14952944640000002</v>
      </c>
      <c r="AW84" s="299" t="e">
        <v>#REF!</v>
      </c>
      <c r="AX84" s="734" t="e">
        <v>#REF!</v>
      </c>
      <c r="AY84" s="752" t="e">
        <v>#REF!</v>
      </c>
      <c r="AZ84" s="810">
        <v>1</v>
      </c>
      <c r="BA84" s="752">
        <v>0.8885593505546362</v>
      </c>
      <c r="BB84" s="735">
        <v>0.43536295140000003</v>
      </c>
      <c r="BC84" s="735">
        <v>2.3983248651902658</v>
      </c>
      <c r="BD84" s="810">
        <v>1</v>
      </c>
      <c r="BE84" s="752">
        <v>2.3983248651902658</v>
      </c>
      <c r="BF84" s="732">
        <v>2.3558606204448447</v>
      </c>
      <c r="BG84" s="732">
        <v>14.170088918878738</v>
      </c>
      <c r="BH84" s="754"/>
      <c r="BI84" s="409"/>
      <c r="BJ84" s="409"/>
      <c r="BK84" s="409"/>
      <c r="BL84" s="722" t="s">
        <v>225</v>
      </c>
      <c r="BM84" s="409"/>
      <c r="BN84" s="409" t="s">
        <v>108</v>
      </c>
      <c r="BO84" s="364"/>
      <c r="BP84" s="723"/>
      <c r="BQ84" s="16"/>
      <c r="BR84" s="16"/>
      <c r="BS84" s="16"/>
      <c r="BT84" s="16"/>
      <c r="BU84" s="16"/>
      <c r="BV84" s="16"/>
      <c r="BW84" s="16"/>
    </row>
    <row r="85" spans="1:75" ht="12" customHeight="1" x14ac:dyDescent="0.2">
      <c r="A85" s="3">
        <v>82</v>
      </c>
      <c r="B85" s="716" t="s">
        <v>69</v>
      </c>
      <c r="C85" s="740" t="s">
        <v>268</v>
      </c>
      <c r="D85" s="721" t="s">
        <v>268</v>
      </c>
      <c r="E85" s="741" t="s">
        <v>719</v>
      </c>
      <c r="F85" s="742" t="s">
        <v>417</v>
      </c>
      <c r="G85" s="758">
        <v>1079.9359999999999</v>
      </c>
      <c r="H85" s="758">
        <v>957.375</v>
      </c>
      <c r="I85" s="758">
        <v>865.6</v>
      </c>
      <c r="J85" s="758">
        <v>779.23299999999995</v>
      </c>
      <c r="K85" s="758">
        <v>1064.8030000000001</v>
      </c>
      <c r="L85" s="758">
        <v>944.39800000000002</v>
      </c>
      <c r="M85" s="758">
        <v>852.86800000000005</v>
      </c>
      <c r="N85" s="758">
        <v>710.2</v>
      </c>
      <c r="O85" s="298">
        <v>2902.9110000000001</v>
      </c>
      <c r="P85" s="743">
        <v>2862.069</v>
      </c>
      <c r="Q85" s="744">
        <v>63.819793822014503</v>
      </c>
      <c r="R85" s="745">
        <v>115.47569030051802</v>
      </c>
      <c r="S85" s="731"/>
      <c r="T85" s="732"/>
      <c r="U85" s="732"/>
      <c r="V85" s="732"/>
      <c r="W85" s="731"/>
      <c r="X85" s="732"/>
      <c r="Y85" s="732"/>
      <c r="Z85" s="364"/>
      <c r="AA85" s="732"/>
      <c r="AB85" s="732"/>
      <c r="AC85" s="746"/>
      <c r="AD85" s="731"/>
      <c r="AE85" s="732"/>
      <c r="AF85" s="732"/>
      <c r="AG85" s="747"/>
      <c r="AH85" s="731"/>
      <c r="AI85" s="732"/>
      <c r="AJ85" s="732"/>
      <c r="AK85" s="747"/>
      <c r="AL85" s="731"/>
      <c r="AM85" s="747"/>
      <c r="AN85" s="723">
        <v>0.38</v>
      </c>
      <c r="AO85" s="733">
        <v>5.9113996488366158</v>
      </c>
      <c r="AP85" s="732">
        <v>2.2463318665579139</v>
      </c>
      <c r="AQ85" s="732">
        <v>2.2463318665579139</v>
      </c>
      <c r="AR85" s="732">
        <v>0.84658296663947852</v>
      </c>
      <c r="AS85" s="299">
        <v>2.1906923999999998E-2</v>
      </c>
      <c r="AT85" s="820">
        <v>0.13582292879999999</v>
      </c>
      <c r="AU85" s="748">
        <v>4.645794662204128E-2</v>
      </c>
      <c r="AV85" s="300">
        <v>2.0074564866017722E-2</v>
      </c>
      <c r="AW85" s="299" t="e">
        <v>#REF!</v>
      </c>
      <c r="AX85" s="734" t="e">
        <v>#REF!</v>
      </c>
      <c r="AY85" s="752" t="e">
        <v>#REF!</v>
      </c>
      <c r="AZ85" s="810">
        <v>1</v>
      </c>
      <c r="BA85" s="752">
        <v>4.645794662204128E-2</v>
      </c>
      <c r="BB85" s="735">
        <v>5.5364532110029542E-2</v>
      </c>
      <c r="BC85" s="735">
        <v>0.11284114727900367</v>
      </c>
      <c r="BD85" s="810">
        <v>1</v>
      </c>
      <c r="BE85" s="752">
        <v>0.11284114727900367</v>
      </c>
      <c r="BF85" s="732">
        <v>15.237516084983383</v>
      </c>
      <c r="BG85" s="732">
        <v>35.478171390048416</v>
      </c>
      <c r="BH85" s="754"/>
      <c r="BI85" s="409"/>
      <c r="BJ85" s="409"/>
      <c r="BK85" s="409"/>
      <c r="BL85" s="722" t="s">
        <v>225</v>
      </c>
      <c r="BM85" s="409"/>
      <c r="BN85" s="409" t="s">
        <v>103</v>
      </c>
      <c r="BO85" s="364"/>
      <c r="BP85" s="723"/>
      <c r="BQ85" s="16"/>
      <c r="BR85" s="16"/>
      <c r="BS85" s="16"/>
      <c r="BT85" s="16"/>
      <c r="BU85" s="16"/>
      <c r="BV85" s="16"/>
      <c r="BW85" s="16"/>
    </row>
    <row r="86" spans="1:75" ht="12" customHeight="1" x14ac:dyDescent="0.2">
      <c r="A86" s="3">
        <v>83</v>
      </c>
      <c r="B86" s="716" t="s">
        <v>132</v>
      </c>
      <c r="C86" s="740" t="s">
        <v>268</v>
      </c>
      <c r="D86" s="721" t="s">
        <v>268</v>
      </c>
      <c r="E86" s="741" t="s">
        <v>719</v>
      </c>
      <c r="F86" s="742" t="s">
        <v>417</v>
      </c>
      <c r="G86" s="758">
        <v>155.524</v>
      </c>
      <c r="H86" s="758">
        <v>142.34800000000001</v>
      </c>
      <c r="I86" s="758">
        <v>125.227</v>
      </c>
      <c r="J86" s="758">
        <v>106.61799999999999</v>
      </c>
      <c r="K86" s="758">
        <v>152.70400000000001</v>
      </c>
      <c r="L86" s="758">
        <v>140.303</v>
      </c>
      <c r="M86" s="758">
        <v>124.145</v>
      </c>
      <c r="N86" s="758">
        <v>106.43</v>
      </c>
      <c r="O86" s="298">
        <v>423.09900000000005</v>
      </c>
      <c r="P86" s="743">
        <v>417.15199999999999</v>
      </c>
      <c r="Q86" s="744">
        <v>52.323206293495801</v>
      </c>
      <c r="R86" s="745">
        <v>53.737821495513607</v>
      </c>
      <c r="S86" s="754"/>
      <c r="T86" s="409"/>
      <c r="U86" s="409"/>
      <c r="V86" s="409"/>
      <c r="W86" s="754"/>
      <c r="X86" s="409"/>
      <c r="Y86" s="409"/>
      <c r="Z86" s="364"/>
      <c r="AA86" s="732"/>
      <c r="AB86" s="732"/>
      <c r="AC86" s="746"/>
      <c r="AD86" s="731"/>
      <c r="AE86" s="732"/>
      <c r="AF86" s="732"/>
      <c r="AG86" s="747"/>
      <c r="AH86" s="731"/>
      <c r="AI86" s="732"/>
      <c r="AJ86" s="732"/>
      <c r="AK86" s="747"/>
      <c r="AL86" s="731"/>
      <c r="AM86" s="747"/>
      <c r="AN86" s="723">
        <v>0.38</v>
      </c>
      <c r="AO86" s="733">
        <v>5.9113996488366158</v>
      </c>
      <c r="AP86" s="732">
        <v>2.2463318665579139</v>
      </c>
      <c r="AQ86" s="732">
        <v>2.2463318665579139</v>
      </c>
      <c r="AR86" s="732">
        <v>0.84658296663947852</v>
      </c>
      <c r="AS86" s="299">
        <v>3.1929538000000004E-3</v>
      </c>
      <c r="AT86" s="820">
        <v>1.9796313560000001E-2</v>
      </c>
      <c r="AU86" s="748">
        <v>1.1053824963996629E-2</v>
      </c>
      <c r="AV86" s="300">
        <v>2.8714590690385828E-3</v>
      </c>
      <c r="AW86" s="299" t="e">
        <v>#REF!</v>
      </c>
      <c r="AX86" s="734" t="e">
        <v>#REF!</v>
      </c>
      <c r="AY86" s="752" t="e">
        <v>#REF!</v>
      </c>
      <c r="AZ86" s="810">
        <v>1</v>
      </c>
      <c r="BA86" s="752">
        <v>1.1053824963996629E-2</v>
      </c>
      <c r="BB86" s="735">
        <v>7.9787189150643048E-3</v>
      </c>
      <c r="BC86" s="735">
        <v>2.6258526360552082E-2</v>
      </c>
      <c r="BD86" s="810">
        <v>1</v>
      </c>
      <c r="BE86" s="752">
        <v>2.6258526360552082E-2</v>
      </c>
      <c r="BF86" s="732">
        <v>1.5647730244371321</v>
      </c>
      <c r="BG86" s="732">
        <v>2.9854154036787932</v>
      </c>
      <c r="BH86" s="754"/>
      <c r="BI86" s="409"/>
      <c r="BJ86" s="409"/>
      <c r="BK86" s="409"/>
      <c r="BL86" s="722" t="s">
        <v>225</v>
      </c>
      <c r="BM86" s="409"/>
      <c r="BN86" s="409" t="s">
        <v>103</v>
      </c>
      <c r="BO86" s="364"/>
      <c r="BP86" s="723"/>
      <c r="BQ86" s="16"/>
      <c r="BR86" s="16"/>
      <c r="BS86" s="16"/>
      <c r="BT86" s="16"/>
      <c r="BU86" s="16"/>
      <c r="BV86" s="16"/>
      <c r="BW86" s="16"/>
    </row>
    <row r="87" spans="1:75" ht="12" customHeight="1" x14ac:dyDescent="0.2">
      <c r="A87" s="3">
        <v>84</v>
      </c>
      <c r="B87" s="716" t="s">
        <v>70</v>
      </c>
      <c r="C87" s="740" t="s">
        <v>421</v>
      </c>
      <c r="D87" s="721" t="s">
        <v>421</v>
      </c>
      <c r="E87" s="741" t="s">
        <v>720</v>
      </c>
      <c r="F87" s="742" t="s">
        <v>419</v>
      </c>
      <c r="G87" s="758">
        <v>37.311</v>
      </c>
      <c r="H87" s="758">
        <v>38.247</v>
      </c>
      <c r="I87" s="758">
        <v>35.86</v>
      </c>
      <c r="J87" s="758">
        <v>36.668999999999997</v>
      </c>
      <c r="K87" s="758">
        <v>35.496000000000002</v>
      </c>
      <c r="L87" s="758">
        <v>35.97</v>
      </c>
      <c r="M87" s="758">
        <v>34.277999999999999</v>
      </c>
      <c r="N87" s="758">
        <v>36.064999999999998</v>
      </c>
      <c r="O87" s="298">
        <v>111.41799999999999</v>
      </c>
      <c r="P87" s="743">
        <v>105.744</v>
      </c>
      <c r="Q87" s="744">
        <v>24.4369814181773</v>
      </c>
      <c r="R87" s="745">
        <v>8.4036370929401798</v>
      </c>
      <c r="S87" s="731"/>
      <c r="T87" s="732"/>
      <c r="U87" s="732"/>
      <c r="V87" s="732"/>
      <c r="W87" s="731"/>
      <c r="X87" s="732"/>
      <c r="Y87" s="732"/>
      <c r="Z87" s="364"/>
      <c r="AA87" s="732"/>
      <c r="AB87" s="732"/>
      <c r="AC87" s="746"/>
      <c r="AD87" s="731">
        <v>0.1</v>
      </c>
      <c r="AE87" s="732">
        <v>0.2</v>
      </c>
      <c r="AF87" s="732">
        <v>0</v>
      </c>
      <c r="AG87" s="747" t="s">
        <v>686</v>
      </c>
      <c r="AH87" s="731">
        <v>0.1</v>
      </c>
      <c r="AI87" s="732">
        <v>0.2</v>
      </c>
      <c r="AJ87" s="732">
        <v>0.2</v>
      </c>
      <c r="AK87" s="747" t="s">
        <v>686</v>
      </c>
      <c r="AL87" s="731">
        <v>0.1</v>
      </c>
      <c r="AM87" s="747">
        <v>0.2</v>
      </c>
      <c r="AN87" s="746">
        <v>0.1</v>
      </c>
      <c r="AO87" s="733">
        <v>0.56145900725041842</v>
      </c>
      <c r="AP87" s="732">
        <v>5.6145900725041845E-2</v>
      </c>
      <c r="AQ87" s="732">
        <v>0.11229180145008369</v>
      </c>
      <c r="AR87" s="732">
        <v>9.6054712771890705E-2</v>
      </c>
      <c r="AS87" s="299">
        <v>2.8979699999999995E-4</v>
      </c>
      <c r="AT87" s="820">
        <v>2.1476475000000001E-3</v>
      </c>
      <c r="AU87" s="748">
        <v>2.0522522679298589E-3</v>
      </c>
      <c r="AV87" s="300">
        <v>3.665170711790296E-5</v>
      </c>
      <c r="AW87" s="299" t="e">
        <v>#REF!</v>
      </c>
      <c r="AX87" s="734" t="e">
        <v>#REF!</v>
      </c>
      <c r="AY87" s="752" t="e">
        <v>#REF!</v>
      </c>
      <c r="AZ87" s="810">
        <v>1</v>
      </c>
      <c r="BA87" s="752">
        <v>2.0522522679298589E-3</v>
      </c>
      <c r="BB87" s="735">
        <v>3.5088317852983829E-4</v>
      </c>
      <c r="BC87" s="735">
        <v>3.5592196100001391E-3</v>
      </c>
      <c r="BD87" s="810">
        <v>1</v>
      </c>
      <c r="BE87" s="752">
        <v>3.5592196100001391E-3</v>
      </c>
      <c r="BF87" s="732">
        <v>1.1888667564934004E-2</v>
      </c>
      <c r="BG87" s="732">
        <v>2.7136132923270113E-2</v>
      </c>
      <c r="BH87" s="754"/>
      <c r="BI87" s="409"/>
      <c r="BJ87" s="409"/>
      <c r="BK87" s="409"/>
      <c r="BL87" s="722" t="s">
        <v>225</v>
      </c>
      <c r="BM87" s="409"/>
      <c r="BN87" s="409" t="s">
        <v>179</v>
      </c>
      <c r="BO87" s="364"/>
      <c r="BP87" s="723"/>
      <c r="BQ87" s="16"/>
      <c r="BR87" s="16"/>
      <c r="BS87" s="16"/>
      <c r="BT87" s="16"/>
      <c r="BU87" s="16"/>
      <c r="BV87" s="16"/>
      <c r="BW87" s="16"/>
    </row>
    <row r="88" spans="1:75" ht="12" customHeight="1" x14ac:dyDescent="0.2">
      <c r="A88" s="3">
        <v>85</v>
      </c>
      <c r="B88" s="716" t="s">
        <v>71</v>
      </c>
      <c r="C88" s="740" t="s">
        <v>421</v>
      </c>
      <c r="D88" s="721" t="s">
        <v>421</v>
      </c>
      <c r="E88" s="741" t="s">
        <v>720</v>
      </c>
      <c r="F88" s="742" t="s">
        <v>417</v>
      </c>
      <c r="G88" s="758">
        <v>642.76599999999996</v>
      </c>
      <c r="H88" s="758">
        <v>630.48900000000003</v>
      </c>
      <c r="I88" s="758">
        <v>611.99099999999999</v>
      </c>
      <c r="J88" s="758">
        <v>579.16399999999999</v>
      </c>
      <c r="K88" s="758">
        <v>617.91700000000003</v>
      </c>
      <c r="L88" s="758">
        <v>609.25900000000001</v>
      </c>
      <c r="M88" s="758">
        <v>593.31399999999996</v>
      </c>
      <c r="N88" s="758">
        <v>569.78899999999999</v>
      </c>
      <c r="O88" s="298">
        <v>1885.2460000000001</v>
      </c>
      <c r="P88" s="743">
        <v>1820.4899999999998</v>
      </c>
      <c r="Q88" s="744">
        <v>48.216193499211002</v>
      </c>
      <c r="R88" s="745">
        <v>40.888576054927775</v>
      </c>
      <c r="S88" s="731"/>
      <c r="T88" s="732"/>
      <c r="U88" s="732"/>
      <c r="V88" s="732"/>
      <c r="W88" s="731"/>
      <c r="X88" s="732"/>
      <c r="Y88" s="732"/>
      <c r="Z88" s="747"/>
      <c r="AA88" s="732"/>
      <c r="AB88" s="732"/>
      <c r="AC88" s="746"/>
      <c r="AD88" s="731">
        <v>0.5</v>
      </c>
      <c r="AE88" s="732">
        <v>0.8</v>
      </c>
      <c r="AF88" s="732">
        <v>0.7</v>
      </c>
      <c r="AG88" s="747" t="s">
        <v>686</v>
      </c>
      <c r="AH88" s="731">
        <v>0.5</v>
      </c>
      <c r="AI88" s="732">
        <v>0.2</v>
      </c>
      <c r="AJ88" s="732">
        <v>0.3</v>
      </c>
      <c r="AK88" s="747" t="s">
        <v>686</v>
      </c>
      <c r="AL88" s="731">
        <v>0.7</v>
      </c>
      <c r="AM88" s="747">
        <v>0.3</v>
      </c>
      <c r="AN88" s="746">
        <v>0.5</v>
      </c>
      <c r="AO88" s="733">
        <v>0.56145900725041842</v>
      </c>
      <c r="AP88" s="732">
        <v>0.39302130507529287</v>
      </c>
      <c r="AQ88" s="732">
        <v>0.16843770217512552</v>
      </c>
      <c r="AR88" s="732">
        <v>0.44518237590630227</v>
      </c>
      <c r="AS88" s="299">
        <v>1.8629724E-2</v>
      </c>
      <c r="AT88" s="820">
        <v>0.13811341500000002</v>
      </c>
      <c r="AU88" s="748">
        <v>8.4339973746632699E-2</v>
      </c>
      <c r="AV88" s="300">
        <v>1.941586446103737E-3</v>
      </c>
      <c r="AW88" s="299" t="e">
        <v>#REF!</v>
      </c>
      <c r="AX88" s="734" t="e">
        <v>#REF!</v>
      </c>
      <c r="AY88" s="752" t="e">
        <v>#REF!</v>
      </c>
      <c r="AZ88" s="810">
        <v>1</v>
      </c>
      <c r="BA88" s="752">
        <v>8.4339973746632685E-2</v>
      </c>
      <c r="BB88" s="735">
        <v>2.1865701410172897E-2</v>
      </c>
      <c r="BC88" s="735">
        <v>0.12949399053520191</v>
      </c>
      <c r="BD88" s="810">
        <v>1</v>
      </c>
      <c r="BE88" s="752">
        <v>0.12949399053520191</v>
      </c>
      <c r="BF88" s="732">
        <v>8.1221945892170879</v>
      </c>
      <c r="BG88" s="732">
        <v>12.629618735686993</v>
      </c>
      <c r="BH88" s="754"/>
      <c r="BI88" s="409"/>
      <c r="BJ88" s="409"/>
      <c r="BK88" s="409"/>
      <c r="BL88" s="722" t="s">
        <v>225</v>
      </c>
      <c r="BM88" s="409"/>
      <c r="BN88" s="409" t="s">
        <v>45</v>
      </c>
      <c r="BO88" s="364"/>
      <c r="BP88" s="723"/>
      <c r="BQ88" s="16"/>
      <c r="BR88" s="16"/>
      <c r="BS88" s="16"/>
      <c r="BT88" s="16"/>
      <c r="BU88" s="16"/>
      <c r="BV88" s="16"/>
      <c r="BW88" s="16"/>
    </row>
    <row r="89" spans="1:75" ht="12" customHeight="1" x14ac:dyDescent="0.25">
      <c r="A89" s="3"/>
      <c r="B89" s="716" t="s">
        <v>997</v>
      </c>
      <c r="C89" s="740" t="s">
        <v>267</v>
      </c>
      <c r="D89" s="721" t="s">
        <v>267</v>
      </c>
      <c r="E89" s="741" t="s">
        <v>716</v>
      </c>
      <c r="F89" s="742" t="s">
        <v>420</v>
      </c>
      <c r="G89" s="758">
        <v>2.102076409227023E-2</v>
      </c>
      <c r="H89" s="758">
        <v>2.348876238112475E-2</v>
      </c>
      <c r="I89" s="758">
        <v>2.6009411300141498E-2</v>
      </c>
      <c r="J89" s="758">
        <v>2.564743821777617E-2</v>
      </c>
      <c r="K89" s="758">
        <v>1.9757148968376714E-2</v>
      </c>
      <c r="L89" s="758">
        <v>2.2080358024285103E-2</v>
      </c>
      <c r="M89" s="758">
        <v>2.4436473724044883E-2</v>
      </c>
      <c r="N89" s="758">
        <v>2.4140313929382342E-2</v>
      </c>
      <c r="O89" s="768">
        <v>7.0518937773536489E-2</v>
      </c>
      <c r="P89" s="769">
        <v>6.6273980716706704E-2</v>
      </c>
      <c r="Q89" s="744">
        <v>2.7</v>
      </c>
      <c r="R89" s="745">
        <v>1.9785443902679209</v>
      </c>
      <c r="S89" s="731">
        <v>9.1999999999999993</v>
      </c>
      <c r="T89" s="732">
        <v>18.100000000000001</v>
      </c>
      <c r="U89" s="732">
        <v>21.2</v>
      </c>
      <c r="V89" s="732">
        <v>13.2</v>
      </c>
      <c r="W89" s="731">
        <v>9.1999999999999993</v>
      </c>
      <c r="X89" s="732">
        <v>18.100000000000001</v>
      </c>
      <c r="Y89" s="732">
        <v>21.2</v>
      </c>
      <c r="Z89" s="747">
        <v>13.2</v>
      </c>
      <c r="AA89" s="732">
        <v>17</v>
      </c>
      <c r="AB89" s="732">
        <v>15.4</v>
      </c>
      <c r="AC89" s="746">
        <v>16.2</v>
      </c>
      <c r="AD89" s="731">
        <v>9.1999999999999993</v>
      </c>
      <c r="AE89" s="732">
        <v>18.100000000000001</v>
      </c>
      <c r="AF89" s="732">
        <v>21.2</v>
      </c>
      <c r="AG89" s="747">
        <v>13.2</v>
      </c>
      <c r="AH89" s="731">
        <v>9.1999999999999993</v>
      </c>
      <c r="AI89" s="732">
        <v>18.100000000000001</v>
      </c>
      <c r="AJ89" s="732">
        <v>21.2</v>
      </c>
      <c r="AK89" s="747">
        <v>13.2</v>
      </c>
      <c r="AL89" s="731">
        <v>17</v>
      </c>
      <c r="AM89" s="747">
        <v>15.4</v>
      </c>
      <c r="AN89" s="803">
        <v>16.2</v>
      </c>
      <c r="AO89" s="733">
        <v>0.75852439191629495</v>
      </c>
      <c r="AP89" s="732">
        <v>13.2</v>
      </c>
      <c r="AQ89" s="732">
        <v>13.2</v>
      </c>
      <c r="AR89" s="732">
        <v>15.45</v>
      </c>
      <c r="AS89" s="299">
        <v>2.2694106420086214E-5</v>
      </c>
      <c r="AT89" s="820">
        <v>1.4655569449471847E-4</v>
      </c>
      <c r="AU89" s="748">
        <v>0</v>
      </c>
      <c r="AV89" s="300">
        <v>2.6637296390141169E-5</v>
      </c>
      <c r="AW89" s="299" t="e">
        <v>#REF!</v>
      </c>
      <c r="AX89" s="734" t="e">
        <v>#REF!</v>
      </c>
      <c r="AY89" s="752" t="e">
        <v>#REF!</v>
      </c>
      <c r="AZ89" s="810">
        <v>1</v>
      </c>
      <c r="BA89" s="752">
        <v>0</v>
      </c>
      <c r="BB89" s="735">
        <v>2.926608970351114E-5</v>
      </c>
      <c r="BC89" s="735">
        <v>0</v>
      </c>
      <c r="BD89" s="810">
        <v>1</v>
      </c>
      <c r="BE89" s="752">
        <v>0</v>
      </c>
      <c r="BF89" s="732">
        <v>0</v>
      </c>
      <c r="BG89" s="732">
        <v>0</v>
      </c>
      <c r="BH89" s="754"/>
      <c r="BI89" s="409"/>
      <c r="BJ89" s="409"/>
      <c r="BK89" s="409"/>
      <c r="BL89" s="722"/>
      <c r="BM89" s="409"/>
      <c r="BN89" s="409" t="s">
        <v>80</v>
      </c>
      <c r="BO89" s="364"/>
      <c r="BP89" s="723"/>
      <c r="BQ89" s="16"/>
      <c r="BR89" s="16"/>
      <c r="BS89" s="16"/>
      <c r="BT89" s="16"/>
      <c r="BU89" s="16"/>
      <c r="BV89" s="16"/>
      <c r="BW89" s="16"/>
    </row>
    <row r="90" spans="1:75" ht="12" customHeight="1" x14ac:dyDescent="0.2">
      <c r="A90" s="3">
        <v>86</v>
      </c>
      <c r="B90" s="716" t="s">
        <v>72</v>
      </c>
      <c r="C90" s="740" t="s">
        <v>269</v>
      </c>
      <c r="D90" s="721" t="s">
        <v>269</v>
      </c>
      <c r="E90" s="741" t="s">
        <v>720</v>
      </c>
      <c r="F90" s="742" t="s">
        <v>418</v>
      </c>
      <c r="G90" s="723">
        <v>526.54700000000003</v>
      </c>
      <c r="H90" s="723">
        <v>503.899</v>
      </c>
      <c r="I90" s="723">
        <v>517.43799999999999</v>
      </c>
      <c r="J90" s="723">
        <v>529.06799999999998</v>
      </c>
      <c r="K90" s="723">
        <v>502.29199999999997</v>
      </c>
      <c r="L90" s="723">
        <v>482.39699999999999</v>
      </c>
      <c r="M90" s="723">
        <v>497.06299999999999</v>
      </c>
      <c r="N90" s="723">
        <v>508.274</v>
      </c>
      <c r="O90" s="298">
        <v>1547.884</v>
      </c>
      <c r="P90" s="743">
        <v>1481.752</v>
      </c>
      <c r="Q90" s="744">
        <v>14.453169288374101</v>
      </c>
      <c r="R90" s="745">
        <v>4.3248456245463718</v>
      </c>
      <c r="S90" s="731"/>
      <c r="T90" s="732"/>
      <c r="U90" s="732"/>
      <c r="V90" s="732"/>
      <c r="W90" s="731"/>
      <c r="X90" s="732"/>
      <c r="Y90" s="732"/>
      <c r="Z90" s="364"/>
      <c r="AA90" s="732"/>
      <c r="AB90" s="732"/>
      <c r="AC90" s="746"/>
      <c r="AD90" s="731">
        <v>0.32500000000000001</v>
      </c>
      <c r="AE90" s="732">
        <v>3.85</v>
      </c>
      <c r="AF90" s="732">
        <v>5.32</v>
      </c>
      <c r="AG90" s="747">
        <v>12.8</v>
      </c>
      <c r="AH90" s="731">
        <v>0.32500000000000001</v>
      </c>
      <c r="AI90" s="732">
        <v>3.85</v>
      </c>
      <c r="AJ90" s="732">
        <v>5.32</v>
      </c>
      <c r="AK90" s="747">
        <v>12.8</v>
      </c>
      <c r="AL90" s="731" t="s">
        <v>686</v>
      </c>
      <c r="AM90" s="747" t="s">
        <v>686</v>
      </c>
      <c r="AN90" s="746">
        <v>3.2</v>
      </c>
      <c r="AO90" s="733">
        <v>0.67751196172248818</v>
      </c>
      <c r="AP90" s="732">
        <v>12.8</v>
      </c>
      <c r="AQ90" s="732">
        <v>12.8</v>
      </c>
      <c r="AR90" s="732">
        <v>5.6000000000000005</v>
      </c>
      <c r="AS90" s="299">
        <v>9.5287575949999995E-2</v>
      </c>
      <c r="AT90" s="820">
        <v>0.46602333362500004</v>
      </c>
      <c r="AU90" s="748">
        <v>0.46155829175175928</v>
      </c>
      <c r="AV90" s="300">
        <v>7.9667865599999999E-2</v>
      </c>
      <c r="AW90" s="299" t="e">
        <v>#REF!</v>
      </c>
      <c r="AX90" s="734" t="e">
        <v>#REF!</v>
      </c>
      <c r="AY90" s="752" t="e">
        <v>#REF!</v>
      </c>
      <c r="AZ90" s="810">
        <v>1</v>
      </c>
      <c r="BA90" s="752">
        <v>0.46155829175175928</v>
      </c>
      <c r="BB90" s="735">
        <v>0.22806735195000002</v>
      </c>
      <c r="BC90" s="735">
        <v>1.2736781062324669</v>
      </c>
      <c r="BD90" s="810">
        <v>1</v>
      </c>
      <c r="BE90" s="752">
        <v>1.2736781062324669</v>
      </c>
      <c r="BF90" s="732">
        <v>0.90066630816212867</v>
      </c>
      <c r="BG90" s="732">
        <v>4.4230078980235366</v>
      </c>
      <c r="BH90" s="754"/>
      <c r="BI90" s="409"/>
      <c r="BJ90" s="409"/>
      <c r="BK90" s="409"/>
      <c r="BL90" s="722" t="s">
        <v>225</v>
      </c>
      <c r="BM90" s="409"/>
      <c r="BN90" s="409" t="s">
        <v>108</v>
      </c>
      <c r="BO90" s="364"/>
      <c r="BP90" s="723"/>
      <c r="BQ90" s="16"/>
      <c r="BR90" s="16"/>
      <c r="BS90" s="16"/>
      <c r="BT90" s="16"/>
      <c r="BU90" s="16"/>
      <c r="BV90" s="16"/>
      <c r="BW90" s="16"/>
    </row>
    <row r="91" spans="1:75" ht="12" customHeight="1" x14ac:dyDescent="0.2">
      <c r="A91" s="3">
        <v>43</v>
      </c>
      <c r="B91" s="716" t="s">
        <v>992</v>
      </c>
      <c r="C91" s="740" t="s">
        <v>270</v>
      </c>
      <c r="D91" s="721" t="s">
        <v>270</v>
      </c>
      <c r="E91" s="741" t="s">
        <v>718</v>
      </c>
      <c r="F91" s="742" t="s">
        <v>420</v>
      </c>
      <c r="G91" s="723">
        <v>196.21100000000001</v>
      </c>
      <c r="H91" s="723">
        <v>164.399</v>
      </c>
      <c r="I91" s="723">
        <v>155.49700000000001</v>
      </c>
      <c r="J91" s="723">
        <v>136.42500000000001</v>
      </c>
      <c r="K91" s="723">
        <v>183.30099999999999</v>
      </c>
      <c r="L91" s="723">
        <v>145.28299999999999</v>
      </c>
      <c r="M91" s="723">
        <v>138.05799999999999</v>
      </c>
      <c r="N91" s="723">
        <v>129.40600000000001</v>
      </c>
      <c r="O91" s="298">
        <v>516.10699999999997</v>
      </c>
      <c r="P91" s="743">
        <v>466.64199999999994</v>
      </c>
      <c r="Q91" s="744">
        <v>2.71</v>
      </c>
      <c r="R91" s="745">
        <v>1.9798612829857847</v>
      </c>
      <c r="S91" s="731"/>
      <c r="T91" s="732"/>
      <c r="U91" s="732"/>
      <c r="V91" s="732">
        <v>4.88</v>
      </c>
      <c r="W91" s="731"/>
      <c r="X91" s="732"/>
      <c r="Y91" s="732"/>
      <c r="Z91" s="364">
        <v>4.9000000000000004</v>
      </c>
      <c r="AA91" s="732"/>
      <c r="AB91" s="732"/>
      <c r="AC91" s="746">
        <v>4.3600000000000003</v>
      </c>
      <c r="AD91" s="731"/>
      <c r="AE91" s="732"/>
      <c r="AF91" s="732"/>
      <c r="AG91" s="747">
        <v>4.9000000000000004</v>
      </c>
      <c r="AH91" s="731"/>
      <c r="AI91" s="732"/>
      <c r="AJ91" s="732"/>
      <c r="AK91" s="747">
        <v>4.9000000000000004</v>
      </c>
      <c r="AL91" s="731"/>
      <c r="AM91" s="747"/>
      <c r="AN91" s="746">
        <v>4.3600000000000003</v>
      </c>
      <c r="AO91" s="733">
        <v>1.1166596956660293</v>
      </c>
      <c r="AP91" s="732">
        <v>4.9000000000000004</v>
      </c>
      <c r="AQ91" s="732">
        <v>4.9000000000000004</v>
      </c>
      <c r="AR91" s="732">
        <v>4.495000000000001</v>
      </c>
      <c r="AS91" s="299">
        <v>4.2847856400000002E-2</v>
      </c>
      <c r="AT91" s="820">
        <v>0.26565670968000005</v>
      </c>
      <c r="AU91" s="748">
        <v>0.27933029163808898</v>
      </c>
      <c r="AV91" s="300">
        <v>5.0663287799999998E-2</v>
      </c>
      <c r="AW91" s="299" t="e">
        <v>#REF!</v>
      </c>
      <c r="AX91" s="734" t="e">
        <v>#REF!</v>
      </c>
      <c r="AY91" s="752" t="e">
        <v>#REF!</v>
      </c>
      <c r="AZ91" s="810">
        <v>1</v>
      </c>
      <c r="BA91" s="752">
        <v>0.27933029163808898</v>
      </c>
      <c r="BB91" s="735">
        <v>5.58735754E-2</v>
      </c>
      <c r="BC91" s="735">
        <v>0.48475554676511379</v>
      </c>
      <c r="BD91" s="810">
        <v>1</v>
      </c>
      <c r="BE91" s="752">
        <v>0.48475554676511379</v>
      </c>
      <c r="BF91" s="732">
        <v>0.15431389914825444</v>
      </c>
      <c r="BG91" s="732">
        <v>0.29301965167425625</v>
      </c>
      <c r="BH91" s="749" t="s">
        <v>1014</v>
      </c>
      <c r="BI91" s="409" t="s">
        <v>237</v>
      </c>
      <c r="BJ91" s="750" t="s">
        <v>296</v>
      </c>
      <c r="BK91" s="751" t="s">
        <v>227</v>
      </c>
      <c r="BL91" s="722" t="s">
        <v>228</v>
      </c>
      <c r="BM91" s="409" t="s">
        <v>1256</v>
      </c>
      <c r="BN91" s="409" t="s">
        <v>264</v>
      </c>
      <c r="BO91" s="364" t="s">
        <v>1257</v>
      </c>
      <c r="BP91" s="723"/>
      <c r="BQ91" s="16"/>
      <c r="BR91" s="16"/>
      <c r="BS91" s="16"/>
      <c r="BT91" s="16"/>
      <c r="BU91" s="16"/>
      <c r="BV91" s="16"/>
      <c r="BW91" s="16"/>
    </row>
    <row r="92" spans="1:75" ht="12" customHeight="1" x14ac:dyDescent="0.2">
      <c r="A92" s="3">
        <v>87</v>
      </c>
      <c r="B92" s="716" t="s">
        <v>73</v>
      </c>
      <c r="C92" s="740" t="s">
        <v>267</v>
      </c>
      <c r="D92" s="721" t="s">
        <v>267</v>
      </c>
      <c r="E92" s="741" t="s">
        <v>716</v>
      </c>
      <c r="F92" s="742" t="s">
        <v>420</v>
      </c>
      <c r="G92" s="723">
        <v>241.60400000000001</v>
      </c>
      <c r="H92" s="723">
        <v>227.667</v>
      </c>
      <c r="I92" s="723">
        <v>244.96199999999999</v>
      </c>
      <c r="J92" s="723">
        <v>249.571</v>
      </c>
      <c r="K92" s="723">
        <v>228.27199999999999</v>
      </c>
      <c r="L92" s="723">
        <v>216.345</v>
      </c>
      <c r="M92" s="723">
        <v>233.29499999999999</v>
      </c>
      <c r="N92" s="723">
        <v>236.30199999999999</v>
      </c>
      <c r="O92" s="298">
        <v>714.23299999999995</v>
      </c>
      <c r="P92" s="743">
        <v>677.91199999999992</v>
      </c>
      <c r="Q92" s="744">
        <v>3.0327957644372598</v>
      </c>
      <c r="R92" s="745">
        <v>2.0228440995303747</v>
      </c>
      <c r="S92" s="731">
        <v>15</v>
      </c>
      <c r="T92" s="732">
        <v>22.5</v>
      </c>
      <c r="U92" s="732">
        <v>26</v>
      </c>
      <c r="V92" s="732"/>
      <c r="W92" s="731">
        <v>14</v>
      </c>
      <c r="X92" s="732">
        <v>21.2</v>
      </c>
      <c r="Y92" s="732">
        <v>21.5</v>
      </c>
      <c r="Z92" s="747"/>
      <c r="AA92" s="732">
        <v>21.2</v>
      </c>
      <c r="AB92" s="732">
        <v>18.899999999999999</v>
      </c>
      <c r="AC92" s="746">
        <v>20.100000000000001</v>
      </c>
      <c r="AD92" s="731">
        <v>15</v>
      </c>
      <c r="AE92" s="732">
        <v>22.5</v>
      </c>
      <c r="AF92" s="732">
        <v>26</v>
      </c>
      <c r="AG92" s="732"/>
      <c r="AH92" s="731">
        <v>14</v>
      </c>
      <c r="AI92" s="732">
        <v>21.2</v>
      </c>
      <c r="AJ92" s="732">
        <v>21.5</v>
      </c>
      <c r="AK92" s="747"/>
      <c r="AL92" s="732">
        <v>21.2</v>
      </c>
      <c r="AM92" s="732">
        <v>18.899999999999999</v>
      </c>
      <c r="AN92" s="746">
        <v>20.100000000000001</v>
      </c>
      <c r="AO92" s="733">
        <v>0.75852439191629495</v>
      </c>
      <c r="AP92" s="732">
        <v>16.080717108625453</v>
      </c>
      <c r="AQ92" s="732">
        <v>14.336111007217973</v>
      </c>
      <c r="AR92" s="732">
        <v>18.877103514480428</v>
      </c>
      <c r="AS92" s="299">
        <v>0.27913744000000001</v>
      </c>
      <c r="AT92" s="820">
        <v>1.8899382999999998</v>
      </c>
      <c r="AU92" s="748">
        <v>1.8538711217297894</v>
      </c>
      <c r="AV92" s="300">
        <v>0.32354303411646629</v>
      </c>
      <c r="AW92" s="299" t="e">
        <v>#REF!</v>
      </c>
      <c r="AX92" s="734" t="e">
        <v>#REF!</v>
      </c>
      <c r="AY92" s="752" t="e">
        <v>#REF!</v>
      </c>
      <c r="AZ92" s="810">
        <v>1</v>
      </c>
      <c r="BA92" s="752">
        <v>1.8538711217297894</v>
      </c>
      <c r="BB92" s="735">
        <v>0.35314676352744384</v>
      </c>
      <c r="BC92" s="735">
        <v>3.4964571381670422</v>
      </c>
      <c r="BD92" s="810">
        <v>1</v>
      </c>
      <c r="BE92" s="752">
        <v>3.4964571381670422</v>
      </c>
      <c r="BF92" s="732">
        <v>0.44212716802577517</v>
      </c>
      <c r="BG92" s="732">
        <v>1.4595088027250651</v>
      </c>
      <c r="BH92" s="749" t="s">
        <v>724</v>
      </c>
      <c r="BI92" s="409" t="s">
        <v>726</v>
      </c>
      <c r="BJ92" s="750">
        <v>1044</v>
      </c>
      <c r="BK92" s="755" t="s">
        <v>227</v>
      </c>
      <c r="BL92" s="722" t="s">
        <v>228</v>
      </c>
      <c r="BM92" s="409" t="s">
        <v>723</v>
      </c>
      <c r="BN92" s="409" t="s">
        <v>264</v>
      </c>
      <c r="BO92" s="364" t="s">
        <v>895</v>
      </c>
      <c r="BP92" s="723"/>
      <c r="BQ92" s="16"/>
      <c r="BR92" s="16"/>
      <c r="BS92" s="16"/>
      <c r="BT92" s="16"/>
      <c r="BU92" s="16"/>
      <c r="BV92" s="16"/>
      <c r="BW92" s="16"/>
    </row>
    <row r="93" spans="1:75" ht="12" customHeight="1" x14ac:dyDescent="0.2">
      <c r="A93" s="3">
        <v>88</v>
      </c>
      <c r="B93" s="716" t="s">
        <v>74</v>
      </c>
      <c r="C93" s="740" t="s">
        <v>267</v>
      </c>
      <c r="D93" s="721" t="s">
        <v>267</v>
      </c>
      <c r="E93" s="741" t="s">
        <v>716</v>
      </c>
      <c r="F93" s="742" t="s">
        <v>420</v>
      </c>
      <c r="G93" s="723">
        <v>10.363</v>
      </c>
      <c r="H93" s="723">
        <v>11.304</v>
      </c>
      <c r="I93" s="723">
        <v>12.052</v>
      </c>
      <c r="J93" s="723">
        <v>11.085000000000001</v>
      </c>
      <c r="K93" s="723">
        <v>9.7059999999999995</v>
      </c>
      <c r="L93" s="723">
        <v>11.005000000000001</v>
      </c>
      <c r="M93" s="723">
        <v>11.327999999999999</v>
      </c>
      <c r="N93" s="723">
        <v>10.743</v>
      </c>
      <c r="O93" s="298">
        <v>33.719000000000001</v>
      </c>
      <c r="P93" s="743">
        <v>32.039000000000001</v>
      </c>
      <c r="Q93" s="744">
        <v>1.5530766478945499</v>
      </c>
      <c r="R93" s="770">
        <v>1.8331744295110446</v>
      </c>
      <c r="S93" s="731">
        <v>7.44</v>
      </c>
      <c r="T93" s="732">
        <v>19.5</v>
      </c>
      <c r="U93" s="732">
        <v>27.6</v>
      </c>
      <c r="V93" s="732"/>
      <c r="W93" s="731">
        <v>7.44</v>
      </c>
      <c r="X93" s="732">
        <v>19.5</v>
      </c>
      <c r="Y93" s="732">
        <v>27.6</v>
      </c>
      <c r="Z93" s="364"/>
      <c r="AA93" s="732"/>
      <c r="AB93" s="732"/>
      <c r="AC93" s="746">
        <v>18.2</v>
      </c>
      <c r="AD93" s="731">
        <v>7.44</v>
      </c>
      <c r="AE93" s="732">
        <v>19.5</v>
      </c>
      <c r="AF93" s="732">
        <v>27.6</v>
      </c>
      <c r="AG93" s="732"/>
      <c r="AH93" s="731">
        <v>7.44</v>
      </c>
      <c r="AI93" s="732">
        <v>19.5</v>
      </c>
      <c r="AJ93" s="732">
        <v>27.6</v>
      </c>
      <c r="AK93" s="364"/>
      <c r="AL93" s="732"/>
      <c r="AM93" s="732"/>
      <c r="AN93" s="746">
        <v>18.2</v>
      </c>
      <c r="AO93" s="733">
        <v>0.75852439191629495</v>
      </c>
      <c r="AP93" s="732">
        <v>13.805143932876568</v>
      </c>
      <c r="AQ93" s="732">
        <v>13.805143932876568</v>
      </c>
      <c r="AR93" s="732">
        <v>17.101285983219142</v>
      </c>
      <c r="AS93" s="299">
        <v>1.22962686E-2</v>
      </c>
      <c r="AT93" s="820">
        <v>7.0532479499999995E-2</v>
      </c>
      <c r="AU93" s="748">
        <v>6.9748172597698013E-2</v>
      </c>
      <c r="AV93" s="300">
        <v>1.4104300690600978E-2</v>
      </c>
      <c r="AW93" s="299" t="e">
        <v>#REF!</v>
      </c>
      <c r="AX93" s="734" t="e">
        <v>#REF!</v>
      </c>
      <c r="AY93" s="752" t="e">
        <v>#REF!</v>
      </c>
      <c r="AZ93" s="810">
        <v>1</v>
      </c>
      <c r="BA93" s="752">
        <v>6.9748172597698013E-2</v>
      </c>
      <c r="BB93" s="735">
        <v>1.5309655417668298E-2</v>
      </c>
      <c r="BC93" s="735">
        <v>0.13663313124041013</v>
      </c>
      <c r="BD93" s="810">
        <v>1</v>
      </c>
      <c r="BE93" s="752">
        <v>0.13663313124041013</v>
      </c>
      <c r="BF93" s="732">
        <v>1.0501842778034107E-2</v>
      </c>
      <c r="BG93" s="732">
        <v>6.1863659128103071E-2</v>
      </c>
      <c r="BH93" s="749" t="s">
        <v>442</v>
      </c>
      <c r="BI93" s="409" t="s">
        <v>237</v>
      </c>
      <c r="BJ93" s="750">
        <v>72</v>
      </c>
      <c r="BK93" s="755" t="s">
        <v>227</v>
      </c>
      <c r="BL93" s="722" t="s">
        <v>228</v>
      </c>
      <c r="BM93" s="409" t="s">
        <v>1043</v>
      </c>
      <c r="BN93" s="409" t="s">
        <v>264</v>
      </c>
      <c r="BO93" s="364" t="s">
        <v>1023</v>
      </c>
      <c r="BP93" s="723"/>
      <c r="BQ93" s="16"/>
      <c r="BR93" s="16"/>
      <c r="BS93" s="16"/>
      <c r="BT93" s="16"/>
      <c r="BU93" s="16"/>
      <c r="BV93" s="16"/>
      <c r="BW93" s="16"/>
    </row>
    <row r="94" spans="1:75" ht="12" customHeight="1" x14ac:dyDescent="0.2">
      <c r="A94" s="3">
        <v>89</v>
      </c>
      <c r="B94" s="716" t="s">
        <v>75</v>
      </c>
      <c r="C94" s="740" t="s">
        <v>271</v>
      </c>
      <c r="D94" s="721" t="s">
        <v>271</v>
      </c>
      <c r="E94" s="741" t="s">
        <v>715</v>
      </c>
      <c r="F94" s="742" t="s">
        <v>418</v>
      </c>
      <c r="G94" s="723">
        <v>61705.156999999999</v>
      </c>
      <c r="H94" s="723">
        <v>61156.249000000003</v>
      </c>
      <c r="I94" s="723">
        <v>65529.161999999997</v>
      </c>
      <c r="J94" s="723">
        <v>66720.827999999994</v>
      </c>
      <c r="K94" s="723">
        <v>56100.408000000003</v>
      </c>
      <c r="L94" s="723">
        <v>55470.476000000002</v>
      </c>
      <c r="M94" s="723">
        <v>59247.144</v>
      </c>
      <c r="N94" s="723">
        <v>59535.434999999998</v>
      </c>
      <c r="O94" s="298">
        <v>188390.568</v>
      </c>
      <c r="P94" s="743">
        <v>170818.02799999999</v>
      </c>
      <c r="Q94" s="744">
        <v>28.256772668291301</v>
      </c>
      <c r="R94" s="745">
        <v>10.835418193877128</v>
      </c>
      <c r="S94" s="732">
        <v>3.8</v>
      </c>
      <c r="T94" s="732">
        <v>6.2</v>
      </c>
      <c r="U94" s="732">
        <v>6</v>
      </c>
      <c r="V94" s="732">
        <v>3.8</v>
      </c>
      <c r="W94" s="732">
        <v>3.8</v>
      </c>
      <c r="X94" s="732">
        <v>6.2</v>
      </c>
      <c r="Y94" s="732">
        <v>6</v>
      </c>
      <c r="Z94" s="732">
        <v>3.8</v>
      </c>
      <c r="AA94" s="732"/>
      <c r="AB94" s="732"/>
      <c r="AC94" s="746">
        <v>4.9000000000000004</v>
      </c>
      <c r="AD94" s="732">
        <v>3.8</v>
      </c>
      <c r="AE94" s="732">
        <v>6.2</v>
      </c>
      <c r="AF94" s="732">
        <v>6</v>
      </c>
      <c r="AG94" s="732">
        <v>3.8</v>
      </c>
      <c r="AH94" s="732">
        <v>3.8</v>
      </c>
      <c r="AI94" s="732">
        <v>6.2</v>
      </c>
      <c r="AJ94" s="732">
        <v>6</v>
      </c>
      <c r="AK94" s="732">
        <v>3.8</v>
      </c>
      <c r="AL94" s="732"/>
      <c r="AM94" s="732"/>
      <c r="AN94" s="746">
        <v>4.9000000000000004</v>
      </c>
      <c r="AO94" s="733">
        <v>1.1940878378378379</v>
      </c>
      <c r="AP94" s="732">
        <v>3.8</v>
      </c>
      <c r="AQ94" s="732">
        <v>3.8</v>
      </c>
      <c r="AR94" s="732">
        <v>4.625</v>
      </c>
      <c r="AS94" s="299">
        <v>19.194046780000004</v>
      </c>
      <c r="AT94" s="820">
        <v>132.5323477</v>
      </c>
      <c r="AU94" s="748">
        <v>124.62217209025044</v>
      </c>
      <c r="AV94" s="300">
        <v>22.072689576400002</v>
      </c>
      <c r="AW94" s="299" t="e">
        <v>#REF!</v>
      </c>
      <c r="AX94" s="734" t="e">
        <v>#REF!</v>
      </c>
      <c r="AY94" s="752" t="e">
        <v>#REF!</v>
      </c>
      <c r="AZ94" s="810">
        <v>1</v>
      </c>
      <c r="BA94" s="752">
        <v>124.62217209025044</v>
      </c>
      <c r="BB94" s="735">
        <v>23.991784774000003</v>
      </c>
      <c r="BC94" s="735">
        <v>229.44234828926696</v>
      </c>
      <c r="BD94" s="810">
        <v>1</v>
      </c>
      <c r="BE94" s="752">
        <v>229.44234828926696</v>
      </c>
      <c r="BF94" s="732">
        <v>978.14092430583469</v>
      </c>
      <c r="BG94" s="732">
        <v>2240.04448940272</v>
      </c>
      <c r="BH94" s="749" t="s">
        <v>740</v>
      </c>
      <c r="BI94" s="409" t="s">
        <v>741</v>
      </c>
      <c r="BJ94" s="750">
        <v>2093</v>
      </c>
      <c r="BK94" s="755">
        <v>0.99299999999999999</v>
      </c>
      <c r="BL94" s="722" t="s">
        <v>228</v>
      </c>
      <c r="BM94" s="409" t="s">
        <v>1011</v>
      </c>
      <c r="BN94" s="409" t="s">
        <v>264</v>
      </c>
      <c r="BO94" s="364" t="s">
        <v>910</v>
      </c>
      <c r="BP94" s="723"/>
      <c r="BQ94" s="16"/>
      <c r="BR94" s="16"/>
      <c r="BS94" s="16"/>
      <c r="BT94" s="16"/>
      <c r="BU94" s="16"/>
      <c r="BV94" s="16"/>
      <c r="BW94" s="16"/>
    </row>
    <row r="95" spans="1:75" ht="12" customHeight="1" x14ac:dyDescent="0.2">
      <c r="A95" s="3">
        <v>90</v>
      </c>
      <c r="B95" s="716" t="s">
        <v>76</v>
      </c>
      <c r="C95" s="740" t="s">
        <v>270</v>
      </c>
      <c r="D95" s="721" t="s">
        <v>270</v>
      </c>
      <c r="E95" s="741" t="s">
        <v>718</v>
      </c>
      <c r="F95" s="742" t="s">
        <v>419</v>
      </c>
      <c r="G95" s="723">
        <v>11879.092000000001</v>
      </c>
      <c r="H95" s="723">
        <v>12472.848</v>
      </c>
      <c r="I95" s="723">
        <v>11886.13</v>
      </c>
      <c r="J95" s="723">
        <v>11977.206</v>
      </c>
      <c r="K95" s="723">
        <v>11337.031000000001</v>
      </c>
      <c r="L95" s="723">
        <v>11961.154</v>
      </c>
      <c r="M95" s="723">
        <v>11270.973</v>
      </c>
      <c r="N95" s="723">
        <v>11277.079</v>
      </c>
      <c r="O95" s="298">
        <v>36238.07</v>
      </c>
      <c r="P95" s="743">
        <v>34569.158000000003</v>
      </c>
      <c r="Q95" s="744">
        <v>20.241942482511998</v>
      </c>
      <c r="R95" s="745">
        <v>6.3569028877261511</v>
      </c>
      <c r="S95" s="731"/>
      <c r="T95" s="732"/>
      <c r="U95" s="732"/>
      <c r="V95" s="732"/>
      <c r="W95" s="731"/>
      <c r="X95" s="732"/>
      <c r="Y95" s="732"/>
      <c r="Z95" s="364"/>
      <c r="AA95" s="732"/>
      <c r="AB95" s="732"/>
      <c r="AC95" s="746"/>
      <c r="AD95" s="731" t="s">
        <v>686</v>
      </c>
      <c r="AE95" s="732" t="s">
        <v>686</v>
      </c>
      <c r="AF95" s="732" t="s">
        <v>686</v>
      </c>
      <c r="AG95" s="747" t="s">
        <v>686</v>
      </c>
      <c r="AH95" s="731" t="s">
        <v>686</v>
      </c>
      <c r="AI95" s="732" t="s">
        <v>686</v>
      </c>
      <c r="AJ95" s="732" t="s">
        <v>686</v>
      </c>
      <c r="AK95" s="747" t="s">
        <v>686</v>
      </c>
      <c r="AL95" s="731" t="s">
        <v>686</v>
      </c>
      <c r="AM95" s="747" t="s">
        <v>686</v>
      </c>
      <c r="AN95" s="746">
        <v>0.97</v>
      </c>
      <c r="AO95" s="733">
        <v>1.1166596956660293</v>
      </c>
      <c r="AP95" s="732">
        <v>1.0831599047960483</v>
      </c>
      <c r="AQ95" s="732">
        <v>1.0831599047960483</v>
      </c>
      <c r="AR95" s="732">
        <v>0.99828997619901205</v>
      </c>
      <c r="AS95" s="299">
        <v>0.68683011159999996</v>
      </c>
      <c r="AT95" s="820">
        <v>4.2583466919199999</v>
      </c>
      <c r="AU95" s="748">
        <v>4.710750920238957</v>
      </c>
      <c r="AV95" s="300">
        <v>0.15112865476020101</v>
      </c>
      <c r="AW95" s="299" t="e">
        <v>#REF!</v>
      </c>
      <c r="AX95" s="734" t="e">
        <v>#REF!</v>
      </c>
      <c r="AY95" s="752" t="e">
        <v>#REF!</v>
      </c>
      <c r="AZ95" s="810">
        <v>1</v>
      </c>
      <c r="BA95" s="752">
        <v>4.710750920238957</v>
      </c>
      <c r="BB95" s="735">
        <v>0.93871120286700171</v>
      </c>
      <c r="BC95" s="735">
        <v>8.579917352579935</v>
      </c>
      <c r="BD95" s="810">
        <v>1</v>
      </c>
      <c r="BE95" s="752">
        <v>8.579917352579935</v>
      </c>
      <c r="BF95" s="732">
        <v>16.312990808621372</v>
      </c>
      <c r="BG95" s="732">
        <v>43.12337577117043</v>
      </c>
      <c r="BH95" s="754"/>
      <c r="BI95" s="409"/>
      <c r="BJ95" s="409"/>
      <c r="BK95" s="409"/>
      <c r="BL95" s="722" t="s">
        <v>225</v>
      </c>
      <c r="BM95" s="409"/>
      <c r="BN95" s="409" t="s">
        <v>161</v>
      </c>
      <c r="BO95" s="364"/>
      <c r="BP95" s="723"/>
      <c r="BQ95" s="16"/>
      <c r="BR95" s="16"/>
      <c r="BS95" s="16"/>
      <c r="BT95" s="16"/>
      <c r="BU95" s="16"/>
      <c r="BV95" s="16"/>
      <c r="BW95" s="16"/>
    </row>
    <row r="96" spans="1:75" s="16" customFormat="1" ht="12" customHeight="1" x14ac:dyDescent="0.2">
      <c r="A96" s="24">
        <v>91</v>
      </c>
      <c r="B96" s="716" t="s">
        <v>582</v>
      </c>
      <c r="C96" s="740" t="s">
        <v>714</v>
      </c>
      <c r="D96" s="721" t="s">
        <v>714</v>
      </c>
      <c r="E96" s="741" t="s">
        <v>717</v>
      </c>
      <c r="F96" s="742" t="s">
        <v>419</v>
      </c>
      <c r="G96" s="723">
        <v>3933.665</v>
      </c>
      <c r="H96" s="723">
        <v>3639.0259999999998</v>
      </c>
      <c r="I96" s="723">
        <v>3259.6550000000002</v>
      </c>
      <c r="J96" s="723">
        <v>2876.3780000000002</v>
      </c>
      <c r="K96" s="723">
        <v>3758.2020000000002</v>
      </c>
      <c r="L96" s="723">
        <v>3429.9650000000001</v>
      </c>
      <c r="M96" s="723">
        <v>3097.7080000000001</v>
      </c>
      <c r="N96" s="723">
        <v>2739.9110000000001</v>
      </c>
      <c r="O96" s="298">
        <v>10832.346</v>
      </c>
      <c r="P96" s="743">
        <v>10285.875</v>
      </c>
      <c r="Q96" s="744">
        <v>11.993412861593299</v>
      </c>
      <c r="R96" s="745">
        <v>3.6719130892270839</v>
      </c>
      <c r="S96" s="731">
        <v>2.11</v>
      </c>
      <c r="T96" s="732">
        <v>2.68</v>
      </c>
      <c r="U96" s="732">
        <v>4.4800000000000004</v>
      </c>
      <c r="V96" s="732">
        <v>4.4800000000000004</v>
      </c>
      <c r="W96" s="731">
        <v>2.48</v>
      </c>
      <c r="X96" s="732">
        <v>4.4400000000000004</v>
      </c>
      <c r="Y96" s="732">
        <v>5.9</v>
      </c>
      <c r="Z96" s="747">
        <v>4.95</v>
      </c>
      <c r="AA96" s="732">
        <v>3.1</v>
      </c>
      <c r="AB96" s="732">
        <v>4.3</v>
      </c>
      <c r="AC96" s="746">
        <v>3.7</v>
      </c>
      <c r="AD96" s="731">
        <v>2.11</v>
      </c>
      <c r="AE96" s="732">
        <v>2.68</v>
      </c>
      <c r="AF96" s="732">
        <v>4.4800000000000004</v>
      </c>
      <c r="AG96" s="732">
        <v>4.4800000000000004</v>
      </c>
      <c r="AH96" s="731">
        <v>2.48</v>
      </c>
      <c r="AI96" s="732">
        <v>4.4400000000000004</v>
      </c>
      <c r="AJ96" s="732">
        <v>5.9</v>
      </c>
      <c r="AK96" s="747">
        <v>4.95</v>
      </c>
      <c r="AL96" s="732">
        <v>3.1</v>
      </c>
      <c r="AM96" s="732">
        <v>4.4000000000000004</v>
      </c>
      <c r="AN96" s="746">
        <v>3.7</v>
      </c>
      <c r="AO96" s="733">
        <v>1.5374402876482476</v>
      </c>
      <c r="AP96" s="732">
        <v>4.4800000000000004</v>
      </c>
      <c r="AQ96" s="732">
        <v>4.95</v>
      </c>
      <c r="AR96" s="732">
        <v>3.9537500000000003</v>
      </c>
      <c r="AS96" s="299">
        <v>0.75481739989999996</v>
      </c>
      <c r="AT96" s="820">
        <v>4.5487707432499995</v>
      </c>
      <c r="AU96" s="748">
        <v>4.4380605436592901</v>
      </c>
      <c r="AV96" s="300">
        <v>0.91350979724000003</v>
      </c>
      <c r="AW96" s="299" t="e">
        <v>#REF!</v>
      </c>
      <c r="AX96" s="734" t="e">
        <v>#REF!</v>
      </c>
      <c r="AY96" s="752" t="e">
        <v>#REF!</v>
      </c>
      <c r="AZ96" s="810">
        <v>1</v>
      </c>
      <c r="BA96" s="752">
        <v>4.4380605436592901</v>
      </c>
      <c r="BB96" s="735">
        <v>1.0193047288000001</v>
      </c>
      <c r="BC96" s="735">
        <v>8.1541907161281628</v>
      </c>
      <c r="BD96" s="810">
        <v>1</v>
      </c>
      <c r="BE96" s="752">
        <v>8.1541907161281628</v>
      </c>
      <c r="BF96" s="732">
        <v>4.4358405400864775</v>
      </c>
      <c r="BG96" s="732">
        <v>11.320430384991472</v>
      </c>
      <c r="BH96" s="749" t="s">
        <v>300</v>
      </c>
      <c r="BI96" s="409" t="s">
        <v>301</v>
      </c>
      <c r="BJ96" s="750">
        <v>298</v>
      </c>
      <c r="BK96" s="755">
        <v>1</v>
      </c>
      <c r="BL96" s="722" t="s">
        <v>235</v>
      </c>
      <c r="BM96" s="409" t="s">
        <v>302</v>
      </c>
      <c r="BN96" s="409" t="s">
        <v>264</v>
      </c>
      <c r="BO96" s="364" t="s">
        <v>885</v>
      </c>
      <c r="BP96" s="723"/>
    </row>
    <row r="97" spans="1:75" ht="12" customHeight="1" x14ac:dyDescent="0.2">
      <c r="A97" s="3">
        <v>92</v>
      </c>
      <c r="B97" s="716" t="s">
        <v>77</v>
      </c>
      <c r="C97" s="740" t="s">
        <v>714</v>
      </c>
      <c r="D97" s="721" t="s">
        <v>714</v>
      </c>
      <c r="E97" s="741" t="s">
        <v>717</v>
      </c>
      <c r="F97" s="742" t="s">
        <v>419</v>
      </c>
      <c r="G97" s="723">
        <v>2752.7489999999998</v>
      </c>
      <c r="H97" s="723">
        <v>2735.6390000000001</v>
      </c>
      <c r="I97" s="723">
        <v>2407.3220000000001</v>
      </c>
      <c r="J97" s="723">
        <v>2167.4140000000002</v>
      </c>
      <c r="K97" s="723">
        <v>2596.9670000000001</v>
      </c>
      <c r="L97" s="723">
        <v>2587.4450000000002</v>
      </c>
      <c r="M97" s="723">
        <v>2280.701</v>
      </c>
      <c r="N97" s="723">
        <v>2058.848</v>
      </c>
      <c r="O97" s="298">
        <v>7895.71</v>
      </c>
      <c r="P97" s="743">
        <v>7465.1130000000003</v>
      </c>
      <c r="Q97" s="744">
        <v>21.8284203458573</v>
      </c>
      <c r="R97" s="745">
        <v>7.0646255464332102</v>
      </c>
      <c r="S97" s="731"/>
      <c r="T97" s="732"/>
      <c r="U97" s="732"/>
      <c r="V97" s="732"/>
      <c r="W97" s="731"/>
      <c r="X97" s="732"/>
      <c r="Y97" s="732"/>
      <c r="Z97" s="364"/>
      <c r="AA97" s="732"/>
      <c r="AB97" s="732"/>
      <c r="AC97" s="746"/>
      <c r="AD97" s="731">
        <v>1.3</v>
      </c>
      <c r="AE97" s="732">
        <v>3.2</v>
      </c>
      <c r="AF97" s="732">
        <v>5.5</v>
      </c>
      <c r="AG97" s="732" t="s">
        <v>686</v>
      </c>
      <c r="AH97" s="731">
        <v>1.3</v>
      </c>
      <c r="AI97" s="732">
        <v>3.2</v>
      </c>
      <c r="AJ97" s="732">
        <v>5.5</v>
      </c>
      <c r="AK97" s="364" t="s">
        <v>686</v>
      </c>
      <c r="AL97" s="732" t="s">
        <v>686</v>
      </c>
      <c r="AM97" s="732" t="s">
        <v>686</v>
      </c>
      <c r="AN97" s="746">
        <v>3.2</v>
      </c>
      <c r="AO97" s="733">
        <v>1.5374402876482476</v>
      </c>
      <c r="AP97" s="732">
        <v>4.9198089204743924</v>
      </c>
      <c r="AQ97" s="732">
        <v>4.9198089204743924</v>
      </c>
      <c r="AR97" s="732">
        <v>3.6299522301185982</v>
      </c>
      <c r="AS97" s="299">
        <v>0.497726261</v>
      </c>
      <c r="AT97" s="820">
        <v>2.6451212874999999</v>
      </c>
      <c r="AU97" s="748">
        <v>2.5343492317375342</v>
      </c>
      <c r="AV97" s="300">
        <v>0.12475440892717168</v>
      </c>
      <c r="AW97" s="299" t="e">
        <v>#REF!</v>
      </c>
      <c r="AX97" s="734" t="e">
        <v>#REF!</v>
      </c>
      <c r="AY97" s="752" t="e">
        <v>#REF!</v>
      </c>
      <c r="AZ97" s="810">
        <v>1</v>
      </c>
      <c r="BA97" s="752">
        <v>2.5343492317375342</v>
      </c>
      <c r="BB97" s="735">
        <v>0.70565027587861961</v>
      </c>
      <c r="BC97" s="735">
        <v>5.0111742450433319</v>
      </c>
      <c r="BD97" s="810">
        <v>1</v>
      </c>
      <c r="BE97" s="752">
        <v>5.0111742450433319</v>
      </c>
      <c r="BF97" s="732">
        <v>19.813935898993282</v>
      </c>
      <c r="BG97" s="732">
        <v>49.58803346372116</v>
      </c>
      <c r="BH97" s="754"/>
      <c r="BI97" s="409"/>
      <c r="BJ97" s="409"/>
      <c r="BK97" s="409"/>
      <c r="BL97" s="722" t="s">
        <v>225</v>
      </c>
      <c r="BM97" s="409"/>
      <c r="BN97" s="409" t="s">
        <v>85</v>
      </c>
      <c r="BO97" s="364"/>
      <c r="BP97" s="723"/>
      <c r="BQ97" s="16"/>
      <c r="BR97" s="16"/>
      <c r="BS97" s="16"/>
      <c r="BT97" s="16"/>
      <c r="BU97" s="16"/>
      <c r="BV97" s="16"/>
      <c r="BW97" s="16"/>
    </row>
    <row r="98" spans="1:75" s="31" customFormat="1" ht="12" customHeight="1" x14ac:dyDescent="0.2">
      <c r="A98" s="24">
        <v>93</v>
      </c>
      <c r="B98" s="716" t="s">
        <v>78</v>
      </c>
      <c r="C98" s="740" t="s">
        <v>267</v>
      </c>
      <c r="D98" s="721" t="s">
        <v>267</v>
      </c>
      <c r="E98" s="741" t="s">
        <v>716</v>
      </c>
      <c r="F98" s="742" t="s">
        <v>420</v>
      </c>
      <c r="G98" s="723">
        <v>156.30199999999999</v>
      </c>
      <c r="H98" s="723">
        <v>181.87899999999999</v>
      </c>
      <c r="I98" s="723">
        <v>185.30099999999999</v>
      </c>
      <c r="J98" s="723">
        <v>164.26</v>
      </c>
      <c r="K98" s="723">
        <v>147.19</v>
      </c>
      <c r="L98" s="723">
        <v>172.119</v>
      </c>
      <c r="M98" s="723">
        <v>177.446</v>
      </c>
      <c r="N98" s="723">
        <v>158.18600000000001</v>
      </c>
      <c r="O98" s="298">
        <v>523.48199999999997</v>
      </c>
      <c r="P98" s="743">
        <v>496.755</v>
      </c>
      <c r="Q98" s="744">
        <v>2.8290424748117098</v>
      </c>
      <c r="R98" s="745">
        <v>1.995605385349204</v>
      </c>
      <c r="S98" s="731">
        <v>17.7</v>
      </c>
      <c r="T98" s="732">
        <v>30.2</v>
      </c>
      <c r="U98" s="732">
        <v>35.6</v>
      </c>
      <c r="V98" s="732"/>
      <c r="W98" s="731">
        <v>17.3</v>
      </c>
      <c r="X98" s="732">
        <v>30.7</v>
      </c>
      <c r="Y98" s="732">
        <v>33.6</v>
      </c>
      <c r="Z98" s="747"/>
      <c r="AA98" s="732">
        <v>27.8</v>
      </c>
      <c r="AB98" s="732">
        <v>27.2</v>
      </c>
      <c r="AC98" s="746">
        <v>27.5</v>
      </c>
      <c r="AD98" s="731">
        <v>17.7</v>
      </c>
      <c r="AE98" s="732">
        <v>30.2</v>
      </c>
      <c r="AF98" s="732">
        <v>35.6</v>
      </c>
      <c r="AG98" s="732"/>
      <c r="AH98" s="731">
        <v>17.3</v>
      </c>
      <c r="AI98" s="732">
        <v>30.7</v>
      </c>
      <c r="AJ98" s="732">
        <v>33.6</v>
      </c>
      <c r="AK98" s="747"/>
      <c r="AL98" s="732">
        <v>27.8</v>
      </c>
      <c r="AM98" s="732">
        <v>27.2</v>
      </c>
      <c r="AN98" s="746">
        <v>27.5</v>
      </c>
      <c r="AO98" s="733">
        <v>0.75852439191629495</v>
      </c>
      <c r="AP98" s="732">
        <v>21.086978095273</v>
      </c>
      <c r="AQ98" s="732">
        <v>20.63186346012322</v>
      </c>
      <c r="AR98" s="732">
        <v>25.83985519442453</v>
      </c>
      <c r="AS98" s="299">
        <v>0.28648632699999999</v>
      </c>
      <c r="AT98" s="820">
        <v>1.8957279625000001</v>
      </c>
      <c r="AU98" s="748">
        <v>1.8676241675748779</v>
      </c>
      <c r="AV98" s="300">
        <v>0.32685084085139554</v>
      </c>
      <c r="AW98" s="299" t="e">
        <v>#REF!</v>
      </c>
      <c r="AX98" s="734" t="e">
        <v>#REF!</v>
      </c>
      <c r="AY98" s="752" t="e">
        <v>#REF!</v>
      </c>
      <c r="AZ98" s="810">
        <v>1</v>
      </c>
      <c r="BA98" s="752">
        <v>1.8676241675748779</v>
      </c>
      <c r="BB98" s="735">
        <v>0.35376051675232595</v>
      </c>
      <c r="BC98" s="735">
        <v>3.3636309895593186</v>
      </c>
      <c r="BD98" s="810">
        <v>1</v>
      </c>
      <c r="BE98" s="752">
        <v>3.3636309895593186</v>
      </c>
      <c r="BF98" s="732">
        <v>0.34075538646912418</v>
      </c>
      <c r="BG98" s="732">
        <v>1.0950748699324251</v>
      </c>
      <c r="BH98" s="749" t="s">
        <v>724</v>
      </c>
      <c r="BI98" s="409" t="s">
        <v>237</v>
      </c>
      <c r="BJ98" s="750">
        <v>1318</v>
      </c>
      <c r="BK98" s="771">
        <v>0.999</v>
      </c>
      <c r="BL98" s="722" t="s">
        <v>235</v>
      </c>
      <c r="BM98" s="409" t="s">
        <v>723</v>
      </c>
      <c r="BN98" s="409" t="s">
        <v>264</v>
      </c>
      <c r="BO98" s="364" t="s">
        <v>881</v>
      </c>
      <c r="BP98" s="723"/>
    </row>
    <row r="99" spans="1:75" s="16" customFormat="1" ht="12" customHeight="1" x14ac:dyDescent="0.2">
      <c r="A99" s="24"/>
      <c r="B99" s="716" t="s">
        <v>998</v>
      </c>
      <c r="C99" s="740" t="s">
        <v>267</v>
      </c>
      <c r="D99" s="721" t="s">
        <v>267</v>
      </c>
      <c r="E99" s="741" t="s">
        <v>716</v>
      </c>
      <c r="F99" s="742" t="s">
        <v>420</v>
      </c>
      <c r="G99" s="758">
        <v>2.4581115525901494</v>
      </c>
      <c r="H99" s="758">
        <v>2.5871504610540521</v>
      </c>
      <c r="I99" s="758">
        <v>2.567237049254067</v>
      </c>
      <c r="J99" s="758">
        <v>2.3912024889421994</v>
      </c>
      <c r="K99" s="758">
        <v>2.3330553264862433</v>
      </c>
      <c r="L99" s="758">
        <v>2.462094234950146</v>
      </c>
      <c r="M99" s="758">
        <v>2.4477565784541571</v>
      </c>
      <c r="N99" s="758">
        <v>2.2916354299422745</v>
      </c>
      <c r="O99" s="298">
        <v>7.6124990628982685</v>
      </c>
      <c r="P99" s="743">
        <v>7.2429061398905468</v>
      </c>
      <c r="Q99" s="744">
        <v>3.93</v>
      </c>
      <c r="R99" s="745">
        <v>2.14727874870534</v>
      </c>
      <c r="S99" s="731"/>
      <c r="T99" s="732"/>
      <c r="U99" s="732"/>
      <c r="V99" s="732"/>
      <c r="W99" s="731"/>
      <c r="X99" s="732"/>
      <c r="Y99" s="732"/>
      <c r="Z99" s="747"/>
      <c r="AA99" s="732"/>
      <c r="AB99" s="732"/>
      <c r="AC99" s="746"/>
      <c r="AD99" s="731">
        <v>11.7</v>
      </c>
      <c r="AE99" s="732">
        <v>29.1</v>
      </c>
      <c r="AF99" s="732">
        <v>43.6</v>
      </c>
      <c r="AG99" s="732" t="s">
        <v>686</v>
      </c>
      <c r="AH99" s="731">
        <v>11.7</v>
      </c>
      <c r="AI99" s="732">
        <v>29.1</v>
      </c>
      <c r="AJ99" s="732">
        <v>8.25</v>
      </c>
      <c r="AK99" s="747" t="s">
        <v>686</v>
      </c>
      <c r="AL99" s="732" t="s">
        <v>686</v>
      </c>
      <c r="AM99" s="732" t="s">
        <v>686</v>
      </c>
      <c r="AN99" s="746">
        <v>28.13</v>
      </c>
      <c r="AO99" s="733">
        <v>0.75852439191629495</v>
      </c>
      <c r="AP99" s="732">
        <v>21.337291144605377</v>
      </c>
      <c r="AQ99" s="732">
        <v>21.337291144605377</v>
      </c>
      <c r="AR99" s="732">
        <v>26.431822786151344</v>
      </c>
      <c r="AS99" s="299">
        <v>3.3511520025864012E-3</v>
      </c>
      <c r="AT99" s="820">
        <v>2.1562275154153234E-2</v>
      </c>
      <c r="AU99" s="748">
        <v>2.1261894028704605E-2</v>
      </c>
      <c r="AV99" s="300">
        <v>5.9951445634941571E-4</v>
      </c>
      <c r="AW99" s="299" t="e">
        <v>#REF!</v>
      </c>
      <c r="AX99" s="734" t="e">
        <v>#REF!</v>
      </c>
      <c r="AY99" s="752" t="e">
        <v>#REF!</v>
      </c>
      <c r="AZ99" s="810">
        <v>1</v>
      </c>
      <c r="BA99" s="752">
        <v>2.1261894028704605E-2</v>
      </c>
      <c r="BB99" s="735">
        <v>4.3503427631687609E-3</v>
      </c>
      <c r="BC99" s="735">
        <v>3.9426664723524539E-2</v>
      </c>
      <c r="BD99" s="810">
        <v>1</v>
      </c>
      <c r="BE99" s="752">
        <v>3.9426664723524539E-2</v>
      </c>
      <c r="BF99" s="732">
        <v>4.4506212090079308E-3</v>
      </c>
      <c r="BG99" s="732">
        <v>1.4245756832362766E-2</v>
      </c>
      <c r="BH99" s="749"/>
      <c r="BI99" s="409"/>
      <c r="BJ99" s="750"/>
      <c r="BK99" s="755"/>
      <c r="BL99" s="722"/>
      <c r="BM99" s="409"/>
      <c r="BN99" s="409" t="s">
        <v>172</v>
      </c>
      <c r="BO99" s="364"/>
      <c r="BP99" s="723"/>
    </row>
    <row r="100" spans="1:75" ht="12" customHeight="1" x14ac:dyDescent="0.2">
      <c r="A100" s="3">
        <v>94</v>
      </c>
      <c r="B100" s="716" t="s">
        <v>79</v>
      </c>
      <c r="C100" s="740" t="s">
        <v>267</v>
      </c>
      <c r="D100" s="721" t="s">
        <v>267</v>
      </c>
      <c r="E100" s="741" t="s">
        <v>717</v>
      </c>
      <c r="F100" s="742" t="s">
        <v>420</v>
      </c>
      <c r="G100" s="723">
        <v>432.57499999999999</v>
      </c>
      <c r="H100" s="723">
        <v>429.15899999999999</v>
      </c>
      <c r="I100" s="723">
        <v>388.34899999999999</v>
      </c>
      <c r="J100" s="723">
        <v>349.46199999999999</v>
      </c>
      <c r="K100" s="723">
        <v>411.61200000000002</v>
      </c>
      <c r="L100" s="723">
        <v>406.72</v>
      </c>
      <c r="M100" s="723">
        <v>367.79700000000003</v>
      </c>
      <c r="N100" s="723">
        <v>331.27499999999998</v>
      </c>
      <c r="O100" s="298">
        <v>1250.0829999999999</v>
      </c>
      <c r="P100" s="743">
        <v>1186.1290000000001</v>
      </c>
      <c r="Q100" s="744">
        <v>2.9682933382166201</v>
      </c>
      <c r="R100" s="745">
        <v>2.0141811265669074</v>
      </c>
      <c r="S100" s="754">
        <v>8.1</v>
      </c>
      <c r="T100" s="732">
        <v>17</v>
      </c>
      <c r="U100" s="732">
        <v>19.5</v>
      </c>
      <c r="V100" s="409">
        <v>24.5</v>
      </c>
      <c r="W100" s="754">
        <v>8.1</v>
      </c>
      <c r="X100" s="732">
        <v>17</v>
      </c>
      <c r="Y100" s="732">
        <v>19.5</v>
      </c>
      <c r="Z100" s="364">
        <v>24.5</v>
      </c>
      <c r="AA100" s="732"/>
      <c r="AB100" s="732"/>
      <c r="AC100" s="746">
        <v>14.9</v>
      </c>
      <c r="AD100" s="754">
        <v>8.1</v>
      </c>
      <c r="AE100" s="732">
        <v>17</v>
      </c>
      <c r="AF100" s="732">
        <v>19.5</v>
      </c>
      <c r="AG100" s="409">
        <v>24.5</v>
      </c>
      <c r="AH100" s="754">
        <v>8.1</v>
      </c>
      <c r="AI100" s="732">
        <v>17</v>
      </c>
      <c r="AJ100" s="732">
        <v>19.5</v>
      </c>
      <c r="AK100" s="364">
        <v>24.5</v>
      </c>
      <c r="AL100" s="732"/>
      <c r="AM100" s="732"/>
      <c r="AN100" s="746">
        <v>14.9</v>
      </c>
      <c r="AO100" s="733">
        <v>0.75852439191629495</v>
      </c>
      <c r="AP100" s="732">
        <v>24.5</v>
      </c>
      <c r="AQ100" s="732">
        <v>24.5</v>
      </c>
      <c r="AR100" s="732">
        <v>17.3</v>
      </c>
      <c r="AS100" s="299">
        <v>0.357927047</v>
      </c>
      <c r="AT100" s="820">
        <v>2.1823118424999999</v>
      </c>
      <c r="AU100" s="748">
        <v>2.1459765485920856</v>
      </c>
      <c r="AV100" s="300">
        <v>0.457995386</v>
      </c>
      <c r="AW100" s="299" t="e">
        <v>#REF!</v>
      </c>
      <c r="AX100" s="734" t="e">
        <v>#REF!</v>
      </c>
      <c r="AY100" s="752" t="e">
        <v>#REF!</v>
      </c>
      <c r="AZ100" s="810">
        <v>1</v>
      </c>
      <c r="BA100" s="752">
        <v>2.1459765485920856</v>
      </c>
      <c r="BB100" s="735">
        <v>0.52470761200000005</v>
      </c>
      <c r="BC100" s="735">
        <v>4.0765835981951168</v>
      </c>
      <c r="BD100" s="810">
        <v>1</v>
      </c>
      <c r="BE100" s="752">
        <v>4.0765835981951168</v>
      </c>
      <c r="BF100" s="732">
        <v>0.49491446422096375</v>
      </c>
      <c r="BG100" s="732">
        <v>1.4582488407640328</v>
      </c>
      <c r="BH100" s="749" t="s">
        <v>399</v>
      </c>
      <c r="BI100" s="409" t="s">
        <v>237</v>
      </c>
      <c r="BJ100" s="753">
        <v>559</v>
      </c>
      <c r="BK100" s="755" t="s">
        <v>227</v>
      </c>
      <c r="BL100" s="722" t="s">
        <v>228</v>
      </c>
      <c r="BM100" s="409" t="s">
        <v>408</v>
      </c>
      <c r="BN100" s="409" t="s">
        <v>264</v>
      </c>
      <c r="BO100" s="364" t="s">
        <v>908</v>
      </c>
      <c r="BP100" s="723"/>
      <c r="BQ100" s="16"/>
      <c r="BR100" s="16"/>
      <c r="BS100" s="16"/>
      <c r="BT100" s="16"/>
      <c r="BU100" s="16"/>
      <c r="BV100" s="16"/>
      <c r="BW100" s="16"/>
    </row>
    <row r="101" spans="1:75" ht="12" customHeight="1" x14ac:dyDescent="0.2">
      <c r="A101" s="3">
        <v>95</v>
      </c>
      <c r="B101" s="716" t="s">
        <v>80</v>
      </c>
      <c r="C101" s="740" t="s">
        <v>267</v>
      </c>
      <c r="D101" s="721" t="s">
        <v>267</v>
      </c>
      <c r="E101" s="741" t="s">
        <v>716</v>
      </c>
      <c r="F101" s="742" t="s">
        <v>420</v>
      </c>
      <c r="G101" s="723">
        <v>1162.7719999999999</v>
      </c>
      <c r="H101" s="723">
        <v>1347.327</v>
      </c>
      <c r="I101" s="723">
        <v>1462.547</v>
      </c>
      <c r="J101" s="723">
        <v>1490.0920000000001</v>
      </c>
      <c r="K101" s="723">
        <v>1095.538</v>
      </c>
      <c r="L101" s="723">
        <v>1269.337</v>
      </c>
      <c r="M101" s="723">
        <v>1380.961</v>
      </c>
      <c r="N101" s="723">
        <v>1401.441</v>
      </c>
      <c r="O101" s="298">
        <v>3972.6460000000002</v>
      </c>
      <c r="P101" s="743">
        <v>3745.8360000000002</v>
      </c>
      <c r="Q101" s="744">
        <v>2.684453193165</v>
      </c>
      <c r="R101" s="745">
        <v>1.9764987818409339</v>
      </c>
      <c r="S101" s="732">
        <v>9.1999999999999993</v>
      </c>
      <c r="T101" s="732">
        <v>18.100000000000001</v>
      </c>
      <c r="U101" s="732">
        <v>21.2</v>
      </c>
      <c r="V101" s="747">
        <v>13.2</v>
      </c>
      <c r="W101" s="732">
        <v>9.1999999999999993</v>
      </c>
      <c r="X101" s="732">
        <v>18.100000000000001</v>
      </c>
      <c r="Y101" s="732">
        <v>21.2</v>
      </c>
      <c r="Z101" s="747">
        <v>13.2</v>
      </c>
      <c r="AA101" s="732">
        <v>17</v>
      </c>
      <c r="AB101" s="732">
        <v>15.4</v>
      </c>
      <c r="AC101" s="746">
        <v>16.2</v>
      </c>
      <c r="AD101" s="754">
        <v>9.1999999999999993</v>
      </c>
      <c r="AE101" s="732">
        <v>18.100000000000001</v>
      </c>
      <c r="AF101" s="732">
        <v>21.2</v>
      </c>
      <c r="AG101" s="732">
        <v>13.2</v>
      </c>
      <c r="AH101" s="731">
        <v>9.1999999999999993</v>
      </c>
      <c r="AI101" s="732">
        <v>18.100000000000001</v>
      </c>
      <c r="AJ101" s="732">
        <v>21.2</v>
      </c>
      <c r="AK101" s="364">
        <v>13.2</v>
      </c>
      <c r="AL101" s="732">
        <v>17</v>
      </c>
      <c r="AM101" s="732">
        <v>15.4</v>
      </c>
      <c r="AN101" s="746">
        <v>16.2</v>
      </c>
      <c r="AO101" s="733">
        <v>0.75852439191629495</v>
      </c>
      <c r="AP101" s="732">
        <v>13.2</v>
      </c>
      <c r="AQ101" s="732">
        <v>13.2</v>
      </c>
      <c r="AR101" s="732">
        <v>15.45</v>
      </c>
      <c r="AS101" s="299">
        <v>1.2842043999999999</v>
      </c>
      <c r="AT101" s="820">
        <v>8.2955648599999989</v>
      </c>
      <c r="AU101" s="748">
        <v>8.1852440369982773</v>
      </c>
      <c r="AV101" s="300">
        <v>1.5132138136</v>
      </c>
      <c r="AW101" s="299" t="e">
        <v>#REF!</v>
      </c>
      <c r="AX101" s="734" t="e">
        <v>#REF!</v>
      </c>
      <c r="AY101" s="752" t="e">
        <v>#REF!</v>
      </c>
      <c r="AZ101" s="806">
        <v>0.96</v>
      </c>
      <c r="BA101" s="804">
        <v>7.8578342755183463</v>
      </c>
      <c r="BB101" s="735">
        <v>1.6658867559999999</v>
      </c>
      <c r="BC101" s="735">
        <v>16.134955851617814</v>
      </c>
      <c r="BD101" s="806">
        <v>0.85</v>
      </c>
      <c r="BE101" s="804">
        <v>13.714712473875142</v>
      </c>
      <c r="BF101" s="732">
        <v>1.488678827018435</v>
      </c>
      <c r="BG101" s="732">
        <v>5.0642370657444582</v>
      </c>
      <c r="BH101" s="749" t="s">
        <v>736</v>
      </c>
      <c r="BI101" s="409" t="s">
        <v>737</v>
      </c>
      <c r="BJ101" s="753" t="s">
        <v>296</v>
      </c>
      <c r="BK101" s="755">
        <v>0.99</v>
      </c>
      <c r="BL101" s="722" t="s">
        <v>235</v>
      </c>
      <c r="BM101" s="409" t="s">
        <v>738</v>
      </c>
      <c r="BN101" s="409" t="s">
        <v>264</v>
      </c>
      <c r="BO101" s="409" t="s">
        <v>803</v>
      </c>
      <c r="BP101" s="723"/>
      <c r="BQ101" s="16"/>
      <c r="BR101" s="16"/>
      <c r="BS101" s="16"/>
      <c r="BT101" s="16"/>
      <c r="BU101" s="16"/>
      <c r="BV101" s="16"/>
      <c r="BW101" s="16"/>
    </row>
    <row r="102" spans="1:75" ht="12" customHeight="1" x14ac:dyDescent="0.2">
      <c r="A102" s="3">
        <v>96</v>
      </c>
      <c r="B102" s="716" t="s">
        <v>82</v>
      </c>
      <c r="C102" s="740" t="s">
        <v>421</v>
      </c>
      <c r="D102" s="721" t="s">
        <v>421</v>
      </c>
      <c r="E102" s="741" t="s">
        <v>720</v>
      </c>
      <c r="F102" s="742" t="s">
        <v>419</v>
      </c>
      <c r="G102" s="723">
        <v>115.994</v>
      </c>
      <c r="H102" s="723">
        <v>119.956</v>
      </c>
      <c r="I102" s="723">
        <v>114.80800000000001</v>
      </c>
      <c r="J102" s="723">
        <v>119.035</v>
      </c>
      <c r="K102" s="723">
        <v>111.30800000000001</v>
      </c>
      <c r="L102" s="723">
        <v>114.91200000000001</v>
      </c>
      <c r="M102" s="723">
        <v>111.361</v>
      </c>
      <c r="N102" s="723">
        <v>114.512</v>
      </c>
      <c r="O102" s="298">
        <v>350.75799999999998</v>
      </c>
      <c r="P102" s="743">
        <v>337.58100000000002</v>
      </c>
      <c r="Q102" s="744">
        <v>11.925871580367801</v>
      </c>
      <c r="R102" s="745">
        <v>3.6554486740331735</v>
      </c>
      <c r="S102" s="731"/>
      <c r="T102" s="732"/>
      <c r="U102" s="732"/>
      <c r="V102" s="732"/>
      <c r="W102" s="731"/>
      <c r="X102" s="732"/>
      <c r="Y102" s="732"/>
      <c r="Z102" s="364"/>
      <c r="AA102" s="732"/>
      <c r="AB102" s="732"/>
      <c r="AC102" s="746"/>
      <c r="AD102" s="731">
        <v>0.9</v>
      </c>
      <c r="AE102" s="732">
        <v>2.4</v>
      </c>
      <c r="AF102" s="732">
        <v>3.1</v>
      </c>
      <c r="AG102" s="747" t="s">
        <v>686</v>
      </c>
      <c r="AH102" s="731">
        <v>1.3</v>
      </c>
      <c r="AI102" s="732">
        <v>3</v>
      </c>
      <c r="AJ102" s="732">
        <v>3.2</v>
      </c>
      <c r="AK102" s="747" t="s">
        <v>686</v>
      </c>
      <c r="AL102" s="731">
        <v>2.1</v>
      </c>
      <c r="AM102" s="747">
        <v>2.5</v>
      </c>
      <c r="AN102" s="746">
        <v>2.2999999999999998</v>
      </c>
      <c r="AO102" s="733">
        <v>0.56145900725041842</v>
      </c>
      <c r="AP102" s="732">
        <v>1.1790639152258788</v>
      </c>
      <c r="AQ102" s="732">
        <v>1.4036475181260459</v>
      </c>
      <c r="AR102" s="732">
        <v>2.0478389291689902</v>
      </c>
      <c r="AS102" s="299">
        <v>1.5939854E-2</v>
      </c>
      <c r="AT102" s="820">
        <v>9.5602870000000006E-2</v>
      </c>
      <c r="AU102" s="748">
        <v>9.3895577994268467E-2</v>
      </c>
      <c r="AV102" s="300">
        <v>1.8065061464673732E-3</v>
      </c>
      <c r="AW102" s="299" t="e">
        <v>#REF!</v>
      </c>
      <c r="AX102" s="734" t="e">
        <v>#REF!</v>
      </c>
      <c r="AY102" s="752" t="e">
        <v>#REF!</v>
      </c>
      <c r="AZ102" s="810">
        <v>1</v>
      </c>
      <c r="BA102" s="752">
        <v>9.3895577994268467E-2</v>
      </c>
      <c r="BB102" s="735">
        <v>1.8950697577445625E-2</v>
      </c>
      <c r="BC102" s="735">
        <v>0.18130202729125489</v>
      </c>
      <c r="BD102" s="810">
        <v>1</v>
      </c>
      <c r="BE102" s="752">
        <v>0.18130202729125489</v>
      </c>
      <c r="BF102" s="732">
        <v>0.10362840678854666</v>
      </c>
      <c r="BG102" s="732">
        <v>0.35971457939768459</v>
      </c>
      <c r="BH102" s="754"/>
      <c r="BI102" s="409"/>
      <c r="BJ102" s="409"/>
      <c r="BK102" s="409"/>
      <c r="BL102" s="722" t="s">
        <v>225</v>
      </c>
      <c r="BM102" s="409"/>
      <c r="BN102" s="409" t="s">
        <v>40</v>
      </c>
      <c r="BO102" s="364"/>
      <c r="BP102" s="723"/>
      <c r="BQ102" s="16"/>
      <c r="BR102" s="16"/>
      <c r="BS102" s="16"/>
      <c r="BT102" s="16"/>
      <c r="BU102" s="16"/>
      <c r="BV102" s="16"/>
      <c r="BW102" s="16"/>
    </row>
    <row r="103" spans="1:75" s="31" customFormat="1" ht="12" customHeight="1" x14ac:dyDescent="0.2">
      <c r="A103" s="24">
        <v>97</v>
      </c>
      <c r="B103" s="716" t="s">
        <v>83</v>
      </c>
      <c r="C103" s="740" t="s">
        <v>270</v>
      </c>
      <c r="D103" s="721" t="s">
        <v>270</v>
      </c>
      <c r="E103" s="741" t="s">
        <v>718</v>
      </c>
      <c r="F103" s="742" t="s">
        <v>420</v>
      </c>
      <c r="G103" s="723">
        <v>2371.4780000000001</v>
      </c>
      <c r="H103" s="723">
        <v>2735.92</v>
      </c>
      <c r="I103" s="723">
        <v>2852.0120000000002</v>
      </c>
      <c r="J103" s="723">
        <v>2910.288</v>
      </c>
      <c r="K103" s="723">
        <v>2246.9409999999998</v>
      </c>
      <c r="L103" s="723">
        <v>2592.8470000000002</v>
      </c>
      <c r="M103" s="723">
        <v>2703.576</v>
      </c>
      <c r="N103" s="723">
        <v>2760.7069999999999</v>
      </c>
      <c r="O103" s="298">
        <v>7959.41</v>
      </c>
      <c r="P103" s="743">
        <v>7543.3640000000005</v>
      </c>
      <c r="Q103" s="744">
        <v>1.79732883044299</v>
      </c>
      <c r="R103" s="745">
        <v>1.8632100176541686</v>
      </c>
      <c r="S103" s="731">
        <v>1.31</v>
      </c>
      <c r="T103" s="732">
        <v>1.7</v>
      </c>
      <c r="U103" s="732">
        <v>2.7</v>
      </c>
      <c r="V103" s="732"/>
      <c r="W103" s="731">
        <v>1.6</v>
      </c>
      <c r="X103" s="732">
        <v>2.78</v>
      </c>
      <c r="Y103" s="732">
        <v>3.17</v>
      </c>
      <c r="Z103" s="364"/>
      <c r="AA103" s="732">
        <v>1.9</v>
      </c>
      <c r="AB103" s="732">
        <v>2.5</v>
      </c>
      <c r="AC103" s="746">
        <v>2.2000000000000002</v>
      </c>
      <c r="AD103" s="731">
        <v>1.31</v>
      </c>
      <c r="AE103" s="732">
        <v>1.7</v>
      </c>
      <c r="AF103" s="732">
        <v>2.7</v>
      </c>
      <c r="AG103" s="732"/>
      <c r="AH103" s="731">
        <v>1.6</v>
      </c>
      <c r="AI103" s="732">
        <v>2.78</v>
      </c>
      <c r="AJ103" s="732">
        <v>3.17</v>
      </c>
      <c r="AK103" s="364"/>
      <c r="AL103" s="732">
        <v>1.9</v>
      </c>
      <c r="AM103" s="732">
        <v>2.5</v>
      </c>
      <c r="AN103" s="746">
        <v>2.2000000000000002</v>
      </c>
      <c r="AO103" s="733">
        <v>1.1166596956660293</v>
      </c>
      <c r="AP103" s="732">
        <v>2.1216534217654557</v>
      </c>
      <c r="AQ103" s="732">
        <v>2.7916492391650731</v>
      </c>
      <c r="AR103" s="732">
        <v>2.2641628326163161</v>
      </c>
      <c r="AS103" s="299">
        <v>0.34831688760000007</v>
      </c>
      <c r="AT103" s="820">
        <v>2.2787336890000001</v>
      </c>
      <c r="AU103" s="748">
        <v>2.2433474973879939</v>
      </c>
      <c r="AV103" s="300">
        <v>0.4316061761377839</v>
      </c>
      <c r="AW103" s="299" t="e">
        <v>#REF!</v>
      </c>
      <c r="AX103" s="734" t="e">
        <v>#REF!</v>
      </c>
      <c r="AY103" s="752" t="e">
        <v>#REF!</v>
      </c>
      <c r="AZ103" s="810">
        <v>1</v>
      </c>
      <c r="BA103" s="752">
        <v>2.2433474973879939</v>
      </c>
      <c r="BB103" s="735">
        <v>0.48713236849630642</v>
      </c>
      <c r="BC103" s="735">
        <v>4.4596419690800362</v>
      </c>
      <c r="BD103" s="810">
        <v>1</v>
      </c>
      <c r="BE103" s="752">
        <v>4.4596419690800362</v>
      </c>
      <c r="BF103" s="732">
        <v>0.36941617805760135</v>
      </c>
      <c r="BG103" s="732">
        <v>1.1443711049222856</v>
      </c>
      <c r="BH103" s="749" t="s">
        <v>909</v>
      </c>
      <c r="BI103" s="409" t="s">
        <v>237</v>
      </c>
      <c r="BJ103" s="753" t="s">
        <v>761</v>
      </c>
      <c r="BK103" s="771">
        <v>0.96899999999999997</v>
      </c>
      <c r="BL103" s="722" t="s">
        <v>235</v>
      </c>
      <c r="BM103" s="409" t="s">
        <v>664</v>
      </c>
      <c r="BN103" s="409" t="s">
        <v>264</v>
      </c>
      <c r="BO103" s="364" t="s">
        <v>894</v>
      </c>
      <c r="BP103" s="723"/>
    </row>
    <row r="104" spans="1:75" ht="12" customHeight="1" x14ac:dyDescent="0.2">
      <c r="A104" s="3">
        <v>98</v>
      </c>
      <c r="B104" s="716" t="s">
        <v>85</v>
      </c>
      <c r="C104" s="740" t="s">
        <v>714</v>
      </c>
      <c r="D104" s="721" t="s">
        <v>714</v>
      </c>
      <c r="E104" s="741" t="s">
        <v>717</v>
      </c>
      <c r="F104" s="742" t="s">
        <v>419</v>
      </c>
      <c r="G104" s="723">
        <v>526.19299999999998</v>
      </c>
      <c r="H104" s="723">
        <v>577.65599999999995</v>
      </c>
      <c r="I104" s="723">
        <v>577.46</v>
      </c>
      <c r="J104" s="723">
        <v>530.76800000000003</v>
      </c>
      <c r="K104" s="723">
        <v>499.24299999999999</v>
      </c>
      <c r="L104" s="723">
        <v>553.75800000000004</v>
      </c>
      <c r="M104" s="723">
        <v>561.70000000000005</v>
      </c>
      <c r="N104" s="723">
        <v>520.01300000000003</v>
      </c>
      <c r="O104" s="298">
        <v>1681.309</v>
      </c>
      <c r="P104" s="743">
        <v>1614.701</v>
      </c>
      <c r="Q104" s="744">
        <v>13.4086666338649</v>
      </c>
      <c r="R104" s="745">
        <v>4.034485846848372</v>
      </c>
      <c r="S104" s="731">
        <v>1.3</v>
      </c>
      <c r="T104" s="732">
        <v>3.2</v>
      </c>
      <c r="U104" s="732">
        <v>5.5</v>
      </c>
      <c r="V104" s="732"/>
      <c r="W104" s="731">
        <v>1.3</v>
      </c>
      <c r="X104" s="732">
        <v>3.2</v>
      </c>
      <c r="Y104" s="732">
        <v>5.5</v>
      </c>
      <c r="Z104" s="364"/>
      <c r="AA104" s="732"/>
      <c r="AB104" s="732"/>
      <c r="AC104" s="746">
        <v>3.2</v>
      </c>
      <c r="AD104" s="731">
        <v>1.3</v>
      </c>
      <c r="AE104" s="732">
        <v>3.2</v>
      </c>
      <c r="AF104" s="732">
        <v>5.5</v>
      </c>
      <c r="AG104" s="732"/>
      <c r="AH104" s="731">
        <v>1.3</v>
      </c>
      <c r="AI104" s="732">
        <v>3.2</v>
      </c>
      <c r="AJ104" s="732">
        <v>5.5</v>
      </c>
      <c r="AK104" s="364"/>
      <c r="AL104" s="732"/>
      <c r="AM104" s="732"/>
      <c r="AN104" s="746">
        <v>3.2</v>
      </c>
      <c r="AO104" s="733">
        <v>1.5374402876482476</v>
      </c>
      <c r="AP104" s="732">
        <v>4.9198089204743924</v>
      </c>
      <c r="AQ104" s="732">
        <v>4.9198089204743924</v>
      </c>
      <c r="AR104" s="732">
        <v>3.6299522301185982</v>
      </c>
      <c r="AS104" s="299">
        <v>0.11218971600000001</v>
      </c>
      <c r="AT104" s="820">
        <v>0.61032719999999996</v>
      </c>
      <c r="AU104" s="748">
        <v>0.59919046759635131</v>
      </c>
      <c r="AV104" s="300">
        <v>0.14320756642359</v>
      </c>
      <c r="AW104" s="299" t="e">
        <v>#REF!</v>
      </c>
      <c r="AX104" s="734" t="e">
        <v>#REF!</v>
      </c>
      <c r="AY104" s="752" t="e">
        <v>#REF!</v>
      </c>
      <c r="AZ104" s="810">
        <v>1</v>
      </c>
      <c r="BA104" s="752">
        <v>0.59919046759635131</v>
      </c>
      <c r="BB104" s="735">
        <v>0.16388613337265004</v>
      </c>
      <c r="BC104" s="735">
        <v>1.245507406022931</v>
      </c>
      <c r="BD104" s="810">
        <v>1</v>
      </c>
      <c r="BE104" s="752">
        <v>1.245507406022931</v>
      </c>
      <c r="BF104" s="732">
        <v>1.0907697221663433</v>
      </c>
      <c r="BG104" s="732">
        <v>2.4752942785466807</v>
      </c>
      <c r="BH104" s="749" t="s">
        <v>287</v>
      </c>
      <c r="BI104" s="409" t="s">
        <v>237</v>
      </c>
      <c r="BJ104" s="750">
        <v>275</v>
      </c>
      <c r="BK104" s="755">
        <v>0.95</v>
      </c>
      <c r="BL104" s="722" t="s">
        <v>235</v>
      </c>
      <c r="BM104" s="409" t="s">
        <v>303</v>
      </c>
      <c r="BN104" s="409" t="s">
        <v>264</v>
      </c>
      <c r="BO104" s="364" t="s">
        <v>910</v>
      </c>
      <c r="BP104" s="723"/>
      <c r="BQ104" s="16"/>
      <c r="BR104" s="16"/>
      <c r="BS104" s="16"/>
      <c r="BT104" s="16"/>
      <c r="BU104" s="16"/>
      <c r="BV104" s="16"/>
      <c r="BW104" s="16"/>
    </row>
    <row r="105" spans="1:75" ht="12" customHeight="1" x14ac:dyDescent="0.2">
      <c r="A105" s="3">
        <v>99</v>
      </c>
      <c r="B105" s="716" t="s">
        <v>84</v>
      </c>
      <c r="C105" s="740" t="s">
        <v>267</v>
      </c>
      <c r="D105" s="721" t="s">
        <v>267</v>
      </c>
      <c r="E105" s="741" t="s">
        <v>716</v>
      </c>
      <c r="F105" s="742" t="s">
        <v>419</v>
      </c>
      <c r="G105" s="723">
        <v>964.26</v>
      </c>
      <c r="H105" s="723">
        <v>1016.989</v>
      </c>
      <c r="I105" s="723">
        <v>872.94600000000003</v>
      </c>
      <c r="J105" s="723">
        <v>608.625</v>
      </c>
      <c r="K105" s="723">
        <v>903.37</v>
      </c>
      <c r="L105" s="723">
        <v>961.16899999999998</v>
      </c>
      <c r="M105" s="723">
        <v>824.25199999999995</v>
      </c>
      <c r="N105" s="723">
        <v>579.11</v>
      </c>
      <c r="O105" s="298">
        <v>2854.1950000000002</v>
      </c>
      <c r="P105" s="743">
        <v>2688.7910000000002</v>
      </c>
      <c r="Q105" s="744">
        <v>9.3023771690621295</v>
      </c>
      <c r="R105" s="745">
        <v>3.0699480620703148</v>
      </c>
      <c r="S105" s="731"/>
      <c r="T105" s="732"/>
      <c r="U105" s="732"/>
      <c r="V105" s="732"/>
      <c r="W105" s="731"/>
      <c r="X105" s="732"/>
      <c r="Y105" s="732"/>
      <c r="Z105" s="364"/>
      <c r="AA105" s="732"/>
      <c r="AB105" s="732"/>
      <c r="AC105" s="746"/>
      <c r="AD105" s="731">
        <v>1.1000000000000001</v>
      </c>
      <c r="AE105" s="732">
        <v>1.98</v>
      </c>
      <c r="AF105" s="732">
        <v>2.68</v>
      </c>
      <c r="AG105" s="747">
        <v>1.43</v>
      </c>
      <c r="AH105" s="731">
        <v>1.1000000000000001</v>
      </c>
      <c r="AI105" s="732">
        <v>1.98</v>
      </c>
      <c r="AJ105" s="732">
        <v>2.68</v>
      </c>
      <c r="AK105" s="747">
        <v>1.43</v>
      </c>
      <c r="AL105" s="731" t="s">
        <v>686</v>
      </c>
      <c r="AM105" s="747" t="s">
        <v>686</v>
      </c>
      <c r="AN105" s="746">
        <v>1.92</v>
      </c>
      <c r="AO105" s="733">
        <v>0.75852439191629495</v>
      </c>
      <c r="AP105" s="732">
        <v>1.43</v>
      </c>
      <c r="AQ105" s="732">
        <v>1.43</v>
      </c>
      <c r="AR105" s="732">
        <v>1.7974999999999999</v>
      </c>
      <c r="AS105" s="299">
        <v>0.10519636480000001</v>
      </c>
      <c r="AT105" s="820">
        <v>0.633158094</v>
      </c>
      <c r="AU105" s="748">
        <v>0.62028501280461534</v>
      </c>
      <c r="AV105" s="300">
        <v>1.0190766300000001E-2</v>
      </c>
      <c r="AW105" s="299" t="e">
        <v>#REF!</v>
      </c>
      <c r="AX105" s="734" t="e">
        <v>#REF!</v>
      </c>
      <c r="AY105" s="752" t="e">
        <v>#REF!</v>
      </c>
      <c r="AZ105" s="810">
        <v>1</v>
      </c>
      <c r="BA105" s="752">
        <v>0.62028501280461534</v>
      </c>
      <c r="BB105" s="735">
        <v>0.12218097530000001</v>
      </c>
      <c r="BC105" s="735">
        <v>1.0007496551081807</v>
      </c>
      <c r="BD105" s="810">
        <v>1</v>
      </c>
      <c r="BE105" s="752">
        <v>1.0007496551081807</v>
      </c>
      <c r="BF105" s="732">
        <v>0.63392694716978015</v>
      </c>
      <c r="BG105" s="732">
        <v>1.4448104567952127</v>
      </c>
      <c r="BH105" s="754"/>
      <c r="BI105" s="409"/>
      <c r="BJ105" s="409"/>
      <c r="BK105" s="409"/>
      <c r="BL105" s="722" t="s">
        <v>225</v>
      </c>
      <c r="BM105" s="409"/>
      <c r="BN105" s="409" t="s">
        <v>34</v>
      </c>
      <c r="BO105" s="364"/>
      <c r="BP105" s="723"/>
      <c r="BQ105" s="16"/>
      <c r="BR105" s="16"/>
      <c r="BS105" s="16"/>
      <c r="BT105" s="16"/>
      <c r="BU105" s="16"/>
      <c r="BV105" s="16"/>
      <c r="BW105" s="16"/>
    </row>
    <row r="106" spans="1:75" ht="12" customHeight="1" x14ac:dyDescent="0.2">
      <c r="A106" s="3">
        <v>100</v>
      </c>
      <c r="B106" s="716" t="s">
        <v>86</v>
      </c>
      <c r="C106" s="740" t="s">
        <v>268</v>
      </c>
      <c r="D106" s="721" t="s">
        <v>268</v>
      </c>
      <c r="E106" s="741" t="s">
        <v>719</v>
      </c>
      <c r="F106" s="742" t="s">
        <v>418</v>
      </c>
      <c r="G106" s="723">
        <v>3582.4679999999998</v>
      </c>
      <c r="H106" s="723">
        <v>3514.8910000000001</v>
      </c>
      <c r="I106" s="723">
        <v>3436.201</v>
      </c>
      <c r="J106" s="723">
        <v>3099.63</v>
      </c>
      <c r="K106" s="723">
        <v>3502.1529999999998</v>
      </c>
      <c r="L106" s="723">
        <v>3468.1869999999999</v>
      </c>
      <c r="M106" s="723">
        <v>3383.335</v>
      </c>
      <c r="N106" s="723">
        <v>3062.9070000000002</v>
      </c>
      <c r="O106" s="298">
        <v>10533.560000000001</v>
      </c>
      <c r="P106" s="743">
        <v>10353.674999999999</v>
      </c>
      <c r="Q106" s="744">
        <v>31.8651455283186</v>
      </c>
      <c r="R106" s="745">
        <v>13.775736465068505</v>
      </c>
      <c r="S106" s="731"/>
      <c r="T106" s="732"/>
      <c r="U106" s="732"/>
      <c r="V106" s="732"/>
      <c r="W106" s="731"/>
      <c r="X106" s="732"/>
      <c r="Y106" s="732"/>
      <c r="Z106" s="364"/>
      <c r="AA106" s="732"/>
      <c r="AB106" s="732"/>
      <c r="AC106" s="746"/>
      <c r="AD106" s="731" t="s">
        <v>686</v>
      </c>
      <c r="AE106" s="732" t="s">
        <v>686</v>
      </c>
      <c r="AF106" s="732" t="s">
        <v>686</v>
      </c>
      <c r="AG106" s="747" t="s">
        <v>686</v>
      </c>
      <c r="AH106" s="731" t="s">
        <v>686</v>
      </c>
      <c r="AI106" s="732" t="s">
        <v>686</v>
      </c>
      <c r="AJ106" s="732" t="s">
        <v>686</v>
      </c>
      <c r="AK106" s="747" t="s">
        <v>686</v>
      </c>
      <c r="AL106" s="731" t="s">
        <v>686</v>
      </c>
      <c r="AM106" s="747" t="s">
        <v>686</v>
      </c>
      <c r="AN106" s="723">
        <v>1.8</v>
      </c>
      <c r="AO106" s="733">
        <v>5.9113996488366158</v>
      </c>
      <c r="AP106" s="732">
        <v>10.64051936790591</v>
      </c>
      <c r="AQ106" s="732">
        <v>10.64051936790591</v>
      </c>
      <c r="AR106" s="732">
        <v>4.010129841976477</v>
      </c>
      <c r="AS106" s="299">
        <v>0.37597023000000002</v>
      </c>
      <c r="AT106" s="820">
        <v>2.331015426</v>
      </c>
      <c r="AU106" s="748">
        <v>2.33941258269398</v>
      </c>
      <c r="AV106" s="300">
        <v>0.39343556582362071</v>
      </c>
      <c r="AW106" s="299" t="e">
        <v>#REF!</v>
      </c>
      <c r="AX106" s="734" t="e">
        <v>#REF!</v>
      </c>
      <c r="AY106" s="752" t="e">
        <v>#REF!</v>
      </c>
      <c r="AZ106" s="810">
        <v>1</v>
      </c>
      <c r="BA106" s="752">
        <v>2.33941258269398</v>
      </c>
      <c r="BB106" s="735">
        <v>1.0316961730393677</v>
      </c>
      <c r="BC106" s="735">
        <v>5.2788817901942515</v>
      </c>
      <c r="BD106" s="810">
        <v>1</v>
      </c>
      <c r="BE106" s="752">
        <v>5.2788817901942515</v>
      </c>
      <c r="BF106" s="732">
        <v>45.799814709337696</v>
      </c>
      <c r="BG106" s="732">
        <v>121.82019192680225</v>
      </c>
      <c r="BH106" s="754"/>
      <c r="BI106" s="409"/>
      <c r="BJ106" s="409"/>
      <c r="BK106" s="409"/>
      <c r="BL106" s="722" t="s">
        <v>225</v>
      </c>
      <c r="BM106" s="409"/>
      <c r="BN106" s="409" t="s">
        <v>174</v>
      </c>
      <c r="BO106" s="364"/>
      <c r="BP106" s="723"/>
      <c r="BQ106" s="16"/>
      <c r="BR106" s="16"/>
      <c r="BS106" s="16"/>
      <c r="BT106" s="16"/>
      <c r="BU106" s="16"/>
      <c r="BV106" s="16"/>
      <c r="BW106" s="16"/>
    </row>
    <row r="107" spans="1:75" ht="12" customHeight="1" x14ac:dyDescent="0.2">
      <c r="A107" s="3">
        <v>101</v>
      </c>
      <c r="B107" s="716" t="s">
        <v>196</v>
      </c>
      <c r="C107" s="740" t="s">
        <v>270</v>
      </c>
      <c r="D107" s="721" t="s">
        <v>270</v>
      </c>
      <c r="E107" s="741" t="s">
        <v>718</v>
      </c>
      <c r="F107" s="742" t="s">
        <v>418</v>
      </c>
      <c r="G107" s="723">
        <v>7.8079999999999998</v>
      </c>
      <c r="H107" s="723">
        <v>7.5259999999999998</v>
      </c>
      <c r="I107" s="723">
        <v>7.03</v>
      </c>
      <c r="J107" s="723">
        <v>5.3390000000000004</v>
      </c>
      <c r="K107" s="723">
        <v>7.569</v>
      </c>
      <c r="L107" s="723">
        <v>6.8360000000000003</v>
      </c>
      <c r="M107" s="723">
        <v>6.73</v>
      </c>
      <c r="N107" s="723">
        <v>5.14</v>
      </c>
      <c r="O107" s="298">
        <v>22.364000000000001</v>
      </c>
      <c r="P107" s="743">
        <v>21.135000000000002</v>
      </c>
      <c r="Q107" s="744">
        <v>40.112941629041998</v>
      </c>
      <c r="R107" s="745">
        <v>23.84771722826687</v>
      </c>
      <c r="S107" s="731"/>
      <c r="T107" s="732"/>
      <c r="U107" s="732"/>
      <c r="V107" s="732"/>
      <c r="W107" s="731"/>
      <c r="X107" s="732"/>
      <c r="Y107" s="732"/>
      <c r="Z107" s="364"/>
      <c r="AA107" s="732"/>
      <c r="AB107" s="732"/>
      <c r="AC107" s="746"/>
      <c r="AD107" s="731" t="s">
        <v>686</v>
      </c>
      <c r="AE107" s="732" t="s">
        <v>686</v>
      </c>
      <c r="AF107" s="732" t="s">
        <v>686</v>
      </c>
      <c r="AG107" s="747" t="s">
        <v>686</v>
      </c>
      <c r="AH107" s="731" t="s">
        <v>686</v>
      </c>
      <c r="AI107" s="732" t="s">
        <v>686</v>
      </c>
      <c r="AJ107" s="732" t="s">
        <v>686</v>
      </c>
      <c r="AK107" s="747" t="s">
        <v>686</v>
      </c>
      <c r="AL107" s="731" t="s">
        <v>686</v>
      </c>
      <c r="AM107" s="747" t="s">
        <v>686</v>
      </c>
      <c r="AN107" s="746">
        <v>0.9</v>
      </c>
      <c r="AO107" s="733">
        <v>1.1166596956660293</v>
      </c>
      <c r="AP107" s="732">
        <v>1.0049937260994264</v>
      </c>
      <c r="AQ107" s="732">
        <v>1.0049937260994264</v>
      </c>
      <c r="AR107" s="732">
        <v>0.9262484315248567</v>
      </c>
      <c r="AS107" s="299">
        <v>3.9149100000000005E-4</v>
      </c>
      <c r="AT107" s="820">
        <v>2.4272442000000003E-3</v>
      </c>
      <c r="AU107" s="748">
        <v>2.2967398972562197E-3</v>
      </c>
      <c r="AV107" s="300">
        <v>6.3187975534775332E-5</v>
      </c>
      <c r="AW107" s="299" t="e">
        <v>#REF!</v>
      </c>
      <c r="AX107" s="734" t="e">
        <v>#REF!</v>
      </c>
      <c r="AY107" s="752" t="e">
        <v>#REF!</v>
      </c>
      <c r="AZ107" s="810">
        <v>1</v>
      </c>
      <c r="BA107" s="752">
        <v>2.2967398972562197E-3</v>
      </c>
      <c r="BB107" s="735">
        <v>4.9680429255795897E-4</v>
      </c>
      <c r="BC107" s="735">
        <v>3.6798473812028358E-3</v>
      </c>
      <c r="BD107" s="810">
        <v>1</v>
      </c>
      <c r="BE107" s="752">
        <v>3.6798473812028358E-3</v>
      </c>
      <c r="BF107" s="732">
        <v>5.1723058145077008E-2</v>
      </c>
      <c r="BG107" s="732">
        <v>9.6829487055352464E-2</v>
      </c>
      <c r="BH107" s="754"/>
      <c r="BI107" s="409"/>
      <c r="BJ107" s="409"/>
      <c r="BK107" s="409"/>
      <c r="BL107" s="722" t="s">
        <v>225</v>
      </c>
      <c r="BM107" s="409"/>
      <c r="BN107" s="409" t="s">
        <v>52</v>
      </c>
      <c r="BO107" s="364"/>
      <c r="BP107" s="723"/>
      <c r="BQ107" s="16"/>
      <c r="BR107" s="16"/>
      <c r="BS107" s="16"/>
      <c r="BT107" s="16"/>
      <c r="BU107" s="16"/>
      <c r="BV107" s="16"/>
      <c r="BW107" s="16"/>
    </row>
    <row r="108" spans="1:75" s="31" customFormat="1" ht="12" customHeight="1" x14ac:dyDescent="0.2">
      <c r="A108" s="24">
        <v>104</v>
      </c>
      <c r="B108" s="716" t="s">
        <v>89</v>
      </c>
      <c r="C108" s="740" t="s">
        <v>714</v>
      </c>
      <c r="D108" s="721" t="s">
        <v>714</v>
      </c>
      <c r="E108" s="741" t="s">
        <v>717</v>
      </c>
      <c r="F108" s="742" t="s">
        <v>420</v>
      </c>
      <c r="G108" s="723">
        <v>144.50899999999999</v>
      </c>
      <c r="H108" s="723">
        <v>167.80699999999999</v>
      </c>
      <c r="I108" s="723">
        <v>177.65100000000001</v>
      </c>
      <c r="J108" s="723">
        <v>141.36099999999999</v>
      </c>
      <c r="K108" s="723">
        <v>137.56100000000001</v>
      </c>
      <c r="L108" s="723">
        <v>147.69200000000001</v>
      </c>
      <c r="M108" s="723">
        <v>139.52199999999999</v>
      </c>
      <c r="N108" s="723">
        <v>108.748</v>
      </c>
      <c r="O108" s="298">
        <v>489.96699999999998</v>
      </c>
      <c r="P108" s="743">
        <v>424.77500000000003</v>
      </c>
      <c r="Q108" s="744">
        <v>6.7670557199067103</v>
      </c>
      <c r="R108" s="745">
        <v>2.5933984737532856</v>
      </c>
      <c r="S108" s="731">
        <v>20.2</v>
      </c>
      <c r="T108" s="732">
        <v>47.5</v>
      </c>
      <c r="U108" s="732">
        <v>49.8</v>
      </c>
      <c r="V108" s="732"/>
      <c r="W108" s="731">
        <v>25.3</v>
      </c>
      <c r="X108" s="732">
        <v>61.4</v>
      </c>
      <c r="Y108" s="732">
        <v>45.7</v>
      </c>
      <c r="Z108" s="732"/>
      <c r="AA108" s="732">
        <v>39.200000000000003</v>
      </c>
      <c r="AB108" s="732">
        <v>44.1</v>
      </c>
      <c r="AC108" s="746">
        <v>41.7</v>
      </c>
      <c r="AD108" s="731">
        <v>20.2</v>
      </c>
      <c r="AE108" s="732">
        <v>47.5</v>
      </c>
      <c r="AF108" s="732">
        <v>49.8</v>
      </c>
      <c r="AG108" s="732"/>
      <c r="AH108" s="731">
        <v>25.3</v>
      </c>
      <c r="AI108" s="732">
        <v>61.4</v>
      </c>
      <c r="AJ108" s="732">
        <v>45.7</v>
      </c>
      <c r="AK108" s="747"/>
      <c r="AL108" s="732">
        <v>39.200000000000003</v>
      </c>
      <c r="AM108" s="732">
        <v>44.1</v>
      </c>
      <c r="AN108" s="746">
        <v>41.7</v>
      </c>
      <c r="AO108" s="733">
        <v>1.5374402876482476</v>
      </c>
      <c r="AP108" s="732">
        <v>60.267659275811312</v>
      </c>
      <c r="AQ108" s="732">
        <v>67.801116685287724</v>
      </c>
      <c r="AR108" s="732">
        <v>47.283596995137387</v>
      </c>
      <c r="AS108" s="299">
        <v>0.38661671600000003</v>
      </c>
      <c r="AT108" s="820">
        <v>2.5290337450000004</v>
      </c>
      <c r="AU108" s="748">
        <v>2.4915603527224892</v>
      </c>
      <c r="AV108" s="300">
        <v>0.48197311052107783</v>
      </c>
      <c r="AW108" s="299" t="e">
        <v>#REF!</v>
      </c>
      <c r="AX108" s="734" t="e">
        <v>#REF!</v>
      </c>
      <c r="AY108" s="752" t="e">
        <v>#REF!</v>
      </c>
      <c r="AZ108" s="810">
        <v>1</v>
      </c>
      <c r="BA108" s="752">
        <v>2.4915603527224892</v>
      </c>
      <c r="BB108" s="735">
        <v>0.54554404020179637</v>
      </c>
      <c r="BC108" s="735">
        <v>4.4282289973901028</v>
      </c>
      <c r="BD108" s="810">
        <v>1</v>
      </c>
      <c r="BE108" s="752">
        <v>4.4282289973901028</v>
      </c>
      <c r="BF108" s="732">
        <v>1.2543761695919446</v>
      </c>
      <c r="BG108" s="732">
        <v>3.8398535953932194</v>
      </c>
      <c r="BH108" s="749" t="s">
        <v>465</v>
      </c>
      <c r="BI108" s="409" t="s">
        <v>237</v>
      </c>
      <c r="BJ108" s="753">
        <v>515</v>
      </c>
      <c r="BK108" s="771">
        <v>0.96699999999999997</v>
      </c>
      <c r="BL108" s="722" t="s">
        <v>235</v>
      </c>
      <c r="BM108" s="409" t="s">
        <v>735</v>
      </c>
      <c r="BN108" s="409" t="s">
        <v>264</v>
      </c>
      <c r="BO108" s="364" t="s">
        <v>894</v>
      </c>
      <c r="BP108" s="723"/>
    </row>
    <row r="109" spans="1:75" ht="12" customHeight="1" x14ac:dyDescent="0.2">
      <c r="A109" s="3">
        <v>105</v>
      </c>
      <c r="B109" s="716" t="s">
        <v>90</v>
      </c>
      <c r="C109" s="740" t="s">
        <v>267</v>
      </c>
      <c r="D109" s="721" t="s">
        <v>267</v>
      </c>
      <c r="E109" s="741" t="s">
        <v>716</v>
      </c>
      <c r="F109" s="742" t="s">
        <v>418</v>
      </c>
      <c r="G109" s="723">
        <v>376.37700000000001</v>
      </c>
      <c r="H109" s="723">
        <v>404.81299999999999</v>
      </c>
      <c r="I109" s="723">
        <v>324.15100000000001</v>
      </c>
      <c r="J109" s="723">
        <v>259.79000000000002</v>
      </c>
      <c r="K109" s="723">
        <v>357.024</v>
      </c>
      <c r="L109" s="723">
        <v>384.85300000000001</v>
      </c>
      <c r="M109" s="723">
        <v>310.75400000000002</v>
      </c>
      <c r="N109" s="723">
        <v>250.047</v>
      </c>
      <c r="O109" s="298">
        <v>1105.3410000000001</v>
      </c>
      <c r="P109" s="743">
        <v>1052.6309999999999</v>
      </c>
      <c r="Q109" s="744">
        <v>16.361929983581401</v>
      </c>
      <c r="R109" s="745">
        <v>4.9105146225589618</v>
      </c>
      <c r="S109" s="731"/>
      <c r="T109" s="732"/>
      <c r="U109" s="732"/>
      <c r="V109" s="732"/>
      <c r="W109" s="731"/>
      <c r="X109" s="732"/>
      <c r="Y109" s="732"/>
      <c r="Z109" s="364"/>
      <c r="AA109" s="732"/>
      <c r="AB109" s="732"/>
      <c r="AC109" s="746"/>
      <c r="AD109" s="731">
        <v>1.1000000000000001</v>
      </c>
      <c r="AE109" s="732">
        <v>1.98</v>
      </c>
      <c r="AF109" s="732">
        <v>2.68</v>
      </c>
      <c r="AG109" s="747">
        <v>1.43</v>
      </c>
      <c r="AH109" s="731">
        <v>1.1000000000000001</v>
      </c>
      <c r="AI109" s="732">
        <v>1.98</v>
      </c>
      <c r="AJ109" s="732">
        <v>2.68</v>
      </c>
      <c r="AK109" s="747">
        <v>1.43</v>
      </c>
      <c r="AL109" s="731" t="s">
        <v>686</v>
      </c>
      <c r="AM109" s="747" t="s">
        <v>686</v>
      </c>
      <c r="AN109" s="746">
        <v>1.92</v>
      </c>
      <c r="AO109" s="733">
        <v>0.75852439191629495</v>
      </c>
      <c r="AP109" s="732">
        <v>1.43</v>
      </c>
      <c r="AQ109" s="732">
        <v>1.43</v>
      </c>
      <c r="AR109" s="732">
        <v>1.7974999999999999</v>
      </c>
      <c r="AS109" s="299">
        <v>4.0718251800000001E-2</v>
      </c>
      <c r="AT109" s="820">
        <v>0.24300262950000001</v>
      </c>
      <c r="AU109" s="748">
        <v>0.23737169448617806</v>
      </c>
      <c r="AV109" s="300">
        <v>4.3744014599999999E-3</v>
      </c>
      <c r="AW109" s="299" t="e">
        <v>#REF!</v>
      </c>
      <c r="AX109" s="734" t="e">
        <v>#REF!</v>
      </c>
      <c r="AY109" s="752" t="e">
        <v>#REF!</v>
      </c>
      <c r="AZ109" s="810">
        <v>1</v>
      </c>
      <c r="BA109" s="752">
        <v>0.23737169448617806</v>
      </c>
      <c r="BB109" s="735">
        <v>4.8008920900000002E-2</v>
      </c>
      <c r="BC109" s="735">
        <v>0.39998198113818123</v>
      </c>
      <c r="BD109" s="810">
        <v>1</v>
      </c>
      <c r="BE109" s="752">
        <v>0.39998198113818123</v>
      </c>
      <c r="BF109" s="732">
        <v>0.33676754735799186</v>
      </c>
      <c r="BG109" s="732">
        <v>0.83792131624231103</v>
      </c>
      <c r="BH109" s="754"/>
      <c r="BI109" s="409"/>
      <c r="BJ109" s="409"/>
      <c r="BK109" s="409"/>
      <c r="BL109" s="722" t="s">
        <v>225</v>
      </c>
      <c r="BM109" s="409"/>
      <c r="BN109" s="409" t="s">
        <v>34</v>
      </c>
      <c r="BO109" s="364"/>
      <c r="BP109" s="723"/>
      <c r="BQ109" s="16"/>
      <c r="BR109" s="16"/>
      <c r="BS109" s="16"/>
      <c r="BT109" s="16"/>
      <c r="BU109" s="16"/>
      <c r="BV109" s="16"/>
      <c r="BW109" s="16"/>
    </row>
    <row r="110" spans="1:75" ht="12" customHeight="1" x14ac:dyDescent="0.2">
      <c r="A110" s="3">
        <v>106</v>
      </c>
      <c r="B110" s="716" t="s">
        <v>994</v>
      </c>
      <c r="C110" s="740" t="s">
        <v>270</v>
      </c>
      <c r="D110" s="721" t="s">
        <v>270</v>
      </c>
      <c r="E110" s="741" t="s">
        <v>718</v>
      </c>
      <c r="F110" s="742" t="s">
        <v>418</v>
      </c>
      <c r="G110" s="723">
        <v>408.74400000000003</v>
      </c>
      <c r="H110" s="723">
        <v>392.75099999999998</v>
      </c>
      <c r="I110" s="723">
        <v>386.721</v>
      </c>
      <c r="J110" s="723">
        <v>361.13600000000002</v>
      </c>
      <c r="K110" s="723">
        <v>392.81099999999998</v>
      </c>
      <c r="L110" s="723">
        <v>378.50400000000002</v>
      </c>
      <c r="M110" s="723">
        <v>373.71899999999999</v>
      </c>
      <c r="N110" s="723">
        <v>351.27600000000001</v>
      </c>
      <c r="O110" s="298">
        <v>1188.2159999999999</v>
      </c>
      <c r="P110" s="743">
        <v>1145.0340000000001</v>
      </c>
      <c r="Q110" s="744">
        <v>36.4</v>
      </c>
      <c r="R110" s="745">
        <v>18.627561220098066</v>
      </c>
      <c r="S110" s="731"/>
      <c r="T110" s="732"/>
      <c r="U110" s="732"/>
      <c r="V110" s="732"/>
      <c r="W110" s="731"/>
      <c r="X110" s="732"/>
      <c r="Y110" s="732"/>
      <c r="Z110" s="364"/>
      <c r="AA110" s="732"/>
      <c r="AB110" s="732"/>
      <c r="AC110" s="746"/>
      <c r="AD110" s="731" t="s">
        <v>686</v>
      </c>
      <c r="AE110" s="732" t="s">
        <v>686</v>
      </c>
      <c r="AF110" s="732" t="s">
        <v>686</v>
      </c>
      <c r="AG110" s="747" t="s">
        <v>686</v>
      </c>
      <c r="AH110" s="731" t="s">
        <v>686</v>
      </c>
      <c r="AI110" s="732" t="s">
        <v>686</v>
      </c>
      <c r="AJ110" s="732" t="s">
        <v>686</v>
      </c>
      <c r="AK110" s="747" t="s">
        <v>686</v>
      </c>
      <c r="AL110" s="731" t="s">
        <v>686</v>
      </c>
      <c r="AM110" s="747" t="s">
        <v>686</v>
      </c>
      <c r="AN110" s="746">
        <v>0.97</v>
      </c>
      <c r="AO110" s="733">
        <v>1.1166596956660293</v>
      </c>
      <c r="AP110" s="732">
        <v>1.0831599047960483</v>
      </c>
      <c r="AQ110" s="732">
        <v>1.0831599047960483</v>
      </c>
      <c r="AR110" s="732">
        <v>0.99828997619901205</v>
      </c>
      <c r="AS110" s="299">
        <v>2.2632525000000001E-2</v>
      </c>
      <c r="AT110" s="820">
        <v>0.14032165500000002</v>
      </c>
      <c r="AU110" s="748">
        <v>0.13561260672423431</v>
      </c>
      <c r="AV110" s="300">
        <v>4.629936684573374E-3</v>
      </c>
      <c r="AW110" s="299" t="e">
        <v>#REF!</v>
      </c>
      <c r="AX110" s="734" t="e">
        <v>#REF!</v>
      </c>
      <c r="AY110" s="752" t="e">
        <v>#REF!</v>
      </c>
      <c r="AZ110" s="810">
        <v>1</v>
      </c>
      <c r="BA110" s="752">
        <v>0.13561260672423431</v>
      </c>
      <c r="BB110" s="735">
        <v>3.0349086140955623E-2</v>
      </c>
      <c r="BC110" s="735">
        <v>0.23955149683791105</v>
      </c>
      <c r="BD110" s="810">
        <v>1</v>
      </c>
      <c r="BE110" s="752">
        <v>0.23955149683791105</v>
      </c>
      <c r="BF110" s="732">
        <v>2.8034407618728947</v>
      </c>
      <c r="BG110" s="732">
        <v>5.3781847619069101</v>
      </c>
      <c r="BH110" s="754"/>
      <c r="BI110" s="409"/>
      <c r="BJ110" s="409"/>
      <c r="BK110" s="409"/>
      <c r="BL110" s="722" t="s">
        <v>225</v>
      </c>
      <c r="BM110" s="409"/>
      <c r="BN110" s="409" t="s">
        <v>161</v>
      </c>
      <c r="BO110" s="364"/>
      <c r="BP110" s="723"/>
      <c r="BQ110" s="16"/>
      <c r="BR110" s="16"/>
      <c r="BS110" s="16"/>
      <c r="BT110" s="16"/>
      <c r="BU110" s="16"/>
      <c r="BV110" s="16"/>
      <c r="BW110" s="16"/>
    </row>
    <row r="111" spans="1:75" ht="12" customHeight="1" x14ac:dyDescent="0.2">
      <c r="A111" s="3">
        <v>107</v>
      </c>
      <c r="B111" s="716" t="s">
        <v>94</v>
      </c>
      <c r="C111" s="740" t="s">
        <v>267</v>
      </c>
      <c r="D111" s="721" t="s">
        <v>267</v>
      </c>
      <c r="E111" s="741" t="s">
        <v>716</v>
      </c>
      <c r="F111" s="742" t="s">
        <v>420</v>
      </c>
      <c r="G111" s="723">
        <v>61.945999999999998</v>
      </c>
      <c r="H111" s="723">
        <v>48.755000000000003</v>
      </c>
      <c r="I111" s="723">
        <v>51.783000000000001</v>
      </c>
      <c r="J111" s="723">
        <v>45.231000000000002</v>
      </c>
      <c r="K111" s="723">
        <v>57.051000000000002</v>
      </c>
      <c r="L111" s="723">
        <v>44.917999999999999</v>
      </c>
      <c r="M111" s="723">
        <v>48.594000000000001</v>
      </c>
      <c r="N111" s="723">
        <v>43.981000000000002</v>
      </c>
      <c r="O111" s="298">
        <v>162.48399999999998</v>
      </c>
      <c r="P111" s="743">
        <v>150.56299999999999</v>
      </c>
      <c r="Q111" s="744">
        <v>3.0909594611185498</v>
      </c>
      <c r="R111" s="745">
        <v>2.0306876944120047</v>
      </c>
      <c r="S111" s="754">
        <v>5.4</v>
      </c>
      <c r="T111" s="409">
        <v>7.4</v>
      </c>
      <c r="U111" s="409">
        <v>10.3</v>
      </c>
      <c r="V111" s="409"/>
      <c r="W111" s="754">
        <v>4.5999999999999996</v>
      </c>
      <c r="X111" s="732">
        <v>9</v>
      </c>
      <c r="Y111" s="409">
        <v>8.1</v>
      </c>
      <c r="Z111" s="364"/>
      <c r="AA111" s="732">
        <v>7.7</v>
      </c>
      <c r="AB111" s="732">
        <v>7.2</v>
      </c>
      <c r="AC111" s="746">
        <v>7.5</v>
      </c>
      <c r="AD111" s="754">
        <v>5.4</v>
      </c>
      <c r="AE111" s="409">
        <v>7.4</v>
      </c>
      <c r="AF111" s="409">
        <v>10.3</v>
      </c>
      <c r="AG111" s="409"/>
      <c r="AH111" s="754">
        <v>4.5999999999999996</v>
      </c>
      <c r="AI111" s="732">
        <v>9</v>
      </c>
      <c r="AJ111" s="409">
        <v>8.1</v>
      </c>
      <c r="AK111" s="364"/>
      <c r="AL111" s="732">
        <v>7.7</v>
      </c>
      <c r="AM111" s="732">
        <v>7.2</v>
      </c>
      <c r="AN111" s="746">
        <v>7.5</v>
      </c>
      <c r="AO111" s="733">
        <v>0.75852439191629495</v>
      </c>
      <c r="AP111" s="732">
        <v>5.8406378177554714</v>
      </c>
      <c r="AQ111" s="732">
        <v>5.4613756217973242</v>
      </c>
      <c r="AR111" s="732">
        <v>7.0377516799440993</v>
      </c>
      <c r="AS111" s="299">
        <v>2.2889683000000001E-2</v>
      </c>
      <c r="AT111" s="820">
        <v>0.14690423750000001</v>
      </c>
      <c r="AU111" s="748">
        <v>0.14365907372977482</v>
      </c>
      <c r="AV111" s="300">
        <v>2.5915930902142996E-2</v>
      </c>
      <c r="AW111" s="299" t="e">
        <v>#REF!</v>
      </c>
      <c r="AX111" s="734" t="e">
        <v>#REF!</v>
      </c>
      <c r="AY111" s="752" t="e">
        <v>#REF!</v>
      </c>
      <c r="AZ111" s="810">
        <v>1</v>
      </c>
      <c r="BA111" s="752">
        <v>0.14365907372977482</v>
      </c>
      <c r="BB111" s="735">
        <v>2.7933429503571656E-2</v>
      </c>
      <c r="BC111" s="735">
        <v>0.2557251758579237</v>
      </c>
      <c r="BD111" s="810">
        <v>1</v>
      </c>
      <c r="BE111" s="752">
        <v>0.2557251758579237</v>
      </c>
      <c r="BF111" s="732">
        <v>5.606036924445585E-2</v>
      </c>
      <c r="BG111" s="732">
        <v>0.16226155989911706</v>
      </c>
      <c r="BH111" s="749" t="s">
        <v>299</v>
      </c>
      <c r="BI111" s="409" t="s">
        <v>237</v>
      </c>
      <c r="BJ111" s="750">
        <v>196</v>
      </c>
      <c r="BK111" s="755">
        <v>1</v>
      </c>
      <c r="BL111" s="722" t="s">
        <v>235</v>
      </c>
      <c r="BM111" s="409" t="s">
        <v>392</v>
      </c>
      <c r="BN111" s="409" t="s">
        <v>264</v>
      </c>
      <c r="BO111" s="364" t="s">
        <v>907</v>
      </c>
      <c r="BP111" s="723"/>
      <c r="BQ111" s="16"/>
      <c r="BR111" s="16"/>
      <c r="BS111" s="16"/>
      <c r="BT111" s="16"/>
      <c r="BU111" s="16"/>
      <c r="BV111" s="16"/>
      <c r="BW111" s="16"/>
    </row>
    <row r="112" spans="1:75" ht="12" customHeight="1" x14ac:dyDescent="0.2">
      <c r="A112" s="3">
        <v>108</v>
      </c>
      <c r="B112" s="716" t="s">
        <v>92</v>
      </c>
      <c r="C112" s="740" t="s">
        <v>714</v>
      </c>
      <c r="D112" s="721" t="s">
        <v>714</v>
      </c>
      <c r="E112" s="741" t="s">
        <v>717</v>
      </c>
      <c r="F112" s="742" t="s">
        <v>419</v>
      </c>
      <c r="G112" s="723">
        <v>274.74</v>
      </c>
      <c r="H112" s="723">
        <v>298.14699999999999</v>
      </c>
      <c r="I112" s="723">
        <v>288.32900000000001</v>
      </c>
      <c r="J112" s="723">
        <v>283.5</v>
      </c>
      <c r="K112" s="723">
        <v>265.22699999999998</v>
      </c>
      <c r="L112" s="723">
        <v>272.68599999999998</v>
      </c>
      <c r="M112" s="723">
        <v>256.96800000000002</v>
      </c>
      <c r="N112" s="723">
        <v>272.15600000000001</v>
      </c>
      <c r="O112" s="298">
        <v>861.21599999999989</v>
      </c>
      <c r="P112" s="743">
        <v>794.88100000000009</v>
      </c>
      <c r="Q112" s="744">
        <v>6.1646907738214702</v>
      </c>
      <c r="R112" s="745">
        <v>2.4915123561505976</v>
      </c>
      <c r="S112" s="731"/>
      <c r="T112" s="732"/>
      <c r="U112" s="732"/>
      <c r="V112" s="732"/>
      <c r="W112" s="731"/>
      <c r="X112" s="732"/>
      <c r="Y112" s="732"/>
      <c r="Z112" s="364"/>
      <c r="AA112" s="732"/>
      <c r="AB112" s="732"/>
      <c r="AC112" s="746"/>
      <c r="AD112" s="731">
        <v>1.3</v>
      </c>
      <c r="AE112" s="732">
        <v>3.2</v>
      </c>
      <c r="AF112" s="732">
        <v>5.5</v>
      </c>
      <c r="AG112" s="732" t="s">
        <v>686</v>
      </c>
      <c r="AH112" s="731">
        <v>1.3</v>
      </c>
      <c r="AI112" s="732">
        <v>3.2</v>
      </c>
      <c r="AJ112" s="732">
        <v>5.5</v>
      </c>
      <c r="AK112" s="364" t="s">
        <v>686</v>
      </c>
      <c r="AL112" s="732" t="s">
        <v>686</v>
      </c>
      <c r="AM112" s="732" t="s">
        <v>686</v>
      </c>
      <c r="AN112" s="746">
        <v>3.2</v>
      </c>
      <c r="AO112" s="733">
        <v>1.5374402876482476</v>
      </c>
      <c r="AP112" s="732">
        <v>4.9198089204743924</v>
      </c>
      <c r="AQ112" s="732">
        <v>4.9198089204743924</v>
      </c>
      <c r="AR112" s="732">
        <v>3.6299522301185982</v>
      </c>
      <c r="AS112" s="299">
        <v>5.5277561999999995E-2</v>
      </c>
      <c r="AT112" s="820">
        <v>0.29798987500000002</v>
      </c>
      <c r="AU112" s="748">
        <v>0.29403217500820061</v>
      </c>
      <c r="AV112" s="300">
        <v>1.6402328073090715E-2</v>
      </c>
      <c r="AW112" s="299" t="e">
        <v>#REF!</v>
      </c>
      <c r="AX112" s="734" t="e">
        <v>#REF!</v>
      </c>
      <c r="AY112" s="752" t="e">
        <v>#REF!</v>
      </c>
      <c r="AZ112" s="810">
        <v>1</v>
      </c>
      <c r="BA112" s="752">
        <v>0.29403217500820061</v>
      </c>
      <c r="BB112" s="735">
        <v>8.2614775455151196E-2</v>
      </c>
      <c r="BC112" s="735">
        <v>0.63893473047936644</v>
      </c>
      <c r="BD112" s="810">
        <v>1</v>
      </c>
      <c r="BE112" s="752">
        <v>0.63893473047936644</v>
      </c>
      <c r="BF112" s="732">
        <v>8.6055703318113533E-2</v>
      </c>
      <c r="BG112" s="732">
        <v>0.44379484645206035</v>
      </c>
      <c r="BH112" s="754"/>
      <c r="BI112" s="409"/>
      <c r="BJ112" s="409"/>
      <c r="BK112" s="409"/>
      <c r="BL112" s="722" t="s">
        <v>225</v>
      </c>
      <c r="BM112" s="409"/>
      <c r="BN112" s="409" t="s">
        <v>85</v>
      </c>
      <c r="BO112" s="364"/>
      <c r="BP112" s="723"/>
      <c r="BQ112" s="16"/>
      <c r="BR112" s="16"/>
      <c r="BS112" s="16"/>
      <c r="BT112" s="16"/>
      <c r="BU112" s="16"/>
      <c r="BV112" s="16"/>
      <c r="BW112" s="16"/>
    </row>
    <row r="113" spans="1:75" ht="12" customHeight="1" x14ac:dyDescent="0.2">
      <c r="A113" s="3">
        <v>109</v>
      </c>
      <c r="B113" s="716" t="s">
        <v>93</v>
      </c>
      <c r="C113" s="740" t="s">
        <v>268</v>
      </c>
      <c r="D113" s="721" t="s">
        <v>268</v>
      </c>
      <c r="E113" s="741" t="s">
        <v>719</v>
      </c>
      <c r="F113" s="742" t="s">
        <v>418</v>
      </c>
      <c r="G113" s="723">
        <v>128.22499999999999</v>
      </c>
      <c r="H113" s="723">
        <v>114.123</v>
      </c>
      <c r="I113" s="723">
        <v>105.238</v>
      </c>
      <c r="J113" s="723">
        <v>107.161</v>
      </c>
      <c r="K113" s="723">
        <v>126.47799999999999</v>
      </c>
      <c r="L113" s="723">
        <v>113.81399999999999</v>
      </c>
      <c r="M113" s="723">
        <v>106.133</v>
      </c>
      <c r="N113" s="723">
        <v>107.413</v>
      </c>
      <c r="O113" s="298">
        <v>347.58600000000001</v>
      </c>
      <c r="P113" s="743">
        <v>346.42499999999995</v>
      </c>
      <c r="Q113" s="744">
        <v>68.076962444868101</v>
      </c>
      <c r="R113" s="745">
        <v>153.28780543003103</v>
      </c>
      <c r="S113" s="731"/>
      <c r="T113" s="732"/>
      <c r="U113" s="732"/>
      <c r="V113" s="732"/>
      <c r="W113" s="731"/>
      <c r="X113" s="732"/>
      <c r="Y113" s="732"/>
      <c r="Z113" s="364"/>
      <c r="AA113" s="732"/>
      <c r="AB113" s="732"/>
      <c r="AC113" s="746"/>
      <c r="AD113" s="731"/>
      <c r="AE113" s="732"/>
      <c r="AF113" s="732"/>
      <c r="AG113" s="747"/>
      <c r="AH113" s="731"/>
      <c r="AI113" s="732"/>
      <c r="AJ113" s="732"/>
      <c r="AK113" s="747"/>
      <c r="AL113" s="731" t="s">
        <v>686</v>
      </c>
      <c r="AM113" s="747" t="s">
        <v>686</v>
      </c>
      <c r="AN113" s="723">
        <v>1.8</v>
      </c>
      <c r="AO113" s="733">
        <v>5.9113996488366158</v>
      </c>
      <c r="AP113" s="732">
        <v>10.64051936790591</v>
      </c>
      <c r="AQ113" s="732">
        <v>10.64051936790591</v>
      </c>
      <c r="AR113" s="732">
        <v>4.010129841976477</v>
      </c>
      <c r="AS113" s="299">
        <v>1.2492198000000001E-2</v>
      </c>
      <c r="AT113" s="820">
        <v>7.7451627600000017E-2</v>
      </c>
      <c r="AU113" s="748">
        <v>2.4505751789681542E-2</v>
      </c>
      <c r="AV113" s="300">
        <v>1.3699072817094256E-2</v>
      </c>
      <c r="AW113" s="299" t="e">
        <v>#REF!</v>
      </c>
      <c r="AX113" s="734" t="e">
        <v>#REF!</v>
      </c>
      <c r="AY113" s="752" t="e">
        <v>#REF!</v>
      </c>
      <c r="AZ113" s="810">
        <v>1</v>
      </c>
      <c r="BA113" s="752">
        <v>2.4505751789681542E-2</v>
      </c>
      <c r="BB113" s="735">
        <v>3.5323986028490427E-2</v>
      </c>
      <c r="BC113" s="735">
        <v>5.9691476450811208E-2</v>
      </c>
      <c r="BD113" s="810">
        <v>1</v>
      </c>
      <c r="BE113" s="752">
        <v>5.9691476450811208E-2</v>
      </c>
      <c r="BF113" s="732">
        <v>9.2588579321096205</v>
      </c>
      <c r="BG113" s="732">
        <v>25.992301439253765</v>
      </c>
      <c r="BH113" s="754"/>
      <c r="BI113" s="409"/>
      <c r="BJ113" s="409"/>
      <c r="BK113" s="409"/>
      <c r="BL113" s="722" t="s">
        <v>225</v>
      </c>
      <c r="BM113" s="409"/>
      <c r="BN113" s="409" t="s">
        <v>174</v>
      </c>
      <c r="BO113" s="364"/>
      <c r="BP113" s="723"/>
      <c r="BQ113" s="16"/>
      <c r="BR113" s="16"/>
      <c r="BS113" s="16"/>
      <c r="BT113" s="16"/>
      <c r="BU113" s="16"/>
      <c r="BV113" s="16"/>
      <c r="BW113" s="16"/>
    </row>
    <row r="114" spans="1:75" ht="12" customHeight="1" x14ac:dyDescent="0.2">
      <c r="A114" s="3">
        <v>110</v>
      </c>
      <c r="B114" s="716" t="s">
        <v>95</v>
      </c>
      <c r="C114" s="740" t="s">
        <v>268</v>
      </c>
      <c r="D114" s="721" t="s">
        <v>268</v>
      </c>
      <c r="E114" s="741" t="s">
        <v>719</v>
      </c>
      <c r="F114" s="742" t="s">
        <v>417</v>
      </c>
      <c r="G114" s="723">
        <v>383.94099999999997</v>
      </c>
      <c r="H114" s="723">
        <v>350.94099999999997</v>
      </c>
      <c r="I114" s="723">
        <v>322.767</v>
      </c>
      <c r="J114" s="723">
        <v>287.82</v>
      </c>
      <c r="K114" s="723">
        <v>368.37599999999998</v>
      </c>
      <c r="L114" s="723">
        <v>336.88</v>
      </c>
      <c r="M114" s="723">
        <v>310.81</v>
      </c>
      <c r="N114" s="723">
        <v>278.471</v>
      </c>
      <c r="O114" s="298">
        <v>1057.6489999999999</v>
      </c>
      <c r="P114" s="743">
        <v>1016.066</v>
      </c>
      <c r="Q114" s="744">
        <v>62.182780398053403</v>
      </c>
      <c r="R114" s="745">
        <v>103.5587258773176</v>
      </c>
      <c r="S114" s="731"/>
      <c r="T114" s="732"/>
      <c r="U114" s="732"/>
      <c r="V114" s="732"/>
      <c r="W114" s="731"/>
      <c r="X114" s="732"/>
      <c r="Y114" s="732"/>
      <c r="Z114" s="364"/>
      <c r="AA114" s="732"/>
      <c r="AB114" s="732"/>
      <c r="AC114" s="746"/>
      <c r="AD114" s="731"/>
      <c r="AE114" s="732"/>
      <c r="AF114" s="732"/>
      <c r="AG114" s="747"/>
      <c r="AH114" s="731"/>
      <c r="AI114" s="732"/>
      <c r="AJ114" s="732"/>
      <c r="AK114" s="747"/>
      <c r="AL114" s="731" t="s">
        <v>686</v>
      </c>
      <c r="AM114" s="747" t="s">
        <v>686</v>
      </c>
      <c r="AN114" s="723">
        <v>0.38</v>
      </c>
      <c r="AO114" s="733">
        <v>5.9113996488366158</v>
      </c>
      <c r="AP114" s="732">
        <v>2.2463318665579139</v>
      </c>
      <c r="AQ114" s="732">
        <v>2.2463318665579139</v>
      </c>
      <c r="AR114" s="732">
        <v>0.84658296663947852</v>
      </c>
      <c r="AS114" s="299">
        <v>7.8801170000000007E-3</v>
      </c>
      <c r="AT114" s="820">
        <v>4.8856725400000002E-2</v>
      </c>
      <c r="AU114" s="748">
        <v>2.2880162820358426E-2</v>
      </c>
      <c r="AV114" s="300">
        <v>7.6324651142696846E-3</v>
      </c>
      <c r="AW114" s="299" t="e">
        <v>#REF!</v>
      </c>
      <c r="AX114" s="734" t="e">
        <v>#REF!</v>
      </c>
      <c r="AY114" s="752" t="e">
        <v>#REF!</v>
      </c>
      <c r="AZ114" s="810">
        <v>1</v>
      </c>
      <c r="BA114" s="752">
        <v>2.2880162820358426E-2</v>
      </c>
      <c r="BB114" s="735">
        <v>2.0600892190449475E-2</v>
      </c>
      <c r="BC114" s="735">
        <v>5.3964769890776851E-2</v>
      </c>
      <c r="BD114" s="810">
        <v>1</v>
      </c>
      <c r="BE114" s="752">
        <v>5.3964769890776851E-2</v>
      </c>
      <c r="BF114" s="732">
        <v>5.0917181467129469</v>
      </c>
      <c r="BG114" s="732">
        <v>10.805947214482657</v>
      </c>
      <c r="BH114" s="749"/>
      <c r="BI114" s="409"/>
      <c r="BJ114" s="750"/>
      <c r="BK114" s="751"/>
      <c r="BL114" s="722" t="s">
        <v>225</v>
      </c>
      <c r="BM114" s="409"/>
      <c r="BN114" s="409" t="s">
        <v>103</v>
      </c>
      <c r="BO114" s="364"/>
      <c r="BP114" s="723"/>
      <c r="BQ114" s="16"/>
      <c r="BR114" s="16"/>
      <c r="BS114" s="16"/>
      <c r="BT114" s="16"/>
      <c r="BU114" s="16"/>
      <c r="BV114" s="16"/>
      <c r="BW114" s="16"/>
    </row>
    <row r="115" spans="1:75" ht="12" customHeight="1" x14ac:dyDescent="0.2">
      <c r="A115" s="3">
        <v>111</v>
      </c>
      <c r="B115" s="716" t="s">
        <v>423</v>
      </c>
      <c r="C115" s="740" t="s">
        <v>714</v>
      </c>
      <c r="D115" s="721" t="s">
        <v>714</v>
      </c>
      <c r="E115" s="741" t="s">
        <v>717</v>
      </c>
      <c r="F115" s="742" t="s">
        <v>419</v>
      </c>
      <c r="G115" s="723">
        <v>313.00200000000001</v>
      </c>
      <c r="H115" s="723">
        <v>339.86599999999999</v>
      </c>
      <c r="I115" s="723">
        <v>325.85700000000003</v>
      </c>
      <c r="J115" s="723">
        <v>293.03899999999999</v>
      </c>
      <c r="K115" s="723">
        <v>296.44400000000002</v>
      </c>
      <c r="L115" s="723">
        <v>321.87299999999999</v>
      </c>
      <c r="M115" s="723">
        <v>309.66199999999998</v>
      </c>
      <c r="N115" s="723">
        <v>279.02199999999999</v>
      </c>
      <c r="O115" s="298">
        <v>978.72499999999991</v>
      </c>
      <c r="P115" s="743">
        <v>927.97900000000004</v>
      </c>
      <c r="Q115" s="744">
        <v>9.8831131170878894</v>
      </c>
      <c r="R115" s="745">
        <v>3.1908929357525575</v>
      </c>
      <c r="S115" s="731">
        <v>1.7</v>
      </c>
      <c r="T115" s="732">
        <v>7.6</v>
      </c>
      <c r="U115" s="732">
        <v>13.2</v>
      </c>
      <c r="V115" s="732"/>
      <c r="W115" s="731">
        <v>3.4</v>
      </c>
      <c r="X115" s="732">
        <v>7</v>
      </c>
      <c r="Y115" s="732">
        <v>21</v>
      </c>
      <c r="Z115" s="364"/>
      <c r="AA115" s="732">
        <v>7.5</v>
      </c>
      <c r="AB115" s="732">
        <v>10.5</v>
      </c>
      <c r="AC115" s="746">
        <v>9</v>
      </c>
      <c r="AD115" s="731">
        <v>1.7</v>
      </c>
      <c r="AE115" s="732">
        <v>7.6</v>
      </c>
      <c r="AF115" s="732">
        <v>13.2</v>
      </c>
      <c r="AG115" s="732"/>
      <c r="AH115" s="731">
        <v>3.4</v>
      </c>
      <c r="AI115" s="732">
        <v>7</v>
      </c>
      <c r="AJ115" s="732">
        <v>21</v>
      </c>
      <c r="AK115" s="364"/>
      <c r="AL115" s="732">
        <v>7.5</v>
      </c>
      <c r="AM115" s="732">
        <v>10.5</v>
      </c>
      <c r="AN115" s="746">
        <v>9</v>
      </c>
      <c r="AO115" s="733">
        <v>1.5374402876482476</v>
      </c>
      <c r="AP115" s="732">
        <v>11.530802157361856</v>
      </c>
      <c r="AQ115" s="732">
        <v>16.1431230203066</v>
      </c>
      <c r="AR115" s="732">
        <v>10.209240647208556</v>
      </c>
      <c r="AS115" s="299">
        <v>0.17180319999999999</v>
      </c>
      <c r="AT115" s="820">
        <v>0.82566276500000002</v>
      </c>
      <c r="AU115" s="748">
        <v>0.81072730377863622</v>
      </c>
      <c r="AV115" s="300">
        <v>0.21910276722857888</v>
      </c>
      <c r="AW115" s="299" t="e">
        <v>#REF!</v>
      </c>
      <c r="AX115" s="734" t="e">
        <v>#REF!</v>
      </c>
      <c r="AY115" s="752" t="e">
        <v>#REF!</v>
      </c>
      <c r="AZ115" s="810">
        <v>1</v>
      </c>
      <c r="BA115" s="752">
        <v>0.81072730377863622</v>
      </c>
      <c r="BB115" s="735">
        <v>0.25063581204763147</v>
      </c>
      <c r="BC115" s="735">
        <v>1.7585956854718929</v>
      </c>
      <c r="BD115" s="810">
        <v>1</v>
      </c>
      <c r="BE115" s="752">
        <v>1.7585956854718929</v>
      </c>
      <c r="BF115" s="732">
        <v>2.0318712879761733</v>
      </c>
      <c r="BG115" s="732">
        <v>5.3973479969610283</v>
      </c>
      <c r="BH115" s="749" t="s">
        <v>304</v>
      </c>
      <c r="BI115" s="409" t="s">
        <v>305</v>
      </c>
      <c r="BJ115" s="750">
        <v>276</v>
      </c>
      <c r="BK115" s="755">
        <v>1</v>
      </c>
      <c r="BL115" s="722" t="s">
        <v>235</v>
      </c>
      <c r="BM115" s="409" t="s">
        <v>306</v>
      </c>
      <c r="BN115" s="409" t="s">
        <v>264</v>
      </c>
      <c r="BO115" s="364" t="s">
        <v>894</v>
      </c>
      <c r="BP115" s="723"/>
      <c r="BQ115" s="16"/>
      <c r="BR115" s="16"/>
      <c r="BS115" s="16"/>
      <c r="BT115" s="16"/>
      <c r="BU115" s="16"/>
      <c r="BV115" s="16"/>
      <c r="BW115" s="16"/>
    </row>
    <row r="116" spans="1:75" ht="12" customHeight="1" x14ac:dyDescent="0.2">
      <c r="A116" s="3">
        <v>112</v>
      </c>
      <c r="B116" s="716" t="s">
        <v>197</v>
      </c>
      <c r="C116" s="740" t="s">
        <v>267</v>
      </c>
      <c r="D116" s="721" t="s">
        <v>267</v>
      </c>
      <c r="E116" s="741" t="s">
        <v>716</v>
      </c>
      <c r="F116" s="742" t="s">
        <v>420</v>
      </c>
      <c r="G116" s="758">
        <v>1.0010121920825215</v>
      </c>
      <c r="H116" s="758">
        <v>1.012415883786107</v>
      </c>
      <c r="I116" s="758">
        <v>1.0226598780283109</v>
      </c>
      <c r="J116" s="758">
        <v>1.0501060512810079</v>
      </c>
      <c r="K116" s="758">
        <v>0.9524981816147261</v>
      </c>
      <c r="L116" s="758">
        <v>0.96022949802393653</v>
      </c>
      <c r="M116" s="758">
        <v>0.96428843913877205</v>
      </c>
      <c r="N116" s="758">
        <v>0.98767567127663358</v>
      </c>
      <c r="O116" s="298">
        <v>3.0360879538969394</v>
      </c>
      <c r="P116" s="743">
        <v>2.8770161187774344</v>
      </c>
      <c r="Q116" s="744">
        <v>4.18</v>
      </c>
      <c r="R116" s="745">
        <v>2.1832955885453424</v>
      </c>
      <c r="S116" s="731"/>
      <c r="T116" s="732"/>
      <c r="U116" s="732"/>
      <c r="V116" s="732"/>
      <c r="W116" s="731"/>
      <c r="X116" s="732"/>
      <c r="Y116" s="732"/>
      <c r="Z116" s="364"/>
      <c r="AA116" s="732"/>
      <c r="AB116" s="732"/>
      <c r="AC116" s="746"/>
      <c r="AD116" s="731">
        <v>9.8000000000000007</v>
      </c>
      <c r="AE116" s="732">
        <v>15.8</v>
      </c>
      <c r="AF116" s="732">
        <v>15.6</v>
      </c>
      <c r="AG116" s="747" t="s">
        <v>686</v>
      </c>
      <c r="AH116" s="731">
        <v>9.1999999999999993</v>
      </c>
      <c r="AI116" s="732">
        <v>14.1</v>
      </c>
      <c r="AJ116" s="732">
        <v>15.8</v>
      </c>
      <c r="AK116" s="747" t="s">
        <v>686</v>
      </c>
      <c r="AL116" s="731">
        <v>13.7</v>
      </c>
      <c r="AM116" s="747">
        <v>13</v>
      </c>
      <c r="AN116" s="746">
        <v>13.4</v>
      </c>
      <c r="AO116" s="733">
        <v>0.75852439191629495</v>
      </c>
      <c r="AP116" s="732">
        <v>10.39178416925324</v>
      </c>
      <c r="AQ116" s="732">
        <v>9.8608170949118339</v>
      </c>
      <c r="AR116" s="732">
        <v>12.581575158020634</v>
      </c>
      <c r="AS116" s="299">
        <v>7.9297561074856437E-4</v>
      </c>
      <c r="AT116" s="820">
        <v>5.3526290544905217E-3</v>
      </c>
      <c r="AU116" s="748">
        <v>5.2551196792487787E-3</v>
      </c>
      <c r="AV116" s="300">
        <v>1.2391058749975295E-4</v>
      </c>
      <c r="AW116" s="299" t="e">
        <v>#REF!</v>
      </c>
      <c r="AX116" s="734" t="e">
        <v>#REF!</v>
      </c>
      <c r="AY116" s="752" t="e">
        <v>#REF!</v>
      </c>
      <c r="AZ116" s="810">
        <v>1</v>
      </c>
      <c r="BA116" s="752">
        <v>5.2551196792487787E-3</v>
      </c>
      <c r="BB116" s="735">
        <v>9.9949325658148605E-4</v>
      </c>
      <c r="BC116" s="735">
        <v>9.8549232131461845E-3</v>
      </c>
      <c r="BD116" s="810">
        <v>1</v>
      </c>
      <c r="BE116" s="752">
        <v>9.8549232131461845E-3</v>
      </c>
      <c r="BF116" s="732">
        <v>9.8589288312211768E-4</v>
      </c>
      <c r="BG116" s="732">
        <v>3.2822486249237488E-3</v>
      </c>
      <c r="BH116" s="754"/>
      <c r="BI116" s="409"/>
      <c r="BJ116" s="409"/>
      <c r="BK116" s="409"/>
      <c r="BL116" s="722" t="s">
        <v>225</v>
      </c>
      <c r="BM116" s="409"/>
      <c r="BN116" s="409" t="s">
        <v>158</v>
      </c>
      <c r="BO116" s="364"/>
      <c r="BP116" s="723"/>
      <c r="BQ116" s="16"/>
      <c r="BR116" s="16"/>
      <c r="BS116" s="16"/>
      <c r="BT116" s="16"/>
      <c r="BU116" s="16"/>
      <c r="BV116" s="16"/>
      <c r="BW116" s="16"/>
    </row>
    <row r="117" spans="1:75" ht="12" customHeight="1" x14ac:dyDescent="0.2">
      <c r="A117" s="3">
        <v>113</v>
      </c>
      <c r="B117" s="716" t="s">
        <v>97</v>
      </c>
      <c r="C117" s="740" t="s">
        <v>267</v>
      </c>
      <c r="D117" s="721" t="s">
        <v>267</v>
      </c>
      <c r="E117" s="741" t="s">
        <v>716</v>
      </c>
      <c r="F117" s="742" t="s">
        <v>420</v>
      </c>
      <c r="G117" s="723">
        <v>69.557000000000002</v>
      </c>
      <c r="H117" s="723">
        <v>81.960999999999999</v>
      </c>
      <c r="I117" s="723">
        <v>63.631</v>
      </c>
      <c r="J117" s="723">
        <v>60.914999999999999</v>
      </c>
      <c r="K117" s="723">
        <v>65.710999999999999</v>
      </c>
      <c r="L117" s="723">
        <v>76.819000000000003</v>
      </c>
      <c r="M117" s="723">
        <v>60.923000000000002</v>
      </c>
      <c r="N117" s="723">
        <v>57.018000000000001</v>
      </c>
      <c r="O117" s="298">
        <v>215.149</v>
      </c>
      <c r="P117" s="743">
        <v>203.453</v>
      </c>
      <c r="Q117" s="744">
        <v>2.9890193098064399</v>
      </c>
      <c r="R117" s="745">
        <v>2.0169606671281008</v>
      </c>
      <c r="S117" s="731">
        <v>14.1</v>
      </c>
      <c r="T117" s="732">
        <v>15</v>
      </c>
      <c r="U117" s="732">
        <v>29.1</v>
      </c>
      <c r="V117" s="732"/>
      <c r="W117" s="731">
        <v>12</v>
      </c>
      <c r="X117" s="732">
        <v>26.9</v>
      </c>
      <c r="Y117" s="732">
        <v>22.3</v>
      </c>
      <c r="Z117" s="747"/>
      <c r="AA117" s="732">
        <v>19.399999999999999</v>
      </c>
      <c r="AB117" s="732">
        <v>20.399999999999999</v>
      </c>
      <c r="AC117" s="746">
        <v>19.899999999999999</v>
      </c>
      <c r="AD117" s="731">
        <v>14.1</v>
      </c>
      <c r="AE117" s="732">
        <v>15</v>
      </c>
      <c r="AF117" s="732">
        <v>29.1</v>
      </c>
      <c r="AG117" s="732"/>
      <c r="AH117" s="731">
        <v>12</v>
      </c>
      <c r="AI117" s="732">
        <v>26.9</v>
      </c>
      <c r="AJ117" s="732">
        <v>22.3</v>
      </c>
      <c r="AK117" s="747"/>
      <c r="AL117" s="732">
        <v>19.399999999999999</v>
      </c>
      <c r="AM117" s="732">
        <v>20.399999999999999</v>
      </c>
      <c r="AN117" s="746">
        <v>19.899999999999999</v>
      </c>
      <c r="AO117" s="733">
        <v>0.75852439191629495</v>
      </c>
      <c r="AP117" s="732">
        <v>14.715373203176121</v>
      </c>
      <c r="AQ117" s="732">
        <v>15.473897595092415</v>
      </c>
      <c r="AR117" s="732">
        <v>18.698658849783566</v>
      </c>
      <c r="AS117" s="299">
        <v>8.2753767999999978E-2</v>
      </c>
      <c r="AT117" s="820">
        <v>0.52183666500000003</v>
      </c>
      <c r="AU117" s="748">
        <v>0.51220959590389936</v>
      </c>
      <c r="AV117" s="300">
        <v>9.3425833910490697E-2</v>
      </c>
      <c r="AW117" s="299" t="e">
        <v>#REF!</v>
      </c>
      <c r="AX117" s="734" t="e">
        <v>#REF!</v>
      </c>
      <c r="AY117" s="752" t="e">
        <v>#REF!</v>
      </c>
      <c r="AZ117" s="810">
        <v>1</v>
      </c>
      <c r="BA117" s="752">
        <v>0.51220959590389936</v>
      </c>
      <c r="BB117" s="735">
        <v>0.10054054451748451</v>
      </c>
      <c r="BC117" s="735">
        <v>0.9065611892569595</v>
      </c>
      <c r="BD117" s="810">
        <v>1</v>
      </c>
      <c r="BE117" s="752">
        <v>0.9065611892569595</v>
      </c>
      <c r="BF117" s="732">
        <v>0.18727471572406776</v>
      </c>
      <c r="BG117" s="732">
        <v>0.61019150146482282</v>
      </c>
      <c r="BH117" s="749" t="s">
        <v>724</v>
      </c>
      <c r="BI117" s="409" t="s">
        <v>237</v>
      </c>
      <c r="BJ117" s="750">
        <v>466</v>
      </c>
      <c r="BK117" s="755">
        <v>1</v>
      </c>
      <c r="BL117" s="722" t="s">
        <v>235</v>
      </c>
      <c r="BM117" s="409" t="s">
        <v>723</v>
      </c>
      <c r="BN117" s="409" t="s">
        <v>264</v>
      </c>
      <c r="BO117" s="364" t="s">
        <v>881</v>
      </c>
      <c r="BP117" s="723"/>
      <c r="BQ117" s="16"/>
      <c r="BR117" s="16"/>
      <c r="BS117" s="16"/>
      <c r="BT117" s="16"/>
      <c r="BU117" s="16"/>
      <c r="BV117" s="16"/>
      <c r="BW117" s="16"/>
    </row>
    <row r="118" spans="1:75" ht="12" customHeight="1" x14ac:dyDescent="0.2">
      <c r="A118" s="3">
        <v>114</v>
      </c>
      <c r="B118" s="716" t="s">
        <v>98</v>
      </c>
      <c r="C118" s="740" t="s">
        <v>267</v>
      </c>
      <c r="D118" s="721" t="s">
        <v>267</v>
      </c>
      <c r="E118" s="741" t="s">
        <v>716</v>
      </c>
      <c r="F118" s="742" t="s">
        <v>420</v>
      </c>
      <c r="G118" s="723">
        <v>17.173999999999999</v>
      </c>
      <c r="H118" s="723">
        <v>17.158000000000001</v>
      </c>
      <c r="I118" s="723">
        <v>16.318999999999999</v>
      </c>
      <c r="J118" s="723">
        <v>17.736999999999998</v>
      </c>
      <c r="K118" s="723">
        <v>16.265999999999998</v>
      </c>
      <c r="L118" s="723">
        <v>16.248999999999999</v>
      </c>
      <c r="M118" s="723">
        <v>15.836</v>
      </c>
      <c r="N118" s="723">
        <v>16.869</v>
      </c>
      <c r="O118" s="298">
        <v>50.650999999999996</v>
      </c>
      <c r="P118" s="743">
        <v>48.350999999999999</v>
      </c>
      <c r="Q118" s="744">
        <v>2.2477640438491102</v>
      </c>
      <c r="R118" s="770">
        <v>1.9198963677568495</v>
      </c>
      <c r="S118" s="731">
        <v>12</v>
      </c>
      <c r="T118" s="409">
        <v>23.5</v>
      </c>
      <c r="U118" s="409">
        <v>25.3</v>
      </c>
      <c r="V118" s="732"/>
      <c r="W118" s="754">
        <v>8.4</v>
      </c>
      <c r="X118" s="409">
        <v>22.3</v>
      </c>
      <c r="Y118" s="732">
        <v>20</v>
      </c>
      <c r="Z118" s="747"/>
      <c r="AA118" s="732">
        <v>20.3</v>
      </c>
      <c r="AB118" s="732">
        <v>16.899999999999999</v>
      </c>
      <c r="AC118" s="746">
        <v>18.600000000000001</v>
      </c>
      <c r="AD118" s="731">
        <v>12</v>
      </c>
      <c r="AE118" s="409">
        <v>23.5</v>
      </c>
      <c r="AF118" s="409">
        <v>25.3</v>
      </c>
      <c r="AG118" s="732"/>
      <c r="AH118" s="754">
        <v>8.4</v>
      </c>
      <c r="AI118" s="409">
        <v>22.3</v>
      </c>
      <c r="AJ118" s="732">
        <v>20</v>
      </c>
      <c r="AK118" s="747"/>
      <c r="AL118" s="732">
        <v>20.3</v>
      </c>
      <c r="AM118" s="732">
        <v>16.899999999999999</v>
      </c>
      <c r="AN118" s="746">
        <v>18.600000000000001</v>
      </c>
      <c r="AO118" s="733">
        <v>0.75852439191629495</v>
      </c>
      <c r="AP118" s="732">
        <v>15.398045155900787</v>
      </c>
      <c r="AQ118" s="732">
        <v>12.819062223385384</v>
      </c>
      <c r="AR118" s="732">
        <v>17.477138422410771</v>
      </c>
      <c r="AS118" s="299">
        <v>1.8378788E-2</v>
      </c>
      <c r="AT118" s="820">
        <v>0.116340835</v>
      </c>
      <c r="AU118" s="748">
        <v>0.11456270664731315</v>
      </c>
      <c r="AV118" s="300">
        <v>2.1314947325459001E-2</v>
      </c>
      <c r="AW118" s="299" t="e">
        <v>#REF!</v>
      </c>
      <c r="AX118" s="734" t="e">
        <v>#REF!</v>
      </c>
      <c r="AY118" s="752" t="e">
        <v>#REF!</v>
      </c>
      <c r="AZ118" s="810">
        <v>1</v>
      </c>
      <c r="BA118" s="752">
        <v>0.11456270664731315</v>
      </c>
      <c r="BB118" s="735">
        <v>2.3272386875765001E-2</v>
      </c>
      <c r="BC118" s="735">
        <v>0.2233051013658823</v>
      </c>
      <c r="BD118" s="810">
        <v>1</v>
      </c>
      <c r="BE118" s="752">
        <v>0.2233051013658823</v>
      </c>
      <c r="BF118" s="732">
        <v>1.3339432715927899E-2</v>
      </c>
      <c r="BG118" s="732">
        <v>5.6565879780609327E-2</v>
      </c>
      <c r="BH118" s="749" t="s">
        <v>724</v>
      </c>
      <c r="BI118" s="409" t="s">
        <v>237</v>
      </c>
      <c r="BJ118" s="409">
        <v>84</v>
      </c>
      <c r="BK118" s="755" t="s">
        <v>227</v>
      </c>
      <c r="BL118" s="722" t="s">
        <v>228</v>
      </c>
      <c r="BM118" s="409" t="s">
        <v>723</v>
      </c>
      <c r="BN118" s="409" t="s">
        <v>264</v>
      </c>
      <c r="BO118" s="364" t="s">
        <v>881</v>
      </c>
      <c r="BP118" s="723"/>
      <c r="BQ118" s="16"/>
      <c r="BR118" s="16"/>
      <c r="BS118" s="16"/>
      <c r="BT118" s="16"/>
      <c r="BU118" s="16"/>
      <c r="BV118" s="16"/>
      <c r="BW118" s="16"/>
    </row>
    <row r="119" spans="1:75" ht="12" customHeight="1" x14ac:dyDescent="0.2">
      <c r="A119" s="3">
        <v>44</v>
      </c>
      <c r="B119" s="716" t="s">
        <v>993</v>
      </c>
      <c r="C119" s="740" t="s">
        <v>270</v>
      </c>
      <c r="D119" s="721" t="s">
        <v>270</v>
      </c>
      <c r="E119" s="741" t="s">
        <v>718</v>
      </c>
      <c r="F119" s="742" t="s">
        <v>420</v>
      </c>
      <c r="G119" s="723">
        <v>18.16</v>
      </c>
      <c r="H119" s="723">
        <v>17.655999999999999</v>
      </c>
      <c r="I119" s="723">
        <v>13.603999999999999</v>
      </c>
      <c r="J119" s="723">
        <v>11.589</v>
      </c>
      <c r="K119" s="723">
        <v>17.402000000000001</v>
      </c>
      <c r="L119" s="723">
        <v>16.707000000000001</v>
      </c>
      <c r="M119" s="723">
        <v>12.754</v>
      </c>
      <c r="N119" s="723">
        <v>10.906000000000001</v>
      </c>
      <c r="O119" s="298">
        <v>49.42</v>
      </c>
      <c r="P119" s="743">
        <v>46.863</v>
      </c>
      <c r="Q119" s="744">
        <v>3.06</v>
      </c>
      <c r="R119" s="745">
        <v>2.0265089153995799</v>
      </c>
      <c r="S119" s="731"/>
      <c r="T119" s="732"/>
      <c r="U119" s="732"/>
      <c r="V119" s="732"/>
      <c r="W119" s="731"/>
      <c r="X119" s="732"/>
      <c r="Y119" s="732"/>
      <c r="Z119" s="364"/>
      <c r="AA119" s="732"/>
      <c r="AB119" s="732"/>
      <c r="AC119" s="746"/>
      <c r="AD119" s="731" t="s">
        <v>686</v>
      </c>
      <c r="AE119" s="732" t="s">
        <v>686</v>
      </c>
      <c r="AF119" s="732" t="s">
        <v>686</v>
      </c>
      <c r="AG119" s="747">
        <v>4.88</v>
      </c>
      <c r="AH119" s="731" t="s">
        <v>686</v>
      </c>
      <c r="AI119" s="732" t="s">
        <v>686</v>
      </c>
      <c r="AJ119" s="732" t="s">
        <v>686</v>
      </c>
      <c r="AK119" s="747">
        <v>4.9000000000000004</v>
      </c>
      <c r="AL119" s="731" t="s">
        <v>686</v>
      </c>
      <c r="AM119" s="747" t="s">
        <v>686</v>
      </c>
      <c r="AN119" s="746">
        <v>4.3600000000000003</v>
      </c>
      <c r="AO119" s="733">
        <v>1.1166596956660293</v>
      </c>
      <c r="AP119" s="732">
        <v>4.88</v>
      </c>
      <c r="AQ119" s="732">
        <v>4.9000000000000004</v>
      </c>
      <c r="AR119" s="732">
        <v>4.4925000000000006</v>
      </c>
      <c r="AS119" s="299">
        <v>4.1979388000000003E-3</v>
      </c>
      <c r="AT119" s="820">
        <v>2.6027220560000005E-2</v>
      </c>
      <c r="AU119" s="748">
        <v>2.7176583827987436E-2</v>
      </c>
      <c r="AV119" s="300">
        <v>6.5996232000000007E-4</v>
      </c>
      <c r="AW119" s="299" t="e">
        <v>#REF!</v>
      </c>
      <c r="AX119" s="734" t="e">
        <v>#REF!</v>
      </c>
      <c r="AY119" s="752" t="e">
        <v>#REF!</v>
      </c>
      <c r="AZ119" s="810">
        <v>1</v>
      </c>
      <c r="BA119" s="752">
        <v>2.7176583827987436E-2</v>
      </c>
      <c r="BB119" s="735">
        <v>5.2978760000000008E-3</v>
      </c>
      <c r="BC119" s="735">
        <v>4.4552176425475834E-2</v>
      </c>
      <c r="BD119" s="810">
        <v>1</v>
      </c>
      <c r="BE119" s="752">
        <v>4.4552176425475834E-2</v>
      </c>
      <c r="BF119" s="732">
        <v>1.5524844740151141E-2</v>
      </c>
      <c r="BG119" s="732">
        <v>2.7538597300083442E-2</v>
      </c>
      <c r="BH119" s="754"/>
      <c r="BI119" s="409"/>
      <c r="BJ119" s="409"/>
      <c r="BK119" s="409"/>
      <c r="BL119" s="722" t="s">
        <v>225</v>
      </c>
      <c r="BM119" s="409"/>
      <c r="BN119" s="409" t="s">
        <v>363</v>
      </c>
      <c r="BO119" s="364"/>
      <c r="BP119" s="723"/>
      <c r="BQ119" s="16"/>
      <c r="BR119" s="16"/>
      <c r="BS119" s="16"/>
      <c r="BT119" s="16"/>
      <c r="BU119" s="16"/>
      <c r="BV119" s="16"/>
      <c r="BW119" s="16"/>
    </row>
    <row r="120" spans="1:75" ht="12" customHeight="1" x14ac:dyDescent="0.2">
      <c r="A120" s="3">
        <v>116</v>
      </c>
      <c r="B120" s="716" t="s">
        <v>99</v>
      </c>
      <c r="C120" s="740" t="s">
        <v>268</v>
      </c>
      <c r="D120" s="721" t="s">
        <v>268</v>
      </c>
      <c r="E120" s="741" t="s">
        <v>719</v>
      </c>
      <c r="F120" s="742" t="s">
        <v>417</v>
      </c>
      <c r="G120" s="723">
        <v>2127.3270000000002</v>
      </c>
      <c r="H120" s="723">
        <v>1882.0530000000001</v>
      </c>
      <c r="I120" s="723">
        <v>1705.299</v>
      </c>
      <c r="J120" s="723">
        <v>1539.097</v>
      </c>
      <c r="K120" s="723">
        <v>2079.7359999999999</v>
      </c>
      <c r="L120" s="723">
        <v>1842.796</v>
      </c>
      <c r="M120" s="723">
        <v>1681.72</v>
      </c>
      <c r="N120" s="723">
        <v>1530.71</v>
      </c>
      <c r="O120" s="298">
        <v>5714.6790000000001</v>
      </c>
      <c r="P120" s="743">
        <v>5604.2520000000004</v>
      </c>
      <c r="Q120" s="744">
        <v>36.472119246040997</v>
      </c>
      <c r="R120" s="745">
        <v>18.717161568054298</v>
      </c>
      <c r="S120" s="731"/>
      <c r="T120" s="732"/>
      <c r="U120" s="732"/>
      <c r="V120" s="732"/>
      <c r="W120" s="731"/>
      <c r="X120" s="732"/>
      <c r="Y120" s="732"/>
      <c r="Z120" s="364"/>
      <c r="AA120" s="732"/>
      <c r="AB120" s="732"/>
      <c r="AC120" s="746"/>
      <c r="AD120" s="731" t="s">
        <v>686</v>
      </c>
      <c r="AE120" s="732" t="s">
        <v>686</v>
      </c>
      <c r="AF120" s="732" t="s">
        <v>686</v>
      </c>
      <c r="AG120" s="747" t="s">
        <v>686</v>
      </c>
      <c r="AH120" s="731" t="s">
        <v>686</v>
      </c>
      <c r="AI120" s="732" t="s">
        <v>686</v>
      </c>
      <c r="AJ120" s="732" t="s">
        <v>686</v>
      </c>
      <c r="AK120" s="747" t="s">
        <v>686</v>
      </c>
      <c r="AL120" s="731" t="s">
        <v>686</v>
      </c>
      <c r="AM120" s="747" t="s">
        <v>686</v>
      </c>
      <c r="AN120" s="746">
        <v>1.8</v>
      </c>
      <c r="AO120" s="733">
        <v>5.9113996488366158</v>
      </c>
      <c r="AP120" s="732">
        <v>10.64051936790591</v>
      </c>
      <c r="AQ120" s="732">
        <v>10.64051936790591</v>
      </c>
      <c r="AR120" s="732">
        <v>4.010129841976477</v>
      </c>
      <c r="AS120" s="299">
        <v>0.20374075800000002</v>
      </c>
      <c r="AT120" s="820">
        <v>1.2631926996000002</v>
      </c>
      <c r="AU120" s="748">
        <v>1.1606246676605105</v>
      </c>
      <c r="AV120" s="300">
        <v>0.19598604503539882</v>
      </c>
      <c r="AW120" s="299" t="e">
        <v>#REF!</v>
      </c>
      <c r="AX120" s="734" t="e">
        <v>#REF!</v>
      </c>
      <c r="AY120" s="752" t="e">
        <v>#REF!</v>
      </c>
      <c r="AZ120" s="810">
        <v>1</v>
      </c>
      <c r="BA120" s="752">
        <v>1.1606246676605105</v>
      </c>
      <c r="BB120" s="735">
        <v>0.53038416639233144</v>
      </c>
      <c r="BC120" s="735">
        <v>2.5662638623329803</v>
      </c>
      <c r="BD120" s="810">
        <v>1</v>
      </c>
      <c r="BE120" s="752">
        <v>2.5662638623329803</v>
      </c>
      <c r="BF120" s="732">
        <v>31.787727089569941</v>
      </c>
      <c r="BG120" s="732">
        <v>82.88322967542139</v>
      </c>
      <c r="BH120" s="754"/>
      <c r="BI120" s="409"/>
      <c r="BJ120" s="409"/>
      <c r="BK120" s="409"/>
      <c r="BL120" s="722" t="s">
        <v>225</v>
      </c>
      <c r="BM120" s="409"/>
      <c r="BN120" s="409" t="s">
        <v>174</v>
      </c>
      <c r="BO120" s="364"/>
      <c r="BP120" s="723"/>
      <c r="BQ120" s="16"/>
      <c r="BR120" s="16"/>
      <c r="BS120" s="16"/>
      <c r="BT120" s="16"/>
      <c r="BU120" s="16"/>
      <c r="BV120" s="16"/>
      <c r="BW120" s="16"/>
    </row>
    <row r="121" spans="1:75" ht="12" customHeight="1" x14ac:dyDescent="0.2">
      <c r="A121" s="3">
        <v>117</v>
      </c>
      <c r="B121" s="716" t="s">
        <v>100</v>
      </c>
      <c r="C121" s="740" t="s">
        <v>268</v>
      </c>
      <c r="D121" s="721" t="s">
        <v>268</v>
      </c>
      <c r="E121" s="741" t="s">
        <v>719</v>
      </c>
      <c r="F121" s="742" t="s">
        <v>417</v>
      </c>
      <c r="G121" s="723">
        <v>1503.1610000000001</v>
      </c>
      <c r="H121" s="723">
        <v>1395.529</v>
      </c>
      <c r="I121" s="723">
        <v>1311.797</v>
      </c>
      <c r="J121" s="723">
        <v>1125.8040000000001</v>
      </c>
      <c r="K121" s="723">
        <v>1473.556</v>
      </c>
      <c r="L121" s="723">
        <v>1369.337</v>
      </c>
      <c r="M121" s="723">
        <v>1298.172</v>
      </c>
      <c r="N121" s="723">
        <v>1124.7139999999999</v>
      </c>
      <c r="O121" s="298">
        <v>4210.4870000000001</v>
      </c>
      <c r="P121" s="743">
        <v>4141.0650000000005</v>
      </c>
      <c r="Q121" s="744">
        <v>30.911809763488201</v>
      </c>
      <c r="R121" s="745">
        <v>12.929055845901505</v>
      </c>
      <c r="S121" s="731"/>
      <c r="T121" s="732"/>
      <c r="U121" s="732"/>
      <c r="V121" s="732"/>
      <c r="W121" s="731"/>
      <c r="X121" s="732"/>
      <c r="Y121" s="732"/>
      <c r="Z121" s="364"/>
      <c r="AA121" s="732"/>
      <c r="AB121" s="732"/>
      <c r="AC121" s="746"/>
      <c r="AD121" s="731" t="s">
        <v>686</v>
      </c>
      <c r="AE121" s="732" t="s">
        <v>686</v>
      </c>
      <c r="AF121" s="732" t="s">
        <v>686</v>
      </c>
      <c r="AG121" s="747" t="s">
        <v>686</v>
      </c>
      <c r="AH121" s="731" t="s">
        <v>686</v>
      </c>
      <c r="AI121" s="732" t="s">
        <v>686</v>
      </c>
      <c r="AJ121" s="732" t="s">
        <v>686</v>
      </c>
      <c r="AK121" s="747" t="s">
        <v>686</v>
      </c>
      <c r="AL121" s="731" t="s">
        <v>686</v>
      </c>
      <c r="AM121" s="747" t="s">
        <v>686</v>
      </c>
      <c r="AN121" s="746">
        <v>1.8</v>
      </c>
      <c r="AO121" s="733">
        <v>5.9113996488366158</v>
      </c>
      <c r="AP121" s="732">
        <v>10.64051936790591</v>
      </c>
      <c r="AQ121" s="732">
        <v>10.64051936790591</v>
      </c>
      <c r="AR121" s="732">
        <v>4.010129841976477</v>
      </c>
      <c r="AS121" s="299">
        <v>0.150327936</v>
      </c>
      <c r="AT121" s="820">
        <v>0.93203320319999994</v>
      </c>
      <c r="AU121" s="748">
        <v>0.90764206545875592</v>
      </c>
      <c r="AV121" s="300">
        <v>0.14368008220092524</v>
      </c>
      <c r="AW121" s="299" t="e">
        <v>#REF!</v>
      </c>
      <c r="AX121" s="734" t="e">
        <v>#REF!</v>
      </c>
      <c r="AY121" s="752" t="e">
        <v>#REF!</v>
      </c>
      <c r="AZ121" s="810">
        <v>1</v>
      </c>
      <c r="BA121" s="752">
        <v>0.90764206545875592</v>
      </c>
      <c r="BB121" s="735">
        <v>0.38979473966820871</v>
      </c>
      <c r="BC121" s="735">
        <v>1.9786449712353753</v>
      </c>
      <c r="BD121" s="810">
        <v>1</v>
      </c>
      <c r="BE121" s="752">
        <v>1.9786449712353753</v>
      </c>
      <c r="BF121" s="732">
        <v>19.195886353597302</v>
      </c>
      <c r="BG121" s="732">
        <v>46.069029151031302</v>
      </c>
      <c r="BH121" s="754"/>
      <c r="BI121" s="409"/>
      <c r="BJ121" s="409"/>
      <c r="BK121" s="409"/>
      <c r="BL121" s="722" t="s">
        <v>225</v>
      </c>
      <c r="BM121" s="409"/>
      <c r="BN121" s="409" t="s">
        <v>174</v>
      </c>
      <c r="BO121" s="364"/>
      <c r="BP121" s="723"/>
      <c r="BQ121" s="16"/>
      <c r="BR121" s="16"/>
      <c r="BS121" s="16"/>
      <c r="BT121" s="16"/>
      <c r="BU121" s="16"/>
      <c r="BV121" s="16"/>
      <c r="BW121" s="16"/>
    </row>
    <row r="122" spans="1:75" ht="12" customHeight="1" x14ac:dyDescent="0.2">
      <c r="A122" s="3">
        <v>118</v>
      </c>
      <c r="B122" s="716" t="s">
        <v>101</v>
      </c>
      <c r="C122" s="740" t="s">
        <v>270</v>
      </c>
      <c r="D122" s="721" t="s">
        <v>270</v>
      </c>
      <c r="E122" s="741" t="s">
        <v>718</v>
      </c>
      <c r="F122" s="742" t="s">
        <v>419</v>
      </c>
      <c r="G122" s="723">
        <v>1363.2190000000001</v>
      </c>
      <c r="H122" s="723">
        <v>1306.4110000000001</v>
      </c>
      <c r="I122" s="723">
        <v>1255.318</v>
      </c>
      <c r="J122" s="723">
        <v>1354.9459999999999</v>
      </c>
      <c r="K122" s="723">
        <v>1285.8030000000001</v>
      </c>
      <c r="L122" s="723">
        <v>1230.096</v>
      </c>
      <c r="M122" s="723">
        <v>1185.0820000000001</v>
      </c>
      <c r="N122" s="723">
        <v>1272.8230000000001</v>
      </c>
      <c r="O122" s="298">
        <v>3924.9480000000003</v>
      </c>
      <c r="P122" s="743">
        <v>3700.9810000000007</v>
      </c>
      <c r="Q122" s="744">
        <v>7.3207577873694802</v>
      </c>
      <c r="R122" s="745">
        <v>2.6907247427164114</v>
      </c>
      <c r="S122" s="731"/>
      <c r="T122" s="732"/>
      <c r="U122" s="732"/>
      <c r="V122" s="732"/>
      <c r="W122" s="731"/>
      <c r="X122" s="732"/>
      <c r="Y122" s="732"/>
      <c r="Z122" s="364"/>
      <c r="AA122" s="732"/>
      <c r="AB122" s="732"/>
      <c r="AC122" s="746"/>
      <c r="AD122" s="731" t="s">
        <v>686</v>
      </c>
      <c r="AE122" s="732" t="s">
        <v>686</v>
      </c>
      <c r="AF122" s="732" t="s">
        <v>686</v>
      </c>
      <c r="AG122" s="747" t="s">
        <v>686</v>
      </c>
      <c r="AH122" s="731" t="s">
        <v>686</v>
      </c>
      <c r="AI122" s="732" t="s">
        <v>686</v>
      </c>
      <c r="AJ122" s="732" t="s">
        <v>686</v>
      </c>
      <c r="AK122" s="747" t="s">
        <v>686</v>
      </c>
      <c r="AL122" s="731" t="s">
        <v>686</v>
      </c>
      <c r="AM122" s="747" t="s">
        <v>686</v>
      </c>
      <c r="AN122" s="746">
        <v>0.97</v>
      </c>
      <c r="AO122" s="733">
        <v>1.1166596956660293</v>
      </c>
      <c r="AP122" s="732">
        <v>1.0831599047960483</v>
      </c>
      <c r="AQ122" s="732">
        <v>1.0831599047960483</v>
      </c>
      <c r="AR122" s="732">
        <v>0.99828997619901205</v>
      </c>
      <c r="AS122" s="299">
        <v>7.3971511300000015E-2</v>
      </c>
      <c r="AT122" s="820">
        <v>0.45862337006000009</v>
      </c>
      <c r="AU122" s="748">
        <v>0.50543371389119673</v>
      </c>
      <c r="AV122" s="300">
        <v>1.7077764119196041E-2</v>
      </c>
      <c r="AW122" s="299" t="e">
        <v>#REF!</v>
      </c>
      <c r="AX122" s="734" t="e">
        <v>#REF!</v>
      </c>
      <c r="AY122" s="752" t="e">
        <v>#REF!</v>
      </c>
      <c r="AZ122" s="810">
        <v>1</v>
      </c>
      <c r="BA122" s="752">
        <v>0.50543371389119673</v>
      </c>
      <c r="BB122" s="735">
        <v>0.1024344514986601</v>
      </c>
      <c r="BC122" s="735">
        <v>0.9550308597605347</v>
      </c>
      <c r="BD122" s="810">
        <v>1</v>
      </c>
      <c r="BE122" s="752">
        <v>0.9550308597605347</v>
      </c>
      <c r="BF122" s="732">
        <v>0.37275268614352208</v>
      </c>
      <c r="BG122" s="732">
        <v>1.18371521290821</v>
      </c>
      <c r="BH122" s="754"/>
      <c r="BI122" s="409"/>
      <c r="BJ122" s="409"/>
      <c r="BK122" s="409"/>
      <c r="BL122" s="722" t="s">
        <v>225</v>
      </c>
      <c r="BM122" s="409"/>
      <c r="BN122" s="409" t="s">
        <v>161</v>
      </c>
      <c r="BO122" s="364"/>
      <c r="BP122" s="723"/>
      <c r="BQ122" s="16"/>
      <c r="BR122" s="16"/>
      <c r="BS122" s="16"/>
      <c r="BT122" s="16"/>
      <c r="BU122" s="16"/>
      <c r="BV122" s="16"/>
      <c r="BW122" s="16"/>
    </row>
    <row r="123" spans="1:75" ht="12" customHeight="1" x14ac:dyDescent="0.2">
      <c r="A123" s="3">
        <v>119</v>
      </c>
      <c r="B123" s="716" t="s">
        <v>102</v>
      </c>
      <c r="C123" s="740" t="s">
        <v>271</v>
      </c>
      <c r="D123" s="721" t="s">
        <v>271</v>
      </c>
      <c r="E123" s="741" t="s">
        <v>715</v>
      </c>
      <c r="F123" s="742" t="s">
        <v>419</v>
      </c>
      <c r="G123" s="723">
        <v>18.199000000000002</v>
      </c>
      <c r="H123" s="723">
        <v>19.827000000000002</v>
      </c>
      <c r="I123" s="723">
        <v>18.234999999999999</v>
      </c>
      <c r="J123" s="723">
        <v>13.202999999999999</v>
      </c>
      <c r="K123" s="723">
        <v>16.789000000000001</v>
      </c>
      <c r="L123" s="723">
        <v>17.989999999999998</v>
      </c>
      <c r="M123" s="723">
        <v>16.763999999999999</v>
      </c>
      <c r="N123" s="723">
        <v>13.169</v>
      </c>
      <c r="O123" s="298">
        <v>56.261000000000003</v>
      </c>
      <c r="P123" s="743">
        <v>51.542999999999992</v>
      </c>
      <c r="Q123" s="744">
        <v>6.5156473853627501</v>
      </c>
      <c r="R123" s="745">
        <v>2.5503773560473384</v>
      </c>
      <c r="S123" s="731"/>
      <c r="T123" s="732"/>
      <c r="U123" s="732"/>
      <c r="V123" s="732">
        <v>7.9</v>
      </c>
      <c r="W123" s="731"/>
      <c r="X123" s="732"/>
      <c r="Y123" s="732"/>
      <c r="Z123" s="364">
        <v>7.9</v>
      </c>
      <c r="AA123" s="732"/>
      <c r="AB123" s="732"/>
      <c r="AC123" s="746">
        <v>9.6999999999999993</v>
      </c>
      <c r="AD123" s="731"/>
      <c r="AE123" s="732"/>
      <c r="AF123" s="732"/>
      <c r="AG123" s="732">
        <v>7.9</v>
      </c>
      <c r="AH123" s="731"/>
      <c r="AI123" s="732"/>
      <c r="AJ123" s="732"/>
      <c r="AK123" s="364">
        <v>7.9</v>
      </c>
      <c r="AL123" s="732"/>
      <c r="AM123" s="732"/>
      <c r="AN123" s="746">
        <v>9.6999999999999993</v>
      </c>
      <c r="AO123" s="733">
        <v>1.1940878378378379</v>
      </c>
      <c r="AP123" s="732">
        <v>7.9</v>
      </c>
      <c r="AQ123" s="732">
        <v>7.9</v>
      </c>
      <c r="AR123" s="732">
        <v>9.25</v>
      </c>
      <c r="AS123" s="299">
        <v>1.0456987999999999E-2</v>
      </c>
      <c r="AT123" s="820">
        <v>6.4833325600000005E-2</v>
      </c>
      <c r="AU123" s="748">
        <v>7.2920732516802311E-2</v>
      </c>
      <c r="AV123" s="300">
        <v>1.1707020799999999E-2</v>
      </c>
      <c r="AW123" s="299" t="e">
        <v>#REF!</v>
      </c>
      <c r="AX123" s="734" t="e">
        <v>#REF!</v>
      </c>
      <c r="AY123" s="752" t="e">
        <v>#REF!</v>
      </c>
      <c r="AZ123" s="806">
        <v>0.7</v>
      </c>
      <c r="BA123" s="804">
        <v>5.1044512761761612E-2</v>
      </c>
      <c r="BB123" s="735">
        <v>1.2540375999999999E-2</v>
      </c>
      <c r="BC123" s="735">
        <v>0.11616132706980341</v>
      </c>
      <c r="BD123" s="806">
        <v>0.6</v>
      </c>
      <c r="BE123" s="804">
        <v>6.9696796241882047E-2</v>
      </c>
      <c r="BF123" s="732">
        <v>6.8065423055717916E-2</v>
      </c>
      <c r="BG123" s="732">
        <v>0.10500889822274245</v>
      </c>
      <c r="BH123" s="754" t="s">
        <v>1019</v>
      </c>
      <c r="BI123" s="409" t="s">
        <v>237</v>
      </c>
      <c r="BJ123" s="751">
        <v>64</v>
      </c>
      <c r="BK123" s="751" t="s">
        <v>227</v>
      </c>
      <c r="BL123" s="722" t="s">
        <v>228</v>
      </c>
      <c r="BM123" s="409" t="s">
        <v>1020</v>
      </c>
      <c r="BN123" s="409" t="s">
        <v>264</v>
      </c>
      <c r="BO123" s="364" t="s">
        <v>1021</v>
      </c>
      <c r="BP123" s="723"/>
      <c r="BQ123" s="16"/>
      <c r="BR123" s="16"/>
      <c r="BS123" s="16"/>
      <c r="BT123" s="16"/>
      <c r="BU123" s="16"/>
      <c r="BV123" s="16"/>
      <c r="BW123" s="16"/>
    </row>
    <row r="124" spans="1:75" ht="12" customHeight="1" x14ac:dyDescent="0.2">
      <c r="A124" s="3">
        <v>120</v>
      </c>
      <c r="B124" s="716" t="s">
        <v>103</v>
      </c>
      <c r="C124" s="740" t="s">
        <v>268</v>
      </c>
      <c r="D124" s="721" t="s">
        <v>268</v>
      </c>
      <c r="E124" s="741" t="s">
        <v>719</v>
      </c>
      <c r="F124" s="742" t="s">
        <v>417</v>
      </c>
      <c r="G124" s="723">
        <v>1874.153</v>
      </c>
      <c r="H124" s="723">
        <v>1639.116</v>
      </c>
      <c r="I124" s="723">
        <v>1441.8409999999999</v>
      </c>
      <c r="J124" s="723">
        <v>1186.8979999999999</v>
      </c>
      <c r="K124" s="723">
        <v>1811.7719999999999</v>
      </c>
      <c r="L124" s="723">
        <v>1584.6079999999999</v>
      </c>
      <c r="M124" s="723">
        <v>1394.7619999999999</v>
      </c>
      <c r="N124" s="723">
        <v>1153.5820000000001</v>
      </c>
      <c r="O124" s="298">
        <v>4955.1100000000006</v>
      </c>
      <c r="P124" s="743">
        <v>4791.1419999999998</v>
      </c>
      <c r="Q124" s="744">
        <v>60.209543884433501</v>
      </c>
      <c r="R124" s="745">
        <v>90.817005500912742</v>
      </c>
      <c r="S124" s="731">
        <v>0</v>
      </c>
      <c r="T124" s="732">
        <v>0.2</v>
      </c>
      <c r="U124" s="732">
        <v>0.9</v>
      </c>
      <c r="V124" s="732">
        <v>1.5</v>
      </c>
      <c r="W124" s="731">
        <v>0</v>
      </c>
      <c r="X124" s="732">
        <v>0.2</v>
      </c>
      <c r="Y124" s="732">
        <v>0.9</v>
      </c>
      <c r="Z124" s="364">
        <v>1.5</v>
      </c>
      <c r="AA124" s="732"/>
      <c r="AB124" s="732"/>
      <c r="AC124" s="746">
        <v>0.38</v>
      </c>
      <c r="AD124" s="731">
        <v>0</v>
      </c>
      <c r="AE124" s="732">
        <v>0.2</v>
      </c>
      <c r="AF124" s="732">
        <v>0.9</v>
      </c>
      <c r="AG124" s="732">
        <v>1.5</v>
      </c>
      <c r="AH124" s="731">
        <v>0</v>
      </c>
      <c r="AI124" s="732">
        <v>0.2</v>
      </c>
      <c r="AJ124" s="732">
        <v>0.9</v>
      </c>
      <c r="AK124" s="364">
        <v>1.5</v>
      </c>
      <c r="AL124" s="732"/>
      <c r="AM124" s="732"/>
      <c r="AN124" s="746">
        <v>0.38</v>
      </c>
      <c r="AO124" s="733">
        <v>5.9113996488366158</v>
      </c>
      <c r="AP124" s="732">
        <v>1.5</v>
      </c>
      <c r="AQ124" s="732">
        <v>1.5</v>
      </c>
      <c r="AR124" s="732">
        <v>0.66</v>
      </c>
      <c r="AS124" s="299">
        <v>3.1976875000000002E-2</v>
      </c>
      <c r="AT124" s="820">
        <v>0.1083082175</v>
      </c>
      <c r="AU124" s="748">
        <v>7.1537241370479274E-2</v>
      </c>
      <c r="AV124" s="300">
        <v>5.8100077600000001E-2</v>
      </c>
      <c r="AW124" s="299" t="e">
        <v>#REF!</v>
      </c>
      <c r="AX124" s="734" t="e">
        <v>#REF!</v>
      </c>
      <c r="AY124" s="752" t="e">
        <v>#REF!</v>
      </c>
      <c r="AZ124" s="806">
        <v>1.38</v>
      </c>
      <c r="BA124" s="804">
        <v>9.8721393091261392E-2</v>
      </c>
      <c r="BB124" s="735">
        <v>6.7084074999999993E-2</v>
      </c>
      <c r="BC124" s="735">
        <v>0.17146679893991831</v>
      </c>
      <c r="BD124" s="806">
        <v>1.45</v>
      </c>
      <c r="BE124" s="804">
        <v>0.24862685846288154</v>
      </c>
      <c r="BF124" s="732">
        <v>12.000664214677833</v>
      </c>
      <c r="BG124" s="732">
        <v>40.8389538525565</v>
      </c>
      <c r="BH124" s="754" t="s">
        <v>1017</v>
      </c>
      <c r="BI124" s="409" t="s">
        <v>237</v>
      </c>
      <c r="BJ124" s="409" t="s">
        <v>296</v>
      </c>
      <c r="BK124" s="409" t="s">
        <v>227</v>
      </c>
      <c r="BL124" s="722" t="s">
        <v>225</v>
      </c>
      <c r="BM124" s="409" t="s">
        <v>1009</v>
      </c>
      <c r="BN124" s="409" t="s">
        <v>264</v>
      </c>
      <c r="BO124" s="364" t="s">
        <v>1018</v>
      </c>
      <c r="BP124" s="723"/>
      <c r="BQ124" s="16"/>
      <c r="BR124" s="16"/>
      <c r="BS124" s="16"/>
      <c r="BT124" s="16"/>
      <c r="BU124" s="16"/>
      <c r="BV124" s="16"/>
      <c r="BW124" s="16"/>
    </row>
    <row r="125" spans="1:75" ht="12" customHeight="1" x14ac:dyDescent="0.2">
      <c r="A125" s="3">
        <v>121</v>
      </c>
      <c r="B125" s="716" t="s">
        <v>104</v>
      </c>
      <c r="C125" s="740" t="s">
        <v>267</v>
      </c>
      <c r="D125" s="721" t="s">
        <v>267</v>
      </c>
      <c r="E125" s="741" t="s">
        <v>717</v>
      </c>
      <c r="F125" s="742" t="s">
        <v>420</v>
      </c>
      <c r="G125" s="723">
        <v>11.08</v>
      </c>
      <c r="H125" s="723">
        <v>11.207000000000001</v>
      </c>
      <c r="I125" s="723">
        <v>10.694000000000001</v>
      </c>
      <c r="J125" s="723">
        <v>10.406000000000001</v>
      </c>
      <c r="K125" s="723">
        <v>10.518000000000001</v>
      </c>
      <c r="L125" s="723">
        <v>10.414999999999999</v>
      </c>
      <c r="M125" s="723">
        <v>9.9420000000000002</v>
      </c>
      <c r="N125" s="723">
        <v>9.9420000000000002</v>
      </c>
      <c r="O125" s="298">
        <v>32.981000000000002</v>
      </c>
      <c r="P125" s="743">
        <v>30.875</v>
      </c>
      <c r="Q125" s="744">
        <v>6.0782526180407404</v>
      </c>
      <c r="R125" s="745">
        <v>2.4772240625423372</v>
      </c>
      <c r="S125" s="731">
        <v>21.7</v>
      </c>
      <c r="T125" s="732">
        <v>30.4</v>
      </c>
      <c r="U125" s="732">
        <v>16.100000000000001</v>
      </c>
      <c r="V125" s="732"/>
      <c r="W125" s="731">
        <v>21.7</v>
      </c>
      <c r="X125" s="732">
        <v>30.4</v>
      </c>
      <c r="Y125" s="732">
        <v>16.100000000000001</v>
      </c>
      <c r="Z125" s="364"/>
      <c r="AA125" s="732"/>
      <c r="AB125" s="732"/>
      <c r="AC125" s="746">
        <v>21.9</v>
      </c>
      <c r="AD125" s="731">
        <v>21.7</v>
      </c>
      <c r="AE125" s="732">
        <v>30.4</v>
      </c>
      <c r="AF125" s="732">
        <v>16.100000000000001</v>
      </c>
      <c r="AG125" s="732"/>
      <c r="AH125" s="731">
        <v>21.7</v>
      </c>
      <c r="AI125" s="732">
        <v>30.4</v>
      </c>
      <c r="AJ125" s="732">
        <v>16.100000000000001</v>
      </c>
      <c r="AK125" s="364"/>
      <c r="AL125" s="732"/>
      <c r="AM125" s="732"/>
      <c r="AN125" s="746">
        <v>21.9</v>
      </c>
      <c r="AO125" s="733">
        <v>0.75852439191629495</v>
      </c>
      <c r="AP125" s="732">
        <v>16.611684182966858</v>
      </c>
      <c r="AQ125" s="732">
        <v>16.611684182966858</v>
      </c>
      <c r="AR125" s="732">
        <v>20.577921045741711</v>
      </c>
      <c r="AS125" s="299">
        <v>1.4582250000000001E-2</v>
      </c>
      <c r="AT125" s="820">
        <v>0.113672275</v>
      </c>
      <c r="AU125" s="748">
        <v>0.11118087144946577</v>
      </c>
      <c r="AV125" s="300">
        <v>1.6610337298530058E-2</v>
      </c>
      <c r="AW125" s="299" t="e">
        <v>#REF!</v>
      </c>
      <c r="AX125" s="734" t="e">
        <v>#REF!</v>
      </c>
      <c r="AY125" s="752" t="e">
        <v>#REF!</v>
      </c>
      <c r="AZ125" s="810">
        <v>1</v>
      </c>
      <c r="BA125" s="752">
        <v>0.11118087144946577</v>
      </c>
      <c r="BB125" s="735">
        <v>1.7962395497550097E-2</v>
      </c>
      <c r="BC125" s="735">
        <v>0.18875507707438119</v>
      </c>
      <c r="BD125" s="810">
        <v>1</v>
      </c>
      <c r="BE125" s="752">
        <v>0.18875507707438119</v>
      </c>
      <c r="BF125" s="732">
        <v>3.3075345261998776E-2</v>
      </c>
      <c r="BG125" s="732">
        <v>7.5566462090707359E-2</v>
      </c>
      <c r="BH125" s="749" t="s">
        <v>397</v>
      </c>
      <c r="BI125" s="409" t="s">
        <v>237</v>
      </c>
      <c r="BJ125" s="750">
        <v>81</v>
      </c>
      <c r="BK125" s="751" t="s">
        <v>227</v>
      </c>
      <c r="BL125" s="722" t="s">
        <v>228</v>
      </c>
      <c r="BM125" s="409" t="s">
        <v>398</v>
      </c>
      <c r="BN125" s="409" t="s">
        <v>264</v>
      </c>
      <c r="BO125" s="364" t="s">
        <v>912</v>
      </c>
      <c r="BP125" s="723"/>
      <c r="BQ125" s="16"/>
      <c r="BR125" s="16"/>
      <c r="BS125" s="16"/>
      <c r="BT125" s="16"/>
      <c r="BU125" s="16"/>
      <c r="BV125" s="16"/>
      <c r="BW125" s="16"/>
    </row>
    <row r="126" spans="1:75" ht="12" customHeight="1" x14ac:dyDescent="0.2">
      <c r="A126" s="3">
        <v>122</v>
      </c>
      <c r="B126" s="716" t="s">
        <v>199</v>
      </c>
      <c r="C126" s="740" t="s">
        <v>270</v>
      </c>
      <c r="D126" s="721" t="s">
        <v>270</v>
      </c>
      <c r="E126" s="741" t="s">
        <v>718</v>
      </c>
      <c r="F126" s="742" t="s">
        <v>419</v>
      </c>
      <c r="G126" s="758">
        <v>3.0324909747292419</v>
      </c>
      <c r="H126" s="758">
        <v>2.9241877256317688</v>
      </c>
      <c r="I126" s="758">
        <v>3.0324909747292419</v>
      </c>
      <c r="J126" s="758">
        <v>2.7075812274368229</v>
      </c>
      <c r="K126" s="758">
        <v>2.8158844765342961</v>
      </c>
      <c r="L126" s="758">
        <v>2.8158844765342961</v>
      </c>
      <c r="M126" s="758">
        <v>2.8158844765342961</v>
      </c>
      <c r="N126" s="758">
        <v>2.5992779783393503</v>
      </c>
      <c r="O126" s="298">
        <v>8.9891696750902526</v>
      </c>
      <c r="P126" s="743">
        <v>8.4476534296028873</v>
      </c>
      <c r="Q126" s="744">
        <v>26.389709464841001</v>
      </c>
      <c r="R126" s="745">
        <v>9.5696088828533341</v>
      </c>
      <c r="S126" s="731"/>
      <c r="T126" s="732"/>
      <c r="U126" s="732"/>
      <c r="V126" s="732"/>
      <c r="W126" s="731"/>
      <c r="X126" s="732"/>
      <c r="Y126" s="732"/>
      <c r="Z126" s="364"/>
      <c r="AA126" s="732"/>
      <c r="AB126" s="732"/>
      <c r="AC126" s="746"/>
      <c r="AD126" s="731" t="s">
        <v>686</v>
      </c>
      <c r="AE126" s="732" t="s">
        <v>686</v>
      </c>
      <c r="AF126" s="732" t="s">
        <v>686</v>
      </c>
      <c r="AG126" s="747" t="s">
        <v>686</v>
      </c>
      <c r="AH126" s="731" t="s">
        <v>686</v>
      </c>
      <c r="AI126" s="732" t="s">
        <v>686</v>
      </c>
      <c r="AJ126" s="732" t="s">
        <v>686</v>
      </c>
      <c r="AK126" s="747" t="s">
        <v>686</v>
      </c>
      <c r="AL126" s="731" t="s">
        <v>686</v>
      </c>
      <c r="AM126" s="747" t="s">
        <v>686</v>
      </c>
      <c r="AN126" s="746">
        <v>0.1</v>
      </c>
      <c r="AO126" s="733">
        <v>1.1166596956660293</v>
      </c>
      <c r="AP126" s="732">
        <v>0.11166596956660294</v>
      </c>
      <c r="AQ126" s="732">
        <v>0.11166596956660294</v>
      </c>
      <c r="AR126" s="732">
        <v>0.10291649239165074</v>
      </c>
      <c r="AS126" s="299">
        <v>1.7436823104693139E-5</v>
      </c>
      <c r="AT126" s="820">
        <v>1.0810830324909747E-4</v>
      </c>
      <c r="AU126" s="748">
        <v>1.175890779352533E-4</v>
      </c>
      <c r="AV126" s="300">
        <v>3.5555734713986924E-6</v>
      </c>
      <c r="AW126" s="299" t="e">
        <v>#REF!</v>
      </c>
      <c r="AX126" s="734" t="e">
        <v>#REF!</v>
      </c>
      <c r="AY126" s="752" t="e">
        <v>#REF!</v>
      </c>
      <c r="AZ126" s="810">
        <v>1</v>
      </c>
      <c r="BA126" s="752">
        <v>1.175890779352533E-4</v>
      </c>
      <c r="BB126" s="735">
        <v>2.3362778890357628E-5</v>
      </c>
      <c r="BC126" s="735">
        <v>2.0686371904317122E-4</v>
      </c>
      <c r="BD126" s="810">
        <v>1</v>
      </c>
      <c r="BE126" s="752">
        <v>2.0686371904317122E-4</v>
      </c>
      <c r="BF126" s="732">
        <v>6.8175925956166154E-4</v>
      </c>
      <c r="BG126" s="732">
        <v>1.5293020551673088E-3</v>
      </c>
      <c r="BH126" s="754"/>
      <c r="BI126" s="409"/>
      <c r="BJ126" s="409"/>
      <c r="BK126" s="409"/>
      <c r="BL126" s="722" t="s">
        <v>225</v>
      </c>
      <c r="BM126" s="409"/>
      <c r="BN126" s="409" t="s">
        <v>126</v>
      </c>
      <c r="BO126" s="364"/>
      <c r="BP126" s="723"/>
      <c r="BQ126" s="16"/>
      <c r="BR126" s="16"/>
      <c r="BS126" s="16"/>
      <c r="BT126" s="16"/>
      <c r="BU126" s="16"/>
      <c r="BV126" s="16"/>
      <c r="BW126" s="16"/>
    </row>
    <row r="127" spans="1:75" ht="12" customHeight="1" x14ac:dyDescent="0.2">
      <c r="A127" s="3">
        <v>124</v>
      </c>
      <c r="B127" s="716" t="s">
        <v>106</v>
      </c>
      <c r="C127" s="740" t="s">
        <v>268</v>
      </c>
      <c r="D127" s="721" t="s">
        <v>268</v>
      </c>
      <c r="E127" s="741" t="s">
        <v>719</v>
      </c>
      <c r="F127" s="742" t="s">
        <v>418</v>
      </c>
      <c r="G127" s="723">
        <v>356.7</v>
      </c>
      <c r="H127" s="723">
        <v>321.68099999999998</v>
      </c>
      <c r="I127" s="723">
        <v>280.233</v>
      </c>
      <c r="J127" s="723">
        <v>244.47200000000001</v>
      </c>
      <c r="K127" s="723">
        <v>343.62200000000001</v>
      </c>
      <c r="L127" s="723">
        <v>311.46300000000002</v>
      </c>
      <c r="M127" s="723">
        <v>272.56400000000002</v>
      </c>
      <c r="N127" s="723">
        <v>238.03100000000001</v>
      </c>
      <c r="O127" s="298">
        <v>958.61400000000003</v>
      </c>
      <c r="P127" s="743">
        <v>927.64900000000011</v>
      </c>
      <c r="Q127" s="744">
        <v>50.139646693294203</v>
      </c>
      <c r="R127" s="745">
        <v>46.471099312097863</v>
      </c>
      <c r="S127" s="731"/>
      <c r="T127" s="732"/>
      <c r="U127" s="732"/>
      <c r="V127" s="732"/>
      <c r="W127" s="731"/>
      <c r="X127" s="732"/>
      <c r="Y127" s="732"/>
      <c r="Z127" s="364"/>
      <c r="AA127" s="732"/>
      <c r="AB127" s="732"/>
      <c r="AC127" s="746"/>
      <c r="AD127" s="731"/>
      <c r="AE127" s="732"/>
      <c r="AF127" s="732"/>
      <c r="AG127" s="747"/>
      <c r="AH127" s="731"/>
      <c r="AI127" s="732"/>
      <c r="AJ127" s="732"/>
      <c r="AK127" s="747"/>
      <c r="AL127" s="731" t="s">
        <v>686</v>
      </c>
      <c r="AM127" s="747" t="s">
        <v>686</v>
      </c>
      <c r="AN127" s="723">
        <v>1.7</v>
      </c>
      <c r="AO127" s="733">
        <v>5.9113996488366158</v>
      </c>
      <c r="AP127" s="732">
        <v>10.049379403022247</v>
      </c>
      <c r="AQ127" s="732">
        <v>10.049379403022247</v>
      </c>
      <c r="AR127" s="732">
        <v>3.7873448507555616</v>
      </c>
      <c r="AS127" s="299">
        <v>3.2066470999999999E-2</v>
      </c>
      <c r="AT127" s="820">
        <v>0.19881212020000003</v>
      </c>
      <c r="AU127" s="748">
        <v>0.14173565478056122</v>
      </c>
      <c r="AV127" s="300">
        <v>2.9093134260578659E-2</v>
      </c>
      <c r="AW127" s="299" t="e">
        <v>#REF!</v>
      </c>
      <c r="AX127" s="734" t="e">
        <v>#REF!</v>
      </c>
      <c r="AY127" s="752" t="e">
        <v>#REF!</v>
      </c>
      <c r="AZ127" s="810">
        <v>1</v>
      </c>
      <c r="BA127" s="752">
        <v>0.14173565478056122</v>
      </c>
      <c r="BB127" s="735">
        <v>8.0555028100964432E-2</v>
      </c>
      <c r="BC127" s="735">
        <v>0.32074175548880651</v>
      </c>
      <c r="BD127" s="810">
        <v>1</v>
      </c>
      <c r="BE127" s="752">
        <v>0.32074175548880651</v>
      </c>
      <c r="BF127" s="732">
        <v>9.4259760474876746</v>
      </c>
      <c r="BG127" s="732">
        <v>23.591991958227599</v>
      </c>
      <c r="BH127" s="754"/>
      <c r="BI127" s="409"/>
      <c r="BJ127" s="409"/>
      <c r="BK127" s="409"/>
      <c r="BL127" s="722" t="s">
        <v>225</v>
      </c>
      <c r="BM127" s="409"/>
      <c r="BN127" s="409" t="s">
        <v>58</v>
      </c>
      <c r="BO127" s="364"/>
      <c r="BP127" s="723"/>
      <c r="BQ127" s="16"/>
      <c r="BR127" s="16"/>
      <c r="BS127" s="16"/>
      <c r="BT127" s="16"/>
      <c r="BU127" s="16"/>
      <c r="BV127" s="16"/>
      <c r="BW127" s="16"/>
    </row>
    <row r="128" spans="1:75" ht="12" customHeight="1" x14ac:dyDescent="0.2">
      <c r="A128" s="3">
        <v>125</v>
      </c>
      <c r="B128" s="716" t="s">
        <v>107</v>
      </c>
      <c r="C128" s="740" t="s">
        <v>271</v>
      </c>
      <c r="D128" s="721" t="s">
        <v>271</v>
      </c>
      <c r="E128" s="741" t="s">
        <v>719</v>
      </c>
      <c r="F128" s="742" t="s">
        <v>420</v>
      </c>
      <c r="G128" s="723">
        <v>32.593000000000004</v>
      </c>
      <c r="H128" s="723">
        <v>34.249000000000002</v>
      </c>
      <c r="I128" s="723">
        <v>39.606000000000002</v>
      </c>
      <c r="J128" s="723">
        <v>47.33</v>
      </c>
      <c r="K128" s="723">
        <v>31.338999999999999</v>
      </c>
      <c r="L128" s="723">
        <v>32.969000000000001</v>
      </c>
      <c r="M128" s="723">
        <v>38.137999999999998</v>
      </c>
      <c r="N128" s="723">
        <v>45.545999999999999</v>
      </c>
      <c r="O128" s="298">
        <v>106.44800000000001</v>
      </c>
      <c r="P128" s="743">
        <v>102.446</v>
      </c>
      <c r="Q128" s="744">
        <v>14.269959103193401</v>
      </c>
      <c r="R128" s="745">
        <v>4.2724450608993862</v>
      </c>
      <c r="S128" s="731">
        <v>0.8</v>
      </c>
      <c r="T128" s="732">
        <v>0.4</v>
      </c>
      <c r="U128" s="732">
        <v>2.5</v>
      </c>
      <c r="V128" s="732"/>
      <c r="W128" s="731">
        <v>0.8</v>
      </c>
      <c r="X128" s="732">
        <v>1.3</v>
      </c>
      <c r="Y128" s="732">
        <v>2.2000000000000002</v>
      </c>
      <c r="Z128" s="364"/>
      <c r="AA128" s="732">
        <v>1.3</v>
      </c>
      <c r="AB128" s="732">
        <v>1.5</v>
      </c>
      <c r="AC128" s="746">
        <v>1.4</v>
      </c>
      <c r="AD128" s="731">
        <v>0.8</v>
      </c>
      <c r="AE128" s="732">
        <v>0.4</v>
      </c>
      <c r="AF128" s="732">
        <v>2.5</v>
      </c>
      <c r="AG128" s="732"/>
      <c r="AH128" s="731">
        <v>0.8</v>
      </c>
      <c r="AI128" s="732">
        <v>1.3</v>
      </c>
      <c r="AJ128" s="732">
        <v>2.2000000000000002</v>
      </c>
      <c r="AK128" s="364"/>
      <c r="AL128" s="732">
        <v>1.3</v>
      </c>
      <c r="AM128" s="732">
        <v>1.5</v>
      </c>
      <c r="AN128" s="746">
        <v>1.4</v>
      </c>
      <c r="AO128" s="733">
        <v>1.1940878378378379</v>
      </c>
      <c r="AP128" s="732">
        <v>1.5523141891891894</v>
      </c>
      <c r="AQ128" s="732">
        <v>1.7911317567567568</v>
      </c>
      <c r="AR128" s="732">
        <v>1.4679307432432431</v>
      </c>
      <c r="AS128" s="299">
        <v>2.9062349999999996E-3</v>
      </c>
      <c r="AT128" s="820">
        <v>1.6335157499999999E-2</v>
      </c>
      <c r="AU128" s="748">
        <v>1.6004348402372772E-2</v>
      </c>
      <c r="AV128" s="300">
        <v>3.836534505405405E-3</v>
      </c>
      <c r="AW128" s="299" t="e">
        <v>#REF!</v>
      </c>
      <c r="AX128" s="734" t="e">
        <v>#REF!</v>
      </c>
      <c r="AY128" s="752" t="e">
        <v>#REF!</v>
      </c>
      <c r="AZ128" s="810">
        <v>1</v>
      </c>
      <c r="BA128" s="752">
        <v>1.6004348402372772E-2</v>
      </c>
      <c r="BB128" s="735">
        <v>4.4567341756756758E-3</v>
      </c>
      <c r="BC128" s="735">
        <v>3.819825609289676E-2</v>
      </c>
      <c r="BD128" s="810">
        <v>1</v>
      </c>
      <c r="BE128" s="752">
        <v>3.819825609289676E-2</v>
      </c>
      <c r="BF128" s="732">
        <v>1.6415395299732235E-2</v>
      </c>
      <c r="BG128" s="732">
        <v>7.026069435934601E-2</v>
      </c>
      <c r="BH128" s="749" t="s">
        <v>307</v>
      </c>
      <c r="BI128" s="409" t="s">
        <v>237</v>
      </c>
      <c r="BJ128" s="750">
        <v>21</v>
      </c>
      <c r="BK128" s="751" t="s">
        <v>308</v>
      </c>
      <c r="BL128" s="722" t="s">
        <v>228</v>
      </c>
      <c r="BM128" s="409" t="s">
        <v>229</v>
      </c>
      <c r="BN128" s="409" t="s">
        <v>264</v>
      </c>
      <c r="BO128" s="364" t="s">
        <v>893</v>
      </c>
      <c r="BP128" s="723"/>
      <c r="BQ128" s="16"/>
      <c r="BR128" s="16"/>
      <c r="BS128" s="16"/>
      <c r="BT128" s="16"/>
      <c r="BU128" s="16"/>
      <c r="BV128" s="16"/>
      <c r="BW128" s="16"/>
    </row>
    <row r="129" spans="1:75" ht="12" customHeight="1" x14ac:dyDescent="0.2">
      <c r="A129" s="3"/>
      <c r="B129" s="716" t="s">
        <v>999</v>
      </c>
      <c r="C129" s="740" t="s">
        <v>268</v>
      </c>
      <c r="D129" s="721" t="s">
        <v>268</v>
      </c>
      <c r="E129" s="741" t="s">
        <v>719</v>
      </c>
      <c r="F129" s="742" t="s">
        <v>417</v>
      </c>
      <c r="G129" s="723">
        <v>18.539000000000001</v>
      </c>
      <c r="H129" s="723">
        <v>17.928999999999998</v>
      </c>
      <c r="I129" s="723">
        <v>17.927</v>
      </c>
      <c r="J129" s="723">
        <v>15.555999999999999</v>
      </c>
      <c r="K129" s="723">
        <v>18.015000000000001</v>
      </c>
      <c r="L129" s="723">
        <v>17.425999999999998</v>
      </c>
      <c r="M129" s="723">
        <v>17.439</v>
      </c>
      <c r="N129" s="723">
        <v>15.169</v>
      </c>
      <c r="O129" s="298">
        <v>54.395000000000003</v>
      </c>
      <c r="P129" s="743">
        <v>52.88</v>
      </c>
      <c r="Q129" s="744">
        <v>14.269959103193401</v>
      </c>
      <c r="R129" s="745">
        <v>4.2724450608993862</v>
      </c>
      <c r="S129" s="731"/>
      <c r="T129" s="732"/>
      <c r="U129" s="732"/>
      <c r="V129" s="732"/>
      <c r="W129" s="731"/>
      <c r="X129" s="732"/>
      <c r="Y129" s="732"/>
      <c r="Z129" s="364"/>
      <c r="AA129" s="732"/>
      <c r="AB129" s="732"/>
      <c r="AC129" s="746"/>
      <c r="AD129" s="731"/>
      <c r="AE129" s="732"/>
      <c r="AF129" s="732"/>
      <c r="AG129" s="732"/>
      <c r="AH129" s="731"/>
      <c r="AI129" s="732"/>
      <c r="AJ129" s="732"/>
      <c r="AK129" s="364"/>
      <c r="AL129" s="732"/>
      <c r="AM129" s="732"/>
      <c r="AN129" s="723">
        <v>1.4</v>
      </c>
      <c r="AO129" s="733">
        <v>5.9113996488366158</v>
      </c>
      <c r="AP129" s="732">
        <v>8.2759595083712618</v>
      </c>
      <c r="AQ129" s="732">
        <v>8.2759595083712618</v>
      </c>
      <c r="AR129" s="732">
        <v>3.1189898770928153</v>
      </c>
      <c r="AS129" s="299">
        <v>1.5018500000000001E-3</v>
      </c>
      <c r="AT129" s="820">
        <v>9.3114700000000005E-3</v>
      </c>
      <c r="AU129" s="748">
        <v>1.0839529923903628E-2</v>
      </c>
      <c r="AV129" s="300">
        <v>1.525673135368242E-3</v>
      </c>
      <c r="AW129" s="299" t="e">
        <v>#REF!</v>
      </c>
      <c r="AX129" s="734" t="e">
        <v>#REF!</v>
      </c>
      <c r="AY129" s="752" t="e">
        <v>#REF!</v>
      </c>
      <c r="AZ129" s="810">
        <v>1</v>
      </c>
      <c r="BA129" s="752">
        <v>1.0839529923903628E-2</v>
      </c>
      <c r="BB129" s="735">
        <v>4.0446385589470706E-3</v>
      </c>
      <c r="BC129" s="735">
        <v>2.353114030281668E-2</v>
      </c>
      <c r="BD129" s="810">
        <v>1</v>
      </c>
      <c r="BE129" s="752">
        <v>2.353114030281668E-2</v>
      </c>
      <c r="BF129" s="732">
        <v>6.2741412337325483E-2</v>
      </c>
      <c r="BG129" s="732">
        <v>8.3942317485430129E-2</v>
      </c>
      <c r="BH129" s="749"/>
      <c r="BI129" s="409"/>
      <c r="BJ129" s="750"/>
      <c r="BK129" s="751"/>
      <c r="BL129" s="722"/>
      <c r="BM129" s="409"/>
      <c r="BN129" s="409" t="s">
        <v>107</v>
      </c>
      <c r="BO129" s="364"/>
      <c r="BP129" s="723"/>
      <c r="BQ129" s="16"/>
      <c r="BR129" s="16"/>
      <c r="BS129" s="16"/>
      <c r="BT129" s="16"/>
      <c r="BU129" s="16"/>
      <c r="BV129" s="16"/>
      <c r="BW129" s="16"/>
    </row>
    <row r="130" spans="1:75" ht="12" customHeight="1" x14ac:dyDescent="0.2">
      <c r="A130" s="3">
        <v>126</v>
      </c>
      <c r="B130" s="716" t="s">
        <v>108</v>
      </c>
      <c r="C130" s="740" t="s">
        <v>421</v>
      </c>
      <c r="D130" s="721" t="s">
        <v>421</v>
      </c>
      <c r="E130" s="741" t="s">
        <v>720</v>
      </c>
      <c r="F130" s="742" t="s">
        <v>419</v>
      </c>
      <c r="G130" s="723">
        <v>5555.38</v>
      </c>
      <c r="H130" s="723">
        <v>5725.5510000000004</v>
      </c>
      <c r="I130" s="723">
        <v>5695.5630000000001</v>
      </c>
      <c r="J130" s="723">
        <v>5698.29</v>
      </c>
      <c r="K130" s="723">
        <v>5303.241</v>
      </c>
      <c r="L130" s="723">
        <v>5473.8289999999997</v>
      </c>
      <c r="M130" s="723">
        <v>5446.8119999999999</v>
      </c>
      <c r="N130" s="723">
        <v>5505.1710000000003</v>
      </c>
      <c r="O130" s="298">
        <v>16976.493999999999</v>
      </c>
      <c r="P130" s="743">
        <v>16223.882</v>
      </c>
      <c r="Q130" s="744">
        <v>12.196271627291701</v>
      </c>
      <c r="R130" s="745">
        <v>3.7218107888959739</v>
      </c>
      <c r="S130" s="731">
        <v>0.32500000000000001</v>
      </c>
      <c r="T130" s="732">
        <v>3.85</v>
      </c>
      <c r="U130" s="732">
        <v>5.32</v>
      </c>
      <c r="V130" s="732">
        <v>12.8</v>
      </c>
      <c r="W130" s="731">
        <v>0.32500000000000001</v>
      </c>
      <c r="X130" s="732">
        <v>3.85</v>
      </c>
      <c r="Y130" s="732">
        <v>5.32</v>
      </c>
      <c r="Z130" s="732">
        <v>12.8</v>
      </c>
      <c r="AA130" s="732"/>
      <c r="AB130" s="732"/>
      <c r="AC130" s="746">
        <v>3.2</v>
      </c>
      <c r="AD130" s="731">
        <v>0.32500000000000001</v>
      </c>
      <c r="AE130" s="732">
        <v>3.85</v>
      </c>
      <c r="AF130" s="732">
        <v>5.32</v>
      </c>
      <c r="AG130" s="732">
        <v>12.8</v>
      </c>
      <c r="AH130" s="731">
        <v>0.32500000000000001</v>
      </c>
      <c r="AI130" s="732">
        <v>3.85</v>
      </c>
      <c r="AJ130" s="732">
        <v>5.32</v>
      </c>
      <c r="AK130" s="732">
        <v>12.8</v>
      </c>
      <c r="AL130" s="732"/>
      <c r="AM130" s="732"/>
      <c r="AN130" s="801">
        <v>3.2</v>
      </c>
      <c r="AO130" s="733">
        <v>0.56145900725041842</v>
      </c>
      <c r="AP130" s="732">
        <v>12.8</v>
      </c>
      <c r="AQ130" s="732">
        <v>12.8</v>
      </c>
      <c r="AR130" s="732">
        <v>5.6000000000000005</v>
      </c>
      <c r="AS130" s="299">
        <v>1.05924099825</v>
      </c>
      <c r="AT130" s="820">
        <v>5.1560632018749999</v>
      </c>
      <c r="AU130" s="748">
        <v>5.1213206471095436</v>
      </c>
      <c r="AV130" s="300">
        <v>1.9196668030499999</v>
      </c>
      <c r="AW130" s="299" t="e">
        <v>#REF!</v>
      </c>
      <c r="AX130" s="734" t="e">
        <v>#REF!</v>
      </c>
      <c r="AY130" s="752" t="e">
        <v>#REF!</v>
      </c>
      <c r="AZ130" s="810">
        <v>1</v>
      </c>
      <c r="BA130" s="752">
        <v>5.1213206471095436</v>
      </c>
      <c r="BB130" s="735">
        <v>2.4932840062500001</v>
      </c>
      <c r="BC130" s="735">
        <v>13.951902244141646</v>
      </c>
      <c r="BD130" s="810">
        <v>1</v>
      </c>
      <c r="BE130" s="752">
        <v>13.951902244141646</v>
      </c>
      <c r="BF130" s="732">
        <v>5.0619858289016708</v>
      </c>
      <c r="BG130" s="732">
        <v>27.049650175730278</v>
      </c>
      <c r="BH130" s="749" t="s">
        <v>1019</v>
      </c>
      <c r="BI130" s="409" t="s">
        <v>237</v>
      </c>
      <c r="BJ130" s="750">
        <v>2810</v>
      </c>
      <c r="BK130" s="755" t="s">
        <v>227</v>
      </c>
      <c r="BL130" s="722" t="s">
        <v>228</v>
      </c>
      <c r="BM130" s="409" t="s">
        <v>1258</v>
      </c>
      <c r="BN130" s="409" t="s">
        <v>264</v>
      </c>
      <c r="BO130" s="364" t="s">
        <v>1259</v>
      </c>
      <c r="BP130" s="723"/>
      <c r="BQ130" s="16"/>
      <c r="BR130" s="16"/>
      <c r="BS130" s="16"/>
      <c r="BT130" s="16"/>
      <c r="BU130" s="16"/>
      <c r="BV130" s="16"/>
      <c r="BW130" s="16"/>
    </row>
    <row r="131" spans="1:75" ht="12" customHeight="1" x14ac:dyDescent="0.2">
      <c r="A131" s="3">
        <v>127</v>
      </c>
      <c r="B131" s="716" t="s">
        <v>578</v>
      </c>
      <c r="C131" s="740" t="s">
        <v>270</v>
      </c>
      <c r="D131" s="721" t="s">
        <v>270</v>
      </c>
      <c r="E131" s="741" t="s">
        <v>718</v>
      </c>
      <c r="F131" s="742" t="s">
        <v>418</v>
      </c>
      <c r="G131" s="723">
        <v>6.3490000000000002</v>
      </c>
      <c r="H131" s="723">
        <v>6.0910000000000002</v>
      </c>
      <c r="I131" s="723">
        <v>6.0030000000000001</v>
      </c>
      <c r="J131" s="723">
        <v>5.8520000000000003</v>
      </c>
      <c r="K131" s="723">
        <v>6.0720000000000001</v>
      </c>
      <c r="L131" s="723">
        <v>5.7039999999999997</v>
      </c>
      <c r="M131" s="723">
        <v>5.7809999999999997</v>
      </c>
      <c r="N131" s="723">
        <v>5.5229999999999997</v>
      </c>
      <c r="O131" s="298">
        <v>18.443000000000001</v>
      </c>
      <c r="P131" s="743">
        <v>17.556999999999999</v>
      </c>
      <c r="Q131" s="744">
        <v>24.540711561499499</v>
      </c>
      <c r="R131" s="745">
        <v>8.4618382947915318</v>
      </c>
      <c r="S131" s="731"/>
      <c r="T131" s="732"/>
      <c r="U131" s="732"/>
      <c r="V131" s="732"/>
      <c r="W131" s="731"/>
      <c r="X131" s="732"/>
      <c r="Y131" s="732"/>
      <c r="Z131" s="364"/>
      <c r="AA131" s="732"/>
      <c r="AB131" s="732"/>
      <c r="AC131" s="746"/>
      <c r="AD131" s="731" t="s">
        <v>686</v>
      </c>
      <c r="AE131" s="732" t="s">
        <v>686</v>
      </c>
      <c r="AF131" s="732" t="s">
        <v>686</v>
      </c>
      <c r="AG131" s="747" t="s">
        <v>686</v>
      </c>
      <c r="AH131" s="731" t="s">
        <v>686</v>
      </c>
      <c r="AI131" s="732" t="s">
        <v>686</v>
      </c>
      <c r="AJ131" s="732" t="s">
        <v>686</v>
      </c>
      <c r="AK131" s="747" t="s">
        <v>686</v>
      </c>
      <c r="AL131" s="731" t="s">
        <v>686</v>
      </c>
      <c r="AM131" s="747" t="s">
        <v>686</v>
      </c>
      <c r="AN131" s="746">
        <v>0.1</v>
      </c>
      <c r="AO131" s="733">
        <v>1.1166596956660293</v>
      </c>
      <c r="AP131" s="732">
        <v>0.11166596956660294</v>
      </c>
      <c r="AQ131" s="732">
        <v>0.11166596956660294</v>
      </c>
      <c r="AR131" s="732">
        <v>0.10291649239165074</v>
      </c>
      <c r="AS131" s="299">
        <v>3.6000000000000001E-5</v>
      </c>
      <c r="AT131" s="820">
        <v>2.232E-4</v>
      </c>
      <c r="AU131" s="748">
        <v>0.46004909415489997</v>
      </c>
      <c r="AV131" s="300">
        <v>7.6212024229206499E-6</v>
      </c>
      <c r="AW131" s="299" t="e">
        <v>#REF!</v>
      </c>
      <c r="AX131" s="734" t="e">
        <v>#REF!</v>
      </c>
      <c r="AY131" s="752" t="e">
        <v>#REF!</v>
      </c>
      <c r="AZ131" s="810">
        <v>1</v>
      </c>
      <c r="BA131" s="752">
        <v>0.46004909415489997</v>
      </c>
      <c r="BB131" s="735">
        <v>4.8702004038201084E-5</v>
      </c>
      <c r="BC131" s="735">
        <v>0.80157102679394276</v>
      </c>
      <c r="BD131" s="810">
        <v>1</v>
      </c>
      <c r="BE131" s="752">
        <v>0.80157102679394276</v>
      </c>
      <c r="BF131" s="732">
        <v>0.42491840692045368</v>
      </c>
      <c r="BG131" s="732">
        <v>1.0058030846649129</v>
      </c>
      <c r="BH131" s="754"/>
      <c r="BI131" s="409"/>
      <c r="BJ131" s="409"/>
      <c r="BK131" s="409"/>
      <c r="BL131" s="722" t="s">
        <v>225</v>
      </c>
      <c r="BM131" s="409"/>
      <c r="BN131" s="409" t="s">
        <v>126</v>
      </c>
      <c r="BO131" s="364"/>
      <c r="BP131" s="723"/>
      <c r="BQ131" s="16"/>
      <c r="BR131" s="16"/>
      <c r="BS131" s="16"/>
      <c r="BT131" s="16"/>
      <c r="BU131" s="16"/>
      <c r="BV131" s="16"/>
      <c r="BW131" s="16"/>
    </row>
    <row r="132" spans="1:75" ht="12" customHeight="1" x14ac:dyDescent="0.2">
      <c r="A132" s="3">
        <v>128</v>
      </c>
      <c r="B132" s="716" t="s">
        <v>279</v>
      </c>
      <c r="C132" s="740" t="s">
        <v>267</v>
      </c>
      <c r="D132" s="721" t="s">
        <v>267</v>
      </c>
      <c r="E132" s="741" t="s">
        <v>716</v>
      </c>
      <c r="F132" s="742" t="s">
        <v>418</v>
      </c>
      <c r="G132" s="723">
        <v>100.676</v>
      </c>
      <c r="H132" s="723">
        <v>113.53700000000001</v>
      </c>
      <c r="I132" s="723">
        <v>112.81399999999999</v>
      </c>
      <c r="J132" s="723">
        <v>104.425</v>
      </c>
      <c r="K132" s="723">
        <v>96.031999999999996</v>
      </c>
      <c r="L132" s="723">
        <v>106.432</v>
      </c>
      <c r="M132" s="723">
        <v>106.79300000000001</v>
      </c>
      <c r="N132" s="723">
        <v>97.632000000000005</v>
      </c>
      <c r="O132" s="298">
        <v>327.02700000000004</v>
      </c>
      <c r="P132" s="743">
        <v>309.25700000000001</v>
      </c>
      <c r="Q132" s="744">
        <v>12.353641024653699</v>
      </c>
      <c r="R132" s="745">
        <v>3.7609859121620395</v>
      </c>
      <c r="S132" s="731"/>
      <c r="T132" s="732"/>
      <c r="U132" s="732"/>
      <c r="V132" s="732"/>
      <c r="W132" s="731"/>
      <c r="X132" s="732"/>
      <c r="Y132" s="732"/>
      <c r="Z132" s="364"/>
      <c r="AA132" s="732"/>
      <c r="AB132" s="732"/>
      <c r="AC132" s="746"/>
      <c r="AD132" s="731" t="s">
        <v>686</v>
      </c>
      <c r="AE132" s="732" t="s">
        <v>686</v>
      </c>
      <c r="AF132" s="732" t="s">
        <v>686</v>
      </c>
      <c r="AG132" s="747" t="s">
        <v>686</v>
      </c>
      <c r="AH132" s="731" t="s">
        <v>686</v>
      </c>
      <c r="AI132" s="732" t="s">
        <v>686</v>
      </c>
      <c r="AJ132" s="732" t="s">
        <v>686</v>
      </c>
      <c r="AK132" s="747" t="s">
        <v>686</v>
      </c>
      <c r="AL132" s="731">
        <v>9.9</v>
      </c>
      <c r="AM132" s="747">
        <v>10.32</v>
      </c>
      <c r="AN132" s="746">
        <v>10.1</v>
      </c>
      <c r="AO132" s="733">
        <v>0.75852439191629495</v>
      </c>
      <c r="AP132" s="732">
        <v>7.5093914799713204</v>
      </c>
      <c r="AQ132" s="732">
        <v>7.8279717245761642</v>
      </c>
      <c r="AR132" s="732">
        <v>9.4921704005684351</v>
      </c>
      <c r="AS132" s="299">
        <v>6.4290995400000009E-2</v>
      </c>
      <c r="AT132" s="820">
        <v>0.3986041714800001</v>
      </c>
      <c r="AU132" s="748">
        <v>0.46004909415489997</v>
      </c>
      <c r="AV132" s="300">
        <v>9.2905724442589512E-3</v>
      </c>
      <c r="AW132" s="299" t="e">
        <v>#REF!</v>
      </c>
      <c r="AX132" s="734" t="e">
        <v>#REF!</v>
      </c>
      <c r="AY132" s="752" t="e">
        <v>#REF!</v>
      </c>
      <c r="AZ132" s="810">
        <v>1</v>
      </c>
      <c r="BA132" s="752">
        <v>0.46004909415489997</v>
      </c>
      <c r="BB132" s="735">
        <v>7.9775282807098266E-2</v>
      </c>
      <c r="BC132" s="735">
        <v>0.80157102679394276</v>
      </c>
      <c r="BD132" s="810">
        <v>1</v>
      </c>
      <c r="BE132" s="752">
        <v>0.80157102679394276</v>
      </c>
      <c r="BF132" s="732">
        <v>0.42491840692045368</v>
      </c>
      <c r="BG132" s="732">
        <v>1.0058030846649129</v>
      </c>
      <c r="BH132" s="754" t="s">
        <v>1006</v>
      </c>
      <c r="BI132" s="409"/>
      <c r="BJ132" s="409"/>
      <c r="BK132" s="409"/>
      <c r="BL132" s="722" t="s">
        <v>225</v>
      </c>
      <c r="BM132" s="409"/>
      <c r="BN132" s="409" t="s">
        <v>136</v>
      </c>
      <c r="BO132" s="364"/>
      <c r="BP132" s="723"/>
      <c r="BQ132" s="16"/>
      <c r="BR132" s="16"/>
      <c r="BS132" s="16"/>
      <c r="BT132" s="16"/>
      <c r="BU132" s="16"/>
      <c r="BV132" s="16"/>
      <c r="BW132" s="16"/>
    </row>
    <row r="133" spans="1:75" ht="12" customHeight="1" x14ac:dyDescent="0.2">
      <c r="A133" s="3">
        <v>129</v>
      </c>
      <c r="B133" s="716" t="s">
        <v>200</v>
      </c>
      <c r="C133" s="740" t="s">
        <v>267</v>
      </c>
      <c r="D133" s="721" t="s">
        <v>267</v>
      </c>
      <c r="E133" s="741" t="s">
        <v>716</v>
      </c>
      <c r="F133" s="742" t="s">
        <v>420</v>
      </c>
      <c r="G133" s="758">
        <v>1.0536970442973912</v>
      </c>
      <c r="H133" s="758">
        <v>1.0657009303011653</v>
      </c>
      <c r="I133" s="758">
        <v>1.0764840821350641</v>
      </c>
      <c r="J133" s="758">
        <v>1.1053747908221134</v>
      </c>
      <c r="K133" s="758">
        <v>1.0026296648576065</v>
      </c>
      <c r="L133" s="758">
        <v>1.0107678926567754</v>
      </c>
      <c r="M133" s="758">
        <v>1.0150404622513389</v>
      </c>
      <c r="N133" s="758">
        <v>1.0396586013438247</v>
      </c>
      <c r="O133" s="298">
        <v>3.1958820567336206</v>
      </c>
      <c r="P133" s="743">
        <v>3.0284380197657206</v>
      </c>
      <c r="Q133" s="744">
        <v>2.5276754108083699</v>
      </c>
      <c r="R133" s="745">
        <v>1.9559881998266822</v>
      </c>
      <c r="S133" s="731"/>
      <c r="T133" s="732"/>
      <c r="U133" s="732"/>
      <c r="V133" s="732"/>
      <c r="W133" s="731"/>
      <c r="X133" s="732"/>
      <c r="Y133" s="732"/>
      <c r="Z133" s="364"/>
      <c r="AA133" s="732"/>
      <c r="AB133" s="732"/>
      <c r="AC133" s="746"/>
      <c r="AD133" s="731">
        <v>14.5</v>
      </c>
      <c r="AE133" s="732">
        <v>20.2</v>
      </c>
      <c r="AF133" s="732">
        <v>23.4</v>
      </c>
      <c r="AG133" s="747" t="s">
        <v>686</v>
      </c>
      <c r="AH133" s="731">
        <v>13.8</v>
      </c>
      <c r="AI133" s="732">
        <v>18.7</v>
      </c>
      <c r="AJ133" s="732">
        <v>22.8</v>
      </c>
      <c r="AK133" s="747" t="s">
        <v>686</v>
      </c>
      <c r="AL133" s="731">
        <v>19.399999999999999</v>
      </c>
      <c r="AM133" s="747">
        <v>18.399999999999999</v>
      </c>
      <c r="AN133" s="746">
        <v>18.899999999999999</v>
      </c>
      <c r="AO133" s="733">
        <v>0.75852439191629495</v>
      </c>
      <c r="AP133" s="732">
        <v>14.715373203176121</v>
      </c>
      <c r="AQ133" s="732">
        <v>13.956848811259826</v>
      </c>
      <c r="AR133" s="732">
        <v>17.759027751804492</v>
      </c>
      <c r="AS133" s="299">
        <v>1.1787606496340339E-3</v>
      </c>
      <c r="AT133" s="820">
        <v>7.9341052781493667E-3</v>
      </c>
      <c r="AU133" s="748">
        <v>7.7818894163483839E-3</v>
      </c>
      <c r="AV133" s="300">
        <v>1.8465816294367053E-4</v>
      </c>
      <c r="AW133" s="299" t="e">
        <v>#REF!</v>
      </c>
      <c r="AX133" s="734" t="e">
        <v>#REF!</v>
      </c>
      <c r="AY133" s="752" t="e">
        <v>#REF!</v>
      </c>
      <c r="AZ133" s="810">
        <v>1</v>
      </c>
      <c r="BA133" s="752">
        <v>7.7818894163483839E-3</v>
      </c>
      <c r="BB133" s="735">
        <v>1.4865242545401515E-3</v>
      </c>
      <c r="BC133" s="735">
        <v>1.4622845753952998E-2</v>
      </c>
      <c r="BD133" s="810">
        <v>1</v>
      </c>
      <c r="BE133" s="752">
        <v>1.4622845753952998E-2</v>
      </c>
      <c r="BF133" s="732">
        <v>1.3923312795845254E-3</v>
      </c>
      <c r="BG133" s="732">
        <v>4.3171028150063963E-3</v>
      </c>
      <c r="BH133" s="754"/>
      <c r="BI133" s="409"/>
      <c r="BJ133" s="409"/>
      <c r="BK133" s="409"/>
      <c r="BL133" s="722" t="s">
        <v>225</v>
      </c>
      <c r="BM133" s="409"/>
      <c r="BN133" s="409" t="s">
        <v>54</v>
      </c>
      <c r="BO133" s="364"/>
      <c r="BP133" s="723"/>
      <c r="BQ133" s="16"/>
      <c r="BR133" s="16"/>
      <c r="BS133" s="16"/>
      <c r="BT133" s="16"/>
      <c r="BU133" s="16"/>
      <c r="BV133" s="16"/>
      <c r="BW133" s="16"/>
    </row>
    <row r="134" spans="1:75" ht="12" customHeight="1" x14ac:dyDescent="0.2">
      <c r="A134" s="3">
        <v>130</v>
      </c>
      <c r="B134" s="716" t="s">
        <v>109</v>
      </c>
      <c r="C134" s="740" t="s">
        <v>270</v>
      </c>
      <c r="D134" s="721" t="s">
        <v>270</v>
      </c>
      <c r="E134" s="741" t="s">
        <v>718</v>
      </c>
      <c r="F134" s="742" t="s">
        <v>418</v>
      </c>
      <c r="G134" s="723">
        <v>185.91800000000001</v>
      </c>
      <c r="H134" s="723">
        <v>188.59399999999999</v>
      </c>
      <c r="I134" s="723">
        <v>151.16800000000001</v>
      </c>
      <c r="J134" s="723">
        <v>114.003</v>
      </c>
      <c r="K134" s="723">
        <v>181.00399999999999</v>
      </c>
      <c r="L134" s="723">
        <v>184.01400000000001</v>
      </c>
      <c r="M134" s="723">
        <v>147.899</v>
      </c>
      <c r="N134" s="723">
        <v>111.91800000000001</v>
      </c>
      <c r="O134" s="298">
        <v>525.68000000000006</v>
      </c>
      <c r="P134" s="743">
        <v>512.91700000000003</v>
      </c>
      <c r="Q134" s="744">
        <v>13.4465395041529</v>
      </c>
      <c r="R134" s="745">
        <v>4.0446652856253271</v>
      </c>
      <c r="S134" s="731"/>
      <c r="T134" s="732"/>
      <c r="U134" s="732"/>
      <c r="V134" s="732"/>
      <c r="W134" s="731"/>
      <c r="X134" s="732"/>
      <c r="Y134" s="732"/>
      <c r="Z134" s="747"/>
      <c r="AA134" s="732"/>
      <c r="AB134" s="732"/>
      <c r="AC134" s="746"/>
      <c r="AD134" s="731">
        <v>1.1000000000000001</v>
      </c>
      <c r="AE134" s="732">
        <v>1.98</v>
      </c>
      <c r="AF134" s="732">
        <v>2.68</v>
      </c>
      <c r="AG134" s="747">
        <v>1.43</v>
      </c>
      <c r="AH134" s="731">
        <v>1.1000000000000001</v>
      </c>
      <c r="AI134" s="732">
        <v>1.98</v>
      </c>
      <c r="AJ134" s="732">
        <v>2.68</v>
      </c>
      <c r="AK134" s="747">
        <v>1.43</v>
      </c>
      <c r="AL134" s="731" t="s">
        <v>686</v>
      </c>
      <c r="AM134" s="747" t="s">
        <v>686</v>
      </c>
      <c r="AN134" s="746">
        <v>1.92</v>
      </c>
      <c r="AO134" s="733">
        <v>1.1166596956660293</v>
      </c>
      <c r="AP134" s="732">
        <v>1.43</v>
      </c>
      <c r="AQ134" s="732">
        <v>1.43</v>
      </c>
      <c r="AR134" s="732">
        <v>1.7974999999999999</v>
      </c>
      <c r="AS134" s="299">
        <v>1.9428776000000002E-2</v>
      </c>
      <c r="AT134" s="820">
        <v>0.11512169799999999</v>
      </c>
      <c r="AU134" s="748">
        <v>0.11228677963209649</v>
      </c>
      <c r="AV134" s="300">
        <v>1.93840218E-3</v>
      </c>
      <c r="AW134" s="299" t="e">
        <v>#REF!</v>
      </c>
      <c r="AX134" s="734" t="e">
        <v>#REF!</v>
      </c>
      <c r="AY134" s="752" t="e">
        <v>#REF!</v>
      </c>
      <c r="AZ134" s="810">
        <v>1</v>
      </c>
      <c r="BA134" s="752">
        <v>0.11228677963209649</v>
      </c>
      <c r="BB134" s="735">
        <v>2.26594463E-2</v>
      </c>
      <c r="BC134" s="735">
        <v>0.18451619398595734</v>
      </c>
      <c r="BD134" s="810">
        <v>1</v>
      </c>
      <c r="BE134" s="752">
        <v>0.18451619398595734</v>
      </c>
      <c r="BF134" s="732">
        <v>0.15915395421070694</v>
      </c>
      <c r="BG134" s="732">
        <v>0.31722597259425389</v>
      </c>
      <c r="BH134" s="754"/>
      <c r="BI134" s="409"/>
      <c r="BJ134" s="409"/>
      <c r="BK134" s="409"/>
      <c r="BL134" s="722" t="s">
        <v>225</v>
      </c>
      <c r="BM134" s="409"/>
      <c r="BN134" s="409" t="s">
        <v>34</v>
      </c>
      <c r="BO134" s="364"/>
      <c r="BP134" s="723"/>
      <c r="BQ134" s="16"/>
      <c r="BR134" s="16"/>
      <c r="BS134" s="16"/>
      <c r="BT134" s="16"/>
      <c r="BU134" s="16"/>
      <c r="BV134" s="16"/>
      <c r="BW134" s="16"/>
    </row>
    <row r="135" spans="1:75" s="31" customFormat="1" ht="12" customHeight="1" x14ac:dyDescent="0.2">
      <c r="A135" s="24">
        <v>131</v>
      </c>
      <c r="B135" s="716" t="s">
        <v>366</v>
      </c>
      <c r="C135" s="740" t="s">
        <v>267</v>
      </c>
      <c r="D135" s="721" t="s">
        <v>267</v>
      </c>
      <c r="E135" s="741" t="s">
        <v>716</v>
      </c>
      <c r="F135" s="742" t="s">
        <v>419</v>
      </c>
      <c r="G135" s="723">
        <v>19.265999999999998</v>
      </c>
      <c r="H135" s="723">
        <v>19.045999999999999</v>
      </c>
      <c r="I135" s="723">
        <v>20.434000000000001</v>
      </c>
      <c r="J135" s="723">
        <v>20.439</v>
      </c>
      <c r="K135" s="723">
        <v>17.907</v>
      </c>
      <c r="L135" s="723">
        <v>17.632999999999999</v>
      </c>
      <c r="M135" s="723">
        <v>18.608000000000001</v>
      </c>
      <c r="N135" s="723">
        <v>18.545000000000002</v>
      </c>
      <c r="O135" s="298">
        <v>58.745999999999995</v>
      </c>
      <c r="P135" s="743">
        <v>54.147999999999996</v>
      </c>
      <c r="Q135" s="744">
        <v>2.0397516103772699</v>
      </c>
      <c r="R135" s="745">
        <v>1.8935072272499074</v>
      </c>
      <c r="S135" s="731">
        <v>18.8</v>
      </c>
      <c r="T135" s="732">
        <v>21.9</v>
      </c>
      <c r="U135" s="732">
        <v>18.5</v>
      </c>
      <c r="V135" s="732"/>
      <c r="W135" s="731">
        <v>10.9</v>
      </c>
      <c r="X135" s="732">
        <v>29.1</v>
      </c>
      <c r="Y135" s="732">
        <v>11.9</v>
      </c>
      <c r="Z135" s="747"/>
      <c r="AA135" s="732">
        <v>19.7</v>
      </c>
      <c r="AB135" s="732">
        <v>17.3</v>
      </c>
      <c r="AC135" s="746">
        <v>18.5</v>
      </c>
      <c r="AD135" s="731">
        <v>18.8</v>
      </c>
      <c r="AE135" s="732">
        <v>21.9</v>
      </c>
      <c r="AF135" s="732">
        <v>18.5</v>
      </c>
      <c r="AG135" s="732"/>
      <c r="AH135" s="731">
        <v>10.9</v>
      </c>
      <c r="AI135" s="732">
        <v>29.1</v>
      </c>
      <c r="AJ135" s="732">
        <v>11.9</v>
      </c>
      <c r="AK135" s="747"/>
      <c r="AL135" s="732">
        <v>19.7</v>
      </c>
      <c r="AM135" s="732">
        <v>17.3</v>
      </c>
      <c r="AN135" s="746">
        <v>18.5</v>
      </c>
      <c r="AO135" s="733">
        <v>0.75852439191629495</v>
      </c>
      <c r="AP135" s="732">
        <v>14.942930520751011</v>
      </c>
      <c r="AQ135" s="732">
        <v>13.122471980151904</v>
      </c>
      <c r="AR135" s="732">
        <v>17.383175312612863</v>
      </c>
      <c r="AS135" s="299">
        <v>2.0870789999999997E-2</v>
      </c>
      <c r="AT135" s="820">
        <v>0.15848938999999998</v>
      </c>
      <c r="AU135" s="748">
        <v>0.15553490730340708</v>
      </c>
      <c r="AV135" s="300">
        <v>2.4163438798713278E-2</v>
      </c>
      <c r="AW135" s="299" t="e">
        <v>#REF!</v>
      </c>
      <c r="AX135" s="734" t="e">
        <v>#REF!</v>
      </c>
      <c r="AY135" s="752" t="e">
        <v>#REF!</v>
      </c>
      <c r="AZ135" s="810">
        <v>1</v>
      </c>
      <c r="BA135" s="752">
        <v>0.15553490730340708</v>
      </c>
      <c r="BB135" s="735">
        <v>2.6358537997855466E-2</v>
      </c>
      <c r="BC135" s="735">
        <v>0.27749958078889386</v>
      </c>
      <c r="BD135" s="810">
        <v>1</v>
      </c>
      <c r="BE135" s="752">
        <v>0.27749958078889386</v>
      </c>
      <c r="BF135" s="732">
        <v>3.7912949742412216E-2</v>
      </c>
      <c r="BG135" s="732">
        <v>0.11444746238738274</v>
      </c>
      <c r="BH135" s="749" t="s">
        <v>724</v>
      </c>
      <c r="BI135" s="409" t="s">
        <v>237</v>
      </c>
      <c r="BJ135" s="409">
        <v>110</v>
      </c>
      <c r="BK135" s="759">
        <v>1</v>
      </c>
      <c r="BL135" s="722" t="s">
        <v>235</v>
      </c>
      <c r="BM135" s="409" t="s">
        <v>723</v>
      </c>
      <c r="BN135" s="409" t="s">
        <v>264</v>
      </c>
      <c r="BO135" s="364" t="s">
        <v>895</v>
      </c>
      <c r="BP135" s="723"/>
    </row>
    <row r="136" spans="1:75" ht="12" customHeight="1" x14ac:dyDescent="0.2">
      <c r="A136" s="3">
        <v>132</v>
      </c>
      <c r="B136" s="716" t="s">
        <v>110</v>
      </c>
      <c r="C136" s="740" t="s">
        <v>714</v>
      </c>
      <c r="D136" s="721" t="s">
        <v>714</v>
      </c>
      <c r="E136" s="741" t="s">
        <v>717</v>
      </c>
      <c r="F136" s="742" t="s">
        <v>418</v>
      </c>
      <c r="G136" s="723">
        <v>1667.98</v>
      </c>
      <c r="H136" s="723">
        <v>1771.14</v>
      </c>
      <c r="I136" s="723">
        <v>1636.3</v>
      </c>
      <c r="J136" s="723">
        <v>1531.4159999999999</v>
      </c>
      <c r="K136" s="723">
        <v>1580.569</v>
      </c>
      <c r="L136" s="723">
        <v>1683.585</v>
      </c>
      <c r="M136" s="723">
        <v>1550.261</v>
      </c>
      <c r="N136" s="723">
        <v>1460.925</v>
      </c>
      <c r="O136" s="298">
        <v>5075.42</v>
      </c>
      <c r="P136" s="743">
        <v>4814.415</v>
      </c>
      <c r="Q136" s="744">
        <v>18.342283129755501</v>
      </c>
      <c r="R136" s="745">
        <v>5.6021169980467818</v>
      </c>
      <c r="S136" s="731"/>
      <c r="T136" s="732"/>
      <c r="U136" s="732"/>
      <c r="V136" s="732"/>
      <c r="W136" s="731"/>
      <c r="X136" s="732"/>
      <c r="Y136" s="732"/>
      <c r="Z136" s="364"/>
      <c r="AA136" s="732"/>
      <c r="AB136" s="732"/>
      <c r="AC136" s="746"/>
      <c r="AD136" s="731">
        <v>26.865000000000002</v>
      </c>
      <c r="AE136" s="732">
        <v>40.85</v>
      </c>
      <c r="AF136" s="732">
        <v>39.424999999999997</v>
      </c>
      <c r="AG136" s="732" t="s">
        <v>686</v>
      </c>
      <c r="AH136" s="731">
        <v>26.865000000000002</v>
      </c>
      <c r="AI136" s="732">
        <v>40.85</v>
      </c>
      <c r="AJ136" s="732">
        <v>39.424999999999997</v>
      </c>
      <c r="AK136" s="364" t="s">
        <v>686</v>
      </c>
      <c r="AL136" s="732" t="s">
        <v>686</v>
      </c>
      <c r="AM136" s="732" t="s">
        <v>686</v>
      </c>
      <c r="AN136" s="746">
        <v>34.81</v>
      </c>
      <c r="AO136" s="733">
        <v>1.5374402876482476</v>
      </c>
      <c r="AP136" s="732">
        <v>53.5182964130355</v>
      </c>
      <c r="AQ136" s="732">
        <v>53.5182964130355</v>
      </c>
      <c r="AR136" s="732">
        <v>39.487074103258877</v>
      </c>
      <c r="AS136" s="299">
        <v>3.5402795255999995</v>
      </c>
      <c r="AT136" s="820">
        <v>24.280157076000002</v>
      </c>
      <c r="AU136" s="748">
        <v>23.559468769364393</v>
      </c>
      <c r="AV136" s="300">
        <v>0.96086995564127431</v>
      </c>
      <c r="AW136" s="299" t="e">
        <v>#REF!</v>
      </c>
      <c r="AX136" s="734" t="e">
        <v>#REF!</v>
      </c>
      <c r="AY136" s="752" t="e">
        <v>#REF!</v>
      </c>
      <c r="AZ136" s="810">
        <v>1</v>
      </c>
      <c r="BA136" s="752">
        <v>23.559468769364393</v>
      </c>
      <c r="BB136" s="735">
        <v>5.1417294516687901</v>
      </c>
      <c r="BC136" s="735">
        <v>43.265704843412962</v>
      </c>
      <c r="BD136" s="810">
        <v>1</v>
      </c>
      <c r="BE136" s="752">
        <v>43.265704843412962</v>
      </c>
      <c r="BF136" s="732">
        <v>48.520258938921408</v>
      </c>
      <c r="BG136" s="732">
        <v>94.371726797679912</v>
      </c>
      <c r="BH136" s="754"/>
      <c r="BI136" s="409"/>
      <c r="BJ136" s="409"/>
      <c r="BK136" s="409"/>
      <c r="BL136" s="722" t="s">
        <v>225</v>
      </c>
      <c r="BM136" s="409"/>
      <c r="BN136" s="409" t="s">
        <v>2</v>
      </c>
      <c r="BO136" s="364"/>
      <c r="BP136" s="723"/>
      <c r="BQ136" s="16"/>
      <c r="BR136" s="16"/>
      <c r="BS136" s="16"/>
      <c r="BT136" s="16"/>
      <c r="BU136" s="16"/>
      <c r="BV136" s="16"/>
      <c r="BW136" s="16"/>
    </row>
    <row r="137" spans="1:75" ht="12" customHeight="1" x14ac:dyDescent="0.2">
      <c r="A137" s="3">
        <v>133</v>
      </c>
      <c r="B137" s="716" t="s">
        <v>111</v>
      </c>
      <c r="C137" s="740" t="s">
        <v>268</v>
      </c>
      <c r="D137" s="721" t="s">
        <v>268</v>
      </c>
      <c r="E137" s="741" t="s">
        <v>719</v>
      </c>
      <c r="F137" s="742" t="s">
        <v>417</v>
      </c>
      <c r="G137" s="723">
        <v>2649.4940000000001</v>
      </c>
      <c r="H137" s="723">
        <v>2340.3939999999998</v>
      </c>
      <c r="I137" s="723">
        <v>2074.5540000000001</v>
      </c>
      <c r="J137" s="723">
        <v>1813.826</v>
      </c>
      <c r="K137" s="723">
        <v>2624.788</v>
      </c>
      <c r="L137" s="723">
        <v>2323.8119999999999</v>
      </c>
      <c r="M137" s="723">
        <v>2073.4520000000002</v>
      </c>
      <c r="N137" s="723">
        <v>1832.491</v>
      </c>
      <c r="O137" s="298">
        <v>7064.442</v>
      </c>
      <c r="P137" s="743">
        <v>7022.0520000000006</v>
      </c>
      <c r="Q137" s="744">
        <v>54.773539156784899</v>
      </c>
      <c r="R137" s="745">
        <v>63.253704520366654</v>
      </c>
      <c r="S137" s="731"/>
      <c r="T137" s="732"/>
      <c r="U137" s="732"/>
      <c r="V137" s="732"/>
      <c r="W137" s="731"/>
      <c r="X137" s="732"/>
      <c r="Y137" s="732"/>
      <c r="Z137" s="364"/>
      <c r="AA137" s="732"/>
      <c r="AB137" s="732"/>
      <c r="AC137" s="746"/>
      <c r="AD137" s="731" t="s">
        <v>686</v>
      </c>
      <c r="AE137" s="732" t="s">
        <v>686</v>
      </c>
      <c r="AF137" s="732" t="s">
        <v>686</v>
      </c>
      <c r="AG137" s="747" t="s">
        <v>686</v>
      </c>
      <c r="AH137" s="731" t="s">
        <v>686</v>
      </c>
      <c r="AI137" s="732" t="s">
        <v>686</v>
      </c>
      <c r="AJ137" s="732" t="s">
        <v>686</v>
      </c>
      <c r="AK137" s="747" t="s">
        <v>686</v>
      </c>
      <c r="AL137" s="731" t="s">
        <v>686</v>
      </c>
      <c r="AM137" s="747" t="s">
        <v>686</v>
      </c>
      <c r="AN137" s="723">
        <v>1.8</v>
      </c>
      <c r="AO137" s="733">
        <v>5.9113996488366158</v>
      </c>
      <c r="AP137" s="732">
        <v>10.64051936790591</v>
      </c>
      <c r="AQ137" s="732">
        <v>10.64051936790591</v>
      </c>
      <c r="AR137" s="732">
        <v>4.010129841976477</v>
      </c>
      <c r="AS137" s="299">
        <v>0.25355689200000003</v>
      </c>
      <c r="AT137" s="820">
        <v>1.5720527304</v>
      </c>
      <c r="AU137" s="748">
        <v>0.88539714562952188</v>
      </c>
      <c r="AV137" s="300">
        <v>0.23279223996014742</v>
      </c>
      <c r="AW137" s="299" t="e">
        <v>#REF!</v>
      </c>
      <c r="AX137" s="734" t="e">
        <v>#REF!</v>
      </c>
      <c r="AY137" s="752" t="e">
        <v>#REF!</v>
      </c>
      <c r="AZ137" s="810">
        <v>1</v>
      </c>
      <c r="BA137" s="752">
        <v>0.88539714562952188</v>
      </c>
      <c r="BB137" s="735">
        <v>0.64154395860024571</v>
      </c>
      <c r="BC137" s="735">
        <v>1.9446243417168816</v>
      </c>
      <c r="BD137" s="810">
        <v>1</v>
      </c>
      <c r="BE137" s="752">
        <v>1.9446243417168816</v>
      </c>
      <c r="BF137" s="732">
        <v>136.76936365637027</v>
      </c>
      <c r="BG137" s="732">
        <v>303.83477848952771</v>
      </c>
      <c r="BH137" s="754"/>
      <c r="BI137" s="409"/>
      <c r="BJ137" s="409"/>
      <c r="BK137" s="409"/>
      <c r="BL137" s="722" t="s">
        <v>225</v>
      </c>
      <c r="BM137" s="409"/>
      <c r="BN137" s="409" t="s">
        <v>174</v>
      </c>
      <c r="BO137" s="364"/>
      <c r="BP137" s="723"/>
      <c r="BQ137" s="16"/>
      <c r="BR137" s="16"/>
      <c r="BS137" s="16"/>
      <c r="BT137" s="16"/>
      <c r="BU137" s="16"/>
      <c r="BV137" s="16"/>
      <c r="BW137" s="16"/>
    </row>
    <row r="138" spans="1:75" ht="12" customHeight="1" x14ac:dyDescent="0.2">
      <c r="A138" s="3">
        <v>134</v>
      </c>
      <c r="B138" s="716" t="s">
        <v>23</v>
      </c>
      <c r="C138" s="740" t="s">
        <v>270</v>
      </c>
      <c r="D138" s="721" t="s">
        <v>270</v>
      </c>
      <c r="E138" s="741" t="s">
        <v>718</v>
      </c>
      <c r="F138" s="742" t="s">
        <v>418</v>
      </c>
      <c r="G138" s="723">
        <v>2291.7530000000002</v>
      </c>
      <c r="H138" s="723">
        <v>2248.0859999999998</v>
      </c>
      <c r="I138" s="723">
        <v>2390.0540000000001</v>
      </c>
      <c r="J138" s="723">
        <v>2528.9270000000001</v>
      </c>
      <c r="K138" s="723">
        <v>2246.1379999999999</v>
      </c>
      <c r="L138" s="723">
        <v>2216.7860000000001</v>
      </c>
      <c r="M138" s="723">
        <v>2370.1529999999998</v>
      </c>
      <c r="N138" s="723">
        <v>2517.962</v>
      </c>
      <c r="O138" s="298">
        <v>6929.893</v>
      </c>
      <c r="P138" s="743">
        <v>6833.0769999999993</v>
      </c>
      <c r="Q138" s="744">
        <v>35.754855048482902</v>
      </c>
      <c r="R138" s="745">
        <v>17.844878843942691</v>
      </c>
      <c r="S138" s="731"/>
      <c r="T138" s="732"/>
      <c r="U138" s="732"/>
      <c r="V138" s="732"/>
      <c r="W138" s="731"/>
      <c r="X138" s="732"/>
      <c r="Y138" s="732"/>
      <c r="Z138" s="364"/>
      <c r="AA138" s="732"/>
      <c r="AB138" s="732"/>
      <c r="AC138" s="746"/>
      <c r="AD138" s="731" t="s">
        <v>686</v>
      </c>
      <c r="AE138" s="732" t="s">
        <v>686</v>
      </c>
      <c r="AF138" s="732" t="s">
        <v>686</v>
      </c>
      <c r="AG138" s="747" t="s">
        <v>686</v>
      </c>
      <c r="AH138" s="731" t="s">
        <v>686</v>
      </c>
      <c r="AI138" s="732" t="s">
        <v>686</v>
      </c>
      <c r="AJ138" s="732" t="s">
        <v>686</v>
      </c>
      <c r="AK138" s="747" t="s">
        <v>686</v>
      </c>
      <c r="AL138" s="731" t="s">
        <v>686</v>
      </c>
      <c r="AM138" s="747" t="s">
        <v>686</v>
      </c>
      <c r="AN138" s="746">
        <v>0.97</v>
      </c>
      <c r="AO138" s="733">
        <v>1.1166596956660293</v>
      </c>
      <c r="AP138" s="732">
        <v>1.0831599047960483</v>
      </c>
      <c r="AQ138" s="732">
        <v>1.0831599047960483</v>
      </c>
      <c r="AR138" s="732">
        <v>0.99828997619901205</v>
      </c>
      <c r="AS138" s="299">
        <v>0.133500809</v>
      </c>
      <c r="AT138" s="820">
        <v>0.8277050158</v>
      </c>
      <c r="AU138" s="748">
        <v>0.84984912199739715</v>
      </c>
      <c r="AV138" s="300">
        <v>3.2799526852537335E-2</v>
      </c>
      <c r="AW138" s="299" t="e">
        <v>#REF!</v>
      </c>
      <c r="AX138" s="734" t="e">
        <v>#REF!</v>
      </c>
      <c r="AY138" s="752" t="e">
        <v>#REF!</v>
      </c>
      <c r="AZ138" s="810">
        <v>1</v>
      </c>
      <c r="BA138" s="752">
        <v>0.84984912199739715</v>
      </c>
      <c r="BB138" s="735">
        <v>0.18816668708756223</v>
      </c>
      <c r="BC138" s="735">
        <v>1.6032108122492021</v>
      </c>
      <c r="BD138" s="810">
        <v>1</v>
      </c>
      <c r="BE138" s="752">
        <v>1.6032108122492021</v>
      </c>
      <c r="BF138" s="732">
        <v>13.365284578144324</v>
      </c>
      <c r="BG138" s="732">
        <v>31.550245720841399</v>
      </c>
      <c r="BH138" s="754"/>
      <c r="BI138" s="409"/>
      <c r="BJ138" s="409"/>
      <c r="BK138" s="409"/>
      <c r="BL138" s="722" t="s">
        <v>225</v>
      </c>
      <c r="BM138" s="409"/>
      <c r="BN138" s="409" t="s">
        <v>161</v>
      </c>
      <c r="BO138" s="364"/>
      <c r="BP138" s="723"/>
      <c r="BQ138" s="16"/>
      <c r="BR138" s="16"/>
      <c r="BS138" s="16"/>
      <c r="BT138" s="16"/>
      <c r="BU138" s="16"/>
      <c r="BV138" s="16"/>
      <c r="BW138" s="16"/>
    </row>
    <row r="139" spans="1:75" ht="12" customHeight="1" x14ac:dyDescent="0.2">
      <c r="A139" s="3">
        <v>135</v>
      </c>
      <c r="B139" s="716" t="s">
        <v>113</v>
      </c>
      <c r="C139" s="740" t="s">
        <v>268</v>
      </c>
      <c r="D139" s="721" t="s">
        <v>268</v>
      </c>
      <c r="E139" s="741" t="s">
        <v>719</v>
      </c>
      <c r="F139" s="742" t="s">
        <v>419</v>
      </c>
      <c r="G139" s="723">
        <v>168.41900000000001</v>
      </c>
      <c r="H139" s="723">
        <v>161.761</v>
      </c>
      <c r="I139" s="723">
        <v>144.40899999999999</v>
      </c>
      <c r="J139" s="723">
        <v>123.649</v>
      </c>
      <c r="K139" s="723">
        <v>167.73599999999999</v>
      </c>
      <c r="L139" s="723">
        <v>161.90199999999999</v>
      </c>
      <c r="M139" s="723">
        <v>144.941</v>
      </c>
      <c r="N139" s="723">
        <v>124.821</v>
      </c>
      <c r="O139" s="298">
        <v>474.589</v>
      </c>
      <c r="P139" s="743">
        <v>474.57899999999995</v>
      </c>
      <c r="Q139" s="744">
        <v>30.725068284753</v>
      </c>
      <c r="R139" s="745">
        <v>12.769404559044405</v>
      </c>
      <c r="S139" s="731"/>
      <c r="T139" s="732"/>
      <c r="U139" s="732"/>
      <c r="V139" s="732"/>
      <c r="W139" s="731"/>
      <c r="X139" s="732"/>
      <c r="Y139" s="732"/>
      <c r="Z139" s="364"/>
      <c r="AA139" s="732"/>
      <c r="AB139" s="732"/>
      <c r="AC139" s="746"/>
      <c r="AD139" s="731"/>
      <c r="AE139" s="732"/>
      <c r="AF139" s="732"/>
      <c r="AG139" s="747"/>
      <c r="AH139" s="731"/>
      <c r="AI139" s="732"/>
      <c r="AJ139" s="732"/>
      <c r="AK139" s="747"/>
      <c r="AL139" s="731" t="s">
        <v>686</v>
      </c>
      <c r="AM139" s="747" t="s">
        <v>686</v>
      </c>
      <c r="AN139" s="723">
        <v>1.8</v>
      </c>
      <c r="AO139" s="733">
        <v>5.9113996488366158</v>
      </c>
      <c r="AP139" s="732">
        <v>10.64051936790591</v>
      </c>
      <c r="AQ139" s="732">
        <v>10.64051936790591</v>
      </c>
      <c r="AR139" s="732">
        <v>4.010129841976477</v>
      </c>
      <c r="AS139" s="299">
        <v>1.7085023999999997E-2</v>
      </c>
      <c r="AT139" s="820">
        <v>0.1059271488</v>
      </c>
      <c r="AU139" s="748">
        <v>0.10507405875728242</v>
      </c>
      <c r="AV139" s="300">
        <v>1.5863099084061485E-2</v>
      </c>
      <c r="AW139" s="299" t="e">
        <v>#REF!</v>
      </c>
      <c r="AX139" s="734" t="e">
        <v>#REF!</v>
      </c>
      <c r="AY139" s="752" t="e">
        <v>#REF!</v>
      </c>
      <c r="AZ139" s="810">
        <v>1</v>
      </c>
      <c r="BA139" s="752">
        <v>0.10507405875728242</v>
      </c>
      <c r="BB139" s="735">
        <v>4.3523522473435813E-2</v>
      </c>
      <c r="BC139" s="735">
        <v>0.22523878515764478</v>
      </c>
      <c r="BD139" s="810">
        <v>1</v>
      </c>
      <c r="BE139" s="752">
        <v>0.22523878515764478</v>
      </c>
      <c r="BF139" s="732">
        <v>1.8477256083319467</v>
      </c>
      <c r="BG139" s="732">
        <v>4.5012968159217186</v>
      </c>
      <c r="BH139" s="754"/>
      <c r="BI139" s="409"/>
      <c r="BJ139" s="409"/>
      <c r="BK139" s="409"/>
      <c r="BL139" s="722" t="s">
        <v>225</v>
      </c>
      <c r="BM139" s="409"/>
      <c r="BN139" s="409" t="s">
        <v>174</v>
      </c>
      <c r="BO139" s="364"/>
      <c r="BP139" s="723"/>
      <c r="BQ139" s="16"/>
      <c r="BR139" s="16"/>
      <c r="BS139" s="16"/>
      <c r="BT139" s="16"/>
      <c r="BU139" s="16"/>
      <c r="BV139" s="16"/>
      <c r="BW139" s="16"/>
    </row>
    <row r="140" spans="1:75" ht="12" customHeight="1" x14ac:dyDescent="0.2">
      <c r="A140" s="3">
        <v>136</v>
      </c>
      <c r="B140" s="716" t="s">
        <v>201</v>
      </c>
      <c r="C140" s="740" t="s">
        <v>270</v>
      </c>
      <c r="D140" s="721" t="s">
        <v>270</v>
      </c>
      <c r="E140" s="741" t="s">
        <v>718</v>
      </c>
      <c r="F140" s="742" t="s">
        <v>420</v>
      </c>
      <c r="G140" s="758">
        <v>0.55595667870036092</v>
      </c>
      <c r="H140" s="758">
        <v>0.53610108303249093</v>
      </c>
      <c r="I140" s="758">
        <v>0.55595667870036092</v>
      </c>
      <c r="J140" s="758">
        <v>0.49638989169675091</v>
      </c>
      <c r="K140" s="758">
        <v>0.51624548736462095</v>
      </c>
      <c r="L140" s="758">
        <v>0.51624548736462095</v>
      </c>
      <c r="M140" s="758">
        <v>0.51624548736462095</v>
      </c>
      <c r="N140" s="758">
        <v>0.47653429602888081</v>
      </c>
      <c r="O140" s="298">
        <v>1.6480144404332129</v>
      </c>
      <c r="P140" s="743">
        <v>1.5487364620938628</v>
      </c>
      <c r="Q140" s="744">
        <v>25.7046812266003</v>
      </c>
      <c r="R140" s="745">
        <v>9.1432228970296325</v>
      </c>
      <c r="S140" s="731"/>
      <c r="T140" s="732"/>
      <c r="U140" s="732"/>
      <c r="V140" s="732"/>
      <c r="W140" s="731"/>
      <c r="X140" s="732"/>
      <c r="Y140" s="732"/>
      <c r="Z140" s="364"/>
      <c r="AA140" s="732"/>
      <c r="AB140" s="732"/>
      <c r="AC140" s="746"/>
      <c r="AD140" s="731" t="s">
        <v>686</v>
      </c>
      <c r="AE140" s="732" t="s">
        <v>686</v>
      </c>
      <c r="AF140" s="732" t="s">
        <v>686</v>
      </c>
      <c r="AG140" s="747" t="s">
        <v>686</v>
      </c>
      <c r="AH140" s="731" t="s">
        <v>686</v>
      </c>
      <c r="AI140" s="732" t="s">
        <v>686</v>
      </c>
      <c r="AJ140" s="732" t="s">
        <v>686</v>
      </c>
      <c r="AK140" s="747" t="s">
        <v>686</v>
      </c>
      <c r="AL140" s="731" t="s">
        <v>686</v>
      </c>
      <c r="AM140" s="747" t="s">
        <v>686</v>
      </c>
      <c r="AN140" s="746">
        <v>0.1</v>
      </c>
      <c r="AO140" s="733">
        <v>1.1166596956660293</v>
      </c>
      <c r="AP140" s="732">
        <v>0.11166596956660294</v>
      </c>
      <c r="AQ140" s="732">
        <v>0.11166596956660294</v>
      </c>
      <c r="AR140" s="732">
        <v>0.10291649239165074</v>
      </c>
      <c r="AS140" s="299">
        <v>3.1967509025270764E-6</v>
      </c>
      <c r="AT140" s="820">
        <v>1.9819855595667873E-5</v>
      </c>
      <c r="AU140" s="748">
        <v>2.1593486069460978E-5</v>
      </c>
      <c r="AV140" s="300">
        <v>6.5185513642309375E-7</v>
      </c>
      <c r="AW140" s="299" t="e">
        <v>#REF!</v>
      </c>
      <c r="AX140" s="734" t="e">
        <v>#REF!</v>
      </c>
      <c r="AY140" s="752" t="e">
        <v>#REF!</v>
      </c>
      <c r="AZ140" s="810">
        <v>1</v>
      </c>
      <c r="BA140" s="752">
        <v>2.1593486069460978E-5</v>
      </c>
      <c r="BB140" s="735">
        <v>4.2831761298988994E-6</v>
      </c>
      <c r="BC140" s="735">
        <v>3.8000887588756578E-5</v>
      </c>
      <c r="BD140" s="810">
        <v>1</v>
      </c>
      <c r="BE140" s="752">
        <v>3.8000887588756578E-5</v>
      </c>
      <c r="BF140" s="732">
        <v>1.1960008219564014E-4</v>
      </c>
      <c r="BG140" s="732">
        <v>2.6842990174975835E-4</v>
      </c>
      <c r="BH140" s="754"/>
      <c r="BI140" s="409"/>
      <c r="BJ140" s="409"/>
      <c r="BK140" s="409"/>
      <c r="BL140" s="722" t="s">
        <v>225</v>
      </c>
      <c r="BM140" s="409"/>
      <c r="BN140" s="409" t="s">
        <v>126</v>
      </c>
      <c r="BO140" s="364"/>
      <c r="BP140" s="723"/>
      <c r="BQ140" s="16"/>
      <c r="BR140" s="16"/>
      <c r="BS140" s="16"/>
      <c r="BT140" s="16"/>
      <c r="BU140" s="16"/>
      <c r="BV140" s="16"/>
      <c r="BW140" s="16"/>
    </row>
    <row r="141" spans="1:75" ht="12" customHeight="1" x14ac:dyDescent="0.2">
      <c r="A141" s="3">
        <v>137</v>
      </c>
      <c r="B141" s="716" t="s">
        <v>114</v>
      </c>
      <c r="C141" s="740" t="s">
        <v>271</v>
      </c>
      <c r="D141" s="721" t="s">
        <v>271</v>
      </c>
      <c r="E141" s="741" t="s">
        <v>715</v>
      </c>
      <c r="F141" s="742" t="s">
        <v>418</v>
      </c>
      <c r="G141" s="723">
        <v>1389.624</v>
      </c>
      <c r="H141" s="723">
        <v>1377.2159999999999</v>
      </c>
      <c r="I141" s="723">
        <v>1446.1659999999999</v>
      </c>
      <c r="J141" s="723">
        <v>1569.557</v>
      </c>
      <c r="K141" s="723">
        <v>1318.4760000000001</v>
      </c>
      <c r="L141" s="723">
        <v>1359.1279999999999</v>
      </c>
      <c r="M141" s="723">
        <v>1437.56</v>
      </c>
      <c r="N141" s="723">
        <v>1557.066</v>
      </c>
      <c r="O141" s="298">
        <v>4213.0060000000003</v>
      </c>
      <c r="P141" s="743">
        <v>4115.1640000000007</v>
      </c>
      <c r="Q141" s="744">
        <v>25.618696562971401</v>
      </c>
      <c r="R141" s="745">
        <v>9.0910627654724987</v>
      </c>
      <c r="S141" s="731"/>
      <c r="T141" s="732"/>
      <c r="U141" s="732"/>
      <c r="V141" s="732"/>
      <c r="W141" s="731"/>
      <c r="X141" s="732"/>
      <c r="Y141" s="732"/>
      <c r="Z141" s="747"/>
      <c r="AA141" s="732"/>
      <c r="AB141" s="732"/>
      <c r="AC141" s="746"/>
      <c r="AD141" s="731">
        <v>3.8</v>
      </c>
      <c r="AE141" s="732">
        <v>6.2</v>
      </c>
      <c r="AF141" s="732">
        <v>6</v>
      </c>
      <c r="AG141" s="747">
        <v>3.8</v>
      </c>
      <c r="AH141" s="731">
        <v>3.8</v>
      </c>
      <c r="AI141" s="732">
        <v>6.2</v>
      </c>
      <c r="AJ141" s="732">
        <v>6</v>
      </c>
      <c r="AK141" s="747">
        <v>3.8</v>
      </c>
      <c r="AL141" s="731" t="s">
        <v>686</v>
      </c>
      <c r="AM141" s="747" t="s">
        <v>686</v>
      </c>
      <c r="AN141" s="746">
        <v>4.9000000000000004</v>
      </c>
      <c r="AO141" s="733">
        <v>1.1940878378378379</v>
      </c>
      <c r="AP141" s="732">
        <v>3.8</v>
      </c>
      <c r="AQ141" s="732">
        <v>3.8</v>
      </c>
      <c r="AR141" s="732">
        <v>4.625</v>
      </c>
      <c r="AS141" s="299">
        <v>0.44558468800000001</v>
      </c>
      <c r="AT141" s="820">
        <v>3.0757300799999996</v>
      </c>
      <c r="AU141" s="748">
        <v>2.9346047570928113</v>
      </c>
      <c r="AV141" s="300">
        <v>7.1287004399999992E-2</v>
      </c>
      <c r="AW141" s="299" t="e">
        <v>#REF!</v>
      </c>
      <c r="AX141" s="734" t="e">
        <v>#REF!</v>
      </c>
      <c r="AY141" s="752" t="e">
        <v>#REF!</v>
      </c>
      <c r="AZ141" s="810">
        <v>1</v>
      </c>
      <c r="BA141" s="752">
        <v>2.9346047570928113</v>
      </c>
      <c r="BB141" s="735">
        <v>0.56439636199999998</v>
      </c>
      <c r="BC141" s="735">
        <v>5.6071434465674823</v>
      </c>
      <c r="BD141" s="810">
        <v>1</v>
      </c>
      <c r="BE141" s="752">
        <v>5.6071434465674823</v>
      </c>
      <c r="BF141" s="732">
        <v>13.557872207417743</v>
      </c>
      <c r="BG141" s="732">
        <v>33.95412447643119</v>
      </c>
      <c r="BH141" s="754"/>
      <c r="BI141" s="409"/>
      <c r="BJ141" s="409"/>
      <c r="BK141" s="409"/>
      <c r="BL141" s="722" t="s">
        <v>225</v>
      </c>
      <c r="BM141" s="409"/>
      <c r="BN141" s="409" t="s">
        <v>75</v>
      </c>
      <c r="BO141" s="364"/>
      <c r="BP141" s="723"/>
      <c r="BQ141" s="16"/>
      <c r="BR141" s="16"/>
      <c r="BS141" s="16"/>
      <c r="BT141" s="16"/>
      <c r="BU141" s="16"/>
      <c r="BV141" s="16"/>
      <c r="BW141" s="16"/>
    </row>
    <row r="142" spans="1:75" ht="12" customHeight="1" x14ac:dyDescent="0.2">
      <c r="A142" s="3">
        <v>139</v>
      </c>
      <c r="B142" s="716" t="s">
        <v>115</v>
      </c>
      <c r="C142" s="740" t="s">
        <v>267</v>
      </c>
      <c r="D142" s="721" t="s">
        <v>267</v>
      </c>
      <c r="E142" s="741" t="s">
        <v>716</v>
      </c>
      <c r="F142" s="742" t="s">
        <v>420</v>
      </c>
      <c r="G142" s="723">
        <v>438.35599999999999</v>
      </c>
      <c r="H142" s="723">
        <v>455.59899999999999</v>
      </c>
      <c r="I142" s="723">
        <v>476.053</v>
      </c>
      <c r="J142" s="723">
        <v>517.85299999999995</v>
      </c>
      <c r="K142" s="723">
        <v>416.81799999999998</v>
      </c>
      <c r="L142" s="723">
        <v>432.048</v>
      </c>
      <c r="M142" s="723">
        <v>450.70800000000003</v>
      </c>
      <c r="N142" s="723">
        <v>490.76600000000002</v>
      </c>
      <c r="O142" s="298">
        <v>1370.0079999999998</v>
      </c>
      <c r="P142" s="743">
        <v>1299.5740000000001</v>
      </c>
      <c r="Q142" s="744">
        <v>3.4545849081895099</v>
      </c>
      <c r="R142" s="745">
        <v>2.0804180822962053</v>
      </c>
      <c r="S142" s="731">
        <v>12.5</v>
      </c>
      <c r="T142" s="732">
        <v>22.1</v>
      </c>
      <c r="U142" s="732">
        <v>27.1</v>
      </c>
      <c r="V142" s="732"/>
      <c r="W142" s="731">
        <v>12.3</v>
      </c>
      <c r="X142" s="732">
        <v>25</v>
      </c>
      <c r="Y142" s="732">
        <v>28</v>
      </c>
      <c r="Z142" s="364"/>
      <c r="AA142" s="732">
        <v>20.6</v>
      </c>
      <c r="AB142" s="732">
        <v>21.8</v>
      </c>
      <c r="AC142" s="746">
        <v>21.2</v>
      </c>
      <c r="AD142" s="731">
        <v>12.5</v>
      </c>
      <c r="AE142" s="732">
        <v>22.1</v>
      </c>
      <c r="AF142" s="732">
        <v>27.1</v>
      </c>
      <c r="AG142" s="732"/>
      <c r="AH142" s="731">
        <v>12.3</v>
      </c>
      <c r="AI142" s="732">
        <v>25</v>
      </c>
      <c r="AJ142" s="732">
        <v>28</v>
      </c>
      <c r="AK142" s="364"/>
      <c r="AL142" s="732">
        <v>20.6</v>
      </c>
      <c r="AM142" s="732">
        <v>21.8</v>
      </c>
      <c r="AN142" s="746">
        <v>21.2</v>
      </c>
      <c r="AO142" s="733">
        <v>0.75852439191629495</v>
      </c>
      <c r="AP142" s="732">
        <v>15.625602473475677</v>
      </c>
      <c r="AQ142" s="732">
        <v>16.53583174377523</v>
      </c>
      <c r="AR142" s="732">
        <v>19.920179277156361</v>
      </c>
      <c r="AS142" s="299">
        <v>0.56997109600000007</v>
      </c>
      <c r="AT142" s="820">
        <v>3.6395287450000002</v>
      </c>
      <c r="AU142" s="748">
        <v>3.5839850281428109</v>
      </c>
      <c r="AV142" s="300">
        <v>0.66721303071557447</v>
      </c>
      <c r="AW142" s="299" t="e">
        <v>#REF!</v>
      </c>
      <c r="AX142" s="734" t="e">
        <v>#REF!</v>
      </c>
      <c r="AY142" s="752" t="e">
        <v>#REF!</v>
      </c>
      <c r="AZ142" s="806">
        <v>0.89</v>
      </c>
      <c r="BA142" s="804">
        <v>3.1897466750471017</v>
      </c>
      <c r="BB142" s="735">
        <v>0.732040987192624</v>
      </c>
      <c r="BC142" s="735">
        <v>7.1827756340164175</v>
      </c>
      <c r="BD142" s="806">
        <v>0.89</v>
      </c>
      <c r="BE142" s="804">
        <v>6.3926703142746115</v>
      </c>
      <c r="BF142" s="732">
        <v>0.55219575935838461</v>
      </c>
      <c r="BG142" s="732">
        <v>1.8993463317172632</v>
      </c>
      <c r="BH142" s="749" t="s">
        <v>437</v>
      </c>
      <c r="BI142" s="409" t="s">
        <v>237</v>
      </c>
      <c r="BJ142" s="753">
        <v>1243</v>
      </c>
      <c r="BK142" s="755">
        <v>0.98</v>
      </c>
      <c r="BL142" s="722" t="s">
        <v>235</v>
      </c>
      <c r="BM142" s="409" t="s">
        <v>438</v>
      </c>
      <c r="BN142" s="409" t="s">
        <v>264</v>
      </c>
      <c r="BO142" s="364" t="s">
        <v>913</v>
      </c>
      <c r="BP142" s="723"/>
      <c r="BQ142" s="16"/>
      <c r="BR142" s="16"/>
      <c r="BS142" s="16"/>
      <c r="BT142" s="16"/>
      <c r="BU142" s="16"/>
      <c r="BV142" s="16"/>
      <c r="BW142" s="16"/>
    </row>
    <row r="143" spans="1:75" ht="12" customHeight="1" x14ac:dyDescent="0.2">
      <c r="A143" s="3">
        <v>140</v>
      </c>
      <c r="B143" s="716" t="s">
        <v>117</v>
      </c>
      <c r="C143" s="740" t="s">
        <v>270</v>
      </c>
      <c r="D143" s="721" t="s">
        <v>270</v>
      </c>
      <c r="E143" s="741" t="s">
        <v>718</v>
      </c>
      <c r="F143" s="742" t="s">
        <v>420</v>
      </c>
      <c r="G143" s="723">
        <v>9.9429999999999996</v>
      </c>
      <c r="H143" s="723">
        <v>10.894</v>
      </c>
      <c r="I143" s="723">
        <v>11.185</v>
      </c>
      <c r="J143" s="723">
        <v>10.871</v>
      </c>
      <c r="K143" s="723">
        <v>9.5009999999999994</v>
      </c>
      <c r="L143" s="723">
        <v>10.422000000000001</v>
      </c>
      <c r="M143" s="723">
        <v>10.733000000000001</v>
      </c>
      <c r="N143" s="723">
        <v>10.483000000000001</v>
      </c>
      <c r="O143" s="298">
        <v>32.021999999999998</v>
      </c>
      <c r="P143" s="743">
        <v>30.656000000000002</v>
      </c>
      <c r="Q143" s="744">
        <v>5.08</v>
      </c>
      <c r="R143" s="745">
        <v>2.3180315241871123</v>
      </c>
      <c r="S143" s="731"/>
      <c r="T143" s="732"/>
      <c r="U143" s="732"/>
      <c r="V143" s="732"/>
      <c r="W143" s="731"/>
      <c r="X143" s="732"/>
      <c r="Y143" s="732"/>
      <c r="Z143" s="364"/>
      <c r="AA143" s="732"/>
      <c r="AB143" s="732"/>
      <c r="AC143" s="746"/>
      <c r="AD143" s="731" t="s">
        <v>686</v>
      </c>
      <c r="AE143" s="732" t="s">
        <v>686</v>
      </c>
      <c r="AF143" s="732" t="s">
        <v>686</v>
      </c>
      <c r="AG143" s="747" t="s">
        <v>686</v>
      </c>
      <c r="AH143" s="731" t="s">
        <v>686</v>
      </c>
      <c r="AI143" s="732" t="s">
        <v>686</v>
      </c>
      <c r="AJ143" s="732" t="s">
        <v>686</v>
      </c>
      <c r="AK143" s="747" t="s">
        <v>686</v>
      </c>
      <c r="AL143" s="731" t="s">
        <v>686</v>
      </c>
      <c r="AM143" s="747" t="s">
        <v>686</v>
      </c>
      <c r="AN143" s="746">
        <v>0.9</v>
      </c>
      <c r="AO143" s="733">
        <v>1.1166596956660293</v>
      </c>
      <c r="AP143" s="732">
        <v>1.0049937260994264</v>
      </c>
      <c r="AQ143" s="732">
        <v>1.0049937260994264</v>
      </c>
      <c r="AR143" s="732">
        <v>0.9262484315248567</v>
      </c>
      <c r="AS143" s="299">
        <v>5.6410199999999992E-4</v>
      </c>
      <c r="AT143" s="820">
        <v>3.4974324000000001E-3</v>
      </c>
      <c r="AU143" s="748">
        <v>4.0371917151014874E-3</v>
      </c>
      <c r="AV143" s="300">
        <v>1.2876381616276292E-4</v>
      </c>
      <c r="AW143" s="299" t="e">
        <v>#REF!</v>
      </c>
      <c r="AX143" s="734" t="e">
        <v>#REF!</v>
      </c>
      <c r="AY143" s="752" t="e">
        <v>#REF!</v>
      </c>
      <c r="AZ143" s="810">
        <v>1</v>
      </c>
      <c r="BA143" s="752">
        <v>4.0371917151014874E-3</v>
      </c>
      <c r="BB143" s="735">
        <v>7.787083602712715E-4</v>
      </c>
      <c r="BC143" s="735">
        <v>7.4206140820215491E-3</v>
      </c>
      <c r="BD143" s="810">
        <v>1</v>
      </c>
      <c r="BE143" s="752">
        <v>7.4206140820215491E-3</v>
      </c>
      <c r="BF143" s="732">
        <v>4.63495477538784E-3</v>
      </c>
      <c r="BG143" s="732">
        <v>9.9142428828069909E-3</v>
      </c>
      <c r="BH143" s="754"/>
      <c r="BI143" s="409"/>
      <c r="BJ143" s="409"/>
      <c r="BK143" s="409"/>
      <c r="BL143" s="722" t="s">
        <v>225</v>
      </c>
      <c r="BM143" s="409"/>
      <c r="BN143" s="409" t="s">
        <v>52</v>
      </c>
      <c r="BO143" s="364"/>
      <c r="BP143" s="723"/>
      <c r="BQ143" s="16"/>
      <c r="BR143" s="16"/>
      <c r="BS143" s="16"/>
      <c r="BT143" s="16"/>
      <c r="BU143" s="16"/>
      <c r="BV143" s="16"/>
      <c r="BW143" s="16"/>
    </row>
    <row r="144" spans="1:75" s="16" customFormat="1" ht="12" customHeight="1" x14ac:dyDescent="0.2">
      <c r="A144" s="24">
        <v>141</v>
      </c>
      <c r="B144" s="716" t="s">
        <v>119</v>
      </c>
      <c r="C144" s="740" t="s">
        <v>270</v>
      </c>
      <c r="D144" s="721" t="s">
        <v>267</v>
      </c>
      <c r="E144" s="741" t="s">
        <v>718</v>
      </c>
      <c r="F144" s="742" t="s">
        <v>420</v>
      </c>
      <c r="G144" s="723">
        <v>154.84899999999999</v>
      </c>
      <c r="H144" s="723">
        <v>160.054</v>
      </c>
      <c r="I144" s="723">
        <v>166.375</v>
      </c>
      <c r="J144" s="723">
        <v>155.685</v>
      </c>
      <c r="K144" s="723">
        <v>146.40299999999999</v>
      </c>
      <c r="L144" s="723">
        <v>152.31</v>
      </c>
      <c r="M144" s="723">
        <v>157.48699999999999</v>
      </c>
      <c r="N144" s="723">
        <v>150.06899999999999</v>
      </c>
      <c r="O144" s="298">
        <v>481.27800000000002</v>
      </c>
      <c r="P144" s="743">
        <v>456.19999999999993</v>
      </c>
      <c r="Q144" s="744">
        <v>3.94254962173884</v>
      </c>
      <c r="R144" s="745">
        <v>2.1490724928713534</v>
      </c>
      <c r="S144" s="732">
        <v>11.5</v>
      </c>
      <c r="T144" s="732">
        <v>22.8</v>
      </c>
      <c r="U144" s="732">
        <v>23.9</v>
      </c>
      <c r="V144" s="747"/>
      <c r="W144" s="732">
        <v>11.5</v>
      </c>
      <c r="X144" s="732">
        <v>22.8</v>
      </c>
      <c r="Y144" s="732">
        <v>23.9</v>
      </c>
      <c r="Z144" s="364"/>
      <c r="AA144" s="732"/>
      <c r="AB144" s="732"/>
      <c r="AC144" s="746">
        <v>19.399999999999999</v>
      </c>
      <c r="AD144" s="732">
        <v>11.5</v>
      </c>
      <c r="AE144" s="732">
        <v>22.8</v>
      </c>
      <c r="AF144" s="732">
        <v>23.9</v>
      </c>
      <c r="AG144" s="747"/>
      <c r="AH144" s="732">
        <v>11.5</v>
      </c>
      <c r="AI144" s="732">
        <v>22.8</v>
      </c>
      <c r="AJ144" s="732">
        <v>23.9</v>
      </c>
      <c r="AK144" s="364"/>
      <c r="AL144" s="732"/>
      <c r="AM144" s="732"/>
      <c r="AN144" s="746">
        <v>19.399999999999999</v>
      </c>
      <c r="AO144" s="733">
        <v>0.75852439191629495</v>
      </c>
      <c r="AP144" s="732">
        <v>14.715373203176121</v>
      </c>
      <c r="AQ144" s="732">
        <v>14.715373203176121</v>
      </c>
      <c r="AR144" s="732">
        <v>18.228843300794029</v>
      </c>
      <c r="AS144" s="299">
        <v>0.18326598999999999</v>
      </c>
      <c r="AT144" s="820">
        <v>1.1931976049999999</v>
      </c>
      <c r="AU144" s="748">
        <v>1.1744810490874902</v>
      </c>
      <c r="AV144" s="300">
        <v>0.21026169531018346</v>
      </c>
      <c r="AW144" s="299" t="e">
        <v>#REF!</v>
      </c>
      <c r="AX144" s="734" t="e">
        <v>#REF!</v>
      </c>
      <c r="AY144" s="752" t="e">
        <v>#REF!</v>
      </c>
      <c r="AZ144" s="810">
        <v>1</v>
      </c>
      <c r="BA144" s="752">
        <v>1.1744810490874902</v>
      </c>
      <c r="BB144" s="735">
        <v>0.2282588321836391</v>
      </c>
      <c r="BC144" s="735">
        <v>2.1724494168129369</v>
      </c>
      <c r="BD144" s="810">
        <v>1</v>
      </c>
      <c r="BE144" s="752">
        <v>2.1724494168129369</v>
      </c>
      <c r="BF144" s="732">
        <v>0.31848251441063391</v>
      </c>
      <c r="BG144" s="732">
        <v>1.4512742599298709</v>
      </c>
      <c r="BH144" s="749" t="s">
        <v>1047</v>
      </c>
      <c r="BI144" s="409" t="s">
        <v>739</v>
      </c>
      <c r="BJ144" s="753">
        <v>301</v>
      </c>
      <c r="BK144" s="755" t="s">
        <v>1268</v>
      </c>
      <c r="BL144" s="722" t="s">
        <v>235</v>
      </c>
      <c r="BM144" s="409" t="s">
        <v>1267</v>
      </c>
      <c r="BN144" s="409" t="s">
        <v>264</v>
      </c>
      <c r="BO144" s="364" t="s">
        <v>1269</v>
      </c>
      <c r="BP144" s="723"/>
    </row>
    <row r="145" spans="1:75" ht="12" customHeight="1" x14ac:dyDescent="0.2">
      <c r="A145" s="3">
        <v>142</v>
      </c>
      <c r="B145" s="716" t="s">
        <v>120</v>
      </c>
      <c r="C145" s="740" t="s">
        <v>269</v>
      </c>
      <c r="D145" s="721" t="s">
        <v>269</v>
      </c>
      <c r="E145" s="741" t="s">
        <v>720</v>
      </c>
      <c r="F145" s="742" t="s">
        <v>418</v>
      </c>
      <c r="G145" s="723">
        <v>332.42599999999999</v>
      </c>
      <c r="H145" s="723">
        <v>338.411</v>
      </c>
      <c r="I145" s="723">
        <v>330.02199999999999</v>
      </c>
      <c r="J145" s="723">
        <v>313.05900000000003</v>
      </c>
      <c r="K145" s="723">
        <v>318.517</v>
      </c>
      <c r="L145" s="723">
        <v>321.346</v>
      </c>
      <c r="M145" s="723">
        <v>310.19900000000001</v>
      </c>
      <c r="N145" s="723">
        <v>292.40800000000002</v>
      </c>
      <c r="O145" s="298">
        <v>1000.8589999999999</v>
      </c>
      <c r="P145" s="743">
        <v>950.06200000000013</v>
      </c>
      <c r="Q145" s="744">
        <v>14.3141394477629</v>
      </c>
      <c r="R145" s="745">
        <v>4.2850228461888147</v>
      </c>
      <c r="S145" s="731"/>
      <c r="T145" s="732"/>
      <c r="U145" s="732"/>
      <c r="V145" s="732"/>
      <c r="W145" s="731"/>
      <c r="X145" s="732"/>
      <c r="Y145" s="732"/>
      <c r="Z145" s="364"/>
      <c r="AA145" s="732"/>
      <c r="AB145" s="732"/>
      <c r="AC145" s="746"/>
      <c r="AD145" s="731">
        <v>0.32500000000000001</v>
      </c>
      <c r="AE145" s="732">
        <v>3.85</v>
      </c>
      <c r="AF145" s="732">
        <v>5.32</v>
      </c>
      <c r="AG145" s="747">
        <v>12.8</v>
      </c>
      <c r="AH145" s="731">
        <v>0.32500000000000001</v>
      </c>
      <c r="AI145" s="732">
        <v>3.85</v>
      </c>
      <c r="AJ145" s="732">
        <v>5.32</v>
      </c>
      <c r="AK145" s="747">
        <v>12.8</v>
      </c>
      <c r="AL145" s="731" t="s">
        <v>686</v>
      </c>
      <c r="AM145" s="747" t="s">
        <v>686</v>
      </c>
      <c r="AN145" s="746">
        <v>3.2</v>
      </c>
      <c r="AO145" s="733">
        <v>0.67751196172248818</v>
      </c>
      <c r="AP145" s="732">
        <v>12.8</v>
      </c>
      <c r="AQ145" s="732">
        <v>12.8</v>
      </c>
      <c r="AR145" s="732">
        <v>5.6000000000000005</v>
      </c>
      <c r="AS145" s="299">
        <v>6.1575966450000005E-2</v>
      </c>
      <c r="AT145" s="820">
        <v>0.29830710112500003</v>
      </c>
      <c r="AU145" s="748">
        <v>0.29552738620960811</v>
      </c>
      <c r="AV145" s="300">
        <v>4.6499865600000009E-2</v>
      </c>
      <c r="AW145" s="299" t="e">
        <v>#REF!</v>
      </c>
      <c r="AX145" s="734" t="e">
        <v>#REF!</v>
      </c>
      <c r="AY145" s="752" t="e">
        <v>#REF!</v>
      </c>
      <c r="AZ145" s="810">
        <v>1</v>
      </c>
      <c r="BA145" s="752">
        <v>0.29552738620960811</v>
      </c>
      <c r="BB145" s="735">
        <v>0.13907574245000001</v>
      </c>
      <c r="BC145" s="735">
        <v>0.76934838637591119</v>
      </c>
      <c r="BD145" s="810">
        <v>1</v>
      </c>
      <c r="BE145" s="752">
        <v>0.76934838637591119</v>
      </c>
      <c r="BF145" s="732">
        <v>0.53444999081929034</v>
      </c>
      <c r="BG145" s="732">
        <v>2.7606604844733145</v>
      </c>
      <c r="BH145" s="749"/>
      <c r="BI145" s="409"/>
      <c r="BJ145" s="750"/>
      <c r="BK145" s="751"/>
      <c r="BL145" s="722" t="s">
        <v>225</v>
      </c>
      <c r="BM145" s="409"/>
      <c r="BN145" s="409" t="s">
        <v>108</v>
      </c>
      <c r="BO145" s="364"/>
      <c r="BP145" s="723"/>
      <c r="BQ145" s="16"/>
      <c r="BR145" s="16"/>
      <c r="BS145" s="16"/>
      <c r="BT145" s="16"/>
      <c r="BU145" s="16"/>
      <c r="BV145" s="16"/>
      <c r="BW145" s="16"/>
    </row>
    <row r="146" spans="1:75" ht="12" customHeight="1" x14ac:dyDescent="0.2">
      <c r="A146" s="3">
        <v>143</v>
      </c>
      <c r="B146" s="716" t="s">
        <v>121</v>
      </c>
      <c r="C146" s="740" t="s">
        <v>268</v>
      </c>
      <c r="D146" s="721" t="s">
        <v>268</v>
      </c>
      <c r="E146" s="741" t="s">
        <v>719</v>
      </c>
      <c r="F146" s="742" t="s">
        <v>417</v>
      </c>
      <c r="G146" s="723">
        <v>2518.9740000000002</v>
      </c>
      <c r="H146" s="723">
        <v>2092.3339999999998</v>
      </c>
      <c r="I146" s="723">
        <v>1724.963</v>
      </c>
      <c r="J146" s="723">
        <v>1397.2940000000001</v>
      </c>
      <c r="K146" s="723">
        <v>2421.6289999999999</v>
      </c>
      <c r="L146" s="723">
        <v>2022.2550000000001</v>
      </c>
      <c r="M146" s="723">
        <v>1670.116</v>
      </c>
      <c r="N146" s="723">
        <v>1351.742</v>
      </c>
      <c r="O146" s="298">
        <v>6336.2709999999997</v>
      </c>
      <c r="P146" s="743">
        <v>6114</v>
      </c>
      <c r="Q146" s="744">
        <v>46.721429212176403</v>
      </c>
      <c r="R146" s="745">
        <v>37.017630176417427</v>
      </c>
      <c r="S146" s="731"/>
      <c r="T146" s="732"/>
      <c r="U146" s="732"/>
      <c r="V146" s="732"/>
      <c r="W146" s="731"/>
      <c r="X146" s="732"/>
      <c r="Y146" s="732"/>
      <c r="Z146" s="364"/>
      <c r="AA146" s="732"/>
      <c r="AB146" s="732"/>
      <c r="AC146" s="746"/>
      <c r="AD146" s="731"/>
      <c r="AE146" s="732"/>
      <c r="AF146" s="732"/>
      <c r="AG146" s="747"/>
      <c r="AH146" s="731"/>
      <c r="AI146" s="732"/>
      <c r="AJ146" s="732"/>
      <c r="AK146" s="747"/>
      <c r="AL146" s="731" t="s">
        <v>686</v>
      </c>
      <c r="AM146" s="747" t="s">
        <v>686</v>
      </c>
      <c r="AN146" s="723">
        <v>0.38</v>
      </c>
      <c r="AO146" s="733">
        <v>5.9113996488366158</v>
      </c>
      <c r="AP146" s="732">
        <v>2.2463318665579139</v>
      </c>
      <c r="AQ146" s="732">
        <v>2.2463318665579139</v>
      </c>
      <c r="AR146" s="732">
        <v>0.84658296663947852</v>
      </c>
      <c r="AS146" s="299">
        <v>4.7311029800000008E-2</v>
      </c>
      <c r="AT146" s="820">
        <v>0.29332838476000006</v>
      </c>
      <c r="AU146" s="748">
        <v>0.14511967287266908</v>
      </c>
      <c r="AV146" s="300">
        <v>3.7051483014689406E-2</v>
      </c>
      <c r="AW146" s="299" t="e">
        <v>#REF!</v>
      </c>
      <c r="AX146" s="734" t="e">
        <v>#REF!</v>
      </c>
      <c r="AY146" s="752" t="e">
        <v>#REF!</v>
      </c>
      <c r="AZ146" s="810">
        <v>1</v>
      </c>
      <c r="BA146" s="752">
        <v>0.14511967287266908</v>
      </c>
      <c r="BB146" s="735">
        <v>0.10906350149114902</v>
      </c>
      <c r="BC146" s="735">
        <v>0.33254130786344505</v>
      </c>
      <c r="BD146" s="810">
        <v>1</v>
      </c>
      <c r="BE146" s="752">
        <v>0.33254130786344505</v>
      </c>
      <c r="BF146" s="732">
        <v>26.812732921020704</v>
      </c>
      <c r="BG146" s="732">
        <v>42.658971334530172</v>
      </c>
      <c r="BH146" s="749"/>
      <c r="BI146" s="409"/>
      <c r="BJ146" s="750"/>
      <c r="BK146" s="751"/>
      <c r="BL146" s="722" t="s">
        <v>225</v>
      </c>
      <c r="BM146" s="409"/>
      <c r="BN146" s="409" t="s">
        <v>103</v>
      </c>
      <c r="BO146" s="364"/>
      <c r="BP146" s="723"/>
      <c r="BQ146" s="16"/>
      <c r="BR146" s="16"/>
      <c r="BS146" s="16"/>
      <c r="BT146" s="16"/>
      <c r="BU146" s="16"/>
      <c r="BV146" s="16"/>
      <c r="BW146" s="16"/>
    </row>
    <row r="147" spans="1:75" ht="12" customHeight="1" x14ac:dyDescent="0.2">
      <c r="A147" s="3">
        <v>144</v>
      </c>
      <c r="B147" s="716" t="s">
        <v>122</v>
      </c>
      <c r="C147" s="740" t="s">
        <v>268</v>
      </c>
      <c r="D147" s="721" t="s">
        <v>268</v>
      </c>
      <c r="E147" s="741" t="s">
        <v>719</v>
      </c>
      <c r="F147" s="742" t="s">
        <v>418</v>
      </c>
      <c r="G147" s="723">
        <v>17651.819</v>
      </c>
      <c r="H147" s="723">
        <v>15633.684999999999</v>
      </c>
      <c r="I147" s="723">
        <v>13521.47</v>
      </c>
      <c r="J147" s="723">
        <v>11489.156999999999</v>
      </c>
      <c r="K147" s="723">
        <v>16818.906999999999</v>
      </c>
      <c r="L147" s="723">
        <v>14952.037</v>
      </c>
      <c r="M147" s="723">
        <v>12977.195</v>
      </c>
      <c r="N147" s="723">
        <v>11077.974</v>
      </c>
      <c r="O147" s="298">
        <v>46806.974000000002</v>
      </c>
      <c r="P147" s="743">
        <v>44748.138999999996</v>
      </c>
      <c r="Q147" s="744">
        <v>74.160316590376794</v>
      </c>
      <c r="R147" s="745">
        <v>229.77084208908099</v>
      </c>
      <c r="S147" s="731"/>
      <c r="T147" s="732"/>
      <c r="U147" s="732"/>
      <c r="V147" s="732"/>
      <c r="W147" s="731"/>
      <c r="X147" s="732"/>
      <c r="Y147" s="732"/>
      <c r="Z147" s="364"/>
      <c r="AA147" s="732"/>
      <c r="AB147" s="732"/>
      <c r="AC147" s="746"/>
      <c r="AD147" s="731"/>
      <c r="AE147" s="732"/>
      <c r="AF147" s="732"/>
      <c r="AG147" s="747"/>
      <c r="AH147" s="731"/>
      <c r="AI147" s="732"/>
      <c r="AJ147" s="732"/>
      <c r="AK147" s="747"/>
      <c r="AL147" s="731" t="s">
        <v>686</v>
      </c>
      <c r="AM147" s="747" t="s">
        <v>686</v>
      </c>
      <c r="AN147" s="723">
        <v>1.7</v>
      </c>
      <c r="AO147" s="733">
        <v>5.9113996488366158</v>
      </c>
      <c r="AP147" s="732">
        <v>10.049379403022247</v>
      </c>
      <c r="AQ147" s="732">
        <v>10.049379403022247</v>
      </c>
      <c r="AR147" s="732">
        <v>3.7873448507555616</v>
      </c>
      <c r="AS147" s="299">
        <v>1.5564369209999998</v>
      </c>
      <c r="AT147" s="820">
        <v>9.6499089102000006</v>
      </c>
      <c r="AU147" s="748">
        <v>2.0403598864216939</v>
      </c>
      <c r="AV147" s="300">
        <v>1.360713968740229</v>
      </c>
      <c r="AW147" s="299" t="e">
        <v>#REF!</v>
      </c>
      <c r="AX147" s="734" t="e">
        <v>#REF!</v>
      </c>
      <c r="AY147" s="752" t="e">
        <v>#REF!</v>
      </c>
      <c r="AZ147" s="810">
        <v>1</v>
      </c>
      <c r="BA147" s="752">
        <v>2.0403598864216939</v>
      </c>
      <c r="BB147" s="735">
        <v>3.8242935355670484</v>
      </c>
      <c r="BC147" s="735">
        <v>4.4402936874669487</v>
      </c>
      <c r="BD147" s="810">
        <v>1</v>
      </c>
      <c r="BE147" s="752">
        <v>4.4402936874669487</v>
      </c>
      <c r="BF147" s="732">
        <v>1254.4087823757577</v>
      </c>
      <c r="BG147" s="732">
        <v>3180.0197182023794</v>
      </c>
      <c r="BH147" s="749"/>
      <c r="BI147" s="409"/>
      <c r="BJ147" s="750"/>
      <c r="BK147" s="751"/>
      <c r="BL147" s="722" t="s">
        <v>225</v>
      </c>
      <c r="BM147" s="409"/>
      <c r="BN147" s="409" t="s">
        <v>58</v>
      </c>
      <c r="BO147" s="364"/>
      <c r="BP147" s="723"/>
      <c r="BQ147" s="16"/>
      <c r="BR147" s="16"/>
      <c r="BS147" s="16"/>
      <c r="BT147" s="16"/>
      <c r="BU147" s="16"/>
      <c r="BV147" s="16"/>
      <c r="BW147" s="16"/>
    </row>
    <row r="148" spans="1:75" ht="12" customHeight="1" x14ac:dyDescent="0.2">
      <c r="A148" s="3">
        <v>115</v>
      </c>
      <c r="B148" s="716" t="s">
        <v>1002</v>
      </c>
      <c r="C148" s="740" t="s">
        <v>267</v>
      </c>
      <c r="D148" s="721" t="s">
        <v>267</v>
      </c>
      <c r="E148" s="741" t="s">
        <v>716</v>
      </c>
      <c r="F148" s="742" t="s">
        <v>419</v>
      </c>
      <c r="G148" s="723">
        <v>56.21</v>
      </c>
      <c r="H148" s="723">
        <v>60.148000000000003</v>
      </c>
      <c r="I148" s="723">
        <v>58.000999999999998</v>
      </c>
      <c r="J148" s="723">
        <v>61.353999999999999</v>
      </c>
      <c r="K148" s="723">
        <v>53.097999999999999</v>
      </c>
      <c r="L148" s="723">
        <v>55.912999999999997</v>
      </c>
      <c r="M148" s="723">
        <v>54.167000000000002</v>
      </c>
      <c r="N148" s="723">
        <v>57.832000000000001</v>
      </c>
      <c r="O148" s="298">
        <v>174.35900000000001</v>
      </c>
      <c r="P148" s="743">
        <v>163.178</v>
      </c>
      <c r="Q148" s="744">
        <v>5.3445098768762502</v>
      </c>
      <c r="R148" s="745">
        <v>2.3591889914321058</v>
      </c>
      <c r="S148" s="731">
        <v>3.7</v>
      </c>
      <c r="T148" s="409">
        <v>7.8</v>
      </c>
      <c r="U148" s="409">
        <v>8.9</v>
      </c>
      <c r="V148" s="409"/>
      <c r="W148" s="754">
        <v>7.6</v>
      </c>
      <c r="X148" s="409">
        <v>10.1</v>
      </c>
      <c r="Y148" s="409">
        <v>8.1999999999999993</v>
      </c>
      <c r="Z148" s="364"/>
      <c r="AA148" s="732">
        <v>6.8</v>
      </c>
      <c r="AB148" s="732">
        <v>8.6</v>
      </c>
      <c r="AC148" s="746">
        <v>7.7</v>
      </c>
      <c r="AD148" s="731">
        <v>3.7</v>
      </c>
      <c r="AE148" s="409">
        <v>7.8</v>
      </c>
      <c r="AF148" s="409">
        <v>8.9</v>
      </c>
      <c r="AG148" s="409"/>
      <c r="AH148" s="754">
        <v>7.6</v>
      </c>
      <c r="AI148" s="409">
        <v>10.1</v>
      </c>
      <c r="AJ148" s="409">
        <v>8.1999999999999993</v>
      </c>
      <c r="AK148" s="364"/>
      <c r="AL148" s="732">
        <v>6.8</v>
      </c>
      <c r="AM148" s="732">
        <v>8.6</v>
      </c>
      <c r="AN148" s="746">
        <v>7.7</v>
      </c>
      <c r="AO148" s="733">
        <v>0.75852439191629495</v>
      </c>
      <c r="AP148" s="732">
        <v>5.1579658650308051</v>
      </c>
      <c r="AQ148" s="732">
        <v>6.5233097704801359</v>
      </c>
      <c r="AR148" s="732">
        <v>7.2351594544388682</v>
      </c>
      <c r="AS148" s="299">
        <v>2.6057757999999993E-2</v>
      </c>
      <c r="AT148" s="820">
        <v>0.178807085</v>
      </c>
      <c r="AU148" s="748">
        <v>0.17549300622572861</v>
      </c>
      <c r="AV148" s="300">
        <v>3.0220065329977043E-2</v>
      </c>
      <c r="AW148" s="299" t="e">
        <v>#REF!</v>
      </c>
      <c r="AX148" s="734" t="e">
        <v>#REF!</v>
      </c>
      <c r="AY148" s="752" t="e">
        <v>#REF!</v>
      </c>
      <c r="AZ148" s="810">
        <v>1</v>
      </c>
      <c r="BA148" s="752">
        <v>0.17549300622572861</v>
      </c>
      <c r="BB148" s="735">
        <v>3.2994936883295065E-2</v>
      </c>
      <c r="BC148" s="735">
        <v>0.32975794107135131</v>
      </c>
      <c r="BD148" s="810">
        <v>1</v>
      </c>
      <c r="BE148" s="752">
        <v>0.32975794107135131</v>
      </c>
      <c r="BF148" s="732">
        <v>5.5753192904708676E-2</v>
      </c>
      <c r="BG148" s="732">
        <v>0.16231404288895904</v>
      </c>
      <c r="BH148" s="749" t="s">
        <v>724</v>
      </c>
      <c r="BI148" s="409" t="s">
        <v>237</v>
      </c>
      <c r="BJ148" s="750">
        <v>137</v>
      </c>
      <c r="BK148" s="771">
        <v>0.996</v>
      </c>
      <c r="BL148" s="722" t="s">
        <v>235</v>
      </c>
      <c r="BM148" s="409" t="s">
        <v>723</v>
      </c>
      <c r="BN148" s="409" t="s">
        <v>264</v>
      </c>
      <c r="BO148" s="364" t="s">
        <v>895</v>
      </c>
      <c r="BP148" s="723"/>
      <c r="BQ148" s="16"/>
      <c r="BR148" s="16"/>
      <c r="BS148" s="16"/>
      <c r="BT148" s="16"/>
      <c r="BU148" s="16"/>
      <c r="BV148" s="16"/>
      <c r="BW148" s="16"/>
    </row>
    <row r="149" spans="1:75" ht="12" customHeight="1" x14ac:dyDescent="0.25">
      <c r="A149" s="3"/>
      <c r="B149" s="716" t="s">
        <v>1000</v>
      </c>
      <c r="C149" s="740" t="s">
        <v>270</v>
      </c>
      <c r="D149" s="721" t="s">
        <v>270</v>
      </c>
      <c r="E149" s="741" t="s">
        <v>718</v>
      </c>
      <c r="F149" s="742" t="s">
        <v>420</v>
      </c>
      <c r="G149" s="758">
        <v>2.9314079422382671</v>
      </c>
      <c r="H149" s="758">
        <v>2.8267148014440431</v>
      </c>
      <c r="I149" s="758">
        <v>2.9314079422382671</v>
      </c>
      <c r="J149" s="758">
        <v>2.617328519855596</v>
      </c>
      <c r="K149" s="758">
        <v>2.7220216606498195</v>
      </c>
      <c r="L149" s="758">
        <v>2.7220216606498195</v>
      </c>
      <c r="M149" s="758">
        <v>2.7220216606498195</v>
      </c>
      <c r="N149" s="758">
        <v>2.5126353790613716</v>
      </c>
      <c r="O149" s="298">
        <v>8.6895306859205768</v>
      </c>
      <c r="P149" s="743">
        <v>8.1660649819494591</v>
      </c>
      <c r="Q149" s="744">
        <v>11.99</v>
      </c>
      <c r="R149" s="745">
        <v>3.6710793660632426</v>
      </c>
      <c r="S149" s="731"/>
      <c r="T149" s="732"/>
      <c r="U149" s="732"/>
      <c r="V149" s="732"/>
      <c r="W149" s="731"/>
      <c r="X149" s="732"/>
      <c r="Y149" s="732"/>
      <c r="Z149" s="364"/>
      <c r="AA149" s="732"/>
      <c r="AB149" s="732"/>
      <c r="AC149" s="746"/>
      <c r="AD149" s="731"/>
      <c r="AE149" s="732"/>
      <c r="AF149" s="732"/>
      <c r="AG149" s="732"/>
      <c r="AH149" s="731"/>
      <c r="AI149" s="732"/>
      <c r="AJ149" s="732"/>
      <c r="AK149" s="747"/>
      <c r="AL149" s="732"/>
      <c r="AM149" s="732"/>
      <c r="AN149" s="803">
        <v>0.9</v>
      </c>
      <c r="AO149" s="733">
        <v>1.1166596956660293</v>
      </c>
      <c r="AP149" s="732">
        <v>1.0049937260994264</v>
      </c>
      <c r="AQ149" s="732">
        <v>1.0049937260994264</v>
      </c>
      <c r="AR149" s="732">
        <v>0.9262484315248567</v>
      </c>
      <c r="AS149" s="299">
        <v>1.5170036101083031E-4</v>
      </c>
      <c r="AT149" s="820">
        <v>9.4054223826714803E-4</v>
      </c>
      <c r="AU149" s="748">
        <v>1.9803521459309272</v>
      </c>
      <c r="AV149" s="300">
        <v>3.0933489201168625E-5</v>
      </c>
      <c r="AW149" s="299" t="e">
        <v>#REF!</v>
      </c>
      <c r="AX149" s="734" t="e">
        <v>#REF!</v>
      </c>
      <c r="AY149" s="752" t="e">
        <v>#REF!</v>
      </c>
      <c r="AZ149" s="810">
        <v>1</v>
      </c>
      <c r="BA149" s="752">
        <v>1.9803521459309272</v>
      </c>
      <c r="BB149" s="735">
        <v>2.0325617634611135E-4</v>
      </c>
      <c r="BC149" s="735">
        <v>1.9160927285602966E-2</v>
      </c>
      <c r="BD149" s="810">
        <v>1</v>
      </c>
      <c r="BE149" s="752">
        <v>1.9160927285602966E-2</v>
      </c>
      <c r="BF149" s="732">
        <v>0.2490990480744576</v>
      </c>
      <c r="BG149" s="732">
        <v>1.0294600949849921</v>
      </c>
      <c r="BH149" s="749"/>
      <c r="BI149" s="409"/>
      <c r="BJ149" s="750"/>
      <c r="BK149" s="751"/>
      <c r="BL149" s="722"/>
      <c r="BM149" s="409"/>
      <c r="BN149" s="409" t="s">
        <v>52</v>
      </c>
      <c r="BO149" s="364"/>
      <c r="BP149" s="723"/>
      <c r="BQ149" s="16"/>
      <c r="BR149" s="16"/>
      <c r="BS149" s="16"/>
      <c r="BT149" s="16"/>
      <c r="BU149" s="16"/>
      <c r="BV149" s="16"/>
      <c r="BW149" s="16"/>
    </row>
    <row r="150" spans="1:75" ht="12" customHeight="1" x14ac:dyDescent="0.2">
      <c r="A150" s="3">
        <v>146</v>
      </c>
      <c r="B150" s="716" t="s">
        <v>123</v>
      </c>
      <c r="C150" s="740" t="s">
        <v>267</v>
      </c>
      <c r="D150" s="721" t="s">
        <v>267</v>
      </c>
      <c r="E150" s="741" t="s">
        <v>716</v>
      </c>
      <c r="F150" s="742" t="s">
        <v>420</v>
      </c>
      <c r="G150" s="723">
        <v>155.744</v>
      </c>
      <c r="H150" s="723">
        <v>159.61099999999999</v>
      </c>
      <c r="I150" s="723">
        <v>165.86500000000001</v>
      </c>
      <c r="J150" s="723">
        <v>165.86199999999999</v>
      </c>
      <c r="K150" s="723">
        <v>146.38</v>
      </c>
      <c r="L150" s="723">
        <v>151.23500000000001</v>
      </c>
      <c r="M150" s="723">
        <v>157.232</v>
      </c>
      <c r="N150" s="723">
        <v>158.80600000000001</v>
      </c>
      <c r="O150" s="298">
        <v>481.22</v>
      </c>
      <c r="P150" s="743">
        <v>454.84699999999998</v>
      </c>
      <c r="Q150" s="744">
        <v>1.98417062317694</v>
      </c>
      <c r="R150" s="745">
        <v>1.8865176560737651</v>
      </c>
      <c r="S150" s="731">
        <v>21.5</v>
      </c>
      <c r="T150" s="732">
        <v>34.700000000000003</v>
      </c>
      <c r="U150" s="732">
        <v>49.2</v>
      </c>
      <c r="V150" s="732"/>
      <c r="W150" s="731">
        <v>18.600000000000001</v>
      </c>
      <c r="X150" s="732">
        <v>37.4</v>
      </c>
      <c r="Y150" s="732">
        <v>40.1</v>
      </c>
      <c r="Z150" s="747"/>
      <c r="AA150" s="732">
        <v>35.1</v>
      </c>
      <c r="AB150" s="732">
        <v>32</v>
      </c>
      <c r="AC150" s="746">
        <v>33.6</v>
      </c>
      <c r="AD150" s="731">
        <v>21.5</v>
      </c>
      <c r="AE150" s="732">
        <v>34.700000000000003</v>
      </c>
      <c r="AF150" s="732">
        <v>49.2</v>
      </c>
      <c r="AG150" s="732"/>
      <c r="AH150" s="731">
        <v>18.600000000000001</v>
      </c>
      <c r="AI150" s="732">
        <v>37.4</v>
      </c>
      <c r="AJ150" s="732">
        <v>40.1</v>
      </c>
      <c r="AK150" s="747"/>
      <c r="AL150" s="732">
        <v>35.1</v>
      </c>
      <c r="AM150" s="732">
        <v>32</v>
      </c>
      <c r="AN150" s="746">
        <v>33.6</v>
      </c>
      <c r="AO150" s="733">
        <v>0.75852439191629495</v>
      </c>
      <c r="AP150" s="732">
        <v>26.624206156261955</v>
      </c>
      <c r="AQ150" s="732">
        <v>24.272780541321438</v>
      </c>
      <c r="AR150" s="732">
        <v>31.562123337197928</v>
      </c>
      <c r="AS150" s="299">
        <v>0.31731415900000004</v>
      </c>
      <c r="AT150" s="820">
        <v>2.0118460224999999</v>
      </c>
      <c r="AU150" s="748">
        <v>1.9803521459309272</v>
      </c>
      <c r="AV150" s="300">
        <v>0.36693780260881015</v>
      </c>
      <c r="AW150" s="299" t="e">
        <v>#REF!</v>
      </c>
      <c r="AX150" s="734" t="e">
        <v>#REF!</v>
      </c>
      <c r="AY150" s="752" t="e">
        <v>#REF!</v>
      </c>
      <c r="AZ150" s="810">
        <v>1</v>
      </c>
      <c r="BA150" s="752">
        <v>1.9803521459309272</v>
      </c>
      <c r="BB150" s="735">
        <v>0.40002023168135015</v>
      </c>
      <c r="BC150" s="735">
        <v>3.8211195539450582</v>
      </c>
      <c r="BD150" s="810">
        <v>1</v>
      </c>
      <c r="BE150" s="752">
        <v>3.8211195539450582</v>
      </c>
      <c r="BF150" s="732">
        <v>0.2490990480744576</v>
      </c>
      <c r="BG150" s="732">
        <v>1.0294600949849921</v>
      </c>
      <c r="BH150" s="749" t="s">
        <v>724</v>
      </c>
      <c r="BI150" s="409" t="s">
        <v>237</v>
      </c>
      <c r="BJ150" s="750">
        <v>1550</v>
      </c>
      <c r="BK150" s="755">
        <v>0.97</v>
      </c>
      <c r="BL150" s="722" t="s">
        <v>235</v>
      </c>
      <c r="BM150" s="409" t="s">
        <v>723</v>
      </c>
      <c r="BN150" s="409" t="s">
        <v>264</v>
      </c>
      <c r="BO150" s="364" t="s">
        <v>895</v>
      </c>
      <c r="BP150" s="723"/>
      <c r="BQ150" s="16"/>
      <c r="BR150" s="16"/>
      <c r="BS150" s="16"/>
      <c r="BT150" s="16"/>
      <c r="BU150" s="16"/>
      <c r="BV150" s="16"/>
      <c r="BW150" s="16"/>
    </row>
    <row r="151" spans="1:75" ht="12" customHeight="1" x14ac:dyDescent="0.2">
      <c r="A151" s="3">
        <v>148</v>
      </c>
      <c r="B151" s="716" t="s">
        <v>112</v>
      </c>
      <c r="C151" s="740" t="s">
        <v>714</v>
      </c>
      <c r="D151" s="721" t="s">
        <v>714</v>
      </c>
      <c r="E151" s="741" t="s">
        <v>717</v>
      </c>
      <c r="F151" s="742" t="s">
        <v>420</v>
      </c>
      <c r="G151" s="723">
        <v>241.15299999999999</v>
      </c>
      <c r="H151" s="723">
        <v>197.93700000000001</v>
      </c>
      <c r="I151" s="723">
        <v>177.346</v>
      </c>
      <c r="J151" s="723">
        <v>117.276</v>
      </c>
      <c r="K151" s="723">
        <v>224.95699999999999</v>
      </c>
      <c r="L151" s="723">
        <v>195.00800000000001</v>
      </c>
      <c r="M151" s="723">
        <v>157.19</v>
      </c>
      <c r="N151" s="723">
        <v>126.25700000000001</v>
      </c>
      <c r="O151" s="298">
        <v>616.43600000000004</v>
      </c>
      <c r="P151" s="743">
        <v>577.15499999999997</v>
      </c>
      <c r="Q151" s="744">
        <v>9.8123429838826102</v>
      </c>
      <c r="R151" s="745">
        <v>3.1759029834279198</v>
      </c>
      <c r="S151" s="731">
        <v>1.3</v>
      </c>
      <c r="T151" s="732">
        <v>2.6</v>
      </c>
      <c r="U151" s="732">
        <v>4</v>
      </c>
      <c r="V151" s="732"/>
      <c r="W151" s="731">
        <v>1.3</v>
      </c>
      <c r="X151" s="732">
        <v>2.6</v>
      </c>
      <c r="Y151" s="732">
        <v>4</v>
      </c>
      <c r="Z151" s="364"/>
      <c r="AA151" s="732">
        <v>3.1</v>
      </c>
      <c r="AB151" s="732">
        <v>2</v>
      </c>
      <c r="AC151" s="746">
        <v>2.5</v>
      </c>
      <c r="AD151" s="731">
        <v>1.3</v>
      </c>
      <c r="AE151" s="732">
        <v>2.6</v>
      </c>
      <c r="AF151" s="732">
        <v>4</v>
      </c>
      <c r="AG151" s="732"/>
      <c r="AH151" s="731">
        <v>1.3</v>
      </c>
      <c r="AI151" s="732">
        <v>2.6</v>
      </c>
      <c r="AJ151" s="732">
        <v>4</v>
      </c>
      <c r="AK151" s="364"/>
      <c r="AL151" s="732">
        <v>3.1</v>
      </c>
      <c r="AM151" s="732">
        <v>2</v>
      </c>
      <c r="AN151" s="746">
        <v>2.5</v>
      </c>
      <c r="AO151" s="733">
        <v>1.5374402876482476</v>
      </c>
      <c r="AP151" s="732">
        <v>4.7660648917095676</v>
      </c>
      <c r="AQ151" s="732">
        <v>3.0748805752964952</v>
      </c>
      <c r="AR151" s="732">
        <v>2.8551181833757577</v>
      </c>
      <c r="AS151" s="299">
        <v>2.9657440000000007E-2</v>
      </c>
      <c r="AT151" s="820">
        <v>0.164919545</v>
      </c>
      <c r="AU151" s="748">
        <v>0.16138050569492546</v>
      </c>
      <c r="AV151" s="300">
        <v>3.5340461338212052E-2</v>
      </c>
      <c r="AW151" s="299" t="e">
        <v>#REF!</v>
      </c>
      <c r="AX151" s="734" t="e">
        <v>#REF!</v>
      </c>
      <c r="AY151" s="752" t="e">
        <v>#REF!</v>
      </c>
      <c r="AZ151" s="810">
        <v>1</v>
      </c>
      <c r="BA151" s="752">
        <v>0.16138050569492546</v>
      </c>
      <c r="BB151" s="735">
        <v>3.9129142230353416E-2</v>
      </c>
      <c r="BC151" s="735">
        <v>0.28041754667054775</v>
      </c>
      <c r="BD151" s="810">
        <v>1</v>
      </c>
      <c r="BE151" s="752">
        <v>0.28041754667054775</v>
      </c>
      <c r="BF151" s="732">
        <v>0.11169942959910389</v>
      </c>
      <c r="BG151" s="732">
        <v>0.31431700680766567</v>
      </c>
      <c r="BH151" s="749" t="s">
        <v>289</v>
      </c>
      <c r="BI151" s="409" t="s">
        <v>237</v>
      </c>
      <c r="BJ151" s="750">
        <v>31</v>
      </c>
      <c r="BK151" s="755">
        <v>0.96</v>
      </c>
      <c r="BL151" s="722" t="s">
        <v>235</v>
      </c>
      <c r="BM151" s="409" t="s">
        <v>290</v>
      </c>
      <c r="BN151" s="409" t="s">
        <v>264</v>
      </c>
      <c r="BO151" s="364" t="s">
        <v>914</v>
      </c>
      <c r="BP151" s="723"/>
      <c r="BQ151" s="16"/>
      <c r="BR151" s="16"/>
      <c r="BS151" s="16"/>
      <c r="BT151" s="16"/>
      <c r="BU151" s="16"/>
      <c r="BV151" s="16"/>
      <c r="BW151" s="16"/>
    </row>
    <row r="152" spans="1:75" s="16" customFormat="1" ht="12" customHeight="1" x14ac:dyDescent="0.2">
      <c r="A152" s="24">
        <v>149</v>
      </c>
      <c r="B152" s="716" t="s">
        <v>124</v>
      </c>
      <c r="C152" s="740" t="s">
        <v>714</v>
      </c>
      <c r="D152" s="721" t="s">
        <v>714</v>
      </c>
      <c r="E152" s="741" t="s">
        <v>715</v>
      </c>
      <c r="F152" s="742" t="s">
        <v>418</v>
      </c>
      <c r="G152" s="723">
        <v>14674.365</v>
      </c>
      <c r="H152" s="723">
        <v>13450.891</v>
      </c>
      <c r="I152" s="723">
        <v>12316.593999999999</v>
      </c>
      <c r="J152" s="723">
        <v>11541.347</v>
      </c>
      <c r="K152" s="723">
        <v>13614.194</v>
      </c>
      <c r="L152" s="723">
        <v>12475.553</v>
      </c>
      <c r="M152" s="723">
        <v>11455.717000000001</v>
      </c>
      <c r="N152" s="723">
        <v>10629.531000000001</v>
      </c>
      <c r="O152" s="298">
        <v>40441.85</v>
      </c>
      <c r="P152" s="743">
        <v>37545.464</v>
      </c>
      <c r="Q152" s="744">
        <v>55.663825037745802</v>
      </c>
      <c r="R152" s="745">
        <v>67.113836044879449</v>
      </c>
      <c r="S152" s="731"/>
      <c r="T152" s="732"/>
      <c r="U152" s="732"/>
      <c r="V152" s="732">
        <v>1.2</v>
      </c>
      <c r="W152" s="731"/>
      <c r="X152" s="732"/>
      <c r="Y152" s="732"/>
      <c r="Z152" s="364">
        <v>1.2</v>
      </c>
      <c r="AA152" s="732"/>
      <c r="AB152" s="732"/>
      <c r="AC152" s="746">
        <v>1</v>
      </c>
      <c r="AD152" s="731"/>
      <c r="AE152" s="732"/>
      <c r="AF152" s="732"/>
      <c r="AG152" s="732">
        <v>1.2</v>
      </c>
      <c r="AH152" s="731"/>
      <c r="AI152" s="732"/>
      <c r="AJ152" s="732"/>
      <c r="AK152" s="364">
        <v>1.2</v>
      </c>
      <c r="AL152" s="732"/>
      <c r="AM152" s="732"/>
      <c r="AN152" s="746">
        <v>1</v>
      </c>
      <c r="AO152" s="733">
        <v>1.5374402876482476</v>
      </c>
      <c r="AP152" s="732">
        <v>1.2</v>
      </c>
      <c r="AQ152" s="732">
        <v>1.2</v>
      </c>
      <c r="AR152" s="732">
        <v>1.05</v>
      </c>
      <c r="AS152" s="299">
        <v>0.77987313999999996</v>
      </c>
      <c r="AT152" s="820">
        <v>4.8352134680000001</v>
      </c>
      <c r="AU152" s="748">
        <v>3.3287518686927746</v>
      </c>
      <c r="AV152" s="300">
        <v>0.93950346159999987</v>
      </c>
      <c r="AW152" s="299" t="e">
        <v>#REF!</v>
      </c>
      <c r="AX152" s="734" t="e">
        <v>#REF!</v>
      </c>
      <c r="AY152" s="752" t="e">
        <v>#REF!</v>
      </c>
      <c r="AZ152" s="810">
        <v>1</v>
      </c>
      <c r="BA152" s="752">
        <v>3.3287518686927746</v>
      </c>
      <c r="BB152" s="735">
        <v>1.0459236759999999</v>
      </c>
      <c r="BC152" s="735">
        <v>5.5953915265967282</v>
      </c>
      <c r="BD152" s="810">
        <v>1</v>
      </c>
      <c r="BE152" s="752">
        <v>5.5953915265967282</v>
      </c>
      <c r="BF152" s="732">
        <v>314.76990851837525</v>
      </c>
      <c r="BG152" s="732">
        <v>465.46032618198922</v>
      </c>
      <c r="BH152" s="749">
        <v>2020</v>
      </c>
      <c r="BI152" s="409" t="s">
        <v>1024</v>
      </c>
      <c r="BJ152" s="750">
        <v>61</v>
      </c>
      <c r="BK152" s="755" t="s">
        <v>227</v>
      </c>
      <c r="BL152" s="722" t="s">
        <v>228</v>
      </c>
      <c r="BM152" s="409" t="s">
        <v>1025</v>
      </c>
      <c r="BN152" s="409" t="s">
        <v>264</v>
      </c>
      <c r="BO152" s="364" t="s">
        <v>915</v>
      </c>
      <c r="BP152" s="723"/>
    </row>
    <row r="153" spans="1:75" ht="12" customHeight="1" x14ac:dyDescent="0.2">
      <c r="A153" s="3">
        <v>150</v>
      </c>
      <c r="B153" s="716" t="s">
        <v>203</v>
      </c>
      <c r="C153" s="740" t="s">
        <v>270</v>
      </c>
      <c r="D153" s="721" t="s">
        <v>270</v>
      </c>
      <c r="E153" s="741" t="s">
        <v>718</v>
      </c>
      <c r="F153" s="742" t="s">
        <v>420</v>
      </c>
      <c r="G153" s="758">
        <v>0.9097472924187725</v>
      </c>
      <c r="H153" s="758">
        <v>0.87725631768953061</v>
      </c>
      <c r="I153" s="758">
        <v>0.9097472924187725</v>
      </c>
      <c r="J153" s="758">
        <v>0.81227436823104704</v>
      </c>
      <c r="K153" s="758">
        <v>0.84476534296028882</v>
      </c>
      <c r="L153" s="758">
        <v>0.84476534296028882</v>
      </c>
      <c r="M153" s="758">
        <v>0.84476534296028882</v>
      </c>
      <c r="N153" s="758">
        <v>0.77978339350180503</v>
      </c>
      <c r="O153" s="298">
        <v>2.6967509025270755</v>
      </c>
      <c r="P153" s="743">
        <v>2.5342960288808665</v>
      </c>
      <c r="Q153" s="744">
        <v>15.779705214463901</v>
      </c>
      <c r="R153" s="745">
        <v>4.7239227012693208</v>
      </c>
      <c r="S153" s="731"/>
      <c r="T153" s="732"/>
      <c r="U153" s="732"/>
      <c r="V153" s="732"/>
      <c r="W153" s="731"/>
      <c r="X153" s="732"/>
      <c r="Y153" s="732"/>
      <c r="Z153" s="364"/>
      <c r="AA153" s="732"/>
      <c r="AB153" s="732"/>
      <c r="AC153" s="746"/>
      <c r="AD153" s="731" t="s">
        <v>686</v>
      </c>
      <c r="AE153" s="732" t="s">
        <v>686</v>
      </c>
      <c r="AF153" s="732" t="s">
        <v>686</v>
      </c>
      <c r="AG153" s="747" t="s">
        <v>686</v>
      </c>
      <c r="AH153" s="731" t="s">
        <v>686</v>
      </c>
      <c r="AI153" s="732" t="s">
        <v>686</v>
      </c>
      <c r="AJ153" s="732" t="s">
        <v>686</v>
      </c>
      <c r="AK153" s="747" t="s">
        <v>686</v>
      </c>
      <c r="AL153" s="731" t="s">
        <v>686</v>
      </c>
      <c r="AM153" s="747" t="s">
        <v>686</v>
      </c>
      <c r="AN153" s="746">
        <v>0.1</v>
      </c>
      <c r="AO153" s="733">
        <v>1.1166596956660293</v>
      </c>
      <c r="AP153" s="732">
        <v>0.11166596956660294</v>
      </c>
      <c r="AQ153" s="732">
        <v>0.11166596956660294</v>
      </c>
      <c r="AR153" s="732">
        <v>0.10291649239165074</v>
      </c>
      <c r="AS153" s="299">
        <v>5.2310469314079426E-6</v>
      </c>
      <c r="AT153" s="820">
        <v>3.2432490974729247E-5</v>
      </c>
      <c r="AU153" s="748">
        <v>3.5945976000978857E-5</v>
      </c>
      <c r="AV153" s="300">
        <v>1.0666720414196078E-6</v>
      </c>
      <c r="AW153" s="299" t="e">
        <v>#REF!</v>
      </c>
      <c r="AX153" s="734" t="e">
        <v>#REF!</v>
      </c>
      <c r="AY153" s="752" t="e">
        <v>#REF!</v>
      </c>
      <c r="AZ153" s="810">
        <v>1</v>
      </c>
      <c r="BA153" s="752">
        <v>3.5945976000978857E-5</v>
      </c>
      <c r="BB153" s="735">
        <v>7.0088336671072894E-6</v>
      </c>
      <c r="BC153" s="735">
        <v>6.349376702088925E-5</v>
      </c>
      <c r="BD153" s="810">
        <v>1</v>
      </c>
      <c r="BE153" s="752">
        <v>6.349376702088925E-5</v>
      </c>
      <c r="BF153" s="732">
        <v>1.0271370436175397E-4</v>
      </c>
      <c r="BG153" s="732">
        <v>2.3185336507932643E-4</v>
      </c>
      <c r="BH153" s="754"/>
      <c r="BI153" s="409"/>
      <c r="BJ153" s="409"/>
      <c r="BK153" s="409"/>
      <c r="BL153" s="722" t="s">
        <v>225</v>
      </c>
      <c r="BM153" s="409"/>
      <c r="BN153" s="409" t="s">
        <v>126</v>
      </c>
      <c r="BO153" s="364"/>
      <c r="BP153" s="723"/>
      <c r="BQ153" s="16"/>
      <c r="BR153" s="16"/>
      <c r="BS153" s="16"/>
      <c r="BT153" s="16"/>
      <c r="BU153" s="16"/>
      <c r="BV153" s="16"/>
      <c r="BW153" s="16"/>
    </row>
    <row r="154" spans="1:75" ht="12" customHeight="1" x14ac:dyDescent="0.2">
      <c r="A154" s="3">
        <v>151</v>
      </c>
      <c r="B154" s="716" t="s">
        <v>125</v>
      </c>
      <c r="C154" s="740" t="s">
        <v>269</v>
      </c>
      <c r="D154" s="721" t="s">
        <v>269</v>
      </c>
      <c r="E154" s="741" t="s">
        <v>720</v>
      </c>
      <c r="F154" s="742" t="s">
        <v>420</v>
      </c>
      <c r="G154" s="723">
        <v>199.047</v>
      </c>
      <c r="H154" s="723">
        <v>197.726</v>
      </c>
      <c r="I154" s="723">
        <v>190.631</v>
      </c>
      <c r="J154" s="723">
        <v>183.28399999999999</v>
      </c>
      <c r="K154" s="723">
        <v>190.16900000000001</v>
      </c>
      <c r="L154" s="723">
        <v>189.37100000000001</v>
      </c>
      <c r="M154" s="723">
        <v>182.76900000000001</v>
      </c>
      <c r="N154" s="723">
        <v>176.809</v>
      </c>
      <c r="O154" s="298">
        <v>587.404</v>
      </c>
      <c r="P154" s="743">
        <v>562.30899999999997</v>
      </c>
      <c r="Q154" s="744">
        <v>12.780209552973799</v>
      </c>
      <c r="R154" s="745">
        <v>3.8692609536233591</v>
      </c>
      <c r="S154" s="731"/>
      <c r="T154" s="732"/>
      <c r="U154" s="732"/>
      <c r="V154" s="732"/>
      <c r="W154" s="731"/>
      <c r="X154" s="732"/>
      <c r="Y154" s="732"/>
      <c r="Z154" s="747"/>
      <c r="AA154" s="732"/>
      <c r="AB154" s="732"/>
      <c r="AC154" s="746"/>
      <c r="AD154" s="731">
        <v>1</v>
      </c>
      <c r="AE154" s="732">
        <v>1.4</v>
      </c>
      <c r="AF154" s="732">
        <v>2</v>
      </c>
      <c r="AG154" s="747" t="s">
        <v>686</v>
      </c>
      <c r="AH154" s="731">
        <v>0.8</v>
      </c>
      <c r="AI154" s="732">
        <v>1.4</v>
      </c>
      <c r="AJ154" s="732">
        <v>1.2</v>
      </c>
      <c r="AK154" s="747" t="s">
        <v>686</v>
      </c>
      <c r="AL154" s="731">
        <v>1.5</v>
      </c>
      <c r="AM154" s="747">
        <v>1.1000000000000001</v>
      </c>
      <c r="AN154" s="746">
        <v>1.3</v>
      </c>
      <c r="AO154" s="733">
        <v>0.67751196172248818</v>
      </c>
      <c r="AP154" s="732">
        <v>1.0162679425837322</v>
      </c>
      <c r="AQ154" s="732">
        <v>0.74526315789473707</v>
      </c>
      <c r="AR154" s="732">
        <v>1.1951913875598088</v>
      </c>
      <c r="AS154" s="299">
        <v>1.4937027999999998E-2</v>
      </c>
      <c r="AT154" s="820">
        <v>9.7784019999999999E-2</v>
      </c>
      <c r="AU154" s="748">
        <v>9.5343507873844283E-2</v>
      </c>
      <c r="AV154" s="300">
        <v>1.9082093236363639E-3</v>
      </c>
      <c r="AW154" s="299" t="e">
        <v>#REF!</v>
      </c>
      <c r="AX154" s="734" t="e">
        <v>#REF!</v>
      </c>
      <c r="AY154" s="752" t="e">
        <v>#REF!</v>
      </c>
      <c r="AZ154" s="810">
        <v>1</v>
      </c>
      <c r="BA154" s="752">
        <v>9.5343507873844283E-2</v>
      </c>
      <c r="BB154" s="735">
        <v>1.811737687272727E-2</v>
      </c>
      <c r="BC154" s="735">
        <v>0.17208923644177102</v>
      </c>
      <c r="BD154" s="810">
        <v>1</v>
      </c>
      <c r="BE154" s="752">
        <v>0.17208923644177102</v>
      </c>
      <c r="BF154" s="732">
        <v>0.15247586778106612</v>
      </c>
      <c r="BG154" s="732">
        <v>0.5070710126506488</v>
      </c>
      <c r="BH154" s="754"/>
      <c r="BI154" s="409"/>
      <c r="BJ154" s="409"/>
      <c r="BK154" s="409"/>
      <c r="BL154" s="722" t="s">
        <v>225</v>
      </c>
      <c r="BM154" s="409"/>
      <c r="BN154" s="409" t="s">
        <v>35</v>
      </c>
      <c r="BO154" s="364"/>
      <c r="BP154" s="723"/>
      <c r="BQ154" s="16"/>
      <c r="BR154" s="16"/>
      <c r="BS154" s="16"/>
      <c r="BT154" s="16"/>
      <c r="BU154" s="16"/>
      <c r="BV154" s="16"/>
      <c r="BW154" s="16"/>
    </row>
    <row r="155" spans="1:75" ht="12" customHeight="1" x14ac:dyDescent="0.2">
      <c r="A155" s="3">
        <v>152</v>
      </c>
      <c r="B155" s="716" t="s">
        <v>126</v>
      </c>
      <c r="C155" s="740" t="s">
        <v>270</v>
      </c>
      <c r="D155" s="721" t="s">
        <v>270</v>
      </c>
      <c r="E155" s="741" t="s">
        <v>718</v>
      </c>
      <c r="F155" s="742" t="s">
        <v>418</v>
      </c>
      <c r="G155" s="723">
        <v>579.88800000000003</v>
      </c>
      <c r="H155" s="723">
        <v>543.94399999999996</v>
      </c>
      <c r="I155" s="723">
        <v>518.34699999999998</v>
      </c>
      <c r="J155" s="723">
        <v>483.46</v>
      </c>
      <c r="K155" s="723">
        <v>541.21</v>
      </c>
      <c r="L155" s="723">
        <v>508.71899999999999</v>
      </c>
      <c r="M155" s="723">
        <v>485.61500000000001</v>
      </c>
      <c r="N155" s="723">
        <v>453.91300000000001</v>
      </c>
      <c r="O155" s="298">
        <v>1642.1789999999999</v>
      </c>
      <c r="P155" s="743">
        <v>1535.5440000000001</v>
      </c>
      <c r="Q155" s="744">
        <v>35.850004273224798</v>
      </c>
      <c r="R155" s="745">
        <v>17.958211333162239</v>
      </c>
      <c r="S155" s="731"/>
      <c r="T155" s="732"/>
      <c r="U155" s="732"/>
      <c r="V155" s="732"/>
      <c r="W155" s="731"/>
      <c r="X155" s="732"/>
      <c r="Y155" s="732"/>
      <c r="Z155" s="364"/>
      <c r="AA155" s="732"/>
      <c r="AB155" s="732"/>
      <c r="AC155" s="746">
        <v>0.1</v>
      </c>
      <c r="AD155" s="731"/>
      <c r="AE155" s="732"/>
      <c r="AF155" s="732"/>
      <c r="AG155" s="747"/>
      <c r="AH155" s="731"/>
      <c r="AI155" s="732"/>
      <c r="AJ155" s="732"/>
      <c r="AK155" s="747"/>
      <c r="AL155" s="731"/>
      <c r="AM155" s="747"/>
      <c r="AN155" s="746">
        <v>0.1</v>
      </c>
      <c r="AO155" s="733">
        <v>1.1166596956660293</v>
      </c>
      <c r="AP155" s="732">
        <v>0.11166596956660294</v>
      </c>
      <c r="AQ155" s="732">
        <v>0.11166596956660294</v>
      </c>
      <c r="AR155" s="732">
        <v>0.10291649239165074</v>
      </c>
      <c r="AS155" s="299">
        <v>3.1777230000000004E-3</v>
      </c>
      <c r="AT155" s="820">
        <v>1.9701882600000001E-2</v>
      </c>
      <c r="AU155" s="748">
        <v>1.9286566039375005E-2</v>
      </c>
      <c r="AV155" s="300">
        <v>3.8057589893433319E-3</v>
      </c>
      <c r="AW155" s="299" t="e">
        <v>#REF!</v>
      </c>
      <c r="AX155" s="734" t="e">
        <v>#REF!</v>
      </c>
      <c r="AY155" s="752" t="e">
        <v>#REF!</v>
      </c>
      <c r="AZ155" s="810">
        <v>1</v>
      </c>
      <c r="BA155" s="752">
        <v>1.9286566039375005E-2</v>
      </c>
      <c r="BB155" s="735">
        <v>4.2244496489055533E-3</v>
      </c>
      <c r="BC155" s="735">
        <v>3.3756342391719971E-2</v>
      </c>
      <c r="BD155" s="810">
        <v>1</v>
      </c>
      <c r="BE155" s="752">
        <v>3.3756342391719971E-2</v>
      </c>
      <c r="BF155" s="732">
        <v>0.33168134291846407</v>
      </c>
      <c r="BG155" s="732">
        <v>0.64139304826126597</v>
      </c>
      <c r="BH155" s="749" t="s">
        <v>314</v>
      </c>
      <c r="BI155" s="409" t="s">
        <v>237</v>
      </c>
      <c r="BJ155" s="750">
        <v>8</v>
      </c>
      <c r="BK155" s="751" t="s">
        <v>227</v>
      </c>
      <c r="BL155" s="722" t="s">
        <v>228</v>
      </c>
      <c r="BM155" s="409" t="s">
        <v>315</v>
      </c>
      <c r="BN155" s="409" t="s">
        <v>264</v>
      </c>
      <c r="BO155" s="364" t="s">
        <v>915</v>
      </c>
      <c r="BP155" s="723"/>
      <c r="BQ155" s="16"/>
      <c r="BR155" s="16"/>
      <c r="BS155" s="16"/>
      <c r="BT155" s="16"/>
      <c r="BU155" s="16"/>
      <c r="BV155" s="16"/>
      <c r="BW155" s="16"/>
    </row>
    <row r="156" spans="1:75" ht="12" customHeight="1" x14ac:dyDescent="0.2">
      <c r="A156" s="3">
        <v>153</v>
      </c>
      <c r="B156" s="716" t="s">
        <v>127</v>
      </c>
      <c r="C156" s="740" t="s">
        <v>269</v>
      </c>
      <c r="D156" s="721" t="s">
        <v>269</v>
      </c>
      <c r="E156" s="741" t="s">
        <v>720</v>
      </c>
      <c r="F156" s="742" t="s">
        <v>419</v>
      </c>
      <c r="G156" s="723">
        <v>360.86</v>
      </c>
      <c r="H156" s="723">
        <v>349.57299999999998</v>
      </c>
      <c r="I156" s="723">
        <v>346.24700000000001</v>
      </c>
      <c r="J156" s="723">
        <v>336.05500000000001</v>
      </c>
      <c r="K156" s="723">
        <v>344.51799999999997</v>
      </c>
      <c r="L156" s="723">
        <v>334.35700000000003</v>
      </c>
      <c r="M156" s="723">
        <v>331.52499999999998</v>
      </c>
      <c r="N156" s="723">
        <v>321.53500000000003</v>
      </c>
      <c r="O156" s="298">
        <v>1056.68</v>
      </c>
      <c r="P156" s="743">
        <v>1010.4</v>
      </c>
      <c r="Q156" s="744">
        <v>16.633302094890301</v>
      </c>
      <c r="R156" s="745">
        <v>4.9999849596959223</v>
      </c>
      <c r="S156" s="731">
        <v>0.6</v>
      </c>
      <c r="T156" s="732">
        <v>0.8</v>
      </c>
      <c r="U156" s="732">
        <v>1.5</v>
      </c>
      <c r="V156" s="732"/>
      <c r="W156" s="731">
        <v>0.5</v>
      </c>
      <c r="X156" s="732">
        <v>1</v>
      </c>
      <c r="Y156" s="732">
        <v>1</v>
      </c>
      <c r="Z156" s="364"/>
      <c r="AA156" s="732">
        <v>1</v>
      </c>
      <c r="AB156" s="732">
        <v>0.8</v>
      </c>
      <c r="AC156" s="746">
        <v>0.9</v>
      </c>
      <c r="AD156" s="731">
        <v>0.6</v>
      </c>
      <c r="AE156" s="732">
        <v>0.8</v>
      </c>
      <c r="AF156" s="732">
        <v>1.5</v>
      </c>
      <c r="AG156" s="732"/>
      <c r="AH156" s="731">
        <v>0.5</v>
      </c>
      <c r="AI156" s="732">
        <v>1</v>
      </c>
      <c r="AJ156" s="732">
        <v>1</v>
      </c>
      <c r="AK156" s="364"/>
      <c r="AL156" s="732">
        <v>1</v>
      </c>
      <c r="AM156" s="732">
        <v>0.8</v>
      </c>
      <c r="AN156" s="746">
        <v>0.9</v>
      </c>
      <c r="AO156" s="733">
        <v>0.67751196172248818</v>
      </c>
      <c r="AP156" s="732">
        <v>0.67751196172248818</v>
      </c>
      <c r="AQ156" s="732">
        <v>0.54200956937799061</v>
      </c>
      <c r="AR156" s="732">
        <v>0.82744019138755986</v>
      </c>
      <c r="AS156" s="299">
        <v>1.8536858999999999E-2</v>
      </c>
      <c r="AT156" s="820">
        <v>0.1142899275</v>
      </c>
      <c r="AU156" s="748">
        <v>0.11133576588580103</v>
      </c>
      <c r="AV156" s="300">
        <v>2.0948596975119617E-2</v>
      </c>
      <c r="AW156" s="299" t="e">
        <v>#REF!</v>
      </c>
      <c r="AX156" s="734" t="e">
        <v>#REF!</v>
      </c>
      <c r="AY156" s="752" t="e">
        <v>#REF!</v>
      </c>
      <c r="AZ156" s="810">
        <v>1</v>
      </c>
      <c r="BA156" s="752">
        <v>0.11133576588580103</v>
      </c>
      <c r="BB156" s="735">
        <v>2.2556422291866027E-2</v>
      </c>
      <c r="BC156" s="735">
        <v>0.20791509125299504</v>
      </c>
      <c r="BD156" s="810">
        <v>1</v>
      </c>
      <c r="BE156" s="752">
        <v>0.20791509125299504</v>
      </c>
      <c r="BF156" s="732">
        <v>0.23107689759484468</v>
      </c>
      <c r="BG156" s="732">
        <v>0.75676789844940107</v>
      </c>
      <c r="BH156" s="749" t="s">
        <v>230</v>
      </c>
      <c r="BI156" s="409" t="s">
        <v>237</v>
      </c>
      <c r="BJ156" s="750">
        <v>168</v>
      </c>
      <c r="BK156" s="751" t="s">
        <v>227</v>
      </c>
      <c r="BL156" s="722" t="s">
        <v>228</v>
      </c>
      <c r="BM156" s="409" t="s">
        <v>229</v>
      </c>
      <c r="BN156" s="409" t="s">
        <v>264</v>
      </c>
      <c r="BO156" s="364" t="s">
        <v>893</v>
      </c>
      <c r="BP156" s="723"/>
      <c r="BQ156" s="16"/>
      <c r="BR156" s="16"/>
      <c r="BS156" s="16"/>
      <c r="BT156" s="16"/>
      <c r="BU156" s="16"/>
      <c r="BV156" s="16"/>
      <c r="BW156" s="16"/>
    </row>
    <row r="157" spans="1:75" ht="12" customHeight="1" x14ac:dyDescent="0.2">
      <c r="A157" s="3">
        <v>154</v>
      </c>
      <c r="B157" s="716" t="s">
        <v>128</v>
      </c>
      <c r="C157" s="740" t="s">
        <v>269</v>
      </c>
      <c r="D157" s="721" t="s">
        <v>269</v>
      </c>
      <c r="E157" s="741" t="s">
        <v>720</v>
      </c>
      <c r="F157" s="742" t="s">
        <v>419</v>
      </c>
      <c r="G157" s="723">
        <v>1495.63</v>
      </c>
      <c r="H157" s="723">
        <v>1316.0930000000001</v>
      </c>
      <c r="I157" s="723">
        <v>1331.133</v>
      </c>
      <c r="J157" s="723">
        <v>1200.223</v>
      </c>
      <c r="K157" s="723">
        <v>1421.6769999999999</v>
      </c>
      <c r="L157" s="723">
        <v>1297.5409999999999</v>
      </c>
      <c r="M157" s="723">
        <v>1368.6980000000001</v>
      </c>
      <c r="N157" s="723">
        <v>1260.701</v>
      </c>
      <c r="O157" s="298">
        <v>4142.8559999999998</v>
      </c>
      <c r="P157" s="743">
        <v>4087.9160000000002</v>
      </c>
      <c r="Q157" s="744">
        <v>10.2552658630682</v>
      </c>
      <c r="R157" s="745">
        <v>3.2708913924188279</v>
      </c>
      <c r="S157" s="731">
        <v>0.3</v>
      </c>
      <c r="T157" s="732">
        <v>0.3</v>
      </c>
      <c r="U157" s="732">
        <v>0.6</v>
      </c>
      <c r="V157" s="732"/>
      <c r="W157" s="731">
        <v>0.3</v>
      </c>
      <c r="X157" s="732">
        <v>0.6</v>
      </c>
      <c r="Y157" s="732">
        <v>0.9</v>
      </c>
      <c r="Z157" s="364"/>
      <c r="AA157" s="732">
        <v>0.4</v>
      </c>
      <c r="AB157" s="732">
        <v>0.6</v>
      </c>
      <c r="AC157" s="746">
        <v>0.5</v>
      </c>
      <c r="AD157" s="731">
        <v>0.3</v>
      </c>
      <c r="AE157" s="732">
        <v>0.3</v>
      </c>
      <c r="AF157" s="732">
        <v>0.6</v>
      </c>
      <c r="AG157" s="732"/>
      <c r="AH157" s="731">
        <v>0.3</v>
      </c>
      <c r="AI157" s="732">
        <v>0.6</v>
      </c>
      <c r="AJ157" s="732">
        <v>0.9</v>
      </c>
      <c r="AK157" s="364"/>
      <c r="AL157" s="732">
        <v>0.4</v>
      </c>
      <c r="AM157" s="732">
        <v>0.6</v>
      </c>
      <c r="AN157" s="746">
        <v>0.5</v>
      </c>
      <c r="AO157" s="733">
        <v>0.67751196172248818</v>
      </c>
      <c r="AP157" s="732">
        <v>0.2710047846889953</v>
      </c>
      <c r="AQ157" s="732">
        <v>0.40650717703349287</v>
      </c>
      <c r="AR157" s="732">
        <v>0.45968899521531104</v>
      </c>
      <c r="AS157" s="299">
        <v>4.0790526000000001E-2</v>
      </c>
      <c r="AT157" s="820">
        <v>0.24270622500000003</v>
      </c>
      <c r="AU157" s="748">
        <v>0.2368661549270113</v>
      </c>
      <c r="AV157" s="300">
        <v>4.5817027081722479E-2</v>
      </c>
      <c r="AW157" s="299" t="e">
        <v>#REF!</v>
      </c>
      <c r="AX157" s="734" t="e">
        <v>#REF!</v>
      </c>
      <c r="AY157" s="752" t="e">
        <v>#REF!</v>
      </c>
      <c r="AZ157" s="810">
        <v>1</v>
      </c>
      <c r="BA157" s="752">
        <v>0.2368661549270113</v>
      </c>
      <c r="BB157" s="735">
        <v>4.9168027802870808E-2</v>
      </c>
      <c r="BC157" s="735">
        <v>0.4409549206702903</v>
      </c>
      <c r="BD157" s="810">
        <v>1</v>
      </c>
      <c r="BE157" s="752">
        <v>0.4409549206702903</v>
      </c>
      <c r="BF157" s="732">
        <v>0.28426140266303868</v>
      </c>
      <c r="BG157" s="732">
        <v>0.71406008794949516</v>
      </c>
      <c r="BH157" s="749" t="s">
        <v>307</v>
      </c>
      <c r="BI157" s="409" t="s">
        <v>316</v>
      </c>
      <c r="BJ157" s="750">
        <v>53</v>
      </c>
      <c r="BK157" s="755" t="s">
        <v>308</v>
      </c>
      <c r="BL157" s="722" t="s">
        <v>228</v>
      </c>
      <c r="BM157" s="409" t="s">
        <v>229</v>
      </c>
      <c r="BN157" s="409" t="s">
        <v>264</v>
      </c>
      <c r="BO157" s="364" t="s">
        <v>893</v>
      </c>
      <c r="BP157" s="723"/>
      <c r="BQ157" s="16"/>
      <c r="BR157" s="16"/>
      <c r="BS157" s="16"/>
      <c r="BT157" s="16"/>
      <c r="BU157" s="16"/>
      <c r="BV157" s="16"/>
      <c r="BW157" s="16"/>
    </row>
    <row r="158" spans="1:75" ht="12" customHeight="1" x14ac:dyDescent="0.2">
      <c r="A158" s="3">
        <v>155</v>
      </c>
      <c r="B158" s="716" t="s">
        <v>129</v>
      </c>
      <c r="C158" s="740" t="s">
        <v>270</v>
      </c>
      <c r="D158" s="721" t="s">
        <v>270</v>
      </c>
      <c r="E158" s="741" t="s">
        <v>718</v>
      </c>
      <c r="F158" s="742" t="s">
        <v>418</v>
      </c>
      <c r="G158" s="723">
        <v>5320.893</v>
      </c>
      <c r="H158" s="723">
        <v>5843.5169999999998</v>
      </c>
      <c r="I158" s="723">
        <v>5641.5249999999996</v>
      </c>
      <c r="J158" s="723">
        <v>5436.5969999999998</v>
      </c>
      <c r="K158" s="723">
        <v>5051.0780000000004</v>
      </c>
      <c r="L158" s="723">
        <v>5540.5649999999996</v>
      </c>
      <c r="M158" s="723">
        <v>5393.192</v>
      </c>
      <c r="N158" s="723">
        <v>5095.9189999999999</v>
      </c>
      <c r="O158" s="298">
        <v>16805.934999999998</v>
      </c>
      <c r="P158" s="743">
        <v>15984.834999999999</v>
      </c>
      <c r="Q158" s="744">
        <v>21.633118872448499</v>
      </c>
      <c r="R158" s="745">
        <v>6.9734168873167777</v>
      </c>
      <c r="S158" s="731"/>
      <c r="T158" s="732"/>
      <c r="U158" s="732"/>
      <c r="V158" s="732"/>
      <c r="W158" s="731"/>
      <c r="X158" s="732"/>
      <c r="Y158" s="732"/>
      <c r="Z158" s="364"/>
      <c r="AA158" s="732"/>
      <c r="AB158" s="732"/>
      <c r="AC158" s="746"/>
      <c r="AD158" s="731" t="s">
        <v>686</v>
      </c>
      <c r="AE158" s="732" t="s">
        <v>686</v>
      </c>
      <c r="AF158" s="732" t="s">
        <v>686</v>
      </c>
      <c r="AG158" s="732" t="s">
        <v>686</v>
      </c>
      <c r="AH158" s="731" t="s">
        <v>686</v>
      </c>
      <c r="AI158" s="732" t="s">
        <v>686</v>
      </c>
      <c r="AJ158" s="732" t="s">
        <v>686</v>
      </c>
      <c r="AK158" s="364" t="s">
        <v>686</v>
      </c>
      <c r="AL158" s="732" t="s">
        <v>686</v>
      </c>
      <c r="AM158" s="732" t="s">
        <v>686</v>
      </c>
      <c r="AN158" s="746">
        <v>0.97</v>
      </c>
      <c r="AO158" s="733">
        <v>1.1166596956660293</v>
      </c>
      <c r="AP158" s="732">
        <v>1.0831599047960483</v>
      </c>
      <c r="AQ158" s="732">
        <v>1.0831599047960483</v>
      </c>
      <c r="AR158" s="732">
        <v>0.99828997619901205</v>
      </c>
      <c r="AS158" s="299">
        <v>0.31807046899999997</v>
      </c>
      <c r="AT158" s="820">
        <v>1.9720369078</v>
      </c>
      <c r="AU158" s="748">
        <v>2.2007182121501665</v>
      </c>
      <c r="AV158" s="300">
        <v>6.8450394166937129E-2</v>
      </c>
      <c r="AW158" s="299" t="e">
        <v>#REF!</v>
      </c>
      <c r="AX158" s="734" t="e">
        <v>#REF!</v>
      </c>
      <c r="AY158" s="752" t="e">
        <v>#REF!</v>
      </c>
      <c r="AZ158" s="810">
        <v>1</v>
      </c>
      <c r="BA158" s="752">
        <v>2.2007182121501665</v>
      </c>
      <c r="BB158" s="735">
        <v>0.43215445927822854</v>
      </c>
      <c r="BC158" s="735">
        <v>3.9358929495962607</v>
      </c>
      <c r="BD158" s="810">
        <v>1</v>
      </c>
      <c r="BE158" s="752">
        <v>3.9358929495962607</v>
      </c>
      <c r="BF158" s="732">
        <v>11.347864309026477</v>
      </c>
      <c r="BG158" s="732">
        <v>23.222103456404813</v>
      </c>
      <c r="BH158" s="749"/>
      <c r="BI158" s="409"/>
      <c r="BJ158" s="750"/>
      <c r="BK158" s="751"/>
      <c r="BL158" s="722" t="s">
        <v>225</v>
      </c>
      <c r="BM158" s="409"/>
      <c r="BN158" s="409" t="s">
        <v>161</v>
      </c>
      <c r="BO158" s="364"/>
      <c r="BP158" s="723"/>
      <c r="BQ158" s="16"/>
      <c r="BR158" s="16"/>
      <c r="BS158" s="16"/>
      <c r="BT158" s="16"/>
      <c r="BU158" s="16"/>
      <c r="BV158" s="16"/>
      <c r="BW158" s="16"/>
    </row>
    <row r="159" spans="1:75" s="31" customFormat="1" ht="12" customHeight="1" x14ac:dyDescent="0.2">
      <c r="A159" s="24">
        <v>156</v>
      </c>
      <c r="B159" s="716" t="s">
        <v>130</v>
      </c>
      <c r="C159" s="740" t="s">
        <v>267</v>
      </c>
      <c r="D159" s="721" t="s">
        <v>267</v>
      </c>
      <c r="E159" s="741" t="s">
        <v>716</v>
      </c>
      <c r="F159" s="742" t="s">
        <v>420</v>
      </c>
      <c r="G159" s="723">
        <v>974.31200000000001</v>
      </c>
      <c r="H159" s="723">
        <v>963.68499999999995</v>
      </c>
      <c r="I159" s="723">
        <v>1017.227</v>
      </c>
      <c r="J159" s="723">
        <v>894.02499999999998</v>
      </c>
      <c r="K159" s="723">
        <v>923.38699999999994</v>
      </c>
      <c r="L159" s="723">
        <v>917.16800000000001</v>
      </c>
      <c r="M159" s="723">
        <v>968.12099999999998</v>
      </c>
      <c r="N159" s="723">
        <v>862.08699999999999</v>
      </c>
      <c r="O159" s="298">
        <v>2955.2239999999997</v>
      </c>
      <c r="P159" s="743">
        <v>2808.6759999999999</v>
      </c>
      <c r="Q159" s="744">
        <v>3.76272136744779</v>
      </c>
      <c r="R159" s="745">
        <v>2.1235117487275952</v>
      </c>
      <c r="S159" s="731">
        <v>12.8</v>
      </c>
      <c r="T159" s="732">
        <v>20.5</v>
      </c>
      <c r="U159" s="732">
        <v>25.1</v>
      </c>
      <c r="V159" s="747">
        <v>8.6999999999999993</v>
      </c>
      <c r="W159" s="732">
        <v>13.8</v>
      </c>
      <c r="X159" s="732">
        <v>20.7</v>
      </c>
      <c r="Y159" s="732">
        <v>19.600000000000001</v>
      </c>
      <c r="Z159" s="747">
        <v>6.5</v>
      </c>
      <c r="AA159" s="732">
        <v>19.5</v>
      </c>
      <c r="AB159" s="732">
        <v>18</v>
      </c>
      <c r="AC159" s="746">
        <v>18.8</v>
      </c>
      <c r="AD159" s="731">
        <v>12.8</v>
      </c>
      <c r="AE159" s="732">
        <v>20.5</v>
      </c>
      <c r="AF159" s="732">
        <v>25.1</v>
      </c>
      <c r="AG159" s="747">
        <v>8.6999999999999993</v>
      </c>
      <c r="AH159" s="732">
        <v>13.8</v>
      </c>
      <c r="AI159" s="732">
        <v>20.7</v>
      </c>
      <c r="AJ159" s="732">
        <v>19.600000000000001</v>
      </c>
      <c r="AK159" s="747">
        <v>6.5</v>
      </c>
      <c r="AL159" s="732">
        <v>19.5</v>
      </c>
      <c r="AM159" s="732">
        <v>18</v>
      </c>
      <c r="AN159" s="746">
        <v>18.8</v>
      </c>
      <c r="AO159" s="733">
        <v>0.75852439191629495</v>
      </c>
      <c r="AP159" s="732">
        <v>8.6999999999999993</v>
      </c>
      <c r="AQ159" s="732">
        <v>6.5</v>
      </c>
      <c r="AR159" s="732">
        <v>16</v>
      </c>
      <c r="AS159" s="299">
        <v>1.084624236</v>
      </c>
      <c r="AT159" s="820">
        <v>7.3248565899999996</v>
      </c>
      <c r="AU159" s="748">
        <v>7.1901076196126041</v>
      </c>
      <c r="AV159" s="300">
        <v>1.164913734</v>
      </c>
      <c r="AW159" s="299" t="e">
        <v>#REF!</v>
      </c>
      <c r="AX159" s="734" t="e">
        <v>#REF!</v>
      </c>
      <c r="AY159" s="752" t="e">
        <v>#REF!</v>
      </c>
      <c r="AZ159" s="810">
        <v>1</v>
      </c>
      <c r="BA159" s="752">
        <v>7.1901076196126041</v>
      </c>
      <c r="BB159" s="735">
        <v>1.2184400660000001</v>
      </c>
      <c r="BC159" s="735">
        <v>12.447432476477836</v>
      </c>
      <c r="BD159" s="810">
        <v>1</v>
      </c>
      <c r="BE159" s="752">
        <v>12.447432476477836</v>
      </c>
      <c r="BF159" s="732">
        <v>1.981622161669558</v>
      </c>
      <c r="BG159" s="732">
        <v>6.3941808734596304</v>
      </c>
      <c r="BH159" s="749" t="s">
        <v>468</v>
      </c>
      <c r="BI159" s="409" t="s">
        <v>744</v>
      </c>
      <c r="BJ159" s="753" t="s">
        <v>916</v>
      </c>
      <c r="BK159" s="755" t="s">
        <v>227</v>
      </c>
      <c r="BL159" s="722" t="s">
        <v>228</v>
      </c>
      <c r="BM159" s="409" t="s">
        <v>743</v>
      </c>
      <c r="BN159" s="409" t="s">
        <v>264</v>
      </c>
      <c r="BO159" s="364" t="s">
        <v>917</v>
      </c>
      <c r="BP159" s="723"/>
    </row>
    <row r="160" spans="1:75" ht="12" customHeight="1" x14ac:dyDescent="0.2">
      <c r="A160" s="3">
        <v>157</v>
      </c>
      <c r="B160" s="716" t="s">
        <v>131</v>
      </c>
      <c r="C160" s="740" t="s">
        <v>267</v>
      </c>
      <c r="D160" s="721" t="s">
        <v>267</v>
      </c>
      <c r="E160" s="741" t="s">
        <v>716</v>
      </c>
      <c r="F160" s="742" t="s">
        <v>420</v>
      </c>
      <c r="G160" s="723">
        <v>203.68700000000001</v>
      </c>
      <c r="H160" s="723">
        <v>222.09</v>
      </c>
      <c r="I160" s="723">
        <v>245.94</v>
      </c>
      <c r="J160" s="723">
        <v>266.79899999999998</v>
      </c>
      <c r="K160" s="723">
        <v>192.512</v>
      </c>
      <c r="L160" s="723">
        <v>208.898</v>
      </c>
      <c r="M160" s="723">
        <v>235.39599999999999</v>
      </c>
      <c r="N160" s="723">
        <v>254.25200000000001</v>
      </c>
      <c r="O160" s="298">
        <v>671.7170000000001</v>
      </c>
      <c r="P160" s="743">
        <v>636.80599999999993</v>
      </c>
      <c r="Q160" s="744">
        <v>3.0501730950515702</v>
      </c>
      <c r="R160" s="745">
        <v>2.025184319495223</v>
      </c>
      <c r="S160" s="754">
        <v>15.6</v>
      </c>
      <c r="T160" s="409">
        <v>9.9</v>
      </c>
      <c r="U160" s="409">
        <v>17.600000000000001</v>
      </c>
      <c r="V160" s="732"/>
      <c r="W160" s="754">
        <v>10.6</v>
      </c>
      <c r="X160" s="409">
        <v>12.5</v>
      </c>
      <c r="Y160" s="409">
        <v>13.2</v>
      </c>
      <c r="Z160" s="732"/>
      <c r="AA160" s="732">
        <v>14.4</v>
      </c>
      <c r="AB160" s="732">
        <v>12.1</v>
      </c>
      <c r="AC160" s="746">
        <v>13.2</v>
      </c>
      <c r="AD160" s="754">
        <v>15.6</v>
      </c>
      <c r="AE160" s="409">
        <v>9.9</v>
      </c>
      <c r="AF160" s="409">
        <v>17.600000000000001</v>
      </c>
      <c r="AG160" s="732"/>
      <c r="AH160" s="754">
        <v>10.6</v>
      </c>
      <c r="AI160" s="409">
        <v>12.5</v>
      </c>
      <c r="AJ160" s="409">
        <v>13.2</v>
      </c>
      <c r="AK160" s="747"/>
      <c r="AL160" s="732">
        <v>14.4</v>
      </c>
      <c r="AM160" s="732">
        <v>12.1</v>
      </c>
      <c r="AN160" s="746">
        <v>13.2</v>
      </c>
      <c r="AO160" s="733">
        <v>0.75852439191629495</v>
      </c>
      <c r="AP160" s="732">
        <v>10.922751243594648</v>
      </c>
      <c r="AQ160" s="732">
        <v>9.1781451421871694</v>
      </c>
      <c r="AR160" s="732">
        <v>12.412612048222726</v>
      </c>
      <c r="AS160" s="299">
        <v>0.17463831600000002</v>
      </c>
      <c r="AT160" s="820">
        <v>1.30599781</v>
      </c>
      <c r="AU160" s="748">
        <v>1.2785636033132224</v>
      </c>
      <c r="AV160" s="300">
        <v>0.20612476120638709</v>
      </c>
      <c r="AW160" s="299" t="e">
        <v>#REF!</v>
      </c>
      <c r="AX160" s="734" t="e">
        <v>#REF!</v>
      </c>
      <c r="AY160" s="752" t="e">
        <v>#REF!</v>
      </c>
      <c r="AZ160" s="810">
        <v>1</v>
      </c>
      <c r="BA160" s="752">
        <v>1.2785636033132224</v>
      </c>
      <c r="BB160" s="735">
        <v>0.22711572467731181</v>
      </c>
      <c r="BC160" s="735">
        <v>2.4432280050198707</v>
      </c>
      <c r="BD160" s="810">
        <v>1</v>
      </c>
      <c r="BE160" s="752">
        <v>2.4432280050198707</v>
      </c>
      <c r="BF160" s="732">
        <v>0.27820698068672589</v>
      </c>
      <c r="BG160" s="732">
        <v>0.8438350947408374</v>
      </c>
      <c r="BH160" s="749" t="s">
        <v>299</v>
      </c>
      <c r="BI160" s="409" t="s">
        <v>317</v>
      </c>
      <c r="BJ160" s="750">
        <v>74</v>
      </c>
      <c r="BK160" s="751" t="s">
        <v>318</v>
      </c>
      <c r="BL160" s="722" t="s">
        <v>233</v>
      </c>
      <c r="BM160" s="409" t="s">
        <v>392</v>
      </c>
      <c r="BN160" s="409" t="s">
        <v>264</v>
      </c>
      <c r="BO160" s="364" t="s">
        <v>907</v>
      </c>
      <c r="BP160" s="723"/>
      <c r="BQ160" s="16"/>
      <c r="BR160" s="16"/>
      <c r="BS160" s="16"/>
      <c r="BT160" s="16"/>
      <c r="BU160" s="16"/>
      <c r="BV160" s="16"/>
      <c r="BW160" s="16"/>
    </row>
    <row r="161" spans="1:75" ht="12" customHeight="1" x14ac:dyDescent="0.2">
      <c r="A161" s="3">
        <v>158</v>
      </c>
      <c r="B161" s="716" t="s">
        <v>133</v>
      </c>
      <c r="C161" s="740" t="s">
        <v>269</v>
      </c>
      <c r="D161" s="721" t="s">
        <v>269</v>
      </c>
      <c r="E161" s="741" t="s">
        <v>720</v>
      </c>
      <c r="F161" s="742" t="s">
        <v>420</v>
      </c>
      <c r="G161" s="723">
        <v>39.094999999999999</v>
      </c>
      <c r="H161" s="723">
        <v>71.801000000000002</v>
      </c>
      <c r="I161" s="723">
        <v>104.83499999999999</v>
      </c>
      <c r="J161" s="723">
        <v>102.601</v>
      </c>
      <c r="K161" s="723">
        <v>36.930999999999997</v>
      </c>
      <c r="L161" s="723">
        <v>67.665999999999997</v>
      </c>
      <c r="M161" s="723">
        <v>99.884</v>
      </c>
      <c r="N161" s="723">
        <v>91.46</v>
      </c>
      <c r="O161" s="298">
        <v>215.73099999999999</v>
      </c>
      <c r="P161" s="743">
        <v>204.48099999999999</v>
      </c>
      <c r="Q161" s="744">
        <v>6.14</v>
      </c>
      <c r="R161" s="745">
        <v>2.4874225646793904</v>
      </c>
      <c r="S161" s="731"/>
      <c r="T161" s="732"/>
      <c r="U161" s="732"/>
      <c r="V161" s="732"/>
      <c r="W161" s="731"/>
      <c r="X161" s="732"/>
      <c r="Y161" s="732"/>
      <c r="Z161" s="364"/>
      <c r="AA161" s="732">
        <v>15.8</v>
      </c>
      <c r="AB161" s="732">
        <v>17.8</v>
      </c>
      <c r="AC161" s="746">
        <v>16.8</v>
      </c>
      <c r="AD161" s="731"/>
      <c r="AE161" s="732"/>
      <c r="AF161" s="732"/>
      <c r="AG161" s="732"/>
      <c r="AH161" s="731"/>
      <c r="AI161" s="732"/>
      <c r="AJ161" s="732"/>
      <c r="AK161" s="364"/>
      <c r="AL161" s="732">
        <v>15.8</v>
      </c>
      <c r="AM161" s="732">
        <v>17.8</v>
      </c>
      <c r="AN161" s="746">
        <v>16.8</v>
      </c>
      <c r="AO161" s="733">
        <v>0.67751196172248818</v>
      </c>
      <c r="AP161" s="732">
        <v>10.704688995215314</v>
      </c>
      <c r="AQ161" s="732">
        <v>12.05971291866029</v>
      </c>
      <c r="AR161" s="732">
        <v>15.445550239234452</v>
      </c>
      <c r="AS161" s="299">
        <v>7.0483116000000012E-2</v>
      </c>
      <c r="AT161" s="820">
        <v>0.43699531920000007</v>
      </c>
      <c r="AU161" s="748">
        <v>0.60406203644609857</v>
      </c>
      <c r="AV161" s="300">
        <v>8.3690874834832535E-2</v>
      </c>
      <c r="AW161" s="299" t="e">
        <v>#REF!</v>
      </c>
      <c r="AX161" s="734" t="e">
        <v>#REF!</v>
      </c>
      <c r="AY161" s="752" t="e">
        <v>#REF!</v>
      </c>
      <c r="AZ161" s="810">
        <v>1</v>
      </c>
      <c r="BA161" s="752">
        <v>0.60406203644609857</v>
      </c>
      <c r="BB161" s="735">
        <v>9.2496047391387559E-2</v>
      </c>
      <c r="BC161" s="735">
        <v>1.1398795121042888</v>
      </c>
      <c r="BD161" s="810">
        <v>1</v>
      </c>
      <c r="BE161" s="752">
        <v>1.1398795121042888</v>
      </c>
      <c r="BF161" s="732">
        <v>0.56060693246850957</v>
      </c>
      <c r="BG161" s="732">
        <v>1.8107440113199811</v>
      </c>
      <c r="BH161" s="749" t="s">
        <v>230</v>
      </c>
      <c r="BI161" s="409" t="s">
        <v>237</v>
      </c>
      <c r="BJ161" s="750">
        <v>1625</v>
      </c>
      <c r="BK161" s="751" t="s">
        <v>319</v>
      </c>
      <c r="BL161" s="722" t="s">
        <v>235</v>
      </c>
      <c r="BM161" s="409" t="s">
        <v>229</v>
      </c>
      <c r="BN161" s="409" t="s">
        <v>264</v>
      </c>
      <c r="BO161" s="364" t="s">
        <v>904</v>
      </c>
      <c r="BP161" s="723"/>
      <c r="BQ161" s="16"/>
      <c r="BR161" s="16"/>
      <c r="BS161" s="16"/>
      <c r="BT161" s="16"/>
      <c r="BU161" s="16"/>
      <c r="BV161" s="16"/>
      <c r="BW161" s="16"/>
    </row>
    <row r="162" spans="1:75" s="16" customFormat="1" ht="12" customHeight="1" x14ac:dyDescent="0.2">
      <c r="A162" s="24">
        <v>159</v>
      </c>
      <c r="B162" s="716" t="s">
        <v>134</v>
      </c>
      <c r="C162" s="740" t="s">
        <v>714</v>
      </c>
      <c r="D162" s="721" t="s">
        <v>714</v>
      </c>
      <c r="E162" s="741" t="s">
        <v>717</v>
      </c>
      <c r="F162" s="742" t="s">
        <v>420</v>
      </c>
      <c r="G162" s="723">
        <v>69.040000000000006</v>
      </c>
      <c r="H162" s="723">
        <v>71.010999999999996</v>
      </c>
      <c r="I162" s="723">
        <v>66.123000000000005</v>
      </c>
      <c r="J162" s="723">
        <v>67.406999999999996</v>
      </c>
      <c r="K162" s="723">
        <v>65.944000000000003</v>
      </c>
      <c r="L162" s="723">
        <v>66.727999999999994</v>
      </c>
      <c r="M162" s="723">
        <v>61.35</v>
      </c>
      <c r="N162" s="723">
        <v>52.070999999999998</v>
      </c>
      <c r="O162" s="298">
        <v>206.17399999999998</v>
      </c>
      <c r="P162" s="743">
        <v>194.02199999999999</v>
      </c>
      <c r="Q162" s="744">
        <v>5.5681526999281301</v>
      </c>
      <c r="R162" s="745">
        <v>2.3945571992949182</v>
      </c>
      <c r="S162" s="731"/>
      <c r="T162" s="732"/>
      <c r="U162" s="732"/>
      <c r="V162" s="732"/>
      <c r="W162" s="731"/>
      <c r="X162" s="732"/>
      <c r="Y162" s="732"/>
      <c r="Z162" s="364"/>
      <c r="AA162" s="732"/>
      <c r="AB162" s="732"/>
      <c r="AC162" s="746">
        <v>38.049999999999997</v>
      </c>
      <c r="AD162" s="731"/>
      <c r="AE162" s="732"/>
      <c r="AF162" s="732"/>
      <c r="AG162" s="732"/>
      <c r="AH162" s="731"/>
      <c r="AI162" s="732"/>
      <c r="AJ162" s="732"/>
      <c r="AK162" s="364"/>
      <c r="AL162" s="732"/>
      <c r="AM162" s="732"/>
      <c r="AN162" s="746">
        <v>38.049999999999997</v>
      </c>
      <c r="AO162" s="733">
        <v>1.5374402876482476</v>
      </c>
      <c r="AP162" s="732">
        <v>58.499602945015816</v>
      </c>
      <c r="AQ162" s="732">
        <v>58.499602945015816</v>
      </c>
      <c r="AR162" s="732">
        <v>43.16240073625395</v>
      </c>
      <c r="AS162" s="299">
        <v>0.15227457799999999</v>
      </c>
      <c r="AT162" s="820">
        <v>0.94410238359999987</v>
      </c>
      <c r="AU162" s="748">
        <v>1.0483688944410767</v>
      </c>
      <c r="AV162" s="300">
        <v>0.19421107136398758</v>
      </c>
      <c r="AW162" s="299" t="e">
        <v>#REF!</v>
      </c>
      <c r="AX162" s="734" t="e">
        <v>#REF!</v>
      </c>
      <c r="AY162" s="752" t="e">
        <v>#REF!</v>
      </c>
      <c r="AZ162" s="810">
        <v>1</v>
      </c>
      <c r="BA162" s="752">
        <v>1.0483688944410767</v>
      </c>
      <c r="BB162" s="735">
        <v>0.22216873360664599</v>
      </c>
      <c r="BC162" s="735">
        <v>1.9003554658284534</v>
      </c>
      <c r="BD162" s="810">
        <v>1</v>
      </c>
      <c r="BE162" s="752">
        <v>1.9003554658284534</v>
      </c>
      <c r="BF162" s="732">
        <v>0.47748695528754742</v>
      </c>
      <c r="BG162" s="732">
        <v>1.5263134101625657</v>
      </c>
      <c r="BH162" s="749" t="s">
        <v>1261</v>
      </c>
      <c r="BI162" s="409" t="s">
        <v>237</v>
      </c>
      <c r="BJ162" s="750">
        <v>1096</v>
      </c>
      <c r="BK162" s="751" t="s">
        <v>227</v>
      </c>
      <c r="BL162" s="722" t="s">
        <v>228</v>
      </c>
      <c r="BM162" s="409" t="s">
        <v>1262</v>
      </c>
      <c r="BN162" s="409" t="s">
        <v>264</v>
      </c>
      <c r="BO162" s="364" t="s">
        <v>918</v>
      </c>
      <c r="BP162" s="723"/>
    </row>
    <row r="163" spans="1:75" s="31" customFormat="1" ht="12" customHeight="1" x14ac:dyDescent="0.2">
      <c r="A163" s="24">
        <v>103</v>
      </c>
      <c r="B163" s="716" t="s">
        <v>88</v>
      </c>
      <c r="C163" s="740" t="s">
        <v>270</v>
      </c>
      <c r="D163" s="721" t="s">
        <v>270</v>
      </c>
      <c r="E163" s="741" t="s">
        <v>718</v>
      </c>
      <c r="F163" s="742" t="s">
        <v>420</v>
      </c>
      <c r="G163" s="723">
        <v>919.64200000000005</v>
      </c>
      <c r="H163" s="723">
        <v>1143.183</v>
      </c>
      <c r="I163" s="723">
        <v>1173.673</v>
      </c>
      <c r="J163" s="723">
        <v>1244.6189999999999</v>
      </c>
      <c r="K163" s="723">
        <v>869.92499999999995</v>
      </c>
      <c r="L163" s="723">
        <v>1084.05</v>
      </c>
      <c r="M163" s="723">
        <v>1103.7380000000001</v>
      </c>
      <c r="N163" s="723">
        <v>1148.4680000000001</v>
      </c>
      <c r="O163" s="298">
        <v>3236.4979999999996</v>
      </c>
      <c r="P163" s="743">
        <v>3057.7129999999997</v>
      </c>
      <c r="Q163" s="744">
        <v>2.7266931233632601</v>
      </c>
      <c r="R163" s="745">
        <v>1.9820615413543126</v>
      </c>
      <c r="S163" s="731">
        <v>1.57</v>
      </c>
      <c r="T163" s="732">
        <v>4.3</v>
      </c>
      <c r="U163" s="732">
        <v>8.2100000000000009</v>
      </c>
      <c r="V163" s="732"/>
      <c r="W163" s="731">
        <v>1.38</v>
      </c>
      <c r="X163" s="732">
        <v>4.92</v>
      </c>
      <c r="Y163" s="732">
        <v>7.46</v>
      </c>
      <c r="Z163" s="364"/>
      <c r="AA163" s="732">
        <v>4.8600000000000003</v>
      </c>
      <c r="AB163" s="732">
        <v>4.6399999999999997</v>
      </c>
      <c r="AC163" s="746">
        <v>4.7699999999999996</v>
      </c>
      <c r="AD163" s="731">
        <v>1.57</v>
      </c>
      <c r="AE163" s="732">
        <v>4.3</v>
      </c>
      <c r="AF163" s="732">
        <v>8.2100000000000009</v>
      </c>
      <c r="AG163" s="732"/>
      <c r="AH163" s="731">
        <v>1.38</v>
      </c>
      <c r="AI163" s="732">
        <v>4.92</v>
      </c>
      <c r="AJ163" s="732">
        <v>7.46</v>
      </c>
      <c r="AK163" s="364"/>
      <c r="AL163" s="732">
        <v>4.8600000000000003</v>
      </c>
      <c r="AM163" s="732">
        <v>4.6399999999999997</v>
      </c>
      <c r="AN163" s="746">
        <v>4.7699999999999996</v>
      </c>
      <c r="AO163" s="733">
        <v>1.1166596956660293</v>
      </c>
      <c r="AP163" s="732">
        <v>5.4269661209369024</v>
      </c>
      <c r="AQ163" s="732">
        <v>5.181300987890376</v>
      </c>
      <c r="AR163" s="732">
        <v>4.9035333886034094</v>
      </c>
      <c r="AS163" s="299">
        <v>0.30763288150000001</v>
      </c>
      <c r="AT163" s="820">
        <v>1.6257720147500001</v>
      </c>
      <c r="AU163" s="748">
        <v>1.6113552227818542</v>
      </c>
      <c r="AV163" s="300">
        <v>0.38386326267660908</v>
      </c>
      <c r="AW163" s="299" t="e">
        <v>#REF!</v>
      </c>
      <c r="AX163" s="734" t="e">
        <v>#REF!</v>
      </c>
      <c r="AY163" s="752" t="e">
        <v>#REF!</v>
      </c>
      <c r="AZ163" s="810">
        <v>1</v>
      </c>
      <c r="BA163" s="752">
        <v>1.6113552227818542</v>
      </c>
      <c r="BB163" s="735">
        <v>0.43468351679434852</v>
      </c>
      <c r="BC163" s="735">
        <v>3.5916270105580512</v>
      </c>
      <c r="BD163" s="810">
        <v>1</v>
      </c>
      <c r="BE163" s="752">
        <v>3.5916270105580512</v>
      </c>
      <c r="BF163" s="732">
        <v>0.29671317516722645</v>
      </c>
      <c r="BG163" s="732">
        <v>1.1913082721559995</v>
      </c>
      <c r="BH163" s="749">
        <v>2016</v>
      </c>
      <c r="BI163" s="409" t="s">
        <v>237</v>
      </c>
      <c r="BJ163" s="750">
        <v>3094</v>
      </c>
      <c r="BK163" s="751" t="s">
        <v>296</v>
      </c>
      <c r="BL163" s="722" t="s">
        <v>296</v>
      </c>
      <c r="BM163" s="409" t="s">
        <v>1026</v>
      </c>
      <c r="BN163" s="409" t="s">
        <v>264</v>
      </c>
      <c r="BO163" s="364" t="s">
        <v>919</v>
      </c>
      <c r="BP163" s="723"/>
    </row>
    <row r="164" spans="1:75" ht="12" customHeight="1" x14ac:dyDescent="0.2">
      <c r="A164" s="3">
        <v>161</v>
      </c>
      <c r="B164" s="716" t="s">
        <v>136</v>
      </c>
      <c r="C164" s="740" t="s">
        <v>267</v>
      </c>
      <c r="D164" s="721" t="s">
        <v>267</v>
      </c>
      <c r="E164" s="741" t="s">
        <v>716</v>
      </c>
      <c r="F164" s="742" t="s">
        <v>420</v>
      </c>
      <c r="G164" s="723">
        <v>488.464</v>
      </c>
      <c r="H164" s="723">
        <v>484.65499999999997</v>
      </c>
      <c r="I164" s="723">
        <v>549.05700000000002</v>
      </c>
      <c r="J164" s="723">
        <v>516.47400000000005</v>
      </c>
      <c r="K164" s="723">
        <v>462.61599999999999</v>
      </c>
      <c r="L164" s="723">
        <v>458.322</v>
      </c>
      <c r="M164" s="723">
        <v>519.74300000000005</v>
      </c>
      <c r="N164" s="723">
        <v>488.86700000000002</v>
      </c>
      <c r="O164" s="298">
        <v>1522.1759999999999</v>
      </c>
      <c r="P164" s="743">
        <v>1440.681</v>
      </c>
      <c r="Q164" s="744">
        <v>5.6946702691401896</v>
      </c>
      <c r="R164" s="745">
        <v>2.4147997575842663</v>
      </c>
      <c r="S164" s="754"/>
      <c r="T164" s="409"/>
      <c r="U164" s="409"/>
      <c r="V164" s="409"/>
      <c r="W164" s="731"/>
      <c r="X164" s="732"/>
      <c r="Y164" s="732"/>
      <c r="Z164" s="732"/>
      <c r="AA164" s="732">
        <v>9.9</v>
      </c>
      <c r="AB164" s="732">
        <v>10.32</v>
      </c>
      <c r="AC164" s="746">
        <v>10.1</v>
      </c>
      <c r="AD164" s="754"/>
      <c r="AE164" s="409"/>
      <c r="AF164" s="409"/>
      <c r="AG164" s="409"/>
      <c r="AH164" s="731"/>
      <c r="AI164" s="732"/>
      <c r="AJ164" s="732"/>
      <c r="AK164" s="732"/>
      <c r="AL164" s="732">
        <v>9.9</v>
      </c>
      <c r="AM164" s="732">
        <v>10.32</v>
      </c>
      <c r="AN164" s="746">
        <v>10.1</v>
      </c>
      <c r="AO164" s="733">
        <v>0.75852439191629495</v>
      </c>
      <c r="AP164" s="732">
        <v>7.5093914799713204</v>
      </c>
      <c r="AQ164" s="732">
        <v>7.8279717245761642</v>
      </c>
      <c r="AR164" s="732">
        <v>9.4921704005684351</v>
      </c>
      <c r="AS164" s="299">
        <v>0.29937370320000001</v>
      </c>
      <c r="AT164" s="820">
        <v>1.8561169598400002</v>
      </c>
      <c r="AU164" s="748">
        <v>2.15328814252323</v>
      </c>
      <c r="AV164" s="300">
        <v>0.34560515824983051</v>
      </c>
      <c r="AW164" s="299" t="e">
        <v>#REF!</v>
      </c>
      <c r="AX164" s="734" t="e">
        <v>#REF!</v>
      </c>
      <c r="AY164" s="752" t="e">
        <v>#REF!</v>
      </c>
      <c r="AZ164" s="810">
        <v>1</v>
      </c>
      <c r="BA164" s="752">
        <v>2.15328814252323</v>
      </c>
      <c r="BB164" s="735">
        <v>0.37642612828305078</v>
      </c>
      <c r="BC164" s="735">
        <v>3.8599373285479333</v>
      </c>
      <c r="BD164" s="810">
        <v>1</v>
      </c>
      <c r="BE164" s="752">
        <v>3.8599373285479333</v>
      </c>
      <c r="BF164" s="732">
        <v>1.1626918496253291</v>
      </c>
      <c r="BG164" s="732">
        <v>2.8142993446347031</v>
      </c>
      <c r="BH164" s="754" t="s">
        <v>1290</v>
      </c>
      <c r="BI164" s="409" t="s">
        <v>807</v>
      </c>
      <c r="BJ164" s="753" t="s">
        <v>227</v>
      </c>
      <c r="BK164" s="755">
        <v>0.93700000000000006</v>
      </c>
      <c r="BL164" s="722" t="s">
        <v>235</v>
      </c>
      <c r="BM164" s="409" t="s">
        <v>1044</v>
      </c>
      <c r="BN164" s="409" t="s">
        <v>264</v>
      </c>
      <c r="BO164" s="364" t="s">
        <v>1045</v>
      </c>
      <c r="BP164" s="723"/>
      <c r="BQ164" s="16"/>
      <c r="BR164" s="16"/>
      <c r="BS164" s="16"/>
      <c r="BT164" s="16"/>
      <c r="BU164" s="16"/>
      <c r="BV164" s="16"/>
      <c r="BW164" s="16"/>
    </row>
    <row r="165" spans="1:75" ht="12" customHeight="1" x14ac:dyDescent="0.2">
      <c r="A165" s="3">
        <v>162</v>
      </c>
      <c r="B165" s="716" t="s">
        <v>137</v>
      </c>
      <c r="C165" s="740" t="s">
        <v>267</v>
      </c>
      <c r="D165" s="721" t="s">
        <v>267</v>
      </c>
      <c r="E165" s="741" t="s">
        <v>716</v>
      </c>
      <c r="F165" s="742" t="s">
        <v>419</v>
      </c>
      <c r="G165" s="723">
        <v>4646.7759999999998</v>
      </c>
      <c r="H165" s="723">
        <v>4868.6909999999998</v>
      </c>
      <c r="I165" s="723">
        <v>4327.3249999999998</v>
      </c>
      <c r="J165" s="723">
        <v>3734.0590000000002</v>
      </c>
      <c r="K165" s="723">
        <v>4403.125</v>
      </c>
      <c r="L165" s="723">
        <v>4608.97</v>
      </c>
      <c r="M165" s="723">
        <v>4119.4470000000001</v>
      </c>
      <c r="N165" s="723">
        <v>3569.9090000000001</v>
      </c>
      <c r="O165" s="298">
        <v>13842.792000000001</v>
      </c>
      <c r="P165" s="743">
        <v>13131.542000000001</v>
      </c>
      <c r="Q165" s="744">
        <v>4.9307221976190201</v>
      </c>
      <c r="R165" s="745">
        <v>2.2951218103510924</v>
      </c>
      <c r="S165" s="731"/>
      <c r="T165" s="732"/>
      <c r="U165" s="732"/>
      <c r="V165" s="732"/>
      <c r="W165" s="731"/>
      <c r="X165" s="732"/>
      <c r="Y165" s="732"/>
      <c r="Z165" s="747"/>
      <c r="AA165" s="732"/>
      <c r="AB165" s="732"/>
      <c r="AC165" s="746">
        <v>12.4</v>
      </c>
      <c r="AD165" s="731"/>
      <c r="AE165" s="732"/>
      <c r="AF165" s="732"/>
      <c r="AG165" s="732"/>
      <c r="AH165" s="731"/>
      <c r="AI165" s="732"/>
      <c r="AJ165" s="732"/>
      <c r="AK165" s="747"/>
      <c r="AL165" s="732"/>
      <c r="AM165" s="732"/>
      <c r="AN165" s="746">
        <v>12.4</v>
      </c>
      <c r="AO165" s="733">
        <v>0.75852439191629495</v>
      </c>
      <c r="AP165" s="732">
        <v>9.4057024597620575</v>
      </c>
      <c r="AQ165" s="732">
        <v>9.4057024597620575</v>
      </c>
      <c r="AR165" s="732">
        <v>11.651425614940514</v>
      </c>
      <c r="AS165" s="299">
        <v>3.3448174160000006</v>
      </c>
      <c r="AT165" s="820">
        <v>20.737867979200004</v>
      </c>
      <c r="AU165" s="748">
        <v>22.948699346964609</v>
      </c>
      <c r="AV165" s="300">
        <v>3.7570111147017404</v>
      </c>
      <c r="AW165" s="299" t="e">
        <v>#REF!</v>
      </c>
      <c r="AX165" s="734" t="e">
        <v>#REF!</v>
      </c>
      <c r="AY165" s="752" t="e">
        <v>#REF!</v>
      </c>
      <c r="AZ165" s="810">
        <v>1</v>
      </c>
      <c r="BA165" s="752">
        <v>22.948699346964609</v>
      </c>
      <c r="BB165" s="735">
        <v>4.0318069138362338</v>
      </c>
      <c r="BC165" s="735">
        <v>38.140206607824048</v>
      </c>
      <c r="BD165" s="810">
        <v>1</v>
      </c>
      <c r="BE165" s="752">
        <v>38.140206607824048</v>
      </c>
      <c r="BF165" s="732">
        <v>13.590009250631061</v>
      </c>
      <c r="BG165" s="732">
        <v>36.41207373786159</v>
      </c>
      <c r="BH165" s="749">
        <v>2011</v>
      </c>
      <c r="BI165" s="409" t="s">
        <v>237</v>
      </c>
      <c r="BJ165" s="750">
        <v>3407</v>
      </c>
      <c r="BK165" s="755" t="s">
        <v>227</v>
      </c>
      <c r="BL165" s="722" t="s">
        <v>228</v>
      </c>
      <c r="BM165" s="409" t="s">
        <v>447</v>
      </c>
      <c r="BN165" s="409" t="s">
        <v>264</v>
      </c>
      <c r="BO165" s="364" t="s">
        <v>920</v>
      </c>
      <c r="BP165" s="723"/>
      <c r="BQ165" s="16"/>
      <c r="BR165" s="16"/>
      <c r="BS165" s="16"/>
      <c r="BT165" s="16"/>
      <c r="BU165" s="16"/>
      <c r="BV165" s="16"/>
      <c r="BW165" s="16"/>
    </row>
    <row r="166" spans="1:75" ht="12" customHeight="1" x14ac:dyDescent="0.2">
      <c r="A166" s="3">
        <v>163</v>
      </c>
      <c r="B166" s="716" t="s">
        <v>138</v>
      </c>
      <c r="C166" s="740" t="s">
        <v>268</v>
      </c>
      <c r="D166" s="721" t="s">
        <v>268</v>
      </c>
      <c r="E166" s="741" t="s">
        <v>719</v>
      </c>
      <c r="F166" s="742" t="s">
        <v>417</v>
      </c>
      <c r="G166" s="723">
        <v>972.43899999999996</v>
      </c>
      <c r="H166" s="723">
        <v>856.05700000000002</v>
      </c>
      <c r="I166" s="723">
        <v>787.65899999999999</v>
      </c>
      <c r="J166" s="723">
        <v>690.524</v>
      </c>
      <c r="K166" s="723">
        <v>956.71199999999999</v>
      </c>
      <c r="L166" s="723">
        <v>848.03</v>
      </c>
      <c r="M166" s="723">
        <v>789.34299999999996</v>
      </c>
      <c r="N166" s="723">
        <v>698.17499999999995</v>
      </c>
      <c r="O166" s="298">
        <v>2616.1550000000002</v>
      </c>
      <c r="P166" s="743">
        <v>2594.085</v>
      </c>
      <c r="Q166" s="744">
        <v>26.290133744035799</v>
      </c>
      <c r="R166" s="745">
        <v>9.5064157543366665</v>
      </c>
      <c r="S166" s="731">
        <v>0.19</v>
      </c>
      <c r="T166" s="732">
        <v>0.84</v>
      </c>
      <c r="U166" s="732">
        <v>2.6</v>
      </c>
      <c r="V166" s="732">
        <v>6.2</v>
      </c>
      <c r="W166" s="731">
        <v>0.19</v>
      </c>
      <c r="X166" s="732">
        <v>0.84</v>
      </c>
      <c r="Y166" s="732">
        <v>2.6</v>
      </c>
      <c r="Z166" s="747">
        <v>6.2</v>
      </c>
      <c r="AA166" s="732"/>
      <c r="AB166" s="732"/>
      <c r="AC166" s="746">
        <v>1.2</v>
      </c>
      <c r="AD166" s="731">
        <v>0.19</v>
      </c>
      <c r="AE166" s="732">
        <v>0.84</v>
      </c>
      <c r="AF166" s="732">
        <v>2.6</v>
      </c>
      <c r="AG166" s="732">
        <v>6.2</v>
      </c>
      <c r="AH166" s="731">
        <v>0.19</v>
      </c>
      <c r="AI166" s="732">
        <v>0.84</v>
      </c>
      <c r="AJ166" s="732">
        <v>2.6</v>
      </c>
      <c r="AK166" s="747">
        <v>6.2</v>
      </c>
      <c r="AL166" s="732"/>
      <c r="AM166" s="732"/>
      <c r="AN166" s="746">
        <v>1.2</v>
      </c>
      <c r="AO166" s="733">
        <v>5.9113996488366158</v>
      </c>
      <c r="AP166" s="732">
        <v>6.2</v>
      </c>
      <c r="AQ166" s="732">
        <v>6.2</v>
      </c>
      <c r="AR166" s="732">
        <v>2.4500000000000002</v>
      </c>
      <c r="AS166" s="299">
        <v>5.8981769700000006E-2</v>
      </c>
      <c r="AT166" s="820">
        <v>0.24485885374999999</v>
      </c>
      <c r="AU166" s="748">
        <v>0.23247472830049726</v>
      </c>
      <c r="AV166" s="300">
        <v>0.1106413725</v>
      </c>
      <c r="AW166" s="299" t="e">
        <v>#REF!</v>
      </c>
      <c r="AX166" s="734" t="e">
        <v>#REF!</v>
      </c>
      <c r="AY166" s="752" t="e">
        <v>#REF!</v>
      </c>
      <c r="AZ166" s="810">
        <v>1</v>
      </c>
      <c r="BA166" s="752">
        <v>0.23247472830049726</v>
      </c>
      <c r="BB166" s="735">
        <v>0.14508110770000002</v>
      </c>
      <c r="BC166" s="735">
        <v>0.67144855087089539</v>
      </c>
      <c r="BD166" s="810">
        <v>1</v>
      </c>
      <c r="BE166" s="752">
        <v>0.67144855087089539</v>
      </c>
      <c r="BF166" s="732">
        <v>2.8508841449868507</v>
      </c>
      <c r="BG166" s="732">
        <v>10.393841937374569</v>
      </c>
      <c r="BH166" s="754" t="s">
        <v>454</v>
      </c>
      <c r="BI166" s="409" t="s">
        <v>237</v>
      </c>
      <c r="BJ166" s="751">
        <v>72</v>
      </c>
      <c r="BK166" s="755" t="s">
        <v>227</v>
      </c>
      <c r="BL166" s="722" t="s">
        <v>228</v>
      </c>
      <c r="BM166" s="409" t="s">
        <v>453</v>
      </c>
      <c r="BN166" s="409" t="s">
        <v>264</v>
      </c>
      <c r="BO166" s="364" t="s">
        <v>921</v>
      </c>
      <c r="BP166" s="723"/>
      <c r="BQ166" s="16"/>
      <c r="BR166" s="16"/>
      <c r="BS166" s="16"/>
      <c r="BT166" s="16"/>
      <c r="BU166" s="16"/>
      <c r="BV166" s="16"/>
      <c r="BW166" s="16"/>
    </row>
    <row r="167" spans="1:75" ht="12" customHeight="1" x14ac:dyDescent="0.2">
      <c r="A167" s="3">
        <v>164</v>
      </c>
      <c r="B167" s="716" t="s">
        <v>180</v>
      </c>
      <c r="C167" s="740" t="s">
        <v>270</v>
      </c>
      <c r="D167" s="721" t="s">
        <v>270</v>
      </c>
      <c r="E167" s="741" t="s">
        <v>718</v>
      </c>
      <c r="F167" s="742" t="s">
        <v>419</v>
      </c>
      <c r="G167" s="723">
        <v>14.089</v>
      </c>
      <c r="H167" s="723">
        <v>12.634</v>
      </c>
      <c r="I167" s="723">
        <v>11.842000000000001</v>
      </c>
      <c r="J167" s="723">
        <v>10.148999999999999</v>
      </c>
      <c r="K167" s="723">
        <v>13.015000000000001</v>
      </c>
      <c r="L167" s="723">
        <v>11.708</v>
      </c>
      <c r="M167" s="723">
        <v>10.965</v>
      </c>
      <c r="N167" s="723">
        <v>9.4350000000000005</v>
      </c>
      <c r="O167" s="298">
        <v>38.564999999999998</v>
      </c>
      <c r="P167" s="743">
        <v>35.688000000000002</v>
      </c>
      <c r="Q167" s="744">
        <v>12.918344055068999</v>
      </c>
      <c r="R167" s="745">
        <v>3.9049872191263018</v>
      </c>
      <c r="S167" s="731"/>
      <c r="T167" s="732"/>
      <c r="U167" s="732"/>
      <c r="V167" s="732"/>
      <c r="W167" s="731"/>
      <c r="X167" s="732"/>
      <c r="Y167" s="732"/>
      <c r="Z167" s="364"/>
      <c r="AA167" s="732"/>
      <c r="AB167" s="732"/>
      <c r="AC167" s="746"/>
      <c r="AD167" s="731" t="s">
        <v>686</v>
      </c>
      <c r="AE167" s="732" t="s">
        <v>686</v>
      </c>
      <c r="AF167" s="732" t="s">
        <v>686</v>
      </c>
      <c r="AG167" s="747" t="s">
        <v>686</v>
      </c>
      <c r="AH167" s="731" t="s">
        <v>686</v>
      </c>
      <c r="AI167" s="732" t="s">
        <v>686</v>
      </c>
      <c r="AJ167" s="732" t="s">
        <v>686</v>
      </c>
      <c r="AK167" s="747" t="s">
        <v>686</v>
      </c>
      <c r="AL167" s="731" t="s">
        <v>686</v>
      </c>
      <c r="AM167" s="747" t="s">
        <v>686</v>
      </c>
      <c r="AN167" s="746">
        <v>0.9</v>
      </c>
      <c r="AO167" s="733">
        <v>1.1166596956660293</v>
      </c>
      <c r="AP167" s="732">
        <v>1.0049937260994264</v>
      </c>
      <c r="AQ167" s="732">
        <v>1.0049937260994264</v>
      </c>
      <c r="AR167" s="732">
        <v>0.9262484315248567</v>
      </c>
      <c r="AS167" s="299">
        <v>6.6827700000000011E-4</v>
      </c>
      <c r="AT167" s="820">
        <v>4.1433174000000007E-3</v>
      </c>
      <c r="AU167" s="748">
        <v>4.4378870151268578E-3</v>
      </c>
      <c r="AV167" s="300">
        <v>1.1809078279158699E-4</v>
      </c>
      <c r="AW167" s="299" t="e">
        <v>#REF!</v>
      </c>
      <c r="AX167" s="734" t="e">
        <v>#REF!</v>
      </c>
      <c r="AY167" s="752" t="e">
        <v>#REF!</v>
      </c>
      <c r="AZ167" s="810">
        <v>1</v>
      </c>
      <c r="BA167" s="752">
        <v>4.4378870151268578E-3</v>
      </c>
      <c r="BB167" s="735">
        <v>8.6509497131931183E-4</v>
      </c>
      <c r="BC167" s="735">
        <v>7.539635402548049E-3</v>
      </c>
      <c r="BD167" s="810">
        <v>1</v>
      </c>
      <c r="BE167" s="752">
        <v>7.539635402548049E-3</v>
      </c>
      <c r="BF167" s="732">
        <v>6.0034507515983734E-3</v>
      </c>
      <c r="BG167" s="732">
        <v>1.015880874743583E-2</v>
      </c>
      <c r="BH167" s="754"/>
      <c r="BI167" s="409"/>
      <c r="BJ167" s="409"/>
      <c r="BK167" s="409"/>
      <c r="BL167" s="722" t="s">
        <v>225</v>
      </c>
      <c r="BM167" s="409"/>
      <c r="BN167" s="409" t="s">
        <v>52</v>
      </c>
      <c r="BO167" s="364"/>
      <c r="BP167" s="723"/>
      <c r="BQ167" s="16"/>
      <c r="BR167" s="16"/>
      <c r="BS167" s="16"/>
      <c r="BT167" s="16"/>
      <c r="BU167" s="16"/>
      <c r="BV167" s="16"/>
      <c r="BW167" s="16"/>
    </row>
    <row r="168" spans="1:75" ht="12" customHeight="1" x14ac:dyDescent="0.2">
      <c r="A168" s="3">
        <v>165</v>
      </c>
      <c r="B168" s="716" t="s">
        <v>205</v>
      </c>
      <c r="C168" s="740" t="s">
        <v>267</v>
      </c>
      <c r="D168" s="721" t="s">
        <v>267</v>
      </c>
      <c r="E168" s="741" t="s">
        <v>716</v>
      </c>
      <c r="F168" s="742" t="s">
        <v>420</v>
      </c>
      <c r="G168" s="758">
        <v>0.71470597913718781</v>
      </c>
      <c r="H168" s="758">
        <v>0.79861792095824147</v>
      </c>
      <c r="I168" s="758">
        <v>0.88431998420481095</v>
      </c>
      <c r="J168" s="758">
        <v>0.87201289940438986</v>
      </c>
      <c r="K168" s="758">
        <v>0.67174306492480829</v>
      </c>
      <c r="L168" s="758">
        <v>0.75073217282569349</v>
      </c>
      <c r="M168" s="758">
        <v>0.83084010661752594</v>
      </c>
      <c r="N168" s="758">
        <v>0.82077067359899969</v>
      </c>
      <c r="O168" s="298">
        <v>2.3976438843002401</v>
      </c>
      <c r="P168" s="743">
        <v>2.2533153443680281</v>
      </c>
      <c r="Q168" s="744">
        <v>1.49318115564395</v>
      </c>
      <c r="R168" s="745">
        <v>1.8258833314267122</v>
      </c>
      <c r="S168" s="731"/>
      <c r="T168" s="732"/>
      <c r="U168" s="732"/>
      <c r="V168" s="732"/>
      <c r="W168" s="731"/>
      <c r="X168" s="732"/>
      <c r="Y168" s="732"/>
      <c r="Z168" s="364"/>
      <c r="AA168" s="732"/>
      <c r="AB168" s="732"/>
      <c r="AC168" s="746"/>
      <c r="AD168" s="731">
        <v>9.1999999999999993</v>
      </c>
      <c r="AE168" s="732">
        <v>18.100000000000001</v>
      </c>
      <c r="AF168" s="732">
        <v>21.2</v>
      </c>
      <c r="AG168" s="747">
        <v>13.2</v>
      </c>
      <c r="AH168" s="731">
        <v>9.1999999999999993</v>
      </c>
      <c r="AI168" s="732">
        <v>18.100000000000001</v>
      </c>
      <c r="AJ168" s="732">
        <v>21.2</v>
      </c>
      <c r="AK168" s="747">
        <v>13.2</v>
      </c>
      <c r="AL168" s="731">
        <v>17</v>
      </c>
      <c r="AM168" s="747">
        <v>15.4</v>
      </c>
      <c r="AN168" s="746">
        <v>16.2</v>
      </c>
      <c r="AO168" s="733">
        <v>0.75852439191629495</v>
      </c>
      <c r="AP168" s="732">
        <v>13.2</v>
      </c>
      <c r="AQ168" s="732">
        <v>13.2</v>
      </c>
      <c r="AR168" s="732">
        <v>15.45</v>
      </c>
      <c r="AS168" s="299">
        <v>7.7159961828293124E-4</v>
      </c>
      <c r="AT168" s="820">
        <v>4.9828936128204285E-3</v>
      </c>
      <c r="AU168" s="748">
        <v>4.9155405839077506E-3</v>
      </c>
      <c r="AV168" s="300">
        <v>1.3406845898186845E-4</v>
      </c>
      <c r="AW168" s="299" t="e">
        <v>#REF!</v>
      </c>
      <c r="AX168" s="734" t="e">
        <v>#REF!</v>
      </c>
      <c r="AY168" s="752" t="e">
        <v>#REF!</v>
      </c>
      <c r="AZ168" s="810">
        <v>1</v>
      </c>
      <c r="BA168" s="752">
        <v>4.9155405839077506E-3</v>
      </c>
      <c r="BB168" s="735">
        <v>9.9504704991937852E-4</v>
      </c>
      <c r="BC168" s="735">
        <v>9.5702565866728293E-3</v>
      </c>
      <c r="BD168" s="810">
        <v>1</v>
      </c>
      <c r="BE168" s="752">
        <v>9.5702565866728293E-3</v>
      </c>
      <c r="BF168" s="732">
        <v>8.2688843245943752E-4</v>
      </c>
      <c r="BG168" s="732">
        <v>2.7606632459893712E-3</v>
      </c>
      <c r="BH168" s="754"/>
      <c r="BI168" s="409"/>
      <c r="BJ168" s="409"/>
      <c r="BK168" s="409"/>
      <c r="BL168" s="722" t="s">
        <v>225</v>
      </c>
      <c r="BM168" s="409"/>
      <c r="BN168" s="409" t="s">
        <v>80</v>
      </c>
      <c r="BO168" s="364"/>
      <c r="BP168" s="723"/>
      <c r="BQ168" s="16"/>
      <c r="BR168" s="16"/>
      <c r="BS168" s="16"/>
      <c r="BT168" s="16"/>
      <c r="BU168" s="16"/>
      <c r="BV168" s="16"/>
      <c r="BW168" s="16"/>
    </row>
    <row r="169" spans="1:75" ht="12" customHeight="1" x14ac:dyDescent="0.2">
      <c r="A169" s="3">
        <v>166</v>
      </c>
      <c r="B169" s="716" t="s">
        <v>141</v>
      </c>
      <c r="C169" s="740" t="s">
        <v>268</v>
      </c>
      <c r="D169" s="721" t="s">
        <v>268</v>
      </c>
      <c r="E169" s="741" t="s">
        <v>719</v>
      </c>
      <c r="F169" s="742" t="s">
        <v>418</v>
      </c>
      <c r="G169" s="723">
        <v>16.187000000000001</v>
      </c>
      <c r="H169" s="723">
        <v>15.563000000000001</v>
      </c>
      <c r="I169" s="723">
        <v>14.86</v>
      </c>
      <c r="J169" s="723">
        <v>13.02</v>
      </c>
      <c r="K169" s="723">
        <v>15.808</v>
      </c>
      <c r="L169" s="723">
        <v>15.226000000000001</v>
      </c>
      <c r="M169" s="723">
        <v>14.563000000000001</v>
      </c>
      <c r="N169" s="723">
        <v>12.754</v>
      </c>
      <c r="O169" s="298">
        <v>46.61</v>
      </c>
      <c r="P169" s="743">
        <v>45.597000000000001</v>
      </c>
      <c r="Q169" s="744">
        <v>23.484255079860102</v>
      </c>
      <c r="R169" s="745">
        <v>7.8874548271566391</v>
      </c>
      <c r="S169" s="731"/>
      <c r="T169" s="732"/>
      <c r="U169" s="732"/>
      <c r="V169" s="732"/>
      <c r="W169" s="731"/>
      <c r="X169" s="732"/>
      <c r="Y169" s="732"/>
      <c r="Z169" s="364"/>
      <c r="AA169" s="732"/>
      <c r="AB169" s="732"/>
      <c r="AC169" s="746"/>
      <c r="AD169" s="731"/>
      <c r="AE169" s="732"/>
      <c r="AF169" s="732"/>
      <c r="AG169" s="747"/>
      <c r="AH169" s="731"/>
      <c r="AI169" s="732"/>
      <c r="AJ169" s="732"/>
      <c r="AK169" s="747"/>
      <c r="AL169" s="731" t="s">
        <v>686</v>
      </c>
      <c r="AM169" s="747" t="s">
        <v>686</v>
      </c>
      <c r="AN169" s="723">
        <v>1.7</v>
      </c>
      <c r="AO169" s="733">
        <v>5.9113996488366158</v>
      </c>
      <c r="AP169" s="732">
        <v>10.049379403022247</v>
      </c>
      <c r="AQ169" s="732">
        <v>10.049379403022247</v>
      </c>
      <c r="AR169" s="732">
        <v>3.7873448507555616</v>
      </c>
      <c r="AS169" s="299">
        <v>1.5675189999999999E-3</v>
      </c>
      <c r="AT169" s="820">
        <v>9.7186177999999991E-3</v>
      </c>
      <c r="AU169" s="748">
        <v>1.0258477997940833E-2</v>
      </c>
      <c r="AV169" s="300">
        <v>1.5540762284009721E-3</v>
      </c>
      <c r="AW169" s="299" t="e">
        <v>#REF!</v>
      </c>
      <c r="AX169" s="734" t="e">
        <v>#REF!</v>
      </c>
      <c r="AY169" s="752" t="e">
        <v>#REF!</v>
      </c>
      <c r="AZ169" s="810">
        <v>1</v>
      </c>
      <c r="BA169" s="752">
        <v>1.0258477997940833E-2</v>
      </c>
      <c r="BB169" s="735">
        <v>4.1576460473349537E-3</v>
      </c>
      <c r="BC169" s="735">
        <v>2.2626240966185623E-2</v>
      </c>
      <c r="BD169" s="810">
        <v>1</v>
      </c>
      <c r="BE169" s="752">
        <v>2.2626240966185623E-2</v>
      </c>
      <c r="BF169" s="732">
        <v>7.2909601524931172E-2</v>
      </c>
      <c r="BG169" s="732">
        <v>0.24996545770880479</v>
      </c>
      <c r="BH169" s="754"/>
      <c r="BI169" s="409"/>
      <c r="BJ169" s="409"/>
      <c r="BK169" s="409"/>
      <c r="BL169" s="722" t="s">
        <v>225</v>
      </c>
      <c r="BM169" s="409"/>
      <c r="BN169" s="409" t="s">
        <v>58</v>
      </c>
      <c r="BO169" s="364"/>
      <c r="BP169" s="723"/>
      <c r="BQ169" s="16"/>
      <c r="BR169" s="16"/>
      <c r="BS169" s="16"/>
      <c r="BT169" s="16"/>
      <c r="BU169" s="16"/>
      <c r="BV169" s="16"/>
      <c r="BW169" s="16"/>
    </row>
    <row r="170" spans="1:75" ht="12" customHeight="1" x14ac:dyDescent="0.2">
      <c r="A170" s="3">
        <v>167</v>
      </c>
      <c r="B170" s="716" t="s">
        <v>142</v>
      </c>
      <c r="C170" s="740" t="s">
        <v>714</v>
      </c>
      <c r="D170" s="721" t="s">
        <v>714</v>
      </c>
      <c r="E170" s="741" t="s">
        <v>717</v>
      </c>
      <c r="F170" s="742" t="s">
        <v>420</v>
      </c>
      <c r="G170" s="723">
        <v>1491.7840000000001</v>
      </c>
      <c r="H170" s="723">
        <v>1530.124</v>
      </c>
      <c r="I170" s="723">
        <v>1385.021</v>
      </c>
      <c r="J170" s="723">
        <v>1175.181</v>
      </c>
      <c r="K170" s="723">
        <v>1443.5239999999999</v>
      </c>
      <c r="L170" s="723">
        <v>1480.4290000000001</v>
      </c>
      <c r="M170" s="723">
        <v>1340.1569999999999</v>
      </c>
      <c r="N170" s="723">
        <v>1119.511</v>
      </c>
      <c r="O170" s="298">
        <v>4406.9290000000001</v>
      </c>
      <c r="P170" s="743">
        <v>4264.1099999999997</v>
      </c>
      <c r="Q170" s="744">
        <v>5.6858718218908404</v>
      </c>
      <c r="R170" s="745">
        <v>2.4133865038233537</v>
      </c>
      <c r="S170" s="731">
        <v>13.9</v>
      </c>
      <c r="T170" s="732">
        <v>26.5</v>
      </c>
      <c r="U170" s="732">
        <v>34.1</v>
      </c>
      <c r="V170" s="732"/>
      <c r="W170" s="731">
        <v>20.399999999999999</v>
      </c>
      <c r="X170" s="732">
        <v>35.6</v>
      </c>
      <c r="Y170" s="732">
        <v>57.7</v>
      </c>
      <c r="Z170" s="364"/>
      <c r="AA170" s="732">
        <v>24.8</v>
      </c>
      <c r="AB170" s="732">
        <v>37.9</v>
      </c>
      <c r="AC170" s="746">
        <v>31.4</v>
      </c>
      <c r="AD170" s="731">
        <v>13.9</v>
      </c>
      <c r="AE170" s="732">
        <v>26.5</v>
      </c>
      <c r="AF170" s="732">
        <v>34.1</v>
      </c>
      <c r="AG170" s="732"/>
      <c r="AH170" s="731">
        <v>20.399999999999999</v>
      </c>
      <c r="AI170" s="732">
        <v>35.6</v>
      </c>
      <c r="AJ170" s="732">
        <v>57.7</v>
      </c>
      <c r="AK170" s="364"/>
      <c r="AL170" s="732">
        <v>24.8</v>
      </c>
      <c r="AM170" s="732">
        <v>37.9</v>
      </c>
      <c r="AN170" s="746">
        <v>31.4</v>
      </c>
      <c r="AO170" s="733">
        <v>1.5374402876482476</v>
      </c>
      <c r="AP170" s="732">
        <v>38.128519133676541</v>
      </c>
      <c r="AQ170" s="732">
        <v>58.26898690186858</v>
      </c>
      <c r="AR170" s="732">
        <v>35.599688254443137</v>
      </c>
      <c r="AS170" s="299">
        <v>2.6799152060000004</v>
      </c>
      <c r="AT170" s="820">
        <v>15.823443795000001</v>
      </c>
      <c r="AU170" s="748">
        <v>15.527803235396489</v>
      </c>
      <c r="AV170" s="300">
        <v>3.340159304237186</v>
      </c>
      <c r="AW170" s="299" t="e">
        <v>#REF!</v>
      </c>
      <c r="AX170" s="734" t="e">
        <v>#REF!</v>
      </c>
      <c r="AY170" s="752" t="e">
        <v>#REF!</v>
      </c>
      <c r="AZ170" s="810">
        <v>1</v>
      </c>
      <c r="BA170" s="752">
        <v>15.527803235396489</v>
      </c>
      <c r="BB170" s="735">
        <v>3.7803220363953098</v>
      </c>
      <c r="BC170" s="735">
        <v>28.926153527421501</v>
      </c>
      <c r="BD170" s="810">
        <v>1</v>
      </c>
      <c r="BE170" s="752">
        <v>28.926153527421501</v>
      </c>
      <c r="BF170" s="732">
        <v>8.9879005037537709</v>
      </c>
      <c r="BG170" s="732">
        <v>33.977916257922146</v>
      </c>
      <c r="BH170" s="749" t="s">
        <v>376</v>
      </c>
      <c r="BI170" s="409" t="s">
        <v>377</v>
      </c>
      <c r="BJ170" s="750">
        <v>419</v>
      </c>
      <c r="BK170" s="755" t="s">
        <v>227</v>
      </c>
      <c r="BL170" s="722" t="s">
        <v>228</v>
      </c>
      <c r="BM170" s="409" t="s">
        <v>378</v>
      </c>
      <c r="BN170" s="409" t="s">
        <v>264</v>
      </c>
      <c r="BO170" s="364" t="s">
        <v>923</v>
      </c>
      <c r="BP170" s="723"/>
      <c r="BQ170" s="16"/>
      <c r="BR170" s="16"/>
      <c r="BS170" s="16"/>
      <c r="BT170" s="16"/>
      <c r="BU170" s="16"/>
      <c r="BV170" s="16"/>
      <c r="BW170" s="16"/>
    </row>
    <row r="171" spans="1:75" ht="12" customHeight="1" x14ac:dyDescent="0.2">
      <c r="A171" s="3">
        <v>168</v>
      </c>
      <c r="B171" s="716" t="s">
        <v>143</v>
      </c>
      <c r="C171" s="740" t="s">
        <v>268</v>
      </c>
      <c r="D171" s="721" t="s">
        <v>268</v>
      </c>
      <c r="E171" s="741" t="s">
        <v>719</v>
      </c>
      <c r="F171" s="742" t="s">
        <v>418</v>
      </c>
      <c r="G171" s="723">
        <v>1338.1279999999999</v>
      </c>
      <c r="H171" s="723">
        <v>1250.4960000000001</v>
      </c>
      <c r="I171" s="723">
        <v>1095.9580000000001</v>
      </c>
      <c r="J171" s="723">
        <v>919.101</v>
      </c>
      <c r="K171" s="723">
        <v>1300.2159999999999</v>
      </c>
      <c r="L171" s="723">
        <v>1217.1099999999999</v>
      </c>
      <c r="M171" s="723">
        <v>1069.797</v>
      </c>
      <c r="N171" s="723">
        <v>902.63900000000001</v>
      </c>
      <c r="O171" s="298">
        <v>3684.5819999999999</v>
      </c>
      <c r="P171" s="743">
        <v>3587.123</v>
      </c>
      <c r="Q171" s="744">
        <v>32.695969386853598</v>
      </c>
      <c r="R171" s="745">
        <v>14.5587028515813</v>
      </c>
      <c r="S171" s="731"/>
      <c r="T171" s="732"/>
      <c r="U171" s="732"/>
      <c r="V171" s="732"/>
      <c r="W171" s="731"/>
      <c r="X171" s="732"/>
      <c r="Y171" s="732"/>
      <c r="Z171" s="732"/>
      <c r="AA171" s="731"/>
      <c r="AB171" s="732"/>
      <c r="AC171" s="746"/>
      <c r="AD171" s="731"/>
      <c r="AE171" s="732"/>
      <c r="AF171" s="732"/>
      <c r="AG171" s="747"/>
      <c r="AH171" s="731"/>
      <c r="AI171" s="732"/>
      <c r="AJ171" s="732"/>
      <c r="AK171" s="747">
        <v>6.2</v>
      </c>
      <c r="AL171" s="731" t="s">
        <v>686</v>
      </c>
      <c r="AM171" s="747" t="s">
        <v>686</v>
      </c>
      <c r="AN171" s="723">
        <v>1.7</v>
      </c>
      <c r="AO171" s="733">
        <v>5.9113996488366158</v>
      </c>
      <c r="AP171" s="732">
        <v>10.049379403022247</v>
      </c>
      <c r="AQ171" s="732">
        <v>6.2</v>
      </c>
      <c r="AR171" s="732">
        <v>3.3061724253777807</v>
      </c>
      <c r="AS171" s="299">
        <v>0.12361898499999999</v>
      </c>
      <c r="AT171" s="820">
        <v>0.76643770699999991</v>
      </c>
      <c r="AU171" s="748">
        <v>0.72068233770388912</v>
      </c>
      <c r="AV171" s="300">
        <v>8.8996538752182899E-2</v>
      </c>
      <c r="AW171" s="299" t="e">
        <v>#REF!</v>
      </c>
      <c r="AX171" s="734" t="e">
        <v>#REF!</v>
      </c>
      <c r="AY171" s="752" t="e">
        <v>#REF!</v>
      </c>
      <c r="AZ171" s="810">
        <v>1</v>
      </c>
      <c r="BA171" s="752">
        <v>0.72068233770388912</v>
      </c>
      <c r="BB171" s="735">
        <v>0.27194654958697151</v>
      </c>
      <c r="BC171" s="735">
        <v>1.4509472487198414</v>
      </c>
      <c r="BD171" s="810">
        <v>1</v>
      </c>
      <c r="BE171" s="752">
        <v>1.4509472487198414</v>
      </c>
      <c r="BF171" s="732">
        <v>18.721178136580853</v>
      </c>
      <c r="BG171" s="732">
        <v>34.077493670785948</v>
      </c>
      <c r="BH171" s="754"/>
      <c r="BI171" s="409"/>
      <c r="BJ171" s="409"/>
      <c r="BK171" s="409"/>
      <c r="BL171" s="722" t="s">
        <v>225</v>
      </c>
      <c r="BM171" s="409"/>
      <c r="BN171" s="409" t="s">
        <v>58</v>
      </c>
      <c r="BO171" s="364"/>
      <c r="BP171" s="723"/>
      <c r="BQ171" s="16"/>
      <c r="BR171" s="16"/>
      <c r="BS171" s="16"/>
      <c r="BT171" s="16"/>
      <c r="BU171" s="16"/>
      <c r="BV171" s="16"/>
      <c r="BW171" s="16"/>
    </row>
    <row r="172" spans="1:75" ht="12" customHeight="1" x14ac:dyDescent="0.2">
      <c r="A172" s="3">
        <v>169</v>
      </c>
      <c r="B172" s="716" t="s">
        <v>368</v>
      </c>
      <c r="C172" s="740" t="s">
        <v>267</v>
      </c>
      <c r="D172" s="721" t="s">
        <v>267</v>
      </c>
      <c r="E172" s="741" t="s">
        <v>716</v>
      </c>
      <c r="F172" s="742" t="s">
        <v>419</v>
      </c>
      <c r="G172" s="723">
        <v>216.86199999999999</v>
      </c>
      <c r="H172" s="723">
        <v>221.70500000000001</v>
      </c>
      <c r="I172" s="723">
        <v>246.71299999999999</v>
      </c>
      <c r="J172" s="723">
        <v>262.27</v>
      </c>
      <c r="K172" s="723">
        <v>202.608</v>
      </c>
      <c r="L172" s="723">
        <v>207.20599999999999</v>
      </c>
      <c r="M172" s="723">
        <v>230.517</v>
      </c>
      <c r="N172" s="723">
        <v>245.50200000000001</v>
      </c>
      <c r="O172" s="298">
        <v>685.28</v>
      </c>
      <c r="P172" s="743">
        <v>640.3309999999999</v>
      </c>
      <c r="Q172" s="744">
        <v>4.6287359324798301</v>
      </c>
      <c r="R172" s="745">
        <v>2.2494658818511812</v>
      </c>
      <c r="S172" s="731">
        <v>8.94</v>
      </c>
      <c r="T172" s="732">
        <v>20.29</v>
      </c>
      <c r="U172" s="732">
        <v>21.34</v>
      </c>
      <c r="V172" s="732">
        <v>8.25</v>
      </c>
      <c r="W172" s="731">
        <v>8.94</v>
      </c>
      <c r="X172" s="732">
        <v>20.29</v>
      </c>
      <c r="Y172" s="732">
        <v>21.34</v>
      </c>
      <c r="Z172" s="732">
        <v>8.25</v>
      </c>
      <c r="AA172" s="732"/>
      <c r="AB172" s="732"/>
      <c r="AC172" s="746">
        <v>16.899999999999999</v>
      </c>
      <c r="AD172" s="731">
        <v>8.94</v>
      </c>
      <c r="AE172" s="732">
        <v>20.29</v>
      </c>
      <c r="AF172" s="732">
        <v>21.34</v>
      </c>
      <c r="AG172" s="732">
        <v>8.25</v>
      </c>
      <c r="AH172" s="731">
        <v>8.94</v>
      </c>
      <c r="AI172" s="732">
        <v>20.29</v>
      </c>
      <c r="AJ172" s="732">
        <v>21.34</v>
      </c>
      <c r="AK172" s="732">
        <v>8.25</v>
      </c>
      <c r="AL172" s="732"/>
      <c r="AM172" s="732"/>
      <c r="AN172" s="746">
        <v>16.899999999999999</v>
      </c>
      <c r="AO172" s="733">
        <v>0.75852439191629495</v>
      </c>
      <c r="AP172" s="732">
        <v>8.25</v>
      </c>
      <c r="AQ172" s="732">
        <v>8.25</v>
      </c>
      <c r="AR172" s="732">
        <v>14.737499999999999</v>
      </c>
      <c r="AS172" s="299">
        <v>0.2263675419</v>
      </c>
      <c r="AT172" s="820">
        <v>1.4551137167499997</v>
      </c>
      <c r="AU172" s="748">
        <v>1.4349338883473608</v>
      </c>
      <c r="AV172" s="300">
        <v>0.25150225589999997</v>
      </c>
      <c r="AW172" s="299" t="e">
        <v>#REF!</v>
      </c>
      <c r="AX172" s="734" t="e">
        <v>#REF!</v>
      </c>
      <c r="AY172" s="752" t="e">
        <v>#REF!</v>
      </c>
      <c r="AZ172" s="810">
        <v>1</v>
      </c>
      <c r="BA172" s="752">
        <v>1.4349338883473608</v>
      </c>
      <c r="BB172" s="735">
        <v>0.26825873190000005</v>
      </c>
      <c r="BC172" s="735">
        <v>2.8202147934715951</v>
      </c>
      <c r="BD172" s="810">
        <v>1</v>
      </c>
      <c r="BE172" s="752">
        <v>2.8202147934715951</v>
      </c>
      <c r="BF172" s="732">
        <v>0.32046121093124147</v>
      </c>
      <c r="BG172" s="732">
        <v>0.96682201685406877</v>
      </c>
      <c r="BH172" s="754" t="s">
        <v>1014</v>
      </c>
      <c r="BI172" s="409" t="s">
        <v>237</v>
      </c>
      <c r="BJ172" s="409">
        <v>1346</v>
      </c>
      <c r="BK172" s="751" t="s">
        <v>227</v>
      </c>
      <c r="BL172" s="722" t="s">
        <v>228</v>
      </c>
      <c r="BM172" s="409" t="s">
        <v>1015</v>
      </c>
      <c r="BN172" s="409" t="s">
        <v>264</v>
      </c>
      <c r="BO172" s="364" t="s">
        <v>1046</v>
      </c>
      <c r="BP172" s="723"/>
      <c r="BQ172" s="16"/>
      <c r="BR172" s="16"/>
      <c r="BS172" s="16"/>
      <c r="BT172" s="16"/>
      <c r="BU172" s="16"/>
      <c r="BV172" s="16"/>
      <c r="BW172" s="16"/>
    </row>
    <row r="173" spans="1:75" ht="12" customHeight="1" x14ac:dyDescent="0.2">
      <c r="A173" s="3">
        <v>170</v>
      </c>
      <c r="B173" s="716" t="s">
        <v>206</v>
      </c>
      <c r="C173" s="740" t="s">
        <v>268</v>
      </c>
      <c r="D173" s="721" t="s">
        <v>268</v>
      </c>
      <c r="E173" s="741" t="s">
        <v>719</v>
      </c>
      <c r="F173" s="742" t="s">
        <v>420</v>
      </c>
      <c r="G173" s="723">
        <v>4.0549999999999997</v>
      </c>
      <c r="H173" s="723">
        <v>4.117</v>
      </c>
      <c r="I173" s="723">
        <v>3.887</v>
      </c>
      <c r="J173" s="723">
        <v>3.3359999999999999</v>
      </c>
      <c r="K173" s="723">
        <v>3.8319999999999999</v>
      </c>
      <c r="L173" s="723">
        <v>3.89</v>
      </c>
      <c r="M173" s="723">
        <v>3.6930000000000001</v>
      </c>
      <c r="N173" s="723">
        <v>3.2029999999999998</v>
      </c>
      <c r="O173" s="298">
        <v>12.059000000000001</v>
      </c>
      <c r="P173" s="743">
        <v>11.414999999999999</v>
      </c>
      <c r="Q173" s="744">
        <v>12.2616936731427</v>
      </c>
      <c r="R173" s="745">
        <v>3.7380469777463801</v>
      </c>
      <c r="S173" s="731"/>
      <c r="T173" s="732"/>
      <c r="U173" s="732"/>
      <c r="V173" s="732"/>
      <c r="W173" s="731"/>
      <c r="X173" s="732"/>
      <c r="Y173" s="732"/>
      <c r="Z173" s="364"/>
      <c r="AA173" s="732"/>
      <c r="AB173" s="732"/>
      <c r="AC173" s="746"/>
      <c r="AD173" s="731"/>
      <c r="AE173" s="732"/>
      <c r="AF173" s="732"/>
      <c r="AG173" s="747"/>
      <c r="AH173" s="731"/>
      <c r="AI173" s="732"/>
      <c r="AJ173" s="732"/>
      <c r="AK173" s="747"/>
      <c r="AL173" s="731"/>
      <c r="AM173" s="747"/>
      <c r="AN173" s="723">
        <v>1.4</v>
      </c>
      <c r="AO173" s="733">
        <v>5.9113996488366158</v>
      </c>
      <c r="AP173" s="732">
        <v>8.2759595083712618</v>
      </c>
      <c r="AQ173" s="732">
        <v>8.2759595083712618</v>
      </c>
      <c r="AR173" s="732">
        <v>3.1189898770928153</v>
      </c>
      <c r="AS173" s="299">
        <v>3.2863599999999999E-4</v>
      </c>
      <c r="AT173" s="820">
        <v>2.0375432000000002E-3</v>
      </c>
      <c r="AU173" s="748">
        <v>2.2611910282684922E-3</v>
      </c>
      <c r="AV173" s="300">
        <v>3.2469899535143804E-4</v>
      </c>
      <c r="AW173" s="299" t="e">
        <v>#REF!</v>
      </c>
      <c r="AX173" s="734" t="e">
        <v>#REF!</v>
      </c>
      <c r="AY173" s="752" t="e">
        <v>#REF!</v>
      </c>
      <c r="AZ173" s="810">
        <v>1</v>
      </c>
      <c r="BA173" s="752">
        <v>2.2611910282684922E-3</v>
      </c>
      <c r="BB173" s="735">
        <v>8.6980099225239668E-4</v>
      </c>
      <c r="BC173" s="735">
        <v>4.9653399098824307E-3</v>
      </c>
      <c r="BD173" s="810">
        <v>1</v>
      </c>
      <c r="BE173" s="752">
        <v>4.9653399098824307E-3</v>
      </c>
      <c r="BF173" s="732">
        <v>3.2428508660958632E-3</v>
      </c>
      <c r="BG173" s="732">
        <v>7.202260037658453E-3</v>
      </c>
      <c r="BH173" s="754"/>
      <c r="BI173" s="409"/>
      <c r="BJ173" s="409"/>
      <c r="BK173" s="409"/>
      <c r="BL173" s="722" t="s">
        <v>225</v>
      </c>
      <c r="BM173" s="409"/>
      <c r="BN173" s="409" t="s">
        <v>107</v>
      </c>
      <c r="BO173" s="364"/>
      <c r="BP173" s="723"/>
      <c r="BQ173" s="16"/>
      <c r="BR173" s="16"/>
      <c r="BS173" s="16"/>
      <c r="BT173" s="16"/>
      <c r="BU173" s="16"/>
      <c r="BV173" s="16"/>
      <c r="BW173" s="16"/>
    </row>
    <row r="174" spans="1:75" ht="12" customHeight="1" x14ac:dyDescent="0.2">
      <c r="A174" s="3">
        <v>171</v>
      </c>
      <c r="B174" s="716" t="s">
        <v>144</v>
      </c>
      <c r="C174" s="740" t="s">
        <v>268</v>
      </c>
      <c r="D174" s="721" t="s">
        <v>268</v>
      </c>
      <c r="E174" s="741" t="s">
        <v>719</v>
      </c>
      <c r="F174" s="742" t="s">
        <v>417</v>
      </c>
      <c r="G174" s="723">
        <v>588.11800000000005</v>
      </c>
      <c r="H174" s="723">
        <v>540.21699999999998</v>
      </c>
      <c r="I174" s="723">
        <v>504.07100000000003</v>
      </c>
      <c r="J174" s="723">
        <v>449.08300000000003</v>
      </c>
      <c r="K174" s="723">
        <v>584.61099999999999</v>
      </c>
      <c r="L174" s="723">
        <v>537.89200000000005</v>
      </c>
      <c r="M174" s="723">
        <v>502.072</v>
      </c>
      <c r="N174" s="723">
        <v>445.815</v>
      </c>
      <c r="O174" s="298">
        <v>1632.4059999999999</v>
      </c>
      <c r="P174" s="743">
        <v>1624.5750000000003</v>
      </c>
      <c r="Q174" s="744">
        <v>80.921036391288396</v>
      </c>
      <c r="R174" s="745">
        <v>360.29288403385954</v>
      </c>
      <c r="S174" s="731"/>
      <c r="T174" s="732"/>
      <c r="U174" s="732"/>
      <c r="V174" s="732"/>
      <c r="W174" s="731"/>
      <c r="X174" s="732"/>
      <c r="Y174" s="732"/>
      <c r="Z174" s="364"/>
      <c r="AA174" s="732"/>
      <c r="AB174" s="732"/>
      <c r="AC174" s="746"/>
      <c r="AD174" s="731"/>
      <c r="AE174" s="732"/>
      <c r="AF174" s="732"/>
      <c r="AG174" s="747"/>
      <c r="AH174" s="731"/>
      <c r="AI174" s="732"/>
      <c r="AJ174" s="732"/>
      <c r="AK174" s="747"/>
      <c r="AL174" s="731"/>
      <c r="AM174" s="747"/>
      <c r="AN174" s="723">
        <v>0.38</v>
      </c>
      <c r="AO174" s="733">
        <v>5.9113996488366158</v>
      </c>
      <c r="AP174" s="732">
        <v>2.2463318665579139</v>
      </c>
      <c r="AQ174" s="732">
        <v>2.2463318665579139</v>
      </c>
      <c r="AR174" s="732">
        <v>0.84658296663947852</v>
      </c>
      <c r="AS174" s="299">
        <v>1.2376527800000002E-2</v>
      </c>
      <c r="AT174" s="820">
        <v>7.6734472360000014E-2</v>
      </c>
      <c r="AU174" s="748">
        <v>1.3085785440434506E-2</v>
      </c>
      <c r="AV174" s="300">
        <v>1.2061427368313662E-2</v>
      </c>
      <c r="AW174" s="299" t="e">
        <v>#REF!</v>
      </c>
      <c r="AX174" s="734" t="e">
        <v>#REF!</v>
      </c>
      <c r="AY174" s="752" t="e">
        <v>#REF!</v>
      </c>
      <c r="AZ174" s="810">
        <v>1</v>
      </c>
      <c r="BA174" s="752">
        <v>1.3085785440434506E-2</v>
      </c>
      <c r="BB174" s="735">
        <v>3.2478906747189444E-2</v>
      </c>
      <c r="BC174" s="735">
        <v>2.6787838938796302E-2</v>
      </c>
      <c r="BD174" s="810">
        <v>1</v>
      </c>
      <c r="BE174" s="752">
        <v>2.6787838938796302E-2</v>
      </c>
      <c r="BF174" s="732">
        <v>10.382573862783687</v>
      </c>
      <c r="BG174" s="732">
        <v>29.175926529989738</v>
      </c>
      <c r="BH174" s="754"/>
      <c r="BI174" s="409"/>
      <c r="BJ174" s="409"/>
      <c r="BK174" s="409"/>
      <c r="BL174" s="722" t="s">
        <v>225</v>
      </c>
      <c r="BM174" s="409"/>
      <c r="BN174" s="409" t="s">
        <v>103</v>
      </c>
      <c r="BO174" s="364"/>
      <c r="BP174" s="723"/>
      <c r="BQ174" s="16"/>
      <c r="BR174" s="16"/>
      <c r="BS174" s="16"/>
      <c r="BT174" s="16"/>
      <c r="BU174" s="16"/>
      <c r="BV174" s="16"/>
      <c r="BW174" s="16"/>
    </row>
    <row r="175" spans="1:75" ht="12" customHeight="1" x14ac:dyDescent="0.2">
      <c r="A175" s="3">
        <v>172</v>
      </c>
      <c r="B175" s="716" t="s">
        <v>145</v>
      </c>
      <c r="C175" s="740" t="s">
        <v>270</v>
      </c>
      <c r="D175" s="721" t="s">
        <v>270</v>
      </c>
      <c r="E175" s="741" t="s">
        <v>718</v>
      </c>
      <c r="F175" s="742" t="s">
        <v>420</v>
      </c>
      <c r="G175" s="723">
        <v>140.572</v>
      </c>
      <c r="H175" s="723">
        <v>115.08499999999999</v>
      </c>
      <c r="I175" s="723">
        <v>122.276</v>
      </c>
      <c r="J175" s="723">
        <v>130.86799999999999</v>
      </c>
      <c r="K175" s="723">
        <v>130.00800000000001</v>
      </c>
      <c r="L175" s="723">
        <v>107.739</v>
      </c>
      <c r="M175" s="723">
        <v>116.285</v>
      </c>
      <c r="N175" s="723">
        <v>124.895</v>
      </c>
      <c r="O175" s="298">
        <v>377.93299999999999</v>
      </c>
      <c r="P175" s="743">
        <v>354.03200000000004</v>
      </c>
      <c r="Q175" s="744">
        <v>2.0501078775899599</v>
      </c>
      <c r="R175" s="745">
        <v>1.8948124359510772</v>
      </c>
      <c r="S175" s="731">
        <v>2.4</v>
      </c>
      <c r="T175" s="732">
        <v>1.6</v>
      </c>
      <c r="U175" s="732">
        <v>3.3</v>
      </c>
      <c r="V175" s="732"/>
      <c r="W175" s="731">
        <v>2.4</v>
      </c>
      <c r="X175" s="732">
        <v>1.6</v>
      </c>
      <c r="Y175" s="732">
        <v>3.3</v>
      </c>
      <c r="Z175" s="364"/>
      <c r="AA175" s="732">
        <v>1.6</v>
      </c>
      <c r="AB175" s="732">
        <v>3.1</v>
      </c>
      <c r="AC175" s="746">
        <v>2.4</v>
      </c>
      <c r="AD175" s="731">
        <v>2.4</v>
      </c>
      <c r="AE175" s="732">
        <v>1.6</v>
      </c>
      <c r="AF175" s="732">
        <v>3.3</v>
      </c>
      <c r="AG175" s="732"/>
      <c r="AH175" s="731">
        <v>2.4</v>
      </c>
      <c r="AI175" s="732">
        <v>1.6</v>
      </c>
      <c r="AJ175" s="732">
        <v>3.3</v>
      </c>
      <c r="AK175" s="364"/>
      <c r="AL175" s="732">
        <v>1.6</v>
      </c>
      <c r="AM175" s="732">
        <v>3.1</v>
      </c>
      <c r="AN175" s="746">
        <v>2.4</v>
      </c>
      <c r="AO175" s="733">
        <v>1.1166596956660293</v>
      </c>
      <c r="AP175" s="732">
        <v>1.786655513065647</v>
      </c>
      <c r="AQ175" s="732">
        <v>3.461645056564691</v>
      </c>
      <c r="AR175" s="732">
        <v>2.4560375712037921</v>
      </c>
      <c r="AS175" s="299">
        <v>1.7931617E-2</v>
      </c>
      <c r="AT175" s="820">
        <v>0.1192801225</v>
      </c>
      <c r="AU175" s="748">
        <v>0.11595090881651962</v>
      </c>
      <c r="AV175" s="300">
        <v>2.1928566158141129E-2</v>
      </c>
      <c r="AW175" s="299" t="e">
        <v>#REF!</v>
      </c>
      <c r="AX175" s="734" t="e">
        <v>#REF!</v>
      </c>
      <c r="AY175" s="752" t="e">
        <v>#REF!</v>
      </c>
      <c r="AZ175" s="810">
        <v>1</v>
      </c>
      <c r="BA175" s="752">
        <v>0.11595090881651962</v>
      </c>
      <c r="BB175" s="735">
        <v>2.4593198930235222E-2</v>
      </c>
      <c r="BC175" s="735">
        <v>0.2257674748567472</v>
      </c>
      <c r="BD175" s="810">
        <v>1</v>
      </c>
      <c r="BE175" s="752">
        <v>0.2257674748567472</v>
      </c>
      <c r="BF175" s="732">
        <v>1.7386278965674105E-2</v>
      </c>
      <c r="BG175" s="732">
        <v>5.8789343126294205E-2</v>
      </c>
      <c r="BH175" s="749" t="s">
        <v>340</v>
      </c>
      <c r="BI175" s="409" t="s">
        <v>237</v>
      </c>
      <c r="BJ175" s="750">
        <v>40</v>
      </c>
      <c r="BK175" s="755">
        <v>0.92</v>
      </c>
      <c r="BL175" s="722" t="s">
        <v>235</v>
      </c>
      <c r="BM175" s="409" t="s">
        <v>341</v>
      </c>
      <c r="BN175" s="409" t="s">
        <v>264</v>
      </c>
      <c r="BO175" s="364" t="s">
        <v>922</v>
      </c>
      <c r="BP175" s="723"/>
      <c r="BQ175" s="16"/>
      <c r="BR175" s="16"/>
      <c r="BS175" s="16"/>
      <c r="BT175" s="16"/>
      <c r="BU175" s="16"/>
      <c r="BV175" s="16"/>
      <c r="BW175" s="16"/>
    </row>
    <row r="176" spans="1:75" ht="12" customHeight="1" x14ac:dyDescent="0.2">
      <c r="A176" s="3">
        <v>173</v>
      </c>
      <c r="B176" s="716" t="s">
        <v>146</v>
      </c>
      <c r="C176" s="740" t="s">
        <v>267</v>
      </c>
      <c r="D176" s="721" t="s">
        <v>267</v>
      </c>
      <c r="E176" s="741" t="s">
        <v>716</v>
      </c>
      <c r="F176" s="742" t="s">
        <v>420</v>
      </c>
      <c r="G176" s="723">
        <v>145.453</v>
      </c>
      <c r="H176" s="723">
        <v>144.44999999999999</v>
      </c>
      <c r="I176" s="723">
        <v>145.65199999999999</v>
      </c>
      <c r="J176" s="723">
        <v>135.505</v>
      </c>
      <c r="K176" s="723">
        <v>138.62200000000001</v>
      </c>
      <c r="L176" s="723">
        <v>138.07300000000001</v>
      </c>
      <c r="M176" s="723">
        <v>138.99700000000001</v>
      </c>
      <c r="N176" s="723">
        <v>128.994</v>
      </c>
      <c r="O176" s="298">
        <v>435.55500000000001</v>
      </c>
      <c r="P176" s="743">
        <v>415.69200000000006</v>
      </c>
      <c r="Q176" s="744">
        <v>4.68317833689217</v>
      </c>
      <c r="R176" s="745">
        <v>2.2576291422200181</v>
      </c>
      <c r="S176" s="731">
        <v>11.872893769353853</v>
      </c>
      <c r="T176" s="732">
        <v>12.542330364981813</v>
      </c>
      <c r="U176" s="732">
        <v>15.685097793174936</v>
      </c>
      <c r="V176" s="409"/>
      <c r="W176" s="731">
        <v>9.438619928556907</v>
      </c>
      <c r="X176" s="732">
        <v>14.705830031439641</v>
      </c>
      <c r="Y176" s="732">
        <v>17.378914193897867</v>
      </c>
      <c r="Z176" s="747"/>
      <c r="AA176" s="732">
        <v>13.4</v>
      </c>
      <c r="AB176" s="732">
        <v>13.8</v>
      </c>
      <c r="AC176" s="746">
        <v>13.6</v>
      </c>
      <c r="AD176" s="731">
        <v>11.872893769353853</v>
      </c>
      <c r="AE176" s="732">
        <v>12.542330364981813</v>
      </c>
      <c r="AF176" s="732">
        <v>15.685097793174936</v>
      </c>
      <c r="AG176" s="409"/>
      <c r="AH176" s="731">
        <v>9.438619928556907</v>
      </c>
      <c r="AI176" s="732">
        <v>14.705830031439641</v>
      </c>
      <c r="AJ176" s="732">
        <v>17.378914193897867</v>
      </c>
      <c r="AK176" s="747"/>
      <c r="AL176" s="732">
        <v>13.4</v>
      </c>
      <c r="AM176" s="732">
        <v>13.8</v>
      </c>
      <c r="AN176" s="746">
        <v>13.6</v>
      </c>
      <c r="AO176" s="733">
        <v>0.75852439191629495</v>
      </c>
      <c r="AP176" s="732">
        <v>10.164226851678352</v>
      </c>
      <c r="AQ176" s="732">
        <v>10.46763660844487</v>
      </c>
      <c r="AR176" s="732">
        <v>12.778982932515401</v>
      </c>
      <c r="AS176" s="299">
        <v>0.11577748880303569</v>
      </c>
      <c r="AT176" s="820">
        <v>0.78596324256172423</v>
      </c>
      <c r="AU176" s="748">
        <v>0.76948179059572663</v>
      </c>
      <c r="AV176" s="300">
        <v>0.13214288406027416</v>
      </c>
      <c r="AW176" s="299" t="e">
        <v>#REF!</v>
      </c>
      <c r="AX176" s="734" t="e">
        <v>#REF!</v>
      </c>
      <c r="AY176" s="752" t="e">
        <v>#REF!</v>
      </c>
      <c r="AZ176" s="810">
        <v>1</v>
      </c>
      <c r="BA176" s="752">
        <v>0.76948179059572663</v>
      </c>
      <c r="BB176" s="735">
        <v>0.14305314756509982</v>
      </c>
      <c r="BC176" s="735">
        <v>1.3747532495641284</v>
      </c>
      <c r="BD176" s="810">
        <v>1</v>
      </c>
      <c r="BE176" s="752">
        <v>1.3747532495641284</v>
      </c>
      <c r="BF176" s="732">
        <v>0.26788050671514474</v>
      </c>
      <c r="BG176" s="732">
        <v>0.75411553745244497</v>
      </c>
      <c r="BH176" s="749" t="s">
        <v>236</v>
      </c>
      <c r="BI176" s="409" t="s">
        <v>237</v>
      </c>
      <c r="BJ176" s="750">
        <v>718</v>
      </c>
      <c r="BK176" s="755">
        <v>1</v>
      </c>
      <c r="BL176" s="722" t="s">
        <v>235</v>
      </c>
      <c r="BM176" s="409" t="s">
        <v>877</v>
      </c>
      <c r="BN176" s="409" t="s">
        <v>264</v>
      </c>
      <c r="BO176" s="364" t="s">
        <v>882</v>
      </c>
      <c r="BP176" s="723"/>
      <c r="BQ176" s="16"/>
      <c r="BR176" s="16"/>
      <c r="BS176" s="16"/>
      <c r="BT176" s="16"/>
      <c r="BU176" s="16"/>
      <c r="BV176" s="16"/>
      <c r="BW176" s="16"/>
    </row>
    <row r="177" spans="1:75" ht="12" customHeight="1" x14ac:dyDescent="0.2">
      <c r="A177" s="3">
        <v>174</v>
      </c>
      <c r="B177" s="716" t="s">
        <v>148</v>
      </c>
      <c r="C177" s="740" t="s">
        <v>267</v>
      </c>
      <c r="D177" s="721" t="s">
        <v>267</v>
      </c>
      <c r="E177" s="741" t="s">
        <v>716</v>
      </c>
      <c r="F177" s="742" t="s">
        <v>420</v>
      </c>
      <c r="G177" s="723">
        <v>50.79</v>
      </c>
      <c r="H177" s="723">
        <v>55.773000000000003</v>
      </c>
      <c r="I177" s="723">
        <v>54.945999999999998</v>
      </c>
      <c r="J177" s="723">
        <v>48.304000000000002</v>
      </c>
      <c r="K177" s="723">
        <v>48.067999999999998</v>
      </c>
      <c r="L177" s="723">
        <v>52.703000000000003</v>
      </c>
      <c r="M177" s="723">
        <v>51.718000000000004</v>
      </c>
      <c r="N177" s="723">
        <v>45.53</v>
      </c>
      <c r="O177" s="298">
        <v>161.50900000000001</v>
      </c>
      <c r="P177" s="743">
        <v>152.489</v>
      </c>
      <c r="Q177" s="744">
        <v>1.66051485821116</v>
      </c>
      <c r="R177" s="745">
        <v>1.8463259473807592</v>
      </c>
      <c r="S177" s="731">
        <v>10.199999999999999</v>
      </c>
      <c r="T177" s="732">
        <v>18.100000000000001</v>
      </c>
      <c r="U177" s="732">
        <v>16.7</v>
      </c>
      <c r="V177" s="732"/>
      <c r="W177" s="731">
        <v>13.5</v>
      </c>
      <c r="X177" s="732">
        <v>18.2</v>
      </c>
      <c r="Y177" s="732">
        <v>20.9</v>
      </c>
      <c r="Z177" s="747"/>
      <c r="AA177" s="732">
        <v>15</v>
      </c>
      <c r="AB177" s="732">
        <v>17.5</v>
      </c>
      <c r="AC177" s="746">
        <v>16.3</v>
      </c>
      <c r="AD177" s="731">
        <v>10.199999999999999</v>
      </c>
      <c r="AE177" s="732">
        <v>18.100000000000001</v>
      </c>
      <c r="AF177" s="732">
        <v>16.7</v>
      </c>
      <c r="AG177" s="732"/>
      <c r="AH177" s="731">
        <v>13.5</v>
      </c>
      <c r="AI177" s="732">
        <v>18.2</v>
      </c>
      <c r="AJ177" s="732">
        <v>20.9</v>
      </c>
      <c r="AK177" s="747"/>
      <c r="AL177" s="732">
        <v>15</v>
      </c>
      <c r="AM177" s="732">
        <v>17.5</v>
      </c>
      <c r="AN177" s="746">
        <v>16.3</v>
      </c>
      <c r="AO177" s="733">
        <v>0.75852439191629495</v>
      </c>
      <c r="AP177" s="732">
        <v>11.377865878744425</v>
      </c>
      <c r="AQ177" s="732">
        <v>13.274176858535162</v>
      </c>
      <c r="AR177" s="732">
        <v>15.30650534215995</v>
      </c>
      <c r="AS177" s="299">
        <v>5.1341662999999996E-2</v>
      </c>
      <c r="AT177" s="820">
        <v>0.35209453250000006</v>
      </c>
      <c r="AU177" s="748">
        <v>0.34596856666386505</v>
      </c>
      <c r="AV177" s="300">
        <v>5.8265481234655851E-2</v>
      </c>
      <c r="AW177" s="299" t="e">
        <v>#REF!</v>
      </c>
      <c r="AX177" s="734" t="e">
        <v>#REF!</v>
      </c>
      <c r="AY177" s="752" t="e">
        <v>#REF!</v>
      </c>
      <c r="AZ177" s="810">
        <v>1</v>
      </c>
      <c r="BA177" s="752">
        <v>0.34596856666386505</v>
      </c>
      <c r="BB177" s="735">
        <v>6.2881360057759753E-2</v>
      </c>
      <c r="BC177" s="735">
        <v>0.60267516441553226</v>
      </c>
      <c r="BD177" s="810">
        <v>1</v>
      </c>
      <c r="BE177" s="752">
        <v>0.60267516441553226</v>
      </c>
      <c r="BF177" s="732">
        <v>6.6182173690446128E-2</v>
      </c>
      <c r="BG177" s="732">
        <v>0.18165099174118277</v>
      </c>
      <c r="BH177" s="749" t="s">
        <v>724</v>
      </c>
      <c r="BI177" s="409" t="s">
        <v>237</v>
      </c>
      <c r="BJ177" s="750">
        <v>234</v>
      </c>
      <c r="BK177" s="755">
        <v>1</v>
      </c>
      <c r="BL177" s="722" t="s">
        <v>235</v>
      </c>
      <c r="BM177" s="409" t="s">
        <v>723</v>
      </c>
      <c r="BN177" s="409" t="s">
        <v>264</v>
      </c>
      <c r="BO177" s="364" t="s">
        <v>881</v>
      </c>
      <c r="BP177" s="723"/>
      <c r="BQ177" s="16"/>
      <c r="BR177" s="16"/>
      <c r="BS177" s="16"/>
      <c r="BT177" s="16"/>
      <c r="BU177" s="16"/>
      <c r="BV177" s="16"/>
      <c r="BW177" s="16"/>
    </row>
    <row r="178" spans="1:75" ht="12" customHeight="1" x14ac:dyDescent="0.2">
      <c r="A178" s="3">
        <v>175</v>
      </c>
      <c r="B178" s="716" t="s">
        <v>20</v>
      </c>
      <c r="C178" s="740" t="s">
        <v>270</v>
      </c>
      <c r="D178" s="721" t="s">
        <v>270</v>
      </c>
      <c r="E178" s="741" t="s">
        <v>718</v>
      </c>
      <c r="F178" s="742" t="s">
        <v>418</v>
      </c>
      <c r="G178" s="723">
        <v>53.536000000000001</v>
      </c>
      <c r="H178" s="723">
        <v>49.323</v>
      </c>
      <c r="I178" s="723">
        <v>41.9</v>
      </c>
      <c r="J178" s="723">
        <v>36.841000000000001</v>
      </c>
      <c r="K178" s="723">
        <v>50.49</v>
      </c>
      <c r="L178" s="723">
        <v>46.302999999999997</v>
      </c>
      <c r="M178" s="723">
        <v>39.268999999999998</v>
      </c>
      <c r="N178" s="723">
        <v>34.5</v>
      </c>
      <c r="O178" s="298">
        <v>144.75900000000001</v>
      </c>
      <c r="P178" s="743">
        <v>136.06200000000001</v>
      </c>
      <c r="Q178" s="744">
        <v>16.821474809943801</v>
      </c>
      <c r="R178" s="745">
        <v>5.0629801010046416</v>
      </c>
      <c r="S178" s="731"/>
      <c r="T178" s="732"/>
      <c r="U178" s="732"/>
      <c r="V178" s="732"/>
      <c r="W178" s="731"/>
      <c r="X178" s="732"/>
      <c r="Y178" s="732"/>
      <c r="Z178" s="364"/>
      <c r="AA178" s="732"/>
      <c r="AB178" s="732"/>
      <c r="AC178" s="746"/>
      <c r="AD178" s="731" t="s">
        <v>686</v>
      </c>
      <c r="AE178" s="732" t="s">
        <v>686</v>
      </c>
      <c r="AF178" s="732" t="s">
        <v>686</v>
      </c>
      <c r="AG178" s="747" t="s">
        <v>686</v>
      </c>
      <c r="AH178" s="731" t="s">
        <v>686</v>
      </c>
      <c r="AI178" s="732" t="s">
        <v>686</v>
      </c>
      <c r="AJ178" s="732" t="s">
        <v>686</v>
      </c>
      <c r="AK178" s="747" t="s">
        <v>686</v>
      </c>
      <c r="AL178" s="731" t="s">
        <v>686</v>
      </c>
      <c r="AM178" s="747" t="s">
        <v>686</v>
      </c>
      <c r="AN178" s="746">
        <v>0.1</v>
      </c>
      <c r="AO178" s="733">
        <v>1.1166596956660293</v>
      </c>
      <c r="AP178" s="732">
        <v>0.11166596956660294</v>
      </c>
      <c r="AQ178" s="732">
        <v>0.11166596956660294</v>
      </c>
      <c r="AR178" s="732">
        <v>0.10291649239165074</v>
      </c>
      <c r="AS178" s="299">
        <v>2.8082100000000005E-4</v>
      </c>
      <c r="AT178" s="820">
        <v>1.7410902000000005E-3</v>
      </c>
      <c r="AU178" s="748">
        <v>1.8178310794816981E-3</v>
      </c>
      <c r="AV178" s="300">
        <v>4.7798171609106122E-5</v>
      </c>
      <c r="AW178" s="299" t="e">
        <v>#REF!</v>
      </c>
      <c r="AX178" s="734" t="e">
        <v>#REF!</v>
      </c>
      <c r="AY178" s="752" t="e">
        <v>#REF!</v>
      </c>
      <c r="AZ178" s="810">
        <v>1</v>
      </c>
      <c r="BA178" s="752">
        <v>1.8178310794816981E-3</v>
      </c>
      <c r="BB178" s="735">
        <v>3.6048461934851025E-4</v>
      </c>
      <c r="BC178" s="735">
        <v>3.0576733439583201E-3</v>
      </c>
      <c r="BD178" s="810">
        <v>1</v>
      </c>
      <c r="BE178" s="752">
        <v>3.0576733439583201E-3</v>
      </c>
      <c r="BF178" s="732">
        <v>4.5156924924419136E-3</v>
      </c>
      <c r="BG178" s="732">
        <v>9.5364546358287991E-3</v>
      </c>
      <c r="BH178" s="754"/>
      <c r="BI178" s="409"/>
      <c r="BJ178" s="409"/>
      <c r="BK178" s="409"/>
      <c r="BL178" s="722" t="s">
        <v>225</v>
      </c>
      <c r="BM178" s="409"/>
      <c r="BN178" s="409" t="s">
        <v>126</v>
      </c>
      <c r="BO178" s="364"/>
      <c r="BP178" s="723"/>
      <c r="BQ178" s="16"/>
      <c r="BR178" s="16"/>
      <c r="BS178" s="16"/>
      <c r="BT178" s="16"/>
      <c r="BU178" s="16"/>
      <c r="BV178" s="16"/>
      <c r="BW178" s="16"/>
    </row>
    <row r="179" spans="1:75" ht="12" customHeight="1" x14ac:dyDescent="0.2">
      <c r="A179" s="3">
        <v>176</v>
      </c>
      <c r="B179" s="716" t="s">
        <v>149</v>
      </c>
      <c r="C179" s="740" t="s">
        <v>268</v>
      </c>
      <c r="D179" s="721" t="s">
        <v>268</v>
      </c>
      <c r="E179" s="741" t="s">
        <v>719</v>
      </c>
      <c r="F179" s="742" t="s">
        <v>417</v>
      </c>
      <c r="G179" s="723">
        <v>1468.441</v>
      </c>
      <c r="H179" s="723">
        <v>1230.6179999999999</v>
      </c>
      <c r="I179" s="723">
        <v>1087.6980000000001</v>
      </c>
      <c r="J179" s="723">
        <v>936.04600000000005</v>
      </c>
      <c r="K179" s="723">
        <v>1446.6210000000001</v>
      </c>
      <c r="L179" s="723">
        <v>1214.42</v>
      </c>
      <c r="M179" s="723">
        <v>1075.0119999999999</v>
      </c>
      <c r="N179" s="723">
        <v>928.77300000000002</v>
      </c>
      <c r="O179" s="298">
        <v>3786.7570000000005</v>
      </c>
      <c r="P179" s="743">
        <v>3736.0529999999999</v>
      </c>
      <c r="Q179" s="744">
        <v>74.032143458052403</v>
      </c>
      <c r="R179" s="745">
        <v>227.81964354478498</v>
      </c>
      <c r="S179" s="731"/>
      <c r="T179" s="732"/>
      <c r="U179" s="732"/>
      <c r="V179" s="732"/>
      <c r="W179" s="731"/>
      <c r="X179" s="732"/>
      <c r="Y179" s="732"/>
      <c r="Z179" s="364"/>
      <c r="AA179" s="732"/>
      <c r="AB179" s="732"/>
      <c r="AC179" s="746"/>
      <c r="AD179" s="731"/>
      <c r="AE179" s="732"/>
      <c r="AF179" s="732"/>
      <c r="AG179" s="732"/>
      <c r="AH179" s="731"/>
      <c r="AI179" s="732"/>
      <c r="AJ179" s="732"/>
      <c r="AK179" s="364"/>
      <c r="AL179" s="732"/>
      <c r="AM179" s="732"/>
      <c r="AN179" s="723">
        <v>11.4</v>
      </c>
      <c r="AO179" s="733">
        <v>5.9113996488366158</v>
      </c>
      <c r="AP179" s="732">
        <v>67.389955996737427</v>
      </c>
      <c r="AQ179" s="732">
        <v>67.389955996737427</v>
      </c>
      <c r="AR179" s="732">
        <v>25.397488999184358</v>
      </c>
      <c r="AS179" s="299">
        <v>0.85760034000000018</v>
      </c>
      <c r="AT179" s="820">
        <v>5.3171221080000013</v>
      </c>
      <c r="AU179" s="748">
        <v>1.0038902196124337</v>
      </c>
      <c r="AV179" s="300">
        <v>0.75402042211127929</v>
      </c>
      <c r="AW179" s="299" t="e">
        <v>#REF!</v>
      </c>
      <c r="AX179" s="734" t="e">
        <v>#REF!</v>
      </c>
      <c r="AY179" s="752" t="e">
        <v>#REF!</v>
      </c>
      <c r="AZ179" s="810">
        <v>1</v>
      </c>
      <c r="BA179" s="752">
        <v>1.0038902196124337</v>
      </c>
      <c r="BB179" s="735">
        <v>2.114301043518799</v>
      </c>
      <c r="BC179" s="735">
        <v>2.405382001394893</v>
      </c>
      <c r="BD179" s="810">
        <v>1</v>
      </c>
      <c r="BE179" s="752">
        <v>2.405382001394893</v>
      </c>
      <c r="BF179" s="732">
        <v>690.88256877698655</v>
      </c>
      <c r="BG179" s="732">
        <v>1737.5557666210671</v>
      </c>
      <c r="BH179" s="754"/>
      <c r="BI179" s="409"/>
      <c r="BJ179" s="409"/>
      <c r="BK179" s="409"/>
      <c r="BL179" s="722" t="s">
        <v>225</v>
      </c>
      <c r="BM179" s="409"/>
      <c r="BN179" s="409" t="s">
        <v>50</v>
      </c>
      <c r="BO179" s="364"/>
      <c r="BP179" s="723"/>
      <c r="BQ179" s="16"/>
      <c r="BR179" s="16"/>
      <c r="BS179" s="16"/>
      <c r="BT179" s="16"/>
      <c r="BU179" s="16"/>
      <c r="BV179" s="16"/>
      <c r="BW179" s="16"/>
    </row>
    <row r="180" spans="1:75" ht="12" customHeight="1" x14ac:dyDescent="0.2">
      <c r="A180" s="3">
        <v>177</v>
      </c>
      <c r="B180" s="716" t="s">
        <v>150</v>
      </c>
      <c r="C180" s="740" t="s">
        <v>268</v>
      </c>
      <c r="D180" s="721" t="s">
        <v>268</v>
      </c>
      <c r="E180" s="741" t="s">
        <v>719</v>
      </c>
      <c r="F180" s="742" t="s">
        <v>419</v>
      </c>
      <c r="G180" s="723">
        <v>2897.9859999999999</v>
      </c>
      <c r="H180" s="723">
        <v>2955.2689999999998</v>
      </c>
      <c r="I180" s="723">
        <v>2827.8330000000001</v>
      </c>
      <c r="J180" s="723">
        <v>2520.518</v>
      </c>
      <c r="K180" s="723">
        <v>2825.1770000000001</v>
      </c>
      <c r="L180" s="723">
        <v>2888.7640000000001</v>
      </c>
      <c r="M180" s="723">
        <v>2772.4470000000001</v>
      </c>
      <c r="N180" s="723">
        <v>2487.422</v>
      </c>
      <c r="O180" s="298">
        <v>8681.0879999999997</v>
      </c>
      <c r="P180" s="743">
        <v>8486.3880000000008</v>
      </c>
      <c r="Q180" s="744">
        <v>27.5164818893263</v>
      </c>
      <c r="R180" s="745">
        <v>10.314635982444011</v>
      </c>
      <c r="S180" s="731"/>
      <c r="T180" s="732"/>
      <c r="U180" s="732"/>
      <c r="V180" s="732"/>
      <c r="W180" s="731"/>
      <c r="X180" s="732"/>
      <c r="Y180" s="732"/>
      <c r="Z180" s="364"/>
      <c r="AA180" s="732"/>
      <c r="AB180" s="732"/>
      <c r="AC180" s="746"/>
      <c r="AD180" s="731" t="s">
        <v>686</v>
      </c>
      <c r="AE180" s="732" t="s">
        <v>686</v>
      </c>
      <c r="AF180" s="732" t="s">
        <v>686</v>
      </c>
      <c r="AG180" s="747" t="s">
        <v>686</v>
      </c>
      <c r="AH180" s="731" t="s">
        <v>686</v>
      </c>
      <c r="AI180" s="732" t="s">
        <v>686</v>
      </c>
      <c r="AJ180" s="732" t="s">
        <v>686</v>
      </c>
      <c r="AK180" s="747" t="s">
        <v>686</v>
      </c>
      <c r="AL180" s="731" t="s">
        <v>686</v>
      </c>
      <c r="AM180" s="747" t="s">
        <v>686</v>
      </c>
      <c r="AN180" s="746">
        <v>1.8</v>
      </c>
      <c r="AO180" s="733">
        <v>5.9113996488366158</v>
      </c>
      <c r="AP180" s="732">
        <v>10.64051936790591</v>
      </c>
      <c r="AQ180" s="732">
        <v>10.64051936790591</v>
      </c>
      <c r="AR180" s="732">
        <v>4.010129841976477</v>
      </c>
      <c r="AS180" s="299">
        <v>0.30901456800000004</v>
      </c>
      <c r="AT180" s="820">
        <v>1.9158903216000003</v>
      </c>
      <c r="AU180" s="748">
        <v>2.0287448396449199</v>
      </c>
      <c r="AV180" s="300">
        <v>0.31972249537986436</v>
      </c>
      <c r="AW180" s="299" t="e">
        <v>#REF!</v>
      </c>
      <c r="AX180" s="734" t="e">
        <v>#REF!</v>
      </c>
      <c r="AY180" s="752" t="e">
        <v>#REF!</v>
      </c>
      <c r="AZ180" s="810">
        <v>1</v>
      </c>
      <c r="BA180" s="752">
        <v>2.0287448396449199</v>
      </c>
      <c r="BB180" s="735">
        <v>0.84188539363310722</v>
      </c>
      <c r="BC180" s="735">
        <v>4.5256546689039316</v>
      </c>
      <c r="BD180" s="810">
        <v>1</v>
      </c>
      <c r="BE180" s="752">
        <v>4.5256546689039316</v>
      </c>
      <c r="BF180" s="732">
        <v>24.642537468962768</v>
      </c>
      <c r="BG180" s="732">
        <v>62.09155373839279</v>
      </c>
      <c r="BH180" s="754"/>
      <c r="BI180" s="409"/>
      <c r="BJ180" s="409"/>
      <c r="BK180" s="409"/>
      <c r="BL180" s="722" t="s">
        <v>225</v>
      </c>
      <c r="BM180" s="409"/>
      <c r="BN180" s="409" t="s">
        <v>174</v>
      </c>
      <c r="BO180" s="364"/>
      <c r="BP180" s="723"/>
      <c r="BQ180" s="16"/>
      <c r="BR180" s="16"/>
      <c r="BS180" s="16"/>
      <c r="BT180" s="16"/>
      <c r="BU180" s="16"/>
      <c r="BV180" s="16"/>
      <c r="BW180" s="16"/>
    </row>
    <row r="181" spans="1:75" ht="11.25" customHeight="1" x14ac:dyDescent="0.2">
      <c r="A181" s="3">
        <v>217</v>
      </c>
      <c r="B181" s="716" t="s">
        <v>425</v>
      </c>
      <c r="C181" s="740" t="s">
        <v>268</v>
      </c>
      <c r="D181" s="721" t="s">
        <v>268</v>
      </c>
      <c r="E181" s="741" t="s">
        <v>719</v>
      </c>
      <c r="F181" s="742" t="s">
        <v>417</v>
      </c>
      <c r="G181" s="723">
        <v>871.49900000000002</v>
      </c>
      <c r="H181" s="723">
        <v>786.47</v>
      </c>
      <c r="I181" s="723">
        <v>708.37900000000002</v>
      </c>
      <c r="J181" s="723">
        <v>616.96400000000006</v>
      </c>
      <c r="K181" s="723">
        <v>848.90800000000002</v>
      </c>
      <c r="L181" s="723">
        <v>767.20899999999995</v>
      </c>
      <c r="M181" s="723">
        <v>691.88400000000001</v>
      </c>
      <c r="N181" s="723">
        <v>604.90200000000004</v>
      </c>
      <c r="O181" s="298">
        <v>2366.348</v>
      </c>
      <c r="P181" s="743">
        <v>2308.0010000000002</v>
      </c>
      <c r="Q181" s="744">
        <v>62.3710703861653</v>
      </c>
      <c r="R181" s="745">
        <v>104.86428736286534</v>
      </c>
      <c r="S181" s="731"/>
      <c r="T181" s="732"/>
      <c r="U181" s="732"/>
      <c r="V181" s="732"/>
      <c r="W181" s="731"/>
      <c r="X181" s="732"/>
      <c r="Y181" s="732"/>
      <c r="Z181" s="364"/>
      <c r="AA181" s="732"/>
      <c r="AB181" s="732"/>
      <c r="AC181" s="746"/>
      <c r="AD181" s="731" t="s">
        <v>686</v>
      </c>
      <c r="AE181" s="732" t="s">
        <v>686</v>
      </c>
      <c r="AF181" s="732" t="s">
        <v>686</v>
      </c>
      <c r="AG181" s="747" t="s">
        <v>686</v>
      </c>
      <c r="AH181" s="731" t="s">
        <v>686</v>
      </c>
      <c r="AI181" s="732" t="s">
        <v>686</v>
      </c>
      <c r="AJ181" s="732" t="s">
        <v>686</v>
      </c>
      <c r="AK181" s="747" t="s">
        <v>686</v>
      </c>
      <c r="AL181" s="731" t="s">
        <v>686</v>
      </c>
      <c r="AM181" s="747" t="s">
        <v>686</v>
      </c>
      <c r="AN181" s="723">
        <v>10.199999999999999</v>
      </c>
      <c r="AO181" s="733">
        <v>5.9113996488366158</v>
      </c>
      <c r="AP181" s="732">
        <v>60.29627641813348</v>
      </c>
      <c r="AQ181" s="732">
        <v>60.29627641813348</v>
      </c>
      <c r="AR181" s="732">
        <v>22.72406910453337</v>
      </c>
      <c r="AS181" s="299">
        <v>0.47678359799999998</v>
      </c>
      <c r="AT181" s="820">
        <v>2.9560583075999998</v>
      </c>
      <c r="AU181" s="748">
        <v>1.1667291518742193</v>
      </c>
      <c r="AV181" s="300">
        <v>0.44204382049151458</v>
      </c>
      <c r="AW181" s="299" t="e">
        <v>#REF!</v>
      </c>
      <c r="AX181" s="734" t="e">
        <v>#REF!</v>
      </c>
      <c r="AY181" s="752" t="e">
        <v>#REF!</v>
      </c>
      <c r="AZ181" s="810">
        <v>1</v>
      </c>
      <c r="BA181" s="752">
        <v>1.1667291518742193</v>
      </c>
      <c r="BB181" s="735">
        <v>1.2135232988191909</v>
      </c>
      <c r="BC181" s="735">
        <v>2.6952192796646157</v>
      </c>
      <c r="BD181" s="810">
        <v>1</v>
      </c>
      <c r="BE181" s="752">
        <v>2.6952192796646157</v>
      </c>
      <c r="BF181" s="732">
        <v>296.01448294773706</v>
      </c>
      <c r="BG181" s="732">
        <v>768.86152528074899</v>
      </c>
      <c r="BH181" s="754"/>
      <c r="BI181" s="409"/>
      <c r="BJ181" s="409"/>
      <c r="BK181" s="409"/>
      <c r="BL181" s="722" t="s">
        <v>225</v>
      </c>
      <c r="BM181" s="409"/>
      <c r="BN181" s="409" t="s">
        <v>154</v>
      </c>
      <c r="BO181" s="364"/>
      <c r="BP181" s="723"/>
      <c r="BQ181" s="16"/>
      <c r="BR181" s="16"/>
      <c r="BS181" s="16"/>
      <c r="BT181" s="16"/>
      <c r="BU181" s="16"/>
      <c r="BV181" s="16"/>
      <c r="BW181" s="16"/>
    </row>
    <row r="182" spans="1:75" s="16" customFormat="1" ht="12" customHeight="1" x14ac:dyDescent="0.2">
      <c r="A182" s="24">
        <v>178</v>
      </c>
      <c r="B182" s="716" t="s">
        <v>152</v>
      </c>
      <c r="C182" s="740" t="s">
        <v>267</v>
      </c>
      <c r="D182" s="721" t="s">
        <v>267</v>
      </c>
      <c r="E182" s="741" t="s">
        <v>716</v>
      </c>
      <c r="F182" s="742" t="s">
        <v>420</v>
      </c>
      <c r="G182" s="723">
        <v>1018.775</v>
      </c>
      <c r="H182" s="723">
        <v>1122.8599999999999</v>
      </c>
      <c r="I182" s="723">
        <v>1286.7460000000001</v>
      </c>
      <c r="J182" s="723">
        <v>1177.739</v>
      </c>
      <c r="K182" s="723">
        <v>956.26099999999997</v>
      </c>
      <c r="L182" s="723">
        <v>1057.0329999999999</v>
      </c>
      <c r="M182" s="723">
        <v>1203.904</v>
      </c>
      <c r="N182" s="723">
        <v>1110.412</v>
      </c>
      <c r="O182" s="298">
        <v>3428.3809999999999</v>
      </c>
      <c r="P182" s="743">
        <v>3217.1979999999999</v>
      </c>
      <c r="Q182" s="744">
        <v>2.6033568743744602</v>
      </c>
      <c r="R182" s="745">
        <v>1.9658625785775201</v>
      </c>
      <c r="S182" s="731"/>
      <c r="T182" s="732"/>
      <c r="U182" s="732"/>
      <c r="V182" s="732"/>
      <c r="W182" s="731"/>
      <c r="X182" s="732"/>
      <c r="Y182" s="732"/>
      <c r="Z182" s="747"/>
      <c r="AA182" s="732"/>
      <c r="AB182" s="732"/>
      <c r="AC182" s="746">
        <v>18.86</v>
      </c>
      <c r="AD182" s="731"/>
      <c r="AE182" s="732"/>
      <c r="AF182" s="732"/>
      <c r="AG182" s="747"/>
      <c r="AH182" s="731"/>
      <c r="AI182" s="732"/>
      <c r="AJ182" s="732"/>
      <c r="AK182" s="747"/>
      <c r="AL182" s="731"/>
      <c r="AM182" s="747"/>
      <c r="AN182" s="746">
        <v>18.86</v>
      </c>
      <c r="AO182" s="733">
        <v>0.75852439191629495</v>
      </c>
      <c r="AP182" s="732">
        <v>14.305770031541321</v>
      </c>
      <c r="AQ182" s="732">
        <v>14.305770031541321</v>
      </c>
      <c r="AR182" s="732">
        <v>17.721442507885328</v>
      </c>
      <c r="AS182" s="299">
        <v>1.2533561994</v>
      </c>
      <c r="AT182" s="820">
        <v>7.7708084362800003</v>
      </c>
      <c r="AU182" s="748">
        <v>9.2812611662624587</v>
      </c>
      <c r="AV182" s="300">
        <v>1.4497587714206477</v>
      </c>
      <c r="AW182" s="299" t="e">
        <v>#REF!</v>
      </c>
      <c r="AX182" s="734" t="e">
        <v>#REF!</v>
      </c>
      <c r="AY182" s="752" t="e">
        <v>#REF!</v>
      </c>
      <c r="AZ182" s="806">
        <v>1.04</v>
      </c>
      <c r="BA182" s="804">
        <v>9.6525116129129582</v>
      </c>
      <c r="BB182" s="735">
        <v>1.5806938194344131</v>
      </c>
      <c r="BC182" s="735">
        <v>16.558341478562834</v>
      </c>
      <c r="BD182" s="806">
        <v>1.04</v>
      </c>
      <c r="BE182" s="804">
        <v>17.220675137705349</v>
      </c>
      <c r="BF182" s="732">
        <v>1.6691977115559462</v>
      </c>
      <c r="BG182" s="732">
        <v>4.2691558759904922</v>
      </c>
      <c r="BH182" s="749">
        <v>2011</v>
      </c>
      <c r="BI182" s="409" t="s">
        <v>1052</v>
      </c>
      <c r="BJ182" s="753" t="s">
        <v>227</v>
      </c>
      <c r="BK182" s="755" t="s">
        <v>748</v>
      </c>
      <c r="BL182" s="722" t="s">
        <v>235</v>
      </c>
      <c r="BM182" s="409" t="s">
        <v>1266</v>
      </c>
      <c r="BN182" s="409" t="s">
        <v>264</v>
      </c>
      <c r="BO182" s="364" t="s">
        <v>1053</v>
      </c>
      <c r="BP182" s="723"/>
    </row>
    <row r="183" spans="1:75" ht="12" customHeight="1" x14ac:dyDescent="0.2">
      <c r="A183" s="3">
        <v>179</v>
      </c>
      <c r="B183" s="716" t="s">
        <v>31</v>
      </c>
      <c r="C183" s="740" t="s">
        <v>271</v>
      </c>
      <c r="D183" s="721" t="s">
        <v>271</v>
      </c>
      <c r="E183" s="409" t="s">
        <v>715</v>
      </c>
      <c r="F183" s="742" t="s">
        <v>418</v>
      </c>
      <c r="G183" s="723">
        <v>837.60500000000002</v>
      </c>
      <c r="H183" s="723">
        <v>849.85299999999995</v>
      </c>
      <c r="I183" s="723">
        <v>861.82</v>
      </c>
      <c r="J183" s="723">
        <v>833.78099999999995</v>
      </c>
      <c r="K183" s="723">
        <v>810.245</v>
      </c>
      <c r="L183" s="723">
        <v>825.63900000000001</v>
      </c>
      <c r="M183" s="723">
        <v>852.24699999999996</v>
      </c>
      <c r="N183" s="723">
        <v>838.43499999999995</v>
      </c>
      <c r="O183" s="298">
        <v>2549.2780000000002</v>
      </c>
      <c r="P183" s="743">
        <v>2488.1309999999999</v>
      </c>
      <c r="Q183" s="744">
        <v>6.0769909876409196</v>
      </c>
      <c r="R183" s="745">
        <v>2.4770161219320901</v>
      </c>
      <c r="S183" s="731"/>
      <c r="T183" s="732"/>
      <c r="U183" s="732"/>
      <c r="V183" s="732"/>
      <c r="W183" s="731"/>
      <c r="X183" s="732"/>
      <c r="Y183" s="732"/>
      <c r="Z183" s="364"/>
      <c r="AA183" s="732"/>
      <c r="AB183" s="732"/>
      <c r="AC183" s="746"/>
      <c r="AD183" s="731">
        <v>3.8</v>
      </c>
      <c r="AE183" s="732">
        <v>6.2</v>
      </c>
      <c r="AF183" s="732">
        <v>6</v>
      </c>
      <c r="AG183" s="747">
        <v>3.8</v>
      </c>
      <c r="AH183" s="731">
        <v>3.8</v>
      </c>
      <c r="AI183" s="732">
        <v>6.2</v>
      </c>
      <c r="AJ183" s="732">
        <v>6</v>
      </c>
      <c r="AK183" s="747">
        <v>3.8</v>
      </c>
      <c r="AL183" s="731" t="s">
        <v>686</v>
      </c>
      <c r="AM183" s="747" t="s">
        <v>686</v>
      </c>
      <c r="AN183" s="746">
        <v>4.9000000000000004</v>
      </c>
      <c r="AO183" s="733">
        <v>1.1940878378378379</v>
      </c>
      <c r="AP183" s="732">
        <v>3.8</v>
      </c>
      <c r="AQ183" s="732">
        <v>3.8</v>
      </c>
      <c r="AR183" s="732">
        <v>4.625</v>
      </c>
      <c r="AS183" s="299">
        <v>0.26934282399999998</v>
      </c>
      <c r="AT183" s="820">
        <v>1.8487340400000001</v>
      </c>
      <c r="AU183" s="748">
        <v>1.8113824574425939</v>
      </c>
      <c r="AV183" s="300">
        <v>3.8126524799999992E-2</v>
      </c>
      <c r="AW183" s="299" t="e">
        <v>#REF!</v>
      </c>
      <c r="AX183" s="734" t="e">
        <v>#REF!</v>
      </c>
      <c r="AY183" s="752" t="e">
        <v>#REF!</v>
      </c>
      <c r="AZ183" s="810">
        <v>1</v>
      </c>
      <c r="BA183" s="752">
        <v>1.8113824574425939</v>
      </c>
      <c r="BB183" s="735">
        <v>0.33288703199999997</v>
      </c>
      <c r="BC183" s="735">
        <v>3.2944690132845653</v>
      </c>
      <c r="BD183" s="810">
        <v>1</v>
      </c>
      <c r="BE183" s="752">
        <v>3.2944690132845653</v>
      </c>
      <c r="BF183" s="732">
        <v>1.3360088597918003</v>
      </c>
      <c r="BG183" s="732">
        <v>4.2172219745177655</v>
      </c>
      <c r="BH183" s="754"/>
      <c r="BI183" s="409"/>
      <c r="BJ183" s="409"/>
      <c r="BK183" s="409"/>
      <c r="BL183" s="722" t="s">
        <v>225</v>
      </c>
      <c r="BM183" s="409"/>
      <c r="BN183" s="409" t="s">
        <v>75</v>
      </c>
      <c r="BO183" s="364"/>
      <c r="BP183" s="723"/>
      <c r="BQ183" s="16"/>
      <c r="BR183" s="16"/>
      <c r="BS183" s="16"/>
      <c r="BT183" s="16"/>
      <c r="BU183" s="16"/>
      <c r="BV183" s="16"/>
      <c r="BW183" s="16"/>
    </row>
    <row r="184" spans="1:75" ht="12" customHeight="1" x14ac:dyDescent="0.2">
      <c r="A184" s="3">
        <v>180</v>
      </c>
      <c r="B184" s="716" t="s">
        <v>369</v>
      </c>
      <c r="C184" s="740" t="s">
        <v>421</v>
      </c>
      <c r="D184" s="721" t="s">
        <v>421</v>
      </c>
      <c r="E184" s="741" t="s">
        <v>720</v>
      </c>
      <c r="F184" s="742" t="s">
        <v>420</v>
      </c>
      <c r="G184" s="758">
        <v>2.1199213929893514</v>
      </c>
      <c r="H184" s="758">
        <v>2.2025958594214159</v>
      </c>
      <c r="I184" s="758">
        <v>2.2001279649010557</v>
      </c>
      <c r="J184" s="758">
        <v>2.166811388876194</v>
      </c>
      <c r="K184" s="758">
        <v>2.0310771902563864</v>
      </c>
      <c r="L184" s="758">
        <v>2.1137516566884509</v>
      </c>
      <c r="M184" s="758">
        <v>2.1162195512088116</v>
      </c>
      <c r="N184" s="758">
        <v>2.0853708697043092</v>
      </c>
      <c r="O184" s="298">
        <v>6.5226452173118226</v>
      </c>
      <c r="P184" s="743">
        <v>6.2610483981536493</v>
      </c>
      <c r="Q184" s="744">
        <v>12.8756603341026</v>
      </c>
      <c r="R184" s="745">
        <v>3.8939126856974231</v>
      </c>
      <c r="S184" s="731"/>
      <c r="T184" s="732"/>
      <c r="U184" s="732"/>
      <c r="V184" s="732"/>
      <c r="W184" s="731"/>
      <c r="X184" s="732"/>
      <c r="Y184" s="732"/>
      <c r="Z184" s="364"/>
      <c r="AA184" s="732"/>
      <c r="AB184" s="732"/>
      <c r="AC184" s="746"/>
      <c r="AD184" s="731" t="s">
        <v>686</v>
      </c>
      <c r="AE184" s="732" t="s">
        <v>686</v>
      </c>
      <c r="AF184" s="732" t="s">
        <v>686</v>
      </c>
      <c r="AG184" s="747" t="s">
        <v>686</v>
      </c>
      <c r="AH184" s="731" t="s">
        <v>686</v>
      </c>
      <c r="AI184" s="732" t="s">
        <v>686</v>
      </c>
      <c r="AJ184" s="732" t="s">
        <v>686</v>
      </c>
      <c r="AK184" s="747" t="s">
        <v>686</v>
      </c>
      <c r="AL184" s="731" t="s">
        <v>686</v>
      </c>
      <c r="AM184" s="747" t="s">
        <v>686</v>
      </c>
      <c r="AN184" s="746">
        <v>4.97</v>
      </c>
      <c r="AO184" s="733">
        <v>0.56145900725041842</v>
      </c>
      <c r="AP184" s="732">
        <v>2.7904512660345793</v>
      </c>
      <c r="AQ184" s="732">
        <v>2.7904512660345793</v>
      </c>
      <c r="AR184" s="732">
        <v>4.4251128165086451</v>
      </c>
      <c r="AS184" s="299">
        <v>6.3534957268863393E-4</v>
      </c>
      <c r="AT184" s="820">
        <v>3.9391673506695302E-3</v>
      </c>
      <c r="AU184" s="748">
        <v>4.4649338249591747E-3</v>
      </c>
      <c r="AV184" s="300">
        <v>7.1193044201194443E-5</v>
      </c>
      <c r="AW184" s="299" t="e">
        <v>#REF!</v>
      </c>
      <c r="AX184" s="734" t="e">
        <v>#REF!</v>
      </c>
      <c r="AY184" s="752" t="e">
        <v>#REF!</v>
      </c>
      <c r="AZ184" s="810">
        <v>1</v>
      </c>
      <c r="BA184" s="752">
        <v>4.4649338249591747E-3</v>
      </c>
      <c r="BB184" s="735">
        <v>7.5400464635729132E-4</v>
      </c>
      <c r="BC184" s="735">
        <v>7.8829056369206438E-3</v>
      </c>
      <c r="BD184" s="810">
        <v>1</v>
      </c>
      <c r="BE184" s="752">
        <v>7.8829056369206438E-3</v>
      </c>
      <c r="BF184" s="732">
        <v>4.4179718948062765E-3</v>
      </c>
      <c r="BG184" s="732">
        <v>1.5358391546421105E-2</v>
      </c>
      <c r="BH184" s="754"/>
      <c r="BI184" s="409"/>
      <c r="BJ184" s="409"/>
      <c r="BK184" s="409"/>
      <c r="BL184" s="722" t="s">
        <v>225</v>
      </c>
      <c r="BM184" s="409"/>
      <c r="BN184" s="409" t="s">
        <v>12</v>
      </c>
      <c r="BO184" s="364"/>
      <c r="BP184" s="723"/>
      <c r="BQ184" s="16"/>
      <c r="BR184" s="16"/>
      <c r="BS184" s="16"/>
      <c r="BT184" s="16"/>
      <c r="BU184" s="16"/>
      <c r="BV184" s="16"/>
      <c r="BW184" s="16"/>
    </row>
    <row r="185" spans="1:75" ht="12" customHeight="1" x14ac:dyDescent="0.2">
      <c r="A185" s="3">
        <v>181</v>
      </c>
      <c r="B185" s="716" t="s">
        <v>370</v>
      </c>
      <c r="C185" s="740" t="s">
        <v>421</v>
      </c>
      <c r="D185" s="721" t="s">
        <v>421</v>
      </c>
      <c r="E185" s="741" t="s">
        <v>720</v>
      </c>
      <c r="F185" s="742" t="s">
        <v>419</v>
      </c>
      <c r="G185" s="723">
        <v>5.4109999999999996</v>
      </c>
      <c r="H185" s="723">
        <v>5.5759999999999996</v>
      </c>
      <c r="I185" s="723">
        <v>5.569</v>
      </c>
      <c r="J185" s="723">
        <v>6.3719999999999999</v>
      </c>
      <c r="K185" s="723">
        <v>5.2619999999999996</v>
      </c>
      <c r="L185" s="723">
        <v>5.4359999999999999</v>
      </c>
      <c r="M185" s="723">
        <v>5.4249999999999998</v>
      </c>
      <c r="N185" s="723">
        <v>6.2930000000000001</v>
      </c>
      <c r="O185" s="298">
        <v>16.555999999999997</v>
      </c>
      <c r="P185" s="743">
        <v>16.123000000000001</v>
      </c>
      <c r="Q185" s="744">
        <v>20.013846672465299</v>
      </c>
      <c r="R185" s="745">
        <v>6.2611544754839228</v>
      </c>
      <c r="S185" s="731"/>
      <c r="T185" s="732"/>
      <c r="U185" s="732"/>
      <c r="V185" s="732"/>
      <c r="W185" s="731"/>
      <c r="X185" s="732"/>
      <c r="Y185" s="732"/>
      <c r="Z185" s="364"/>
      <c r="AA185" s="732"/>
      <c r="AB185" s="732"/>
      <c r="AC185" s="746"/>
      <c r="AD185" s="731" t="s">
        <v>686</v>
      </c>
      <c r="AE185" s="732" t="s">
        <v>686</v>
      </c>
      <c r="AF185" s="732" t="s">
        <v>686</v>
      </c>
      <c r="AG185" s="747" t="s">
        <v>686</v>
      </c>
      <c r="AH185" s="731" t="s">
        <v>686</v>
      </c>
      <c r="AI185" s="732" t="s">
        <v>686</v>
      </c>
      <c r="AJ185" s="732" t="s">
        <v>686</v>
      </c>
      <c r="AK185" s="747" t="s">
        <v>686</v>
      </c>
      <c r="AL185" s="731" t="s">
        <v>686</v>
      </c>
      <c r="AM185" s="747" t="s">
        <v>686</v>
      </c>
      <c r="AN185" s="746">
        <v>4.97</v>
      </c>
      <c r="AO185" s="733">
        <v>0.56145900725041842</v>
      </c>
      <c r="AP185" s="732">
        <v>2.7904512660345793</v>
      </c>
      <c r="AQ185" s="732">
        <v>2.7904512660345793</v>
      </c>
      <c r="AR185" s="732">
        <v>4.4251128165086451</v>
      </c>
      <c r="AS185" s="299">
        <v>1.6241462999999998E-3</v>
      </c>
      <c r="AT185" s="820">
        <v>1.0069707059999999E-2</v>
      </c>
      <c r="AU185" s="748">
        <v>1.1339798126527814E-2</v>
      </c>
      <c r="AV185" s="300">
        <v>2.1204639170596768E-4</v>
      </c>
      <c r="AW185" s="299" t="e">
        <v>#REF!</v>
      </c>
      <c r="AX185" s="734" t="e">
        <v>#REF!</v>
      </c>
      <c r="AY185" s="752" t="e">
        <v>#REF!</v>
      </c>
      <c r="AZ185" s="810">
        <v>1</v>
      </c>
      <c r="BA185" s="752">
        <v>1.1339798126527814E-2</v>
      </c>
      <c r="BB185" s="735">
        <v>1.9775569528432792E-3</v>
      </c>
      <c r="BC185" s="735">
        <v>2.1397206344204854E-2</v>
      </c>
      <c r="BD185" s="810">
        <v>1</v>
      </c>
      <c r="BE185" s="752">
        <v>2.1397206344204854E-2</v>
      </c>
      <c r="BF185" s="732">
        <v>2.415231193190787E-2</v>
      </c>
      <c r="BG185" s="732">
        <v>7.6765544854523804E-2</v>
      </c>
      <c r="BH185" s="754"/>
      <c r="BI185" s="409"/>
      <c r="BJ185" s="409"/>
      <c r="BK185" s="409"/>
      <c r="BL185" s="722" t="s">
        <v>225</v>
      </c>
      <c r="BM185" s="409"/>
      <c r="BN185" s="409" t="s">
        <v>12</v>
      </c>
      <c r="BO185" s="364"/>
      <c r="BP185" s="723"/>
      <c r="BQ185" s="16"/>
      <c r="BR185" s="16"/>
      <c r="BS185" s="16"/>
      <c r="BT185" s="16"/>
      <c r="BU185" s="16"/>
      <c r="BV185" s="16"/>
      <c r="BW185" s="16"/>
    </row>
    <row r="186" spans="1:75" ht="12" customHeight="1" x14ac:dyDescent="0.2">
      <c r="A186" s="3">
        <v>182</v>
      </c>
      <c r="B186" s="716" t="s">
        <v>371</v>
      </c>
      <c r="C186" s="740" t="s">
        <v>421</v>
      </c>
      <c r="D186" s="721" t="s">
        <v>421</v>
      </c>
      <c r="E186" s="741" t="s">
        <v>720</v>
      </c>
      <c r="F186" s="742" t="s">
        <v>419</v>
      </c>
      <c r="G186" s="723">
        <v>3.8370000000000002</v>
      </c>
      <c r="H186" s="723">
        <v>4.0910000000000002</v>
      </c>
      <c r="I186" s="723">
        <v>4.1630000000000003</v>
      </c>
      <c r="J186" s="723">
        <v>4.5919999999999996</v>
      </c>
      <c r="K186" s="723">
        <v>3.7</v>
      </c>
      <c r="L186" s="723">
        <v>4.1029999999999998</v>
      </c>
      <c r="M186" s="723">
        <v>4.1120000000000001</v>
      </c>
      <c r="N186" s="723">
        <v>4.3029999999999999</v>
      </c>
      <c r="O186" s="298">
        <v>12.091000000000001</v>
      </c>
      <c r="P186" s="743">
        <v>11.914999999999999</v>
      </c>
      <c r="Q186" s="744">
        <v>13.3854873459268</v>
      </c>
      <c r="R186" s="745">
        <v>4.0282683791501785</v>
      </c>
      <c r="S186" s="731"/>
      <c r="T186" s="732"/>
      <c r="U186" s="732"/>
      <c r="V186" s="732"/>
      <c r="W186" s="731"/>
      <c r="X186" s="732"/>
      <c r="Y186" s="732"/>
      <c r="Z186" s="364"/>
      <c r="AA186" s="732"/>
      <c r="AB186" s="732"/>
      <c r="AC186" s="746"/>
      <c r="AD186" s="731" t="s">
        <v>686</v>
      </c>
      <c r="AE186" s="732" t="s">
        <v>686</v>
      </c>
      <c r="AF186" s="732" t="s">
        <v>686</v>
      </c>
      <c r="AG186" s="747" t="s">
        <v>686</v>
      </c>
      <c r="AH186" s="731" t="s">
        <v>686</v>
      </c>
      <c r="AI186" s="732" t="s">
        <v>686</v>
      </c>
      <c r="AJ186" s="732" t="s">
        <v>686</v>
      </c>
      <c r="AK186" s="747" t="s">
        <v>686</v>
      </c>
      <c r="AL186" s="731" t="s">
        <v>686</v>
      </c>
      <c r="AM186" s="747" t="s">
        <v>686</v>
      </c>
      <c r="AN186" s="746">
        <v>4.97</v>
      </c>
      <c r="AO186" s="733">
        <v>0.56145900725041842</v>
      </c>
      <c r="AP186" s="732">
        <v>2.7904512660345793</v>
      </c>
      <c r="AQ186" s="732">
        <v>2.7904512660345793</v>
      </c>
      <c r="AR186" s="732">
        <v>4.4251128165086451</v>
      </c>
      <c r="AS186" s="299">
        <v>1.1930981999999999E-3</v>
      </c>
      <c r="AT186" s="820">
        <v>7.3972088400000007E-3</v>
      </c>
      <c r="AU186" s="748">
        <v>8.474450097337563E-3</v>
      </c>
      <c r="AV186" s="300">
        <v>1.4892638406826549E-4</v>
      </c>
      <c r="AW186" s="299" t="e">
        <v>#REF!</v>
      </c>
      <c r="AX186" s="734" t="e">
        <v>#REF!</v>
      </c>
      <c r="AY186" s="752" t="e">
        <v>#REF!</v>
      </c>
      <c r="AZ186" s="810">
        <v>1</v>
      </c>
      <c r="BA186" s="752">
        <v>8.474450097337563E-3</v>
      </c>
      <c r="BB186" s="735">
        <v>1.4413088401137759E-3</v>
      </c>
      <c r="BC186" s="735">
        <v>1.5563929890504185E-2</v>
      </c>
      <c r="BD186" s="810">
        <v>1</v>
      </c>
      <c r="BE186" s="752">
        <v>1.5563929890504185E-2</v>
      </c>
      <c r="BF186" s="732">
        <v>1.8340414855331416E-2</v>
      </c>
      <c r="BG186" s="732">
        <v>4.4033925394352039E-2</v>
      </c>
      <c r="BH186" s="754"/>
      <c r="BI186" s="409"/>
      <c r="BJ186" s="409"/>
      <c r="BK186" s="409"/>
      <c r="BL186" s="722" t="s">
        <v>225</v>
      </c>
      <c r="BM186" s="409"/>
      <c r="BN186" s="409" t="s">
        <v>12</v>
      </c>
      <c r="BO186" s="364"/>
      <c r="BP186" s="723"/>
      <c r="BQ186" s="16"/>
      <c r="BR186" s="16"/>
      <c r="BS186" s="16"/>
      <c r="BT186" s="16"/>
      <c r="BU186" s="16"/>
      <c r="BV186" s="16"/>
      <c r="BW186" s="16"/>
    </row>
    <row r="187" spans="1:75" ht="12" customHeight="1" x14ac:dyDescent="0.2">
      <c r="A187" s="3">
        <v>147</v>
      </c>
      <c r="B187" s="716" t="s">
        <v>424</v>
      </c>
      <c r="C187" s="740" t="s">
        <v>714</v>
      </c>
      <c r="D187" s="721" t="s">
        <v>714</v>
      </c>
      <c r="E187" s="409" t="s">
        <v>717</v>
      </c>
      <c r="F187" s="742" t="s">
        <v>418</v>
      </c>
      <c r="G187" s="723">
        <v>353.38299999999998</v>
      </c>
      <c r="H187" s="723">
        <v>348.58199999999999</v>
      </c>
      <c r="I187" s="723">
        <v>311.50099999999998</v>
      </c>
      <c r="J187" s="723">
        <v>268.25900000000001</v>
      </c>
      <c r="K187" s="723">
        <v>337.20699999999999</v>
      </c>
      <c r="L187" s="723">
        <v>333.22399999999999</v>
      </c>
      <c r="M187" s="723">
        <v>298.20600000000002</v>
      </c>
      <c r="N187" s="723">
        <v>259.15100000000001</v>
      </c>
      <c r="O187" s="298">
        <v>1013.4659999999999</v>
      </c>
      <c r="P187" s="743">
        <v>968.63700000000006</v>
      </c>
      <c r="Q187" s="744">
        <v>16.636113801243599</v>
      </c>
      <c r="R187" s="745">
        <v>5.000920450219243</v>
      </c>
      <c r="S187" s="731"/>
      <c r="T187" s="732"/>
      <c r="U187" s="732"/>
      <c r="V187" s="732"/>
      <c r="W187" s="731"/>
      <c r="X187" s="732"/>
      <c r="Y187" s="732"/>
      <c r="Z187" s="364"/>
      <c r="AA187" s="732"/>
      <c r="AB187" s="732"/>
      <c r="AC187" s="746"/>
      <c r="AD187" s="731">
        <v>1.3</v>
      </c>
      <c r="AE187" s="732">
        <v>3.2</v>
      </c>
      <c r="AF187" s="732">
        <v>5.5</v>
      </c>
      <c r="AG187" s="747" t="s">
        <v>686</v>
      </c>
      <c r="AH187" s="731">
        <v>1.3</v>
      </c>
      <c r="AI187" s="732">
        <v>3.2</v>
      </c>
      <c r="AJ187" s="732">
        <v>5.5</v>
      </c>
      <c r="AK187" s="747" t="s">
        <v>686</v>
      </c>
      <c r="AL187" s="731" t="s">
        <v>686</v>
      </c>
      <c r="AM187" s="747" t="s">
        <v>686</v>
      </c>
      <c r="AN187" s="746">
        <v>3.2</v>
      </c>
      <c r="AO187" s="733">
        <v>1.5374402876482476</v>
      </c>
      <c r="AP187" s="732">
        <v>4.9198089204743924</v>
      </c>
      <c r="AQ187" s="732">
        <v>4.9198089204743924</v>
      </c>
      <c r="AR187" s="732">
        <v>3.6299522301185982</v>
      </c>
      <c r="AS187" s="299">
        <v>6.4329346999999995E-2</v>
      </c>
      <c r="AT187" s="820">
        <v>0.34232483249999995</v>
      </c>
      <c r="AU187" s="748">
        <v>0.33477711534439025</v>
      </c>
      <c r="AV187" s="300">
        <v>1.5568538536484395E-2</v>
      </c>
      <c r="AW187" s="299" t="e">
        <v>#REF!</v>
      </c>
      <c r="AX187" s="734" t="e">
        <v>#REF!</v>
      </c>
      <c r="AY187" s="752" t="e">
        <v>#REF!</v>
      </c>
      <c r="AZ187" s="810">
        <v>1</v>
      </c>
      <c r="BA187" s="752">
        <v>0.33477711534439025</v>
      </c>
      <c r="BB187" s="735">
        <v>9.0276911227473999E-2</v>
      </c>
      <c r="BC187" s="735">
        <v>0.65818343748472785</v>
      </c>
      <c r="BD187" s="810">
        <v>1</v>
      </c>
      <c r="BE187" s="752">
        <v>0.65818343748472785</v>
      </c>
      <c r="BF187" s="732">
        <v>0.75810582619777733</v>
      </c>
      <c r="BG187" s="732">
        <v>1.618117336450787</v>
      </c>
      <c r="BH187" s="754"/>
      <c r="BI187" s="409"/>
      <c r="BJ187" s="409"/>
      <c r="BK187" s="409"/>
      <c r="BL187" s="722" t="s">
        <v>225</v>
      </c>
      <c r="BM187" s="409"/>
      <c r="BN187" s="409" t="s">
        <v>85</v>
      </c>
      <c r="BO187" s="364"/>
      <c r="BP187" s="723"/>
      <c r="BQ187" s="16"/>
      <c r="BR187" s="16"/>
      <c r="BS187" s="16"/>
      <c r="BT187" s="16"/>
      <c r="BU187" s="16"/>
      <c r="BV187" s="16"/>
      <c r="BW187" s="16"/>
    </row>
    <row r="188" spans="1:75" ht="12" customHeight="1" x14ac:dyDescent="0.2">
      <c r="A188" s="3">
        <v>183</v>
      </c>
      <c r="B188" s="716" t="s">
        <v>154</v>
      </c>
      <c r="C188" s="740" t="s">
        <v>714</v>
      </c>
      <c r="D188" s="721" t="s">
        <v>714</v>
      </c>
      <c r="E188" s="741" t="s">
        <v>719</v>
      </c>
      <c r="F188" s="742" t="s">
        <v>417</v>
      </c>
      <c r="G188" s="723">
        <v>3266.7539999999999</v>
      </c>
      <c r="H188" s="723">
        <v>2977.913</v>
      </c>
      <c r="I188" s="723">
        <v>2738.8679999999999</v>
      </c>
      <c r="J188" s="723">
        <v>2480.1779999999999</v>
      </c>
      <c r="K188" s="723">
        <v>3173.0430000000001</v>
      </c>
      <c r="L188" s="723">
        <v>2897.732</v>
      </c>
      <c r="M188" s="723">
        <v>2667.8679999999999</v>
      </c>
      <c r="N188" s="723">
        <v>2421.98</v>
      </c>
      <c r="O188" s="298">
        <v>8983.5349999999999</v>
      </c>
      <c r="P188" s="743">
        <v>8738.643</v>
      </c>
      <c r="Q188" s="744">
        <v>40.968681384121801</v>
      </c>
      <c r="R188" s="745">
        <v>25.244957874304554</v>
      </c>
      <c r="S188" s="731">
        <v>7.6</v>
      </c>
      <c r="T188" s="732">
        <v>8.8800000000000008</v>
      </c>
      <c r="U188" s="732">
        <v>14.2</v>
      </c>
      <c r="V188" s="732">
        <v>9.26</v>
      </c>
      <c r="W188" s="731">
        <v>7.6</v>
      </c>
      <c r="X188" s="732">
        <v>8.8800000000000008</v>
      </c>
      <c r="Y188" s="732">
        <v>14.2</v>
      </c>
      <c r="Z188" s="732">
        <v>9.26</v>
      </c>
      <c r="AA188" s="732"/>
      <c r="AB188" s="732"/>
      <c r="AC188" s="746">
        <v>10.199999999999999</v>
      </c>
      <c r="AD188" s="731">
        <v>7.6</v>
      </c>
      <c r="AE188" s="732">
        <v>8.8800000000000008</v>
      </c>
      <c r="AF188" s="732">
        <v>14.2</v>
      </c>
      <c r="AG188" s="732">
        <v>9.26</v>
      </c>
      <c r="AH188" s="731">
        <v>7.6</v>
      </c>
      <c r="AI188" s="732">
        <v>8.8800000000000008</v>
      </c>
      <c r="AJ188" s="732">
        <v>14.2</v>
      </c>
      <c r="AK188" s="732">
        <v>9.26</v>
      </c>
      <c r="AL188" s="732"/>
      <c r="AM188" s="732"/>
      <c r="AN188" s="746">
        <v>10.199999999999999</v>
      </c>
      <c r="AO188" s="733">
        <v>1.5374402876482476</v>
      </c>
      <c r="AP188" s="732">
        <v>9.26</v>
      </c>
      <c r="AQ188" s="732">
        <v>9.26</v>
      </c>
      <c r="AR188" s="732">
        <v>9.9649999999999999</v>
      </c>
      <c r="AS188" s="299">
        <v>1.7789383600000002</v>
      </c>
      <c r="AT188" s="820">
        <v>11.135241464</v>
      </c>
      <c r="AU188" s="748">
        <v>8.9243864605013492</v>
      </c>
      <c r="AV188" s="300">
        <v>2.0513022584799998</v>
      </c>
      <c r="AW188" s="299" t="e">
        <v>#REF!</v>
      </c>
      <c r="AX188" s="734" t="e">
        <v>#REF!</v>
      </c>
      <c r="AY188" s="752" t="e">
        <v>#REF!</v>
      </c>
      <c r="AZ188" s="806">
        <v>1.08</v>
      </c>
      <c r="BA188" s="804">
        <v>9.6383373773414576</v>
      </c>
      <c r="BB188" s="735">
        <v>2.2328781908000002</v>
      </c>
      <c r="BC188" s="735">
        <v>15.562352313697144</v>
      </c>
      <c r="BD188" s="806">
        <v>1.08</v>
      </c>
      <c r="BE188" s="804">
        <v>16.807340498792914</v>
      </c>
      <c r="BF188" s="732">
        <v>288.33392712328185</v>
      </c>
      <c r="BG188" s="732">
        <v>623.07523046955805</v>
      </c>
      <c r="BH188" s="749">
        <v>2015</v>
      </c>
      <c r="BI188" s="409" t="s">
        <v>338</v>
      </c>
      <c r="BJ188" s="750" t="s">
        <v>227</v>
      </c>
      <c r="BK188" s="755" t="s">
        <v>227</v>
      </c>
      <c r="BL188" s="722" t="s">
        <v>296</v>
      </c>
      <c r="BM188" s="409" t="s">
        <v>1012</v>
      </c>
      <c r="BN188" s="409" t="s">
        <v>264</v>
      </c>
      <c r="BO188" s="364" t="s">
        <v>1027</v>
      </c>
      <c r="BP188" s="723"/>
      <c r="BQ188" s="16"/>
      <c r="BR188" s="16"/>
      <c r="BS188" s="16"/>
      <c r="BT188" s="16"/>
      <c r="BU188" s="16"/>
      <c r="BV188" s="16"/>
      <c r="BW188" s="16"/>
    </row>
    <row r="189" spans="1:75" ht="12" customHeight="1" x14ac:dyDescent="0.2">
      <c r="A189" s="3">
        <v>184</v>
      </c>
      <c r="B189" s="716" t="s">
        <v>155</v>
      </c>
      <c r="C189" s="740" t="s">
        <v>421</v>
      </c>
      <c r="D189" s="721" t="s">
        <v>421</v>
      </c>
      <c r="E189" s="741" t="s">
        <v>720</v>
      </c>
      <c r="F189" s="742" t="s">
        <v>419</v>
      </c>
      <c r="G189" s="723">
        <v>26.863</v>
      </c>
      <c r="H189" s="723">
        <v>27.297000000000001</v>
      </c>
      <c r="I189" s="723">
        <v>26.794</v>
      </c>
      <c r="J189" s="723">
        <v>26.288</v>
      </c>
      <c r="K189" s="723">
        <v>24.995000000000001</v>
      </c>
      <c r="L189" s="723">
        <v>25.402000000000001</v>
      </c>
      <c r="M189" s="723">
        <v>24.936</v>
      </c>
      <c r="N189" s="723">
        <v>24.408000000000001</v>
      </c>
      <c r="O189" s="298">
        <v>80.953999999999994</v>
      </c>
      <c r="P189" s="743">
        <v>75.332999999999998</v>
      </c>
      <c r="Q189" s="744">
        <v>16.079923623550702</v>
      </c>
      <c r="R189" s="745">
        <v>4.8192341458712438</v>
      </c>
      <c r="S189" s="731"/>
      <c r="T189" s="732"/>
      <c r="U189" s="732"/>
      <c r="V189" s="732"/>
      <c r="W189" s="731"/>
      <c r="X189" s="732"/>
      <c r="Y189" s="732"/>
      <c r="Z189" s="364"/>
      <c r="AA189" s="732"/>
      <c r="AB189" s="732"/>
      <c r="AC189" s="746"/>
      <c r="AD189" s="731">
        <v>0.1</v>
      </c>
      <c r="AE189" s="732">
        <v>0.2</v>
      </c>
      <c r="AF189" s="732">
        <v>0</v>
      </c>
      <c r="AG189" s="747" t="s">
        <v>686</v>
      </c>
      <c r="AH189" s="731">
        <v>0.1</v>
      </c>
      <c r="AI189" s="732">
        <v>0.2</v>
      </c>
      <c r="AJ189" s="732">
        <v>0.2</v>
      </c>
      <c r="AK189" s="747" t="s">
        <v>686</v>
      </c>
      <c r="AL189" s="731">
        <v>0.1</v>
      </c>
      <c r="AM189" s="747">
        <v>0.2</v>
      </c>
      <c r="AN189" s="746">
        <v>0.1</v>
      </c>
      <c r="AO189" s="733">
        <v>0.56145900725041842</v>
      </c>
      <c r="AP189" s="732">
        <v>5.6145900725041845E-2</v>
      </c>
      <c r="AQ189" s="732">
        <v>0.11229180145008369</v>
      </c>
      <c r="AR189" s="732">
        <v>9.6054712771890705E-2</v>
      </c>
      <c r="AS189" s="299">
        <v>2.0712800000000003E-4</v>
      </c>
      <c r="AT189" s="820">
        <v>1.557265E-3</v>
      </c>
      <c r="AU189" s="748">
        <v>1.5191636751929062E-3</v>
      </c>
      <c r="AV189" s="300">
        <v>2.5300690368321258E-5</v>
      </c>
      <c r="AW189" s="299" t="e">
        <v>#REF!</v>
      </c>
      <c r="AX189" s="734" t="e">
        <v>#REF!</v>
      </c>
      <c r="AY189" s="752" t="e">
        <v>#REF!</v>
      </c>
      <c r="AZ189" s="810">
        <v>1</v>
      </c>
      <c r="BA189" s="752">
        <v>1.5191636751929062E-3</v>
      </c>
      <c r="BB189" s="735">
        <v>2.4929581728053547E-4</v>
      </c>
      <c r="BC189" s="735">
        <v>2.6054456290674757E-3</v>
      </c>
      <c r="BD189" s="810">
        <v>1</v>
      </c>
      <c r="BE189" s="752">
        <v>2.6054456290674757E-3</v>
      </c>
      <c r="BF189" s="732">
        <v>2.4647190318946633E-3</v>
      </c>
      <c r="BG189" s="732">
        <v>7.2584058055769106E-3</v>
      </c>
      <c r="BH189" s="754"/>
      <c r="BI189" s="409"/>
      <c r="BJ189" s="409"/>
      <c r="BK189" s="409"/>
      <c r="BL189" s="722" t="s">
        <v>225</v>
      </c>
      <c r="BM189" s="409"/>
      <c r="BN189" s="409" t="s">
        <v>179</v>
      </c>
      <c r="BO189" s="364"/>
      <c r="BP189" s="723"/>
      <c r="BQ189" s="16"/>
      <c r="BR189" s="16"/>
      <c r="BS189" s="16"/>
      <c r="BT189" s="16"/>
      <c r="BU189" s="16"/>
      <c r="BV189" s="16"/>
      <c r="BW189" s="16"/>
    </row>
    <row r="190" spans="1:75" s="31" customFormat="1" ht="12" customHeight="1" x14ac:dyDescent="0.2">
      <c r="A190" s="24">
        <v>186</v>
      </c>
      <c r="B190" s="716" t="s">
        <v>157</v>
      </c>
      <c r="C190" s="740" t="s">
        <v>267</v>
      </c>
      <c r="D190" s="721" t="s">
        <v>267</v>
      </c>
      <c r="E190" s="741" t="s">
        <v>716</v>
      </c>
      <c r="F190" s="742" t="s">
        <v>420</v>
      </c>
      <c r="G190" s="723">
        <v>312.22199999999998</v>
      </c>
      <c r="H190" s="723">
        <v>304.56</v>
      </c>
      <c r="I190" s="723">
        <v>304.91199999999998</v>
      </c>
      <c r="J190" s="723">
        <v>284.13299999999998</v>
      </c>
      <c r="K190" s="723">
        <v>294.48</v>
      </c>
      <c r="L190" s="723">
        <v>289.10399999999998</v>
      </c>
      <c r="M190" s="723">
        <v>288.51499999999999</v>
      </c>
      <c r="N190" s="723">
        <v>271.49700000000001</v>
      </c>
      <c r="O190" s="298">
        <v>921.69399999999996</v>
      </c>
      <c r="P190" s="743">
        <v>872.09900000000005</v>
      </c>
      <c r="Q190" s="744">
        <v>2.0827716475236802</v>
      </c>
      <c r="R190" s="745">
        <v>1.8989349738865526</v>
      </c>
      <c r="S190" s="731">
        <v>27.8</v>
      </c>
      <c r="T190" s="732">
        <v>49.4</v>
      </c>
      <c r="U190" s="732">
        <v>55.9</v>
      </c>
      <c r="V190" s="747"/>
      <c r="W190" s="731">
        <v>27.8</v>
      </c>
      <c r="X190" s="732">
        <v>49.4</v>
      </c>
      <c r="Y190" s="732">
        <v>55.9</v>
      </c>
      <c r="Z190" s="747"/>
      <c r="AA190" s="732"/>
      <c r="AB190" s="732"/>
      <c r="AC190" s="746">
        <v>44.1</v>
      </c>
      <c r="AD190" s="731">
        <v>27.8</v>
      </c>
      <c r="AE190" s="732">
        <v>49.4</v>
      </c>
      <c r="AF190" s="732">
        <v>55.9</v>
      </c>
      <c r="AG190" s="747"/>
      <c r="AH190" s="731">
        <v>27.8</v>
      </c>
      <c r="AI190" s="732">
        <v>49.4</v>
      </c>
      <c r="AJ190" s="732">
        <v>55.9</v>
      </c>
      <c r="AK190" s="747"/>
      <c r="AL190" s="732"/>
      <c r="AM190" s="732"/>
      <c r="AN190" s="746">
        <v>44.1</v>
      </c>
      <c r="AO190" s="733">
        <v>0.75852439191629495</v>
      </c>
      <c r="AP190" s="732">
        <v>33.450925683508608</v>
      </c>
      <c r="AQ190" s="732">
        <v>33.450925683508608</v>
      </c>
      <c r="AR190" s="732">
        <v>41.437731420877157</v>
      </c>
      <c r="AS190" s="299">
        <v>0.79365886499999994</v>
      </c>
      <c r="AT190" s="820">
        <v>5.0999683424999995</v>
      </c>
      <c r="AU190" s="748">
        <v>5.011981679169855</v>
      </c>
      <c r="AV190" s="300">
        <v>0.90517689202516738</v>
      </c>
      <c r="AW190" s="299" t="e">
        <v>#REF!</v>
      </c>
      <c r="AX190" s="734" t="e">
        <v>#REF!</v>
      </c>
      <c r="AY190" s="752" t="e">
        <v>#REF!</v>
      </c>
      <c r="AZ190" s="810">
        <v>1</v>
      </c>
      <c r="BA190" s="752">
        <v>5.011981679169855</v>
      </c>
      <c r="BB190" s="735">
        <v>0.97952224337527893</v>
      </c>
      <c r="BC190" s="735">
        <v>9.1665105276158254</v>
      </c>
      <c r="BD190" s="810">
        <v>1</v>
      </c>
      <c r="BE190" s="752">
        <v>9.1665105276158254</v>
      </c>
      <c r="BF190" s="732">
        <v>0.8167025554560231</v>
      </c>
      <c r="BG190" s="732">
        <v>2.4876006349336173</v>
      </c>
      <c r="BH190" s="749" t="s">
        <v>442</v>
      </c>
      <c r="BI190" s="409" t="s">
        <v>237</v>
      </c>
      <c r="BJ190" s="753">
        <v>4112</v>
      </c>
      <c r="BK190" s="755" t="s">
        <v>227</v>
      </c>
      <c r="BL190" s="722" t="s">
        <v>228</v>
      </c>
      <c r="BM190" s="409" t="s">
        <v>1041</v>
      </c>
      <c r="BN190" s="409" t="s">
        <v>264</v>
      </c>
      <c r="BO190" s="364" t="s">
        <v>1042</v>
      </c>
      <c r="BP190" s="723"/>
    </row>
    <row r="191" spans="1:75" ht="12" customHeight="1" x14ac:dyDescent="0.2">
      <c r="A191" s="3">
        <v>187</v>
      </c>
      <c r="B191" s="716" t="s">
        <v>158</v>
      </c>
      <c r="C191" s="740" t="s">
        <v>267</v>
      </c>
      <c r="D191" s="721" t="s">
        <v>267</v>
      </c>
      <c r="E191" s="741" t="s">
        <v>716</v>
      </c>
      <c r="F191" s="742" t="s">
        <v>420</v>
      </c>
      <c r="G191" s="723">
        <v>231.893</v>
      </c>
      <c r="H191" s="723">
        <v>225.61600000000001</v>
      </c>
      <c r="I191" s="723">
        <v>213.23400000000001</v>
      </c>
      <c r="J191" s="723">
        <v>217.04400000000001</v>
      </c>
      <c r="K191" s="723">
        <v>221.56</v>
      </c>
      <c r="L191" s="723">
        <v>213.83</v>
      </c>
      <c r="M191" s="723">
        <v>202.751</v>
      </c>
      <c r="N191" s="723">
        <v>208.81299999999999</v>
      </c>
      <c r="O191" s="298">
        <v>670.74300000000005</v>
      </c>
      <c r="P191" s="743">
        <v>638.14099999999996</v>
      </c>
      <c r="Q191" s="744">
        <v>3.5660968817190701</v>
      </c>
      <c r="R191" s="745">
        <v>2.0959113981701272</v>
      </c>
      <c r="S191" s="731">
        <v>9.8000000000000007</v>
      </c>
      <c r="T191" s="732">
        <v>15.8</v>
      </c>
      <c r="U191" s="732">
        <v>15.6</v>
      </c>
      <c r="V191" s="732"/>
      <c r="W191" s="731">
        <v>9.1999999999999993</v>
      </c>
      <c r="X191" s="732">
        <v>14.1</v>
      </c>
      <c r="Y191" s="732">
        <v>15.8</v>
      </c>
      <c r="Z191" s="747"/>
      <c r="AA191" s="732">
        <v>13.7</v>
      </c>
      <c r="AB191" s="732">
        <v>13</v>
      </c>
      <c r="AC191" s="746">
        <v>13.4</v>
      </c>
      <c r="AD191" s="731">
        <v>9.8000000000000007</v>
      </c>
      <c r="AE191" s="732">
        <v>15.8</v>
      </c>
      <c r="AF191" s="732">
        <v>15.6</v>
      </c>
      <c r="AG191" s="732"/>
      <c r="AH191" s="731">
        <v>9.1999999999999993</v>
      </c>
      <c r="AI191" s="732">
        <v>14.1</v>
      </c>
      <c r="AJ191" s="732">
        <v>15.8</v>
      </c>
      <c r="AK191" s="747"/>
      <c r="AL191" s="732">
        <v>13.7</v>
      </c>
      <c r="AM191" s="732">
        <v>13</v>
      </c>
      <c r="AN191" s="746">
        <v>13.4</v>
      </c>
      <c r="AO191" s="733">
        <v>0.75852439191629495</v>
      </c>
      <c r="AP191" s="732">
        <v>10.39178416925324</v>
      </c>
      <c r="AQ191" s="732">
        <v>9.8608170949118339</v>
      </c>
      <c r="AR191" s="732">
        <v>12.581575158020634</v>
      </c>
      <c r="AS191" s="299">
        <v>0.17420555400000001</v>
      </c>
      <c r="AT191" s="820">
        <v>1.1535719600000001</v>
      </c>
      <c r="AU191" s="748">
        <v>1.1311462435727013</v>
      </c>
      <c r="AV191" s="300">
        <v>0.20009280121962736</v>
      </c>
      <c r="AW191" s="299" t="e">
        <v>#REF!</v>
      </c>
      <c r="AX191" s="734" t="e">
        <v>#REF!</v>
      </c>
      <c r="AY191" s="752" t="e">
        <v>#REF!</v>
      </c>
      <c r="AZ191" s="810">
        <v>1</v>
      </c>
      <c r="BA191" s="752">
        <v>1.1311462435727013</v>
      </c>
      <c r="BB191" s="735">
        <v>0.21735096603271228</v>
      </c>
      <c r="BC191" s="735">
        <v>2.0922158020678259</v>
      </c>
      <c r="BD191" s="810">
        <v>1</v>
      </c>
      <c r="BE191" s="752">
        <v>2.0922158020678259</v>
      </c>
      <c r="BF191" s="732">
        <v>0.19452439724930032</v>
      </c>
      <c r="BG191" s="732">
        <v>0.67649327382622604</v>
      </c>
      <c r="BH191" s="749" t="s">
        <v>724</v>
      </c>
      <c r="BI191" s="409" t="s">
        <v>237</v>
      </c>
      <c r="BJ191" s="750">
        <v>800</v>
      </c>
      <c r="BK191" s="755">
        <v>1</v>
      </c>
      <c r="BL191" s="722" t="s">
        <v>235</v>
      </c>
      <c r="BM191" s="409" t="s">
        <v>723</v>
      </c>
      <c r="BN191" s="409" t="s">
        <v>264</v>
      </c>
      <c r="BO191" s="364" t="s">
        <v>881</v>
      </c>
      <c r="BP191" s="723"/>
      <c r="BQ191" s="16"/>
      <c r="BR191" s="16"/>
      <c r="BS191" s="16"/>
      <c r="BT191" s="16"/>
      <c r="BU191" s="16"/>
      <c r="BV191" s="16"/>
      <c r="BW191" s="16"/>
    </row>
    <row r="192" spans="1:75" ht="12" customHeight="1" x14ac:dyDescent="0.2">
      <c r="A192" s="3">
        <v>188</v>
      </c>
      <c r="B192" s="716" t="s">
        <v>995</v>
      </c>
      <c r="C192" s="740" t="s">
        <v>714</v>
      </c>
      <c r="D192" s="721" t="s">
        <v>714</v>
      </c>
      <c r="E192" s="741" t="s">
        <v>717</v>
      </c>
      <c r="F192" s="742" t="s">
        <v>417</v>
      </c>
      <c r="G192" s="723">
        <v>1052.8589999999999</v>
      </c>
      <c r="H192" s="723">
        <v>911.21199999999999</v>
      </c>
      <c r="I192" s="723">
        <v>896.02300000000002</v>
      </c>
      <c r="J192" s="723">
        <v>808.12699999999995</v>
      </c>
      <c r="K192" s="723">
        <v>1009.054</v>
      </c>
      <c r="L192" s="723">
        <v>875.27499999999998</v>
      </c>
      <c r="M192" s="723">
        <v>863.83</v>
      </c>
      <c r="N192" s="723">
        <v>777.37699999999995</v>
      </c>
      <c r="O192" s="298">
        <v>2860.0940000000001</v>
      </c>
      <c r="P192" s="743">
        <v>2748.1590000000001</v>
      </c>
      <c r="Q192" s="744">
        <v>17.922607508924902</v>
      </c>
      <c r="R192" s="745">
        <v>5.4478487432189304</v>
      </c>
      <c r="S192" s="731"/>
      <c r="T192" s="732"/>
      <c r="U192" s="732"/>
      <c r="V192" s="732"/>
      <c r="W192" s="731"/>
      <c r="X192" s="732"/>
      <c r="Y192" s="732"/>
      <c r="Z192" s="364"/>
      <c r="AA192" s="732"/>
      <c r="AB192" s="732"/>
      <c r="AC192" s="746"/>
      <c r="AD192" s="731">
        <v>1.3</v>
      </c>
      <c r="AE192" s="732">
        <v>3.2</v>
      </c>
      <c r="AF192" s="732">
        <v>5.5</v>
      </c>
      <c r="AG192" s="747" t="s">
        <v>686</v>
      </c>
      <c r="AH192" s="731">
        <v>1.3</v>
      </c>
      <c r="AI192" s="732">
        <v>3.2</v>
      </c>
      <c r="AJ192" s="732">
        <v>5.5</v>
      </c>
      <c r="AK192" s="747" t="s">
        <v>686</v>
      </c>
      <c r="AL192" s="731" t="s">
        <v>686</v>
      </c>
      <c r="AM192" s="747" t="s">
        <v>686</v>
      </c>
      <c r="AN192" s="746">
        <v>3.2</v>
      </c>
      <c r="AO192" s="733">
        <v>1.5374402876482476</v>
      </c>
      <c r="AP192" s="732">
        <v>4.9198089204743924</v>
      </c>
      <c r="AQ192" s="732">
        <v>4.9198089204743924</v>
      </c>
      <c r="AR192" s="732">
        <v>3.6299522301185982</v>
      </c>
      <c r="AS192" s="299">
        <v>0.18076436800000001</v>
      </c>
      <c r="AT192" s="820">
        <v>0.96399950000000001</v>
      </c>
      <c r="AU192" s="748">
        <v>0.90338249952346605</v>
      </c>
      <c r="AV192" s="300">
        <v>4.6802260335886983E-2</v>
      </c>
      <c r="AW192" s="299" t="e">
        <v>#REF!</v>
      </c>
      <c r="AX192" s="734" t="e">
        <v>#REF!</v>
      </c>
      <c r="AY192" s="752" t="e">
        <v>#REF!</v>
      </c>
      <c r="AZ192" s="810">
        <v>1</v>
      </c>
      <c r="BA192" s="752">
        <v>0.90338249952346605</v>
      </c>
      <c r="BB192" s="735">
        <v>0.25876813522647829</v>
      </c>
      <c r="BC192" s="735">
        <v>1.7870755080308884</v>
      </c>
      <c r="BD192" s="810">
        <v>1</v>
      </c>
      <c r="BE192" s="752">
        <v>1.7870755080308884</v>
      </c>
      <c r="BF192" s="732">
        <v>13.245367075668609</v>
      </c>
      <c r="BG192" s="732">
        <v>32.179562655840208</v>
      </c>
      <c r="BH192" s="754"/>
      <c r="BI192" s="409"/>
      <c r="BJ192" s="409"/>
      <c r="BK192" s="409"/>
      <c r="BL192" s="722" t="s">
        <v>225</v>
      </c>
      <c r="BM192" s="409"/>
      <c r="BN192" s="409" t="s">
        <v>85</v>
      </c>
      <c r="BO192" s="364"/>
      <c r="BP192" s="723"/>
      <c r="BQ192" s="16"/>
      <c r="BR192" s="16"/>
      <c r="BS192" s="16"/>
      <c r="BT192" s="16"/>
      <c r="BU192" s="16"/>
      <c r="BV192" s="16"/>
      <c r="BW192" s="16"/>
    </row>
    <row r="193" spans="1:75" ht="12" customHeight="1" x14ac:dyDescent="0.2">
      <c r="A193" s="3">
        <v>189</v>
      </c>
      <c r="B193" s="716" t="s">
        <v>207</v>
      </c>
      <c r="C193" s="740" t="s">
        <v>270</v>
      </c>
      <c r="D193" s="721" t="s">
        <v>270</v>
      </c>
      <c r="E193" s="741" t="s">
        <v>718</v>
      </c>
      <c r="F193" s="742" t="s">
        <v>420</v>
      </c>
      <c r="G193" s="723">
        <v>508.82900000000001</v>
      </c>
      <c r="H193" s="723">
        <v>548.24599999999998</v>
      </c>
      <c r="I193" s="723">
        <v>503.93900000000002</v>
      </c>
      <c r="J193" s="723">
        <v>601.22199999999998</v>
      </c>
      <c r="K193" s="723">
        <v>473.81900000000002</v>
      </c>
      <c r="L193" s="723">
        <v>508.041</v>
      </c>
      <c r="M193" s="723">
        <v>467.00599999999997</v>
      </c>
      <c r="N193" s="723">
        <v>552.67999999999995</v>
      </c>
      <c r="O193" s="298">
        <v>1561.0140000000001</v>
      </c>
      <c r="P193" s="743">
        <v>1448.866</v>
      </c>
      <c r="Q193" s="744">
        <v>4.2300000000000004</v>
      </c>
      <c r="R193" s="745">
        <v>2.1905711290087995</v>
      </c>
      <c r="S193" s="731"/>
      <c r="T193" s="732"/>
      <c r="U193" s="732"/>
      <c r="V193" s="732">
        <v>5.8</v>
      </c>
      <c r="W193" s="731"/>
      <c r="X193" s="732"/>
      <c r="Y193" s="732"/>
      <c r="Z193" s="747">
        <v>5.77</v>
      </c>
      <c r="AA193" s="732"/>
      <c r="AB193" s="732"/>
      <c r="AC193" s="746">
        <v>5.15</v>
      </c>
      <c r="AD193" s="731"/>
      <c r="AE193" s="732"/>
      <c r="AF193" s="732"/>
      <c r="AG193" s="732">
        <v>5.8</v>
      </c>
      <c r="AH193" s="731"/>
      <c r="AI193" s="732"/>
      <c r="AJ193" s="732"/>
      <c r="AK193" s="747">
        <v>5.8</v>
      </c>
      <c r="AL193" s="732"/>
      <c r="AM193" s="732"/>
      <c r="AN193" s="746">
        <v>5.2</v>
      </c>
      <c r="AO193" s="733">
        <v>1.1166596956660293</v>
      </c>
      <c r="AP193" s="732">
        <v>5.8</v>
      </c>
      <c r="AQ193" s="732">
        <v>5.8</v>
      </c>
      <c r="AR193" s="732">
        <v>5.3500000000000005</v>
      </c>
      <c r="AS193" s="299">
        <v>0.15651376</v>
      </c>
      <c r="AT193" s="820">
        <v>0.970385312</v>
      </c>
      <c r="AU193" s="748">
        <v>1.088859296351457</v>
      </c>
      <c r="AV193" s="300">
        <v>0.19516460960000001</v>
      </c>
      <c r="AW193" s="299" t="e">
        <v>#REF!</v>
      </c>
      <c r="AX193" s="734" t="e">
        <v>#REF!</v>
      </c>
      <c r="AY193" s="752" t="e">
        <v>#REF!</v>
      </c>
      <c r="AZ193" s="806">
        <v>0.97</v>
      </c>
      <c r="BA193" s="804">
        <v>1.0561935174609132</v>
      </c>
      <c r="BB193" s="735">
        <v>0.22344007599999996</v>
      </c>
      <c r="BC193" s="735">
        <v>2.1505298934949386</v>
      </c>
      <c r="BD193" s="806">
        <v>0.97</v>
      </c>
      <c r="BE193" s="804">
        <v>2.0860139966900904</v>
      </c>
      <c r="BF193" s="732">
        <v>0.661952099533336</v>
      </c>
      <c r="BG193" s="732">
        <v>1.4565511525884753</v>
      </c>
      <c r="BH193" s="754" t="s">
        <v>439</v>
      </c>
      <c r="BI193" s="409" t="s">
        <v>237</v>
      </c>
      <c r="BJ193" s="751" t="s">
        <v>934</v>
      </c>
      <c r="BK193" s="751" t="s">
        <v>227</v>
      </c>
      <c r="BL193" s="722" t="s">
        <v>228</v>
      </c>
      <c r="BM193" s="409" t="s">
        <v>440</v>
      </c>
      <c r="BN193" s="409" t="s">
        <v>264</v>
      </c>
      <c r="BO193" s="364" t="s">
        <v>924</v>
      </c>
      <c r="BP193" s="723"/>
      <c r="BQ193" s="16"/>
      <c r="BR193" s="16"/>
      <c r="BS193" s="16"/>
      <c r="BT193" s="16"/>
      <c r="BU193" s="16"/>
      <c r="BV193" s="16"/>
      <c r="BW193" s="16"/>
    </row>
    <row r="194" spans="1:75" ht="12" customHeight="1" x14ac:dyDescent="0.2">
      <c r="A194" s="3">
        <v>190</v>
      </c>
      <c r="B194" s="716" t="s">
        <v>160</v>
      </c>
      <c r="C194" s="740" t="s">
        <v>267</v>
      </c>
      <c r="D194" s="721" t="s">
        <v>267</v>
      </c>
      <c r="E194" s="741" t="s">
        <v>716</v>
      </c>
      <c r="F194" s="742" t="s">
        <v>417</v>
      </c>
      <c r="G194" s="723">
        <v>697.91300000000001</v>
      </c>
      <c r="H194" s="723">
        <v>647.68700000000001</v>
      </c>
      <c r="I194" s="723">
        <v>525.68799999999999</v>
      </c>
      <c r="J194" s="723">
        <v>422.85899999999998</v>
      </c>
      <c r="K194" s="723">
        <v>658.76199999999994</v>
      </c>
      <c r="L194" s="723">
        <v>614.35</v>
      </c>
      <c r="M194" s="723">
        <v>497.28300000000002</v>
      </c>
      <c r="N194" s="723">
        <v>401.84399999999999</v>
      </c>
      <c r="O194" s="298">
        <v>1871.288</v>
      </c>
      <c r="P194" s="743">
        <v>1770.395</v>
      </c>
      <c r="Q194" s="744">
        <v>29.595545480470999</v>
      </c>
      <c r="R194" s="745">
        <v>11.844901477102333</v>
      </c>
      <c r="S194" s="731"/>
      <c r="T194" s="732"/>
      <c r="U194" s="732"/>
      <c r="V194" s="732"/>
      <c r="W194" s="731"/>
      <c r="X194" s="732"/>
      <c r="Y194" s="732"/>
      <c r="Z194" s="364"/>
      <c r="AA194" s="732"/>
      <c r="AB194" s="732"/>
      <c r="AC194" s="746"/>
      <c r="AD194" s="731" t="s">
        <v>686</v>
      </c>
      <c r="AE194" s="732" t="s">
        <v>686</v>
      </c>
      <c r="AF194" s="732" t="s">
        <v>686</v>
      </c>
      <c r="AG194" s="747" t="s">
        <v>686</v>
      </c>
      <c r="AH194" s="731" t="s">
        <v>686</v>
      </c>
      <c r="AI194" s="732" t="s">
        <v>686</v>
      </c>
      <c r="AJ194" s="732" t="s">
        <v>686</v>
      </c>
      <c r="AK194" s="747" t="s">
        <v>686</v>
      </c>
      <c r="AL194" s="731" t="s">
        <v>686</v>
      </c>
      <c r="AM194" s="747" t="s">
        <v>686</v>
      </c>
      <c r="AN194" s="746">
        <v>2.6</v>
      </c>
      <c r="AO194" s="733">
        <v>0.75852439191629495</v>
      </c>
      <c r="AP194" s="732">
        <v>1.9721634189823669</v>
      </c>
      <c r="AQ194" s="732">
        <v>1.9721634189823669</v>
      </c>
      <c r="AR194" s="732">
        <v>2.443040854745592</v>
      </c>
      <c r="AS194" s="299">
        <v>9.4683757999999993E-2</v>
      </c>
      <c r="AT194" s="820">
        <v>0.58703929960000001</v>
      </c>
      <c r="AU194" s="748">
        <v>0.59555979540389192</v>
      </c>
      <c r="AV194" s="300">
        <v>9.7586945287500889E-3</v>
      </c>
      <c r="AW194" s="299" t="e">
        <v>#REF!</v>
      </c>
      <c r="AX194" s="734" t="e">
        <v>#REF!</v>
      </c>
      <c r="AY194" s="752" t="e">
        <v>#REF!</v>
      </c>
      <c r="AZ194" s="810">
        <v>1</v>
      </c>
      <c r="BA194" s="752">
        <v>0.59555979540389192</v>
      </c>
      <c r="BB194" s="735">
        <v>0.11094824888125014</v>
      </c>
      <c r="BC194" s="735">
        <v>0.94390570457916378</v>
      </c>
      <c r="BD194" s="810">
        <v>1</v>
      </c>
      <c r="BE194" s="752">
        <v>0.94390570457916378</v>
      </c>
      <c r="BF194" s="732">
        <v>2.9564263529313894</v>
      </c>
      <c r="BG194" s="732">
        <v>4.738954427366334</v>
      </c>
      <c r="BH194" s="754"/>
      <c r="BI194" s="409"/>
      <c r="BJ194" s="409"/>
      <c r="BK194" s="409"/>
      <c r="BL194" s="722" t="s">
        <v>225</v>
      </c>
      <c r="BM194" s="409"/>
      <c r="BN194" s="409" t="s">
        <v>178</v>
      </c>
      <c r="BO194" s="364"/>
      <c r="BP194" s="723"/>
      <c r="BQ194" s="16"/>
      <c r="BR194" s="16"/>
      <c r="BS194" s="16"/>
      <c r="BT194" s="16"/>
      <c r="BU194" s="16"/>
      <c r="BV194" s="16"/>
      <c r="BW194" s="16"/>
    </row>
    <row r="195" spans="1:75" ht="12" customHeight="1" x14ac:dyDescent="0.2">
      <c r="A195" s="3">
        <v>192</v>
      </c>
      <c r="B195" s="716" t="s">
        <v>161</v>
      </c>
      <c r="C195" s="740" t="s">
        <v>270</v>
      </c>
      <c r="D195" s="721" t="s">
        <v>270</v>
      </c>
      <c r="E195" s="741" t="s">
        <v>718</v>
      </c>
      <c r="F195" s="742" t="s">
        <v>419</v>
      </c>
      <c r="G195" s="723">
        <v>1826.9860000000001</v>
      </c>
      <c r="H195" s="723">
        <v>1949.6489999999999</v>
      </c>
      <c r="I195" s="723">
        <v>2090.0940000000001</v>
      </c>
      <c r="J195" s="723">
        <v>2209.634</v>
      </c>
      <c r="K195" s="723">
        <v>1721.846</v>
      </c>
      <c r="L195" s="723">
        <v>1842.751</v>
      </c>
      <c r="M195" s="723">
        <v>1971.6510000000001</v>
      </c>
      <c r="N195" s="723">
        <v>2098.625</v>
      </c>
      <c r="O195" s="298">
        <v>5866.7290000000003</v>
      </c>
      <c r="P195" s="743">
        <v>5536.2479999999996</v>
      </c>
      <c r="Q195" s="744">
        <v>7.7208704292769799</v>
      </c>
      <c r="R195" s="745">
        <v>2.7633195229256842</v>
      </c>
      <c r="S195" s="731"/>
      <c r="T195" s="732"/>
      <c r="U195" s="732"/>
      <c r="V195" s="732"/>
      <c r="W195" s="731"/>
      <c r="X195" s="732"/>
      <c r="Y195" s="732"/>
      <c r="Z195" s="364"/>
      <c r="AA195" s="732"/>
      <c r="AB195" s="732"/>
      <c r="AC195" s="746">
        <v>0.97</v>
      </c>
      <c r="AD195" s="731"/>
      <c r="AE195" s="732"/>
      <c r="AF195" s="732"/>
      <c r="AG195" s="747"/>
      <c r="AH195" s="731"/>
      <c r="AI195" s="732"/>
      <c r="AJ195" s="732"/>
      <c r="AK195" s="747"/>
      <c r="AL195" s="731"/>
      <c r="AM195" s="747"/>
      <c r="AN195" s="746">
        <v>0.97</v>
      </c>
      <c r="AO195" s="733">
        <v>1.1166596956660293</v>
      </c>
      <c r="AP195" s="732">
        <v>1.0831599047960483</v>
      </c>
      <c r="AQ195" s="732">
        <v>1.0831599047960483</v>
      </c>
      <c r="AR195" s="732">
        <v>0.99828997619901205</v>
      </c>
      <c r="AS195" s="299">
        <v>0.1106088769</v>
      </c>
      <c r="AT195" s="820">
        <v>0.68577503677999996</v>
      </c>
      <c r="AU195" s="748">
        <v>0.79711404788265827</v>
      </c>
      <c r="AV195" s="300">
        <v>0.1386080773496603</v>
      </c>
      <c r="AW195" s="299" t="e">
        <v>#REF!</v>
      </c>
      <c r="AX195" s="734" t="e">
        <v>#REF!</v>
      </c>
      <c r="AY195" s="752" t="e">
        <v>#REF!</v>
      </c>
      <c r="AZ195" s="810">
        <v>1</v>
      </c>
      <c r="BA195" s="752">
        <v>0.79711404788265827</v>
      </c>
      <c r="BB195" s="735">
        <v>0.15727421098276717</v>
      </c>
      <c r="BC195" s="735">
        <v>1.5313139265545204</v>
      </c>
      <c r="BD195" s="810">
        <v>1</v>
      </c>
      <c r="BE195" s="752">
        <v>1.5313139265545204</v>
      </c>
      <c r="BF195" s="732">
        <v>0.7467512726999237</v>
      </c>
      <c r="BG195" s="732">
        <v>2.9425012667921351</v>
      </c>
      <c r="BH195" s="749" t="s">
        <v>494</v>
      </c>
      <c r="BI195" s="409" t="s">
        <v>403</v>
      </c>
      <c r="BJ195" s="750">
        <v>258</v>
      </c>
      <c r="BK195" s="751" t="s">
        <v>227</v>
      </c>
      <c r="BL195" s="722" t="s">
        <v>228</v>
      </c>
      <c r="BM195" s="772" t="s">
        <v>404</v>
      </c>
      <c r="BN195" s="409" t="s">
        <v>264</v>
      </c>
      <c r="BO195" s="364" t="s">
        <v>925</v>
      </c>
      <c r="BP195" s="723"/>
      <c r="BQ195" s="16"/>
      <c r="BR195" s="16"/>
      <c r="BS195" s="16"/>
      <c r="BT195" s="16"/>
      <c r="BU195" s="16"/>
      <c r="BV195" s="16"/>
      <c r="BW195" s="16"/>
    </row>
    <row r="196" spans="1:75" ht="12" customHeight="1" x14ac:dyDescent="0.2">
      <c r="A196" s="3">
        <v>193</v>
      </c>
      <c r="B196" s="716" t="s">
        <v>372</v>
      </c>
      <c r="C196" s="740" t="s">
        <v>270</v>
      </c>
      <c r="D196" s="721" t="s">
        <v>270</v>
      </c>
      <c r="E196" s="741" t="s">
        <v>718</v>
      </c>
      <c r="F196" s="742" t="s">
        <v>418</v>
      </c>
      <c r="G196" s="723">
        <v>93.757000000000005</v>
      </c>
      <c r="H196" s="723">
        <v>79.287000000000006</v>
      </c>
      <c r="I196" s="723">
        <v>77.448999999999998</v>
      </c>
      <c r="J196" s="723">
        <v>77.929000000000002</v>
      </c>
      <c r="K196" s="723">
        <v>90.409000000000006</v>
      </c>
      <c r="L196" s="723">
        <v>76.361000000000004</v>
      </c>
      <c r="M196" s="723">
        <v>74.944000000000003</v>
      </c>
      <c r="N196" s="723">
        <v>75.878</v>
      </c>
      <c r="O196" s="298">
        <v>250.49299999999999</v>
      </c>
      <c r="P196" s="743">
        <v>241.714</v>
      </c>
      <c r="Q196" s="744">
        <v>38.072024953266101</v>
      </c>
      <c r="R196" s="745">
        <v>20.819561429135245</v>
      </c>
      <c r="S196" s="754"/>
      <c r="T196" s="409"/>
      <c r="U196" s="409"/>
      <c r="V196" s="409"/>
      <c r="W196" s="754"/>
      <c r="X196" s="409"/>
      <c r="Y196" s="409"/>
      <c r="Z196" s="364"/>
      <c r="AA196" s="732"/>
      <c r="AB196" s="732"/>
      <c r="AC196" s="746"/>
      <c r="AD196" s="731" t="s">
        <v>686</v>
      </c>
      <c r="AE196" s="732" t="s">
        <v>686</v>
      </c>
      <c r="AF196" s="732" t="s">
        <v>686</v>
      </c>
      <c r="AG196" s="747" t="s">
        <v>686</v>
      </c>
      <c r="AH196" s="731" t="s">
        <v>686</v>
      </c>
      <c r="AI196" s="732" t="s">
        <v>686</v>
      </c>
      <c r="AJ196" s="732" t="s">
        <v>686</v>
      </c>
      <c r="AK196" s="747" t="s">
        <v>686</v>
      </c>
      <c r="AL196" s="731" t="s">
        <v>686</v>
      </c>
      <c r="AM196" s="747" t="s">
        <v>686</v>
      </c>
      <c r="AN196" s="746">
        <v>0.97</v>
      </c>
      <c r="AO196" s="733">
        <v>1.1166596956660293</v>
      </c>
      <c r="AP196" s="732">
        <v>1.0831599047960483</v>
      </c>
      <c r="AQ196" s="732">
        <v>1.0831599047960483</v>
      </c>
      <c r="AR196" s="732">
        <v>0.99828997619901205</v>
      </c>
      <c r="AS196" s="299">
        <v>4.7744079000000004E-3</v>
      </c>
      <c r="AT196" s="820">
        <v>2.9601328979999997E-2</v>
      </c>
      <c r="AU196" s="748">
        <v>2.8631184579939122E-2</v>
      </c>
      <c r="AV196" s="300">
        <v>9.9958545286179482E-4</v>
      </c>
      <c r="AW196" s="299" t="e">
        <v>#REF!</v>
      </c>
      <c r="AX196" s="734" t="e">
        <v>#REF!</v>
      </c>
      <c r="AY196" s="752" t="e">
        <v>#REF!</v>
      </c>
      <c r="AZ196" s="810">
        <v>1</v>
      </c>
      <c r="BA196" s="752">
        <v>2.8631184579939122E-2</v>
      </c>
      <c r="BB196" s="735">
        <v>6.4403836547696587E-3</v>
      </c>
      <c r="BC196" s="735">
        <v>5.1611638775647423E-2</v>
      </c>
      <c r="BD196" s="810">
        <v>1</v>
      </c>
      <c r="BE196" s="752">
        <v>5.1611638775647423E-2</v>
      </c>
      <c r="BF196" s="732">
        <v>0.48464472786621904</v>
      </c>
      <c r="BG196" s="732">
        <v>1.0032135019032278</v>
      </c>
      <c r="BH196" s="754"/>
      <c r="BI196" s="409"/>
      <c r="BJ196" s="409"/>
      <c r="BK196" s="409"/>
      <c r="BL196" s="722" t="s">
        <v>225</v>
      </c>
      <c r="BM196" s="409"/>
      <c r="BN196" s="409" t="s">
        <v>161</v>
      </c>
      <c r="BO196" s="364"/>
      <c r="BP196" s="723"/>
      <c r="BQ196" s="16"/>
      <c r="BR196" s="16"/>
      <c r="BS196" s="16"/>
      <c r="BT196" s="16"/>
      <c r="BU196" s="16"/>
      <c r="BV196" s="16"/>
      <c r="BW196" s="16"/>
    </row>
    <row r="197" spans="1:75" ht="12" customHeight="1" x14ac:dyDescent="0.2">
      <c r="A197" s="3">
        <v>194</v>
      </c>
      <c r="B197" s="716" t="s">
        <v>162</v>
      </c>
      <c r="C197" s="740" t="s">
        <v>268</v>
      </c>
      <c r="D197" s="721" t="s">
        <v>268</v>
      </c>
      <c r="E197" s="741" t="s">
        <v>719</v>
      </c>
      <c r="F197" s="742" t="s">
        <v>417</v>
      </c>
      <c r="G197" s="723">
        <v>620.70000000000005</v>
      </c>
      <c r="H197" s="723">
        <v>569.41700000000003</v>
      </c>
      <c r="I197" s="723">
        <v>523.64499999999998</v>
      </c>
      <c r="J197" s="723">
        <v>460.37299999999999</v>
      </c>
      <c r="K197" s="723">
        <v>617.28200000000004</v>
      </c>
      <c r="L197" s="723">
        <v>566.16200000000003</v>
      </c>
      <c r="M197" s="723">
        <v>519.83299999999997</v>
      </c>
      <c r="N197" s="723">
        <v>456.61900000000003</v>
      </c>
      <c r="O197" s="298">
        <v>1713.7620000000002</v>
      </c>
      <c r="P197" s="743">
        <v>1703.277</v>
      </c>
      <c r="Q197" s="744">
        <v>45.761149469721602</v>
      </c>
      <c r="R197" s="745">
        <v>34.726414233372829</v>
      </c>
      <c r="S197" s="731"/>
      <c r="T197" s="732"/>
      <c r="U197" s="732"/>
      <c r="V197" s="732"/>
      <c r="W197" s="731"/>
      <c r="X197" s="732"/>
      <c r="Y197" s="732"/>
      <c r="Z197" s="364"/>
      <c r="AA197" s="732"/>
      <c r="AB197" s="732"/>
      <c r="AC197" s="746"/>
      <c r="AD197" s="731"/>
      <c r="AE197" s="732"/>
      <c r="AF197" s="732"/>
      <c r="AG197" s="747"/>
      <c r="AH197" s="731"/>
      <c r="AI197" s="732"/>
      <c r="AJ197" s="732"/>
      <c r="AK197" s="747"/>
      <c r="AL197" s="731" t="s">
        <v>686</v>
      </c>
      <c r="AM197" s="747" t="s">
        <v>686</v>
      </c>
      <c r="AN197" s="723">
        <v>0.38</v>
      </c>
      <c r="AO197" s="733">
        <v>5.9113996488366158</v>
      </c>
      <c r="AP197" s="732">
        <v>2.2463318665579139</v>
      </c>
      <c r="AQ197" s="732">
        <v>2.2463318665579139</v>
      </c>
      <c r="AR197" s="732">
        <v>0.84658296663947852</v>
      </c>
      <c r="AS197" s="299">
        <v>1.2984748200000002E-2</v>
      </c>
      <c r="AT197" s="820">
        <v>8.0505438840000013E-2</v>
      </c>
      <c r="AU197" s="748">
        <v>5.4690936221861164E-2</v>
      </c>
      <c r="AV197" s="300">
        <v>1.2359210105872048E-2</v>
      </c>
      <c r="AW197" s="299" t="e">
        <v>#REF!</v>
      </c>
      <c r="AX197" s="734" t="e">
        <v>#REF!</v>
      </c>
      <c r="AY197" s="752" t="e">
        <v>#REF!</v>
      </c>
      <c r="AZ197" s="810">
        <v>1</v>
      </c>
      <c r="BA197" s="752">
        <v>5.4690936221861164E-2</v>
      </c>
      <c r="BB197" s="735">
        <v>3.3583431709786747E-2</v>
      </c>
      <c r="BC197" s="735">
        <v>0.12455452275217474</v>
      </c>
      <c r="BD197" s="810">
        <v>1</v>
      </c>
      <c r="BE197" s="752">
        <v>0.12455452275217474</v>
      </c>
      <c r="BF197" s="732">
        <v>5.4669908368249214</v>
      </c>
      <c r="BG197" s="732">
        <v>11.027670431494869</v>
      </c>
      <c r="BH197" s="754"/>
      <c r="BI197" s="409"/>
      <c r="BJ197" s="409"/>
      <c r="BK197" s="409"/>
      <c r="BL197" s="722" t="s">
        <v>225</v>
      </c>
      <c r="BM197" s="409"/>
      <c r="BN197" s="409" t="s">
        <v>103</v>
      </c>
      <c r="BO197" s="364"/>
      <c r="BP197" s="723"/>
      <c r="BQ197" s="16"/>
      <c r="BR197" s="16"/>
      <c r="BS197" s="16"/>
      <c r="BT197" s="16"/>
      <c r="BU197" s="16"/>
      <c r="BV197" s="16"/>
      <c r="BW197" s="16"/>
    </row>
    <row r="198" spans="1:75" ht="12" customHeight="1" x14ac:dyDescent="0.2">
      <c r="A198" s="3">
        <v>196</v>
      </c>
      <c r="B198" s="716" t="s">
        <v>163</v>
      </c>
      <c r="C198" s="740" t="s">
        <v>270</v>
      </c>
      <c r="D198" s="721" t="s">
        <v>270</v>
      </c>
      <c r="E198" s="741" t="s">
        <v>718</v>
      </c>
      <c r="F198" s="742" t="s">
        <v>419</v>
      </c>
      <c r="G198" s="723">
        <v>6.2350000000000003</v>
      </c>
      <c r="H198" s="723">
        <v>6.3949999999999996</v>
      </c>
      <c r="I198" s="723">
        <v>6.391</v>
      </c>
      <c r="J198" s="723">
        <v>5.9790000000000001</v>
      </c>
      <c r="K198" s="723">
        <v>5.875</v>
      </c>
      <c r="L198" s="723">
        <v>6.0449999999999999</v>
      </c>
      <c r="M198" s="723">
        <v>5.742</v>
      </c>
      <c r="N198" s="723">
        <v>5.508</v>
      </c>
      <c r="O198" s="298">
        <v>19.021000000000001</v>
      </c>
      <c r="P198" s="743">
        <v>17.661999999999999</v>
      </c>
      <c r="Q198" s="744">
        <v>14.2913433059379</v>
      </c>
      <c r="R198" s="745">
        <v>4.2785283528255071</v>
      </c>
      <c r="S198" s="731"/>
      <c r="T198" s="732"/>
      <c r="U198" s="732"/>
      <c r="V198" s="732"/>
      <c r="W198" s="731"/>
      <c r="X198" s="732"/>
      <c r="Y198" s="732"/>
      <c r="Z198" s="364"/>
      <c r="AA198" s="732"/>
      <c r="AB198" s="732"/>
      <c r="AC198" s="746"/>
      <c r="AD198" s="731" t="s">
        <v>686</v>
      </c>
      <c r="AE198" s="732" t="s">
        <v>686</v>
      </c>
      <c r="AF198" s="732" t="s">
        <v>686</v>
      </c>
      <c r="AG198" s="747" t="s">
        <v>686</v>
      </c>
      <c r="AH198" s="731" t="s">
        <v>686</v>
      </c>
      <c r="AI198" s="732" t="s">
        <v>686</v>
      </c>
      <c r="AJ198" s="732" t="s">
        <v>686</v>
      </c>
      <c r="AK198" s="747" t="s">
        <v>686</v>
      </c>
      <c r="AL198" s="731" t="s">
        <v>686</v>
      </c>
      <c r="AM198" s="747" t="s">
        <v>686</v>
      </c>
      <c r="AN198" s="746">
        <v>0.9</v>
      </c>
      <c r="AO198" s="733">
        <v>1.1166596956660293</v>
      </c>
      <c r="AP198" s="732">
        <v>1.0049937260994264</v>
      </c>
      <c r="AQ198" s="732">
        <v>1.0049937260994264</v>
      </c>
      <c r="AR198" s="732">
        <v>0.9262484315248567</v>
      </c>
      <c r="AS198" s="299">
        <v>3.3014699999999998E-4</v>
      </c>
      <c r="AT198" s="820">
        <v>2.0469113999999999E-3</v>
      </c>
      <c r="AU198" s="748">
        <v>2.2919947307975092E-3</v>
      </c>
      <c r="AV198" s="300">
        <v>6.9266177590224668E-5</v>
      </c>
      <c r="AW198" s="299" t="e">
        <v>#REF!</v>
      </c>
      <c r="AX198" s="734" t="e">
        <v>#REF!</v>
      </c>
      <c r="AY198" s="752" t="e">
        <v>#REF!</v>
      </c>
      <c r="AZ198" s="810">
        <v>1</v>
      </c>
      <c r="BA198" s="752">
        <v>2.2919947307975092E-3</v>
      </c>
      <c r="BB198" s="735">
        <v>4.4559062931704107E-4</v>
      </c>
      <c r="BC198" s="735">
        <v>4.1072454465464359E-3</v>
      </c>
      <c r="BD198" s="810">
        <v>1</v>
      </c>
      <c r="BE198" s="752">
        <v>4.1072454465464359E-3</v>
      </c>
      <c r="BF198" s="732">
        <v>3.3760294435830895E-3</v>
      </c>
      <c r="BG198" s="732">
        <v>6.8660429901843765E-3</v>
      </c>
      <c r="BH198" s="754"/>
      <c r="BI198" s="409"/>
      <c r="BJ198" s="409"/>
      <c r="BK198" s="409"/>
      <c r="BL198" s="722" t="s">
        <v>225</v>
      </c>
      <c r="BM198" s="409"/>
      <c r="BN198" s="409" t="s">
        <v>52</v>
      </c>
      <c r="BO198" s="364"/>
      <c r="BP198" s="723"/>
      <c r="BQ198" s="16"/>
      <c r="BR198" s="16"/>
      <c r="BS198" s="16"/>
      <c r="BT198" s="16"/>
      <c r="BU198" s="16"/>
      <c r="BV198" s="16"/>
      <c r="BW198" s="16"/>
    </row>
    <row r="199" spans="1:75" ht="12" customHeight="1" x14ac:dyDescent="0.2">
      <c r="A199" s="3">
        <v>197</v>
      </c>
      <c r="B199" s="716" t="s">
        <v>164</v>
      </c>
      <c r="C199" s="740" t="s">
        <v>421</v>
      </c>
      <c r="D199" s="721" t="s">
        <v>421</v>
      </c>
      <c r="E199" s="741" t="s">
        <v>720</v>
      </c>
      <c r="F199" s="742" t="s">
        <v>420</v>
      </c>
      <c r="G199" s="723">
        <v>43.77</v>
      </c>
      <c r="H199" s="723">
        <v>48.316000000000003</v>
      </c>
      <c r="I199" s="723">
        <v>49.143000000000001</v>
      </c>
      <c r="J199" s="723">
        <v>45.968000000000004</v>
      </c>
      <c r="K199" s="723">
        <v>42.371000000000002</v>
      </c>
      <c r="L199" s="723">
        <v>46.808</v>
      </c>
      <c r="M199" s="723">
        <v>47.764000000000003</v>
      </c>
      <c r="N199" s="723">
        <v>44.829000000000001</v>
      </c>
      <c r="O199" s="298">
        <v>141.22900000000001</v>
      </c>
      <c r="P199" s="743">
        <v>136.94300000000001</v>
      </c>
      <c r="Q199" s="744">
        <v>15.655800040869901</v>
      </c>
      <c r="R199" s="745">
        <v>4.6851377410072566</v>
      </c>
      <c r="S199" s="731"/>
      <c r="T199" s="732"/>
      <c r="U199" s="732"/>
      <c r="V199" s="732"/>
      <c r="W199" s="731"/>
      <c r="X199" s="732"/>
      <c r="Y199" s="732"/>
      <c r="Z199" s="364"/>
      <c r="AA199" s="732"/>
      <c r="AB199" s="732"/>
      <c r="AC199" s="746"/>
      <c r="AD199" s="731" t="s">
        <v>686</v>
      </c>
      <c r="AE199" s="732" t="s">
        <v>686</v>
      </c>
      <c r="AF199" s="732" t="s">
        <v>686</v>
      </c>
      <c r="AG199" s="747" t="s">
        <v>686</v>
      </c>
      <c r="AH199" s="731" t="s">
        <v>686</v>
      </c>
      <c r="AI199" s="732" t="s">
        <v>686</v>
      </c>
      <c r="AJ199" s="732" t="s">
        <v>686</v>
      </c>
      <c r="AK199" s="747" t="s">
        <v>686</v>
      </c>
      <c r="AL199" s="731" t="s">
        <v>686</v>
      </c>
      <c r="AM199" s="747" t="s">
        <v>686</v>
      </c>
      <c r="AN199" s="746">
        <v>4.97</v>
      </c>
      <c r="AO199" s="733">
        <v>0.56145900725041842</v>
      </c>
      <c r="AP199" s="732">
        <v>2.7904512660345793</v>
      </c>
      <c r="AQ199" s="732">
        <v>2.7904512660345793</v>
      </c>
      <c r="AR199" s="732">
        <v>4.4251128165086451</v>
      </c>
      <c r="AS199" s="299">
        <v>1.3825148400000001E-2</v>
      </c>
      <c r="AT199" s="820">
        <v>8.5715920080000008E-2</v>
      </c>
      <c r="AU199" s="748">
        <v>9.8909167604070466E-2</v>
      </c>
      <c r="AV199" s="300">
        <v>1.5201876216128501E-3</v>
      </c>
      <c r="AW199" s="299" t="e">
        <v>#REF!</v>
      </c>
      <c r="AX199" s="734" t="e">
        <v>#REF!</v>
      </c>
      <c r="AY199" s="752" t="e">
        <v>#REF!</v>
      </c>
      <c r="AZ199" s="810">
        <v>1</v>
      </c>
      <c r="BA199" s="752">
        <v>9.8909167604070466E-2</v>
      </c>
      <c r="BB199" s="735">
        <v>1.6358794436021416E-2</v>
      </c>
      <c r="BC199" s="735">
        <v>0.17094512768364115</v>
      </c>
      <c r="BD199" s="810">
        <v>1</v>
      </c>
      <c r="BE199" s="752">
        <v>0.17094512768364115</v>
      </c>
      <c r="BF199" s="732">
        <v>0.14516062559775122</v>
      </c>
      <c r="BG199" s="732">
        <v>0.67339731229806121</v>
      </c>
      <c r="BH199" s="754"/>
      <c r="BI199" s="409"/>
      <c r="BJ199" s="409"/>
      <c r="BK199" s="409"/>
      <c r="BL199" s="722" t="s">
        <v>225</v>
      </c>
      <c r="BM199" s="409"/>
      <c r="BN199" s="409" t="s">
        <v>12</v>
      </c>
      <c r="BO199" s="364"/>
      <c r="BP199" s="723"/>
      <c r="BQ199" s="16"/>
      <c r="BR199" s="16"/>
      <c r="BS199" s="16"/>
      <c r="BT199" s="16"/>
      <c r="BU199" s="16"/>
      <c r="BV199" s="16"/>
      <c r="BW199" s="16"/>
    </row>
    <row r="200" spans="1:75" ht="12" customHeight="1" x14ac:dyDescent="0.2">
      <c r="A200" s="3">
        <v>198</v>
      </c>
      <c r="B200" s="716" t="s">
        <v>166</v>
      </c>
      <c r="C200" s="740" t="s">
        <v>714</v>
      </c>
      <c r="D200" s="721" t="s">
        <v>714</v>
      </c>
      <c r="E200" s="741" t="s">
        <v>717</v>
      </c>
      <c r="F200" s="742" t="s">
        <v>418</v>
      </c>
      <c r="G200" s="723">
        <v>499.27100000000002</v>
      </c>
      <c r="H200" s="723">
        <v>531.80700000000002</v>
      </c>
      <c r="I200" s="723">
        <v>457.32</v>
      </c>
      <c r="J200" s="723">
        <v>410.58699999999999</v>
      </c>
      <c r="K200" s="723">
        <v>474.52800000000002</v>
      </c>
      <c r="L200" s="723">
        <v>501.779</v>
      </c>
      <c r="M200" s="723">
        <v>426.22</v>
      </c>
      <c r="N200" s="723">
        <v>380.57</v>
      </c>
      <c r="O200" s="298">
        <v>1488.3979999999999</v>
      </c>
      <c r="P200" s="743">
        <v>1402.527</v>
      </c>
      <c r="Q200" s="744">
        <v>14.486694208547</v>
      </c>
      <c r="R200" s="745">
        <v>4.3345035296833085</v>
      </c>
      <c r="S200" s="731">
        <v>6.1</v>
      </c>
      <c r="T200" s="732">
        <v>5.4</v>
      </c>
      <c r="U200" s="732">
        <v>12.3</v>
      </c>
      <c r="V200" s="732"/>
      <c r="W200" s="731">
        <v>2.2000000000000002</v>
      </c>
      <c r="X200" s="732">
        <v>6.3</v>
      </c>
      <c r="Y200" s="732">
        <v>11.3</v>
      </c>
      <c r="Z200" s="364"/>
      <c r="AA200" s="732">
        <v>7.9</v>
      </c>
      <c r="AB200" s="732">
        <v>6.6</v>
      </c>
      <c r="AC200" s="746">
        <v>7.3</v>
      </c>
      <c r="AD200" s="731">
        <v>6.1</v>
      </c>
      <c r="AE200" s="732">
        <v>5.4</v>
      </c>
      <c r="AF200" s="732">
        <v>12.3</v>
      </c>
      <c r="AG200" s="732"/>
      <c r="AH200" s="731">
        <v>2.2000000000000002</v>
      </c>
      <c r="AI200" s="732">
        <v>6.3</v>
      </c>
      <c r="AJ200" s="732">
        <v>11.3</v>
      </c>
      <c r="AK200" s="364"/>
      <c r="AL200" s="732">
        <v>7.9</v>
      </c>
      <c r="AM200" s="732">
        <v>6.6</v>
      </c>
      <c r="AN200" s="746">
        <v>7.3</v>
      </c>
      <c r="AO200" s="733">
        <v>1.5374402876482476</v>
      </c>
      <c r="AP200" s="732">
        <v>12.145778272421156</v>
      </c>
      <c r="AQ200" s="732">
        <v>10.147105898478433</v>
      </c>
      <c r="AR200" s="732">
        <v>8.2616105213624493</v>
      </c>
      <c r="AS200" s="299">
        <v>0.20563802200000003</v>
      </c>
      <c r="AT200" s="820">
        <v>1.1755943799999999</v>
      </c>
      <c r="AU200" s="748">
        <v>1.1478234210726852</v>
      </c>
      <c r="AV200" s="300">
        <v>0.25872951853193515</v>
      </c>
      <c r="AW200" s="299" t="e">
        <v>#REF!</v>
      </c>
      <c r="AX200" s="734" t="e">
        <v>#REF!</v>
      </c>
      <c r="AY200" s="752" t="e">
        <v>#REF!</v>
      </c>
      <c r="AZ200" s="810">
        <v>1</v>
      </c>
      <c r="BA200" s="752">
        <v>1.1478234210726852</v>
      </c>
      <c r="BB200" s="735">
        <v>0.29412384955322524</v>
      </c>
      <c r="BC200" s="735">
        <v>2.2237027696155152</v>
      </c>
      <c r="BD200" s="810">
        <v>1</v>
      </c>
      <c r="BE200" s="752">
        <v>2.2237027696155152</v>
      </c>
      <c r="BF200" s="732">
        <v>1.5378175370118417</v>
      </c>
      <c r="BG200" s="732">
        <v>3.3515726101765608</v>
      </c>
      <c r="BH200" s="749" t="s">
        <v>230</v>
      </c>
      <c r="BI200" s="409" t="s">
        <v>328</v>
      </c>
      <c r="BJ200" s="750">
        <v>297</v>
      </c>
      <c r="BK200" s="751" t="s">
        <v>227</v>
      </c>
      <c r="BL200" s="722" t="s">
        <v>228</v>
      </c>
      <c r="BM200" s="409" t="s">
        <v>229</v>
      </c>
      <c r="BN200" s="409" t="s">
        <v>264</v>
      </c>
      <c r="BO200" s="364" t="s">
        <v>884</v>
      </c>
      <c r="BP200" s="723"/>
      <c r="BQ200" s="16"/>
      <c r="BR200" s="16"/>
      <c r="BS200" s="16"/>
      <c r="BT200" s="16"/>
      <c r="BU200" s="16"/>
      <c r="BV200" s="16"/>
      <c r="BW200" s="16"/>
    </row>
    <row r="201" spans="1:75" s="31" customFormat="1" ht="12" customHeight="1" x14ac:dyDescent="0.25">
      <c r="A201" s="24">
        <v>199</v>
      </c>
      <c r="B201" s="716" t="s">
        <v>167</v>
      </c>
      <c r="C201" s="740" t="s">
        <v>267</v>
      </c>
      <c r="D201" s="721" t="s">
        <v>267</v>
      </c>
      <c r="E201" s="741" t="s">
        <v>716</v>
      </c>
      <c r="F201" s="742" t="s">
        <v>419</v>
      </c>
      <c r="G201" s="723">
        <v>3308.5680000000002</v>
      </c>
      <c r="H201" s="723">
        <v>3483.8339999999998</v>
      </c>
      <c r="I201" s="723">
        <v>3455.078</v>
      </c>
      <c r="J201" s="723">
        <v>3471.346</v>
      </c>
      <c r="K201" s="723">
        <v>3162.944</v>
      </c>
      <c r="L201" s="723">
        <v>3329.538</v>
      </c>
      <c r="M201" s="723">
        <v>3304.3380000000002</v>
      </c>
      <c r="N201" s="723">
        <v>3316.4319999999998</v>
      </c>
      <c r="O201" s="298">
        <v>10247.48</v>
      </c>
      <c r="P201" s="743">
        <v>9796.82</v>
      </c>
      <c r="Q201" s="744">
        <v>8.6153282712556596</v>
      </c>
      <c r="R201" s="745">
        <v>2.932768326281376</v>
      </c>
      <c r="S201" s="731">
        <v>7</v>
      </c>
      <c r="T201" s="732">
        <v>9.4</v>
      </c>
      <c r="U201" s="732">
        <v>15.3</v>
      </c>
      <c r="V201" s="732">
        <v>8.8000000000000007</v>
      </c>
      <c r="W201" s="731">
        <v>7.6</v>
      </c>
      <c r="X201" s="732">
        <v>11.2</v>
      </c>
      <c r="Y201" s="732">
        <v>15.5</v>
      </c>
      <c r="Z201" s="747">
        <v>9.4</v>
      </c>
      <c r="AA201" s="732">
        <v>10.6</v>
      </c>
      <c r="AB201" s="732">
        <v>11.4</v>
      </c>
      <c r="AC201" s="746">
        <v>11</v>
      </c>
      <c r="AD201" s="731">
        <v>7</v>
      </c>
      <c r="AE201" s="732">
        <v>9.4</v>
      </c>
      <c r="AF201" s="732">
        <v>15.3</v>
      </c>
      <c r="AG201" s="732">
        <v>8.8000000000000007</v>
      </c>
      <c r="AH201" s="731">
        <v>7.6</v>
      </c>
      <c r="AI201" s="732">
        <v>11.2</v>
      </c>
      <c r="AJ201" s="732">
        <v>15.5</v>
      </c>
      <c r="AK201" s="769">
        <v>9.4</v>
      </c>
      <c r="AL201" s="732">
        <v>10.6</v>
      </c>
      <c r="AM201" s="732">
        <v>11.4</v>
      </c>
      <c r="AN201" s="746">
        <v>11</v>
      </c>
      <c r="AO201" s="733">
        <v>0.75852439191629495</v>
      </c>
      <c r="AP201" s="732">
        <v>8.8000000000000007</v>
      </c>
      <c r="AQ201" s="732">
        <v>9.4</v>
      </c>
      <c r="AR201" s="732">
        <v>10.525</v>
      </c>
      <c r="AS201" s="299">
        <v>2.2131714799999997</v>
      </c>
      <c r="AT201" s="820">
        <v>13.95673672</v>
      </c>
      <c r="AU201" s="748">
        <v>13.672988149932083</v>
      </c>
      <c r="AV201" s="300">
        <v>2.5835053135999999</v>
      </c>
      <c r="AW201" s="299" t="e">
        <v>#REF!</v>
      </c>
      <c r="AX201" s="734" t="e">
        <v>#REF!</v>
      </c>
      <c r="AY201" s="752" t="e">
        <v>#REF!</v>
      </c>
      <c r="AZ201" s="806">
        <v>0.98</v>
      </c>
      <c r="BA201" s="804">
        <v>13.399528386933442</v>
      </c>
      <c r="BB201" s="735">
        <v>2.830394536</v>
      </c>
      <c r="BC201" s="735">
        <v>26.285102291087437</v>
      </c>
      <c r="BD201" s="806">
        <v>0.98</v>
      </c>
      <c r="BE201" s="804">
        <v>25.759400245265688</v>
      </c>
      <c r="BF201" s="732">
        <v>10.067378760119734</v>
      </c>
      <c r="BG201" s="732">
        <v>39.151007328655247</v>
      </c>
      <c r="BH201" s="754" t="s">
        <v>465</v>
      </c>
      <c r="BI201" s="409" t="s">
        <v>237</v>
      </c>
      <c r="BJ201" s="409">
        <v>1998</v>
      </c>
      <c r="BK201" s="755">
        <v>0.99</v>
      </c>
      <c r="BL201" s="722" t="s">
        <v>235</v>
      </c>
      <c r="BM201" s="763" t="s">
        <v>879</v>
      </c>
      <c r="BN201" s="409" t="s">
        <v>264</v>
      </c>
      <c r="BO201" s="364" t="s">
        <v>926</v>
      </c>
      <c r="BP201" s="723"/>
    </row>
    <row r="202" spans="1:75" ht="12" customHeight="1" x14ac:dyDescent="0.2">
      <c r="A202" s="3">
        <v>200</v>
      </c>
      <c r="B202" s="716" t="s">
        <v>168</v>
      </c>
      <c r="C202" s="740" t="s">
        <v>267</v>
      </c>
      <c r="D202" s="721" t="s">
        <v>267</v>
      </c>
      <c r="E202" s="741" t="s">
        <v>716</v>
      </c>
      <c r="F202" s="742" t="s">
        <v>419</v>
      </c>
      <c r="G202" s="723">
        <v>321.39800000000002</v>
      </c>
      <c r="H202" s="723">
        <v>350.3</v>
      </c>
      <c r="I202" s="723">
        <v>278.51400000000001</v>
      </c>
      <c r="J202" s="723">
        <v>247.86699999999999</v>
      </c>
      <c r="K202" s="723">
        <v>311.82400000000001</v>
      </c>
      <c r="L202" s="723">
        <v>340.589</v>
      </c>
      <c r="M202" s="723">
        <v>271.529</v>
      </c>
      <c r="N202" s="723">
        <v>242.316</v>
      </c>
      <c r="O202" s="298">
        <v>950.2120000000001</v>
      </c>
      <c r="P202" s="743">
        <v>923.94200000000001</v>
      </c>
      <c r="Q202" s="744">
        <v>36.321638351999503</v>
      </c>
      <c r="R202" s="745">
        <v>18.530691515996033</v>
      </c>
      <c r="S202" s="731"/>
      <c r="T202" s="732"/>
      <c r="U202" s="732"/>
      <c r="V202" s="732"/>
      <c r="W202" s="731"/>
      <c r="X202" s="732"/>
      <c r="Y202" s="732"/>
      <c r="Z202" s="747"/>
      <c r="AA202" s="732"/>
      <c r="AB202" s="732"/>
      <c r="AC202" s="746"/>
      <c r="AD202" s="731">
        <v>7</v>
      </c>
      <c r="AE202" s="732">
        <v>9.4</v>
      </c>
      <c r="AF202" s="732">
        <v>15.3</v>
      </c>
      <c r="AG202" s="747">
        <v>8.8000000000000007</v>
      </c>
      <c r="AH202" s="731">
        <v>7.6</v>
      </c>
      <c r="AI202" s="732">
        <v>11.2</v>
      </c>
      <c r="AJ202" s="732">
        <v>15.5</v>
      </c>
      <c r="AK202" s="747">
        <v>9.4</v>
      </c>
      <c r="AL202" s="731">
        <v>10.6</v>
      </c>
      <c r="AM202" s="747">
        <v>11.4</v>
      </c>
      <c r="AN202" s="746">
        <v>11</v>
      </c>
      <c r="AO202" s="733">
        <v>0.75852439191629495</v>
      </c>
      <c r="AP202" s="732">
        <v>8.8000000000000007</v>
      </c>
      <c r="AQ202" s="732">
        <v>9.4</v>
      </c>
      <c r="AR202" s="732">
        <v>10.525</v>
      </c>
      <c r="AS202" s="299">
        <v>0.20197028899999997</v>
      </c>
      <c r="AT202" s="820">
        <v>1.2405732825</v>
      </c>
      <c r="AU202" s="748">
        <v>1.1552625393447045</v>
      </c>
      <c r="AV202" s="300">
        <v>2.6754E-2</v>
      </c>
      <c r="AW202" s="299" t="e">
        <v>#REF!</v>
      </c>
      <c r="AX202" s="734" t="e">
        <v>#REF!</v>
      </c>
      <c r="AY202" s="752" t="e">
        <v>#REF!</v>
      </c>
      <c r="AZ202" s="810">
        <v>1</v>
      </c>
      <c r="BA202" s="752">
        <v>1.1552625393447045</v>
      </c>
      <c r="BB202" s="735">
        <v>0.24656028899999999</v>
      </c>
      <c r="BC202" s="735">
        <v>1.9980107277739194</v>
      </c>
      <c r="BD202" s="810">
        <v>1</v>
      </c>
      <c r="BE202" s="752">
        <v>1.9980107277739194</v>
      </c>
      <c r="BF202" s="732">
        <v>10.316252442483485</v>
      </c>
      <c r="BG202" s="732">
        <v>24.967959790001441</v>
      </c>
      <c r="BH202" s="754"/>
      <c r="BI202" s="409"/>
      <c r="BJ202" s="409"/>
      <c r="BK202" s="409"/>
      <c r="BL202" s="722" t="s">
        <v>225</v>
      </c>
      <c r="BM202" s="409"/>
      <c r="BN202" s="409" t="s">
        <v>167</v>
      </c>
      <c r="BO202" s="364"/>
      <c r="BP202" s="723"/>
      <c r="BQ202" s="16"/>
      <c r="BR202" s="16"/>
      <c r="BS202" s="16"/>
      <c r="BT202" s="16"/>
      <c r="BU202" s="16"/>
      <c r="BV202" s="16"/>
      <c r="BW202" s="16"/>
    </row>
    <row r="203" spans="1:75" ht="12" customHeight="1" x14ac:dyDescent="0.2">
      <c r="A203" s="3">
        <v>201</v>
      </c>
      <c r="B203" s="716" t="s">
        <v>210</v>
      </c>
      <c r="C203" s="740" t="s">
        <v>270</v>
      </c>
      <c r="D203" s="721" t="s">
        <v>270</v>
      </c>
      <c r="E203" s="741" t="s">
        <v>718</v>
      </c>
      <c r="F203" s="742" t="s">
        <v>419</v>
      </c>
      <c r="G203" s="758">
        <v>0.61046511627906974</v>
      </c>
      <c r="H203" s="758">
        <v>0.57558139534883723</v>
      </c>
      <c r="I203" s="758">
        <v>0.59302325581395343</v>
      </c>
      <c r="J203" s="758">
        <v>0.55813953488372092</v>
      </c>
      <c r="K203" s="758">
        <v>0.57558139534883723</v>
      </c>
      <c r="L203" s="758">
        <v>0.54069767441860461</v>
      </c>
      <c r="M203" s="758">
        <v>0.55813953488372092</v>
      </c>
      <c r="N203" s="758">
        <v>0.52325581395348841</v>
      </c>
      <c r="O203" s="298">
        <v>1.7790697674418603</v>
      </c>
      <c r="P203" s="743">
        <v>1.6744186046511627</v>
      </c>
      <c r="Q203" s="744">
        <v>20.231471006204</v>
      </c>
      <c r="R203" s="745">
        <v>6.3524753495622628</v>
      </c>
      <c r="S203" s="731"/>
      <c r="T203" s="732"/>
      <c r="U203" s="732"/>
      <c r="V203" s="732"/>
      <c r="W203" s="731"/>
      <c r="X203" s="732"/>
      <c r="Y203" s="732"/>
      <c r="Z203" s="364"/>
      <c r="AA203" s="732"/>
      <c r="AB203" s="732"/>
      <c r="AC203" s="746"/>
      <c r="AD203" s="731" t="s">
        <v>686</v>
      </c>
      <c r="AE203" s="732" t="s">
        <v>686</v>
      </c>
      <c r="AF203" s="732" t="s">
        <v>686</v>
      </c>
      <c r="AG203" s="747" t="s">
        <v>686</v>
      </c>
      <c r="AH203" s="731" t="s">
        <v>686</v>
      </c>
      <c r="AI203" s="732" t="s">
        <v>686</v>
      </c>
      <c r="AJ203" s="732" t="s">
        <v>686</v>
      </c>
      <c r="AK203" s="747" t="s">
        <v>686</v>
      </c>
      <c r="AL203" s="731" t="s">
        <v>686</v>
      </c>
      <c r="AM203" s="747" t="s">
        <v>686</v>
      </c>
      <c r="AN203" s="746">
        <v>0.9</v>
      </c>
      <c r="AO203" s="733">
        <v>1.1166596956660293</v>
      </c>
      <c r="AP203" s="732">
        <v>1.0049937260994264</v>
      </c>
      <c r="AQ203" s="732">
        <v>1.0049937260994264</v>
      </c>
      <c r="AR203" s="732">
        <v>0.9262484315248567</v>
      </c>
      <c r="AS203" s="299">
        <v>3.1081395348837207E-5</v>
      </c>
      <c r="AT203" s="820">
        <v>1.9270465116279068E-4</v>
      </c>
      <c r="AU203" s="748">
        <v>2.1062232864775584E-4</v>
      </c>
      <c r="AV203" s="300">
        <v>6.5207732460869751E-6</v>
      </c>
      <c r="AW203" s="299" t="e">
        <v>#REF!</v>
      </c>
      <c r="AX203" s="734" t="e">
        <v>#REF!</v>
      </c>
      <c r="AY203" s="752" t="e">
        <v>#REF!</v>
      </c>
      <c r="AZ203" s="810">
        <v>1</v>
      </c>
      <c r="BA203" s="752">
        <v>2.1062232864775584E-4</v>
      </c>
      <c r="BB203" s="735">
        <v>4.194935075898217E-5</v>
      </c>
      <c r="BC203" s="735">
        <v>3.7742713522512651E-4</v>
      </c>
      <c r="BD203" s="810">
        <v>1</v>
      </c>
      <c r="BE203" s="752">
        <v>3.7742713522512651E-4</v>
      </c>
      <c r="BF203" s="732">
        <v>8.1170901296932546E-4</v>
      </c>
      <c r="BG203" s="732">
        <v>1.8647651073284942E-3</v>
      </c>
      <c r="BH203" s="754"/>
      <c r="BI203" s="409"/>
      <c r="BJ203" s="409"/>
      <c r="BK203" s="409"/>
      <c r="BL203" s="722" t="s">
        <v>225</v>
      </c>
      <c r="BM203" s="409"/>
      <c r="BN203" s="409" t="s">
        <v>52</v>
      </c>
      <c r="BO203" s="364"/>
      <c r="BP203" s="723"/>
      <c r="BQ203" s="16"/>
      <c r="BR203" s="16"/>
      <c r="BS203" s="16"/>
      <c r="BT203" s="16"/>
      <c r="BU203" s="16"/>
      <c r="BV203" s="16"/>
      <c r="BW203" s="16"/>
    </row>
    <row r="204" spans="1:75" ht="12" customHeight="1" x14ac:dyDescent="0.2">
      <c r="A204" s="3">
        <v>202</v>
      </c>
      <c r="B204" s="716" t="s">
        <v>169</v>
      </c>
      <c r="C204" s="740" t="s">
        <v>268</v>
      </c>
      <c r="D204" s="721" t="s">
        <v>268</v>
      </c>
      <c r="E204" s="741" t="s">
        <v>719</v>
      </c>
      <c r="F204" s="742" t="s">
        <v>417</v>
      </c>
      <c r="G204" s="723">
        <v>3989.4389999999999</v>
      </c>
      <c r="H204" s="723">
        <v>3634.6509999999998</v>
      </c>
      <c r="I204" s="723">
        <v>3205.9740000000002</v>
      </c>
      <c r="J204" s="723">
        <v>2729.9140000000002</v>
      </c>
      <c r="K204" s="723">
        <v>3906.0880000000002</v>
      </c>
      <c r="L204" s="723">
        <v>3571.2330000000002</v>
      </c>
      <c r="M204" s="723">
        <v>3156.7130000000002</v>
      </c>
      <c r="N204" s="723">
        <v>2704.38</v>
      </c>
      <c r="O204" s="298">
        <v>10830.064</v>
      </c>
      <c r="P204" s="743">
        <v>10634.034</v>
      </c>
      <c r="Q204" s="744">
        <v>33.437325621288203</v>
      </c>
      <c r="R204" s="745">
        <v>15.294850692008366</v>
      </c>
      <c r="S204" s="731"/>
      <c r="T204" s="732"/>
      <c r="U204" s="732"/>
      <c r="V204" s="732"/>
      <c r="W204" s="731"/>
      <c r="X204" s="732"/>
      <c r="Y204" s="732"/>
      <c r="Z204" s="364"/>
      <c r="AA204" s="732"/>
      <c r="AB204" s="732"/>
      <c r="AC204" s="746"/>
      <c r="AD204" s="731"/>
      <c r="AE204" s="732"/>
      <c r="AF204" s="732"/>
      <c r="AG204" s="747"/>
      <c r="AH204" s="731"/>
      <c r="AI204" s="732"/>
      <c r="AJ204" s="732"/>
      <c r="AK204" s="747"/>
      <c r="AL204" s="731" t="s">
        <v>686</v>
      </c>
      <c r="AM204" s="747" t="s">
        <v>686</v>
      </c>
      <c r="AN204" s="723">
        <v>1.8</v>
      </c>
      <c r="AO204" s="733">
        <v>5.9113996488366158</v>
      </c>
      <c r="AP204" s="732">
        <v>10.64051936790591</v>
      </c>
      <c r="AQ204" s="732">
        <v>10.64051936790591</v>
      </c>
      <c r="AR204" s="732">
        <v>4.010129841976477</v>
      </c>
      <c r="AS204" s="299">
        <v>0.38635376399999999</v>
      </c>
      <c r="AT204" s="820">
        <v>2.3953933368000002</v>
      </c>
      <c r="AU204" s="748">
        <v>2.1695104621978354</v>
      </c>
      <c r="AV204" s="300">
        <v>0.34694226334736927</v>
      </c>
      <c r="AW204" s="299" t="e">
        <v>#REF!</v>
      </c>
      <c r="AX204" s="734" t="e">
        <v>#REF!</v>
      </c>
      <c r="AY204" s="752" t="e">
        <v>#REF!</v>
      </c>
      <c r="AZ204" s="810">
        <v>1</v>
      </c>
      <c r="BA204" s="752">
        <v>2.1695104621978354</v>
      </c>
      <c r="BB204" s="735">
        <v>0.9645908695789488</v>
      </c>
      <c r="BC204" s="735">
        <v>4.5781987790609184</v>
      </c>
      <c r="BD204" s="810">
        <v>1</v>
      </c>
      <c r="BE204" s="752">
        <v>4.5781987790609184</v>
      </c>
      <c r="BF204" s="732">
        <v>69.843940807245588</v>
      </c>
      <c r="BG204" s="732">
        <v>179.38302177802041</v>
      </c>
      <c r="BH204" s="754"/>
      <c r="BI204" s="409"/>
      <c r="BJ204" s="409"/>
      <c r="BK204" s="409"/>
      <c r="BL204" s="722" t="s">
        <v>225</v>
      </c>
      <c r="BM204" s="409"/>
      <c r="BN204" s="409" t="s">
        <v>174</v>
      </c>
      <c r="BO204" s="364"/>
      <c r="BP204" s="723"/>
      <c r="BQ204" s="16"/>
      <c r="BR204" s="16"/>
      <c r="BS204" s="16"/>
      <c r="BT204" s="16"/>
      <c r="BU204" s="16"/>
      <c r="BV204" s="16"/>
      <c r="BW204" s="16"/>
    </row>
    <row r="205" spans="1:75" ht="12" customHeight="1" x14ac:dyDescent="0.2">
      <c r="A205" s="3">
        <v>203</v>
      </c>
      <c r="B205" s="716" t="s">
        <v>170</v>
      </c>
      <c r="C205" s="740" t="s">
        <v>267</v>
      </c>
      <c r="D205" s="721" t="s">
        <v>267</v>
      </c>
      <c r="E205" s="409" t="s">
        <v>716</v>
      </c>
      <c r="F205" s="742" t="s">
        <v>418</v>
      </c>
      <c r="G205" s="723">
        <v>1036.3219999999999</v>
      </c>
      <c r="H205" s="723">
        <v>1255.664</v>
      </c>
      <c r="I205" s="723">
        <v>1266.52</v>
      </c>
      <c r="J205" s="723">
        <v>1049.5719999999999</v>
      </c>
      <c r="K205" s="723">
        <v>978.71</v>
      </c>
      <c r="L205" s="723">
        <v>1183.133</v>
      </c>
      <c r="M205" s="723">
        <v>1194.2180000000001</v>
      </c>
      <c r="N205" s="723">
        <v>985.72400000000005</v>
      </c>
      <c r="O205" s="298">
        <v>3558.5059999999999</v>
      </c>
      <c r="P205" s="743">
        <v>3356.0609999999997</v>
      </c>
      <c r="Q205" s="744">
        <v>7.1772532948622496</v>
      </c>
      <c r="R205" s="745">
        <v>2.6651551893648051</v>
      </c>
      <c r="S205" s="731"/>
      <c r="T205" s="732"/>
      <c r="U205" s="732"/>
      <c r="V205" s="732"/>
      <c r="W205" s="731"/>
      <c r="X205" s="732"/>
      <c r="Y205" s="732"/>
      <c r="Z205" s="364"/>
      <c r="AA205" s="732"/>
      <c r="AB205" s="732"/>
      <c r="AC205" s="746">
        <v>7.9</v>
      </c>
      <c r="AD205" s="731"/>
      <c r="AE205" s="732"/>
      <c r="AF205" s="732"/>
      <c r="AG205" s="747"/>
      <c r="AH205" s="731"/>
      <c r="AI205" s="732"/>
      <c r="AJ205" s="732"/>
      <c r="AK205" s="747"/>
      <c r="AL205" s="731"/>
      <c r="AM205" s="747"/>
      <c r="AN205" s="746">
        <v>7.9</v>
      </c>
      <c r="AO205" s="733">
        <v>0.75852439191629495</v>
      </c>
      <c r="AP205" s="732">
        <v>5.9923426961387305</v>
      </c>
      <c r="AQ205" s="732">
        <v>5.9923426961387305</v>
      </c>
      <c r="AR205" s="732">
        <v>7.4230856740346836</v>
      </c>
      <c r="AS205" s="299">
        <v>0.54625079300000001</v>
      </c>
      <c r="AT205" s="820">
        <v>3.3867549166000002</v>
      </c>
      <c r="AU205" s="748">
        <v>3.9991595726915801</v>
      </c>
      <c r="AV205" s="300">
        <v>0.61942793972048227</v>
      </c>
      <c r="AW205" s="299" t="e">
        <v>#REF!</v>
      </c>
      <c r="AX205" s="734" t="e">
        <v>#REF!</v>
      </c>
      <c r="AY205" s="752" t="e">
        <v>#REF!</v>
      </c>
      <c r="AZ205" s="810">
        <v>1</v>
      </c>
      <c r="BA205" s="752">
        <v>3.9991595726915801</v>
      </c>
      <c r="BB205" s="735">
        <v>0.6682127042008037</v>
      </c>
      <c r="BC205" s="735">
        <v>6.6972920105407692</v>
      </c>
      <c r="BD205" s="810">
        <v>1</v>
      </c>
      <c r="BE205" s="752">
        <v>6.6972920105407692</v>
      </c>
      <c r="BF205" s="732">
        <v>2.0574224173260625</v>
      </c>
      <c r="BG205" s="732">
        <v>6.1350611412167471</v>
      </c>
      <c r="BH205" s="749" t="s">
        <v>329</v>
      </c>
      <c r="BI205" s="409" t="s">
        <v>237</v>
      </c>
      <c r="BJ205" s="753" t="s">
        <v>296</v>
      </c>
      <c r="BK205" s="751" t="s">
        <v>227</v>
      </c>
      <c r="BL205" s="722" t="s">
        <v>228</v>
      </c>
      <c r="BM205" s="409" t="s">
        <v>330</v>
      </c>
      <c r="BN205" s="409" t="s">
        <v>264</v>
      </c>
      <c r="BO205" s="364" t="s">
        <v>927</v>
      </c>
      <c r="BP205" s="723"/>
      <c r="BQ205" s="16"/>
      <c r="BR205" s="16"/>
      <c r="BS205" s="16"/>
      <c r="BT205" s="16"/>
      <c r="BU205" s="16"/>
      <c r="BV205" s="16"/>
      <c r="BW205" s="16"/>
    </row>
    <row r="206" spans="1:75" ht="12" customHeight="1" x14ac:dyDescent="0.2">
      <c r="A206" s="3">
        <v>204</v>
      </c>
      <c r="B206" s="716" t="s">
        <v>165</v>
      </c>
      <c r="C206" s="740" t="s">
        <v>714</v>
      </c>
      <c r="D206" s="721" t="s">
        <v>714</v>
      </c>
      <c r="E206" s="741" t="s">
        <v>717</v>
      </c>
      <c r="F206" s="742" t="s">
        <v>420</v>
      </c>
      <c r="G206" s="723">
        <v>250.88900000000001</v>
      </c>
      <c r="H206" s="723">
        <v>266.16399999999999</v>
      </c>
      <c r="I206" s="723">
        <v>242.25800000000001</v>
      </c>
      <c r="J206" s="723">
        <v>231.148</v>
      </c>
      <c r="K206" s="723">
        <v>240.881</v>
      </c>
      <c r="L206" s="723">
        <v>254.87200000000001</v>
      </c>
      <c r="M206" s="723">
        <v>232.93600000000001</v>
      </c>
      <c r="N206" s="723">
        <v>201.15600000000001</v>
      </c>
      <c r="O206" s="298">
        <v>759.31100000000004</v>
      </c>
      <c r="P206" s="743">
        <v>728.68900000000008</v>
      </c>
      <c r="Q206" s="744">
        <v>6.4048888171662304</v>
      </c>
      <c r="R206" s="745">
        <v>2.5316514602491922</v>
      </c>
      <c r="S206" s="731"/>
      <c r="T206" s="732"/>
      <c r="U206" s="732"/>
      <c r="V206" s="732"/>
      <c r="W206" s="731"/>
      <c r="X206" s="732"/>
      <c r="Y206" s="732"/>
      <c r="Z206" s="364"/>
      <c r="AA206" s="732"/>
      <c r="AB206" s="732"/>
      <c r="AC206" s="746"/>
      <c r="AD206" s="731">
        <v>1.3</v>
      </c>
      <c r="AE206" s="732">
        <v>2.6</v>
      </c>
      <c r="AF206" s="732">
        <v>4</v>
      </c>
      <c r="AG206" s="747" t="s">
        <v>686</v>
      </c>
      <c r="AH206" s="731">
        <v>1.3</v>
      </c>
      <c r="AI206" s="732">
        <v>2.6</v>
      </c>
      <c r="AJ206" s="732">
        <v>4</v>
      </c>
      <c r="AK206" s="747" t="s">
        <v>686</v>
      </c>
      <c r="AL206" s="731">
        <v>3.1</v>
      </c>
      <c r="AM206" s="747">
        <v>2</v>
      </c>
      <c r="AN206" s="746">
        <v>2.5</v>
      </c>
      <c r="AO206" s="733">
        <v>1.5374402876482476</v>
      </c>
      <c r="AP206" s="732">
        <v>4.7660648917095676</v>
      </c>
      <c r="AQ206" s="732">
        <v>3.0748805752964952</v>
      </c>
      <c r="AR206" s="732">
        <v>2.8551181833757577</v>
      </c>
      <c r="AS206" s="299">
        <v>3.8947706000000006E-2</v>
      </c>
      <c r="AT206" s="820">
        <v>0.22389943500000001</v>
      </c>
      <c r="AU206" s="748">
        <v>0.22035256882723672</v>
      </c>
      <c r="AV206" s="300">
        <v>1.032118226755935E-2</v>
      </c>
      <c r="AW206" s="299" t="e">
        <v>#REF!</v>
      </c>
      <c r="AX206" s="734" t="e">
        <v>#REF!</v>
      </c>
      <c r="AY206" s="752" t="e">
        <v>#REF!</v>
      </c>
      <c r="AZ206" s="810">
        <v>1</v>
      </c>
      <c r="BA206" s="752">
        <v>0.22035256882723672</v>
      </c>
      <c r="BB206" s="735">
        <v>5.6149676445932245E-2</v>
      </c>
      <c r="BC206" s="735">
        <v>0.43296716732638096</v>
      </c>
      <c r="BD206" s="810">
        <v>1</v>
      </c>
      <c r="BE206" s="752">
        <v>0.43296716732638096</v>
      </c>
      <c r="BF206" s="732">
        <v>7.4672296506673369E-2</v>
      </c>
      <c r="BG206" s="732">
        <v>0.42607601616615665</v>
      </c>
      <c r="BH206" s="754"/>
      <c r="BI206" s="409"/>
      <c r="BJ206" s="409"/>
      <c r="BK206" s="409"/>
      <c r="BL206" s="722" t="s">
        <v>225</v>
      </c>
      <c r="BM206" s="409"/>
      <c r="BN206" s="409" t="s">
        <v>112</v>
      </c>
      <c r="BO206" s="364"/>
      <c r="BP206" s="723"/>
      <c r="BQ206" s="16"/>
      <c r="BR206" s="16"/>
      <c r="BS206" s="16"/>
      <c r="BT206" s="16"/>
      <c r="BU206" s="16"/>
      <c r="BV206" s="16"/>
      <c r="BW206" s="16"/>
    </row>
    <row r="207" spans="1:75" ht="12" customHeight="1" x14ac:dyDescent="0.2">
      <c r="A207" s="3">
        <v>205</v>
      </c>
      <c r="B207" s="716" t="s">
        <v>172</v>
      </c>
      <c r="C207" s="740" t="s">
        <v>267</v>
      </c>
      <c r="D207" s="721" t="s">
        <v>267</v>
      </c>
      <c r="E207" s="741" t="s">
        <v>716</v>
      </c>
      <c r="F207" s="742" t="s">
        <v>420</v>
      </c>
      <c r="G207" s="723">
        <v>1980.9010000000001</v>
      </c>
      <c r="H207" s="723">
        <v>2109.63</v>
      </c>
      <c r="I207" s="723">
        <v>2060.297</v>
      </c>
      <c r="J207" s="723">
        <v>1901.3520000000001</v>
      </c>
      <c r="K207" s="723">
        <v>1888.3820000000001</v>
      </c>
      <c r="L207" s="723">
        <v>2011.6790000000001</v>
      </c>
      <c r="M207" s="723">
        <v>1969.5419999999999</v>
      </c>
      <c r="N207" s="723">
        <v>1824.461</v>
      </c>
      <c r="O207" s="298">
        <v>6150.8279999999995</v>
      </c>
      <c r="P207" s="743">
        <v>5869.6030000000001</v>
      </c>
      <c r="Q207" s="744">
        <v>3.6743768921846001</v>
      </c>
      <c r="R207" s="745">
        <v>2.1110660760247395</v>
      </c>
      <c r="S207" s="731">
        <v>11.7</v>
      </c>
      <c r="T207" s="732">
        <v>29.1</v>
      </c>
      <c r="U207" s="732">
        <v>43.6</v>
      </c>
      <c r="V207" s="732"/>
      <c r="W207" s="731">
        <v>11.7</v>
      </c>
      <c r="X207" s="732">
        <v>29.1</v>
      </c>
      <c r="Y207" s="732">
        <v>8.25</v>
      </c>
      <c r="Z207" s="747"/>
      <c r="AA207" s="732"/>
      <c r="AB207" s="732"/>
      <c r="AC207" s="746">
        <v>28.13</v>
      </c>
      <c r="AD207" s="731">
        <v>11.7</v>
      </c>
      <c r="AE207" s="732">
        <v>29.1</v>
      </c>
      <c r="AF207" s="732">
        <v>43.6</v>
      </c>
      <c r="AG207" s="732"/>
      <c r="AH207" s="731">
        <v>11.7</v>
      </c>
      <c r="AI207" s="732">
        <v>29.1</v>
      </c>
      <c r="AJ207" s="732">
        <v>8.25</v>
      </c>
      <c r="AK207" s="747"/>
      <c r="AL207" s="732"/>
      <c r="AM207" s="732"/>
      <c r="AN207" s="746">
        <v>28.13</v>
      </c>
      <c r="AO207" s="733">
        <v>0.75852439191629495</v>
      </c>
      <c r="AP207" s="732">
        <v>21.337291144605377</v>
      </c>
      <c r="AQ207" s="732">
        <v>21.337291144605377</v>
      </c>
      <c r="AR207" s="732">
        <v>26.431822786151344</v>
      </c>
      <c r="AS207" s="299">
        <v>2.7127837370000001</v>
      </c>
      <c r="AT207" s="820">
        <v>17.413796667500002</v>
      </c>
      <c r="AU207" s="748">
        <v>17.171506555820553</v>
      </c>
      <c r="AV207" s="300">
        <v>3.1897762773881335</v>
      </c>
      <c r="AW207" s="299" t="e">
        <v>#REF!</v>
      </c>
      <c r="AX207" s="734" t="e">
        <v>#REF!</v>
      </c>
      <c r="AY207" s="752" t="e">
        <v>#REF!</v>
      </c>
      <c r="AZ207" s="810">
        <v>1</v>
      </c>
      <c r="BA207" s="752">
        <v>17.171506555820553</v>
      </c>
      <c r="BB207" s="735">
        <v>3.5077713043135557</v>
      </c>
      <c r="BC207" s="735">
        <v>31.622513464165152</v>
      </c>
      <c r="BD207" s="810">
        <v>1</v>
      </c>
      <c r="BE207" s="752">
        <v>31.622513464165152</v>
      </c>
      <c r="BF207" s="732">
        <v>3.5310574364009018</v>
      </c>
      <c r="BG207" s="732">
        <v>11.191021536972311</v>
      </c>
      <c r="BH207" s="749" t="s">
        <v>1047</v>
      </c>
      <c r="BI207" s="409" t="s">
        <v>1048</v>
      </c>
      <c r="BJ207" s="750" t="s">
        <v>296</v>
      </c>
      <c r="BK207" s="755" t="s">
        <v>1051</v>
      </c>
      <c r="BL207" s="722" t="s">
        <v>235</v>
      </c>
      <c r="BM207" s="409" t="s">
        <v>1049</v>
      </c>
      <c r="BN207" s="409" t="s">
        <v>264</v>
      </c>
      <c r="BO207" s="364" t="s">
        <v>1050</v>
      </c>
      <c r="BP207" s="723"/>
      <c r="BQ207" s="16"/>
      <c r="BR207" s="16"/>
      <c r="BS207" s="16"/>
      <c r="BT207" s="16"/>
      <c r="BU207" s="16"/>
      <c r="BV207" s="16"/>
      <c r="BW207" s="16"/>
    </row>
    <row r="208" spans="1:75" ht="12" customHeight="1" x14ac:dyDescent="0.2">
      <c r="A208" s="3">
        <v>191</v>
      </c>
      <c r="B208" s="716" t="s">
        <v>174</v>
      </c>
      <c r="C208" s="740" t="s">
        <v>268</v>
      </c>
      <c r="D208" s="721" t="s">
        <v>268</v>
      </c>
      <c r="E208" s="741" t="s">
        <v>719</v>
      </c>
      <c r="F208" s="742" t="s">
        <v>418</v>
      </c>
      <c r="G208" s="723">
        <v>5040.1480000000001</v>
      </c>
      <c r="H208" s="723">
        <v>4453.0630000000001</v>
      </c>
      <c r="I208" s="723">
        <v>3968.6309999999999</v>
      </c>
      <c r="J208" s="723">
        <v>3362.6260000000002</v>
      </c>
      <c r="K208" s="723">
        <v>4927.8310000000001</v>
      </c>
      <c r="L208" s="723">
        <v>4352.3990000000003</v>
      </c>
      <c r="M208" s="723">
        <v>3881.2429999999999</v>
      </c>
      <c r="N208" s="723">
        <v>3307.9479999999999</v>
      </c>
      <c r="O208" s="298">
        <v>13461.841999999999</v>
      </c>
      <c r="P208" s="743">
        <v>13161.473</v>
      </c>
      <c r="Q208" s="744">
        <v>35.976715688525204</v>
      </c>
      <c r="R208" s="745">
        <v>18.11025592190224</v>
      </c>
      <c r="S208" s="732"/>
      <c r="T208" s="732"/>
      <c r="U208" s="732"/>
      <c r="V208" s="732"/>
      <c r="W208" s="732"/>
      <c r="X208" s="732"/>
      <c r="Y208" s="732"/>
      <c r="Z208" s="747"/>
      <c r="AA208" s="732"/>
      <c r="AB208" s="732"/>
      <c r="AC208" s="746">
        <v>1.8</v>
      </c>
      <c r="AD208" s="732"/>
      <c r="AE208" s="732"/>
      <c r="AF208" s="732"/>
      <c r="AG208" s="732"/>
      <c r="AH208" s="732"/>
      <c r="AI208" s="732"/>
      <c r="AJ208" s="732"/>
      <c r="AK208" s="747"/>
      <c r="AL208" s="732"/>
      <c r="AM208" s="732"/>
      <c r="AN208" s="746">
        <v>1.8</v>
      </c>
      <c r="AO208" s="733">
        <v>5.9113996488366158</v>
      </c>
      <c r="AP208" s="732">
        <v>10.64051936790591</v>
      </c>
      <c r="AQ208" s="732">
        <v>10.64051936790591</v>
      </c>
      <c r="AR208" s="732">
        <v>4.010129841976477</v>
      </c>
      <c r="AS208" s="299">
        <v>0.47921966999999999</v>
      </c>
      <c r="AT208" s="820">
        <v>2.9711619539999998</v>
      </c>
      <c r="AU208" s="748">
        <v>2.6665968597835592</v>
      </c>
      <c r="AV208" s="300">
        <v>0.90508990105229747</v>
      </c>
      <c r="AW208" s="299" t="e">
        <v>#REF!</v>
      </c>
      <c r="AX208" s="734" t="e">
        <v>#REF!</v>
      </c>
      <c r="AY208" s="752" t="e">
        <v>#REF!</v>
      </c>
      <c r="AZ208" s="810">
        <v>1</v>
      </c>
      <c r="BA208" s="752">
        <v>2.6665968597835592</v>
      </c>
      <c r="BB208" s="735">
        <v>1.1890033884204958</v>
      </c>
      <c r="BC208" s="735">
        <v>5.6551699763960892</v>
      </c>
      <c r="BD208" s="810">
        <v>1</v>
      </c>
      <c r="BE208" s="752">
        <v>5.6551699763960892</v>
      </c>
      <c r="BF208" s="732">
        <v>78.70271637570238</v>
      </c>
      <c r="BG208" s="732">
        <v>214.37991528404382</v>
      </c>
      <c r="BH208" s="749" t="s">
        <v>1278</v>
      </c>
      <c r="BI208" s="409" t="s">
        <v>1265</v>
      </c>
      <c r="BJ208" s="753">
        <v>320</v>
      </c>
      <c r="BK208" s="755" t="s">
        <v>227</v>
      </c>
      <c r="BL208" s="722" t="s">
        <v>228</v>
      </c>
      <c r="BM208" s="409" t="s">
        <v>1263</v>
      </c>
      <c r="BN208" s="409" t="s">
        <v>264</v>
      </c>
      <c r="BO208" s="364" t="s">
        <v>1264</v>
      </c>
      <c r="BP208" s="723"/>
      <c r="BQ208" s="16"/>
      <c r="BR208" s="16"/>
      <c r="BS208" s="16"/>
      <c r="BT208" s="16"/>
      <c r="BU208" s="16"/>
      <c r="BV208" s="16"/>
      <c r="BW208" s="16"/>
    </row>
    <row r="209" spans="1:75" s="31" customFormat="1" ht="12" customHeight="1" x14ac:dyDescent="0.2">
      <c r="A209" s="24">
        <v>206</v>
      </c>
      <c r="B209" s="716" t="s">
        <v>175</v>
      </c>
      <c r="C209" s="740" t="s">
        <v>421</v>
      </c>
      <c r="D209" s="721" t="s">
        <v>421</v>
      </c>
      <c r="E209" s="741" t="s">
        <v>721</v>
      </c>
      <c r="F209" s="742" t="s">
        <v>420</v>
      </c>
      <c r="G209" s="723">
        <v>10127.537</v>
      </c>
      <c r="H209" s="723">
        <v>10165.703</v>
      </c>
      <c r="I209" s="723">
        <v>10744.178</v>
      </c>
      <c r="J209" s="723">
        <v>10884.486999999999</v>
      </c>
      <c r="K209" s="723">
        <v>9691.9500000000007</v>
      </c>
      <c r="L209" s="723">
        <v>9723.7649999999994</v>
      </c>
      <c r="M209" s="723">
        <v>10283.862999999999</v>
      </c>
      <c r="N209" s="723">
        <v>10459.373</v>
      </c>
      <c r="O209" s="298">
        <v>31037.417999999998</v>
      </c>
      <c r="P209" s="743">
        <v>29699.578000000001</v>
      </c>
      <c r="Q209" s="744">
        <v>5.5574251246878896</v>
      </c>
      <c r="R209" s="745">
        <v>2.3928486327154466</v>
      </c>
      <c r="S209" s="731">
        <v>14.4</v>
      </c>
      <c r="T209" s="732">
        <v>27.1</v>
      </c>
      <c r="U209" s="732">
        <v>33.5</v>
      </c>
      <c r="V209" s="732">
        <v>13.6</v>
      </c>
      <c r="W209" s="731">
        <v>14.4</v>
      </c>
      <c r="X209" s="732">
        <v>27.1</v>
      </c>
      <c r="Y209" s="732">
        <v>33.5</v>
      </c>
      <c r="Z209" s="747">
        <v>13.6</v>
      </c>
      <c r="AA209" s="732"/>
      <c r="AB209" s="732"/>
      <c r="AC209" s="746">
        <v>25</v>
      </c>
      <c r="AD209" s="731">
        <v>14.4</v>
      </c>
      <c r="AE209" s="732">
        <v>27.1</v>
      </c>
      <c r="AF209" s="732">
        <v>33.5</v>
      </c>
      <c r="AG209" s="732">
        <v>13.6</v>
      </c>
      <c r="AH209" s="731">
        <v>14.4</v>
      </c>
      <c r="AI209" s="732">
        <v>27.1</v>
      </c>
      <c r="AJ209" s="732">
        <v>33.5</v>
      </c>
      <c r="AK209" s="747">
        <v>13.6</v>
      </c>
      <c r="AL209" s="732"/>
      <c r="AM209" s="732"/>
      <c r="AN209" s="746">
        <v>25</v>
      </c>
      <c r="AO209" s="733">
        <v>0.56145900725041842</v>
      </c>
      <c r="AP209" s="732">
        <v>13.6</v>
      </c>
      <c r="AQ209" s="732">
        <v>13.6</v>
      </c>
      <c r="AR209" s="732">
        <v>22.15</v>
      </c>
      <c r="AS209" s="299">
        <v>15.288445691</v>
      </c>
      <c r="AT209" s="820">
        <v>96.174716262500013</v>
      </c>
      <c r="AU209" s="748">
        <v>94.601874427153092</v>
      </c>
      <c r="AV209" s="300">
        <v>17.030104667</v>
      </c>
      <c r="AW209" s="299" t="e">
        <v>#REF!</v>
      </c>
      <c r="AX209" s="734" t="e">
        <v>#REF!</v>
      </c>
      <c r="AY209" s="752" t="e">
        <v>#REF!</v>
      </c>
      <c r="AZ209" s="806">
        <v>0.87</v>
      </c>
      <c r="BA209" s="804">
        <v>82.303630751623189</v>
      </c>
      <c r="BB209" s="735">
        <v>18.191210650999999</v>
      </c>
      <c r="BC209" s="735">
        <v>181.46406452666855</v>
      </c>
      <c r="BD209" s="806">
        <v>0.87</v>
      </c>
      <c r="BE209" s="804">
        <v>157.87373613820165</v>
      </c>
      <c r="BF209" s="732">
        <v>33.138236020944277</v>
      </c>
      <c r="BG209" s="732">
        <v>141.00398899578568</v>
      </c>
      <c r="BH209" s="754" t="s">
        <v>733</v>
      </c>
      <c r="BI209" s="409" t="s">
        <v>929</v>
      </c>
      <c r="BJ209" s="751" t="s">
        <v>928</v>
      </c>
      <c r="BK209" s="771" t="s">
        <v>296</v>
      </c>
      <c r="BL209" s="722" t="s">
        <v>235</v>
      </c>
      <c r="BM209" s="409" t="s">
        <v>1013</v>
      </c>
      <c r="BN209" s="409" t="s">
        <v>264</v>
      </c>
      <c r="BO209" s="364" t="s">
        <v>1028</v>
      </c>
      <c r="BP209" s="723"/>
    </row>
    <row r="210" spans="1:75" ht="12" customHeight="1" x14ac:dyDescent="0.2">
      <c r="A210" s="3">
        <v>207</v>
      </c>
      <c r="B210" s="716" t="s">
        <v>177</v>
      </c>
      <c r="C210" s="740" t="s">
        <v>269</v>
      </c>
      <c r="D210" s="721" t="s">
        <v>269</v>
      </c>
      <c r="E210" s="409" t="s">
        <v>720</v>
      </c>
      <c r="F210" s="742" t="s">
        <v>420</v>
      </c>
      <c r="G210" s="723">
        <v>120.238</v>
      </c>
      <c r="H210" s="723">
        <v>120.986</v>
      </c>
      <c r="I210" s="723">
        <v>118.968</v>
      </c>
      <c r="J210" s="723">
        <v>123.88</v>
      </c>
      <c r="K210" s="723">
        <v>114.762</v>
      </c>
      <c r="L210" s="723">
        <v>116.07299999999999</v>
      </c>
      <c r="M210" s="723">
        <v>113.675</v>
      </c>
      <c r="N210" s="723">
        <v>118.736</v>
      </c>
      <c r="O210" s="298">
        <v>360.19200000000001</v>
      </c>
      <c r="P210" s="743">
        <v>344.51</v>
      </c>
      <c r="Q210" s="744">
        <v>6.0683241189256902</v>
      </c>
      <c r="R210" s="745">
        <v>2.4755881293751165</v>
      </c>
      <c r="S210" s="731">
        <v>0</v>
      </c>
      <c r="T210" s="732">
        <v>3.6</v>
      </c>
      <c r="U210" s="732">
        <v>21.2</v>
      </c>
      <c r="V210" s="732"/>
      <c r="W210" s="731">
        <v>2</v>
      </c>
      <c r="X210" s="732">
        <v>14.8</v>
      </c>
      <c r="Y210" s="732">
        <v>7.9</v>
      </c>
      <c r="Z210" s="364"/>
      <c r="AA210" s="732">
        <v>8.3000000000000007</v>
      </c>
      <c r="AB210" s="732">
        <v>8.3000000000000007</v>
      </c>
      <c r="AC210" s="746">
        <v>8.3000000000000007</v>
      </c>
      <c r="AD210" s="731">
        <v>0</v>
      </c>
      <c r="AE210" s="732">
        <v>3.6</v>
      </c>
      <c r="AF210" s="732">
        <v>21.2</v>
      </c>
      <c r="AG210" s="732"/>
      <c r="AH210" s="731">
        <v>2</v>
      </c>
      <c r="AI210" s="732">
        <v>14.8</v>
      </c>
      <c r="AJ210" s="732">
        <v>7.9</v>
      </c>
      <c r="AK210" s="364"/>
      <c r="AL210" s="732">
        <v>8.3000000000000007</v>
      </c>
      <c r="AM210" s="732">
        <v>8.3000000000000007</v>
      </c>
      <c r="AN210" s="746">
        <v>8.3000000000000007</v>
      </c>
      <c r="AO210" s="733">
        <v>0.67751196172248818</v>
      </c>
      <c r="AP210" s="732">
        <v>5.623349282296652</v>
      </c>
      <c r="AQ210" s="732">
        <v>5.623349282296652</v>
      </c>
      <c r="AR210" s="732">
        <v>7.6308373205741633</v>
      </c>
      <c r="AS210" s="299">
        <v>5.8031081000000005E-2</v>
      </c>
      <c r="AT210" s="820">
        <v>0.27358624250000002</v>
      </c>
      <c r="AU210" s="748">
        <v>0.27198242673970469</v>
      </c>
      <c r="AV210" s="300">
        <v>6.6676153056842116E-2</v>
      </c>
      <c r="AW210" s="299" t="e">
        <v>#REF!</v>
      </c>
      <c r="AX210" s="734" t="e">
        <v>#REF!</v>
      </c>
      <c r="AY210" s="752" t="e">
        <v>#REF!</v>
      </c>
      <c r="AZ210" s="810">
        <v>1</v>
      </c>
      <c r="BA210" s="752">
        <v>0.27198242673970469</v>
      </c>
      <c r="BB210" s="735">
        <v>7.1674226094736837E-2</v>
      </c>
      <c r="BC210" s="735">
        <v>0.60409278148123413</v>
      </c>
      <c r="BD210" s="810">
        <v>1</v>
      </c>
      <c r="BE210" s="752">
        <v>0.60409278148123413</v>
      </c>
      <c r="BF210" s="732">
        <v>0.13634591751729408</v>
      </c>
      <c r="BG210" s="732">
        <v>0.77179605671299545</v>
      </c>
      <c r="BH210" s="749">
        <v>1992</v>
      </c>
      <c r="BI210" s="409" t="s">
        <v>337</v>
      </c>
      <c r="BJ210" s="750">
        <v>26</v>
      </c>
      <c r="BK210" s="755">
        <v>0.97</v>
      </c>
      <c r="BL210" s="722" t="s">
        <v>235</v>
      </c>
      <c r="BM210" s="409" t="s">
        <v>229</v>
      </c>
      <c r="BN210" s="409" t="s">
        <v>264</v>
      </c>
      <c r="BO210" s="364" t="s">
        <v>884</v>
      </c>
      <c r="BP210" s="723"/>
      <c r="BQ210" s="16"/>
      <c r="BR210" s="16"/>
      <c r="BS210" s="16"/>
      <c r="BT210" s="16"/>
      <c r="BU210" s="16"/>
      <c r="BV210" s="16"/>
      <c r="BW210" s="16"/>
    </row>
    <row r="211" spans="1:75" s="16" customFormat="1" ht="12" customHeight="1" x14ac:dyDescent="0.2">
      <c r="A211" s="24">
        <v>208</v>
      </c>
      <c r="B211" s="716" t="s">
        <v>284</v>
      </c>
      <c r="C211" s="740" t="s">
        <v>421</v>
      </c>
      <c r="D211" s="721" t="s">
        <v>421</v>
      </c>
      <c r="E211" s="409" t="s">
        <v>720</v>
      </c>
      <c r="F211" s="742" t="s">
        <v>420</v>
      </c>
      <c r="G211" s="723">
        <v>2.9470000000000001</v>
      </c>
      <c r="H211" s="723">
        <v>3.4950000000000001</v>
      </c>
      <c r="I211" s="723">
        <v>3.593</v>
      </c>
      <c r="J211" s="723">
        <v>3.4969999999999999</v>
      </c>
      <c r="K211" s="723">
        <v>2.8380000000000001</v>
      </c>
      <c r="L211" s="723">
        <v>3.2509999999999999</v>
      </c>
      <c r="M211" s="723">
        <v>3.6190000000000002</v>
      </c>
      <c r="N211" s="723">
        <v>3.3</v>
      </c>
      <c r="O211" s="298">
        <v>10.035</v>
      </c>
      <c r="P211" s="743">
        <v>9.7080000000000002</v>
      </c>
      <c r="Q211" s="744">
        <v>7.56</v>
      </c>
      <c r="R211" s="745">
        <v>2.7338993504178717</v>
      </c>
      <c r="S211" s="731">
        <v>12.3</v>
      </c>
      <c r="T211" s="732">
        <v>12.3</v>
      </c>
      <c r="U211" s="732">
        <v>12.6</v>
      </c>
      <c r="V211" s="732">
        <v>12.6</v>
      </c>
      <c r="W211" s="731">
        <v>10.1</v>
      </c>
      <c r="X211" s="732">
        <v>10.1</v>
      </c>
      <c r="Y211" s="732">
        <v>25.6</v>
      </c>
      <c r="Z211" s="747">
        <v>25.6</v>
      </c>
      <c r="AA211" s="732">
        <v>12.4</v>
      </c>
      <c r="AB211" s="747">
        <v>15.3</v>
      </c>
      <c r="AC211" s="732">
        <v>13.8</v>
      </c>
      <c r="AD211" s="731">
        <v>12.3</v>
      </c>
      <c r="AE211" s="732">
        <v>12.3</v>
      </c>
      <c r="AF211" s="732">
        <v>12.6</v>
      </c>
      <c r="AG211" s="732">
        <v>12.6</v>
      </c>
      <c r="AH211" s="731">
        <v>10.1</v>
      </c>
      <c r="AI211" s="732">
        <v>10.1</v>
      </c>
      <c r="AJ211" s="732">
        <v>25.6</v>
      </c>
      <c r="AK211" s="747">
        <v>25.6</v>
      </c>
      <c r="AL211" s="732">
        <v>12.4</v>
      </c>
      <c r="AM211" s="747">
        <v>15.3</v>
      </c>
      <c r="AN211" s="746">
        <v>13.8</v>
      </c>
      <c r="AO211" s="733">
        <v>0.56145900725041842</v>
      </c>
      <c r="AP211" s="732">
        <v>12.6</v>
      </c>
      <c r="AQ211" s="732">
        <v>25.6</v>
      </c>
      <c r="AR211" s="732">
        <v>15.125000000000002</v>
      </c>
      <c r="AS211" s="299">
        <v>2.786537E-3</v>
      </c>
      <c r="AT211" s="820">
        <v>1.88321025E-2</v>
      </c>
      <c r="AU211" s="748">
        <v>1.8379541836831145E-2</v>
      </c>
      <c r="AV211" s="300">
        <v>3.5577902E-3</v>
      </c>
      <c r="AW211" s="299" t="e">
        <v>#REF!</v>
      </c>
      <c r="AX211" s="734" t="e">
        <v>#REF!</v>
      </c>
      <c r="AY211" s="752" t="e">
        <v>#REF!</v>
      </c>
      <c r="AZ211" s="810">
        <v>1</v>
      </c>
      <c r="BA211" s="752">
        <v>1.8379541836831145E-2</v>
      </c>
      <c r="BB211" s="735">
        <v>4.0719590000000009E-3</v>
      </c>
      <c r="BC211" s="735">
        <v>3.5450929359804532E-2</v>
      </c>
      <c r="BD211" s="810">
        <v>1</v>
      </c>
      <c r="BE211" s="752">
        <v>3.5450929359804532E-2</v>
      </c>
      <c r="BF211" s="732">
        <v>2.0632700643923731E-2</v>
      </c>
      <c r="BG211" s="732">
        <v>6.2362695507444332E-2</v>
      </c>
      <c r="BH211" s="749" t="s">
        <v>450</v>
      </c>
      <c r="BI211" s="409" t="s">
        <v>237</v>
      </c>
      <c r="BJ211" s="753" t="s">
        <v>930</v>
      </c>
      <c r="BK211" s="755">
        <v>0.99</v>
      </c>
      <c r="BL211" s="722" t="s">
        <v>235</v>
      </c>
      <c r="BM211" s="409" t="s">
        <v>449</v>
      </c>
      <c r="BN211" s="409" t="s">
        <v>264</v>
      </c>
      <c r="BO211" s="364" t="s">
        <v>931</v>
      </c>
      <c r="BP211" s="723"/>
    </row>
    <row r="212" spans="1:75" s="31" customFormat="1" ht="12" customHeight="1" x14ac:dyDescent="0.2">
      <c r="A212" s="24">
        <v>209</v>
      </c>
      <c r="B212" s="716" t="s">
        <v>178</v>
      </c>
      <c r="C212" s="740" t="s">
        <v>267</v>
      </c>
      <c r="D212" s="721" t="s">
        <v>267</v>
      </c>
      <c r="E212" s="409" t="s">
        <v>716</v>
      </c>
      <c r="F212" s="742" t="s">
        <v>418</v>
      </c>
      <c r="G212" s="723">
        <v>1758.683</v>
      </c>
      <c r="H212" s="723">
        <v>1710.453</v>
      </c>
      <c r="I212" s="723">
        <v>1543.797</v>
      </c>
      <c r="J212" s="723">
        <v>1312.8679999999999</v>
      </c>
      <c r="K212" s="723">
        <v>1653.847</v>
      </c>
      <c r="L212" s="723">
        <v>1622.479</v>
      </c>
      <c r="M212" s="723">
        <v>1465.673</v>
      </c>
      <c r="N212" s="723">
        <v>1253.877</v>
      </c>
      <c r="O212" s="298">
        <v>5012.933</v>
      </c>
      <c r="P212" s="743">
        <v>4741.9989999999998</v>
      </c>
      <c r="Q212" s="744">
        <v>15.574519717796299</v>
      </c>
      <c r="R212" s="745">
        <v>4.6598683913350936</v>
      </c>
      <c r="S212" s="731"/>
      <c r="T212" s="732"/>
      <c r="U212" s="732"/>
      <c r="V212" s="732"/>
      <c r="W212" s="731"/>
      <c r="X212" s="732"/>
      <c r="Y212" s="732"/>
      <c r="Z212" s="364"/>
      <c r="AA212" s="723"/>
      <c r="AB212" s="732"/>
      <c r="AC212" s="746">
        <v>2.6</v>
      </c>
      <c r="AD212" s="731"/>
      <c r="AE212" s="732"/>
      <c r="AF212" s="732"/>
      <c r="AG212" s="747"/>
      <c r="AH212" s="731"/>
      <c r="AI212" s="732"/>
      <c r="AJ212" s="732"/>
      <c r="AK212" s="747"/>
      <c r="AL212" s="731"/>
      <c r="AM212" s="747"/>
      <c r="AN212" s="746">
        <v>2.6</v>
      </c>
      <c r="AO212" s="733">
        <v>0.75852439191629495</v>
      </c>
      <c r="AP212" s="732">
        <v>1.9721634189823669</v>
      </c>
      <c r="AQ212" s="732">
        <v>1.9721634189823669</v>
      </c>
      <c r="AR212" s="732">
        <v>2.443040854745592</v>
      </c>
      <c r="AS212" s="299">
        <v>0.25362823200000001</v>
      </c>
      <c r="AT212" s="820">
        <v>1.5724950384000003</v>
      </c>
      <c r="AU212" s="748">
        <v>1.703821909148985</v>
      </c>
      <c r="AV212" s="300">
        <v>0.16070850156913538</v>
      </c>
      <c r="AW212" s="299" t="e">
        <v>#REF!</v>
      </c>
      <c r="AX212" s="734" t="e">
        <v>#REF!</v>
      </c>
      <c r="AY212" s="752" t="e">
        <v>#REF!</v>
      </c>
      <c r="AZ212" s="810">
        <v>1</v>
      </c>
      <c r="BA212" s="752">
        <v>1.703821909148985</v>
      </c>
      <c r="BB212" s="735">
        <v>0.304248637948559</v>
      </c>
      <c r="BC212" s="735">
        <v>2.8107000691573414</v>
      </c>
      <c r="BD212" s="810">
        <v>1</v>
      </c>
      <c r="BE212" s="752">
        <v>2.8107000691573414</v>
      </c>
      <c r="BF212" s="732">
        <v>3.1125863226937542</v>
      </c>
      <c r="BG212" s="732">
        <v>6.472597184983262</v>
      </c>
      <c r="BH212" s="749" t="s">
        <v>932</v>
      </c>
      <c r="BI212" s="409" t="s">
        <v>237</v>
      </c>
      <c r="BJ212" s="753">
        <v>626</v>
      </c>
      <c r="BK212" s="751" t="s">
        <v>462</v>
      </c>
      <c r="BL212" s="722" t="s">
        <v>235</v>
      </c>
      <c r="BM212" s="409" t="s">
        <v>878</v>
      </c>
      <c r="BN212" s="409" t="s">
        <v>264</v>
      </c>
      <c r="BO212" s="364" t="s">
        <v>933</v>
      </c>
      <c r="BP212" s="723"/>
    </row>
    <row r="213" spans="1:75" ht="12" customHeight="1" x14ac:dyDescent="0.2">
      <c r="A213" s="3">
        <v>210</v>
      </c>
      <c r="B213" s="716" t="s">
        <v>118</v>
      </c>
      <c r="C213" s="740" t="s">
        <v>270</v>
      </c>
      <c r="D213" s="721" t="s">
        <v>270</v>
      </c>
      <c r="E213" s="409" t="s">
        <v>718</v>
      </c>
      <c r="F213" s="742" t="s">
        <v>418</v>
      </c>
      <c r="G213" s="723">
        <v>22.146000000000001</v>
      </c>
      <c r="H213" s="723">
        <v>20.224</v>
      </c>
      <c r="I213" s="723">
        <v>19.591999999999999</v>
      </c>
      <c r="J213" s="723">
        <v>16.224</v>
      </c>
      <c r="K213" s="723">
        <v>20.949000000000002</v>
      </c>
      <c r="L213" s="723">
        <v>18.861999999999998</v>
      </c>
      <c r="M213" s="723">
        <v>18.202000000000002</v>
      </c>
      <c r="N213" s="723">
        <v>14.928000000000001</v>
      </c>
      <c r="O213" s="298">
        <v>61.962000000000003</v>
      </c>
      <c r="P213" s="743">
        <v>58.013000000000005</v>
      </c>
      <c r="Q213" s="744">
        <v>21.853757065803499</v>
      </c>
      <c r="R213" s="745">
        <v>7.0765452585888315</v>
      </c>
      <c r="S213" s="731"/>
      <c r="T213" s="732"/>
      <c r="U213" s="732"/>
      <c r="V213" s="732"/>
      <c r="W213" s="731"/>
      <c r="X213" s="732"/>
      <c r="Y213" s="732"/>
      <c r="Z213" s="364"/>
      <c r="AA213" s="732"/>
      <c r="AB213" s="732"/>
      <c r="AC213" s="746"/>
      <c r="AD213" s="731" t="s">
        <v>686</v>
      </c>
      <c r="AE213" s="732" t="s">
        <v>686</v>
      </c>
      <c r="AF213" s="732" t="s">
        <v>686</v>
      </c>
      <c r="AG213" s="747" t="s">
        <v>686</v>
      </c>
      <c r="AH213" s="731" t="s">
        <v>686</v>
      </c>
      <c r="AI213" s="732" t="s">
        <v>686</v>
      </c>
      <c r="AJ213" s="732" t="s">
        <v>686</v>
      </c>
      <c r="AK213" s="747" t="s">
        <v>686</v>
      </c>
      <c r="AL213" s="731" t="s">
        <v>686</v>
      </c>
      <c r="AM213" s="747" t="s">
        <v>686</v>
      </c>
      <c r="AN213" s="746">
        <v>0.9</v>
      </c>
      <c r="AO213" s="733">
        <v>1.1166596956660293</v>
      </c>
      <c r="AP213" s="732">
        <v>1.0049937260994264</v>
      </c>
      <c r="AQ213" s="732">
        <v>1.0049937260994264</v>
      </c>
      <c r="AR213" s="732">
        <v>0.9262484315248567</v>
      </c>
      <c r="AS213" s="299">
        <v>1.079775E-3</v>
      </c>
      <c r="AT213" s="820">
        <v>6.6946050000000002E-3</v>
      </c>
      <c r="AU213" s="748">
        <v>7.147922499351516E-3</v>
      </c>
      <c r="AV213" s="300">
        <v>1.8784538733269599E-4</v>
      </c>
      <c r="AW213" s="299" t="e">
        <v>#REF!</v>
      </c>
      <c r="AX213" s="734" t="e">
        <v>#REF!</v>
      </c>
      <c r="AY213" s="752" t="e">
        <v>#REF!</v>
      </c>
      <c r="AZ213" s="810">
        <v>1</v>
      </c>
      <c r="BA213" s="752">
        <v>7.147922499351516E-3</v>
      </c>
      <c r="BB213" s="735">
        <v>1.3928506455544935E-3</v>
      </c>
      <c r="BC213" s="735">
        <v>1.1978081634139697E-2</v>
      </c>
      <c r="BD213" s="810">
        <v>1</v>
      </c>
      <c r="BE213" s="752">
        <v>1.1978081634139697E-2</v>
      </c>
      <c r="BF213" s="732">
        <v>2.5987340180551405E-2</v>
      </c>
      <c r="BG213" s="732">
        <v>4.9120911883589677E-2</v>
      </c>
      <c r="BH213" s="754"/>
      <c r="BI213" s="409"/>
      <c r="BJ213" s="409"/>
      <c r="BK213" s="409"/>
      <c r="BL213" s="722" t="s">
        <v>225</v>
      </c>
      <c r="BM213" s="409"/>
      <c r="BN213" s="409" t="s">
        <v>52</v>
      </c>
      <c r="BO213" s="364"/>
      <c r="BP213" s="723"/>
      <c r="BQ213" s="16"/>
      <c r="BR213" s="16"/>
      <c r="BS213" s="16"/>
      <c r="BT213" s="16"/>
      <c r="BU213" s="16"/>
      <c r="BV213" s="16"/>
      <c r="BW213" s="16"/>
    </row>
    <row r="214" spans="1:75" ht="12" customHeight="1" x14ac:dyDescent="0.2">
      <c r="A214" s="3">
        <v>211</v>
      </c>
      <c r="B214" s="716" t="s">
        <v>594</v>
      </c>
      <c r="C214" s="740" t="s">
        <v>269</v>
      </c>
      <c r="D214" s="721" t="s">
        <v>269</v>
      </c>
      <c r="E214" s="409" t="s">
        <v>720</v>
      </c>
      <c r="F214" s="742" t="s">
        <v>419</v>
      </c>
      <c r="G214" s="723">
        <v>1145.5840000000001</v>
      </c>
      <c r="H214" s="723">
        <v>1370.1579999999999</v>
      </c>
      <c r="I214" s="723">
        <v>1367.836</v>
      </c>
      <c r="J214" s="723">
        <v>1301.18</v>
      </c>
      <c r="K214" s="723">
        <v>1107.896</v>
      </c>
      <c r="L214" s="723">
        <v>1316.373</v>
      </c>
      <c r="M214" s="723">
        <v>1309.07</v>
      </c>
      <c r="N214" s="723">
        <v>1251.578</v>
      </c>
      <c r="O214" s="298">
        <v>3883.5780000000004</v>
      </c>
      <c r="P214" s="743">
        <v>3733.3389999999999</v>
      </c>
      <c r="Q214" s="744">
        <v>21.038436378730701</v>
      </c>
      <c r="R214" s="745">
        <v>6.7028796092553256</v>
      </c>
      <c r="S214" s="731">
        <v>0.1</v>
      </c>
      <c r="T214" s="732">
        <v>0.2</v>
      </c>
      <c r="U214" s="732">
        <v>0</v>
      </c>
      <c r="V214" s="732"/>
      <c r="W214" s="731">
        <v>0.1</v>
      </c>
      <c r="X214" s="732">
        <v>0.2</v>
      </c>
      <c r="Y214" s="732">
        <v>0.2</v>
      </c>
      <c r="Z214" s="364"/>
      <c r="AA214" s="732">
        <v>0.1</v>
      </c>
      <c r="AB214" s="732">
        <v>0.2</v>
      </c>
      <c r="AC214" s="746">
        <v>0.1</v>
      </c>
      <c r="AD214" s="731">
        <v>0.1</v>
      </c>
      <c r="AE214" s="732">
        <v>0.2</v>
      </c>
      <c r="AF214" s="732">
        <v>0</v>
      </c>
      <c r="AG214" s="732"/>
      <c r="AH214" s="731">
        <v>0.1</v>
      </c>
      <c r="AI214" s="732">
        <v>0.2</v>
      </c>
      <c r="AJ214" s="732">
        <v>0.2</v>
      </c>
      <c r="AK214" s="364"/>
      <c r="AL214" s="732">
        <v>0.1</v>
      </c>
      <c r="AM214" s="732">
        <v>0.2</v>
      </c>
      <c r="AN214" s="746">
        <v>0.1</v>
      </c>
      <c r="AO214" s="733">
        <v>0.67751196172248818</v>
      </c>
      <c r="AP214" s="732">
        <v>6.7751196172248826E-2</v>
      </c>
      <c r="AQ214" s="732">
        <v>0.13550239234449765</v>
      </c>
      <c r="AR214" s="732">
        <v>0.10040669856459332</v>
      </c>
      <c r="AS214" s="299">
        <v>1.0244682E-2</v>
      </c>
      <c r="AT214" s="820">
        <v>7.9197950000000003E-2</v>
      </c>
      <c r="AU214" s="748">
        <v>7.7064888491415809E-2</v>
      </c>
      <c r="AV214" s="300">
        <v>1.1791171887846889E-2</v>
      </c>
      <c r="AW214" s="299" t="e">
        <v>#REF!</v>
      </c>
      <c r="AX214" s="734" t="e">
        <v>#REF!</v>
      </c>
      <c r="AY214" s="752" t="e">
        <v>#REF!</v>
      </c>
      <c r="AZ214" s="810">
        <v>1</v>
      </c>
      <c r="BA214" s="752">
        <v>7.7064888491415809E-2</v>
      </c>
      <c r="BB214" s="735">
        <v>1.2822165146411485E-2</v>
      </c>
      <c r="BC214" s="735">
        <v>0.13207039549000807</v>
      </c>
      <c r="BD214" s="810">
        <v>1</v>
      </c>
      <c r="BE214" s="752">
        <v>0.13207039549000807</v>
      </c>
      <c r="BF214" s="732">
        <v>0.19846342064969918</v>
      </c>
      <c r="BG214" s="732">
        <v>0.72124552398508068</v>
      </c>
      <c r="BH214" s="749" t="s">
        <v>307</v>
      </c>
      <c r="BI214" s="409" t="s">
        <v>332</v>
      </c>
      <c r="BJ214" s="750">
        <v>43</v>
      </c>
      <c r="BK214" s="751" t="s">
        <v>227</v>
      </c>
      <c r="BL214" s="722" t="s">
        <v>228</v>
      </c>
      <c r="BM214" s="409" t="s">
        <v>229</v>
      </c>
      <c r="BN214" s="409" t="s">
        <v>264</v>
      </c>
      <c r="BO214" s="364" t="s">
        <v>884</v>
      </c>
      <c r="BP214" s="723"/>
      <c r="BQ214" s="16"/>
      <c r="BR214" s="16"/>
      <c r="BS214" s="16"/>
      <c r="BT214" s="16"/>
      <c r="BU214" s="16"/>
      <c r="BV214" s="16"/>
      <c r="BW214" s="16"/>
    </row>
    <row r="215" spans="1:75" ht="12" customHeight="1" x14ac:dyDescent="0.2">
      <c r="A215" s="3">
        <v>212</v>
      </c>
      <c r="B215" s="716" t="s">
        <v>147</v>
      </c>
      <c r="C215" s="740" t="s">
        <v>270</v>
      </c>
      <c r="D215" s="721" t="s">
        <v>270</v>
      </c>
      <c r="E215" s="409" t="s">
        <v>718</v>
      </c>
      <c r="F215" s="742" t="s">
        <v>418</v>
      </c>
      <c r="G215" s="723">
        <v>4157.2259999999997</v>
      </c>
      <c r="H215" s="723">
        <v>4040.7080000000001</v>
      </c>
      <c r="I215" s="723">
        <v>3798.6550000000002</v>
      </c>
      <c r="J215" s="723">
        <v>3401.6060000000002</v>
      </c>
      <c r="K215" s="723">
        <v>3725.4209999999998</v>
      </c>
      <c r="L215" s="723">
        <v>3612.5540000000001</v>
      </c>
      <c r="M215" s="723">
        <v>3409.99</v>
      </c>
      <c r="N215" s="723">
        <v>3153.4079999999999</v>
      </c>
      <c r="O215" s="298">
        <v>11996.589</v>
      </c>
      <c r="P215" s="743">
        <v>10747.965</v>
      </c>
      <c r="Q215" s="744">
        <v>15.884507315953099</v>
      </c>
      <c r="R215" s="745">
        <v>4.7569785235652198</v>
      </c>
      <c r="S215" s="731"/>
      <c r="T215" s="732"/>
      <c r="U215" s="732"/>
      <c r="V215" s="732"/>
      <c r="W215" s="731"/>
      <c r="X215" s="732"/>
      <c r="Y215" s="732"/>
      <c r="Z215" s="364"/>
      <c r="AA215" s="732"/>
      <c r="AB215" s="732"/>
      <c r="AC215" s="746"/>
      <c r="AD215" s="731" t="s">
        <v>686</v>
      </c>
      <c r="AE215" s="732" t="s">
        <v>686</v>
      </c>
      <c r="AF215" s="732" t="s">
        <v>686</v>
      </c>
      <c r="AG215" s="747" t="s">
        <v>686</v>
      </c>
      <c r="AH215" s="731" t="s">
        <v>686</v>
      </c>
      <c r="AI215" s="732" t="s">
        <v>686</v>
      </c>
      <c r="AJ215" s="732" t="s">
        <v>686</v>
      </c>
      <c r="AK215" s="747" t="s">
        <v>686</v>
      </c>
      <c r="AL215" s="731" t="s">
        <v>686</v>
      </c>
      <c r="AM215" s="747" t="s">
        <v>686</v>
      </c>
      <c r="AN215" s="746">
        <v>0.97</v>
      </c>
      <c r="AO215" s="733">
        <v>1.1166596956660293</v>
      </c>
      <c r="AP215" s="732">
        <v>1.0831599047960483</v>
      </c>
      <c r="AQ215" s="732">
        <v>1.0831599047960483</v>
      </c>
      <c r="AR215" s="732">
        <v>0.99828997619901205</v>
      </c>
      <c r="AS215" s="299">
        <v>0.22062217379999999</v>
      </c>
      <c r="AT215" s="820">
        <v>1.3678574775599999</v>
      </c>
      <c r="AU215" s="748">
        <v>1.4951007889841048</v>
      </c>
      <c r="AV215" s="300">
        <v>4.2600770041060575E-2</v>
      </c>
      <c r="AW215" s="299" t="e">
        <v>#REF!</v>
      </c>
      <c r="AX215" s="734" t="e">
        <v>#REF!</v>
      </c>
      <c r="AY215" s="752" t="e">
        <v>#REF!</v>
      </c>
      <c r="AZ215" s="810">
        <v>1</v>
      </c>
      <c r="BA215" s="752">
        <v>1.4951007889841048</v>
      </c>
      <c r="BB215" s="735">
        <v>0.29162345720176763</v>
      </c>
      <c r="BC215" s="735">
        <v>2.6065159872167496</v>
      </c>
      <c r="BD215" s="810">
        <v>1</v>
      </c>
      <c r="BE215" s="752">
        <v>2.6065159872167496</v>
      </c>
      <c r="BF215" s="732">
        <v>2.5435730700142711</v>
      </c>
      <c r="BG215" s="732">
        <v>6.2236040038074814</v>
      </c>
      <c r="BH215" s="754"/>
      <c r="BI215" s="409"/>
      <c r="BJ215" s="409"/>
      <c r="BK215" s="409"/>
      <c r="BL215" s="722" t="s">
        <v>225</v>
      </c>
      <c r="BM215" s="409"/>
      <c r="BN215" s="409" t="s">
        <v>161</v>
      </c>
      <c r="BO215" s="364"/>
      <c r="BP215" s="723"/>
      <c r="BQ215" s="16"/>
      <c r="BR215" s="16"/>
      <c r="BS215" s="16"/>
      <c r="BT215" s="16"/>
      <c r="BU215" s="16"/>
      <c r="BV215" s="16"/>
      <c r="BW215" s="16"/>
    </row>
    <row r="216" spans="1:75" ht="12" customHeight="1" x14ac:dyDescent="0.2">
      <c r="A216" s="3">
        <v>214</v>
      </c>
      <c r="B216" s="716" t="s">
        <v>181</v>
      </c>
      <c r="C216" s="740" t="s">
        <v>714</v>
      </c>
      <c r="D216" s="721" t="s">
        <v>714</v>
      </c>
      <c r="E216" s="741" t="s">
        <v>717</v>
      </c>
      <c r="F216" s="742" t="s">
        <v>417</v>
      </c>
      <c r="G216" s="723">
        <v>2103.14</v>
      </c>
      <c r="H216" s="723">
        <v>2025.922</v>
      </c>
      <c r="I216" s="723">
        <v>1844.008</v>
      </c>
      <c r="J216" s="723">
        <v>1655.6590000000001</v>
      </c>
      <c r="K216" s="723">
        <v>2018.6289999999999</v>
      </c>
      <c r="L216" s="723">
        <v>1946.5029999999999</v>
      </c>
      <c r="M216" s="723">
        <v>1775.03</v>
      </c>
      <c r="N216" s="723">
        <v>1601.7619999999999</v>
      </c>
      <c r="O216" s="298">
        <v>5973.07</v>
      </c>
      <c r="P216" s="743">
        <v>5740.1619999999994</v>
      </c>
      <c r="Q216" s="744">
        <v>43.623031486157103</v>
      </c>
      <c r="R216" s="745">
        <v>30.121454031145465</v>
      </c>
      <c r="S216" s="731"/>
      <c r="T216" s="732"/>
      <c r="U216" s="732"/>
      <c r="V216" s="732"/>
      <c r="W216" s="731"/>
      <c r="X216" s="732"/>
      <c r="Y216" s="732"/>
      <c r="Z216" s="364"/>
      <c r="AA216" s="732"/>
      <c r="AB216" s="732"/>
      <c r="AC216" s="746"/>
      <c r="AD216" s="731">
        <v>1.3</v>
      </c>
      <c r="AE216" s="732">
        <v>2.6</v>
      </c>
      <c r="AF216" s="732">
        <v>4</v>
      </c>
      <c r="AG216" s="747" t="s">
        <v>686</v>
      </c>
      <c r="AH216" s="731">
        <v>1.3</v>
      </c>
      <c r="AI216" s="732">
        <v>2.6</v>
      </c>
      <c r="AJ216" s="732">
        <v>4</v>
      </c>
      <c r="AK216" s="747" t="s">
        <v>686</v>
      </c>
      <c r="AL216" s="731">
        <v>3.1</v>
      </c>
      <c r="AM216" s="747">
        <v>2</v>
      </c>
      <c r="AN216" s="746">
        <v>2.5</v>
      </c>
      <c r="AO216" s="733">
        <v>1.5374402876482476</v>
      </c>
      <c r="AP216" s="732">
        <v>4.7660648917095676</v>
      </c>
      <c r="AQ216" s="732">
        <v>3.0748805752964952</v>
      </c>
      <c r="AR216" s="732">
        <v>2.8551181833757577</v>
      </c>
      <c r="AS216" s="299">
        <v>0.30162756699999999</v>
      </c>
      <c r="AT216" s="820">
        <v>1.7179889525000001</v>
      </c>
      <c r="AU216" s="748">
        <v>1.4822004814967356</v>
      </c>
      <c r="AV216" s="300">
        <v>7.6897230555546217E-2</v>
      </c>
      <c r="AW216" s="299" t="e">
        <v>#REF!</v>
      </c>
      <c r="AX216" s="734" t="e">
        <v>#REF!</v>
      </c>
      <c r="AY216" s="752" t="e">
        <v>#REF!</v>
      </c>
      <c r="AZ216" s="810">
        <v>1</v>
      </c>
      <c r="BA216" s="752">
        <v>1.4822004814967356</v>
      </c>
      <c r="BB216" s="735">
        <v>0.42978961792591036</v>
      </c>
      <c r="BC216" s="735">
        <v>2.7694141527947824</v>
      </c>
      <c r="BD216" s="810">
        <v>1</v>
      </c>
      <c r="BE216" s="752">
        <v>2.7694141527947824</v>
      </c>
      <c r="BF216" s="732">
        <v>36.861868113675982</v>
      </c>
      <c r="BG216" s="732">
        <v>104.89940539393345</v>
      </c>
      <c r="BH216" s="754"/>
      <c r="BI216" s="409"/>
      <c r="BJ216" s="409"/>
      <c r="BK216" s="409"/>
      <c r="BL216" s="722" t="s">
        <v>225</v>
      </c>
      <c r="BM216" s="409"/>
      <c r="BN216" s="409" t="s">
        <v>112</v>
      </c>
      <c r="BO216" s="364"/>
      <c r="BP216" s="723"/>
      <c r="BQ216" s="16"/>
      <c r="BR216" s="16"/>
      <c r="BS216" s="16"/>
      <c r="BT216" s="16"/>
      <c r="BU216" s="16"/>
      <c r="BV216" s="16"/>
      <c r="BW216" s="16"/>
    </row>
    <row r="217" spans="1:75" ht="12" customHeight="1" x14ac:dyDescent="0.2">
      <c r="A217" s="3">
        <v>215</v>
      </c>
      <c r="B217" s="716" t="s">
        <v>182</v>
      </c>
      <c r="C217" s="740" t="s">
        <v>268</v>
      </c>
      <c r="D217" s="721" t="s">
        <v>268</v>
      </c>
      <c r="E217" s="741" t="s">
        <v>719</v>
      </c>
      <c r="F217" s="742" t="s">
        <v>418</v>
      </c>
      <c r="G217" s="723">
        <v>1511.944</v>
      </c>
      <c r="H217" s="723">
        <v>1396.155</v>
      </c>
      <c r="I217" s="723">
        <v>1252.55</v>
      </c>
      <c r="J217" s="723">
        <v>1095.2560000000001</v>
      </c>
      <c r="K217" s="723">
        <v>1478.431</v>
      </c>
      <c r="L217" s="723">
        <v>1370.758</v>
      </c>
      <c r="M217" s="723">
        <v>1234.346</v>
      </c>
      <c r="N217" s="723">
        <v>1090.2539999999999</v>
      </c>
      <c r="O217" s="298">
        <v>4160.6490000000003</v>
      </c>
      <c r="P217" s="743">
        <v>4083.5350000000003</v>
      </c>
      <c r="Q217" s="744">
        <v>42.4152614198793</v>
      </c>
      <c r="R217" s="745">
        <v>27.795575534992849</v>
      </c>
      <c r="S217" s="731"/>
      <c r="T217" s="732"/>
      <c r="U217" s="732"/>
      <c r="V217" s="732"/>
      <c r="W217" s="731"/>
      <c r="X217" s="732"/>
      <c r="Y217" s="732"/>
      <c r="Z217" s="364"/>
      <c r="AA217" s="732"/>
      <c r="AB217" s="732"/>
      <c r="AC217" s="746"/>
      <c r="AD217" s="731" t="s">
        <v>686</v>
      </c>
      <c r="AE217" s="732" t="s">
        <v>686</v>
      </c>
      <c r="AF217" s="732" t="s">
        <v>686</v>
      </c>
      <c r="AG217" s="747" t="s">
        <v>686</v>
      </c>
      <c r="AH217" s="731" t="s">
        <v>686</v>
      </c>
      <c r="AI217" s="732" t="s">
        <v>686</v>
      </c>
      <c r="AJ217" s="732" t="s">
        <v>686</v>
      </c>
      <c r="AK217" s="747" t="s">
        <v>686</v>
      </c>
      <c r="AL217" s="731" t="s">
        <v>686</v>
      </c>
      <c r="AM217" s="747" t="s">
        <v>686</v>
      </c>
      <c r="AN217" s="746">
        <v>1.8</v>
      </c>
      <c r="AO217" s="733">
        <v>5.9113996488366158</v>
      </c>
      <c r="AP217" s="732">
        <v>10.64051936790591</v>
      </c>
      <c r="AQ217" s="732">
        <v>10.64051936790591</v>
      </c>
      <c r="AR217" s="732">
        <v>4.010129841976477</v>
      </c>
      <c r="AS217" s="299">
        <v>0.14839531200000003</v>
      </c>
      <c r="AT217" s="820">
        <v>0.9200509344000003</v>
      </c>
      <c r="AU217" s="748">
        <v>0.73087461154053246</v>
      </c>
      <c r="AV217" s="300">
        <v>0.13952976890251226</v>
      </c>
      <c r="AW217" s="299" t="e">
        <v>#REF!</v>
      </c>
      <c r="AX217" s="734" t="e">
        <v>#REF!</v>
      </c>
      <c r="AY217" s="752" t="e">
        <v>#REF!</v>
      </c>
      <c r="AZ217" s="810">
        <v>1</v>
      </c>
      <c r="BA217" s="752">
        <v>0.73087461154053246</v>
      </c>
      <c r="BB217" s="735">
        <v>0.38094492683752046</v>
      </c>
      <c r="BC217" s="735">
        <v>1.5936977833626216</v>
      </c>
      <c r="BD217" s="810">
        <v>1</v>
      </c>
      <c r="BE217" s="752">
        <v>1.5936977833626216</v>
      </c>
      <c r="BF217" s="732">
        <v>42.995945864745821</v>
      </c>
      <c r="BG217" s="732">
        <v>107.08472687107613</v>
      </c>
      <c r="BH217" s="749"/>
      <c r="BI217" s="409"/>
      <c r="BJ217" s="750"/>
      <c r="BK217" s="755"/>
      <c r="BL217" s="722" t="s">
        <v>225</v>
      </c>
      <c r="BM217" s="409"/>
      <c r="BN217" s="409" t="s">
        <v>174</v>
      </c>
      <c r="BO217" s="364"/>
      <c r="BP217" s="723"/>
      <c r="BQ217" s="16"/>
      <c r="BR217" s="16"/>
      <c r="BS217" s="16"/>
      <c r="BT217" s="16"/>
      <c r="BU217" s="16"/>
      <c r="BV217" s="16"/>
      <c r="BW217" s="16"/>
    </row>
    <row r="218" spans="1:75" s="46" customFormat="1" ht="12" customHeight="1" x14ac:dyDescent="0.2">
      <c r="A218" s="50">
        <v>216</v>
      </c>
      <c r="B218" s="773" t="s">
        <v>151</v>
      </c>
      <c r="C218" s="774" t="s">
        <v>268</v>
      </c>
      <c r="D218" s="775" t="s">
        <v>268</v>
      </c>
      <c r="E218" s="776" t="s">
        <v>719</v>
      </c>
      <c r="F218" s="777" t="s">
        <v>418</v>
      </c>
      <c r="G218" s="776">
        <v>1019.343</v>
      </c>
      <c r="H218" s="776">
        <v>1118.5150000000001</v>
      </c>
      <c r="I218" s="776">
        <v>992.74</v>
      </c>
      <c r="J218" s="776">
        <v>835.89300000000003</v>
      </c>
      <c r="K218" s="776">
        <v>1006.951</v>
      </c>
      <c r="L218" s="776">
        <v>1109.893</v>
      </c>
      <c r="M218" s="776">
        <v>988.92700000000002</v>
      </c>
      <c r="N218" s="718">
        <v>842.10299999999995</v>
      </c>
      <c r="O218" s="778">
        <v>3130.598</v>
      </c>
      <c r="P218" s="779">
        <v>3105.7710000000002</v>
      </c>
      <c r="Q218" s="780">
        <v>38.423775587698401</v>
      </c>
      <c r="R218" s="781">
        <v>21.312574753678852</v>
      </c>
      <c r="S218" s="782"/>
      <c r="T218" s="783"/>
      <c r="U218" s="783"/>
      <c r="V218" s="783"/>
      <c r="W218" s="782"/>
      <c r="X218" s="783"/>
      <c r="Y218" s="783"/>
      <c r="Z218" s="718"/>
      <c r="AA218" s="783"/>
      <c r="AB218" s="783"/>
      <c r="AC218" s="784"/>
      <c r="AD218" s="782" t="s">
        <v>686</v>
      </c>
      <c r="AE218" s="783" t="s">
        <v>686</v>
      </c>
      <c r="AF218" s="783" t="s">
        <v>686</v>
      </c>
      <c r="AG218" s="785" t="s">
        <v>686</v>
      </c>
      <c r="AH218" s="782" t="s">
        <v>686</v>
      </c>
      <c r="AI218" s="783" t="s">
        <v>686</v>
      </c>
      <c r="AJ218" s="783" t="s">
        <v>686</v>
      </c>
      <c r="AK218" s="785" t="s">
        <v>686</v>
      </c>
      <c r="AL218" s="782" t="s">
        <v>686</v>
      </c>
      <c r="AM218" s="785" t="s">
        <v>686</v>
      </c>
      <c r="AN218" s="784">
        <v>1.8</v>
      </c>
      <c r="AO218" s="786">
        <v>5.9113996488366158</v>
      </c>
      <c r="AP218" s="783">
        <v>10.64051936790591</v>
      </c>
      <c r="AQ218" s="785">
        <v>10.64051936790591</v>
      </c>
      <c r="AR218" s="784">
        <v>4.010129841976477</v>
      </c>
      <c r="AS218" s="787">
        <v>0.11225464200000002</v>
      </c>
      <c r="AT218" s="821">
        <v>0.69597878040000005</v>
      </c>
      <c r="AU218" s="788">
        <v>0.62749133675748792</v>
      </c>
      <c r="AV218" s="789">
        <v>0.10712849362361186</v>
      </c>
      <c r="AW218" s="790" t="e">
        <v>#REF!</v>
      </c>
      <c r="AX218" s="791" t="e">
        <v>#REF!</v>
      </c>
      <c r="AY218" s="792" t="e">
        <v>#REF!</v>
      </c>
      <c r="AZ218" s="810">
        <v>1</v>
      </c>
      <c r="BA218" s="752">
        <v>0.62749133675748792</v>
      </c>
      <c r="BB218" s="787">
        <v>0.29080213137268651</v>
      </c>
      <c r="BC218" s="793">
        <v>1.342963197882828</v>
      </c>
      <c r="BD218" s="810">
        <v>1</v>
      </c>
      <c r="BE218" s="752">
        <v>1.342963197882828</v>
      </c>
      <c r="BF218" s="782">
        <v>26.628495372208114</v>
      </c>
      <c r="BG218" s="785">
        <v>62.985810173723031</v>
      </c>
      <c r="BH218" s="794"/>
      <c r="BI218" s="776"/>
      <c r="BJ218" s="776"/>
      <c r="BK218" s="776"/>
      <c r="BL218" s="795" t="s">
        <v>225</v>
      </c>
      <c r="BM218" s="796"/>
      <c r="BN218" s="796" t="s">
        <v>174</v>
      </c>
      <c r="BO218" s="718"/>
      <c r="BP218" s="776"/>
      <c r="BQ218" s="717"/>
      <c r="BR218" s="717"/>
      <c r="BS218" s="717"/>
      <c r="BT218" s="717"/>
      <c r="BU218" s="717"/>
      <c r="BV218" s="717"/>
      <c r="BW218" s="717"/>
    </row>
    <row r="219" spans="1:75" x14ac:dyDescent="0.2">
      <c r="B219" t="s">
        <v>55</v>
      </c>
      <c r="E219" t="s">
        <v>720</v>
      </c>
      <c r="AS219" s="602"/>
      <c r="BN219" s="3" t="s">
        <v>18</v>
      </c>
    </row>
    <row r="220" spans="1:75" ht="15.75" x14ac:dyDescent="0.25">
      <c r="B220" t="s">
        <v>66</v>
      </c>
      <c r="E220" t="s">
        <v>720</v>
      </c>
      <c r="J220" s="848">
        <f>SUM(J4:J218)</f>
        <v>318833.47139809502</v>
      </c>
      <c r="N220" s="848">
        <f>SUM(N4:N218)</f>
        <v>297522.85450869804</v>
      </c>
      <c r="O220" s="849"/>
      <c r="P220" s="850">
        <f>SUM(O4:P218)</f>
        <v>1991355.6924224263</v>
      </c>
      <c r="Q220" s="851">
        <f>SUM(J220:P220)</f>
        <v>2607712.0183292194</v>
      </c>
      <c r="AS220" s="799">
        <f>SUM(AS4:AS218)</f>
        <v>108.17780145488121</v>
      </c>
      <c r="AT220" s="822">
        <f>SUM(AT4:AT218)</f>
        <v>691.17466213598141</v>
      </c>
      <c r="AU220" s="852">
        <f>SUM(AU4:AU218)</f>
        <v>667.39007384188778</v>
      </c>
      <c r="AV220" s="800"/>
      <c r="AW220" s="800"/>
      <c r="AX220" s="799"/>
      <c r="AY220" s="799"/>
      <c r="AZ220" s="808"/>
      <c r="BA220" s="799">
        <f>SUM(BA4:BA218)</f>
        <v>649.95107776062821</v>
      </c>
      <c r="BB220" s="799">
        <f>SUM(BB4:BB218)</f>
        <v>148.4205110772063</v>
      </c>
      <c r="BC220" s="797">
        <f>SUM(BC4:BC218)</f>
        <v>1242.8855357780021</v>
      </c>
      <c r="BD220" s="808"/>
      <c r="BE220" s="797">
        <f>SUM(BE4:BE218)</f>
        <v>1208.2077650219433</v>
      </c>
      <c r="BF220" s="798"/>
      <c r="BG220" s="798"/>
      <c r="BN220" s="3" t="s">
        <v>274</v>
      </c>
    </row>
    <row r="221" spans="1:75" ht="15" x14ac:dyDescent="0.25">
      <c r="B221" s="869" t="s">
        <v>105</v>
      </c>
      <c r="E221" t="s">
        <v>720</v>
      </c>
      <c r="BN221" s="3" t="s">
        <v>274</v>
      </c>
    </row>
    <row r="222" spans="1:75" x14ac:dyDescent="0.2">
      <c r="B222" t="s">
        <v>135</v>
      </c>
      <c r="E222" t="s">
        <v>719</v>
      </c>
      <c r="BN222" s="3" t="s">
        <v>107</v>
      </c>
    </row>
    <row r="223" spans="1:75" x14ac:dyDescent="0.2">
      <c r="B223" t="s">
        <v>153</v>
      </c>
      <c r="E223" t="s">
        <v>719</v>
      </c>
      <c r="BF223" s="496">
        <f>SUM(BF4:BF218)</f>
        <v>6053.0569277442719</v>
      </c>
      <c r="BG223" s="496">
        <f>SUM(BG4:BG218)</f>
        <v>14466.407408091649</v>
      </c>
      <c r="BN223" s="3" t="s">
        <v>103</v>
      </c>
    </row>
  </sheetData>
  <mergeCells count="5">
    <mergeCell ref="BN2:BN3"/>
    <mergeCell ref="G2:P2"/>
    <mergeCell ref="F2:F3"/>
    <mergeCell ref="AS2:BC2"/>
    <mergeCell ref="BF2:BG2"/>
  </mergeCells>
  <conditionalFormatting sqref="AS1:BG1 AS2:BF2 AS219:BG1048576 AS3:BG3">
    <cfRule type="cellIs" dxfId="3" priority="1" operator="greaterThan">
      <formula>0.1</formula>
    </cfRule>
    <cfRule type="cellIs" dxfId="2" priority="2" operator="greaterThan">
      <formula>0.99</formula>
    </cfRule>
  </conditionalFormatting>
  <pageMargins left="0.23622047244094491" right="0.23622047244094491" top="0.74803149606299213" bottom="0.74803149606299213" header="0.31496062992125984" footer="0.31496062992125984"/>
  <pageSetup paperSize="9" scale="50" fitToHeight="0" orientation="landscape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75830-4F1E-44A5-8564-211801FBBFE8}">
  <dimension ref="A1:C221"/>
  <sheetViews>
    <sheetView topLeftCell="A191" zoomScale="115" zoomScaleNormal="115" workbookViewId="0">
      <selection activeCell="B217" sqref="B217"/>
    </sheetView>
  </sheetViews>
  <sheetFormatPr defaultRowHeight="12.75" x14ac:dyDescent="0.2"/>
  <cols>
    <col min="1" max="1" width="34" bestFit="1" customWidth="1"/>
    <col min="2" max="2" width="34.42578125" customWidth="1"/>
    <col min="3" max="3" width="18.7109375" customWidth="1"/>
  </cols>
  <sheetData>
    <row r="1" spans="1:3" ht="15" x14ac:dyDescent="0.25">
      <c r="A1" s="307" t="s">
        <v>187</v>
      </c>
      <c r="B1" t="s">
        <v>1298</v>
      </c>
      <c r="C1" s="307" t="s">
        <v>1291</v>
      </c>
    </row>
    <row r="2" spans="1:3" x14ac:dyDescent="0.2">
      <c r="A2" s="719" t="s">
        <v>0</v>
      </c>
      <c r="B2" s="297" t="s">
        <v>0</v>
      </c>
      <c r="C2" s="719">
        <v>22</v>
      </c>
    </row>
    <row r="3" spans="1:3" x14ac:dyDescent="0.2">
      <c r="A3" s="716" t="s">
        <v>1</v>
      </c>
      <c r="B3" s="297" t="s">
        <v>1</v>
      </c>
      <c r="C3" s="716">
        <v>4</v>
      </c>
    </row>
    <row r="4" spans="1:3" x14ac:dyDescent="0.2">
      <c r="A4" s="716" t="s">
        <v>2</v>
      </c>
      <c r="B4" s="297" t="s">
        <v>2</v>
      </c>
      <c r="C4" s="716">
        <v>5</v>
      </c>
    </row>
    <row r="5" spans="1:3" x14ac:dyDescent="0.2">
      <c r="A5" s="716" t="s">
        <v>996</v>
      </c>
      <c r="B5" s="297"/>
      <c r="C5" s="716">
        <v>22</v>
      </c>
    </row>
    <row r="6" spans="1:3" x14ac:dyDescent="0.2">
      <c r="A6" s="716" t="s">
        <v>188</v>
      </c>
      <c r="B6" s="297" t="s">
        <v>188</v>
      </c>
      <c r="C6" s="716">
        <v>3</v>
      </c>
    </row>
    <row r="7" spans="1:3" x14ac:dyDescent="0.2">
      <c r="A7" s="716" t="s">
        <v>3</v>
      </c>
      <c r="B7" s="297" t="s">
        <v>3</v>
      </c>
      <c r="C7" s="716">
        <v>22</v>
      </c>
    </row>
    <row r="8" spans="1:3" x14ac:dyDescent="0.2">
      <c r="A8" s="716" t="s">
        <v>190</v>
      </c>
      <c r="B8" s="297" t="s">
        <v>190</v>
      </c>
      <c r="C8" s="716">
        <v>22</v>
      </c>
    </row>
    <row r="9" spans="1:3" x14ac:dyDescent="0.2">
      <c r="A9" s="716" t="s">
        <v>5</v>
      </c>
      <c r="B9" s="297" t="s">
        <v>5</v>
      </c>
      <c r="C9" s="716">
        <v>10</v>
      </c>
    </row>
    <row r="10" spans="1:3" x14ac:dyDescent="0.2">
      <c r="A10" s="716" t="s">
        <v>11</v>
      </c>
      <c r="B10" s="297" t="s">
        <v>11</v>
      </c>
      <c r="C10" s="716">
        <v>6</v>
      </c>
    </row>
    <row r="11" spans="1:3" x14ac:dyDescent="0.2">
      <c r="A11" s="716" t="s">
        <v>116</v>
      </c>
      <c r="B11" s="297" t="s">
        <v>116</v>
      </c>
      <c r="C11" s="716">
        <v>22</v>
      </c>
    </row>
    <row r="12" spans="1:3" x14ac:dyDescent="0.2">
      <c r="A12" s="716" t="s">
        <v>6</v>
      </c>
      <c r="B12" s="297" t="s">
        <v>6</v>
      </c>
      <c r="C12" s="716">
        <v>8</v>
      </c>
    </row>
    <row r="13" spans="1:3" x14ac:dyDescent="0.2">
      <c r="A13" s="716" t="s">
        <v>7</v>
      </c>
      <c r="B13" s="297" t="s">
        <v>7</v>
      </c>
      <c r="C13" s="716">
        <v>1</v>
      </c>
    </row>
    <row r="14" spans="1:3" x14ac:dyDescent="0.2">
      <c r="A14" s="716" t="s">
        <v>4</v>
      </c>
      <c r="B14" s="297" t="s">
        <v>4</v>
      </c>
      <c r="C14" s="716">
        <v>6</v>
      </c>
    </row>
    <row r="15" spans="1:3" x14ac:dyDescent="0.2">
      <c r="A15" s="716" t="s">
        <v>8</v>
      </c>
      <c r="B15" s="297" t="s">
        <v>8</v>
      </c>
      <c r="C15" s="716">
        <v>22</v>
      </c>
    </row>
    <row r="16" spans="1:3" x14ac:dyDescent="0.2">
      <c r="A16" s="716" t="s">
        <v>9</v>
      </c>
      <c r="B16" s="297" t="s">
        <v>9</v>
      </c>
      <c r="C16" s="716">
        <v>5</v>
      </c>
    </row>
    <row r="17" spans="1:3" x14ac:dyDescent="0.2">
      <c r="A17" s="716" t="s">
        <v>10</v>
      </c>
      <c r="B17" s="297" t="s">
        <v>10</v>
      </c>
      <c r="C17" s="716">
        <v>16</v>
      </c>
    </row>
    <row r="18" spans="1:3" x14ac:dyDescent="0.2">
      <c r="A18" s="716" t="s">
        <v>12</v>
      </c>
      <c r="B18" s="297" t="s">
        <v>12</v>
      </c>
      <c r="C18" s="716">
        <v>22</v>
      </c>
    </row>
    <row r="19" spans="1:3" x14ac:dyDescent="0.2">
      <c r="A19" s="716" t="s">
        <v>25</v>
      </c>
      <c r="B19" s="297" t="s">
        <v>25</v>
      </c>
      <c r="C19" s="716">
        <v>6</v>
      </c>
    </row>
    <row r="20" spans="1:3" x14ac:dyDescent="0.2">
      <c r="A20" s="716" t="s">
        <v>13</v>
      </c>
      <c r="B20" s="297" t="s">
        <v>13</v>
      </c>
      <c r="C20" s="716">
        <v>1</v>
      </c>
    </row>
    <row r="21" spans="1:3" x14ac:dyDescent="0.2">
      <c r="A21" s="716" t="s">
        <v>19</v>
      </c>
      <c r="B21" s="297" t="s">
        <v>19</v>
      </c>
      <c r="C21" s="716">
        <v>22</v>
      </c>
    </row>
    <row r="22" spans="1:3" x14ac:dyDescent="0.2">
      <c r="A22" s="716" t="s">
        <v>43</v>
      </c>
      <c r="B22" s="297" t="s">
        <v>43</v>
      </c>
      <c r="C22" s="716">
        <v>22</v>
      </c>
    </row>
    <row r="23" spans="1:3" x14ac:dyDescent="0.2">
      <c r="A23" s="716" t="s">
        <v>191</v>
      </c>
      <c r="B23" s="542" t="s">
        <v>191</v>
      </c>
      <c r="C23" s="716">
        <v>22</v>
      </c>
    </row>
    <row r="24" spans="1:3" x14ac:dyDescent="0.2">
      <c r="A24" s="716" t="s">
        <v>14</v>
      </c>
      <c r="B24" s="297" t="s">
        <v>14</v>
      </c>
      <c r="C24" s="716">
        <v>22</v>
      </c>
    </row>
    <row r="25" spans="1:3" x14ac:dyDescent="0.2">
      <c r="A25" s="716" t="s">
        <v>15</v>
      </c>
      <c r="B25" s="297" t="s">
        <v>15</v>
      </c>
      <c r="C25" s="716">
        <v>10</v>
      </c>
    </row>
    <row r="26" spans="1:3" x14ac:dyDescent="0.2">
      <c r="A26" s="716" t="s">
        <v>16</v>
      </c>
      <c r="B26" s="297" t="s">
        <v>16</v>
      </c>
      <c r="C26" s="716">
        <v>4</v>
      </c>
    </row>
    <row r="27" spans="1:3" x14ac:dyDescent="0.2">
      <c r="A27" s="716" t="s">
        <v>17</v>
      </c>
      <c r="B27" s="297" t="s">
        <v>17</v>
      </c>
      <c r="C27" s="716">
        <v>22</v>
      </c>
    </row>
    <row r="28" spans="1:3" x14ac:dyDescent="0.2">
      <c r="A28" s="716" t="s">
        <v>18</v>
      </c>
      <c r="B28" s="297" t="s">
        <v>18</v>
      </c>
      <c r="C28" s="716">
        <v>10</v>
      </c>
    </row>
    <row r="29" spans="1:3" x14ac:dyDescent="0.2">
      <c r="A29" s="716" t="s">
        <v>192</v>
      </c>
      <c r="B29" s="542" t="s">
        <v>192</v>
      </c>
      <c r="C29" s="716">
        <v>22</v>
      </c>
    </row>
    <row r="30" spans="1:3" x14ac:dyDescent="0.2">
      <c r="A30" s="716" t="s">
        <v>21</v>
      </c>
      <c r="B30" s="297" t="s">
        <v>21</v>
      </c>
      <c r="C30" s="716">
        <v>22</v>
      </c>
    </row>
    <row r="31" spans="1:3" x14ac:dyDescent="0.2">
      <c r="A31" s="716" t="s">
        <v>22</v>
      </c>
      <c r="B31" s="297" t="s">
        <v>22</v>
      </c>
      <c r="C31" s="716">
        <v>4</v>
      </c>
    </row>
    <row r="32" spans="1:3" x14ac:dyDescent="0.2">
      <c r="A32" s="716" t="s">
        <v>176</v>
      </c>
      <c r="B32" s="297" t="s">
        <v>176</v>
      </c>
      <c r="C32" s="716">
        <v>22</v>
      </c>
    </row>
    <row r="33" spans="1:3" x14ac:dyDescent="0.2">
      <c r="A33" s="716" t="s">
        <v>24</v>
      </c>
      <c r="B33" s="297" t="s">
        <v>24</v>
      </c>
      <c r="C33" s="716">
        <v>22</v>
      </c>
    </row>
    <row r="34" spans="1:3" x14ac:dyDescent="0.2">
      <c r="A34" s="716" t="s">
        <v>26</v>
      </c>
      <c r="B34" s="297" t="s">
        <v>26</v>
      </c>
      <c r="C34" s="716">
        <v>22</v>
      </c>
    </row>
    <row r="35" spans="1:3" x14ac:dyDescent="0.2">
      <c r="A35" s="716" t="s">
        <v>27</v>
      </c>
      <c r="B35" s="297" t="s">
        <v>27</v>
      </c>
      <c r="C35" s="716">
        <v>22</v>
      </c>
    </row>
    <row r="36" spans="1:3" x14ac:dyDescent="0.2">
      <c r="A36" s="716" t="s">
        <v>28</v>
      </c>
      <c r="B36" s="297" t="s">
        <v>28</v>
      </c>
      <c r="C36" s="716">
        <v>9</v>
      </c>
    </row>
    <row r="37" spans="1:3" x14ac:dyDescent="0.2">
      <c r="A37" s="716" t="s">
        <v>29</v>
      </c>
      <c r="B37" s="297" t="s">
        <v>29</v>
      </c>
      <c r="C37" s="716">
        <v>22</v>
      </c>
    </row>
    <row r="38" spans="1:3" x14ac:dyDescent="0.2">
      <c r="A38" s="716" t="s">
        <v>193</v>
      </c>
      <c r="B38" s="542" t="s">
        <v>193</v>
      </c>
      <c r="C38" s="716">
        <v>22</v>
      </c>
    </row>
    <row r="39" spans="1:3" x14ac:dyDescent="0.2">
      <c r="A39" s="716" t="s">
        <v>30</v>
      </c>
      <c r="B39" s="297" t="s">
        <v>30</v>
      </c>
      <c r="C39" s="716">
        <v>22</v>
      </c>
    </row>
    <row r="40" spans="1:3" x14ac:dyDescent="0.2">
      <c r="A40" s="716" t="s">
        <v>32</v>
      </c>
      <c r="B40" s="297" t="s">
        <v>32</v>
      </c>
      <c r="C40" s="716">
        <v>22</v>
      </c>
    </row>
    <row r="41" spans="1:3" x14ac:dyDescent="0.2">
      <c r="A41" s="716" t="s">
        <v>173</v>
      </c>
      <c r="B41" s="297" t="s">
        <v>173</v>
      </c>
      <c r="C41" s="716">
        <v>1</v>
      </c>
    </row>
    <row r="42" spans="1:3" x14ac:dyDescent="0.2">
      <c r="A42" s="716" t="s">
        <v>33</v>
      </c>
      <c r="B42" s="297" t="s">
        <v>33</v>
      </c>
      <c r="C42" s="716">
        <v>10</v>
      </c>
    </row>
    <row r="43" spans="1:3" x14ac:dyDescent="0.2">
      <c r="A43" s="716" t="s">
        <v>34</v>
      </c>
      <c r="B43" s="297" t="s">
        <v>34</v>
      </c>
      <c r="C43" s="716">
        <v>11</v>
      </c>
    </row>
    <row r="44" spans="1:3" x14ac:dyDescent="0.2">
      <c r="A44" s="716" t="s">
        <v>35</v>
      </c>
      <c r="B44" s="297" t="s">
        <v>35</v>
      </c>
      <c r="C44" s="716">
        <v>10</v>
      </c>
    </row>
    <row r="45" spans="1:3" x14ac:dyDescent="0.2">
      <c r="A45" s="716" t="s">
        <v>36</v>
      </c>
      <c r="B45" s="297" t="s">
        <v>36</v>
      </c>
      <c r="C45" s="716">
        <v>22</v>
      </c>
    </row>
    <row r="46" spans="1:3" x14ac:dyDescent="0.2">
      <c r="A46" s="716" t="s">
        <v>37</v>
      </c>
      <c r="B46" t="s">
        <v>367</v>
      </c>
      <c r="C46" s="716">
        <v>22</v>
      </c>
    </row>
    <row r="47" spans="1:3" x14ac:dyDescent="0.2">
      <c r="A47" s="716" t="s">
        <v>38</v>
      </c>
      <c r="B47" s="297" t="s">
        <v>38</v>
      </c>
      <c r="C47" s="716">
        <v>22</v>
      </c>
    </row>
    <row r="48" spans="1:3" x14ac:dyDescent="0.2">
      <c r="A48" s="716" t="s">
        <v>81</v>
      </c>
      <c r="B48" s="297" t="s">
        <v>1292</v>
      </c>
      <c r="C48" s="716">
        <v>22</v>
      </c>
    </row>
    <row r="49" spans="1:3" x14ac:dyDescent="0.2">
      <c r="A49" s="716" t="s">
        <v>39</v>
      </c>
      <c r="B49" s="297" t="s">
        <v>39</v>
      </c>
      <c r="C49" s="716">
        <v>4</v>
      </c>
    </row>
    <row r="50" spans="1:3" x14ac:dyDescent="0.2">
      <c r="A50" s="716" t="s">
        <v>40</v>
      </c>
      <c r="B50" s="297" t="s">
        <v>40</v>
      </c>
      <c r="C50" s="716">
        <v>22</v>
      </c>
    </row>
    <row r="51" spans="1:3" x14ac:dyDescent="0.2">
      <c r="A51" s="716" t="s">
        <v>427</v>
      </c>
      <c r="B51" s="297" t="s">
        <v>427</v>
      </c>
      <c r="C51" s="716">
        <v>22</v>
      </c>
    </row>
    <row r="52" spans="1:3" x14ac:dyDescent="0.2">
      <c r="A52" s="716" t="s">
        <v>41</v>
      </c>
      <c r="B52" s="297" t="s">
        <v>41</v>
      </c>
      <c r="C52" s="716">
        <v>3</v>
      </c>
    </row>
    <row r="53" spans="1:3" x14ac:dyDescent="0.2">
      <c r="A53" s="716" t="s">
        <v>991</v>
      </c>
      <c r="B53" s="297" t="s">
        <v>42</v>
      </c>
      <c r="C53" s="716">
        <v>2</v>
      </c>
    </row>
    <row r="54" spans="1:3" x14ac:dyDescent="0.2">
      <c r="A54" s="716" t="s">
        <v>87</v>
      </c>
      <c r="B54" s="297" t="s">
        <v>87</v>
      </c>
      <c r="C54" s="716">
        <v>22</v>
      </c>
    </row>
    <row r="55" spans="1:3" x14ac:dyDescent="0.2">
      <c r="A55" s="716" t="s">
        <v>422</v>
      </c>
      <c r="B55" s="297" t="s">
        <v>422</v>
      </c>
      <c r="C55" s="716">
        <v>22</v>
      </c>
    </row>
    <row r="56" spans="1:3" x14ac:dyDescent="0.2">
      <c r="A56" s="716" t="s">
        <v>44</v>
      </c>
      <c r="B56" s="297" t="s">
        <v>44</v>
      </c>
      <c r="C56" s="716">
        <v>1</v>
      </c>
    </row>
    <row r="57" spans="1:3" x14ac:dyDescent="0.2">
      <c r="A57" s="716" t="s">
        <v>57</v>
      </c>
      <c r="B57" s="297" t="s">
        <v>57</v>
      </c>
      <c r="C57" s="716">
        <v>22</v>
      </c>
    </row>
    <row r="58" spans="1:3" x14ac:dyDescent="0.2">
      <c r="A58" s="716" t="s">
        <v>274</v>
      </c>
      <c r="B58" s="542" t="s">
        <v>274</v>
      </c>
      <c r="C58" s="716">
        <v>22</v>
      </c>
    </row>
    <row r="59" spans="1:3" x14ac:dyDescent="0.2">
      <c r="A59" s="716" t="s">
        <v>45</v>
      </c>
      <c r="B59" s="297" t="s">
        <v>45</v>
      </c>
      <c r="C59" s="716">
        <v>22</v>
      </c>
    </row>
    <row r="60" spans="1:3" x14ac:dyDescent="0.2">
      <c r="A60" s="716" t="s">
        <v>46</v>
      </c>
      <c r="B60" s="297" t="s">
        <v>46</v>
      </c>
      <c r="C60" s="716">
        <v>10</v>
      </c>
    </row>
    <row r="61" spans="1:3" x14ac:dyDescent="0.2">
      <c r="A61" s="716" t="s">
        <v>171</v>
      </c>
      <c r="B61" s="297" t="s">
        <v>171</v>
      </c>
      <c r="C61" s="716">
        <v>5</v>
      </c>
    </row>
    <row r="62" spans="1:3" x14ac:dyDescent="0.2">
      <c r="A62" s="716" t="s">
        <v>47</v>
      </c>
      <c r="B62" s="297" t="s">
        <v>47</v>
      </c>
      <c r="C62" s="716">
        <v>22</v>
      </c>
    </row>
    <row r="63" spans="1:3" x14ac:dyDescent="0.2">
      <c r="A63" s="716" t="s">
        <v>48</v>
      </c>
      <c r="B63" s="297" t="s">
        <v>48</v>
      </c>
      <c r="C63" s="716">
        <v>22</v>
      </c>
    </row>
    <row r="64" spans="1:3" x14ac:dyDescent="0.2">
      <c r="A64" s="716" t="s">
        <v>50</v>
      </c>
      <c r="B64" s="297" t="s">
        <v>50</v>
      </c>
      <c r="C64" s="716">
        <v>22</v>
      </c>
    </row>
    <row r="65" spans="1:3" x14ac:dyDescent="0.2">
      <c r="A65" s="716" t="s">
        <v>51</v>
      </c>
      <c r="B65" s="297" t="s">
        <v>51</v>
      </c>
      <c r="C65" s="716">
        <v>2</v>
      </c>
    </row>
    <row r="66" spans="1:3" x14ac:dyDescent="0.2">
      <c r="A66" s="716" t="s">
        <v>1003</v>
      </c>
      <c r="B66" t="s">
        <v>156</v>
      </c>
      <c r="C66" s="716">
        <v>22</v>
      </c>
    </row>
    <row r="67" spans="1:3" x14ac:dyDescent="0.2">
      <c r="A67" s="716" t="s">
        <v>49</v>
      </c>
      <c r="B67" s="297" t="s">
        <v>49</v>
      </c>
      <c r="C67" s="716">
        <v>22</v>
      </c>
    </row>
    <row r="68" spans="1:3" x14ac:dyDescent="0.2">
      <c r="A68" s="716" t="s">
        <v>428</v>
      </c>
      <c r="B68" s="542" t="s">
        <v>428</v>
      </c>
      <c r="C68" s="716">
        <v>1</v>
      </c>
    </row>
    <row r="69" spans="1:3" x14ac:dyDescent="0.2">
      <c r="A69" s="716" t="s">
        <v>52</v>
      </c>
      <c r="B69" s="297" t="s">
        <v>52</v>
      </c>
      <c r="C69" s="716">
        <v>22</v>
      </c>
    </row>
    <row r="70" spans="1:3" x14ac:dyDescent="0.2">
      <c r="A70" s="716" t="s">
        <v>53</v>
      </c>
      <c r="B70" s="297" t="s">
        <v>53</v>
      </c>
      <c r="C70" s="716">
        <v>1</v>
      </c>
    </row>
    <row r="71" spans="1:3" x14ac:dyDescent="0.2">
      <c r="A71" s="716" t="s">
        <v>54</v>
      </c>
      <c r="B71" s="297" t="s">
        <v>54</v>
      </c>
      <c r="C71" s="716">
        <v>1</v>
      </c>
    </row>
    <row r="72" spans="1:3" x14ac:dyDescent="0.2">
      <c r="A72" s="716" t="s">
        <v>56</v>
      </c>
      <c r="B72" s="297" t="s">
        <v>56</v>
      </c>
      <c r="C72" s="716">
        <v>22</v>
      </c>
    </row>
    <row r="73" spans="1:3" x14ac:dyDescent="0.2">
      <c r="A73" s="716" t="s">
        <v>58</v>
      </c>
      <c r="B73" s="297" t="s">
        <v>58</v>
      </c>
      <c r="C73" s="716">
        <v>21</v>
      </c>
    </row>
    <row r="74" spans="1:3" x14ac:dyDescent="0.2">
      <c r="A74" s="716" t="s">
        <v>60</v>
      </c>
      <c r="B74" s="297" t="s">
        <v>60</v>
      </c>
      <c r="C74" s="716">
        <v>22</v>
      </c>
    </row>
    <row r="75" spans="1:3" x14ac:dyDescent="0.2">
      <c r="A75" s="716" t="s">
        <v>59</v>
      </c>
      <c r="B75" s="297" t="s">
        <v>59</v>
      </c>
      <c r="C75" s="716">
        <v>6</v>
      </c>
    </row>
    <row r="76" spans="1:3" x14ac:dyDescent="0.2">
      <c r="A76" s="716" t="s">
        <v>62</v>
      </c>
      <c r="B76" s="297" t="s">
        <v>62</v>
      </c>
      <c r="C76" s="716">
        <v>1</v>
      </c>
    </row>
    <row r="77" spans="1:3" x14ac:dyDescent="0.2">
      <c r="A77" s="716" t="s">
        <v>63</v>
      </c>
      <c r="B77" s="297" t="s">
        <v>63</v>
      </c>
      <c r="C77" s="716">
        <v>22</v>
      </c>
    </row>
    <row r="78" spans="1:3" x14ac:dyDescent="0.2">
      <c r="A78" s="716" t="s">
        <v>64</v>
      </c>
      <c r="B78" s="297" t="s">
        <v>64</v>
      </c>
      <c r="C78" s="716">
        <v>3</v>
      </c>
    </row>
    <row r="79" spans="1:3" x14ac:dyDescent="0.2">
      <c r="A79" s="716" t="s">
        <v>713</v>
      </c>
      <c r="B79" s="542" t="s">
        <v>713</v>
      </c>
      <c r="C79" s="716">
        <v>1</v>
      </c>
    </row>
    <row r="80" spans="1:3" x14ac:dyDescent="0.2">
      <c r="A80" s="716" t="s">
        <v>65</v>
      </c>
      <c r="B80" s="297" t="s">
        <v>65</v>
      </c>
      <c r="C80" s="716">
        <v>22</v>
      </c>
    </row>
    <row r="81" spans="1:3" x14ac:dyDescent="0.2">
      <c r="A81" s="716" t="s">
        <v>67</v>
      </c>
      <c r="B81" s="297" t="s">
        <v>67</v>
      </c>
      <c r="C81" s="716">
        <v>22</v>
      </c>
    </row>
    <row r="82" spans="1:3" x14ac:dyDescent="0.2">
      <c r="A82" s="716" t="s">
        <v>68</v>
      </c>
      <c r="B82" s="297" t="s">
        <v>68</v>
      </c>
      <c r="C82" s="716">
        <v>22</v>
      </c>
    </row>
    <row r="83" spans="1:3" x14ac:dyDescent="0.2">
      <c r="A83" s="716" t="s">
        <v>69</v>
      </c>
      <c r="B83" s="297" t="s">
        <v>69</v>
      </c>
      <c r="C83" s="716">
        <v>22</v>
      </c>
    </row>
    <row r="84" spans="1:3" x14ac:dyDescent="0.2">
      <c r="A84" s="716" t="s">
        <v>132</v>
      </c>
      <c r="B84" s="297" t="s">
        <v>132</v>
      </c>
      <c r="C84" s="716">
        <v>22</v>
      </c>
    </row>
    <row r="85" spans="1:3" x14ac:dyDescent="0.2">
      <c r="A85" s="716" t="s">
        <v>70</v>
      </c>
      <c r="B85" s="297" t="s">
        <v>70</v>
      </c>
      <c r="C85" s="716">
        <v>22</v>
      </c>
    </row>
    <row r="86" spans="1:3" x14ac:dyDescent="0.2">
      <c r="A86" s="716" t="s">
        <v>71</v>
      </c>
      <c r="B86" s="297" t="s">
        <v>71</v>
      </c>
      <c r="C86" s="716">
        <v>22</v>
      </c>
    </row>
    <row r="87" spans="1:3" x14ac:dyDescent="0.2">
      <c r="A87" s="716" t="s">
        <v>997</v>
      </c>
      <c r="B87" s="297"/>
      <c r="C87" s="716">
        <v>1</v>
      </c>
    </row>
    <row r="88" spans="1:3" x14ac:dyDescent="0.2">
      <c r="A88" s="716" t="s">
        <v>72</v>
      </c>
      <c r="B88" s="297" t="s">
        <v>72</v>
      </c>
      <c r="C88" s="716">
        <v>22</v>
      </c>
    </row>
    <row r="89" spans="1:3" x14ac:dyDescent="0.2">
      <c r="A89" s="716" t="s">
        <v>992</v>
      </c>
      <c r="B89" s="297" t="s">
        <v>1293</v>
      </c>
      <c r="C89" s="716">
        <v>7</v>
      </c>
    </row>
    <row r="90" spans="1:3" x14ac:dyDescent="0.2">
      <c r="A90" s="716" t="s">
        <v>73</v>
      </c>
      <c r="B90" s="297" t="s">
        <v>73</v>
      </c>
      <c r="C90" s="716">
        <v>2</v>
      </c>
    </row>
    <row r="91" spans="1:3" x14ac:dyDescent="0.2">
      <c r="A91" s="716" t="s">
        <v>74</v>
      </c>
      <c r="B91" s="297" t="s">
        <v>74</v>
      </c>
      <c r="C91" s="716">
        <v>1</v>
      </c>
    </row>
    <row r="92" spans="1:3" x14ac:dyDescent="0.2">
      <c r="A92" s="716" t="s">
        <v>75</v>
      </c>
      <c r="B92" s="297" t="s">
        <v>75</v>
      </c>
      <c r="C92" s="716">
        <v>22</v>
      </c>
    </row>
    <row r="93" spans="1:3" x14ac:dyDescent="0.2">
      <c r="A93" s="716" t="s">
        <v>76</v>
      </c>
      <c r="B93" s="297" t="s">
        <v>76</v>
      </c>
      <c r="C93" s="716">
        <v>22</v>
      </c>
    </row>
    <row r="94" spans="1:3" x14ac:dyDescent="0.2">
      <c r="A94" s="716" t="s">
        <v>582</v>
      </c>
      <c r="B94" t="s">
        <v>364</v>
      </c>
      <c r="C94" s="716">
        <v>22</v>
      </c>
    </row>
    <row r="95" spans="1:3" x14ac:dyDescent="0.2">
      <c r="A95" s="716" t="s">
        <v>77</v>
      </c>
      <c r="B95" s="297" t="s">
        <v>77</v>
      </c>
      <c r="C95" s="716">
        <v>22</v>
      </c>
    </row>
    <row r="96" spans="1:3" x14ac:dyDescent="0.2">
      <c r="A96" s="716" t="s">
        <v>78</v>
      </c>
      <c r="B96" s="297" t="s">
        <v>78</v>
      </c>
      <c r="C96" s="716">
        <v>1</v>
      </c>
    </row>
    <row r="97" spans="1:3" x14ac:dyDescent="0.2">
      <c r="A97" s="716" t="s">
        <v>998</v>
      </c>
      <c r="B97" s="297"/>
      <c r="C97" s="716">
        <v>1</v>
      </c>
    </row>
    <row r="98" spans="1:3" x14ac:dyDescent="0.2">
      <c r="A98" s="716" t="s">
        <v>79</v>
      </c>
      <c r="B98" s="297" t="s">
        <v>79</v>
      </c>
      <c r="C98" s="716">
        <v>3</v>
      </c>
    </row>
    <row r="99" spans="1:3" x14ac:dyDescent="0.2">
      <c r="A99" s="716" t="s">
        <v>80</v>
      </c>
      <c r="B99" s="297" t="s">
        <v>80</v>
      </c>
      <c r="C99" s="716">
        <v>1</v>
      </c>
    </row>
    <row r="100" spans="1:3" x14ac:dyDescent="0.2">
      <c r="A100" s="716" t="s">
        <v>82</v>
      </c>
      <c r="B100" s="297" t="s">
        <v>82</v>
      </c>
      <c r="C100" s="716">
        <v>22</v>
      </c>
    </row>
    <row r="101" spans="1:3" x14ac:dyDescent="0.2">
      <c r="A101" s="716" t="s">
        <v>83</v>
      </c>
      <c r="B101" s="297" t="s">
        <v>83</v>
      </c>
      <c r="C101" s="716">
        <v>12</v>
      </c>
    </row>
    <row r="102" spans="1:3" x14ac:dyDescent="0.2">
      <c r="A102" s="716" t="s">
        <v>85</v>
      </c>
      <c r="B102" s="297" t="s">
        <v>85</v>
      </c>
      <c r="C102" s="716">
        <v>5</v>
      </c>
    </row>
    <row r="103" spans="1:3" x14ac:dyDescent="0.2">
      <c r="A103" s="716" t="s">
        <v>84</v>
      </c>
      <c r="B103" s="297" t="s">
        <v>84</v>
      </c>
      <c r="C103" s="716">
        <v>6</v>
      </c>
    </row>
    <row r="104" spans="1:3" x14ac:dyDescent="0.2">
      <c r="A104" s="716" t="s">
        <v>86</v>
      </c>
      <c r="B104" s="297" t="s">
        <v>86</v>
      </c>
      <c r="C104" s="716">
        <v>22</v>
      </c>
    </row>
    <row r="105" spans="1:3" x14ac:dyDescent="0.2">
      <c r="A105" s="716" t="s">
        <v>196</v>
      </c>
      <c r="B105" s="297" t="s">
        <v>196</v>
      </c>
      <c r="C105" s="716">
        <v>22</v>
      </c>
    </row>
    <row r="106" spans="1:3" x14ac:dyDescent="0.2">
      <c r="A106" s="716" t="s">
        <v>89</v>
      </c>
      <c r="B106" s="297" t="s">
        <v>89</v>
      </c>
      <c r="C106" s="716">
        <v>5</v>
      </c>
    </row>
    <row r="107" spans="1:3" x14ac:dyDescent="0.2">
      <c r="A107" s="716" t="s">
        <v>90</v>
      </c>
      <c r="B107" s="297" t="s">
        <v>90</v>
      </c>
      <c r="C107" s="716">
        <v>6</v>
      </c>
    </row>
    <row r="108" spans="1:3" x14ac:dyDescent="0.2">
      <c r="A108" s="716" t="s">
        <v>994</v>
      </c>
      <c r="B108" s="297" t="s">
        <v>91</v>
      </c>
      <c r="C108" s="716">
        <v>22</v>
      </c>
    </row>
    <row r="109" spans="1:3" x14ac:dyDescent="0.2">
      <c r="A109" s="716" t="s">
        <v>94</v>
      </c>
      <c r="B109" s="297" t="s">
        <v>94</v>
      </c>
      <c r="C109" s="716">
        <v>2</v>
      </c>
    </row>
    <row r="110" spans="1:3" x14ac:dyDescent="0.2">
      <c r="A110" s="716" t="s">
        <v>92</v>
      </c>
      <c r="B110" s="297" t="s">
        <v>92</v>
      </c>
      <c r="C110" s="716">
        <v>5</v>
      </c>
    </row>
    <row r="111" spans="1:3" x14ac:dyDescent="0.2">
      <c r="A111" s="716" t="s">
        <v>93</v>
      </c>
      <c r="B111" s="297" t="s">
        <v>93</v>
      </c>
      <c r="C111" s="716">
        <v>22</v>
      </c>
    </row>
    <row r="112" spans="1:3" x14ac:dyDescent="0.2">
      <c r="A112" s="716" t="s">
        <v>95</v>
      </c>
      <c r="B112" s="297" t="s">
        <v>95</v>
      </c>
      <c r="C112" s="716">
        <v>22</v>
      </c>
    </row>
    <row r="113" spans="1:3" x14ac:dyDescent="0.2">
      <c r="A113" s="716" t="s">
        <v>423</v>
      </c>
      <c r="B113" s="297" t="s">
        <v>423</v>
      </c>
      <c r="C113" s="716">
        <v>5</v>
      </c>
    </row>
    <row r="114" spans="1:3" x14ac:dyDescent="0.2">
      <c r="A114" s="716" t="s">
        <v>197</v>
      </c>
      <c r="B114" s="542" t="s">
        <v>197</v>
      </c>
      <c r="C114" s="716">
        <v>1</v>
      </c>
    </row>
    <row r="115" spans="1:3" x14ac:dyDescent="0.2">
      <c r="A115" s="716" t="s">
        <v>97</v>
      </c>
      <c r="B115" s="297" t="s">
        <v>97</v>
      </c>
      <c r="C115" s="716">
        <v>2</v>
      </c>
    </row>
    <row r="116" spans="1:3" x14ac:dyDescent="0.2">
      <c r="A116" s="716" t="s">
        <v>98</v>
      </c>
      <c r="B116" s="297" t="s">
        <v>98</v>
      </c>
      <c r="C116" s="716">
        <v>1</v>
      </c>
    </row>
    <row r="117" spans="1:3" x14ac:dyDescent="0.2">
      <c r="A117" s="716" t="s">
        <v>993</v>
      </c>
      <c r="B117" s="297" t="s">
        <v>1294</v>
      </c>
      <c r="C117" s="716">
        <v>7</v>
      </c>
    </row>
    <row r="118" spans="1:3" x14ac:dyDescent="0.2">
      <c r="A118" s="716" t="s">
        <v>99</v>
      </c>
      <c r="B118" s="297" t="s">
        <v>99</v>
      </c>
      <c r="C118" s="716">
        <v>22</v>
      </c>
    </row>
    <row r="119" spans="1:3" x14ac:dyDescent="0.2">
      <c r="A119" s="716" t="s">
        <v>100</v>
      </c>
      <c r="B119" s="297" t="s">
        <v>100</v>
      </c>
      <c r="C119" s="716">
        <v>22</v>
      </c>
    </row>
    <row r="120" spans="1:3" x14ac:dyDescent="0.2">
      <c r="A120" s="716" t="s">
        <v>101</v>
      </c>
      <c r="B120" s="297" t="s">
        <v>101</v>
      </c>
      <c r="C120" s="716">
        <v>22</v>
      </c>
    </row>
    <row r="121" spans="1:3" x14ac:dyDescent="0.2">
      <c r="A121" s="716" t="s">
        <v>102</v>
      </c>
      <c r="B121" s="297" t="s">
        <v>102</v>
      </c>
      <c r="C121" s="716">
        <v>15</v>
      </c>
    </row>
    <row r="122" spans="1:3" x14ac:dyDescent="0.2">
      <c r="A122" s="716" t="s">
        <v>103</v>
      </c>
      <c r="B122" s="297" t="s">
        <v>103</v>
      </c>
      <c r="C122" s="716">
        <v>20</v>
      </c>
    </row>
    <row r="123" spans="1:3" x14ac:dyDescent="0.2">
      <c r="A123" s="716" t="s">
        <v>104</v>
      </c>
      <c r="B123" s="297" t="s">
        <v>104</v>
      </c>
      <c r="C123" s="716">
        <v>3</v>
      </c>
    </row>
    <row r="124" spans="1:3" x14ac:dyDescent="0.2">
      <c r="A124" s="716" t="s">
        <v>199</v>
      </c>
      <c r="B124" s="542" t="s">
        <v>199</v>
      </c>
      <c r="C124" s="716">
        <v>22</v>
      </c>
    </row>
    <row r="125" spans="1:3" x14ac:dyDescent="0.2">
      <c r="A125" s="716" t="s">
        <v>106</v>
      </c>
      <c r="B125" s="297" t="s">
        <v>106</v>
      </c>
      <c r="C125" s="716">
        <v>22</v>
      </c>
    </row>
    <row r="126" spans="1:3" x14ac:dyDescent="0.2">
      <c r="A126" s="716" t="s">
        <v>107</v>
      </c>
      <c r="B126" s="297" t="s">
        <v>107</v>
      </c>
      <c r="C126" s="716">
        <v>22</v>
      </c>
    </row>
    <row r="127" spans="1:3" x14ac:dyDescent="0.2">
      <c r="A127" s="716" t="s">
        <v>999</v>
      </c>
      <c r="B127" t="s">
        <v>999</v>
      </c>
      <c r="C127" s="716">
        <v>22</v>
      </c>
    </row>
    <row r="128" spans="1:3" x14ac:dyDescent="0.2">
      <c r="A128" s="716" t="s">
        <v>108</v>
      </c>
      <c r="B128" t="s">
        <v>108</v>
      </c>
      <c r="C128" s="716">
        <v>17</v>
      </c>
    </row>
    <row r="129" spans="1:3" x14ac:dyDescent="0.2">
      <c r="A129" s="716" t="s">
        <v>578</v>
      </c>
      <c r="B129" t="s">
        <v>362</v>
      </c>
      <c r="C129" s="716">
        <v>22</v>
      </c>
    </row>
    <row r="130" spans="1:3" x14ac:dyDescent="0.2">
      <c r="A130" s="716" t="s">
        <v>279</v>
      </c>
      <c r="B130" s="297" t="s">
        <v>279</v>
      </c>
      <c r="C130" s="716">
        <v>4</v>
      </c>
    </row>
    <row r="131" spans="1:3" x14ac:dyDescent="0.2">
      <c r="A131" s="716" t="s">
        <v>200</v>
      </c>
      <c r="B131" s="542" t="s">
        <v>200</v>
      </c>
      <c r="C131" s="716">
        <v>1</v>
      </c>
    </row>
    <row r="132" spans="1:3" x14ac:dyDescent="0.2">
      <c r="A132" s="716" t="s">
        <v>109</v>
      </c>
      <c r="B132" s="297" t="s">
        <v>109</v>
      </c>
      <c r="C132" s="716">
        <v>22</v>
      </c>
    </row>
    <row r="133" spans="1:3" x14ac:dyDescent="0.2">
      <c r="A133" s="716" t="s">
        <v>366</v>
      </c>
      <c r="B133" s="297" t="s">
        <v>366</v>
      </c>
      <c r="C133" s="716">
        <v>4</v>
      </c>
    </row>
    <row r="134" spans="1:3" x14ac:dyDescent="0.2">
      <c r="A134" s="716" t="s">
        <v>110</v>
      </c>
      <c r="B134" s="297" t="s">
        <v>110</v>
      </c>
      <c r="C134" s="716">
        <v>5</v>
      </c>
    </row>
    <row r="135" spans="1:3" x14ac:dyDescent="0.2">
      <c r="A135" s="716" t="s">
        <v>111</v>
      </c>
      <c r="B135" s="297" t="s">
        <v>111</v>
      </c>
      <c r="C135" s="716">
        <v>22</v>
      </c>
    </row>
    <row r="136" spans="1:3" x14ac:dyDescent="0.2">
      <c r="A136" s="716" t="s">
        <v>23</v>
      </c>
      <c r="B136" s="297" t="s">
        <v>23</v>
      </c>
      <c r="C136" s="716">
        <v>22</v>
      </c>
    </row>
    <row r="137" spans="1:3" x14ac:dyDescent="0.2">
      <c r="A137" s="716" t="s">
        <v>113</v>
      </c>
      <c r="B137" s="297" t="s">
        <v>113</v>
      </c>
      <c r="C137" s="716">
        <v>22</v>
      </c>
    </row>
    <row r="138" spans="1:3" x14ac:dyDescent="0.2">
      <c r="A138" s="716" t="s">
        <v>201</v>
      </c>
      <c r="B138" s="542" t="s">
        <v>201</v>
      </c>
      <c r="C138" s="716">
        <v>22</v>
      </c>
    </row>
    <row r="139" spans="1:3" x14ac:dyDescent="0.2">
      <c r="A139" s="716" t="s">
        <v>114</v>
      </c>
      <c r="B139" s="297" t="s">
        <v>114</v>
      </c>
      <c r="C139" s="716">
        <v>22</v>
      </c>
    </row>
    <row r="140" spans="1:3" x14ac:dyDescent="0.2">
      <c r="A140" s="716" t="s">
        <v>115</v>
      </c>
      <c r="B140" s="297" t="s">
        <v>115</v>
      </c>
      <c r="C140" s="716">
        <v>1</v>
      </c>
    </row>
    <row r="141" spans="1:3" x14ac:dyDescent="0.2">
      <c r="A141" s="716" t="s">
        <v>117</v>
      </c>
      <c r="B141" s="297" t="s">
        <v>117</v>
      </c>
      <c r="C141" s="716">
        <v>22</v>
      </c>
    </row>
    <row r="142" spans="1:3" x14ac:dyDescent="0.2">
      <c r="A142" s="716" t="s">
        <v>119</v>
      </c>
      <c r="B142" s="297" t="s">
        <v>119</v>
      </c>
      <c r="C142" s="716">
        <v>8</v>
      </c>
    </row>
    <row r="143" spans="1:3" x14ac:dyDescent="0.2">
      <c r="A143" s="716" t="s">
        <v>120</v>
      </c>
      <c r="B143" s="297" t="s">
        <v>120</v>
      </c>
      <c r="C143" s="716">
        <v>22</v>
      </c>
    </row>
    <row r="144" spans="1:3" x14ac:dyDescent="0.2">
      <c r="A144" s="716" t="s">
        <v>121</v>
      </c>
      <c r="B144" s="297" t="s">
        <v>121</v>
      </c>
      <c r="C144" s="716">
        <v>22</v>
      </c>
    </row>
    <row r="145" spans="1:3" x14ac:dyDescent="0.2">
      <c r="A145" s="716" t="s">
        <v>122</v>
      </c>
      <c r="B145" s="297" t="s">
        <v>122</v>
      </c>
      <c r="C145" s="716">
        <v>22</v>
      </c>
    </row>
    <row r="146" spans="1:3" x14ac:dyDescent="0.2">
      <c r="A146" s="716" t="s">
        <v>1002</v>
      </c>
      <c r="B146" t="s">
        <v>198</v>
      </c>
      <c r="C146" s="716">
        <v>4</v>
      </c>
    </row>
    <row r="147" spans="1:3" x14ac:dyDescent="0.2">
      <c r="A147" s="716" t="s">
        <v>1000</v>
      </c>
      <c r="C147" s="716">
        <v>22</v>
      </c>
    </row>
    <row r="148" spans="1:3" x14ac:dyDescent="0.2">
      <c r="A148" s="716" t="s">
        <v>123</v>
      </c>
      <c r="B148" t="s">
        <v>123</v>
      </c>
      <c r="C148" s="716">
        <v>1</v>
      </c>
    </row>
    <row r="149" spans="1:3" x14ac:dyDescent="0.2">
      <c r="A149" s="716" t="s">
        <v>112</v>
      </c>
      <c r="B149" s="297" t="s">
        <v>112</v>
      </c>
      <c r="C149" s="716">
        <v>5</v>
      </c>
    </row>
    <row r="150" spans="1:3" x14ac:dyDescent="0.2">
      <c r="A150" s="716" t="s">
        <v>124</v>
      </c>
      <c r="B150" s="297" t="s">
        <v>124</v>
      </c>
      <c r="C150" s="716">
        <v>22</v>
      </c>
    </row>
    <row r="151" spans="1:3" x14ac:dyDescent="0.2">
      <c r="A151" s="716" t="s">
        <v>203</v>
      </c>
      <c r="B151" s="542" t="s">
        <v>203</v>
      </c>
      <c r="C151" s="716">
        <v>22</v>
      </c>
    </row>
    <row r="152" spans="1:3" x14ac:dyDescent="0.2">
      <c r="A152" s="716" t="s">
        <v>125</v>
      </c>
      <c r="B152" s="297" t="s">
        <v>125</v>
      </c>
      <c r="C152" s="716">
        <v>22</v>
      </c>
    </row>
    <row r="153" spans="1:3" x14ac:dyDescent="0.2">
      <c r="A153" s="716" t="s">
        <v>126</v>
      </c>
      <c r="B153" s="297" t="s">
        <v>126</v>
      </c>
      <c r="C153" s="716">
        <v>22</v>
      </c>
    </row>
    <row r="154" spans="1:3" x14ac:dyDescent="0.2">
      <c r="A154" s="716" t="s">
        <v>127</v>
      </c>
      <c r="B154" s="297" t="s">
        <v>127</v>
      </c>
      <c r="C154" s="716">
        <v>10</v>
      </c>
    </row>
    <row r="155" spans="1:3" x14ac:dyDescent="0.2">
      <c r="A155" s="716" t="s">
        <v>128</v>
      </c>
      <c r="B155" s="297" t="s">
        <v>128</v>
      </c>
      <c r="C155" s="716">
        <v>10</v>
      </c>
    </row>
    <row r="156" spans="1:3" x14ac:dyDescent="0.2">
      <c r="A156" s="716" t="s">
        <v>129</v>
      </c>
      <c r="B156" s="297" t="s">
        <v>129</v>
      </c>
      <c r="C156" s="716">
        <v>22</v>
      </c>
    </row>
    <row r="157" spans="1:3" x14ac:dyDescent="0.2">
      <c r="A157" s="716" t="s">
        <v>130</v>
      </c>
      <c r="B157" s="297" t="s">
        <v>130</v>
      </c>
      <c r="C157" s="716">
        <v>2</v>
      </c>
    </row>
    <row r="158" spans="1:3" x14ac:dyDescent="0.2">
      <c r="A158" s="716" t="s">
        <v>131</v>
      </c>
      <c r="B158" s="297" t="s">
        <v>131</v>
      </c>
      <c r="C158" s="716">
        <v>3</v>
      </c>
    </row>
    <row r="159" spans="1:3" x14ac:dyDescent="0.2">
      <c r="A159" s="716" t="s">
        <v>133</v>
      </c>
      <c r="B159" s="297" t="s">
        <v>133</v>
      </c>
      <c r="C159" s="716">
        <v>22</v>
      </c>
    </row>
    <row r="160" spans="1:3" x14ac:dyDescent="0.2">
      <c r="A160" s="716" t="s">
        <v>134</v>
      </c>
      <c r="B160" s="297" t="s">
        <v>134</v>
      </c>
      <c r="C160" s="716">
        <v>5</v>
      </c>
    </row>
    <row r="161" spans="1:3" x14ac:dyDescent="0.2">
      <c r="A161" s="716" t="s">
        <v>88</v>
      </c>
      <c r="B161" s="297" t="s">
        <v>88</v>
      </c>
      <c r="C161" s="716">
        <v>13</v>
      </c>
    </row>
    <row r="162" spans="1:3" x14ac:dyDescent="0.2">
      <c r="A162" s="716" t="s">
        <v>136</v>
      </c>
      <c r="B162" s="297" t="s">
        <v>136</v>
      </c>
      <c r="C162" s="716">
        <v>4</v>
      </c>
    </row>
    <row r="163" spans="1:3" x14ac:dyDescent="0.2">
      <c r="A163" s="716" t="s">
        <v>137</v>
      </c>
      <c r="B163" s="297" t="s">
        <v>137</v>
      </c>
      <c r="C163" s="716">
        <v>6</v>
      </c>
    </row>
    <row r="164" spans="1:3" x14ac:dyDescent="0.2">
      <c r="A164" s="716" t="s">
        <v>138</v>
      </c>
      <c r="B164" s="297" t="s">
        <v>138</v>
      </c>
      <c r="C164" s="716">
        <v>22</v>
      </c>
    </row>
    <row r="165" spans="1:3" x14ac:dyDescent="0.2">
      <c r="A165" s="716" t="s">
        <v>180</v>
      </c>
      <c r="B165" s="297" t="s">
        <v>180</v>
      </c>
      <c r="C165" s="716">
        <v>22</v>
      </c>
    </row>
    <row r="166" spans="1:3" x14ac:dyDescent="0.2">
      <c r="A166" s="716" t="s">
        <v>205</v>
      </c>
      <c r="B166" s="542" t="s">
        <v>205</v>
      </c>
      <c r="C166" s="716">
        <v>1</v>
      </c>
    </row>
    <row r="167" spans="1:3" x14ac:dyDescent="0.2">
      <c r="A167" s="716" t="s">
        <v>141</v>
      </c>
      <c r="B167" s="297" t="s">
        <v>141</v>
      </c>
      <c r="C167" s="716">
        <v>22</v>
      </c>
    </row>
    <row r="168" spans="1:3" x14ac:dyDescent="0.2">
      <c r="A168" s="716" t="s">
        <v>142</v>
      </c>
      <c r="B168" s="297" t="s">
        <v>142</v>
      </c>
      <c r="C168" s="716">
        <v>5</v>
      </c>
    </row>
    <row r="169" spans="1:3" x14ac:dyDescent="0.2">
      <c r="A169" s="716" t="s">
        <v>143</v>
      </c>
      <c r="B169" s="297" t="s">
        <v>143</v>
      </c>
      <c r="C169" s="716">
        <v>22</v>
      </c>
    </row>
    <row r="170" spans="1:3" x14ac:dyDescent="0.2">
      <c r="A170" s="716" t="s">
        <v>368</v>
      </c>
      <c r="B170" s="297" t="s">
        <v>368</v>
      </c>
      <c r="C170" s="716">
        <v>4</v>
      </c>
    </row>
    <row r="171" spans="1:3" x14ac:dyDescent="0.2">
      <c r="A171" s="716" t="s">
        <v>206</v>
      </c>
      <c r="B171" s="297" t="s">
        <v>206</v>
      </c>
      <c r="C171" s="716">
        <v>22</v>
      </c>
    </row>
    <row r="172" spans="1:3" x14ac:dyDescent="0.2">
      <c r="A172" s="716" t="s">
        <v>144</v>
      </c>
      <c r="B172" s="297" t="s">
        <v>144</v>
      </c>
      <c r="C172" s="716">
        <v>22</v>
      </c>
    </row>
    <row r="173" spans="1:3" x14ac:dyDescent="0.2">
      <c r="A173" s="716" t="s">
        <v>145</v>
      </c>
      <c r="B173" s="297" t="s">
        <v>145</v>
      </c>
      <c r="C173" s="716">
        <v>22</v>
      </c>
    </row>
    <row r="174" spans="1:3" x14ac:dyDescent="0.2">
      <c r="A174" s="716" t="s">
        <v>146</v>
      </c>
      <c r="B174" s="297" t="s">
        <v>146</v>
      </c>
      <c r="C174" s="716">
        <v>2</v>
      </c>
    </row>
    <row r="175" spans="1:3" x14ac:dyDescent="0.2">
      <c r="A175" s="716" t="s">
        <v>148</v>
      </c>
      <c r="B175" s="297" t="s">
        <v>148</v>
      </c>
      <c r="C175" s="716">
        <v>4</v>
      </c>
    </row>
    <row r="176" spans="1:3" x14ac:dyDescent="0.2">
      <c r="A176" s="716" t="s">
        <v>20</v>
      </c>
      <c r="B176" s="297" t="s">
        <v>20</v>
      </c>
      <c r="C176" s="716">
        <v>22</v>
      </c>
    </row>
    <row r="177" spans="1:3" x14ac:dyDescent="0.2">
      <c r="A177" s="716" t="s">
        <v>149</v>
      </c>
      <c r="B177" s="297" t="s">
        <v>149</v>
      </c>
      <c r="C177" s="716">
        <v>22</v>
      </c>
    </row>
    <row r="178" spans="1:3" x14ac:dyDescent="0.2">
      <c r="A178" s="716" t="s">
        <v>150</v>
      </c>
      <c r="B178" s="297" t="s">
        <v>150</v>
      </c>
      <c r="C178" s="716">
        <v>22</v>
      </c>
    </row>
    <row r="179" spans="1:3" x14ac:dyDescent="0.2">
      <c r="A179" s="716" t="s">
        <v>425</v>
      </c>
      <c r="B179" s="297" t="s">
        <v>425</v>
      </c>
      <c r="C179" s="716">
        <v>22</v>
      </c>
    </row>
    <row r="180" spans="1:3" x14ac:dyDescent="0.2">
      <c r="A180" s="716" t="s">
        <v>152</v>
      </c>
      <c r="B180" s="297" t="s">
        <v>152</v>
      </c>
      <c r="C180" s="716">
        <v>3</v>
      </c>
    </row>
    <row r="181" spans="1:3" x14ac:dyDescent="0.2">
      <c r="A181" s="716" t="s">
        <v>31</v>
      </c>
      <c r="B181" s="297" t="s">
        <v>31</v>
      </c>
      <c r="C181" s="716">
        <v>22</v>
      </c>
    </row>
    <row r="182" spans="1:3" x14ac:dyDescent="0.2">
      <c r="A182" s="716" t="s">
        <v>369</v>
      </c>
      <c r="B182" s="542" t="s">
        <v>369</v>
      </c>
      <c r="C182" s="716">
        <v>22</v>
      </c>
    </row>
    <row r="183" spans="1:3" x14ac:dyDescent="0.2">
      <c r="A183" s="716" t="s">
        <v>370</v>
      </c>
      <c r="B183" s="297" t="s">
        <v>370</v>
      </c>
      <c r="C183" s="716">
        <v>22</v>
      </c>
    </row>
    <row r="184" spans="1:3" x14ac:dyDescent="0.2">
      <c r="A184" s="716" t="s">
        <v>371</v>
      </c>
      <c r="B184" s="297" t="s">
        <v>371</v>
      </c>
      <c r="C184" s="716">
        <v>22</v>
      </c>
    </row>
    <row r="185" spans="1:3" x14ac:dyDescent="0.2">
      <c r="A185" s="716" t="s">
        <v>424</v>
      </c>
      <c r="B185" s="297" t="s">
        <v>424</v>
      </c>
      <c r="C185" s="716">
        <v>5</v>
      </c>
    </row>
    <row r="186" spans="1:3" x14ac:dyDescent="0.2">
      <c r="A186" s="716" t="s">
        <v>154</v>
      </c>
      <c r="B186" s="297" t="s">
        <v>154</v>
      </c>
      <c r="C186" s="716">
        <v>19</v>
      </c>
    </row>
    <row r="187" spans="1:3" x14ac:dyDescent="0.2">
      <c r="A187" s="716" t="s">
        <v>155</v>
      </c>
      <c r="B187" s="297" t="s">
        <v>155</v>
      </c>
      <c r="C187" s="716">
        <v>22</v>
      </c>
    </row>
    <row r="188" spans="1:3" x14ac:dyDescent="0.2">
      <c r="A188" s="716" t="s">
        <v>157</v>
      </c>
      <c r="B188" s="297" t="s">
        <v>157</v>
      </c>
      <c r="C188" s="716">
        <v>1</v>
      </c>
    </row>
    <row r="189" spans="1:3" x14ac:dyDescent="0.2">
      <c r="A189" s="716" t="s">
        <v>158</v>
      </c>
      <c r="B189" s="297" t="s">
        <v>158</v>
      </c>
      <c r="C189" s="716">
        <v>1</v>
      </c>
    </row>
    <row r="190" spans="1:3" x14ac:dyDescent="0.2">
      <c r="A190" s="716" t="s">
        <v>995</v>
      </c>
      <c r="B190" s="297" t="s">
        <v>159</v>
      </c>
      <c r="C190" s="716">
        <v>5</v>
      </c>
    </row>
    <row r="191" spans="1:3" x14ac:dyDescent="0.2">
      <c r="A191" s="716" t="s">
        <v>207</v>
      </c>
      <c r="B191" s="297" t="s">
        <v>1295</v>
      </c>
      <c r="C191" s="716">
        <v>7</v>
      </c>
    </row>
    <row r="192" spans="1:3" x14ac:dyDescent="0.2">
      <c r="A192" s="716" t="s">
        <v>160</v>
      </c>
      <c r="B192" s="297" t="s">
        <v>160</v>
      </c>
      <c r="C192" s="716">
        <v>6</v>
      </c>
    </row>
    <row r="193" spans="1:3" x14ac:dyDescent="0.2">
      <c r="A193" s="716" t="s">
        <v>161</v>
      </c>
      <c r="B193" s="297" t="s">
        <v>161</v>
      </c>
      <c r="C193" s="716">
        <v>14</v>
      </c>
    </row>
    <row r="194" spans="1:3" x14ac:dyDescent="0.2">
      <c r="A194" s="716" t="s">
        <v>372</v>
      </c>
      <c r="B194" s="297" t="s">
        <v>372</v>
      </c>
      <c r="C194" s="716">
        <v>22</v>
      </c>
    </row>
    <row r="195" spans="1:3" x14ac:dyDescent="0.2">
      <c r="A195" s="716" t="s">
        <v>162</v>
      </c>
      <c r="B195" s="297" t="s">
        <v>162</v>
      </c>
      <c r="C195" s="716">
        <v>22</v>
      </c>
    </row>
    <row r="196" spans="1:3" x14ac:dyDescent="0.2">
      <c r="A196" s="716" t="s">
        <v>163</v>
      </c>
      <c r="B196" s="297" t="s">
        <v>163</v>
      </c>
      <c r="C196" s="716">
        <v>22</v>
      </c>
    </row>
    <row r="197" spans="1:3" x14ac:dyDescent="0.2">
      <c r="A197" s="716" t="s">
        <v>164</v>
      </c>
      <c r="B197" s="297" t="s">
        <v>164</v>
      </c>
      <c r="C197" s="716">
        <v>22</v>
      </c>
    </row>
    <row r="198" spans="1:3" x14ac:dyDescent="0.2">
      <c r="A198" s="716" t="s">
        <v>166</v>
      </c>
      <c r="B198" s="297" t="s">
        <v>166</v>
      </c>
      <c r="C198" s="716">
        <v>5</v>
      </c>
    </row>
    <row r="199" spans="1:3" x14ac:dyDescent="0.2">
      <c r="A199" s="716" t="s">
        <v>167</v>
      </c>
      <c r="B199" s="297" t="s">
        <v>167</v>
      </c>
      <c r="C199" s="716">
        <v>22</v>
      </c>
    </row>
    <row r="200" spans="1:3" x14ac:dyDescent="0.2">
      <c r="A200" s="716" t="s">
        <v>168</v>
      </c>
      <c r="B200" s="297" t="s">
        <v>168</v>
      </c>
      <c r="C200" s="716">
        <v>6</v>
      </c>
    </row>
    <row r="201" spans="1:3" x14ac:dyDescent="0.2">
      <c r="A201" s="716" t="s">
        <v>210</v>
      </c>
      <c r="B201" s="542" t="s">
        <v>210</v>
      </c>
      <c r="C201" s="716">
        <v>22</v>
      </c>
    </row>
    <row r="202" spans="1:3" x14ac:dyDescent="0.2">
      <c r="A202" s="716" t="s">
        <v>169</v>
      </c>
      <c r="B202" s="297" t="s">
        <v>169</v>
      </c>
      <c r="C202" s="716">
        <v>22</v>
      </c>
    </row>
    <row r="203" spans="1:3" x14ac:dyDescent="0.2">
      <c r="A203" s="716" t="s">
        <v>170</v>
      </c>
      <c r="B203" s="297" t="s">
        <v>170</v>
      </c>
      <c r="C203" s="716">
        <v>6</v>
      </c>
    </row>
    <row r="204" spans="1:3" x14ac:dyDescent="0.2">
      <c r="A204" s="716" t="s">
        <v>165</v>
      </c>
      <c r="B204" s="297" t="s">
        <v>165</v>
      </c>
      <c r="C204" s="716">
        <v>5</v>
      </c>
    </row>
    <row r="205" spans="1:3" x14ac:dyDescent="0.2">
      <c r="A205" s="716" t="s">
        <v>172</v>
      </c>
      <c r="B205" s="297" t="s">
        <v>172</v>
      </c>
      <c r="C205" s="716">
        <v>1</v>
      </c>
    </row>
    <row r="206" spans="1:3" x14ac:dyDescent="0.2">
      <c r="A206" s="716" t="s">
        <v>174</v>
      </c>
      <c r="B206" s="297" t="s">
        <v>174</v>
      </c>
      <c r="C206" s="716">
        <v>22</v>
      </c>
    </row>
    <row r="207" spans="1:3" x14ac:dyDescent="0.2">
      <c r="A207" s="716" t="s">
        <v>175</v>
      </c>
      <c r="B207" s="297" t="s">
        <v>1296</v>
      </c>
      <c r="C207" s="716">
        <v>9</v>
      </c>
    </row>
    <row r="208" spans="1:3" x14ac:dyDescent="0.2">
      <c r="A208" s="716" t="s">
        <v>177</v>
      </c>
      <c r="B208" s="297" t="s">
        <v>177</v>
      </c>
      <c r="C208" s="716">
        <v>10</v>
      </c>
    </row>
    <row r="209" spans="1:3" x14ac:dyDescent="0.2">
      <c r="A209" s="716" t="s">
        <v>284</v>
      </c>
      <c r="B209" s="297" t="s">
        <v>1297</v>
      </c>
      <c r="C209" s="716">
        <v>18</v>
      </c>
    </row>
    <row r="210" spans="1:3" x14ac:dyDescent="0.2">
      <c r="A210" s="716" t="s">
        <v>178</v>
      </c>
      <c r="B210" s="297" t="s">
        <v>178</v>
      </c>
      <c r="C210" s="716">
        <v>6</v>
      </c>
    </row>
    <row r="211" spans="1:3" x14ac:dyDescent="0.2">
      <c r="A211" s="716" t="s">
        <v>118</v>
      </c>
      <c r="B211" s="297" t="s">
        <v>118</v>
      </c>
      <c r="C211" s="716">
        <v>22</v>
      </c>
    </row>
    <row r="212" spans="1:3" x14ac:dyDescent="0.2">
      <c r="A212" s="716" t="s">
        <v>594</v>
      </c>
      <c r="B212" s="297" t="s">
        <v>179</v>
      </c>
      <c r="C212" s="716">
        <v>10</v>
      </c>
    </row>
    <row r="213" spans="1:3" x14ac:dyDescent="0.2">
      <c r="A213" s="716" t="s">
        <v>147</v>
      </c>
      <c r="B213" s="297" t="s">
        <v>147</v>
      </c>
      <c r="C213" s="716">
        <v>22</v>
      </c>
    </row>
    <row r="214" spans="1:3" x14ac:dyDescent="0.2">
      <c r="A214" s="716" t="s">
        <v>181</v>
      </c>
      <c r="B214" s="297" t="s">
        <v>181</v>
      </c>
      <c r="C214" s="716">
        <v>22</v>
      </c>
    </row>
    <row r="215" spans="1:3" x14ac:dyDescent="0.2">
      <c r="A215" s="716" t="s">
        <v>182</v>
      </c>
      <c r="B215" s="297" t="s">
        <v>182</v>
      </c>
      <c r="C215" s="716">
        <v>22</v>
      </c>
    </row>
    <row r="216" spans="1:3" x14ac:dyDescent="0.2">
      <c r="A216" s="773" t="s">
        <v>151</v>
      </c>
      <c r="B216" s="297" t="s">
        <v>151</v>
      </c>
      <c r="C216" s="773">
        <v>22</v>
      </c>
    </row>
    <row r="217" spans="1:3" x14ac:dyDescent="0.2">
      <c r="A217" t="s">
        <v>55</v>
      </c>
      <c r="B217" t="s">
        <v>55</v>
      </c>
    </row>
    <row r="218" spans="1:3" x14ac:dyDescent="0.2">
      <c r="A218" t="s">
        <v>66</v>
      </c>
      <c r="B218" t="s">
        <v>66</v>
      </c>
    </row>
    <row r="219" spans="1:3" ht="15" x14ac:dyDescent="0.25">
      <c r="A219" s="869" t="s">
        <v>105</v>
      </c>
      <c r="B219" s="869" t="s">
        <v>105</v>
      </c>
    </row>
    <row r="220" spans="1:3" x14ac:dyDescent="0.2">
      <c r="A220" t="s">
        <v>135</v>
      </c>
      <c r="B220" t="s">
        <v>135</v>
      </c>
    </row>
    <row r="221" spans="1:3" x14ac:dyDescent="0.2">
      <c r="A221" t="s">
        <v>153</v>
      </c>
      <c r="B221" t="s">
        <v>153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EE55E-4424-4577-A0C0-29AC0DFF462E}">
  <dimension ref="A1:B217"/>
  <sheetViews>
    <sheetView topLeftCell="A187" zoomScale="115" zoomScaleNormal="115" workbookViewId="0">
      <selection activeCell="B190" sqref="B190"/>
    </sheetView>
  </sheetViews>
  <sheetFormatPr defaultRowHeight="12.75" x14ac:dyDescent="0.2"/>
  <cols>
    <col min="1" max="2" width="34" bestFit="1" customWidth="1"/>
  </cols>
  <sheetData>
    <row r="1" spans="1:2" ht="15" x14ac:dyDescent="0.25">
      <c r="A1" s="307" t="s">
        <v>187</v>
      </c>
      <c r="B1" s="307" t="s">
        <v>1298</v>
      </c>
    </row>
    <row r="2" spans="1:2" x14ac:dyDescent="0.2">
      <c r="A2" s="542" t="s">
        <v>0</v>
      </c>
      <c r="B2" s="297" t="s">
        <v>0</v>
      </c>
    </row>
    <row r="3" spans="1:2" x14ac:dyDescent="0.2">
      <c r="A3" s="542" t="s">
        <v>1</v>
      </c>
      <c r="B3" s="297" t="s">
        <v>1</v>
      </c>
    </row>
    <row r="4" spans="1:2" x14ac:dyDescent="0.2">
      <c r="A4" s="542" t="s">
        <v>2</v>
      </c>
      <c r="B4" s="297" t="s">
        <v>2</v>
      </c>
    </row>
    <row r="5" spans="1:2" x14ac:dyDescent="0.2">
      <c r="A5" s="716" t="s">
        <v>996</v>
      </c>
      <c r="B5" s="297"/>
    </row>
    <row r="6" spans="1:2" x14ac:dyDescent="0.2">
      <c r="A6" s="542" t="s">
        <v>188</v>
      </c>
      <c r="B6" s="297" t="s">
        <v>188</v>
      </c>
    </row>
    <row r="7" spans="1:2" x14ac:dyDescent="0.2">
      <c r="A7" s="542" t="s">
        <v>3</v>
      </c>
      <c r="B7" s="297" t="s">
        <v>3</v>
      </c>
    </row>
    <row r="8" spans="1:2" x14ac:dyDescent="0.2">
      <c r="A8" s="542" t="s">
        <v>190</v>
      </c>
      <c r="B8" s="297" t="s">
        <v>190</v>
      </c>
    </row>
    <row r="9" spans="1:2" x14ac:dyDescent="0.2">
      <c r="A9" s="542" t="s">
        <v>5</v>
      </c>
      <c r="B9" s="297" t="s">
        <v>5</v>
      </c>
    </row>
    <row r="10" spans="1:2" x14ac:dyDescent="0.2">
      <c r="A10" s="542" t="s">
        <v>11</v>
      </c>
      <c r="B10" s="297" t="s">
        <v>11</v>
      </c>
    </row>
    <row r="11" spans="1:2" x14ac:dyDescent="0.2">
      <c r="A11" s="542" t="s">
        <v>116</v>
      </c>
      <c r="B11" s="297" t="s">
        <v>116</v>
      </c>
    </row>
    <row r="12" spans="1:2" x14ac:dyDescent="0.2">
      <c r="A12" s="542" t="s">
        <v>6</v>
      </c>
      <c r="B12" s="297" t="s">
        <v>6</v>
      </c>
    </row>
    <row r="13" spans="1:2" x14ac:dyDescent="0.2">
      <c r="A13" s="542" t="s">
        <v>7</v>
      </c>
      <c r="B13" s="297" t="s">
        <v>7</v>
      </c>
    </row>
    <row r="14" spans="1:2" x14ac:dyDescent="0.2">
      <c r="A14" s="542" t="s">
        <v>4</v>
      </c>
      <c r="B14" s="297" t="s">
        <v>4</v>
      </c>
    </row>
    <row r="15" spans="1:2" x14ac:dyDescent="0.2">
      <c r="A15" s="542" t="s">
        <v>8</v>
      </c>
      <c r="B15" s="297" t="s">
        <v>8</v>
      </c>
    </row>
    <row r="16" spans="1:2" x14ac:dyDescent="0.2">
      <c r="A16" s="542" t="s">
        <v>9</v>
      </c>
      <c r="B16" s="297" t="s">
        <v>9</v>
      </c>
    </row>
    <row r="17" spans="1:2" x14ac:dyDescent="0.2">
      <c r="A17" s="542" t="s">
        <v>10</v>
      </c>
      <c r="B17" s="297" t="s">
        <v>10</v>
      </c>
    </row>
    <row r="18" spans="1:2" x14ac:dyDescent="0.2">
      <c r="A18" s="542" t="s">
        <v>12</v>
      </c>
      <c r="B18" s="297" t="s">
        <v>12</v>
      </c>
    </row>
    <row r="19" spans="1:2" x14ac:dyDescent="0.2">
      <c r="A19" s="542" t="s">
        <v>25</v>
      </c>
      <c r="B19" s="297" t="s">
        <v>25</v>
      </c>
    </row>
    <row r="20" spans="1:2" x14ac:dyDescent="0.2">
      <c r="A20" s="542" t="s">
        <v>13</v>
      </c>
      <c r="B20" s="297" t="s">
        <v>13</v>
      </c>
    </row>
    <row r="21" spans="1:2" x14ac:dyDescent="0.2">
      <c r="A21" s="542" t="s">
        <v>19</v>
      </c>
      <c r="B21" s="297" t="s">
        <v>19</v>
      </c>
    </row>
    <row r="22" spans="1:2" x14ac:dyDescent="0.2">
      <c r="A22" s="542" t="s">
        <v>43</v>
      </c>
      <c r="B22" s="297" t="s">
        <v>43</v>
      </c>
    </row>
    <row r="23" spans="1:2" x14ac:dyDescent="0.2">
      <c r="A23" s="542" t="s">
        <v>191</v>
      </c>
      <c r="B23" s="542" t="s">
        <v>191</v>
      </c>
    </row>
    <row r="24" spans="1:2" x14ac:dyDescent="0.2">
      <c r="A24" s="542" t="s">
        <v>14</v>
      </c>
      <c r="B24" s="297" t="s">
        <v>14</v>
      </c>
    </row>
    <row r="25" spans="1:2" x14ac:dyDescent="0.2">
      <c r="A25" s="542" t="s">
        <v>15</v>
      </c>
      <c r="B25" s="297" t="s">
        <v>15</v>
      </c>
    </row>
    <row r="26" spans="1:2" x14ac:dyDescent="0.2">
      <c r="A26" s="542" t="s">
        <v>16</v>
      </c>
      <c r="B26" s="297" t="s">
        <v>16</v>
      </c>
    </row>
    <row r="27" spans="1:2" x14ac:dyDescent="0.2">
      <c r="A27" s="542" t="s">
        <v>17</v>
      </c>
      <c r="B27" s="297" t="s">
        <v>17</v>
      </c>
    </row>
    <row r="28" spans="1:2" x14ac:dyDescent="0.2">
      <c r="A28" s="542" t="s">
        <v>18</v>
      </c>
      <c r="B28" s="297" t="s">
        <v>18</v>
      </c>
    </row>
    <row r="29" spans="1:2" x14ac:dyDescent="0.2">
      <c r="A29" s="542" t="s">
        <v>192</v>
      </c>
      <c r="B29" s="542" t="s">
        <v>192</v>
      </c>
    </row>
    <row r="30" spans="1:2" x14ac:dyDescent="0.2">
      <c r="A30" s="542" t="s">
        <v>21</v>
      </c>
      <c r="B30" s="297" t="s">
        <v>21</v>
      </c>
    </row>
    <row r="31" spans="1:2" x14ac:dyDescent="0.2">
      <c r="A31" s="542" t="s">
        <v>22</v>
      </c>
      <c r="B31" s="297" t="s">
        <v>22</v>
      </c>
    </row>
    <row r="32" spans="1:2" x14ac:dyDescent="0.2">
      <c r="A32" s="542" t="s">
        <v>176</v>
      </c>
      <c r="B32" s="297" t="s">
        <v>176</v>
      </c>
    </row>
    <row r="33" spans="1:2" x14ac:dyDescent="0.2">
      <c r="A33" s="542" t="s">
        <v>24</v>
      </c>
      <c r="B33" s="297" t="s">
        <v>24</v>
      </c>
    </row>
    <row r="34" spans="1:2" x14ac:dyDescent="0.2">
      <c r="A34" s="542" t="s">
        <v>26</v>
      </c>
      <c r="B34" s="297" t="s">
        <v>26</v>
      </c>
    </row>
    <row r="35" spans="1:2" x14ac:dyDescent="0.2">
      <c r="A35" s="542" t="s">
        <v>27</v>
      </c>
      <c r="B35" s="297" t="s">
        <v>27</v>
      </c>
    </row>
    <row r="36" spans="1:2" x14ac:dyDescent="0.2">
      <c r="A36" s="542" t="s">
        <v>28</v>
      </c>
      <c r="B36" s="297" t="s">
        <v>28</v>
      </c>
    </row>
    <row r="37" spans="1:2" x14ac:dyDescent="0.2">
      <c r="A37" s="542" t="s">
        <v>29</v>
      </c>
      <c r="B37" s="297" t="s">
        <v>29</v>
      </c>
    </row>
    <row r="38" spans="1:2" x14ac:dyDescent="0.2">
      <c r="A38" s="542" t="s">
        <v>193</v>
      </c>
      <c r="B38" s="542" t="s">
        <v>193</v>
      </c>
    </row>
    <row r="39" spans="1:2" x14ac:dyDescent="0.2">
      <c r="A39" s="542" t="s">
        <v>30</v>
      </c>
      <c r="B39" s="297" t="s">
        <v>30</v>
      </c>
    </row>
    <row r="40" spans="1:2" x14ac:dyDescent="0.2">
      <c r="A40" s="542" t="s">
        <v>32</v>
      </c>
      <c r="B40" s="297" t="s">
        <v>32</v>
      </c>
    </row>
    <row r="41" spans="1:2" x14ac:dyDescent="0.2">
      <c r="A41" s="542" t="s">
        <v>173</v>
      </c>
      <c r="B41" s="297" t="s">
        <v>173</v>
      </c>
    </row>
    <row r="42" spans="1:2" x14ac:dyDescent="0.2">
      <c r="A42" s="542" t="s">
        <v>33</v>
      </c>
      <c r="B42" s="297" t="s">
        <v>33</v>
      </c>
    </row>
    <row r="43" spans="1:2" x14ac:dyDescent="0.2">
      <c r="A43" s="542" t="s">
        <v>34</v>
      </c>
      <c r="B43" s="297" t="s">
        <v>34</v>
      </c>
    </row>
    <row r="44" spans="1:2" x14ac:dyDescent="0.2">
      <c r="A44" s="542" t="s">
        <v>35</v>
      </c>
      <c r="B44" s="297" t="s">
        <v>35</v>
      </c>
    </row>
    <row r="45" spans="1:2" x14ac:dyDescent="0.2">
      <c r="A45" s="542" t="s">
        <v>36</v>
      </c>
      <c r="B45" s="297" t="s">
        <v>36</v>
      </c>
    </row>
    <row r="46" spans="1:2" x14ac:dyDescent="0.2">
      <c r="A46" s="542" t="s">
        <v>37</v>
      </c>
      <c r="B46" s="297"/>
    </row>
    <row r="47" spans="1:2" x14ac:dyDescent="0.2">
      <c r="A47" s="542" t="s">
        <v>38</v>
      </c>
      <c r="B47" s="297" t="s">
        <v>38</v>
      </c>
    </row>
    <row r="48" spans="1:2" x14ac:dyDescent="0.2">
      <c r="A48" s="297" t="s">
        <v>81</v>
      </c>
      <c r="B48" s="297" t="s">
        <v>1292</v>
      </c>
    </row>
    <row r="49" spans="1:2" x14ac:dyDescent="0.2">
      <c r="A49" s="542" t="s">
        <v>39</v>
      </c>
      <c r="B49" s="297" t="s">
        <v>39</v>
      </c>
    </row>
    <row r="50" spans="1:2" x14ac:dyDescent="0.2">
      <c r="A50" s="542" t="s">
        <v>40</v>
      </c>
      <c r="B50" s="297" t="s">
        <v>40</v>
      </c>
    </row>
    <row r="51" spans="1:2" x14ac:dyDescent="0.2">
      <c r="A51" s="542" t="s">
        <v>427</v>
      </c>
      <c r="B51" s="297" t="s">
        <v>427</v>
      </c>
    </row>
    <row r="52" spans="1:2" x14ac:dyDescent="0.2">
      <c r="A52" s="542" t="s">
        <v>41</v>
      </c>
      <c r="B52" s="297" t="s">
        <v>41</v>
      </c>
    </row>
    <row r="53" spans="1:2" x14ac:dyDescent="0.2">
      <c r="A53" s="716" t="s">
        <v>991</v>
      </c>
      <c r="B53" s="297" t="s">
        <v>42</v>
      </c>
    </row>
    <row r="54" spans="1:2" x14ac:dyDescent="0.2">
      <c r="A54" s="542" t="s">
        <v>87</v>
      </c>
      <c r="B54" s="297" t="s">
        <v>87</v>
      </c>
    </row>
    <row r="55" spans="1:2" x14ac:dyDescent="0.2">
      <c r="A55" s="542" t="s">
        <v>422</v>
      </c>
      <c r="B55" s="297" t="s">
        <v>422</v>
      </c>
    </row>
    <row r="56" spans="1:2" x14ac:dyDescent="0.2">
      <c r="A56" s="542" t="s">
        <v>44</v>
      </c>
      <c r="B56" s="297" t="s">
        <v>44</v>
      </c>
    </row>
    <row r="57" spans="1:2" x14ac:dyDescent="0.2">
      <c r="A57" s="542" t="s">
        <v>57</v>
      </c>
      <c r="B57" s="297" t="s">
        <v>57</v>
      </c>
    </row>
    <row r="58" spans="1:2" x14ac:dyDescent="0.2">
      <c r="A58" s="542" t="s">
        <v>274</v>
      </c>
      <c r="B58" s="542" t="s">
        <v>274</v>
      </c>
    </row>
    <row r="59" spans="1:2" x14ac:dyDescent="0.2">
      <c r="A59" s="542" t="s">
        <v>45</v>
      </c>
      <c r="B59" s="297" t="s">
        <v>45</v>
      </c>
    </row>
    <row r="60" spans="1:2" x14ac:dyDescent="0.2">
      <c r="A60" s="542" t="s">
        <v>46</v>
      </c>
      <c r="B60" s="297" t="s">
        <v>46</v>
      </c>
    </row>
    <row r="61" spans="1:2" x14ac:dyDescent="0.2">
      <c r="A61" s="542" t="s">
        <v>171</v>
      </c>
      <c r="B61" s="297" t="s">
        <v>171</v>
      </c>
    </row>
    <row r="62" spans="1:2" x14ac:dyDescent="0.2">
      <c r="A62" s="542" t="s">
        <v>47</v>
      </c>
      <c r="B62" s="297" t="s">
        <v>47</v>
      </c>
    </row>
    <row r="63" spans="1:2" x14ac:dyDescent="0.2">
      <c r="A63" s="542" t="s">
        <v>48</v>
      </c>
      <c r="B63" s="297" t="s">
        <v>48</v>
      </c>
    </row>
    <row r="64" spans="1:2" x14ac:dyDescent="0.2">
      <c r="A64" s="542" t="s">
        <v>50</v>
      </c>
      <c r="B64" s="297" t="s">
        <v>50</v>
      </c>
    </row>
    <row r="65" spans="1:2" x14ac:dyDescent="0.2">
      <c r="A65" s="542" t="s">
        <v>51</v>
      </c>
      <c r="B65" s="297" t="s">
        <v>51</v>
      </c>
    </row>
    <row r="66" spans="1:2" x14ac:dyDescent="0.2">
      <c r="A66" s="542" t="s">
        <v>49</v>
      </c>
      <c r="B66" s="297" t="s">
        <v>49</v>
      </c>
    </row>
    <row r="67" spans="1:2" x14ac:dyDescent="0.2">
      <c r="A67" s="542" t="s">
        <v>428</v>
      </c>
      <c r="B67" s="542" t="s">
        <v>428</v>
      </c>
    </row>
    <row r="68" spans="1:2" x14ac:dyDescent="0.2">
      <c r="A68" s="542" t="s">
        <v>362</v>
      </c>
      <c r="B68" s="297" t="s">
        <v>362</v>
      </c>
    </row>
    <row r="69" spans="1:2" x14ac:dyDescent="0.2">
      <c r="A69" s="542" t="s">
        <v>52</v>
      </c>
      <c r="B69" s="297" t="s">
        <v>52</v>
      </c>
    </row>
    <row r="70" spans="1:2" x14ac:dyDescent="0.2">
      <c r="A70" s="542" t="s">
        <v>53</v>
      </c>
      <c r="B70" s="297" t="s">
        <v>53</v>
      </c>
    </row>
    <row r="71" spans="1:2" x14ac:dyDescent="0.2">
      <c r="A71" s="542" t="s">
        <v>54</v>
      </c>
      <c r="B71" s="297" t="s">
        <v>54</v>
      </c>
    </row>
    <row r="72" spans="1:2" x14ac:dyDescent="0.2">
      <c r="A72" s="542" t="s">
        <v>56</v>
      </c>
      <c r="B72" s="297" t="s">
        <v>56</v>
      </c>
    </row>
    <row r="73" spans="1:2" x14ac:dyDescent="0.2">
      <c r="A73" s="542" t="s">
        <v>58</v>
      </c>
      <c r="B73" s="297" t="s">
        <v>58</v>
      </c>
    </row>
    <row r="74" spans="1:2" x14ac:dyDescent="0.2">
      <c r="A74" s="542" t="s">
        <v>60</v>
      </c>
      <c r="B74" s="297" t="s">
        <v>60</v>
      </c>
    </row>
    <row r="75" spans="1:2" x14ac:dyDescent="0.2">
      <c r="A75" s="542" t="s">
        <v>59</v>
      </c>
      <c r="B75" s="297" t="s">
        <v>59</v>
      </c>
    </row>
    <row r="76" spans="1:2" x14ac:dyDescent="0.2">
      <c r="A76" s="542" t="s">
        <v>62</v>
      </c>
      <c r="B76" s="297" t="s">
        <v>62</v>
      </c>
    </row>
    <row r="77" spans="1:2" x14ac:dyDescent="0.2">
      <c r="A77" s="542" t="s">
        <v>63</v>
      </c>
      <c r="B77" s="297" t="s">
        <v>63</v>
      </c>
    </row>
    <row r="78" spans="1:2" x14ac:dyDescent="0.2">
      <c r="A78" s="542" t="s">
        <v>64</v>
      </c>
      <c r="B78" s="297" t="s">
        <v>64</v>
      </c>
    </row>
    <row r="79" spans="1:2" x14ac:dyDescent="0.2">
      <c r="A79" s="542" t="s">
        <v>713</v>
      </c>
      <c r="B79" s="542" t="s">
        <v>713</v>
      </c>
    </row>
    <row r="80" spans="1:2" x14ac:dyDescent="0.2">
      <c r="A80" s="542" t="s">
        <v>65</v>
      </c>
      <c r="B80" s="297" t="s">
        <v>65</v>
      </c>
    </row>
    <row r="81" spans="1:2" x14ac:dyDescent="0.2">
      <c r="A81" s="542" t="s">
        <v>67</v>
      </c>
      <c r="B81" s="297" t="s">
        <v>67</v>
      </c>
    </row>
    <row r="82" spans="1:2" x14ac:dyDescent="0.2">
      <c r="A82" s="542" t="s">
        <v>68</v>
      </c>
      <c r="B82" s="297" t="s">
        <v>68</v>
      </c>
    </row>
    <row r="83" spans="1:2" x14ac:dyDescent="0.2">
      <c r="A83" s="542" t="s">
        <v>69</v>
      </c>
      <c r="B83" s="297" t="s">
        <v>69</v>
      </c>
    </row>
    <row r="84" spans="1:2" x14ac:dyDescent="0.2">
      <c r="A84" s="542" t="s">
        <v>132</v>
      </c>
      <c r="B84" s="297" t="s">
        <v>132</v>
      </c>
    </row>
    <row r="85" spans="1:2" x14ac:dyDescent="0.2">
      <c r="A85" s="542" t="s">
        <v>70</v>
      </c>
      <c r="B85" s="297" t="s">
        <v>70</v>
      </c>
    </row>
    <row r="86" spans="1:2" x14ac:dyDescent="0.2">
      <c r="A86" s="542" t="s">
        <v>71</v>
      </c>
      <c r="B86" s="297" t="s">
        <v>71</v>
      </c>
    </row>
    <row r="87" spans="1:2" x14ac:dyDescent="0.2">
      <c r="A87" s="716" t="s">
        <v>997</v>
      </c>
      <c r="B87" s="297"/>
    </row>
    <row r="88" spans="1:2" x14ac:dyDescent="0.2">
      <c r="A88" s="542" t="s">
        <v>72</v>
      </c>
      <c r="B88" s="297" t="s">
        <v>72</v>
      </c>
    </row>
    <row r="89" spans="1:2" x14ac:dyDescent="0.2">
      <c r="A89" s="716" t="s">
        <v>992</v>
      </c>
      <c r="B89" s="297" t="s">
        <v>1293</v>
      </c>
    </row>
    <row r="90" spans="1:2" x14ac:dyDescent="0.2">
      <c r="A90" s="542" t="s">
        <v>73</v>
      </c>
      <c r="B90" s="297" t="s">
        <v>73</v>
      </c>
    </row>
    <row r="91" spans="1:2" x14ac:dyDescent="0.2">
      <c r="A91" s="542" t="s">
        <v>74</v>
      </c>
      <c r="B91" s="297" t="s">
        <v>74</v>
      </c>
    </row>
    <row r="92" spans="1:2" x14ac:dyDescent="0.2">
      <c r="A92" s="542" t="s">
        <v>75</v>
      </c>
      <c r="B92" s="297" t="s">
        <v>75</v>
      </c>
    </row>
    <row r="93" spans="1:2" x14ac:dyDescent="0.2">
      <c r="A93" s="542" t="s">
        <v>76</v>
      </c>
      <c r="B93" s="297" t="s">
        <v>76</v>
      </c>
    </row>
    <row r="94" spans="1:2" x14ac:dyDescent="0.2">
      <c r="A94" s="716" t="s">
        <v>582</v>
      </c>
      <c r="B94" s="297"/>
    </row>
    <row r="95" spans="1:2" x14ac:dyDescent="0.2">
      <c r="A95" s="542" t="s">
        <v>77</v>
      </c>
      <c r="B95" s="297" t="s">
        <v>77</v>
      </c>
    </row>
    <row r="96" spans="1:2" x14ac:dyDescent="0.2">
      <c r="A96" s="542" t="s">
        <v>78</v>
      </c>
      <c r="B96" s="297" t="s">
        <v>78</v>
      </c>
    </row>
    <row r="97" spans="1:2" x14ac:dyDescent="0.2">
      <c r="A97" s="542" t="s">
        <v>364</v>
      </c>
      <c r="B97" s="297" t="s">
        <v>364</v>
      </c>
    </row>
    <row r="98" spans="1:2" x14ac:dyDescent="0.2">
      <c r="A98" s="542" t="s">
        <v>79</v>
      </c>
      <c r="B98" s="297" t="s">
        <v>79</v>
      </c>
    </row>
    <row r="99" spans="1:2" x14ac:dyDescent="0.2">
      <c r="A99" s="542" t="s">
        <v>80</v>
      </c>
      <c r="B99" s="297" t="s">
        <v>80</v>
      </c>
    </row>
    <row r="100" spans="1:2" x14ac:dyDescent="0.2">
      <c r="A100" s="542" t="s">
        <v>82</v>
      </c>
      <c r="B100" s="297" t="s">
        <v>82</v>
      </c>
    </row>
    <row r="101" spans="1:2" x14ac:dyDescent="0.2">
      <c r="A101" s="542" t="s">
        <v>83</v>
      </c>
      <c r="B101" s="297" t="s">
        <v>83</v>
      </c>
    </row>
    <row r="102" spans="1:2" x14ac:dyDescent="0.2">
      <c r="A102" s="542" t="s">
        <v>85</v>
      </c>
      <c r="B102" s="297" t="s">
        <v>85</v>
      </c>
    </row>
    <row r="103" spans="1:2" x14ac:dyDescent="0.2">
      <c r="A103" s="542" t="s">
        <v>84</v>
      </c>
      <c r="B103" s="297" t="s">
        <v>84</v>
      </c>
    </row>
    <row r="104" spans="1:2" x14ac:dyDescent="0.2">
      <c r="A104" s="542" t="s">
        <v>86</v>
      </c>
      <c r="B104" s="297" t="s">
        <v>86</v>
      </c>
    </row>
    <row r="105" spans="1:2" x14ac:dyDescent="0.2">
      <c r="A105" s="542" t="s">
        <v>196</v>
      </c>
      <c r="B105" s="297" t="s">
        <v>196</v>
      </c>
    </row>
    <row r="106" spans="1:2" x14ac:dyDescent="0.2">
      <c r="A106" s="542" t="s">
        <v>89</v>
      </c>
      <c r="B106" s="297" t="s">
        <v>89</v>
      </c>
    </row>
    <row r="107" spans="1:2" x14ac:dyDescent="0.2">
      <c r="A107" s="542" t="s">
        <v>90</v>
      </c>
      <c r="B107" s="297" t="s">
        <v>90</v>
      </c>
    </row>
    <row r="108" spans="1:2" x14ac:dyDescent="0.2">
      <c r="A108" s="716" t="s">
        <v>994</v>
      </c>
      <c r="B108" s="297" t="s">
        <v>91</v>
      </c>
    </row>
    <row r="109" spans="1:2" x14ac:dyDescent="0.2">
      <c r="A109" s="542" t="s">
        <v>94</v>
      </c>
      <c r="B109" s="297" t="s">
        <v>94</v>
      </c>
    </row>
    <row r="110" spans="1:2" x14ac:dyDescent="0.2">
      <c r="A110" s="542" t="s">
        <v>92</v>
      </c>
      <c r="B110" s="297" t="s">
        <v>92</v>
      </c>
    </row>
    <row r="111" spans="1:2" x14ac:dyDescent="0.2">
      <c r="A111" s="542" t="s">
        <v>93</v>
      </c>
      <c r="B111" s="297" t="s">
        <v>93</v>
      </c>
    </row>
    <row r="112" spans="1:2" x14ac:dyDescent="0.2">
      <c r="A112" s="542" t="s">
        <v>95</v>
      </c>
      <c r="B112" s="297" t="s">
        <v>95</v>
      </c>
    </row>
    <row r="113" spans="1:2" x14ac:dyDescent="0.2">
      <c r="A113" s="542" t="s">
        <v>423</v>
      </c>
      <c r="B113" s="297" t="s">
        <v>423</v>
      </c>
    </row>
    <row r="114" spans="1:2" x14ac:dyDescent="0.2">
      <c r="A114" s="542" t="s">
        <v>197</v>
      </c>
      <c r="B114" s="542" t="s">
        <v>197</v>
      </c>
    </row>
    <row r="115" spans="1:2" x14ac:dyDescent="0.2">
      <c r="A115" s="542" t="s">
        <v>97</v>
      </c>
      <c r="B115" s="297" t="s">
        <v>97</v>
      </c>
    </row>
    <row r="116" spans="1:2" x14ac:dyDescent="0.2">
      <c r="A116" s="542" t="s">
        <v>98</v>
      </c>
      <c r="B116" s="297" t="s">
        <v>98</v>
      </c>
    </row>
    <row r="117" spans="1:2" x14ac:dyDescent="0.2">
      <c r="A117" s="542" t="s">
        <v>365</v>
      </c>
      <c r="B117" s="297" t="s">
        <v>1294</v>
      </c>
    </row>
    <row r="118" spans="1:2" x14ac:dyDescent="0.2">
      <c r="A118" s="716" t="s">
        <v>99</v>
      </c>
      <c r="B118" s="297"/>
    </row>
    <row r="119" spans="1:2" x14ac:dyDescent="0.2">
      <c r="A119" s="542" t="s">
        <v>198</v>
      </c>
      <c r="B119" s="297" t="s">
        <v>198</v>
      </c>
    </row>
    <row r="120" spans="1:2" x14ac:dyDescent="0.2">
      <c r="A120" s="542" t="s">
        <v>99</v>
      </c>
      <c r="B120" s="297" t="s">
        <v>99</v>
      </c>
    </row>
    <row r="121" spans="1:2" x14ac:dyDescent="0.2">
      <c r="A121" s="542" t="s">
        <v>100</v>
      </c>
      <c r="B121" s="297" t="s">
        <v>100</v>
      </c>
    </row>
    <row r="122" spans="1:2" x14ac:dyDescent="0.2">
      <c r="A122" s="542" t="s">
        <v>101</v>
      </c>
      <c r="B122" s="297" t="s">
        <v>101</v>
      </c>
    </row>
    <row r="123" spans="1:2" x14ac:dyDescent="0.2">
      <c r="A123" s="542" t="s">
        <v>102</v>
      </c>
      <c r="B123" s="297" t="s">
        <v>102</v>
      </c>
    </row>
    <row r="124" spans="1:2" x14ac:dyDescent="0.2">
      <c r="A124" s="542" t="s">
        <v>103</v>
      </c>
      <c r="B124" s="297" t="s">
        <v>103</v>
      </c>
    </row>
    <row r="125" spans="1:2" x14ac:dyDescent="0.2">
      <c r="A125" s="542" t="s">
        <v>104</v>
      </c>
      <c r="B125" s="297" t="s">
        <v>104</v>
      </c>
    </row>
    <row r="126" spans="1:2" x14ac:dyDescent="0.2">
      <c r="A126" s="542" t="s">
        <v>199</v>
      </c>
      <c r="B126" s="542" t="s">
        <v>199</v>
      </c>
    </row>
    <row r="127" spans="1:2" x14ac:dyDescent="0.2">
      <c r="A127" s="297" t="s">
        <v>106</v>
      </c>
      <c r="B127" s="297" t="s">
        <v>106</v>
      </c>
    </row>
    <row r="128" spans="1:2" x14ac:dyDescent="0.2">
      <c r="A128" s="542" t="s">
        <v>107</v>
      </c>
      <c r="B128" s="297" t="s">
        <v>107</v>
      </c>
    </row>
    <row r="129" spans="1:2" x14ac:dyDescent="0.2">
      <c r="A129" s="542" t="s">
        <v>108</v>
      </c>
      <c r="B129" s="297" t="s">
        <v>108</v>
      </c>
    </row>
    <row r="130" spans="1:2" x14ac:dyDescent="0.2">
      <c r="A130" s="542" t="s">
        <v>279</v>
      </c>
      <c r="B130" s="297" t="s">
        <v>279</v>
      </c>
    </row>
    <row r="131" spans="1:2" x14ac:dyDescent="0.2">
      <c r="A131" s="542" t="s">
        <v>200</v>
      </c>
      <c r="B131" s="542" t="s">
        <v>200</v>
      </c>
    </row>
    <row r="132" spans="1:2" x14ac:dyDescent="0.2">
      <c r="A132" s="542" t="s">
        <v>109</v>
      </c>
      <c r="B132" s="297" t="s">
        <v>109</v>
      </c>
    </row>
    <row r="133" spans="1:2" x14ac:dyDescent="0.2">
      <c r="A133" s="542" t="s">
        <v>366</v>
      </c>
      <c r="B133" s="297" t="s">
        <v>366</v>
      </c>
    </row>
    <row r="134" spans="1:2" x14ac:dyDescent="0.2">
      <c r="A134" s="542" t="s">
        <v>110</v>
      </c>
      <c r="B134" s="297" t="s">
        <v>110</v>
      </c>
    </row>
    <row r="135" spans="1:2" x14ac:dyDescent="0.2">
      <c r="A135" s="542" t="s">
        <v>111</v>
      </c>
      <c r="B135" s="297" t="s">
        <v>111</v>
      </c>
    </row>
    <row r="136" spans="1:2" x14ac:dyDescent="0.2">
      <c r="A136" s="542" t="s">
        <v>23</v>
      </c>
      <c r="B136" s="297" t="s">
        <v>23</v>
      </c>
    </row>
    <row r="137" spans="1:2" x14ac:dyDescent="0.2">
      <c r="A137" s="542" t="s">
        <v>113</v>
      </c>
      <c r="B137" s="297" t="s">
        <v>113</v>
      </c>
    </row>
    <row r="138" spans="1:2" x14ac:dyDescent="0.2">
      <c r="A138" s="542" t="s">
        <v>201</v>
      </c>
      <c r="B138" s="542" t="s">
        <v>201</v>
      </c>
    </row>
    <row r="139" spans="1:2" x14ac:dyDescent="0.2">
      <c r="A139" s="542" t="s">
        <v>114</v>
      </c>
      <c r="B139" s="297" t="s">
        <v>114</v>
      </c>
    </row>
    <row r="140" spans="1:2" x14ac:dyDescent="0.2">
      <c r="A140" s="542" t="s">
        <v>115</v>
      </c>
      <c r="B140" s="297" t="s">
        <v>115</v>
      </c>
    </row>
    <row r="141" spans="1:2" x14ac:dyDescent="0.2">
      <c r="A141" s="542" t="s">
        <v>117</v>
      </c>
      <c r="B141" s="297" t="s">
        <v>117</v>
      </c>
    </row>
    <row r="142" spans="1:2" x14ac:dyDescent="0.2">
      <c r="A142" s="542" t="s">
        <v>119</v>
      </c>
      <c r="B142" s="297" t="s">
        <v>119</v>
      </c>
    </row>
    <row r="143" spans="1:2" x14ac:dyDescent="0.2">
      <c r="A143" s="542" t="s">
        <v>120</v>
      </c>
      <c r="B143" s="297" t="s">
        <v>120</v>
      </c>
    </row>
    <row r="144" spans="1:2" x14ac:dyDescent="0.2">
      <c r="A144" s="542" t="s">
        <v>121</v>
      </c>
      <c r="B144" s="297" t="s">
        <v>121</v>
      </c>
    </row>
    <row r="145" spans="1:2" x14ac:dyDescent="0.2">
      <c r="A145" s="542" t="s">
        <v>122</v>
      </c>
      <c r="B145" s="297" t="s">
        <v>122</v>
      </c>
    </row>
    <row r="146" spans="1:2" x14ac:dyDescent="0.2">
      <c r="A146" s="542" t="s">
        <v>123</v>
      </c>
      <c r="B146" s="297" t="s">
        <v>123</v>
      </c>
    </row>
    <row r="147" spans="1:2" x14ac:dyDescent="0.2">
      <c r="A147" s="542" t="s">
        <v>112</v>
      </c>
      <c r="B147" s="297" t="s">
        <v>112</v>
      </c>
    </row>
    <row r="148" spans="1:2" x14ac:dyDescent="0.2">
      <c r="A148" s="542" t="s">
        <v>124</v>
      </c>
      <c r="B148" s="297" t="s">
        <v>124</v>
      </c>
    </row>
    <row r="149" spans="1:2" x14ac:dyDescent="0.2">
      <c r="A149" s="542" t="s">
        <v>203</v>
      </c>
      <c r="B149" s="542" t="s">
        <v>203</v>
      </c>
    </row>
    <row r="150" spans="1:2" x14ac:dyDescent="0.2">
      <c r="A150" s="542" t="s">
        <v>125</v>
      </c>
      <c r="B150" s="297" t="s">
        <v>125</v>
      </c>
    </row>
    <row r="151" spans="1:2" x14ac:dyDescent="0.2">
      <c r="A151" s="542" t="s">
        <v>126</v>
      </c>
      <c r="B151" s="297" t="s">
        <v>126</v>
      </c>
    </row>
    <row r="152" spans="1:2" x14ac:dyDescent="0.2">
      <c r="A152" s="542" t="s">
        <v>127</v>
      </c>
      <c r="B152" s="297" t="s">
        <v>127</v>
      </c>
    </row>
    <row r="153" spans="1:2" x14ac:dyDescent="0.2">
      <c r="A153" s="542" t="s">
        <v>128</v>
      </c>
      <c r="B153" s="297" t="s">
        <v>128</v>
      </c>
    </row>
    <row r="154" spans="1:2" x14ac:dyDescent="0.2">
      <c r="A154" s="542" t="s">
        <v>129</v>
      </c>
      <c r="B154" s="297" t="s">
        <v>129</v>
      </c>
    </row>
    <row r="155" spans="1:2" x14ac:dyDescent="0.2">
      <c r="A155" s="542" t="s">
        <v>130</v>
      </c>
      <c r="B155" s="297" t="s">
        <v>130</v>
      </c>
    </row>
    <row r="156" spans="1:2" x14ac:dyDescent="0.2">
      <c r="A156" s="542" t="s">
        <v>131</v>
      </c>
      <c r="B156" s="297" t="s">
        <v>131</v>
      </c>
    </row>
    <row r="157" spans="1:2" x14ac:dyDescent="0.2">
      <c r="A157" s="542" t="s">
        <v>133</v>
      </c>
      <c r="B157" s="297" t="s">
        <v>133</v>
      </c>
    </row>
    <row r="158" spans="1:2" x14ac:dyDescent="0.2">
      <c r="A158" s="542" t="s">
        <v>134</v>
      </c>
      <c r="B158" s="297" t="s">
        <v>134</v>
      </c>
    </row>
    <row r="159" spans="1:2" x14ac:dyDescent="0.2">
      <c r="A159" s="542" t="s">
        <v>367</v>
      </c>
      <c r="B159" s="297" t="s">
        <v>367</v>
      </c>
    </row>
    <row r="160" spans="1:2" x14ac:dyDescent="0.2">
      <c r="A160" s="542" t="s">
        <v>88</v>
      </c>
      <c r="B160" s="297" t="s">
        <v>88</v>
      </c>
    </row>
    <row r="161" spans="1:2" x14ac:dyDescent="0.2">
      <c r="A161" s="542" t="s">
        <v>136</v>
      </c>
      <c r="B161" s="297" t="s">
        <v>136</v>
      </c>
    </row>
    <row r="162" spans="1:2" x14ac:dyDescent="0.2">
      <c r="A162" s="542" t="s">
        <v>137</v>
      </c>
      <c r="B162" s="297" t="s">
        <v>137</v>
      </c>
    </row>
    <row r="163" spans="1:2" x14ac:dyDescent="0.2">
      <c r="A163" s="542" t="s">
        <v>138</v>
      </c>
      <c r="B163" s="297" t="s">
        <v>138</v>
      </c>
    </row>
    <row r="164" spans="1:2" x14ac:dyDescent="0.2">
      <c r="A164" s="542" t="s">
        <v>180</v>
      </c>
      <c r="B164" s="297" t="s">
        <v>180</v>
      </c>
    </row>
    <row r="165" spans="1:2" x14ac:dyDescent="0.2">
      <c r="A165" s="542" t="s">
        <v>205</v>
      </c>
      <c r="B165" s="542" t="s">
        <v>205</v>
      </c>
    </row>
    <row r="166" spans="1:2" x14ac:dyDescent="0.2">
      <c r="A166" s="542" t="s">
        <v>141</v>
      </c>
      <c r="B166" s="297" t="s">
        <v>141</v>
      </c>
    </row>
    <row r="167" spans="1:2" x14ac:dyDescent="0.2">
      <c r="A167" s="542" t="s">
        <v>142</v>
      </c>
      <c r="B167" s="297" t="s">
        <v>142</v>
      </c>
    </row>
    <row r="168" spans="1:2" x14ac:dyDescent="0.2">
      <c r="A168" s="542" t="s">
        <v>143</v>
      </c>
      <c r="B168" s="297" t="s">
        <v>143</v>
      </c>
    </row>
    <row r="169" spans="1:2" x14ac:dyDescent="0.2">
      <c r="A169" s="542" t="s">
        <v>368</v>
      </c>
      <c r="B169" s="297" t="s">
        <v>368</v>
      </c>
    </row>
    <row r="170" spans="1:2" x14ac:dyDescent="0.2">
      <c r="A170" s="542" t="s">
        <v>206</v>
      </c>
      <c r="B170" s="297" t="s">
        <v>206</v>
      </c>
    </row>
    <row r="171" spans="1:2" x14ac:dyDescent="0.2">
      <c r="A171" s="542" t="s">
        <v>144</v>
      </c>
      <c r="B171" s="297" t="s">
        <v>144</v>
      </c>
    </row>
    <row r="172" spans="1:2" x14ac:dyDescent="0.2">
      <c r="A172" s="542" t="s">
        <v>145</v>
      </c>
      <c r="B172" s="297" t="s">
        <v>145</v>
      </c>
    </row>
    <row r="173" spans="1:2" x14ac:dyDescent="0.2">
      <c r="A173" s="542" t="s">
        <v>426</v>
      </c>
      <c r="B173" s="542" t="s">
        <v>426</v>
      </c>
    </row>
    <row r="174" spans="1:2" x14ac:dyDescent="0.2">
      <c r="A174" s="542" t="s">
        <v>146</v>
      </c>
      <c r="B174" s="297" t="s">
        <v>146</v>
      </c>
    </row>
    <row r="175" spans="1:2" x14ac:dyDescent="0.2">
      <c r="A175" s="542" t="s">
        <v>148</v>
      </c>
      <c r="B175" s="297" t="s">
        <v>148</v>
      </c>
    </row>
    <row r="176" spans="1:2" x14ac:dyDescent="0.2">
      <c r="A176" s="542" t="s">
        <v>20</v>
      </c>
      <c r="B176" s="297" t="s">
        <v>20</v>
      </c>
    </row>
    <row r="177" spans="1:2" x14ac:dyDescent="0.2">
      <c r="A177" s="542" t="s">
        <v>149</v>
      </c>
      <c r="B177" s="297" t="s">
        <v>149</v>
      </c>
    </row>
    <row r="178" spans="1:2" x14ac:dyDescent="0.2">
      <c r="A178" s="542" t="s">
        <v>150</v>
      </c>
      <c r="B178" s="297" t="s">
        <v>150</v>
      </c>
    </row>
    <row r="179" spans="1:2" x14ac:dyDescent="0.2">
      <c r="A179" s="542" t="s">
        <v>425</v>
      </c>
      <c r="B179" s="297" t="s">
        <v>425</v>
      </c>
    </row>
    <row r="180" spans="1:2" x14ac:dyDescent="0.2">
      <c r="A180" s="542" t="s">
        <v>152</v>
      </c>
      <c r="B180" s="297" t="s">
        <v>152</v>
      </c>
    </row>
    <row r="181" spans="1:2" x14ac:dyDescent="0.2">
      <c r="A181" s="542" t="s">
        <v>31</v>
      </c>
      <c r="B181" s="297" t="s">
        <v>31</v>
      </c>
    </row>
    <row r="182" spans="1:2" x14ac:dyDescent="0.2">
      <c r="A182" s="542" t="s">
        <v>369</v>
      </c>
      <c r="B182" s="542" t="s">
        <v>369</v>
      </c>
    </row>
    <row r="183" spans="1:2" x14ac:dyDescent="0.2">
      <c r="A183" s="542" t="s">
        <v>370</v>
      </c>
      <c r="B183" s="297" t="s">
        <v>370</v>
      </c>
    </row>
    <row r="184" spans="1:2" x14ac:dyDescent="0.2">
      <c r="A184" s="542" t="s">
        <v>371</v>
      </c>
      <c r="B184" s="297" t="s">
        <v>371</v>
      </c>
    </row>
    <row r="185" spans="1:2" x14ac:dyDescent="0.2">
      <c r="A185" s="542" t="s">
        <v>424</v>
      </c>
      <c r="B185" s="297" t="s">
        <v>424</v>
      </c>
    </row>
    <row r="186" spans="1:2" x14ac:dyDescent="0.2">
      <c r="A186" s="542" t="s">
        <v>154</v>
      </c>
      <c r="B186" s="297" t="s">
        <v>154</v>
      </c>
    </row>
    <row r="187" spans="1:2" x14ac:dyDescent="0.2">
      <c r="A187" s="542" t="s">
        <v>155</v>
      </c>
      <c r="B187" s="297" t="s">
        <v>155</v>
      </c>
    </row>
    <row r="188" spans="1:2" x14ac:dyDescent="0.2">
      <c r="A188" s="542" t="s">
        <v>156</v>
      </c>
      <c r="B188" s="297" t="s">
        <v>156</v>
      </c>
    </row>
    <row r="189" spans="1:2" x14ac:dyDescent="0.2">
      <c r="A189" s="542" t="s">
        <v>157</v>
      </c>
      <c r="B189" s="297" t="s">
        <v>157</v>
      </c>
    </row>
    <row r="190" spans="1:2" x14ac:dyDescent="0.2">
      <c r="A190" s="542" t="s">
        <v>158</v>
      </c>
      <c r="B190" s="297" t="s">
        <v>158</v>
      </c>
    </row>
    <row r="191" spans="1:2" x14ac:dyDescent="0.2">
      <c r="A191" s="542" t="s">
        <v>159</v>
      </c>
      <c r="B191" s="297" t="s">
        <v>159</v>
      </c>
    </row>
    <row r="192" spans="1:2" x14ac:dyDescent="0.2">
      <c r="A192" s="542" t="s">
        <v>207</v>
      </c>
      <c r="B192" s="297" t="s">
        <v>1295</v>
      </c>
    </row>
    <row r="193" spans="1:2" x14ac:dyDescent="0.2">
      <c r="A193" s="542" t="s">
        <v>160</v>
      </c>
      <c r="B193" s="297" t="s">
        <v>160</v>
      </c>
    </row>
    <row r="194" spans="1:2" x14ac:dyDescent="0.2">
      <c r="A194" s="542" t="s">
        <v>161</v>
      </c>
      <c r="B194" s="297" t="s">
        <v>161</v>
      </c>
    </row>
    <row r="195" spans="1:2" x14ac:dyDescent="0.2">
      <c r="A195" s="542" t="s">
        <v>372</v>
      </c>
      <c r="B195" s="297" t="s">
        <v>372</v>
      </c>
    </row>
    <row r="196" spans="1:2" x14ac:dyDescent="0.2">
      <c r="A196" s="542" t="s">
        <v>162</v>
      </c>
      <c r="B196" s="297" t="s">
        <v>162</v>
      </c>
    </row>
    <row r="197" spans="1:2" x14ac:dyDescent="0.2">
      <c r="A197" s="542" t="s">
        <v>163</v>
      </c>
      <c r="B197" s="297" t="s">
        <v>163</v>
      </c>
    </row>
    <row r="198" spans="1:2" x14ac:dyDescent="0.2">
      <c r="A198" s="542" t="s">
        <v>164</v>
      </c>
      <c r="B198" s="297" t="s">
        <v>164</v>
      </c>
    </row>
    <row r="199" spans="1:2" x14ac:dyDescent="0.2">
      <c r="A199" s="542" t="s">
        <v>166</v>
      </c>
      <c r="B199" s="297" t="s">
        <v>166</v>
      </c>
    </row>
    <row r="200" spans="1:2" x14ac:dyDescent="0.2">
      <c r="A200" s="542" t="s">
        <v>167</v>
      </c>
      <c r="B200" s="297" t="s">
        <v>167</v>
      </c>
    </row>
    <row r="201" spans="1:2" x14ac:dyDescent="0.2">
      <c r="A201" s="542" t="s">
        <v>168</v>
      </c>
      <c r="B201" s="297" t="s">
        <v>168</v>
      </c>
    </row>
    <row r="202" spans="1:2" x14ac:dyDescent="0.2">
      <c r="A202" s="542" t="s">
        <v>210</v>
      </c>
      <c r="B202" s="542" t="s">
        <v>210</v>
      </c>
    </row>
    <row r="203" spans="1:2" x14ac:dyDescent="0.2">
      <c r="A203" s="542" t="s">
        <v>169</v>
      </c>
      <c r="B203" s="297" t="s">
        <v>169</v>
      </c>
    </row>
    <row r="204" spans="1:2" x14ac:dyDescent="0.2">
      <c r="A204" s="542" t="s">
        <v>170</v>
      </c>
      <c r="B204" s="297" t="s">
        <v>170</v>
      </c>
    </row>
    <row r="205" spans="1:2" x14ac:dyDescent="0.2">
      <c r="A205" s="542" t="s">
        <v>165</v>
      </c>
      <c r="B205" s="297" t="s">
        <v>165</v>
      </c>
    </row>
    <row r="206" spans="1:2" x14ac:dyDescent="0.2">
      <c r="A206" s="542" t="s">
        <v>172</v>
      </c>
      <c r="B206" s="297" t="s">
        <v>172</v>
      </c>
    </row>
    <row r="207" spans="1:2" x14ac:dyDescent="0.2">
      <c r="A207" s="542" t="s">
        <v>174</v>
      </c>
      <c r="B207" s="297" t="s">
        <v>174</v>
      </c>
    </row>
    <row r="208" spans="1:2" x14ac:dyDescent="0.2">
      <c r="A208" s="542" t="s">
        <v>175</v>
      </c>
      <c r="B208" s="297" t="s">
        <v>1296</v>
      </c>
    </row>
    <row r="209" spans="1:2" x14ac:dyDescent="0.2">
      <c r="A209" s="542" t="s">
        <v>177</v>
      </c>
      <c r="B209" s="297" t="s">
        <v>177</v>
      </c>
    </row>
    <row r="210" spans="1:2" x14ac:dyDescent="0.2">
      <c r="A210" s="542" t="s">
        <v>284</v>
      </c>
      <c r="B210" s="297" t="s">
        <v>1297</v>
      </c>
    </row>
    <row r="211" spans="1:2" x14ac:dyDescent="0.2">
      <c r="A211" s="542" t="s">
        <v>178</v>
      </c>
      <c r="B211" s="297" t="s">
        <v>178</v>
      </c>
    </row>
    <row r="212" spans="1:2" x14ac:dyDescent="0.2">
      <c r="A212" s="542" t="s">
        <v>118</v>
      </c>
      <c r="B212" s="297" t="s">
        <v>118</v>
      </c>
    </row>
    <row r="213" spans="1:2" x14ac:dyDescent="0.2">
      <c r="A213" s="542" t="s">
        <v>179</v>
      </c>
      <c r="B213" s="297" t="s">
        <v>179</v>
      </c>
    </row>
    <row r="214" spans="1:2" x14ac:dyDescent="0.2">
      <c r="A214" s="542" t="s">
        <v>147</v>
      </c>
      <c r="B214" s="297" t="s">
        <v>147</v>
      </c>
    </row>
    <row r="215" spans="1:2" x14ac:dyDescent="0.2">
      <c r="A215" s="542" t="s">
        <v>181</v>
      </c>
      <c r="B215" s="297" t="s">
        <v>181</v>
      </c>
    </row>
    <row r="216" spans="1:2" x14ac:dyDescent="0.2">
      <c r="A216" s="542" t="s">
        <v>182</v>
      </c>
      <c r="B216" s="297" t="s">
        <v>182</v>
      </c>
    </row>
    <row r="217" spans="1:2" x14ac:dyDescent="0.2">
      <c r="A217" s="542" t="s">
        <v>151</v>
      </c>
      <c r="B217" s="297" t="s">
        <v>151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9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18" sqref="B18"/>
    </sheetView>
  </sheetViews>
  <sheetFormatPr defaultColWidth="8.85546875" defaultRowHeight="12.75" x14ac:dyDescent="0.2"/>
  <cols>
    <col min="1" max="1" width="21.7109375" customWidth="1"/>
    <col min="2" max="2" width="9.140625" customWidth="1"/>
    <col min="3" max="3" width="7" customWidth="1"/>
    <col min="4" max="5" width="6.85546875" style="2" customWidth="1"/>
    <col min="6" max="6" width="7.7109375" style="2" customWidth="1"/>
    <col min="7" max="7" width="6.28515625" style="2" customWidth="1"/>
    <col min="8" max="9" width="6.140625" style="37" customWidth="1"/>
    <col min="10" max="10" width="6.7109375" style="37" customWidth="1"/>
    <col min="11" max="11" width="6" style="37" customWidth="1"/>
    <col min="12" max="12" width="4.7109375" style="56" customWidth="1"/>
    <col min="13" max="13" width="7.7109375" style="37" customWidth="1"/>
    <col min="14" max="14" width="9.28515625" style="37" customWidth="1"/>
    <col min="15" max="15" width="8.42578125" style="37" customWidth="1"/>
    <col min="16" max="16" width="7.7109375" style="37" customWidth="1"/>
    <col min="17" max="17" width="11.85546875" style="37" customWidth="1"/>
    <col min="18" max="18" width="15.140625" style="37" customWidth="1"/>
    <col min="19" max="19" width="14.28515625" style="37" customWidth="1"/>
    <col min="20" max="20" width="10" style="37" customWidth="1"/>
    <col min="21" max="21" width="14.140625" style="37" customWidth="1"/>
    <col min="22" max="22" width="27" style="37" customWidth="1"/>
    <col min="23" max="23" width="62.7109375" style="37" customWidth="1"/>
    <col min="24" max="24" width="70.28515625" style="56" customWidth="1"/>
    <col min="25" max="25" width="10" style="56" customWidth="1"/>
    <col min="26" max="26" width="7.42578125" customWidth="1"/>
    <col min="27" max="27" width="7.140625" customWidth="1"/>
    <col min="28" max="28" width="5.28515625" customWidth="1"/>
    <col min="29" max="29" width="9.7109375" customWidth="1"/>
    <col min="30" max="30" width="22.140625" style="3" customWidth="1"/>
    <col min="31" max="31" width="23.7109375" style="3" customWidth="1"/>
    <col min="32" max="32" width="12.42578125" customWidth="1"/>
    <col min="33" max="33" width="8.28515625" bestFit="1" customWidth="1"/>
    <col min="34" max="34" width="13.85546875" bestFit="1" customWidth="1"/>
    <col min="35" max="35" width="7.42578125" bestFit="1" customWidth="1"/>
    <col min="36" max="36" width="20.42578125" customWidth="1"/>
    <col min="37" max="37" width="35.42578125" customWidth="1"/>
  </cols>
  <sheetData>
    <row r="1" spans="1:64" ht="14.25" customHeight="1" x14ac:dyDescent="0.25">
      <c r="A1" s="170" t="s">
        <v>187</v>
      </c>
      <c r="B1" s="170" t="s">
        <v>285</v>
      </c>
      <c r="C1" s="892" t="s">
        <v>211</v>
      </c>
      <c r="D1" s="893"/>
      <c r="E1" s="893"/>
      <c r="F1" s="893"/>
      <c r="G1" s="893"/>
      <c r="H1" s="893"/>
      <c r="I1" s="893"/>
      <c r="J1" s="893"/>
      <c r="K1" s="893"/>
      <c r="L1" s="893"/>
      <c r="M1" s="894"/>
      <c r="N1" s="897" t="s">
        <v>782</v>
      </c>
      <c r="O1" s="899" t="s">
        <v>781</v>
      </c>
      <c r="P1" s="895" t="s">
        <v>783</v>
      </c>
      <c r="Q1" s="890" t="s">
        <v>218</v>
      </c>
      <c r="R1" s="884" t="s">
        <v>219</v>
      </c>
      <c r="S1" s="888" t="s">
        <v>801</v>
      </c>
      <c r="T1" s="884" t="s">
        <v>221</v>
      </c>
      <c r="U1" s="884" t="s">
        <v>222</v>
      </c>
      <c r="V1" s="884" t="s">
        <v>223</v>
      </c>
      <c r="W1" s="886" t="s">
        <v>291</v>
      </c>
      <c r="X1"/>
      <c r="Y1"/>
      <c r="AD1"/>
      <c r="AE1"/>
    </row>
    <row r="2" spans="1:64" ht="39.75" customHeight="1" x14ac:dyDescent="0.25">
      <c r="A2" s="383"/>
      <c r="B2" s="394" t="s">
        <v>431</v>
      </c>
      <c r="C2" s="395" t="s">
        <v>769</v>
      </c>
      <c r="D2" s="384" t="s">
        <v>768</v>
      </c>
      <c r="E2" s="384" t="s">
        <v>766</v>
      </c>
      <c r="F2" s="385" t="s">
        <v>767</v>
      </c>
      <c r="G2" s="395" t="s">
        <v>770</v>
      </c>
      <c r="H2" s="384" t="s">
        <v>771</v>
      </c>
      <c r="I2" s="384" t="s">
        <v>772</v>
      </c>
      <c r="J2" s="385" t="s">
        <v>773</v>
      </c>
      <c r="K2" s="384" t="s">
        <v>764</v>
      </c>
      <c r="L2" s="385" t="s">
        <v>763</v>
      </c>
      <c r="M2" s="384" t="s">
        <v>762</v>
      </c>
      <c r="N2" s="898"/>
      <c r="O2" s="900"/>
      <c r="P2" s="896"/>
      <c r="Q2" s="891"/>
      <c r="R2" s="885"/>
      <c r="S2" s="889"/>
      <c r="T2" s="885"/>
      <c r="U2" s="885"/>
      <c r="V2" s="885"/>
      <c r="W2" s="887"/>
      <c r="X2"/>
      <c r="Y2"/>
      <c r="AD2"/>
      <c r="AE2"/>
    </row>
    <row r="3" spans="1:64" s="16" customFormat="1" ht="12.75" customHeight="1" x14ac:dyDescent="0.2">
      <c r="A3" s="386" t="s">
        <v>49</v>
      </c>
      <c r="B3" s="396" t="s">
        <v>268</v>
      </c>
      <c r="C3" s="387">
        <v>0.1</v>
      </c>
      <c r="D3" s="388">
        <v>0.2</v>
      </c>
      <c r="E3" s="388">
        <v>0.7</v>
      </c>
      <c r="F3" s="388">
        <v>5.3</v>
      </c>
      <c r="G3" s="387">
        <v>0.1</v>
      </c>
      <c r="H3" s="388">
        <v>0.2</v>
      </c>
      <c r="I3" s="388">
        <v>0.6</v>
      </c>
      <c r="J3" s="389">
        <v>2.6</v>
      </c>
      <c r="K3" s="388">
        <v>0.3</v>
      </c>
      <c r="L3" s="388">
        <v>0.3</v>
      </c>
      <c r="M3" s="390">
        <v>0.3</v>
      </c>
      <c r="N3" s="119">
        <f>AVERAGE(C3:E3, G3:I3)</f>
        <v>0.31666666666666665</v>
      </c>
      <c r="O3" s="86">
        <f>AVERAGE(F3,J3)</f>
        <v>3.95</v>
      </c>
      <c r="P3" s="86">
        <f>O3/N3</f>
        <v>12.473684210526317</v>
      </c>
      <c r="Q3" s="214" t="s">
        <v>386</v>
      </c>
      <c r="R3" s="214" t="s">
        <v>385</v>
      </c>
      <c r="S3" s="214">
        <v>65</v>
      </c>
      <c r="T3" s="215" t="s">
        <v>227</v>
      </c>
      <c r="U3" s="216" t="s">
        <v>228</v>
      </c>
      <c r="V3" s="214" t="s">
        <v>387</v>
      </c>
      <c r="W3" s="393" t="s">
        <v>765</v>
      </c>
    </row>
    <row r="4" spans="1:64" s="16" customFormat="1" ht="12.75" customHeight="1" x14ac:dyDescent="0.2">
      <c r="A4" s="651" t="s">
        <v>50</v>
      </c>
      <c r="B4" s="652" t="s">
        <v>268</v>
      </c>
      <c r="C4" s="653">
        <v>6.4</v>
      </c>
      <c r="D4" s="654">
        <v>10.1</v>
      </c>
      <c r="E4" s="654">
        <v>21.9</v>
      </c>
      <c r="F4" s="654">
        <v>56.7</v>
      </c>
      <c r="G4" s="653">
        <v>4.0999999999999996</v>
      </c>
      <c r="H4" s="654">
        <v>10.6</v>
      </c>
      <c r="I4" s="654">
        <v>16.100000000000001</v>
      </c>
      <c r="J4" s="655">
        <v>43.6</v>
      </c>
      <c r="K4" s="654">
        <v>12.7</v>
      </c>
      <c r="L4" s="654">
        <v>10.199999999999999</v>
      </c>
      <c r="M4" s="654">
        <v>11.4</v>
      </c>
      <c r="N4" s="648">
        <f>AVERAGE(C4:E4, G4:I4)</f>
        <v>11.533333333333333</v>
      </c>
      <c r="O4" s="657">
        <f>AVERAGE(F4,J4)</f>
        <v>50.150000000000006</v>
      </c>
      <c r="P4" s="657">
        <f>O4/N4</f>
        <v>4.3482658959537579</v>
      </c>
      <c r="Q4" s="214">
        <v>2018</v>
      </c>
      <c r="R4" s="214" t="s">
        <v>237</v>
      </c>
      <c r="S4" s="214">
        <v>186</v>
      </c>
      <c r="T4" s="215" t="s">
        <v>227</v>
      </c>
      <c r="U4" s="216" t="s">
        <v>228</v>
      </c>
      <c r="V4" s="214" t="s">
        <v>1008</v>
      </c>
      <c r="W4" s="393"/>
    </row>
    <row r="5" spans="1:64" s="16" customFormat="1" ht="12.75" customHeight="1" x14ac:dyDescent="0.2">
      <c r="A5" s="651" t="s">
        <v>103</v>
      </c>
      <c r="B5" s="652" t="s">
        <v>268</v>
      </c>
      <c r="C5" s="656">
        <v>0.04</v>
      </c>
      <c r="D5" s="654">
        <v>0.22</v>
      </c>
      <c r="E5" s="654">
        <v>0.87</v>
      </c>
      <c r="F5" s="654">
        <v>1.48</v>
      </c>
      <c r="G5" s="656">
        <v>0.04</v>
      </c>
      <c r="H5" s="654">
        <v>0.22</v>
      </c>
      <c r="I5" s="654">
        <v>0.87</v>
      </c>
      <c r="J5" s="654">
        <v>1.48</v>
      </c>
      <c r="K5" s="654">
        <v>0.38</v>
      </c>
      <c r="L5" s="654">
        <v>0.38</v>
      </c>
      <c r="M5" s="654">
        <v>0.38</v>
      </c>
      <c r="N5" s="648">
        <f>AVERAGE(C5:E5, G5:I5)</f>
        <v>0.37666666666666665</v>
      </c>
      <c r="O5" s="657">
        <v>1.5</v>
      </c>
      <c r="P5" s="657">
        <f>O5/N5</f>
        <v>3.9823008849557522</v>
      </c>
      <c r="Q5" s="214" t="s">
        <v>734</v>
      </c>
      <c r="R5" s="214" t="s">
        <v>237</v>
      </c>
      <c r="S5" s="214" t="s">
        <v>1007</v>
      </c>
      <c r="T5" s="215" t="s">
        <v>227</v>
      </c>
      <c r="U5" s="216" t="s">
        <v>228</v>
      </c>
      <c r="V5" s="214" t="s">
        <v>1009</v>
      </c>
      <c r="W5" s="393" t="s">
        <v>1010</v>
      </c>
    </row>
    <row r="6" spans="1:64" s="83" customFormat="1" ht="12" customHeight="1" x14ac:dyDescent="0.2">
      <c r="A6" s="117" t="s">
        <v>138</v>
      </c>
      <c r="B6" s="126" t="s">
        <v>268</v>
      </c>
      <c r="C6" s="150">
        <v>0.2</v>
      </c>
      <c r="D6" s="144">
        <v>0.84</v>
      </c>
      <c r="E6" s="144">
        <v>2.6</v>
      </c>
      <c r="F6" s="145">
        <v>6.2</v>
      </c>
      <c r="G6" s="150">
        <v>0.2</v>
      </c>
      <c r="H6" s="144">
        <v>0.84</v>
      </c>
      <c r="I6" s="144">
        <v>2.6</v>
      </c>
      <c r="J6" s="145">
        <v>6.2</v>
      </c>
      <c r="K6" s="144"/>
      <c r="L6" s="145"/>
      <c r="M6" s="144">
        <v>1.2</v>
      </c>
      <c r="N6" s="119">
        <f t="shared" ref="N6:N33" si="0">AVERAGE(C6:E6, G6:I6)</f>
        <v>1.2133333333333336</v>
      </c>
      <c r="O6" s="86">
        <f t="shared" ref="O6:O33" si="1">AVERAGE(F6,J6)</f>
        <v>6.2</v>
      </c>
      <c r="P6" s="167">
        <f>O6/N6</f>
        <v>5.1098901098901086</v>
      </c>
      <c r="Q6" s="146" t="s">
        <v>454</v>
      </c>
      <c r="R6" s="147" t="s">
        <v>237</v>
      </c>
      <c r="S6" s="208" t="s">
        <v>296</v>
      </c>
      <c r="T6" s="148" t="s">
        <v>227</v>
      </c>
      <c r="U6" s="149" t="s">
        <v>228</v>
      </c>
      <c r="V6" s="147" t="s">
        <v>453</v>
      </c>
      <c r="W6" s="36"/>
      <c r="X6" s="39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</row>
    <row r="7" spans="1:64" s="83" customFormat="1" ht="12" customHeight="1" x14ac:dyDescent="0.2">
      <c r="A7" s="117" t="s">
        <v>174</v>
      </c>
      <c r="B7" s="126" t="s">
        <v>268</v>
      </c>
      <c r="C7" s="421">
        <v>0.1</v>
      </c>
      <c r="D7" s="421">
        <v>0.5</v>
      </c>
      <c r="E7" s="421">
        <v>2.2000000000000002</v>
      </c>
      <c r="F7" s="421">
        <v>3.4</v>
      </c>
      <c r="G7" s="421">
        <v>0.1</v>
      </c>
      <c r="H7" s="421">
        <v>0.5</v>
      </c>
      <c r="I7" s="421">
        <v>2.2000000000000002</v>
      </c>
      <c r="J7" s="426">
        <v>3.4</v>
      </c>
      <c r="K7" s="421"/>
      <c r="L7" s="421"/>
      <c r="M7" s="427">
        <v>0.9</v>
      </c>
      <c r="N7" s="119">
        <f t="shared" si="0"/>
        <v>0.93333333333333346</v>
      </c>
      <c r="O7" s="86">
        <f t="shared" si="1"/>
        <v>3.4</v>
      </c>
      <c r="P7" s="167">
        <f>O7/N7</f>
        <v>3.6428571428571423</v>
      </c>
      <c r="Q7" s="204" t="s">
        <v>324</v>
      </c>
      <c r="R7" s="56" t="s">
        <v>325</v>
      </c>
      <c r="S7" s="217">
        <v>36</v>
      </c>
      <c r="T7" s="212">
        <v>1</v>
      </c>
      <c r="U7" s="206" t="s">
        <v>235</v>
      </c>
      <c r="V7" s="56" t="s">
        <v>326</v>
      </c>
      <c r="W7" s="36"/>
      <c r="X7" s="39"/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</row>
    <row r="8" spans="1:64" s="56" customFormat="1" ht="12" customHeight="1" x14ac:dyDescent="0.2">
      <c r="A8" s="117" t="s">
        <v>16</v>
      </c>
      <c r="B8" s="117" t="s">
        <v>267</v>
      </c>
      <c r="C8" s="133">
        <v>4.7</v>
      </c>
      <c r="D8" s="134">
        <v>9.6999999999999993</v>
      </c>
      <c r="E8" s="134">
        <v>7.4</v>
      </c>
      <c r="F8" s="135">
        <v>6.3</v>
      </c>
      <c r="G8" s="133">
        <v>6</v>
      </c>
      <c r="H8" s="134">
        <v>11.5</v>
      </c>
      <c r="I8" s="134">
        <v>9.6</v>
      </c>
      <c r="J8" s="135">
        <v>3.9</v>
      </c>
      <c r="K8" s="134">
        <v>7.3</v>
      </c>
      <c r="L8" s="135">
        <v>9</v>
      </c>
      <c r="M8" s="134">
        <v>8.1999999999999993</v>
      </c>
      <c r="N8" s="119">
        <f t="shared" si="0"/>
        <v>8.15</v>
      </c>
      <c r="O8" s="86">
        <f t="shared" si="1"/>
        <v>5.0999999999999996</v>
      </c>
      <c r="P8" s="167">
        <f t="shared" ref="P8:P30" si="2">O8/N8</f>
        <v>0.62576687116564411</v>
      </c>
      <c r="Q8" s="136" t="s">
        <v>401</v>
      </c>
      <c r="R8" s="137" t="s">
        <v>400</v>
      </c>
      <c r="S8" s="138">
        <v>320</v>
      </c>
      <c r="T8" s="139">
        <v>1</v>
      </c>
      <c r="U8" s="140" t="s">
        <v>235</v>
      </c>
      <c r="V8" s="141" t="s">
        <v>508</v>
      </c>
      <c r="W8" s="391" t="s">
        <v>776</v>
      </c>
    </row>
    <row r="9" spans="1:64" s="56" customFormat="1" ht="12" customHeight="1" x14ac:dyDescent="0.2">
      <c r="A9" s="126" t="s">
        <v>79</v>
      </c>
      <c r="B9" s="126" t="s">
        <v>267</v>
      </c>
      <c r="C9" s="398">
        <v>8.1</v>
      </c>
      <c r="D9" s="399">
        <v>17</v>
      </c>
      <c r="E9" s="399">
        <v>19.5</v>
      </c>
      <c r="F9" s="400">
        <v>24.5</v>
      </c>
      <c r="G9" s="398">
        <v>8.1</v>
      </c>
      <c r="H9" s="399">
        <v>17</v>
      </c>
      <c r="I9" s="399">
        <v>19.5</v>
      </c>
      <c r="J9" s="401">
        <v>24.5</v>
      </c>
      <c r="K9" s="402"/>
      <c r="L9" s="402"/>
      <c r="M9" s="403">
        <v>14.9</v>
      </c>
      <c r="N9" s="119">
        <f t="shared" si="0"/>
        <v>14.866666666666667</v>
      </c>
      <c r="O9" s="86">
        <f t="shared" si="1"/>
        <v>24.5</v>
      </c>
      <c r="P9" s="167">
        <f t="shared" si="2"/>
        <v>1.647982062780269</v>
      </c>
      <c r="Q9" s="136" t="s">
        <v>399</v>
      </c>
      <c r="R9" s="137" t="s">
        <v>237</v>
      </c>
      <c r="S9" s="210">
        <v>559</v>
      </c>
      <c r="T9" s="139" t="s">
        <v>227</v>
      </c>
      <c r="U9" s="140" t="s">
        <v>228</v>
      </c>
      <c r="V9" s="137" t="s">
        <v>408</v>
      </c>
      <c r="W9" s="391" t="s">
        <v>775</v>
      </c>
    </row>
    <row r="10" spans="1:64" s="56" customFormat="1" ht="12" customHeight="1" x14ac:dyDescent="0.2">
      <c r="A10" s="126" t="s">
        <v>80</v>
      </c>
      <c r="B10" s="126" t="s">
        <v>267</v>
      </c>
      <c r="C10" s="415">
        <v>9.1999999999999993</v>
      </c>
      <c r="D10" s="415">
        <v>18.100000000000001</v>
      </c>
      <c r="E10" s="415">
        <v>21.2</v>
      </c>
      <c r="F10" s="416">
        <v>13.2</v>
      </c>
      <c r="G10" s="415">
        <v>9.1999999999999993</v>
      </c>
      <c r="H10" s="415">
        <v>18.100000000000001</v>
      </c>
      <c r="I10" s="415">
        <v>21.2</v>
      </c>
      <c r="J10" s="416">
        <v>13.2</v>
      </c>
      <c r="K10" s="415">
        <v>17</v>
      </c>
      <c r="L10" s="415">
        <v>15.4</v>
      </c>
      <c r="M10" s="417">
        <v>16.2</v>
      </c>
      <c r="N10" s="119">
        <f t="shared" si="0"/>
        <v>16.166666666666668</v>
      </c>
      <c r="O10" s="86">
        <f t="shared" si="1"/>
        <v>13.2</v>
      </c>
      <c r="P10" s="167">
        <f t="shared" si="2"/>
        <v>0.81649484536082462</v>
      </c>
      <c r="Q10" s="347" t="s">
        <v>736</v>
      </c>
      <c r="R10" s="348" t="s">
        <v>737</v>
      </c>
      <c r="S10" s="358" t="s">
        <v>296</v>
      </c>
      <c r="T10" s="350">
        <v>0.99</v>
      </c>
      <c r="U10" s="351" t="s">
        <v>235</v>
      </c>
      <c r="V10" s="348" t="s">
        <v>738</v>
      </c>
      <c r="W10" s="348" t="s">
        <v>803</v>
      </c>
      <c r="X10" s="367"/>
    </row>
    <row r="11" spans="1:64" s="56" customFormat="1" ht="12" customHeight="1" x14ac:dyDescent="0.2">
      <c r="A11" s="126" t="s">
        <v>80</v>
      </c>
      <c r="B11" s="126" t="s">
        <v>267</v>
      </c>
      <c r="C11" s="421">
        <v>12</v>
      </c>
      <c r="D11" s="421">
        <v>17</v>
      </c>
      <c r="E11" s="421">
        <v>22</v>
      </c>
      <c r="F11" s="426">
        <v>14.7</v>
      </c>
      <c r="G11" s="421">
        <v>12</v>
      </c>
      <c r="H11" s="421">
        <v>17</v>
      </c>
      <c r="I11" s="421">
        <v>22</v>
      </c>
      <c r="J11" s="426">
        <v>14.7</v>
      </c>
      <c r="K11" s="421"/>
      <c r="L11" s="421"/>
      <c r="M11" s="427">
        <v>17</v>
      </c>
      <c r="N11" s="119">
        <f t="shared" si="0"/>
        <v>17</v>
      </c>
      <c r="O11" s="86">
        <f t="shared" si="1"/>
        <v>14.7</v>
      </c>
      <c r="P11" s="167">
        <f t="shared" si="2"/>
        <v>0.8647058823529411</v>
      </c>
      <c r="Q11" s="130" t="s">
        <v>471</v>
      </c>
      <c r="R11" s="39" t="s">
        <v>804</v>
      </c>
      <c r="S11" s="209" t="s">
        <v>296</v>
      </c>
      <c r="T11" s="131" t="s">
        <v>227</v>
      </c>
      <c r="U11" s="132" t="s">
        <v>228</v>
      </c>
      <c r="V11" s="39" t="s">
        <v>817</v>
      </c>
      <c r="W11" s="97" t="s">
        <v>818</v>
      </c>
      <c r="X11" s="408"/>
    </row>
    <row r="12" spans="1:64" s="56" customFormat="1" ht="12" customHeight="1" x14ac:dyDescent="0.2">
      <c r="A12" s="126" t="s">
        <v>97</v>
      </c>
      <c r="B12" s="126" t="s">
        <v>267</v>
      </c>
      <c r="C12" s="421">
        <v>4.3</v>
      </c>
      <c r="D12" s="421">
        <v>5</v>
      </c>
      <c r="E12" s="421">
        <v>12.8</v>
      </c>
      <c r="F12" s="426">
        <v>8.3000000000000007</v>
      </c>
      <c r="G12" s="421">
        <v>4.8</v>
      </c>
      <c r="H12" s="421">
        <v>10.3</v>
      </c>
      <c r="I12" s="421">
        <v>12.1</v>
      </c>
      <c r="J12" s="426">
        <v>8.5</v>
      </c>
      <c r="K12" s="421">
        <v>7.4</v>
      </c>
      <c r="L12" s="421">
        <v>9.1</v>
      </c>
      <c r="M12" s="427">
        <v>8.1999999999999993</v>
      </c>
      <c r="N12" s="119">
        <f t="shared" si="0"/>
        <v>8.2166666666666668</v>
      </c>
      <c r="O12" s="86">
        <f t="shared" si="1"/>
        <v>8.4</v>
      </c>
      <c r="P12" s="167">
        <f t="shared" si="2"/>
        <v>1.0223123732251522</v>
      </c>
      <c r="Q12" s="130" t="s">
        <v>299</v>
      </c>
      <c r="R12" s="39" t="s">
        <v>237</v>
      </c>
      <c r="S12" s="448" t="s">
        <v>680</v>
      </c>
      <c r="T12" s="449" t="s">
        <v>680</v>
      </c>
      <c r="U12" s="450" t="s">
        <v>680</v>
      </c>
      <c r="V12" s="39" t="s">
        <v>805</v>
      </c>
      <c r="W12" s="39" t="s">
        <v>806</v>
      </c>
      <c r="X12" s="408"/>
    </row>
    <row r="13" spans="1:64" s="56" customFormat="1" ht="12" customHeight="1" x14ac:dyDescent="0.2">
      <c r="A13" s="117" t="s">
        <v>130</v>
      </c>
      <c r="B13" s="117" t="s">
        <v>267</v>
      </c>
      <c r="C13" s="414">
        <v>12.8</v>
      </c>
      <c r="D13" s="415">
        <v>20.5</v>
      </c>
      <c r="E13" s="415">
        <v>25.1</v>
      </c>
      <c r="F13" s="416">
        <v>8.6999999999999993</v>
      </c>
      <c r="G13" s="415">
        <v>13.8</v>
      </c>
      <c r="H13" s="415">
        <v>20.7</v>
      </c>
      <c r="I13" s="415">
        <v>19.600000000000001</v>
      </c>
      <c r="J13" s="416">
        <v>6.5</v>
      </c>
      <c r="K13" s="415">
        <v>19.5</v>
      </c>
      <c r="L13" s="415">
        <v>18</v>
      </c>
      <c r="M13" s="417">
        <v>18.8</v>
      </c>
      <c r="N13" s="119">
        <f t="shared" si="0"/>
        <v>18.75</v>
      </c>
      <c r="O13" s="86">
        <f t="shared" si="1"/>
        <v>7.6</v>
      </c>
      <c r="P13" s="167">
        <f>O13/N13</f>
        <v>0.40533333333333332</v>
      </c>
      <c r="Q13" s="352" t="s">
        <v>468</v>
      </c>
      <c r="R13" s="353" t="s">
        <v>744</v>
      </c>
      <c r="S13" s="363">
        <v>2174</v>
      </c>
      <c r="T13" s="355" t="s">
        <v>227</v>
      </c>
      <c r="U13" s="354" t="s">
        <v>228</v>
      </c>
      <c r="V13" s="353" t="s">
        <v>743</v>
      </c>
      <c r="W13" s="418" t="s">
        <v>517</v>
      </c>
    </row>
    <row r="14" spans="1:64" s="56" customFormat="1" ht="12" customHeight="1" x14ac:dyDescent="0.2">
      <c r="A14" s="117" t="s">
        <v>136</v>
      </c>
      <c r="B14" s="126" t="s">
        <v>267</v>
      </c>
      <c r="C14" s="142">
        <v>5.0999999999999996</v>
      </c>
      <c r="D14" s="143">
        <v>8.6999999999999993</v>
      </c>
      <c r="E14" s="143">
        <v>9.9</v>
      </c>
      <c r="F14" s="381">
        <v>6.2</v>
      </c>
      <c r="G14" s="150">
        <v>4.5</v>
      </c>
      <c r="H14" s="144">
        <v>8.9</v>
      </c>
      <c r="I14" s="144">
        <v>9.1999999999999993</v>
      </c>
      <c r="J14" s="381">
        <v>5</v>
      </c>
      <c r="K14" s="144">
        <v>7.9</v>
      </c>
      <c r="L14" s="145">
        <v>7.5</v>
      </c>
      <c r="M14" s="144">
        <v>7.7</v>
      </c>
      <c r="N14" s="119">
        <f t="shared" si="0"/>
        <v>7.7166666666666659</v>
      </c>
      <c r="O14" s="86">
        <f t="shared" si="1"/>
        <v>5.6</v>
      </c>
      <c r="P14" s="167">
        <f t="shared" si="2"/>
        <v>0.72570194384449249</v>
      </c>
      <c r="Q14" s="146" t="s">
        <v>445</v>
      </c>
      <c r="R14" s="147" t="s">
        <v>237</v>
      </c>
      <c r="S14" s="17">
        <v>2682</v>
      </c>
      <c r="T14" s="148">
        <v>0.96</v>
      </c>
      <c r="U14" s="149" t="s">
        <v>235</v>
      </c>
      <c r="V14" s="147" t="s">
        <v>446</v>
      </c>
      <c r="W14" s="392" t="s">
        <v>517</v>
      </c>
      <c r="X14" s="39"/>
    </row>
    <row r="15" spans="1:64" s="56" customFormat="1" ht="12" customHeight="1" x14ac:dyDescent="0.2">
      <c r="A15" s="117" t="s">
        <v>136</v>
      </c>
      <c r="B15" s="126" t="s">
        <v>267</v>
      </c>
      <c r="C15" s="421">
        <v>2.2000000000000002</v>
      </c>
      <c r="D15" s="421">
        <v>8</v>
      </c>
      <c r="E15" s="421">
        <v>6.6</v>
      </c>
      <c r="F15" s="426">
        <v>5</v>
      </c>
      <c r="G15" s="421">
        <v>3.2</v>
      </c>
      <c r="H15" s="421">
        <v>7.1</v>
      </c>
      <c r="I15" s="421">
        <v>6.6</v>
      </c>
      <c r="J15" s="426">
        <v>5.3</v>
      </c>
      <c r="K15" s="421">
        <v>5.5</v>
      </c>
      <c r="L15" s="421">
        <v>5.6</v>
      </c>
      <c r="M15" s="427">
        <v>5.6</v>
      </c>
      <c r="N15" s="119">
        <f t="shared" si="0"/>
        <v>5.6166666666666663</v>
      </c>
      <c r="O15" s="86">
        <f t="shared" si="1"/>
        <v>5.15</v>
      </c>
      <c r="P15" s="167">
        <f>O15/N15</f>
        <v>0.91691394658753722</v>
      </c>
      <c r="Q15" s="130" t="s">
        <v>299</v>
      </c>
      <c r="R15" s="39" t="s">
        <v>807</v>
      </c>
      <c r="S15" s="448" t="s">
        <v>680</v>
      </c>
      <c r="T15" s="449" t="s">
        <v>680</v>
      </c>
      <c r="U15" s="450" t="s">
        <v>680</v>
      </c>
      <c r="V15" s="39" t="s">
        <v>805</v>
      </c>
      <c r="W15" s="39" t="s">
        <v>806</v>
      </c>
      <c r="X15" s="408"/>
    </row>
    <row r="16" spans="1:64" s="56" customFormat="1" ht="12" customHeight="1" x14ac:dyDescent="0.2">
      <c r="A16" s="649" t="s">
        <v>368</v>
      </c>
      <c r="B16" s="126" t="s">
        <v>267</v>
      </c>
      <c r="C16" s="414">
        <v>8.9</v>
      </c>
      <c r="D16" s="415">
        <v>20.3</v>
      </c>
      <c r="E16" s="415">
        <v>21.3</v>
      </c>
      <c r="F16" s="415">
        <v>8.5</v>
      </c>
      <c r="G16" s="414">
        <v>8.9</v>
      </c>
      <c r="H16" s="415">
        <v>20.3</v>
      </c>
      <c r="I16" s="415">
        <v>21.3</v>
      </c>
      <c r="J16" s="416">
        <v>8.5</v>
      </c>
      <c r="K16" s="415"/>
      <c r="L16" s="415"/>
      <c r="M16" s="417">
        <v>16.899999999999999</v>
      </c>
      <c r="N16" s="119">
        <f>AVERAGE(C16:E16, G16:I16)</f>
        <v>16.833333333333332</v>
      </c>
      <c r="O16" s="86">
        <f t="shared" si="1"/>
        <v>8.5</v>
      </c>
      <c r="P16" s="167">
        <f>O16/N16</f>
        <v>0.50495049504950495</v>
      </c>
      <c r="Q16" s="356" t="s">
        <v>1014</v>
      </c>
      <c r="R16" s="348" t="s">
        <v>237</v>
      </c>
      <c r="S16" s="348">
        <f>260+281+221+291+293</f>
        <v>1346</v>
      </c>
      <c r="T16" s="357" t="s">
        <v>227</v>
      </c>
      <c r="U16" s="351" t="s">
        <v>228</v>
      </c>
      <c r="V16" s="348" t="s">
        <v>1015</v>
      </c>
      <c r="W16" s="392"/>
      <c r="X16" s="39"/>
    </row>
    <row r="17" spans="1:64" s="56" customFormat="1" ht="12" customHeight="1" x14ac:dyDescent="0.2">
      <c r="A17" s="117" t="s">
        <v>148</v>
      </c>
      <c r="B17" s="126" t="s">
        <v>267</v>
      </c>
      <c r="C17" s="150">
        <v>12.3</v>
      </c>
      <c r="D17" s="144">
        <v>15.5</v>
      </c>
      <c r="E17" s="144">
        <v>16</v>
      </c>
      <c r="F17" s="145">
        <v>8.4</v>
      </c>
      <c r="G17" s="150">
        <v>8.5</v>
      </c>
      <c r="H17" s="144">
        <v>14.7</v>
      </c>
      <c r="I17" s="144">
        <v>15.9</v>
      </c>
      <c r="J17" s="145">
        <v>6.6</v>
      </c>
      <c r="K17" s="144">
        <v>14.6</v>
      </c>
      <c r="L17" s="145">
        <v>13</v>
      </c>
      <c r="M17" s="144">
        <v>13.8</v>
      </c>
      <c r="N17" s="119">
        <f t="shared" si="0"/>
        <v>13.816666666666668</v>
      </c>
      <c r="O17" s="86">
        <f t="shared" si="1"/>
        <v>7.5</v>
      </c>
      <c r="P17" s="167">
        <f t="shared" si="2"/>
        <v>0.54282267792521099</v>
      </c>
      <c r="Q17" s="151" t="s">
        <v>401</v>
      </c>
      <c r="R17" s="147" t="s">
        <v>237</v>
      </c>
      <c r="S17" s="152">
        <v>541</v>
      </c>
      <c r="T17" s="148">
        <v>1</v>
      </c>
      <c r="U17" s="149" t="s">
        <v>235</v>
      </c>
      <c r="V17" s="153" t="s">
        <v>508</v>
      </c>
      <c r="W17" s="154" t="s">
        <v>507</v>
      </c>
    </row>
    <row r="18" spans="1:64" s="56" customFormat="1" ht="12" customHeight="1" x14ac:dyDescent="0.2">
      <c r="A18" s="117" t="s">
        <v>152</v>
      </c>
      <c r="B18" s="126" t="s">
        <v>267</v>
      </c>
      <c r="C18" s="404">
        <v>14.4</v>
      </c>
      <c r="D18" s="405">
        <v>24.2</v>
      </c>
      <c r="E18" s="405">
        <v>33.5</v>
      </c>
      <c r="F18" s="406">
        <v>15.1</v>
      </c>
      <c r="G18" s="404">
        <v>16.3</v>
      </c>
      <c r="H18" s="405">
        <v>18.100000000000001</v>
      </c>
      <c r="I18" s="405">
        <v>28.4</v>
      </c>
      <c r="J18" s="406">
        <v>8.9</v>
      </c>
      <c r="K18" s="405">
        <v>24</v>
      </c>
      <c r="L18" s="406">
        <v>20.9</v>
      </c>
      <c r="M18" s="405">
        <v>22.5</v>
      </c>
      <c r="N18" s="119">
        <f t="shared" si="0"/>
        <v>22.483333333333334</v>
      </c>
      <c r="O18" s="86">
        <f t="shared" si="1"/>
        <v>12</v>
      </c>
      <c r="P18" s="167">
        <f>O18/N18</f>
        <v>0.53372868791697547</v>
      </c>
      <c r="Q18" s="407" t="s">
        <v>778</v>
      </c>
      <c r="R18" s="408" t="s">
        <v>777</v>
      </c>
      <c r="S18" s="410">
        <v>141</v>
      </c>
      <c r="T18" s="411">
        <v>0.95</v>
      </c>
      <c r="U18" s="412" t="s">
        <v>235</v>
      </c>
      <c r="V18" s="409" t="s">
        <v>779</v>
      </c>
      <c r="W18" s="413" t="s">
        <v>798</v>
      </c>
    </row>
    <row r="19" spans="1:64" s="56" customFormat="1" ht="12" customHeight="1" x14ac:dyDescent="0.2">
      <c r="A19" s="117" t="s">
        <v>152</v>
      </c>
      <c r="B19" s="126" t="s">
        <v>267</v>
      </c>
      <c r="C19" s="404">
        <v>12.6</v>
      </c>
      <c r="D19" s="405">
        <v>20.9</v>
      </c>
      <c r="E19" s="405">
        <v>26.1</v>
      </c>
      <c r="F19" s="406">
        <v>11.2</v>
      </c>
      <c r="G19" s="404">
        <v>5.0999999999999996</v>
      </c>
      <c r="H19" s="405">
        <v>17.5</v>
      </c>
      <c r="I19" s="405">
        <v>20.5</v>
      </c>
      <c r="J19" s="406">
        <v>8.5</v>
      </c>
      <c r="K19" s="405">
        <v>19.899999999999999</v>
      </c>
      <c r="L19" s="405">
        <v>14.4</v>
      </c>
      <c r="M19" s="405">
        <v>17.100000000000001</v>
      </c>
      <c r="N19" s="119">
        <f t="shared" si="0"/>
        <v>17.116666666666667</v>
      </c>
      <c r="O19" s="86">
        <f t="shared" si="1"/>
        <v>9.85</v>
      </c>
      <c r="P19" s="167">
        <f>O19/N19</f>
        <v>0.5754625121713729</v>
      </c>
      <c r="Q19" s="407" t="s">
        <v>287</v>
      </c>
      <c r="R19" s="408" t="s">
        <v>800</v>
      </c>
      <c r="S19" s="410">
        <v>115</v>
      </c>
      <c r="T19" s="411">
        <v>0.95</v>
      </c>
      <c r="U19" s="412" t="s">
        <v>235</v>
      </c>
      <c r="V19" s="409" t="s">
        <v>799</v>
      </c>
      <c r="W19" s="413" t="s">
        <v>798</v>
      </c>
    </row>
    <row r="20" spans="1:64" s="56" customFormat="1" ht="12" customHeight="1" x14ac:dyDescent="0.2">
      <c r="A20" s="117" t="s">
        <v>152</v>
      </c>
      <c r="B20" s="126" t="s">
        <v>267</v>
      </c>
      <c r="C20" s="421">
        <v>8.4</v>
      </c>
      <c r="D20" s="421">
        <v>12.4</v>
      </c>
      <c r="E20" s="421">
        <v>19.7</v>
      </c>
      <c r="F20" s="426">
        <v>12.8</v>
      </c>
      <c r="G20" s="421">
        <v>7.9</v>
      </c>
      <c r="H20" s="421">
        <v>15.6</v>
      </c>
      <c r="I20" s="421">
        <v>17.399999999999999</v>
      </c>
      <c r="J20" s="426">
        <v>8.1999999999999993</v>
      </c>
      <c r="K20" s="421">
        <v>13.5</v>
      </c>
      <c r="L20" s="421">
        <v>13.6</v>
      </c>
      <c r="M20" s="427">
        <v>13.6</v>
      </c>
      <c r="N20" s="119">
        <f t="shared" si="0"/>
        <v>13.566666666666668</v>
      </c>
      <c r="O20" s="86">
        <f t="shared" si="1"/>
        <v>10.5</v>
      </c>
      <c r="P20" s="167">
        <f>O20/N20</f>
        <v>0.77395577395577386</v>
      </c>
      <c r="Q20" s="130" t="s">
        <v>299</v>
      </c>
      <c r="R20" s="39" t="s">
        <v>808</v>
      </c>
      <c r="S20" s="448" t="s">
        <v>680</v>
      </c>
      <c r="T20" s="449" t="s">
        <v>680</v>
      </c>
      <c r="U20" s="450" t="s">
        <v>680</v>
      </c>
      <c r="V20" s="39" t="s">
        <v>805</v>
      </c>
      <c r="W20" s="39" t="s">
        <v>806</v>
      </c>
      <c r="X20" s="408"/>
    </row>
    <row r="21" spans="1:64" s="57" customFormat="1" ht="12" customHeight="1" x14ac:dyDescent="0.2">
      <c r="A21" s="117" t="s">
        <v>157</v>
      </c>
      <c r="B21" s="117" t="s">
        <v>267</v>
      </c>
      <c r="C21" s="422">
        <v>26.2</v>
      </c>
      <c r="D21" s="420">
        <v>46.1</v>
      </c>
      <c r="E21" s="420">
        <v>64.8</v>
      </c>
      <c r="F21" s="423">
        <v>33.799999999999997</v>
      </c>
      <c r="G21" s="422">
        <v>24.1</v>
      </c>
      <c r="H21" s="420">
        <v>49.7</v>
      </c>
      <c r="I21" s="420">
        <v>48.1</v>
      </c>
      <c r="J21" s="423">
        <v>33.799999999999997</v>
      </c>
      <c r="K21" s="420">
        <v>45.7</v>
      </c>
      <c r="L21" s="420">
        <v>40.6</v>
      </c>
      <c r="M21" s="424">
        <v>43.2</v>
      </c>
      <c r="N21" s="119">
        <f t="shared" si="0"/>
        <v>43.166666666666664</v>
      </c>
      <c r="O21" s="86">
        <f t="shared" si="1"/>
        <v>33.799999999999997</v>
      </c>
      <c r="P21" s="167">
        <f>O21/N21</f>
        <v>0.78301158301158302</v>
      </c>
      <c r="Q21" s="32" t="s">
        <v>728</v>
      </c>
      <c r="R21" s="83" t="s">
        <v>237</v>
      </c>
      <c r="S21" s="158">
        <v>2029</v>
      </c>
      <c r="T21" s="159" t="s">
        <v>729</v>
      </c>
      <c r="U21" s="160" t="s">
        <v>235</v>
      </c>
      <c r="V21" s="83" t="s">
        <v>730</v>
      </c>
      <c r="W21" s="425" t="s">
        <v>780</v>
      </c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  <c r="BL21" s="83"/>
    </row>
    <row r="22" spans="1:64" s="83" customFormat="1" ht="12" customHeight="1" x14ac:dyDescent="0.25">
      <c r="A22" s="117" t="s">
        <v>167</v>
      </c>
      <c r="B22" s="117" t="s">
        <v>267</v>
      </c>
      <c r="C22" s="155">
        <v>7</v>
      </c>
      <c r="D22" s="156">
        <v>9.4</v>
      </c>
      <c r="E22" s="156">
        <v>15.3</v>
      </c>
      <c r="F22" s="382">
        <v>8.8000000000000007</v>
      </c>
      <c r="G22" s="155">
        <v>7.6</v>
      </c>
      <c r="H22" s="156">
        <v>11.2</v>
      </c>
      <c r="I22" s="156">
        <v>15.5</v>
      </c>
      <c r="J22" s="382">
        <v>9.4</v>
      </c>
      <c r="K22" s="156">
        <v>10.9</v>
      </c>
      <c r="L22" s="157">
        <v>11.8</v>
      </c>
      <c r="M22" s="156"/>
      <c r="N22" s="119">
        <f t="shared" si="0"/>
        <v>11</v>
      </c>
      <c r="O22" s="86">
        <f t="shared" si="1"/>
        <v>9.1000000000000014</v>
      </c>
      <c r="P22" s="167">
        <f t="shared" si="2"/>
        <v>0.82727272727272738</v>
      </c>
      <c r="Q22" s="162" t="s">
        <v>465</v>
      </c>
      <c r="R22" s="83" t="s">
        <v>237</v>
      </c>
      <c r="S22" s="83">
        <v>2465</v>
      </c>
      <c r="T22" s="159">
        <v>0.99</v>
      </c>
      <c r="U22" s="160" t="s">
        <v>235</v>
      </c>
      <c r="V22" s="163" t="s">
        <v>464</v>
      </c>
      <c r="W22" s="161" t="s">
        <v>515</v>
      </c>
    </row>
    <row r="23" spans="1:64" s="56" customFormat="1" ht="12" customHeight="1" x14ac:dyDescent="0.2">
      <c r="A23" s="117" t="s">
        <v>172</v>
      </c>
      <c r="B23" s="126" t="s">
        <v>267</v>
      </c>
      <c r="C23" s="421">
        <v>13.9</v>
      </c>
      <c r="D23" s="421">
        <v>17.7</v>
      </c>
      <c r="E23" s="421">
        <v>29.3</v>
      </c>
      <c r="F23" s="426">
        <v>12.3</v>
      </c>
      <c r="G23" s="421">
        <v>13.3</v>
      </c>
      <c r="H23" s="421">
        <v>21.4</v>
      </c>
      <c r="I23" s="421">
        <v>22.3</v>
      </c>
      <c r="J23" s="426">
        <v>10.1</v>
      </c>
      <c r="K23" s="421">
        <v>20.3</v>
      </c>
      <c r="L23" s="421">
        <v>19</v>
      </c>
      <c r="M23" s="427">
        <v>19.7</v>
      </c>
      <c r="N23" s="119">
        <f t="shared" si="0"/>
        <v>19.649999999999999</v>
      </c>
      <c r="O23" s="86">
        <f t="shared" si="1"/>
        <v>11.2</v>
      </c>
      <c r="P23" s="167">
        <f t="shared" si="2"/>
        <v>0.56997455470737912</v>
      </c>
      <c r="Q23" s="130" t="s">
        <v>299</v>
      </c>
      <c r="R23" s="39" t="s">
        <v>809</v>
      </c>
      <c r="S23" s="448" t="s">
        <v>680</v>
      </c>
      <c r="T23" s="449" t="s">
        <v>680</v>
      </c>
      <c r="U23" s="450" t="s">
        <v>680</v>
      </c>
      <c r="V23" s="39" t="s">
        <v>805</v>
      </c>
      <c r="W23" s="39" t="s">
        <v>806</v>
      </c>
      <c r="X23" s="408"/>
    </row>
    <row r="24" spans="1:64" s="56" customFormat="1" ht="12" customHeight="1" x14ac:dyDescent="0.2">
      <c r="A24" s="126" t="s">
        <v>364</v>
      </c>
      <c r="B24" s="126" t="s">
        <v>714</v>
      </c>
      <c r="C24" s="127">
        <v>2.11</v>
      </c>
      <c r="D24" s="128">
        <v>2.7</v>
      </c>
      <c r="E24" s="128">
        <v>4.4800000000000004</v>
      </c>
      <c r="F24" s="129">
        <v>4.4800000000000004</v>
      </c>
      <c r="G24" s="127">
        <v>2.48</v>
      </c>
      <c r="H24" s="128">
        <v>4.4400000000000004</v>
      </c>
      <c r="I24" s="128">
        <v>5.9</v>
      </c>
      <c r="J24" s="129">
        <v>4.95</v>
      </c>
      <c r="K24" s="128">
        <v>3.1</v>
      </c>
      <c r="L24" s="129">
        <v>4.4000000000000004</v>
      </c>
      <c r="M24" s="128">
        <v>3.7</v>
      </c>
      <c r="N24" s="119">
        <f t="shared" si="0"/>
        <v>3.6850000000000001</v>
      </c>
      <c r="O24" s="86">
        <f t="shared" si="1"/>
        <v>4.7149999999999999</v>
      </c>
      <c r="P24" s="167">
        <f>O24/N24</f>
        <v>1.2795115332428764</v>
      </c>
      <c r="Q24" s="130" t="s">
        <v>300</v>
      </c>
      <c r="R24" s="39" t="s">
        <v>301</v>
      </c>
      <c r="S24" s="122">
        <v>298</v>
      </c>
      <c r="T24" s="131">
        <v>1</v>
      </c>
      <c r="U24" s="132" t="s">
        <v>235</v>
      </c>
      <c r="V24" s="39" t="s">
        <v>302</v>
      </c>
      <c r="W24" s="36"/>
    </row>
    <row r="25" spans="1:64" s="56" customFormat="1" ht="12" customHeight="1" x14ac:dyDescent="0.2">
      <c r="A25" s="126" t="s">
        <v>423</v>
      </c>
      <c r="B25" s="126" t="s">
        <v>714</v>
      </c>
      <c r="C25" s="127">
        <v>2</v>
      </c>
      <c r="D25" s="128">
        <v>5.8</v>
      </c>
      <c r="E25" s="128">
        <v>13.9</v>
      </c>
      <c r="F25" s="129">
        <v>17.8</v>
      </c>
      <c r="G25" s="127">
        <v>2.2999999999999998</v>
      </c>
      <c r="H25" s="128">
        <v>8.6</v>
      </c>
      <c r="I25" s="128">
        <v>15.6</v>
      </c>
      <c r="J25" s="129">
        <v>16</v>
      </c>
      <c r="K25" s="128">
        <v>7.2</v>
      </c>
      <c r="L25" s="129">
        <v>8.8000000000000007</v>
      </c>
      <c r="M25" s="128">
        <v>8</v>
      </c>
      <c r="N25" s="119">
        <f t="shared" si="0"/>
        <v>8.0333333333333332</v>
      </c>
      <c r="O25" s="86">
        <f t="shared" si="1"/>
        <v>16.899999999999999</v>
      </c>
      <c r="P25" s="167">
        <f>O25/N25</f>
        <v>2.103734439834025</v>
      </c>
      <c r="Q25" s="130" t="s">
        <v>795</v>
      </c>
      <c r="R25" s="39" t="s">
        <v>305</v>
      </c>
      <c r="S25" s="122">
        <v>165</v>
      </c>
      <c r="T25" s="131" t="s">
        <v>796</v>
      </c>
      <c r="U25" s="132" t="s">
        <v>235</v>
      </c>
      <c r="V25" s="39" t="s">
        <v>797</v>
      </c>
      <c r="W25" s="413" t="s">
        <v>798</v>
      </c>
    </row>
    <row r="26" spans="1:64" s="56" customFormat="1" ht="12" customHeight="1" x14ac:dyDescent="0.2">
      <c r="A26" s="650" t="s">
        <v>154</v>
      </c>
      <c r="B26" s="650" t="s">
        <v>714</v>
      </c>
      <c r="C26" s="127">
        <v>7.6</v>
      </c>
      <c r="D26" s="128">
        <v>0.9</v>
      </c>
      <c r="E26" s="128">
        <v>14.2</v>
      </c>
      <c r="F26" s="129">
        <v>9.3000000000000007</v>
      </c>
      <c r="G26" s="127">
        <v>7.6</v>
      </c>
      <c r="H26" s="128">
        <v>0.9</v>
      </c>
      <c r="I26" s="128">
        <v>14.2</v>
      </c>
      <c r="J26" s="129">
        <v>9.3000000000000007</v>
      </c>
      <c r="K26" s="128"/>
      <c r="L26" s="129"/>
      <c r="M26" s="128"/>
      <c r="N26" s="119">
        <f t="shared" ref="N26" si="3">AVERAGE(C26:E26, G26:I26)</f>
        <v>7.5666666666666655</v>
      </c>
      <c r="O26" s="86">
        <f t="shared" ref="O26" si="4">AVERAGE(F26,J26)</f>
        <v>9.3000000000000007</v>
      </c>
      <c r="P26" s="167">
        <f>O26/N26</f>
        <v>1.2290748898678416</v>
      </c>
      <c r="Q26" s="660">
        <v>2015</v>
      </c>
      <c r="R26" s="661" t="s">
        <v>338</v>
      </c>
      <c r="S26" s="662">
        <v>326</v>
      </c>
      <c r="T26" s="663" t="s">
        <v>227</v>
      </c>
      <c r="U26" s="664" t="s">
        <v>228</v>
      </c>
      <c r="V26" s="661" t="s">
        <v>1012</v>
      </c>
      <c r="W26" s="413"/>
    </row>
    <row r="27" spans="1:64" s="56" customFormat="1" ht="12" customHeight="1" x14ac:dyDescent="0.2">
      <c r="A27" s="126" t="s">
        <v>28</v>
      </c>
      <c r="B27" s="126" t="s">
        <v>421</v>
      </c>
      <c r="C27" s="444">
        <v>19.399999999999999</v>
      </c>
      <c r="D27" s="445">
        <v>29.9</v>
      </c>
      <c r="E27" s="445">
        <v>36.9</v>
      </c>
      <c r="F27" s="446">
        <v>19.7</v>
      </c>
      <c r="G27" s="444">
        <v>23.5</v>
      </c>
      <c r="H27" s="445">
        <v>33.6</v>
      </c>
      <c r="I27" s="445">
        <v>36</v>
      </c>
      <c r="J27" s="446">
        <v>14.9</v>
      </c>
      <c r="K27" s="445">
        <v>28.7</v>
      </c>
      <c r="L27" s="446">
        <v>31</v>
      </c>
      <c r="M27" s="445">
        <v>29.9</v>
      </c>
      <c r="N27" s="119">
        <f t="shared" si="0"/>
        <v>29.883333333333329</v>
      </c>
      <c r="O27" s="86">
        <f t="shared" si="1"/>
        <v>17.3</v>
      </c>
      <c r="P27" s="167">
        <f>O27/N27</f>
        <v>0.57891801450083669</v>
      </c>
      <c r="Q27" s="347" t="s">
        <v>452</v>
      </c>
      <c r="R27" s="348" t="s">
        <v>792</v>
      </c>
      <c r="S27" s="349">
        <v>744</v>
      </c>
      <c r="T27" s="350" t="s">
        <v>227</v>
      </c>
      <c r="U27" s="351" t="s">
        <v>228</v>
      </c>
      <c r="V27" s="348" t="s">
        <v>793</v>
      </c>
      <c r="W27" s="418" t="s">
        <v>794</v>
      </c>
    </row>
    <row r="28" spans="1:64" s="83" customFormat="1" ht="12" customHeight="1" x14ac:dyDescent="0.2">
      <c r="A28" s="649" t="s">
        <v>175</v>
      </c>
      <c r="B28" s="117" t="s">
        <v>421</v>
      </c>
      <c r="C28" s="155">
        <v>14.4</v>
      </c>
      <c r="D28" s="156">
        <v>27.1</v>
      </c>
      <c r="E28" s="156">
        <v>33.5</v>
      </c>
      <c r="F28" s="157">
        <v>13.6</v>
      </c>
      <c r="G28" s="155">
        <v>14.4</v>
      </c>
      <c r="H28" s="156">
        <v>27.1</v>
      </c>
      <c r="I28" s="156">
        <v>33.5</v>
      </c>
      <c r="J28" s="157">
        <v>13.6</v>
      </c>
      <c r="K28" s="156"/>
      <c r="L28" s="157"/>
      <c r="M28" s="156"/>
      <c r="N28" s="119">
        <f t="shared" si="0"/>
        <v>25</v>
      </c>
      <c r="O28" s="86">
        <v>13.6</v>
      </c>
      <c r="P28" s="167">
        <f t="shared" si="2"/>
        <v>0.54400000000000004</v>
      </c>
      <c r="Q28" s="665" t="s">
        <v>733</v>
      </c>
      <c r="R28" s="666" t="s">
        <v>489</v>
      </c>
      <c r="S28" s="666" t="s">
        <v>680</v>
      </c>
      <c r="T28" s="667">
        <v>0.98499999999999999</v>
      </c>
      <c r="U28" s="668" t="s">
        <v>235</v>
      </c>
      <c r="V28" s="666" t="s">
        <v>1013</v>
      </c>
      <c r="W28" s="161"/>
    </row>
    <row r="29" spans="1:64" s="57" customFormat="1" ht="12" customHeight="1" x14ac:dyDescent="0.2">
      <c r="A29" s="117" t="s">
        <v>33</v>
      </c>
      <c r="B29" s="117" t="s">
        <v>269</v>
      </c>
      <c r="C29" s="155">
        <f>AVERAGE( 5.8, 8.1, 8.2, 7.9, 7.8)</f>
        <v>7.56</v>
      </c>
      <c r="D29" s="156">
        <f>AVERAGE(16, 14.8, 13.2, 15, 18.4)</f>
        <v>15.48</v>
      </c>
      <c r="E29" s="156">
        <f>AVERAGE(16, 19.5, 19.3, 19.2, 19.8)</f>
        <v>18.759999999999998</v>
      </c>
      <c r="F29" s="157">
        <f>AVERAGE(7.2, 11, 10.8, 10, 8.2)</f>
        <v>9.4400000000000013</v>
      </c>
      <c r="G29" s="155">
        <f>AVERAGE( 5.8, 8.1, 8.2, 7.9, 7.8)</f>
        <v>7.56</v>
      </c>
      <c r="H29" s="156">
        <f>AVERAGE(16, 14.8, 13.2, 15, 18.4)</f>
        <v>15.48</v>
      </c>
      <c r="I29" s="156">
        <f>AVERAGE(16, 19.5, 19.3, 19.2, 19.8)</f>
        <v>18.759999999999998</v>
      </c>
      <c r="J29" s="157">
        <f>AVERAGE(7.2, 11, 10.8, 10, 8.2)</f>
        <v>9.4400000000000013</v>
      </c>
      <c r="K29" s="156"/>
      <c r="L29" s="157"/>
      <c r="M29" s="156">
        <v>13.9</v>
      </c>
      <c r="N29" s="119">
        <f t="shared" si="0"/>
        <v>13.933333333333332</v>
      </c>
      <c r="O29" s="86">
        <f t="shared" si="1"/>
        <v>9.4400000000000013</v>
      </c>
      <c r="P29" s="167">
        <f t="shared" si="2"/>
        <v>0.67751196172248818</v>
      </c>
      <c r="Q29" s="32" t="s">
        <v>476</v>
      </c>
      <c r="R29" s="83" t="s">
        <v>237</v>
      </c>
      <c r="S29" s="158">
        <v>4153</v>
      </c>
      <c r="T29" s="159" t="s">
        <v>457</v>
      </c>
      <c r="U29" s="160" t="s">
        <v>296</v>
      </c>
      <c r="V29" s="83" t="s">
        <v>475</v>
      </c>
      <c r="W29" s="161" t="s">
        <v>503</v>
      </c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</row>
    <row r="30" spans="1:64" s="57" customFormat="1" ht="12" customHeight="1" x14ac:dyDescent="0.2">
      <c r="A30" s="117" t="s">
        <v>10</v>
      </c>
      <c r="B30" s="117" t="s">
        <v>271</v>
      </c>
      <c r="C30" s="420">
        <v>0.27</v>
      </c>
      <c r="D30" s="420">
        <v>0.6</v>
      </c>
      <c r="E30" s="420">
        <v>2.46</v>
      </c>
      <c r="F30" s="423">
        <v>1.86</v>
      </c>
      <c r="G30" s="420">
        <v>0.27</v>
      </c>
      <c r="H30" s="420">
        <v>0.6</v>
      </c>
      <c r="I30" s="420">
        <v>2.46</v>
      </c>
      <c r="J30" s="423">
        <v>1.86</v>
      </c>
      <c r="K30" s="421"/>
      <c r="L30" s="421"/>
      <c r="M30" s="427">
        <v>1.1100000000000001</v>
      </c>
      <c r="N30" s="119">
        <f t="shared" si="0"/>
        <v>1.1100000000000001</v>
      </c>
      <c r="O30" s="86">
        <f t="shared" si="1"/>
        <v>1.86</v>
      </c>
      <c r="P30" s="167">
        <f t="shared" si="2"/>
        <v>1.6756756756756757</v>
      </c>
      <c r="Q30" s="356" t="s">
        <v>785</v>
      </c>
      <c r="R30" s="348" t="s">
        <v>784</v>
      </c>
      <c r="S30" s="348">
        <v>526</v>
      </c>
      <c r="T30" s="357" t="s">
        <v>227</v>
      </c>
      <c r="U30" s="351" t="s">
        <v>228</v>
      </c>
      <c r="V30" s="348" t="s">
        <v>786</v>
      </c>
      <c r="W30" s="167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</row>
    <row r="31" spans="1:64" s="57" customFormat="1" ht="12" customHeight="1" x14ac:dyDescent="0.2">
      <c r="A31" s="649" t="s">
        <v>75</v>
      </c>
      <c r="B31" s="649" t="s">
        <v>271</v>
      </c>
      <c r="C31" s="658">
        <v>3.8</v>
      </c>
      <c r="D31" s="658">
        <v>6.2</v>
      </c>
      <c r="E31" s="658">
        <v>6</v>
      </c>
      <c r="F31" s="659">
        <v>3.8</v>
      </c>
      <c r="G31" s="658">
        <v>3.8</v>
      </c>
      <c r="H31" s="658">
        <v>6.2</v>
      </c>
      <c r="I31" s="658">
        <v>6</v>
      </c>
      <c r="J31" s="659">
        <v>3.8</v>
      </c>
      <c r="K31" s="648"/>
      <c r="L31" s="421"/>
      <c r="M31" s="417"/>
      <c r="N31" s="119">
        <f t="shared" si="0"/>
        <v>5.333333333333333</v>
      </c>
      <c r="O31" s="86">
        <f t="shared" si="1"/>
        <v>3.8</v>
      </c>
      <c r="P31" s="167">
        <f>O31/N31</f>
        <v>0.71250000000000002</v>
      </c>
      <c r="Q31" s="347" t="s">
        <v>740</v>
      </c>
      <c r="R31" s="348" t="s">
        <v>741</v>
      </c>
      <c r="S31" s="349">
        <v>2091</v>
      </c>
      <c r="T31" s="350" t="s">
        <v>227</v>
      </c>
      <c r="U31" s="351" t="s">
        <v>228</v>
      </c>
      <c r="V31" s="348" t="s">
        <v>1011</v>
      </c>
      <c r="W31" s="161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</row>
    <row r="32" spans="1:64" s="57" customFormat="1" ht="12" customHeight="1" x14ac:dyDescent="0.2">
      <c r="A32" s="117" t="s">
        <v>34</v>
      </c>
      <c r="B32" s="117" t="s">
        <v>270</v>
      </c>
      <c r="C32" s="421">
        <v>0.4</v>
      </c>
      <c r="D32" s="421">
        <v>1.29</v>
      </c>
      <c r="E32" s="421">
        <v>3.15</v>
      </c>
      <c r="F32" s="421">
        <v>2.11</v>
      </c>
      <c r="G32" s="421">
        <v>0.54</v>
      </c>
      <c r="H32" s="421">
        <v>2</v>
      </c>
      <c r="I32" s="421">
        <v>3.08</v>
      </c>
      <c r="J32" s="426">
        <v>3.08</v>
      </c>
      <c r="K32" s="421">
        <v>1.6</v>
      </c>
      <c r="L32" s="421">
        <v>1.9</v>
      </c>
      <c r="M32" s="427">
        <v>1.7</v>
      </c>
      <c r="N32" s="119">
        <f t="shared" si="0"/>
        <v>1.7433333333333334</v>
      </c>
      <c r="O32" s="86">
        <f t="shared" si="1"/>
        <v>2.5949999999999998</v>
      </c>
      <c r="P32" s="167">
        <f>O32/N32</f>
        <v>1.4885277246653918</v>
      </c>
      <c r="Q32" s="130" t="s">
        <v>483</v>
      </c>
      <c r="R32" s="39" t="s">
        <v>484</v>
      </c>
      <c r="S32" s="122">
        <v>399</v>
      </c>
      <c r="T32" s="131">
        <v>0.94599999999999995</v>
      </c>
      <c r="U32" s="132" t="s">
        <v>235</v>
      </c>
      <c r="V32" s="39" t="s">
        <v>482</v>
      </c>
      <c r="W32" s="413" t="s">
        <v>798</v>
      </c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</row>
    <row r="33" spans="1:34" s="83" customFormat="1" ht="12" customHeight="1" x14ac:dyDescent="0.2">
      <c r="A33" s="118" t="s">
        <v>34</v>
      </c>
      <c r="B33" s="118" t="s">
        <v>270</v>
      </c>
      <c r="C33" s="414">
        <v>1.1000000000000001</v>
      </c>
      <c r="D33" s="415">
        <v>1.98</v>
      </c>
      <c r="E33" s="415">
        <v>2.68</v>
      </c>
      <c r="F33" s="414">
        <v>1.43</v>
      </c>
      <c r="G33" s="414">
        <v>1.1000000000000001</v>
      </c>
      <c r="H33" s="415">
        <v>1.98</v>
      </c>
      <c r="I33" s="415">
        <v>2.68</v>
      </c>
      <c r="J33" s="416">
        <v>1.43</v>
      </c>
      <c r="K33" s="419"/>
      <c r="L33" s="420"/>
      <c r="M33" s="417">
        <v>1.92</v>
      </c>
      <c r="N33" s="164">
        <f t="shared" si="0"/>
        <v>1.92</v>
      </c>
      <c r="O33" s="165">
        <f t="shared" si="1"/>
        <v>1.43</v>
      </c>
      <c r="P33" s="168">
        <f>O33/N33</f>
        <v>0.74479166666666663</v>
      </c>
      <c r="Q33" s="428" t="s">
        <v>452</v>
      </c>
      <c r="R33" s="429" t="s">
        <v>746</v>
      </c>
      <c r="S33" s="430">
        <v>1239</v>
      </c>
      <c r="T33" s="431" t="s">
        <v>747</v>
      </c>
      <c r="U33" s="432" t="s">
        <v>235</v>
      </c>
      <c r="V33" s="433" t="s">
        <v>745</v>
      </c>
      <c r="W33" s="166"/>
    </row>
    <row r="34" spans="1:34" s="16" customFormat="1" x14ac:dyDescent="0.2">
      <c r="A34" s="24"/>
      <c r="B34" s="24"/>
      <c r="C34" s="24"/>
      <c r="D34" s="27"/>
      <c r="E34" s="27"/>
      <c r="F34" s="27"/>
      <c r="G34" s="27"/>
      <c r="H34" s="58"/>
      <c r="I34" s="58"/>
      <c r="J34" s="58"/>
      <c r="K34" s="57"/>
      <c r="L34" s="58"/>
      <c r="M34" s="58"/>
      <c r="N34" s="58"/>
      <c r="O34" s="58"/>
      <c r="P34" s="58"/>
      <c r="Q34" s="58"/>
      <c r="R34" s="58"/>
      <c r="S34" s="58"/>
      <c r="T34" s="119"/>
      <c r="U34" s="119"/>
      <c r="V34" s="119"/>
      <c r="W34" s="119"/>
      <c r="X34" s="119"/>
      <c r="Y34" s="119"/>
      <c r="AD34" s="24"/>
      <c r="AE34" s="24"/>
    </row>
    <row r="35" spans="1:34" s="16" customFormat="1" x14ac:dyDescent="0.2">
      <c r="G35" s="27"/>
      <c r="H35" s="27"/>
      <c r="I35" s="27"/>
      <c r="J35" s="27"/>
      <c r="K35" s="27"/>
      <c r="L35" s="58"/>
      <c r="M35" s="38" t="s">
        <v>789</v>
      </c>
      <c r="N35" s="38"/>
      <c r="O35" s="38"/>
      <c r="P35" s="191"/>
      <c r="Q35" s="191"/>
      <c r="R35" s="58"/>
      <c r="S35" s="58"/>
      <c r="T35" s="58"/>
      <c r="U35" s="58"/>
      <c r="V35" s="58"/>
      <c r="W35" s="119"/>
      <c r="X35" s="119"/>
      <c r="Y35" s="119"/>
      <c r="Z35" s="119"/>
      <c r="AA35" s="119"/>
      <c r="AB35" s="119"/>
      <c r="AC35" s="57"/>
      <c r="AG35" s="24"/>
      <c r="AH35" s="24"/>
    </row>
    <row r="36" spans="1:34" s="16" customFormat="1" ht="25.5" x14ac:dyDescent="0.2">
      <c r="G36" s="119"/>
      <c r="H36" s="119"/>
      <c r="I36" s="119"/>
      <c r="J36" s="119"/>
      <c r="L36" s="119"/>
      <c r="M36" s="397" t="s">
        <v>681</v>
      </c>
      <c r="N36" s="380" t="s">
        <v>790</v>
      </c>
      <c r="O36" s="441" t="s">
        <v>791</v>
      </c>
      <c r="P36" s="435"/>
      <c r="Q36" s="435"/>
      <c r="R36" s="119"/>
      <c r="S36" s="119" t="s">
        <v>774</v>
      </c>
      <c r="T36" s="119"/>
      <c r="U36" s="119"/>
      <c r="V36" s="119"/>
      <c r="W36" s="119"/>
      <c r="X36" s="119"/>
      <c r="Y36" s="119"/>
      <c r="Z36" s="119"/>
      <c r="AA36" s="119"/>
      <c r="AB36" s="57"/>
      <c r="AC36" s="57"/>
      <c r="AF36" s="24"/>
      <c r="AG36" s="24"/>
    </row>
    <row r="37" spans="1:34" s="16" customFormat="1" x14ac:dyDescent="0.2">
      <c r="G37" s="119"/>
      <c r="H37" s="119"/>
      <c r="I37" s="119"/>
      <c r="J37" s="119"/>
      <c r="L37" s="119"/>
      <c r="M37" s="436" t="s">
        <v>268</v>
      </c>
      <c r="N37" s="438">
        <f t="shared" ref="N37:N43" si="5">AVERAGEIF($B$3:$B$33,$M37,P$3:P$33)</f>
        <v>5.9113996488366158</v>
      </c>
      <c r="O37" s="451">
        <f>MEDIAN(P3:P7)</f>
        <v>4.3482658959537579</v>
      </c>
      <c r="P37" s="169"/>
      <c r="Q37" s="169"/>
      <c r="R37" s="119"/>
      <c r="S37" s="119"/>
      <c r="T37" s="169"/>
      <c r="U37" s="119"/>
      <c r="V37" s="119"/>
      <c r="W37" s="119"/>
      <c r="X37" s="119"/>
      <c r="Y37" s="119"/>
      <c r="Z37" s="57"/>
      <c r="AA37" s="119"/>
      <c r="AB37" s="57"/>
      <c r="AC37" s="57"/>
      <c r="AF37" s="24"/>
      <c r="AG37" s="24"/>
    </row>
    <row r="38" spans="1:34" s="16" customFormat="1" x14ac:dyDescent="0.2">
      <c r="G38" s="119"/>
      <c r="H38" s="119"/>
      <c r="I38" s="119"/>
      <c r="J38" s="119"/>
      <c r="L38" s="119"/>
      <c r="M38" s="192" t="s">
        <v>267</v>
      </c>
      <c r="N38" s="439">
        <f t="shared" si="5"/>
        <v>0.75852439191629495</v>
      </c>
      <c r="O38" s="452">
        <f>MEDIAN(P8:P23)</f>
        <v>0.74982885890013318</v>
      </c>
      <c r="P38" s="169"/>
      <c r="Q38" s="169"/>
      <c r="R38" s="119"/>
      <c r="S38" s="119"/>
      <c r="T38" s="169"/>
      <c r="U38" s="119"/>
      <c r="V38" s="119"/>
      <c r="W38" s="119"/>
      <c r="X38" s="119"/>
      <c r="Y38" s="119"/>
      <c r="Z38" s="57"/>
      <c r="AA38" s="119"/>
      <c r="AB38" s="57"/>
      <c r="AC38" s="57"/>
      <c r="AF38" s="24"/>
      <c r="AG38" s="24"/>
    </row>
    <row r="39" spans="1:34" s="16" customFormat="1" x14ac:dyDescent="0.2">
      <c r="G39" s="119"/>
      <c r="H39" s="119"/>
      <c r="I39" s="119"/>
      <c r="J39" s="119"/>
      <c r="L39" s="119"/>
      <c r="M39" s="192" t="s">
        <v>714</v>
      </c>
      <c r="N39" s="439">
        <f t="shared" si="5"/>
        <v>1.5374402876482476</v>
      </c>
      <c r="O39" s="452">
        <f>MEDIAN(P24:P26)</f>
        <v>1.2795115332428764</v>
      </c>
      <c r="P39" s="169"/>
      <c r="Q39" s="169"/>
      <c r="R39" s="119"/>
      <c r="S39" s="119"/>
      <c r="T39" s="169"/>
      <c r="U39" s="119"/>
      <c r="V39" s="119"/>
      <c r="W39" s="119"/>
      <c r="X39" s="119"/>
      <c r="Y39" s="119"/>
      <c r="Z39" s="119"/>
      <c r="AA39" s="119"/>
      <c r="AB39" s="57"/>
      <c r="AC39" s="57"/>
      <c r="AF39" s="24"/>
      <c r="AG39" s="24"/>
    </row>
    <row r="40" spans="1:34" s="16" customFormat="1" x14ac:dyDescent="0.2">
      <c r="G40" s="119"/>
      <c r="H40" s="119"/>
      <c r="I40" s="119"/>
      <c r="J40" s="119"/>
      <c r="L40" s="119"/>
      <c r="M40" s="192" t="s">
        <v>421</v>
      </c>
      <c r="N40" s="439">
        <f t="shared" si="5"/>
        <v>0.56145900725041842</v>
      </c>
      <c r="O40" s="452">
        <f>MEDIAN(P27:P28)</f>
        <v>0.56145900725041842</v>
      </c>
      <c r="P40" s="169"/>
      <c r="Q40" s="169"/>
      <c r="R40" s="119"/>
      <c r="S40" s="119"/>
      <c r="T40" s="169"/>
      <c r="U40" s="119"/>
      <c r="V40" s="119"/>
      <c r="W40" s="119"/>
      <c r="X40" s="119"/>
      <c r="Y40" s="119"/>
      <c r="Z40" s="119"/>
      <c r="AA40" s="119"/>
      <c r="AB40" s="57"/>
      <c r="AC40" s="57"/>
      <c r="AF40" s="24"/>
      <c r="AG40" s="24"/>
    </row>
    <row r="41" spans="1:34" s="16" customFormat="1" x14ac:dyDescent="0.2">
      <c r="G41" s="119"/>
      <c r="H41" s="119"/>
      <c r="I41" s="119"/>
      <c r="J41" s="119"/>
      <c r="L41" s="119"/>
      <c r="M41" s="192" t="s">
        <v>269</v>
      </c>
      <c r="N41" s="439">
        <f t="shared" si="5"/>
        <v>0.67751196172248818</v>
      </c>
      <c r="O41" s="452">
        <f>MEDIAN(P29)</f>
        <v>0.67751196172248818</v>
      </c>
      <c r="P41" s="169"/>
      <c r="Q41" s="169"/>
      <c r="R41" s="119"/>
      <c r="S41" s="119"/>
      <c r="T41" s="169"/>
      <c r="U41" s="119"/>
      <c r="V41" s="119"/>
      <c r="W41" s="119"/>
      <c r="X41" s="119"/>
      <c r="Y41" s="119"/>
      <c r="Z41" s="119"/>
      <c r="AA41" s="119"/>
      <c r="AB41" s="57"/>
      <c r="AC41" s="57"/>
      <c r="AF41" s="24"/>
      <c r="AG41" s="24"/>
    </row>
    <row r="42" spans="1:34" s="16" customFormat="1" x14ac:dyDescent="0.2">
      <c r="G42" s="119"/>
      <c r="H42" s="119"/>
      <c r="I42" s="119"/>
      <c r="J42" s="119"/>
      <c r="L42" s="119"/>
      <c r="M42" s="192" t="s">
        <v>271</v>
      </c>
      <c r="N42" s="439">
        <f t="shared" si="5"/>
        <v>1.1940878378378379</v>
      </c>
      <c r="O42" s="452">
        <f>MEDIAN(P30:P31)</f>
        <v>1.1940878378378379</v>
      </c>
      <c r="P42" s="169"/>
      <c r="Q42" s="169"/>
      <c r="R42" s="119"/>
      <c r="S42" s="119"/>
      <c r="T42" s="169"/>
      <c r="U42" s="119"/>
      <c r="V42" s="119"/>
      <c r="W42" s="119"/>
      <c r="X42" s="119"/>
      <c r="Y42" s="119"/>
      <c r="Z42" s="119"/>
      <c r="AA42" s="119"/>
      <c r="AB42" s="57"/>
      <c r="AC42" s="57"/>
      <c r="AF42" s="24"/>
      <c r="AG42" s="24"/>
    </row>
    <row r="43" spans="1:34" s="16" customFormat="1" x14ac:dyDescent="0.2">
      <c r="G43" s="119"/>
      <c r="H43" s="119"/>
      <c r="I43" s="119"/>
      <c r="J43" s="119"/>
      <c r="L43" s="119"/>
      <c r="M43" s="437" t="s">
        <v>270</v>
      </c>
      <c r="N43" s="440">
        <f t="shared" si="5"/>
        <v>1.1166596956660293</v>
      </c>
      <c r="O43" s="453">
        <f>MEDIAN(P32:P33)</f>
        <v>1.1166596956660293</v>
      </c>
      <c r="P43" s="169"/>
      <c r="Q43" s="169"/>
      <c r="R43" s="119"/>
      <c r="S43" s="119"/>
      <c r="T43" s="169"/>
      <c r="U43" s="119"/>
      <c r="V43" s="119"/>
      <c r="W43" s="119"/>
      <c r="X43" s="119"/>
      <c r="Y43" s="119"/>
      <c r="Z43" s="119"/>
      <c r="AA43" s="119"/>
      <c r="AB43" s="57"/>
      <c r="AC43" s="57"/>
      <c r="AF43" s="24"/>
      <c r="AG43" s="24"/>
    </row>
    <row r="44" spans="1:34" s="16" customFormat="1" x14ac:dyDescent="0.2">
      <c r="A44" s="24"/>
      <c r="B44" s="24"/>
      <c r="C44" s="27"/>
      <c r="D44" s="27"/>
      <c r="E44" s="27"/>
      <c r="F44" s="27"/>
      <c r="G44" s="57"/>
      <c r="H44" s="57"/>
      <c r="I44" s="57"/>
      <c r="J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AC44" s="24"/>
      <c r="AD44" s="24"/>
    </row>
    <row r="45" spans="1:34" s="16" customFormat="1" x14ac:dyDescent="0.2">
      <c r="C45" s="27"/>
      <c r="D45" s="27"/>
      <c r="E45" s="27"/>
      <c r="F45" s="27"/>
      <c r="G45" s="27"/>
      <c r="H45" s="58"/>
      <c r="I45" s="58"/>
      <c r="J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7"/>
      <c r="X45" s="57"/>
      <c r="Y45" s="57"/>
      <c r="AC45" s="24"/>
      <c r="AD45" s="24"/>
    </row>
    <row r="46" spans="1:34" x14ac:dyDescent="0.2">
      <c r="C46" s="5"/>
      <c r="L46" s="37"/>
      <c r="W46" s="56"/>
      <c r="AC46" s="3"/>
      <c r="AE46"/>
    </row>
    <row r="47" spans="1:34" x14ac:dyDescent="0.2">
      <c r="C47" s="5"/>
    </row>
    <row r="48" spans="1:34" x14ac:dyDescent="0.2">
      <c r="C48" s="16"/>
      <c r="D48" s="27"/>
      <c r="E48" s="27"/>
      <c r="F48" s="27"/>
      <c r="G48" s="27"/>
      <c r="H48" s="58"/>
      <c r="I48" s="58"/>
      <c r="J48" s="58"/>
      <c r="K48" s="58"/>
      <c r="L48" s="57"/>
      <c r="M48" s="58"/>
      <c r="N48" s="58"/>
      <c r="O48" s="58"/>
      <c r="P48" s="58"/>
      <c r="Z48" s="27"/>
      <c r="AA48" s="16"/>
      <c r="AB48" s="16"/>
      <c r="AC48" s="16"/>
      <c r="AD48" s="24"/>
    </row>
    <row r="49" spans="3:30" x14ac:dyDescent="0.2">
      <c r="C49" s="16"/>
      <c r="D49" s="27"/>
      <c r="E49" s="27"/>
      <c r="F49" s="27"/>
      <c r="G49" s="27"/>
      <c r="H49" s="58"/>
      <c r="I49" s="58"/>
      <c r="J49" s="58"/>
      <c r="K49" s="58"/>
      <c r="L49" s="57"/>
      <c r="M49" s="58"/>
      <c r="N49" s="58"/>
      <c r="O49" s="58"/>
      <c r="P49" s="58"/>
      <c r="Z49" s="27"/>
      <c r="AA49" s="16"/>
      <c r="AB49" s="16"/>
      <c r="AC49" s="16"/>
      <c r="AD49" s="24"/>
    </row>
    <row r="50" spans="3:30" x14ac:dyDescent="0.2">
      <c r="C50" s="16"/>
      <c r="D50" s="27"/>
      <c r="E50" s="27"/>
      <c r="F50" s="27"/>
      <c r="G50" s="27"/>
      <c r="H50" s="58"/>
      <c r="I50" s="58"/>
      <c r="J50" s="58"/>
      <c r="K50" s="58"/>
      <c r="L50" s="57"/>
      <c r="M50" s="58"/>
      <c r="N50" s="58"/>
      <c r="O50" s="58"/>
      <c r="P50" s="58"/>
      <c r="Z50" s="27"/>
      <c r="AA50" s="16"/>
      <c r="AB50" s="16"/>
      <c r="AC50" s="16"/>
      <c r="AD50" s="24"/>
    </row>
    <row r="51" spans="3:30" x14ac:dyDescent="0.2">
      <c r="C51" s="16"/>
      <c r="D51" s="27"/>
      <c r="E51" s="27"/>
      <c r="F51" s="27"/>
      <c r="G51" s="27"/>
      <c r="H51" s="58"/>
      <c r="I51" s="58"/>
      <c r="J51" s="58"/>
      <c r="K51" s="58"/>
      <c r="L51" s="57"/>
      <c r="M51" s="58"/>
      <c r="N51" s="58"/>
      <c r="O51" s="58"/>
      <c r="P51" s="58"/>
      <c r="Z51" s="27"/>
      <c r="AA51" s="16"/>
      <c r="AB51" s="16"/>
      <c r="AC51" s="16"/>
      <c r="AD51" s="24"/>
    </row>
    <row r="52" spans="3:30" x14ac:dyDescent="0.2">
      <c r="C52" s="16"/>
      <c r="D52" s="27"/>
      <c r="E52" s="27"/>
      <c r="F52" s="27"/>
      <c r="G52" s="27"/>
      <c r="H52" s="58"/>
      <c r="I52" s="58"/>
      <c r="J52" s="58"/>
      <c r="K52" s="58"/>
      <c r="L52" s="57"/>
      <c r="M52" s="58"/>
      <c r="N52" s="58"/>
      <c r="O52" s="58"/>
      <c r="P52" s="58"/>
      <c r="Z52" s="27"/>
      <c r="AA52" s="16"/>
      <c r="AB52" s="16"/>
      <c r="AC52" s="16"/>
      <c r="AD52" s="24"/>
    </row>
    <row r="53" spans="3:30" x14ac:dyDescent="0.2">
      <c r="C53" s="16"/>
      <c r="D53" s="27"/>
      <c r="E53" s="27"/>
      <c r="F53" s="27"/>
      <c r="G53" s="27"/>
      <c r="H53" s="58"/>
      <c r="I53" s="58"/>
      <c r="J53" s="58"/>
      <c r="K53" s="58"/>
      <c r="L53" s="57"/>
      <c r="M53" s="58"/>
      <c r="N53" s="58"/>
      <c r="O53" s="58"/>
      <c r="P53" s="58"/>
      <c r="Z53" s="2"/>
      <c r="AA53" s="16"/>
      <c r="AB53" s="16"/>
      <c r="AC53" s="16"/>
      <c r="AD53" s="24"/>
    </row>
    <row r="54" spans="3:30" x14ac:dyDescent="0.2">
      <c r="C54" s="16"/>
      <c r="D54" s="27"/>
      <c r="E54" s="27"/>
      <c r="F54" s="27"/>
      <c r="G54" s="27"/>
      <c r="H54" s="58"/>
      <c r="I54" s="58"/>
      <c r="J54" s="58"/>
      <c r="K54" s="58"/>
      <c r="L54" s="57"/>
      <c r="M54" s="58"/>
      <c r="N54" s="58"/>
      <c r="O54" s="58"/>
      <c r="P54" s="58"/>
      <c r="Z54" s="2"/>
      <c r="AA54" s="16"/>
      <c r="AB54" s="16"/>
      <c r="AC54" s="16"/>
      <c r="AD54" s="24"/>
    </row>
    <row r="55" spans="3:30" x14ac:dyDescent="0.2">
      <c r="C55" s="16"/>
      <c r="D55" s="27"/>
      <c r="E55" s="27"/>
      <c r="F55" s="27"/>
      <c r="G55" s="27"/>
      <c r="H55" s="58"/>
      <c r="I55" s="58"/>
      <c r="J55" s="58"/>
      <c r="K55" s="58"/>
      <c r="L55" s="57"/>
      <c r="M55" s="58"/>
      <c r="N55" s="58"/>
      <c r="O55" s="58"/>
      <c r="P55" s="58"/>
      <c r="Z55" s="2"/>
      <c r="AA55" s="16"/>
      <c r="AB55" s="16"/>
      <c r="AC55" s="16"/>
      <c r="AD55" s="24"/>
    </row>
    <row r="56" spans="3:30" x14ac:dyDescent="0.2">
      <c r="C56" s="16"/>
      <c r="D56" s="27"/>
      <c r="E56" s="27"/>
      <c r="F56" s="27"/>
      <c r="G56" s="27"/>
      <c r="H56" s="58"/>
      <c r="I56" s="58"/>
      <c r="J56" s="58"/>
      <c r="K56" s="58"/>
      <c r="L56" s="57"/>
      <c r="M56" s="58"/>
      <c r="N56" s="58"/>
      <c r="O56" s="58"/>
      <c r="P56" s="58"/>
      <c r="Z56" s="2"/>
      <c r="AA56" s="16"/>
      <c r="AB56" s="16"/>
      <c r="AC56" s="16"/>
      <c r="AD56" s="24"/>
    </row>
    <row r="57" spans="3:30" x14ac:dyDescent="0.2">
      <c r="C57" s="16"/>
      <c r="D57" s="27"/>
      <c r="E57" s="27"/>
      <c r="F57" s="27"/>
      <c r="G57" s="27"/>
      <c r="H57" s="58"/>
      <c r="I57" s="58"/>
      <c r="J57" s="58"/>
      <c r="K57" s="58"/>
      <c r="L57" s="57"/>
      <c r="M57" s="58"/>
      <c r="N57" s="58"/>
      <c r="O57" s="58"/>
      <c r="P57" s="58"/>
      <c r="Z57" s="2"/>
      <c r="AA57" s="16"/>
      <c r="AB57" s="16"/>
      <c r="AC57" s="16"/>
      <c r="AD57" s="24"/>
    </row>
    <row r="58" spans="3:30" x14ac:dyDescent="0.2">
      <c r="C58" s="16"/>
      <c r="D58" s="27"/>
      <c r="E58" s="27"/>
      <c r="F58" s="27"/>
      <c r="G58" s="27"/>
      <c r="H58" s="58"/>
      <c r="I58" s="58"/>
      <c r="J58" s="58"/>
      <c r="K58" s="58"/>
      <c r="L58" s="57"/>
      <c r="M58" s="58"/>
      <c r="N58" s="58"/>
      <c r="O58" s="58"/>
      <c r="P58" s="58"/>
      <c r="Z58" s="2"/>
      <c r="AA58" s="16"/>
      <c r="AB58" s="16"/>
      <c r="AC58" s="16"/>
      <c r="AD58" s="24"/>
    </row>
    <row r="59" spans="3:30" x14ac:dyDescent="0.2">
      <c r="C59" s="16"/>
      <c r="D59" s="27"/>
      <c r="E59" s="27"/>
      <c r="F59" s="27"/>
      <c r="G59" s="27"/>
      <c r="H59" s="58"/>
      <c r="I59" s="58"/>
      <c r="J59" s="58"/>
      <c r="K59" s="58"/>
      <c r="L59" s="57"/>
      <c r="M59" s="58"/>
      <c r="N59" s="58"/>
      <c r="O59" s="58"/>
      <c r="P59" s="58"/>
      <c r="Z59" s="2"/>
      <c r="AA59" s="16"/>
      <c r="AB59" s="16"/>
      <c r="AC59" s="16"/>
      <c r="AD59" s="24"/>
    </row>
    <row r="60" spans="3:30" x14ac:dyDescent="0.2">
      <c r="C60" s="16"/>
      <c r="D60" s="27"/>
      <c r="E60" s="27"/>
      <c r="F60" s="27"/>
      <c r="G60" s="27"/>
      <c r="H60" s="58"/>
      <c r="I60" s="58"/>
      <c r="J60" s="58"/>
      <c r="K60" s="58"/>
      <c r="L60" s="57"/>
      <c r="M60" s="58"/>
      <c r="N60" s="58"/>
      <c r="O60" s="58"/>
      <c r="P60" s="58"/>
      <c r="X60" s="37"/>
      <c r="Z60" s="2"/>
      <c r="AA60" s="16"/>
      <c r="AB60" s="16"/>
      <c r="AC60" s="16"/>
      <c r="AD60" s="24"/>
    </row>
    <row r="61" spans="3:30" x14ac:dyDescent="0.2">
      <c r="C61" s="16"/>
      <c r="D61" s="27"/>
      <c r="E61" s="27"/>
      <c r="F61" s="27"/>
      <c r="G61" s="27"/>
      <c r="H61" s="58"/>
      <c r="I61" s="58"/>
      <c r="J61" s="58"/>
      <c r="K61" s="58"/>
      <c r="L61" s="57"/>
      <c r="M61" s="58"/>
      <c r="N61" s="58"/>
      <c r="O61" s="58"/>
      <c r="P61" s="58"/>
      <c r="X61" s="37"/>
      <c r="Z61" s="2"/>
      <c r="AA61" s="16"/>
      <c r="AB61" s="16"/>
      <c r="AC61" s="16"/>
      <c r="AD61" s="24"/>
    </row>
    <row r="62" spans="3:30" x14ac:dyDescent="0.2">
      <c r="C62" s="16"/>
      <c r="D62" s="27"/>
      <c r="E62" s="27"/>
      <c r="F62" s="27"/>
      <c r="G62" s="27"/>
      <c r="H62" s="58"/>
      <c r="I62" s="58"/>
      <c r="J62" s="58"/>
      <c r="K62" s="58"/>
      <c r="L62" s="57"/>
      <c r="M62" s="58"/>
      <c r="N62" s="58"/>
      <c r="O62" s="58"/>
      <c r="P62" s="58"/>
      <c r="X62" s="37"/>
      <c r="Z62" s="2"/>
      <c r="AA62" s="16"/>
      <c r="AB62" s="16"/>
      <c r="AC62" s="16"/>
      <c r="AD62" s="24"/>
    </row>
    <row r="63" spans="3:30" x14ac:dyDescent="0.2">
      <c r="C63" s="16"/>
      <c r="D63" s="27"/>
      <c r="E63" s="27"/>
      <c r="F63" s="27"/>
      <c r="G63" s="27"/>
      <c r="H63" s="58"/>
      <c r="I63" s="58"/>
      <c r="J63" s="58"/>
      <c r="K63" s="58"/>
      <c r="L63" s="57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7"/>
      <c r="Y63" s="57"/>
      <c r="Z63" s="16"/>
      <c r="AA63" s="16"/>
      <c r="AB63" s="16"/>
      <c r="AC63" s="16"/>
      <c r="AD63" s="24"/>
    </row>
    <row r="64" spans="3:30" x14ac:dyDescent="0.2">
      <c r="C64" s="16"/>
      <c r="D64" s="27"/>
      <c r="E64" s="27"/>
      <c r="F64" s="27"/>
      <c r="G64" s="27"/>
      <c r="H64" s="58"/>
      <c r="I64" s="58"/>
      <c r="J64" s="58"/>
      <c r="K64" s="58"/>
      <c r="L64" s="57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7"/>
      <c r="Y64" s="57"/>
      <c r="Z64" s="16"/>
      <c r="AA64" s="16"/>
      <c r="AB64" s="16"/>
      <c r="AC64" s="16"/>
      <c r="AD64" s="24"/>
    </row>
    <row r="65" spans="3:30" x14ac:dyDescent="0.2">
      <c r="C65" s="16"/>
      <c r="D65" s="27"/>
      <c r="E65" s="27"/>
      <c r="F65" s="27"/>
      <c r="G65" s="27"/>
      <c r="H65" s="58"/>
      <c r="I65" s="58"/>
      <c r="J65" s="58"/>
      <c r="K65" s="58"/>
      <c r="L65" s="57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7"/>
      <c r="Y65" s="57"/>
      <c r="Z65" s="16"/>
      <c r="AA65" s="16"/>
      <c r="AB65" s="16"/>
      <c r="AC65" s="16"/>
      <c r="AD65" s="24"/>
    </row>
    <row r="66" spans="3:30" x14ac:dyDescent="0.2">
      <c r="C66" s="16"/>
      <c r="D66" s="27"/>
      <c r="E66" s="27"/>
      <c r="F66" s="27"/>
      <c r="G66" s="27"/>
      <c r="H66" s="58"/>
      <c r="I66" s="58"/>
      <c r="J66" s="58"/>
      <c r="K66" s="58"/>
      <c r="L66" s="57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7"/>
      <c r="Y66" s="57"/>
      <c r="Z66" s="16"/>
      <c r="AA66" s="16"/>
      <c r="AB66" s="16"/>
      <c r="AC66" s="16"/>
      <c r="AD66" s="24"/>
    </row>
    <row r="67" spans="3:30" x14ac:dyDescent="0.2">
      <c r="C67" s="16"/>
      <c r="D67" s="27"/>
      <c r="E67" s="27"/>
      <c r="F67" s="27"/>
      <c r="G67" s="27"/>
      <c r="H67" s="58"/>
      <c r="I67" s="58"/>
      <c r="J67" s="58"/>
      <c r="K67" s="58"/>
      <c r="L67" s="57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7"/>
      <c r="Y67" s="57"/>
      <c r="Z67" s="16"/>
      <c r="AA67" s="16"/>
      <c r="AB67" s="16"/>
      <c r="AC67" s="16"/>
      <c r="AD67" s="24"/>
    </row>
    <row r="68" spans="3:30" x14ac:dyDescent="0.2">
      <c r="C68" s="16"/>
      <c r="D68" s="27"/>
      <c r="E68" s="27"/>
      <c r="F68" s="27"/>
      <c r="G68" s="27"/>
      <c r="H68" s="58"/>
      <c r="I68" s="58"/>
      <c r="J68" s="58"/>
      <c r="K68" s="58"/>
      <c r="L68" s="57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7"/>
      <c r="Y68" s="57"/>
      <c r="Z68" s="16"/>
      <c r="AA68" s="16"/>
      <c r="AB68" s="16"/>
      <c r="AC68" s="16"/>
      <c r="AD68" s="24"/>
    </row>
    <row r="76" spans="3:30" x14ac:dyDescent="0.2">
      <c r="C76" s="16"/>
      <c r="D76" s="27"/>
      <c r="E76" s="5"/>
      <c r="F76" s="27"/>
      <c r="G76" s="27"/>
      <c r="H76" s="58"/>
      <c r="I76" s="58"/>
      <c r="J76" s="58"/>
      <c r="L76" s="119"/>
      <c r="M76" s="58"/>
      <c r="N76" s="58"/>
      <c r="O76" s="58"/>
      <c r="P76" s="58"/>
      <c r="Q76" s="58"/>
      <c r="R76" s="58"/>
      <c r="S76" s="58"/>
      <c r="T76" s="58"/>
      <c r="U76" s="119"/>
      <c r="V76" s="58"/>
      <c r="W76" s="58"/>
      <c r="X76" s="58"/>
      <c r="Y76" s="58"/>
      <c r="Z76" s="27"/>
      <c r="AA76" s="16"/>
      <c r="AB76" s="16"/>
      <c r="AC76" s="16"/>
      <c r="AD76" s="24"/>
    </row>
    <row r="77" spans="3:30" x14ac:dyDescent="0.2">
      <c r="C77" s="16"/>
      <c r="D77" s="27"/>
      <c r="E77" s="34"/>
      <c r="F77" s="5"/>
      <c r="G77" s="27"/>
      <c r="H77" s="120"/>
      <c r="I77" s="119"/>
      <c r="J77" s="58"/>
      <c r="L77" s="121"/>
      <c r="M77" s="119"/>
      <c r="N77" s="58"/>
      <c r="O77" s="120"/>
      <c r="P77" s="119"/>
      <c r="Q77" s="119"/>
      <c r="R77" s="58"/>
      <c r="S77" s="58"/>
      <c r="T77" s="58"/>
      <c r="U77" s="121"/>
      <c r="V77" s="119"/>
      <c r="W77" s="58"/>
      <c r="X77" s="120"/>
      <c r="Y77" s="119"/>
      <c r="Z77" s="5"/>
      <c r="AA77" s="16"/>
      <c r="AB77" s="16"/>
      <c r="AC77" s="16"/>
      <c r="AD77" s="24"/>
    </row>
    <row r="78" spans="3:30" x14ac:dyDescent="0.2">
      <c r="C78" s="16"/>
      <c r="D78" s="27"/>
      <c r="E78" s="34"/>
      <c r="F78" s="5"/>
      <c r="G78" s="27"/>
      <c r="H78" s="120"/>
      <c r="I78" s="119"/>
      <c r="J78" s="58"/>
      <c r="L78" s="121"/>
      <c r="M78" s="119"/>
      <c r="N78" s="58"/>
      <c r="O78" s="120"/>
      <c r="P78" s="119"/>
      <c r="Q78" s="119"/>
      <c r="R78" s="58"/>
      <c r="S78" s="58"/>
      <c r="T78" s="58"/>
      <c r="U78" s="121"/>
      <c r="V78" s="119"/>
      <c r="W78" s="58"/>
      <c r="X78" s="120"/>
      <c r="Y78" s="119"/>
      <c r="Z78" s="5"/>
      <c r="AA78" s="16"/>
      <c r="AB78" s="16"/>
      <c r="AC78" s="16"/>
      <c r="AD78" s="24"/>
    </row>
    <row r="79" spans="3:30" x14ac:dyDescent="0.2">
      <c r="C79" s="16"/>
      <c r="D79" s="27"/>
      <c r="E79" s="34"/>
      <c r="F79" s="5"/>
      <c r="G79" s="27"/>
      <c r="H79" s="120"/>
      <c r="I79" s="119"/>
      <c r="J79" s="58"/>
      <c r="L79" s="121"/>
      <c r="M79" s="119"/>
      <c r="N79" s="58"/>
      <c r="O79" s="120"/>
      <c r="P79" s="119"/>
      <c r="Q79" s="119"/>
      <c r="R79" s="58"/>
      <c r="S79" s="58"/>
      <c r="T79" s="58"/>
      <c r="U79" s="121"/>
      <c r="V79" s="119"/>
      <c r="W79" s="58"/>
      <c r="X79" s="120"/>
      <c r="Y79" s="119"/>
      <c r="Z79" s="5"/>
      <c r="AA79" s="16"/>
      <c r="AB79" s="16"/>
      <c r="AC79" s="16"/>
      <c r="AD79" s="24"/>
    </row>
    <row r="80" spans="3:30" x14ac:dyDescent="0.2">
      <c r="C80" s="16"/>
      <c r="D80" s="27"/>
      <c r="E80" s="35"/>
      <c r="F80" s="27"/>
      <c r="G80" s="27"/>
      <c r="H80" s="58"/>
      <c r="I80" s="58"/>
      <c r="J80" s="58"/>
      <c r="K80" s="58"/>
      <c r="L80" s="57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7"/>
      <c r="Y80" s="57"/>
      <c r="Z80" s="16"/>
      <c r="AA80" s="16"/>
      <c r="AB80" s="16"/>
      <c r="AC80" s="16"/>
      <c r="AD80" s="24"/>
    </row>
    <row r="81" spans="3:30" x14ac:dyDescent="0.2">
      <c r="C81" s="16"/>
      <c r="D81" s="27"/>
      <c r="E81" s="35"/>
      <c r="F81" s="27"/>
      <c r="G81" s="5"/>
      <c r="H81" s="58"/>
      <c r="I81" s="58"/>
      <c r="J81" s="58"/>
      <c r="K81" s="58"/>
      <c r="L81" s="57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119"/>
      <c r="X81" s="57"/>
      <c r="Y81" s="57"/>
      <c r="Z81" s="16"/>
      <c r="AA81" s="16"/>
      <c r="AB81" s="16"/>
      <c r="AC81" s="16"/>
      <c r="AD81" s="24"/>
    </row>
    <row r="82" spans="3:30" x14ac:dyDescent="0.2">
      <c r="C82" s="16"/>
      <c r="D82" s="27"/>
      <c r="E82" s="35"/>
      <c r="F82" s="27"/>
      <c r="G82" s="27"/>
      <c r="H82" s="58"/>
      <c r="I82" s="58"/>
      <c r="J82" s="58"/>
      <c r="K82" s="58"/>
      <c r="L82" s="57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119"/>
      <c r="X82" s="57"/>
      <c r="Y82" s="57"/>
      <c r="Z82" s="16"/>
      <c r="AA82" s="16"/>
      <c r="AB82" s="16"/>
      <c r="AC82" s="16"/>
      <c r="AD82" s="24"/>
    </row>
    <row r="83" spans="3:30" x14ac:dyDescent="0.2">
      <c r="C83" s="16"/>
      <c r="D83" s="27"/>
      <c r="E83" s="34"/>
      <c r="F83" s="5"/>
      <c r="G83" s="27"/>
      <c r="H83" s="120"/>
      <c r="I83" s="119"/>
      <c r="J83" s="58"/>
      <c r="K83" s="58"/>
      <c r="L83" s="57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7"/>
      <c r="Y83" s="57"/>
      <c r="Z83" s="16"/>
      <c r="AA83" s="16"/>
      <c r="AB83" s="16"/>
      <c r="AC83" s="16"/>
      <c r="AD83" s="24"/>
    </row>
    <row r="84" spans="3:30" x14ac:dyDescent="0.2">
      <c r="C84" s="16"/>
      <c r="D84" s="27"/>
      <c r="E84" s="35"/>
      <c r="F84" s="27"/>
      <c r="G84" s="27"/>
      <c r="H84" s="58"/>
      <c r="I84" s="58"/>
      <c r="J84" s="58"/>
      <c r="K84" s="58"/>
      <c r="L84" s="57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7"/>
      <c r="Y84" s="57"/>
      <c r="Z84" s="16"/>
      <c r="AA84" s="16"/>
      <c r="AB84" s="16"/>
      <c r="AC84" s="16"/>
      <c r="AD84" s="24"/>
    </row>
    <row r="85" spans="3:30" x14ac:dyDescent="0.2">
      <c r="C85" s="16"/>
      <c r="D85" s="27"/>
      <c r="E85" s="35"/>
      <c r="F85" s="27"/>
      <c r="G85" s="27"/>
      <c r="H85" s="58"/>
      <c r="I85" s="58"/>
      <c r="J85" s="58"/>
      <c r="K85" s="58"/>
      <c r="L85" s="57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7"/>
      <c r="Y85" s="57"/>
      <c r="Z85" s="16"/>
      <c r="AA85" s="16"/>
      <c r="AB85" s="16"/>
      <c r="AC85" s="16"/>
      <c r="AD85" s="24"/>
    </row>
    <row r="86" spans="3:30" x14ac:dyDescent="0.2">
      <c r="C86" s="16"/>
      <c r="D86" s="27"/>
      <c r="E86" s="35"/>
      <c r="F86" s="27"/>
      <c r="G86" s="27"/>
      <c r="H86" s="58"/>
      <c r="I86" s="58"/>
      <c r="J86" s="58"/>
      <c r="K86" s="58"/>
      <c r="L86" s="57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7"/>
      <c r="Y86" s="57"/>
      <c r="Z86" s="16"/>
      <c r="AA86" s="16"/>
      <c r="AB86" s="16"/>
      <c r="AC86" s="16"/>
      <c r="AD86" s="24"/>
    </row>
    <row r="87" spans="3:30" x14ac:dyDescent="0.2">
      <c r="C87" s="16"/>
      <c r="D87" s="27"/>
      <c r="E87" s="35"/>
      <c r="F87" s="27"/>
      <c r="G87" s="27"/>
      <c r="H87" s="58"/>
      <c r="I87" s="58"/>
      <c r="J87" s="58"/>
      <c r="K87" s="58"/>
      <c r="L87" s="57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7"/>
      <c r="Y87" s="57"/>
      <c r="Z87" s="16"/>
      <c r="AA87" s="16"/>
      <c r="AB87" s="16"/>
      <c r="AC87" s="16"/>
      <c r="AD87" s="24"/>
    </row>
    <row r="88" spans="3:30" x14ac:dyDescent="0.2">
      <c r="C88" s="16"/>
      <c r="D88" s="27"/>
      <c r="E88" s="35"/>
      <c r="F88" s="27"/>
      <c r="G88" s="27"/>
      <c r="H88" s="58"/>
      <c r="I88" s="58"/>
      <c r="J88" s="58"/>
      <c r="K88" s="58"/>
      <c r="L88" s="57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7"/>
      <c r="Y88" s="57"/>
      <c r="Z88" s="16"/>
      <c r="AA88" s="16"/>
      <c r="AB88" s="16"/>
      <c r="AC88" s="16"/>
      <c r="AD88" s="24"/>
    </row>
    <row r="89" spans="3:30" x14ac:dyDescent="0.2">
      <c r="C89" s="16"/>
      <c r="D89" s="27"/>
      <c r="E89" s="35"/>
      <c r="F89" s="27"/>
      <c r="G89" s="27"/>
      <c r="H89" s="58"/>
      <c r="I89" s="58"/>
      <c r="J89" s="58"/>
      <c r="K89" s="58"/>
      <c r="L89" s="57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7"/>
      <c r="Y89" s="57"/>
      <c r="Z89" s="16"/>
      <c r="AA89" s="16"/>
      <c r="AB89" s="16"/>
      <c r="AC89" s="16"/>
      <c r="AD89" s="24"/>
    </row>
    <row r="90" spans="3:30" x14ac:dyDescent="0.2">
      <c r="C90" s="16"/>
      <c r="D90" s="27"/>
      <c r="E90" s="27"/>
      <c r="F90" s="27"/>
      <c r="G90" s="27"/>
      <c r="H90" s="58"/>
      <c r="I90" s="58"/>
      <c r="J90" s="58"/>
      <c r="K90" s="58"/>
      <c r="L90" s="57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7"/>
      <c r="Y90" s="57"/>
      <c r="Z90" s="16"/>
      <c r="AA90" s="16"/>
      <c r="AB90" s="16"/>
      <c r="AC90" s="16"/>
      <c r="AD90" s="24"/>
    </row>
  </sheetData>
  <mergeCells count="11">
    <mergeCell ref="Q1:Q2"/>
    <mergeCell ref="C1:M1"/>
    <mergeCell ref="P1:P2"/>
    <mergeCell ref="N1:N2"/>
    <mergeCell ref="O1:O2"/>
    <mergeCell ref="R1:R2"/>
    <mergeCell ref="W1:W2"/>
    <mergeCell ref="V1:V2"/>
    <mergeCell ref="U1:U2"/>
    <mergeCell ref="T1:T2"/>
    <mergeCell ref="S1:S2"/>
  </mergeCells>
  <pageMargins left="0.23622047244094491" right="0.23622047244094491" top="0.74803149606299213" bottom="0.74803149606299213" header="0.31496062992125984" footer="0.31496062992125984"/>
  <pageSetup paperSize="9" scale="50" fitToHeight="0" orientation="landscape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S304"/>
  <sheetViews>
    <sheetView workbookViewId="0">
      <pane xSplit="5" ySplit="3" topLeftCell="IW126" activePane="bottomRight" state="frozen"/>
      <selection pane="topRight" activeCell="F1" sqref="F1"/>
      <selection pane="bottomLeft" activeCell="A4" sqref="A4"/>
      <selection pane="bottomRight" activeCell="IX134" sqref="IX134"/>
    </sheetView>
  </sheetViews>
  <sheetFormatPr defaultColWidth="8.85546875" defaultRowHeight="12.75" x14ac:dyDescent="0.2"/>
  <cols>
    <col min="1" max="1" width="17.28515625" customWidth="1"/>
    <col min="3" max="3" width="9.140625" style="6"/>
    <col min="4" max="4" width="10.28515625" style="55" bestFit="1" customWidth="1"/>
    <col min="5" max="5" width="12.28515625" customWidth="1"/>
    <col min="6" max="6" width="13" style="52" customWidth="1"/>
    <col min="7" max="8" width="13" style="45" customWidth="1"/>
    <col min="9" max="9" width="13.42578125" style="45" customWidth="1"/>
    <col min="10" max="10" width="13.85546875" style="72" customWidth="1"/>
    <col min="11" max="11" width="13" style="52" customWidth="1"/>
    <col min="12" max="12" width="13" style="72" customWidth="1"/>
    <col min="13" max="13" width="13" style="45" customWidth="1"/>
    <col min="14" max="15" width="13.28515625" style="45" customWidth="1"/>
    <col min="16" max="16" width="4.7109375" style="52" customWidth="1"/>
    <col min="17" max="17" width="10.42578125" style="72" customWidth="1"/>
    <col min="18" max="18" width="10.42578125" style="45" bestFit="1" customWidth="1"/>
    <col min="19" max="19" width="13.42578125" style="45" customWidth="1"/>
    <col min="20" max="20" width="13.140625" style="48" customWidth="1"/>
    <col min="21" max="21" width="4.28515625" style="45" customWidth="1"/>
    <col min="22" max="22" width="9.7109375" style="45" bestFit="1" customWidth="1"/>
    <col min="23" max="23" width="10.42578125" style="45" bestFit="1" customWidth="1"/>
    <col min="24" max="24" width="13.85546875" style="72" customWidth="1"/>
    <col min="25" max="25" width="13.140625" style="52" customWidth="1"/>
    <col min="26" max="26" width="7.7109375" style="52" customWidth="1"/>
    <col min="27" max="27" width="7.7109375" style="72" customWidth="1"/>
    <col min="28" max="28" width="8.85546875" style="45" customWidth="1"/>
    <col min="29" max="29" width="13" style="45" customWidth="1"/>
    <col min="30" max="30" width="14.28515625" style="48" customWidth="1"/>
    <col min="31" max="32" width="7.7109375" style="45" customWidth="1"/>
    <col min="33" max="33" width="9.28515625" style="45" customWidth="1"/>
    <col min="34" max="34" width="13.140625" style="72" customWidth="1"/>
    <col min="35" max="35" width="14.140625" style="52" customWidth="1"/>
    <col min="36" max="36" width="7.7109375" style="52" customWidth="1"/>
    <col min="37" max="37" width="7.7109375" style="72" customWidth="1"/>
    <col min="38" max="38" width="10" style="45" customWidth="1"/>
    <col min="39" max="39" width="14.42578125" style="45" customWidth="1"/>
    <col min="40" max="40" width="13.85546875" style="48" customWidth="1"/>
    <col min="41" max="42" width="7.7109375" style="45" customWidth="1"/>
    <col min="43" max="43" width="9" style="45" customWidth="1"/>
    <col min="44" max="44" width="13.140625" style="72" customWidth="1"/>
    <col min="45" max="45" width="13.42578125" style="52" customWidth="1"/>
    <col min="46" max="46" width="8" style="285" customWidth="1"/>
    <col min="47" max="47" width="8" style="286" customWidth="1"/>
    <col min="48" max="48" width="8" style="287" customWidth="1"/>
    <col min="49" max="49" width="14" style="287" customWidth="1"/>
    <col min="50" max="50" width="15.140625" style="288" customWidth="1"/>
    <col min="51" max="53" width="8" style="287" customWidth="1"/>
    <col min="54" max="54" width="13" style="286" customWidth="1"/>
    <col min="55" max="55" width="13.85546875" style="289" customWidth="1"/>
    <col min="56" max="56" width="7.42578125" style="285" customWidth="1"/>
    <col min="57" max="57" width="7.42578125" style="286" customWidth="1"/>
    <col min="58" max="58" width="8.42578125" style="286" customWidth="1"/>
    <col min="59" max="75" width="7.42578125" style="286" customWidth="1"/>
    <col min="76" max="76" width="7.42578125" style="285" customWidth="1"/>
    <col min="77" max="86" width="7.42578125" style="286" customWidth="1"/>
    <col min="87" max="87" width="8.140625" style="286" bestFit="1" customWidth="1"/>
    <col min="88" max="94" width="7.42578125" style="286" customWidth="1"/>
    <col min="95" max="95" width="7.42578125" style="288" customWidth="1"/>
    <col min="96" max="135" width="7.42578125" style="286" customWidth="1"/>
    <col min="136" max="136" width="5.140625" style="285" customWidth="1"/>
    <col min="137" max="155" width="5.140625" style="286" customWidth="1"/>
    <col min="156" max="156" width="5.140625" style="285" customWidth="1"/>
    <col min="157" max="174" width="5.140625" style="286" customWidth="1"/>
    <col min="175" max="175" width="5.140625" style="288" customWidth="1"/>
    <col min="176" max="176" width="5.140625" style="285" customWidth="1"/>
    <col min="177" max="195" width="5.140625" style="286" customWidth="1"/>
    <col min="196" max="196" width="5.140625" style="285" customWidth="1"/>
    <col min="197" max="214" width="5.140625" style="286" customWidth="1"/>
    <col min="215" max="215" width="5.140625" style="288" customWidth="1"/>
    <col min="216" max="216" width="8.28515625" style="285" customWidth="1"/>
    <col min="217" max="225" width="6.42578125" style="286" customWidth="1"/>
    <col min="226" max="235" width="7.42578125" style="286" customWidth="1"/>
    <col min="236" max="236" width="6.42578125" style="285" customWidth="1"/>
    <col min="237" max="255" width="6.42578125" style="286" customWidth="1"/>
    <col min="256" max="256" width="11.85546875" style="285" customWidth="1"/>
    <col min="257" max="258" width="11.85546875" style="287" customWidth="1"/>
    <col min="259" max="262" width="11.85546875" style="286" customWidth="1"/>
    <col min="263" max="265" width="11.85546875" style="287" customWidth="1"/>
    <col min="266" max="266" width="9.42578125" style="287" customWidth="1"/>
    <col min="267" max="267" width="9.7109375" style="287" customWidth="1"/>
    <col min="268" max="268" width="9.28515625" style="283" bestFit="1" customWidth="1"/>
    <col min="269" max="269" width="9.28515625" style="284" bestFit="1" customWidth="1"/>
    <col min="270" max="270" width="9.28515625" style="283" bestFit="1" customWidth="1"/>
    <col min="271" max="271" width="9.28515625" style="284" bestFit="1" customWidth="1"/>
    <col min="272" max="272" width="9.28515625" style="283" bestFit="1" customWidth="1"/>
    <col min="273" max="273" width="10.28515625" style="284" bestFit="1" customWidth="1"/>
  </cols>
  <sheetData>
    <row r="1" spans="1:279" ht="48.75" customHeight="1" x14ac:dyDescent="0.35">
      <c r="A1" s="478"/>
      <c r="B1" s="481"/>
      <c r="C1" s="928" t="s">
        <v>759</v>
      </c>
      <c r="D1" s="901" t="s">
        <v>653</v>
      </c>
      <c r="E1" s="901" t="s">
        <v>551</v>
      </c>
      <c r="F1" s="931" t="s">
        <v>833</v>
      </c>
      <c r="G1" s="932"/>
      <c r="H1" s="932"/>
      <c r="I1" s="932"/>
      <c r="J1" s="932"/>
      <c r="K1" s="932"/>
      <c r="L1" s="932"/>
      <c r="M1" s="932"/>
      <c r="N1" s="932"/>
      <c r="O1" s="932"/>
      <c r="P1" s="931" t="s">
        <v>837</v>
      </c>
      <c r="Q1" s="932"/>
      <c r="R1" s="932"/>
      <c r="S1" s="932"/>
      <c r="T1" s="932"/>
      <c r="U1" s="932"/>
      <c r="V1" s="932"/>
      <c r="W1" s="932"/>
      <c r="X1" s="932"/>
      <c r="Y1" s="933"/>
      <c r="Z1" s="931" t="s">
        <v>836</v>
      </c>
      <c r="AA1" s="932"/>
      <c r="AB1" s="932"/>
      <c r="AC1" s="932"/>
      <c r="AD1" s="932"/>
      <c r="AE1" s="932"/>
      <c r="AF1" s="932"/>
      <c r="AG1" s="932"/>
      <c r="AH1" s="932"/>
      <c r="AI1" s="933"/>
      <c r="AJ1" s="931" t="s">
        <v>832</v>
      </c>
      <c r="AK1" s="932"/>
      <c r="AL1" s="932"/>
      <c r="AM1" s="932"/>
      <c r="AN1" s="932"/>
      <c r="AO1" s="932"/>
      <c r="AP1" s="932"/>
      <c r="AQ1" s="932"/>
      <c r="AR1" s="932"/>
      <c r="AS1" s="933"/>
      <c r="AT1" s="910" t="s">
        <v>831</v>
      </c>
      <c r="AU1" s="911"/>
      <c r="AV1" s="911"/>
      <c r="AW1" s="911"/>
      <c r="AX1" s="911"/>
      <c r="AY1" s="911"/>
      <c r="AZ1" s="911"/>
      <c r="BA1" s="911"/>
      <c r="BB1" s="911"/>
      <c r="BC1" s="934"/>
      <c r="BD1" s="910" t="s">
        <v>858</v>
      </c>
      <c r="BE1" s="911"/>
      <c r="BF1" s="911"/>
      <c r="BG1" s="911"/>
      <c r="BH1" s="911"/>
      <c r="BI1" s="911"/>
      <c r="BJ1" s="911"/>
      <c r="BK1" s="911"/>
      <c r="BL1" s="911"/>
      <c r="BM1" s="911"/>
      <c r="BN1" s="911"/>
      <c r="BO1" s="911"/>
      <c r="BP1" s="911"/>
      <c r="BQ1" s="911"/>
      <c r="BR1" s="911"/>
      <c r="BS1" s="911"/>
      <c r="BT1" s="911"/>
      <c r="BU1" s="911"/>
      <c r="BV1" s="911"/>
      <c r="BW1" s="911"/>
      <c r="BX1" s="911"/>
      <c r="BY1" s="911"/>
      <c r="BZ1" s="911"/>
      <c r="CA1" s="911"/>
      <c r="CB1" s="911"/>
      <c r="CC1" s="911"/>
      <c r="CD1" s="911"/>
      <c r="CE1" s="911"/>
      <c r="CF1" s="911"/>
      <c r="CG1" s="911"/>
      <c r="CH1" s="911"/>
      <c r="CI1" s="911"/>
      <c r="CJ1" s="911"/>
      <c r="CK1" s="911"/>
      <c r="CL1" s="911"/>
      <c r="CM1" s="911"/>
      <c r="CN1" s="911"/>
      <c r="CO1" s="911"/>
      <c r="CP1" s="911"/>
      <c r="CQ1" s="911"/>
      <c r="CR1" s="910" t="s">
        <v>859</v>
      </c>
      <c r="CS1" s="911"/>
      <c r="CT1" s="911"/>
      <c r="CU1" s="911"/>
      <c r="CV1" s="911"/>
      <c r="CW1" s="911"/>
      <c r="CX1" s="911"/>
      <c r="CY1" s="911"/>
      <c r="CZ1" s="911"/>
      <c r="DA1" s="911"/>
      <c r="DB1" s="911"/>
      <c r="DC1" s="911"/>
      <c r="DD1" s="911"/>
      <c r="DE1" s="911"/>
      <c r="DF1" s="911"/>
      <c r="DG1" s="911"/>
      <c r="DH1" s="911"/>
      <c r="DI1" s="911"/>
      <c r="DJ1" s="911"/>
      <c r="DK1" s="911"/>
      <c r="DL1" s="911"/>
      <c r="DM1" s="911"/>
      <c r="DN1" s="911"/>
      <c r="DO1" s="911"/>
      <c r="DP1" s="911"/>
      <c r="DQ1" s="911"/>
      <c r="DR1" s="911"/>
      <c r="DS1" s="911"/>
      <c r="DT1" s="911"/>
      <c r="DU1" s="911"/>
      <c r="DV1" s="911"/>
      <c r="DW1" s="911"/>
      <c r="DX1" s="911"/>
      <c r="DY1" s="911"/>
      <c r="DZ1" s="911"/>
      <c r="EA1" s="911"/>
      <c r="EB1" s="911"/>
      <c r="EC1" s="911"/>
      <c r="ED1" s="911"/>
      <c r="EE1" s="911"/>
      <c r="EF1" s="910" t="s">
        <v>834</v>
      </c>
      <c r="EG1" s="911"/>
      <c r="EH1" s="911"/>
      <c r="EI1" s="911"/>
      <c r="EJ1" s="911"/>
      <c r="EK1" s="911"/>
      <c r="EL1" s="911"/>
      <c r="EM1" s="911"/>
      <c r="EN1" s="911"/>
      <c r="EO1" s="911"/>
      <c r="EP1" s="911"/>
      <c r="EQ1" s="911"/>
      <c r="ER1" s="911"/>
      <c r="ES1" s="911"/>
      <c r="ET1" s="911"/>
      <c r="EU1" s="911"/>
      <c r="EV1" s="911"/>
      <c r="EW1" s="911"/>
      <c r="EX1" s="911"/>
      <c r="EY1" s="911"/>
      <c r="EZ1" s="911"/>
      <c r="FA1" s="911"/>
      <c r="FB1" s="911"/>
      <c r="FC1" s="911"/>
      <c r="FD1" s="911"/>
      <c r="FE1" s="911"/>
      <c r="FF1" s="911"/>
      <c r="FG1" s="911"/>
      <c r="FH1" s="911"/>
      <c r="FI1" s="911"/>
      <c r="FJ1" s="911"/>
      <c r="FK1" s="911"/>
      <c r="FL1" s="911"/>
      <c r="FM1" s="911"/>
      <c r="FN1" s="911"/>
      <c r="FO1" s="911"/>
      <c r="FP1" s="911"/>
      <c r="FQ1" s="911"/>
      <c r="FR1" s="911"/>
      <c r="FS1" s="911"/>
      <c r="FT1" s="910" t="s">
        <v>835</v>
      </c>
      <c r="FU1" s="911"/>
      <c r="FV1" s="911"/>
      <c r="FW1" s="911"/>
      <c r="FX1" s="911"/>
      <c r="FY1" s="911"/>
      <c r="FZ1" s="911"/>
      <c r="GA1" s="911"/>
      <c r="GB1" s="911"/>
      <c r="GC1" s="911"/>
      <c r="GD1" s="911"/>
      <c r="GE1" s="911"/>
      <c r="GF1" s="911"/>
      <c r="GG1" s="911"/>
      <c r="GH1" s="911"/>
      <c r="GI1" s="911"/>
      <c r="GJ1" s="911"/>
      <c r="GK1" s="911"/>
      <c r="GL1" s="911"/>
      <c r="GM1" s="911"/>
      <c r="GN1" s="911"/>
      <c r="GO1" s="911"/>
      <c r="GP1" s="911"/>
      <c r="GQ1" s="911"/>
      <c r="GR1" s="911"/>
      <c r="GS1" s="911"/>
      <c r="GT1" s="911"/>
      <c r="GU1" s="911"/>
      <c r="GV1" s="911"/>
      <c r="GW1" s="911"/>
      <c r="GX1" s="911"/>
      <c r="GY1" s="911"/>
      <c r="GZ1" s="911"/>
      <c r="HA1" s="911"/>
      <c r="HB1" s="911"/>
      <c r="HC1" s="911"/>
      <c r="HD1" s="911"/>
      <c r="HE1" s="911"/>
      <c r="HF1" s="911"/>
      <c r="HG1" s="924"/>
      <c r="HH1" s="910" t="s">
        <v>838</v>
      </c>
      <c r="HI1" s="911"/>
      <c r="HJ1" s="911"/>
      <c r="HK1" s="911"/>
      <c r="HL1" s="911"/>
      <c r="HM1" s="911"/>
      <c r="HN1" s="911"/>
      <c r="HO1" s="911"/>
      <c r="HP1" s="911"/>
      <c r="HQ1" s="911"/>
      <c r="HR1" s="911"/>
      <c r="HS1" s="911"/>
      <c r="HT1" s="911"/>
      <c r="HU1" s="911"/>
      <c r="HV1" s="911"/>
      <c r="HW1" s="911"/>
      <c r="HX1" s="911"/>
      <c r="HY1" s="911"/>
      <c r="HZ1" s="911"/>
      <c r="IA1" s="911"/>
      <c r="IB1" s="911"/>
      <c r="IC1" s="911"/>
      <c r="ID1" s="911"/>
      <c r="IE1" s="911"/>
      <c r="IF1" s="911"/>
      <c r="IG1" s="911"/>
      <c r="IH1" s="911"/>
      <c r="II1" s="911"/>
      <c r="IJ1" s="911"/>
      <c r="IK1" s="911"/>
      <c r="IL1" s="911"/>
      <c r="IM1" s="911"/>
      <c r="IN1" s="911"/>
      <c r="IO1" s="911"/>
      <c r="IP1" s="911"/>
      <c r="IQ1" s="911"/>
      <c r="IR1" s="911"/>
      <c r="IS1" s="911"/>
      <c r="IT1" s="911"/>
      <c r="IU1" s="924"/>
      <c r="IV1" s="925" t="s">
        <v>634</v>
      </c>
      <c r="IW1" s="926"/>
      <c r="IX1" s="926"/>
      <c r="IY1" s="926"/>
      <c r="IZ1" s="926"/>
      <c r="JA1" s="926"/>
      <c r="JB1" s="926"/>
      <c r="JC1" s="926"/>
      <c r="JD1" s="926"/>
      <c r="JE1" s="926"/>
      <c r="JF1" s="926"/>
      <c r="JG1" s="927"/>
      <c r="JH1" s="925" t="s">
        <v>860</v>
      </c>
      <c r="JI1" s="926"/>
      <c r="JJ1" s="926"/>
      <c r="JK1" s="926"/>
      <c r="JL1" s="926"/>
      <c r="JM1" s="927"/>
      <c r="JN1" s="10" t="s">
        <v>939</v>
      </c>
      <c r="JO1" s="601"/>
    </row>
    <row r="2" spans="1:279" ht="15" customHeight="1" x14ac:dyDescent="0.25">
      <c r="A2" s="479"/>
      <c r="B2" s="482"/>
      <c r="C2" s="929"/>
      <c r="D2" s="902"/>
      <c r="E2" s="902"/>
      <c r="F2" s="919" t="s">
        <v>553</v>
      </c>
      <c r="G2" s="920"/>
      <c r="H2" s="920"/>
      <c r="I2" s="920"/>
      <c r="J2" s="920"/>
      <c r="K2" s="921" t="s">
        <v>554</v>
      </c>
      <c r="L2" s="922"/>
      <c r="M2" s="922"/>
      <c r="N2" s="922"/>
      <c r="O2" s="922"/>
      <c r="P2" s="919" t="s">
        <v>553</v>
      </c>
      <c r="Q2" s="920"/>
      <c r="R2" s="920"/>
      <c r="S2" s="920"/>
      <c r="T2" s="920"/>
      <c r="U2" s="921" t="s">
        <v>554</v>
      </c>
      <c r="V2" s="922"/>
      <c r="W2" s="922"/>
      <c r="X2" s="922"/>
      <c r="Y2" s="923"/>
      <c r="Z2" s="919" t="s">
        <v>553</v>
      </c>
      <c r="AA2" s="920"/>
      <c r="AB2" s="920"/>
      <c r="AC2" s="920"/>
      <c r="AD2" s="920"/>
      <c r="AE2" s="921" t="s">
        <v>554</v>
      </c>
      <c r="AF2" s="922"/>
      <c r="AG2" s="922"/>
      <c r="AH2" s="922"/>
      <c r="AI2" s="923"/>
      <c r="AJ2" s="919" t="s">
        <v>553</v>
      </c>
      <c r="AK2" s="920"/>
      <c r="AL2" s="920"/>
      <c r="AM2" s="920"/>
      <c r="AN2" s="920"/>
      <c r="AO2" s="921" t="s">
        <v>554</v>
      </c>
      <c r="AP2" s="922"/>
      <c r="AQ2" s="922"/>
      <c r="AR2" s="922"/>
      <c r="AS2" s="923"/>
      <c r="AT2" s="904" t="s">
        <v>553</v>
      </c>
      <c r="AU2" s="905"/>
      <c r="AV2" s="905"/>
      <c r="AW2" s="905"/>
      <c r="AX2" s="905"/>
      <c r="AY2" s="907" t="s">
        <v>554</v>
      </c>
      <c r="AZ2" s="908"/>
      <c r="BA2" s="908"/>
      <c r="BB2" s="908"/>
      <c r="BC2" s="909"/>
      <c r="BD2" s="904" t="s">
        <v>553</v>
      </c>
      <c r="BE2" s="905"/>
      <c r="BF2" s="905"/>
      <c r="BG2" s="905"/>
      <c r="BH2" s="905"/>
      <c r="BI2" s="905"/>
      <c r="BJ2" s="905"/>
      <c r="BK2" s="905"/>
      <c r="BL2" s="905"/>
      <c r="BM2" s="905"/>
      <c r="BN2" s="905"/>
      <c r="BO2" s="905"/>
      <c r="BP2" s="905"/>
      <c r="BQ2" s="905"/>
      <c r="BR2" s="905"/>
      <c r="BS2" s="905"/>
      <c r="BT2" s="905"/>
      <c r="BU2" s="905"/>
      <c r="BV2" s="905"/>
      <c r="BW2" s="906"/>
      <c r="BX2" s="907" t="s">
        <v>554</v>
      </c>
      <c r="BY2" s="908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9"/>
      <c r="CR2" s="904" t="s">
        <v>553</v>
      </c>
      <c r="CS2" s="905"/>
      <c r="CT2" s="905"/>
      <c r="CU2" s="905"/>
      <c r="CV2" s="905"/>
      <c r="CW2" s="905"/>
      <c r="CX2" s="905"/>
      <c r="CY2" s="905"/>
      <c r="CZ2" s="905"/>
      <c r="DA2" s="905"/>
      <c r="DB2" s="905"/>
      <c r="DC2" s="905"/>
      <c r="DD2" s="905"/>
      <c r="DE2" s="905"/>
      <c r="DF2" s="905"/>
      <c r="DG2" s="905"/>
      <c r="DH2" s="905"/>
      <c r="DI2" s="905"/>
      <c r="DJ2" s="905"/>
      <c r="DK2" s="906"/>
      <c r="DL2" s="907" t="s">
        <v>554</v>
      </c>
      <c r="DM2" s="908"/>
      <c r="DN2" s="908"/>
      <c r="DO2" s="908"/>
      <c r="DP2" s="908"/>
      <c r="DQ2" s="908"/>
      <c r="DR2" s="908"/>
      <c r="DS2" s="908"/>
      <c r="DT2" s="908"/>
      <c r="DU2" s="908"/>
      <c r="DV2" s="908"/>
      <c r="DW2" s="908"/>
      <c r="DX2" s="908"/>
      <c r="DY2" s="908"/>
      <c r="DZ2" s="908"/>
      <c r="EA2" s="908"/>
      <c r="EB2" s="908"/>
      <c r="EC2" s="908"/>
      <c r="ED2" s="908"/>
      <c r="EE2" s="909"/>
      <c r="EF2" s="904" t="s">
        <v>553</v>
      </c>
      <c r="EG2" s="905"/>
      <c r="EH2" s="905"/>
      <c r="EI2" s="905"/>
      <c r="EJ2" s="905"/>
      <c r="EK2" s="905"/>
      <c r="EL2" s="905"/>
      <c r="EM2" s="905"/>
      <c r="EN2" s="905"/>
      <c r="EO2" s="905"/>
      <c r="EP2" s="905"/>
      <c r="EQ2" s="905"/>
      <c r="ER2" s="905"/>
      <c r="ES2" s="905"/>
      <c r="ET2" s="905"/>
      <c r="EU2" s="905"/>
      <c r="EV2" s="905"/>
      <c r="EW2" s="905"/>
      <c r="EX2" s="905"/>
      <c r="EY2" s="906"/>
      <c r="EZ2" s="907" t="s">
        <v>554</v>
      </c>
      <c r="FA2" s="908"/>
      <c r="FB2" s="908"/>
      <c r="FC2" s="908"/>
      <c r="FD2" s="908"/>
      <c r="FE2" s="908"/>
      <c r="FF2" s="908"/>
      <c r="FG2" s="908"/>
      <c r="FH2" s="908"/>
      <c r="FI2" s="908"/>
      <c r="FJ2" s="908"/>
      <c r="FK2" s="908"/>
      <c r="FL2" s="908"/>
      <c r="FM2" s="908"/>
      <c r="FN2" s="908"/>
      <c r="FO2" s="908"/>
      <c r="FP2" s="908"/>
      <c r="FQ2" s="908"/>
      <c r="FR2" s="908"/>
      <c r="FS2" s="909"/>
      <c r="FT2" s="904" t="s">
        <v>553</v>
      </c>
      <c r="FU2" s="905"/>
      <c r="FV2" s="905"/>
      <c r="FW2" s="905"/>
      <c r="FX2" s="905"/>
      <c r="FY2" s="905"/>
      <c r="FZ2" s="905"/>
      <c r="GA2" s="905"/>
      <c r="GB2" s="905"/>
      <c r="GC2" s="905"/>
      <c r="GD2" s="905"/>
      <c r="GE2" s="905"/>
      <c r="GF2" s="905"/>
      <c r="GG2" s="905"/>
      <c r="GH2" s="905"/>
      <c r="GI2" s="905"/>
      <c r="GJ2" s="905"/>
      <c r="GK2" s="905"/>
      <c r="GL2" s="905"/>
      <c r="GM2" s="906"/>
      <c r="GN2" s="907" t="s">
        <v>554</v>
      </c>
      <c r="GO2" s="908"/>
      <c r="GP2" s="908"/>
      <c r="GQ2" s="908"/>
      <c r="GR2" s="908"/>
      <c r="GS2" s="908"/>
      <c r="GT2" s="908"/>
      <c r="GU2" s="908"/>
      <c r="GV2" s="908"/>
      <c r="GW2" s="908"/>
      <c r="GX2" s="908"/>
      <c r="GY2" s="908"/>
      <c r="GZ2" s="908"/>
      <c r="HA2" s="908"/>
      <c r="HB2" s="908"/>
      <c r="HC2" s="908"/>
      <c r="HD2" s="908"/>
      <c r="HE2" s="908"/>
      <c r="HF2" s="908"/>
      <c r="HG2" s="909"/>
      <c r="HH2" s="904" t="s">
        <v>553</v>
      </c>
      <c r="HI2" s="905"/>
      <c r="HJ2" s="905"/>
      <c r="HK2" s="905"/>
      <c r="HL2" s="905"/>
      <c r="HM2" s="905"/>
      <c r="HN2" s="905"/>
      <c r="HO2" s="905"/>
      <c r="HP2" s="905"/>
      <c r="HQ2" s="905"/>
      <c r="HR2" s="905"/>
      <c r="HS2" s="905"/>
      <c r="HT2" s="905"/>
      <c r="HU2" s="905"/>
      <c r="HV2" s="905"/>
      <c r="HW2" s="905"/>
      <c r="HX2" s="905"/>
      <c r="HY2" s="905"/>
      <c r="HZ2" s="905"/>
      <c r="IA2" s="906"/>
      <c r="IB2" s="907" t="s">
        <v>554</v>
      </c>
      <c r="IC2" s="908"/>
      <c r="ID2" s="908"/>
      <c r="IE2" s="908"/>
      <c r="IF2" s="908"/>
      <c r="IG2" s="908"/>
      <c r="IH2" s="908"/>
      <c r="II2" s="908"/>
      <c r="IJ2" s="908"/>
      <c r="IK2" s="908"/>
      <c r="IL2" s="908"/>
      <c r="IM2" s="908"/>
      <c r="IN2" s="908"/>
      <c r="IO2" s="908"/>
      <c r="IP2" s="908"/>
      <c r="IQ2" s="908"/>
      <c r="IR2" s="908"/>
      <c r="IS2" s="908"/>
      <c r="IT2" s="908"/>
      <c r="IU2" s="908"/>
      <c r="IV2" s="914" t="s">
        <v>553</v>
      </c>
      <c r="IW2" s="915"/>
      <c r="IX2" s="915"/>
      <c r="IY2" s="915"/>
      <c r="IZ2" s="915"/>
      <c r="JA2" s="915"/>
      <c r="JB2" s="916" t="s">
        <v>554</v>
      </c>
      <c r="JC2" s="917"/>
      <c r="JD2" s="917"/>
      <c r="JE2" s="917"/>
      <c r="JF2" s="917"/>
      <c r="JG2" s="918"/>
      <c r="JH2" s="904" t="s">
        <v>553</v>
      </c>
      <c r="JI2" s="906"/>
      <c r="JJ2" s="907" t="s">
        <v>554</v>
      </c>
      <c r="JK2" s="909"/>
      <c r="JL2" s="912" t="s">
        <v>613</v>
      </c>
      <c r="JM2" s="913"/>
      <c r="JN2" s="603" t="s">
        <v>613</v>
      </c>
      <c r="JO2" s="603" t="s">
        <v>613</v>
      </c>
    </row>
    <row r="3" spans="1:279" s="46" customFormat="1" ht="30" customHeight="1" x14ac:dyDescent="0.25">
      <c r="A3" s="480" t="s">
        <v>187</v>
      </c>
      <c r="B3" s="483" t="s">
        <v>829</v>
      </c>
      <c r="C3" s="930"/>
      <c r="D3" s="903"/>
      <c r="E3" s="903"/>
      <c r="F3" s="265">
        <v>0</v>
      </c>
      <c r="G3" s="265" t="s">
        <v>638</v>
      </c>
      <c r="H3" s="76" t="s">
        <v>635</v>
      </c>
      <c r="I3" s="77" t="s">
        <v>636</v>
      </c>
      <c r="J3" s="264" t="s">
        <v>637</v>
      </c>
      <c r="K3" s="471">
        <v>0</v>
      </c>
      <c r="L3" s="471" t="s">
        <v>638</v>
      </c>
      <c r="M3" s="472" t="s">
        <v>635</v>
      </c>
      <c r="N3" s="473" t="s">
        <v>636</v>
      </c>
      <c r="O3" s="474" t="s">
        <v>637</v>
      </c>
      <c r="P3" s="265">
        <v>0</v>
      </c>
      <c r="Q3" s="265" t="s">
        <v>638</v>
      </c>
      <c r="R3" s="76" t="s">
        <v>635</v>
      </c>
      <c r="S3" s="77" t="s">
        <v>636</v>
      </c>
      <c r="T3" s="264" t="s">
        <v>637</v>
      </c>
      <c r="U3" s="471">
        <v>0</v>
      </c>
      <c r="V3" s="471" t="s">
        <v>638</v>
      </c>
      <c r="W3" s="472" t="s">
        <v>635</v>
      </c>
      <c r="X3" s="473" t="s">
        <v>636</v>
      </c>
      <c r="Y3" s="474" t="s">
        <v>637</v>
      </c>
      <c r="Z3" s="265">
        <v>0</v>
      </c>
      <c r="AA3" s="265" t="s">
        <v>638</v>
      </c>
      <c r="AB3" s="76" t="s">
        <v>635</v>
      </c>
      <c r="AC3" s="77" t="s">
        <v>636</v>
      </c>
      <c r="AD3" s="264" t="s">
        <v>637</v>
      </c>
      <c r="AE3" s="471">
        <v>0</v>
      </c>
      <c r="AF3" s="471" t="s">
        <v>638</v>
      </c>
      <c r="AG3" s="472" t="s">
        <v>635</v>
      </c>
      <c r="AH3" s="473" t="s">
        <v>636</v>
      </c>
      <c r="AI3" s="474" t="s">
        <v>637</v>
      </c>
      <c r="AJ3" s="265">
        <v>0</v>
      </c>
      <c r="AK3" s="265" t="s">
        <v>638</v>
      </c>
      <c r="AL3" s="76" t="s">
        <v>635</v>
      </c>
      <c r="AM3" s="77" t="s">
        <v>636</v>
      </c>
      <c r="AN3" s="264" t="s">
        <v>637</v>
      </c>
      <c r="AO3" s="471">
        <v>0</v>
      </c>
      <c r="AP3" s="471" t="s">
        <v>638</v>
      </c>
      <c r="AQ3" s="472" t="s">
        <v>635</v>
      </c>
      <c r="AR3" s="473" t="s">
        <v>636</v>
      </c>
      <c r="AS3" s="474" t="s">
        <v>637</v>
      </c>
      <c r="AT3" s="267">
        <v>0</v>
      </c>
      <c r="AU3" s="267" t="s">
        <v>638</v>
      </c>
      <c r="AV3" s="268" t="s">
        <v>635</v>
      </c>
      <c r="AW3" s="268" t="s">
        <v>636</v>
      </c>
      <c r="AX3" s="269" t="s">
        <v>637</v>
      </c>
      <c r="AY3" s="485">
        <v>0</v>
      </c>
      <c r="AZ3" s="485" t="s">
        <v>638</v>
      </c>
      <c r="BA3" s="486" t="s">
        <v>635</v>
      </c>
      <c r="BB3" s="486" t="s">
        <v>636</v>
      </c>
      <c r="BC3" s="485" t="s">
        <v>637</v>
      </c>
      <c r="BD3" s="517">
        <v>0</v>
      </c>
      <c r="BE3" s="518" t="s">
        <v>615</v>
      </c>
      <c r="BF3" s="518" t="s">
        <v>616</v>
      </c>
      <c r="BG3" s="518" t="s">
        <v>617</v>
      </c>
      <c r="BH3" s="518" t="s">
        <v>618</v>
      </c>
      <c r="BI3" s="518" t="s">
        <v>619</v>
      </c>
      <c r="BJ3" s="518" t="s">
        <v>620</v>
      </c>
      <c r="BK3" s="518" t="s">
        <v>621</v>
      </c>
      <c r="BL3" s="518" t="s">
        <v>622</v>
      </c>
      <c r="BM3" s="518" t="s">
        <v>623</v>
      </c>
      <c r="BN3" s="518" t="s">
        <v>624</v>
      </c>
      <c r="BO3" s="518" t="s">
        <v>625</v>
      </c>
      <c r="BP3" s="518" t="s">
        <v>626</v>
      </c>
      <c r="BQ3" s="518" t="s">
        <v>627</v>
      </c>
      <c r="BR3" s="518" t="s">
        <v>628</v>
      </c>
      <c r="BS3" s="518" t="s">
        <v>629</v>
      </c>
      <c r="BT3" s="518" t="s">
        <v>630</v>
      </c>
      <c r="BU3" s="518" t="s">
        <v>631</v>
      </c>
      <c r="BV3" s="518" t="s">
        <v>632</v>
      </c>
      <c r="BW3" s="518" t="s">
        <v>633</v>
      </c>
      <c r="BX3" s="519">
        <v>0</v>
      </c>
      <c r="BY3" s="520" t="s">
        <v>615</v>
      </c>
      <c r="BZ3" s="520" t="s">
        <v>616</v>
      </c>
      <c r="CA3" s="520" t="s">
        <v>617</v>
      </c>
      <c r="CB3" s="520" t="s">
        <v>618</v>
      </c>
      <c r="CC3" s="520" t="s">
        <v>619</v>
      </c>
      <c r="CD3" s="520" t="s">
        <v>620</v>
      </c>
      <c r="CE3" s="520" t="s">
        <v>621</v>
      </c>
      <c r="CF3" s="520" t="s">
        <v>622</v>
      </c>
      <c r="CG3" s="520" t="s">
        <v>623</v>
      </c>
      <c r="CH3" s="520" t="s">
        <v>624</v>
      </c>
      <c r="CI3" s="520" t="s">
        <v>625</v>
      </c>
      <c r="CJ3" s="520" t="s">
        <v>626</v>
      </c>
      <c r="CK3" s="520" t="s">
        <v>627</v>
      </c>
      <c r="CL3" s="520" t="s">
        <v>628</v>
      </c>
      <c r="CM3" s="520" t="s">
        <v>629</v>
      </c>
      <c r="CN3" s="520" t="s">
        <v>630</v>
      </c>
      <c r="CO3" s="520" t="s">
        <v>631</v>
      </c>
      <c r="CP3" s="520" t="s">
        <v>632</v>
      </c>
      <c r="CQ3" s="521" t="s">
        <v>633</v>
      </c>
      <c r="CR3" s="517">
        <v>0</v>
      </c>
      <c r="CS3" s="518" t="s">
        <v>615</v>
      </c>
      <c r="CT3" s="518" t="s">
        <v>616</v>
      </c>
      <c r="CU3" s="518" t="s">
        <v>617</v>
      </c>
      <c r="CV3" s="518" t="s">
        <v>618</v>
      </c>
      <c r="CW3" s="518" t="s">
        <v>619</v>
      </c>
      <c r="CX3" s="518" t="s">
        <v>620</v>
      </c>
      <c r="CY3" s="518" t="s">
        <v>621</v>
      </c>
      <c r="CZ3" s="518" t="s">
        <v>622</v>
      </c>
      <c r="DA3" s="518" t="s">
        <v>623</v>
      </c>
      <c r="DB3" s="518" t="s">
        <v>624</v>
      </c>
      <c r="DC3" s="518" t="s">
        <v>625</v>
      </c>
      <c r="DD3" s="518" t="s">
        <v>626</v>
      </c>
      <c r="DE3" s="518" t="s">
        <v>627</v>
      </c>
      <c r="DF3" s="518" t="s">
        <v>628</v>
      </c>
      <c r="DG3" s="518" t="s">
        <v>629</v>
      </c>
      <c r="DH3" s="518" t="s">
        <v>630</v>
      </c>
      <c r="DI3" s="518" t="s">
        <v>631</v>
      </c>
      <c r="DJ3" s="518" t="s">
        <v>632</v>
      </c>
      <c r="DK3" s="518" t="s">
        <v>633</v>
      </c>
      <c r="DL3" s="519">
        <v>0</v>
      </c>
      <c r="DM3" s="520" t="s">
        <v>615</v>
      </c>
      <c r="DN3" s="520" t="s">
        <v>616</v>
      </c>
      <c r="DO3" s="520" t="s">
        <v>617</v>
      </c>
      <c r="DP3" s="520" t="s">
        <v>618</v>
      </c>
      <c r="DQ3" s="520" t="s">
        <v>619</v>
      </c>
      <c r="DR3" s="520" t="s">
        <v>620</v>
      </c>
      <c r="DS3" s="520" t="s">
        <v>621</v>
      </c>
      <c r="DT3" s="520" t="s">
        <v>622</v>
      </c>
      <c r="DU3" s="520" t="s">
        <v>623</v>
      </c>
      <c r="DV3" s="520" t="s">
        <v>624</v>
      </c>
      <c r="DW3" s="520" t="s">
        <v>625</v>
      </c>
      <c r="DX3" s="520" t="s">
        <v>626</v>
      </c>
      <c r="DY3" s="520" t="s">
        <v>627</v>
      </c>
      <c r="DZ3" s="520" t="s">
        <v>628</v>
      </c>
      <c r="EA3" s="520" t="s">
        <v>629</v>
      </c>
      <c r="EB3" s="520" t="s">
        <v>630</v>
      </c>
      <c r="EC3" s="520" t="s">
        <v>631</v>
      </c>
      <c r="ED3" s="520" t="s">
        <v>632</v>
      </c>
      <c r="EE3" s="521" t="s">
        <v>633</v>
      </c>
      <c r="EF3" s="517">
        <v>0</v>
      </c>
      <c r="EG3" s="518" t="s">
        <v>615</v>
      </c>
      <c r="EH3" s="518" t="s">
        <v>616</v>
      </c>
      <c r="EI3" s="518" t="s">
        <v>617</v>
      </c>
      <c r="EJ3" s="518" t="s">
        <v>618</v>
      </c>
      <c r="EK3" s="518" t="s">
        <v>619</v>
      </c>
      <c r="EL3" s="518" t="s">
        <v>620</v>
      </c>
      <c r="EM3" s="518" t="s">
        <v>621</v>
      </c>
      <c r="EN3" s="518" t="s">
        <v>622</v>
      </c>
      <c r="EO3" s="518" t="s">
        <v>623</v>
      </c>
      <c r="EP3" s="518" t="s">
        <v>624</v>
      </c>
      <c r="EQ3" s="518" t="s">
        <v>625</v>
      </c>
      <c r="ER3" s="518" t="s">
        <v>626</v>
      </c>
      <c r="ES3" s="518" t="s">
        <v>627</v>
      </c>
      <c r="ET3" s="518" t="s">
        <v>628</v>
      </c>
      <c r="EU3" s="518" t="s">
        <v>629</v>
      </c>
      <c r="EV3" s="518" t="s">
        <v>630</v>
      </c>
      <c r="EW3" s="518" t="s">
        <v>631</v>
      </c>
      <c r="EX3" s="518" t="s">
        <v>632</v>
      </c>
      <c r="EY3" s="518" t="s">
        <v>633</v>
      </c>
      <c r="EZ3" s="519">
        <v>0</v>
      </c>
      <c r="FA3" s="520" t="s">
        <v>615</v>
      </c>
      <c r="FB3" s="520" t="s">
        <v>616</v>
      </c>
      <c r="FC3" s="520" t="s">
        <v>617</v>
      </c>
      <c r="FD3" s="520" t="s">
        <v>618</v>
      </c>
      <c r="FE3" s="520" t="s">
        <v>619</v>
      </c>
      <c r="FF3" s="520" t="s">
        <v>620</v>
      </c>
      <c r="FG3" s="520" t="s">
        <v>621</v>
      </c>
      <c r="FH3" s="520" t="s">
        <v>622</v>
      </c>
      <c r="FI3" s="520" t="s">
        <v>623</v>
      </c>
      <c r="FJ3" s="520" t="s">
        <v>624</v>
      </c>
      <c r="FK3" s="520" t="s">
        <v>625</v>
      </c>
      <c r="FL3" s="520" t="s">
        <v>626</v>
      </c>
      <c r="FM3" s="520" t="s">
        <v>627</v>
      </c>
      <c r="FN3" s="520" t="s">
        <v>628</v>
      </c>
      <c r="FO3" s="520" t="s">
        <v>629</v>
      </c>
      <c r="FP3" s="520" t="s">
        <v>630</v>
      </c>
      <c r="FQ3" s="520" t="s">
        <v>631</v>
      </c>
      <c r="FR3" s="520" t="s">
        <v>632</v>
      </c>
      <c r="FS3" s="521" t="s">
        <v>633</v>
      </c>
      <c r="FT3" s="269">
        <v>0</v>
      </c>
      <c r="FU3" s="270" t="s">
        <v>615</v>
      </c>
      <c r="FV3" s="270" t="s">
        <v>616</v>
      </c>
      <c r="FW3" s="270" t="s">
        <v>617</v>
      </c>
      <c r="FX3" s="270" t="s">
        <v>618</v>
      </c>
      <c r="FY3" s="270" t="s">
        <v>619</v>
      </c>
      <c r="FZ3" s="270" t="s">
        <v>620</v>
      </c>
      <c r="GA3" s="270" t="s">
        <v>621</v>
      </c>
      <c r="GB3" s="270" t="s">
        <v>622</v>
      </c>
      <c r="GC3" s="270" t="s">
        <v>623</v>
      </c>
      <c r="GD3" s="270" t="s">
        <v>624</v>
      </c>
      <c r="GE3" s="270" t="s">
        <v>625</v>
      </c>
      <c r="GF3" s="270" t="s">
        <v>626</v>
      </c>
      <c r="GG3" s="270" t="s">
        <v>627</v>
      </c>
      <c r="GH3" s="270" t="s">
        <v>628</v>
      </c>
      <c r="GI3" s="270" t="s">
        <v>629</v>
      </c>
      <c r="GJ3" s="270" t="s">
        <v>630</v>
      </c>
      <c r="GK3" s="270" t="s">
        <v>631</v>
      </c>
      <c r="GL3" s="270" t="s">
        <v>632</v>
      </c>
      <c r="GM3" s="270" t="s">
        <v>633</v>
      </c>
      <c r="GN3" s="493">
        <v>0</v>
      </c>
      <c r="GO3" s="494" t="s">
        <v>615</v>
      </c>
      <c r="GP3" s="494" t="s">
        <v>616</v>
      </c>
      <c r="GQ3" s="494" t="s">
        <v>617</v>
      </c>
      <c r="GR3" s="494" t="s">
        <v>618</v>
      </c>
      <c r="GS3" s="494" t="s">
        <v>619</v>
      </c>
      <c r="GT3" s="494" t="s">
        <v>620</v>
      </c>
      <c r="GU3" s="494" t="s">
        <v>621</v>
      </c>
      <c r="GV3" s="494" t="s">
        <v>622</v>
      </c>
      <c r="GW3" s="494" t="s">
        <v>623</v>
      </c>
      <c r="GX3" s="494" t="s">
        <v>624</v>
      </c>
      <c r="GY3" s="494" t="s">
        <v>625</v>
      </c>
      <c r="GZ3" s="494" t="s">
        <v>626</v>
      </c>
      <c r="HA3" s="494" t="s">
        <v>627</v>
      </c>
      <c r="HB3" s="494" t="s">
        <v>628</v>
      </c>
      <c r="HC3" s="494" t="s">
        <v>629</v>
      </c>
      <c r="HD3" s="494" t="s">
        <v>630</v>
      </c>
      <c r="HE3" s="494" t="s">
        <v>631</v>
      </c>
      <c r="HF3" s="494" t="s">
        <v>632</v>
      </c>
      <c r="HG3" s="495" t="s">
        <v>633</v>
      </c>
      <c r="HH3" s="517">
        <v>0</v>
      </c>
      <c r="HI3" s="518" t="s">
        <v>615</v>
      </c>
      <c r="HJ3" s="518" t="s">
        <v>616</v>
      </c>
      <c r="HK3" s="518" t="s">
        <v>617</v>
      </c>
      <c r="HL3" s="518" t="s">
        <v>618</v>
      </c>
      <c r="HM3" s="518" t="s">
        <v>619</v>
      </c>
      <c r="HN3" s="518" t="s">
        <v>620</v>
      </c>
      <c r="HO3" s="518" t="s">
        <v>621</v>
      </c>
      <c r="HP3" s="518" t="s">
        <v>622</v>
      </c>
      <c r="HQ3" s="518" t="s">
        <v>623</v>
      </c>
      <c r="HR3" s="518" t="s">
        <v>624</v>
      </c>
      <c r="HS3" s="518" t="s">
        <v>625</v>
      </c>
      <c r="HT3" s="518" t="s">
        <v>626</v>
      </c>
      <c r="HU3" s="518" t="s">
        <v>627</v>
      </c>
      <c r="HV3" s="518" t="s">
        <v>628</v>
      </c>
      <c r="HW3" s="518" t="s">
        <v>629</v>
      </c>
      <c r="HX3" s="518" t="s">
        <v>630</v>
      </c>
      <c r="HY3" s="518" t="s">
        <v>631</v>
      </c>
      <c r="HZ3" s="518" t="s">
        <v>632</v>
      </c>
      <c r="IA3" s="518" t="s">
        <v>633</v>
      </c>
      <c r="IB3" s="519">
        <v>0</v>
      </c>
      <c r="IC3" s="520" t="s">
        <v>615</v>
      </c>
      <c r="ID3" s="520" t="s">
        <v>616</v>
      </c>
      <c r="IE3" s="520" t="s">
        <v>617</v>
      </c>
      <c r="IF3" s="520" t="s">
        <v>618</v>
      </c>
      <c r="IG3" s="520" t="s">
        <v>619</v>
      </c>
      <c r="IH3" s="520" t="s">
        <v>620</v>
      </c>
      <c r="II3" s="520" t="s">
        <v>621</v>
      </c>
      <c r="IJ3" s="520" t="s">
        <v>622</v>
      </c>
      <c r="IK3" s="520" t="s">
        <v>623</v>
      </c>
      <c r="IL3" s="520" t="s">
        <v>624</v>
      </c>
      <c r="IM3" s="520" t="s">
        <v>625</v>
      </c>
      <c r="IN3" s="520" t="s">
        <v>626</v>
      </c>
      <c r="IO3" s="520" t="s">
        <v>627</v>
      </c>
      <c r="IP3" s="520" t="s">
        <v>628</v>
      </c>
      <c r="IQ3" s="520" t="s">
        <v>629</v>
      </c>
      <c r="IR3" s="520" t="s">
        <v>630</v>
      </c>
      <c r="IS3" s="520" t="s">
        <v>631</v>
      </c>
      <c r="IT3" s="520" t="s">
        <v>632</v>
      </c>
      <c r="IU3" s="520" t="s">
        <v>633</v>
      </c>
      <c r="IV3" s="267" t="s">
        <v>562</v>
      </c>
      <c r="IW3" s="268" t="s">
        <v>560</v>
      </c>
      <c r="IX3" s="268" t="s">
        <v>561</v>
      </c>
      <c r="IY3" s="271" t="s">
        <v>521</v>
      </c>
      <c r="IZ3" s="271" t="s">
        <v>639</v>
      </c>
      <c r="JA3" s="271" t="s">
        <v>640</v>
      </c>
      <c r="JB3" s="485" t="s">
        <v>562</v>
      </c>
      <c r="JC3" s="486" t="s">
        <v>560</v>
      </c>
      <c r="JD3" s="486" t="s">
        <v>561</v>
      </c>
      <c r="JE3" s="487" t="s">
        <v>521</v>
      </c>
      <c r="JF3" s="487" t="s">
        <v>639</v>
      </c>
      <c r="JG3" s="487" t="s">
        <v>640</v>
      </c>
      <c r="JH3" s="488" t="s">
        <v>520</v>
      </c>
      <c r="JI3" s="488" t="s">
        <v>563</v>
      </c>
      <c r="JJ3" s="489" t="s">
        <v>520</v>
      </c>
      <c r="JK3" s="490" t="s">
        <v>563</v>
      </c>
      <c r="JL3" s="491" t="s">
        <v>520</v>
      </c>
      <c r="JM3" s="492" t="s">
        <v>563</v>
      </c>
      <c r="JN3" s="604" t="s">
        <v>938</v>
      </c>
      <c r="JO3" s="604" t="s">
        <v>563</v>
      </c>
      <c r="JP3" s="50"/>
      <c r="JQ3" s="50"/>
    </row>
    <row r="4" spans="1:279" s="3" customFormat="1" ht="13.5" customHeight="1" x14ac:dyDescent="0.2">
      <c r="A4" s="3" t="str">
        <f>'2021 estimates'!B4</f>
        <v>Afghanistan</v>
      </c>
      <c r="B4" s="3" t="str">
        <f>VLOOKUP(A4,'2021 estimates'!$B$4:$C$218,2)</f>
        <v>MENA</v>
      </c>
      <c r="C4" s="371" t="str">
        <f>VLOOKUP(A4,'2021 estimates'!$B$4:$F$218,4,FALSE)</f>
        <v>South Asia</v>
      </c>
      <c r="D4" s="695">
        <f>'2021 estimates'!Q4</f>
        <v>46.5128248805674</v>
      </c>
      <c r="E4" s="4">
        <f>'2021 estimates'!R4</f>
        <v>36.507381876721766</v>
      </c>
      <c r="F4" s="47">
        <f>1000*'2021 estimates'!G4/5</f>
        <v>586450.4</v>
      </c>
      <c r="G4" s="47">
        <f>F4</f>
        <v>586450.4</v>
      </c>
      <c r="H4" s="47">
        <f>1000*'2021 estimates'!H4/5</f>
        <v>558102.6</v>
      </c>
      <c r="I4" s="47">
        <f>1000*'2021 estimates'!I4/5</f>
        <v>535649.6</v>
      </c>
      <c r="J4" s="47">
        <f>1000*'2021 estimates'!J4/5</f>
        <v>485669.6</v>
      </c>
      <c r="K4" s="47">
        <f>1000*'2021 estimates'!K4/5</f>
        <v>558479</v>
      </c>
      <c r="L4" s="73">
        <f>K4</f>
        <v>558479</v>
      </c>
      <c r="M4" s="47">
        <f>1000*'2021 estimates'!L4/5</f>
        <v>530788.80000000005</v>
      </c>
      <c r="N4" s="47">
        <f>1000*'2021 estimates'!M4/5</f>
        <v>512823.8</v>
      </c>
      <c r="O4" s="47">
        <f>1000*'2021 estimates'!N4/5</f>
        <v>460317.2</v>
      </c>
      <c r="P4" s="22">
        <v>0</v>
      </c>
      <c r="Q4" s="124">
        <f>IF('2021 estimates'!AD4&lt;&gt;"",'2021 estimates'!AD4*5/4,IF('2021 estimates'!AL4&lt;&gt;"",'2021 estimates'!AL4*15/14,'2021 estimates'!AN4*15/14))/100000</f>
        <v>2.7857142857142854E-5</v>
      </c>
      <c r="R4" s="124">
        <f>IF('2021 estimates'!AE4&lt;&gt;"",'2021 estimates'!AE4,IF('2021 estimates'!AL4&lt;&gt;"",'2021 estimates'!AL4*15/14,'2021 estimates'!AN4*15/14))/100000</f>
        <v>2.7857142857142854E-5</v>
      </c>
      <c r="S4" s="124">
        <f>IF('2021 estimates'!AF4&lt;&gt;"",'2021 estimates'!AF4,IF('2021 estimates'!AL4&lt;&gt;"",'2021 estimates'!AL4*15/14,'2021 estimates'!AN4*15/14))/100000</f>
        <v>2.7857142857142854E-5</v>
      </c>
      <c r="T4" s="124">
        <f>IF('2021 estimates'!AG4&lt;&gt;"",'2021 estimates'!AG4,'2021 estimates'!$AP4)/100000</f>
        <v>3.9973447478854438E-5</v>
      </c>
      <c r="U4" s="22">
        <v>0</v>
      </c>
      <c r="V4" s="124">
        <f>IF('2021 estimates'!AH4&lt;&gt;"",'2021 estimates'!AH4*5/4,IF('2021 estimates'!AM4&lt;&gt;"",'2021 estimates'!AM4*15/14,'2021 estimates'!AN4*15/14))/100000</f>
        <v>2.7857142857142854E-5</v>
      </c>
      <c r="W4" s="124">
        <f>IF('2021 estimates'!AI4&lt;&gt;"",'2021 estimates'!AI4,IF('2021 estimates'!AM4&lt;&gt;"",'2021 estimates'!AM4*15/14,'2021 estimates'!AN4*15/14))/100000</f>
        <v>2.7857142857142854E-5</v>
      </c>
      <c r="X4" s="124">
        <f>IF('2021 estimates'!AJ4&lt;&gt;"",'2021 estimates'!AJ4,IF('2021 estimates'!AM4&lt;&gt;"",'2021 estimates'!AM4*15/14,'2021 estimates'!AN4*15/14))/100000</f>
        <v>2.7857142857142854E-5</v>
      </c>
      <c r="Y4" s="124">
        <f>IF('2021 estimates'!AK4&lt;&gt;"",'2021 estimates'!AK4,'2021 estimates'!$AQ4)/100000</f>
        <v>3.9973447478854438E-5</v>
      </c>
      <c r="Z4" s="81">
        <f>VLOOKUP($A4,'Mortality-WHO Global Health Obs'!$B$3:$Q$218,7,FALSE)</f>
        <v>5.987E-2</v>
      </c>
      <c r="AA4" s="82">
        <f>VLOOKUP($A4,'Mortality-WHO Global Health Obs'!$B$3:$Q$218,9,FALSE)</f>
        <v>4.7499999999999999E-3</v>
      </c>
      <c r="AB4" s="82">
        <f>VLOOKUP($A4,'Mortality-WHO Global Health Obs'!$B$3:$Q$218,11,FALSE)</f>
        <v>1.72E-3</v>
      </c>
      <c r="AC4" s="82">
        <f>VLOOKUP($A4,'Mortality-WHO Global Health Obs'!$B$3:$Q$218,13,FALSE)</f>
        <v>1.5100000000000001E-3</v>
      </c>
      <c r="AD4" s="82">
        <f>VLOOKUP($A4,'Mortality-WHO Global Health Obs'!$B$3:$Q$218,15,FALSE)</f>
        <v>2.7399999999999998E-3</v>
      </c>
      <c r="AE4" s="81">
        <f>VLOOKUP($A4,'Mortality-WHO Global Health Obs'!$B$3:$Q$218,8,FALSE)</f>
        <v>5.142E-2</v>
      </c>
      <c r="AF4" s="82">
        <f>VLOOKUP($A4,'Mortality-WHO Global Health Obs'!$B$3:$Q$218,10,FALSE)</f>
        <v>4.6800000000000001E-3</v>
      </c>
      <c r="AG4" s="82">
        <f>VLOOKUP($A4,'Mortality-WHO Global Health Obs'!$B$3:$Q$218,12,FALSE)</f>
        <v>1.6299999999999999E-3</v>
      </c>
      <c r="AH4" s="82">
        <f>VLOOKUP($A4,'Mortality-WHO Global Health Obs'!$B$3:$Q$218,14,FALSE)</f>
        <v>1.34E-3</v>
      </c>
      <c r="AI4" s="82">
        <f>VLOOKUP($A4,'Mortality-WHO Global Health Obs'!$B$3:$Q$218,16,FALSE)</f>
        <v>2.1900000000000001E-3</v>
      </c>
      <c r="AJ4" s="81">
        <f t="shared" ref="AJ4:AJ35" si="0">Z4*$E4</f>
        <v>2.185696952959332</v>
      </c>
      <c r="AK4" s="82">
        <f t="shared" ref="AK4:AS19" si="1">AA4*$E4</f>
        <v>0.1734100639144284</v>
      </c>
      <c r="AL4" s="82">
        <f t="shared" si="1"/>
        <v>6.2792696827961431E-2</v>
      </c>
      <c r="AM4" s="82">
        <f t="shared" si="1"/>
        <v>5.5126146633849869E-2</v>
      </c>
      <c r="AN4" s="82">
        <f t="shared" si="1"/>
        <v>0.10003022634221763</v>
      </c>
      <c r="AO4" s="81">
        <f t="shared" si="1"/>
        <v>1.8772095761010332</v>
      </c>
      <c r="AP4" s="82">
        <f t="shared" si="1"/>
        <v>0.17085454718305787</v>
      </c>
      <c r="AQ4" s="82">
        <f t="shared" si="1"/>
        <v>5.9507032459056475E-2</v>
      </c>
      <c r="AR4" s="82">
        <f t="shared" si="1"/>
        <v>4.8919891714807165E-2</v>
      </c>
      <c r="AS4" s="82">
        <f t="shared" si="1"/>
        <v>7.9951166310020666E-2</v>
      </c>
      <c r="AT4" s="272">
        <f>F4*P4</f>
        <v>0</v>
      </c>
      <c r="AU4" s="266">
        <f t="shared" ref="AU4:AU67" si="2">G4*Q4</f>
        <v>16.33683257142857</v>
      </c>
      <c r="AV4" s="266">
        <f t="shared" ref="AV4:AV67" si="3">H4*R4</f>
        <v>15.547143857142855</v>
      </c>
      <c r="AW4" s="266">
        <f t="shared" ref="AW4:AW67" si="4">I4*S4</f>
        <v>14.921667428571427</v>
      </c>
      <c r="AX4" s="266">
        <f>J4*T4</f>
        <v>19.413888247676244</v>
      </c>
      <c r="AY4" s="272">
        <f>K4*U4</f>
        <v>0</v>
      </c>
      <c r="AZ4" s="266">
        <f t="shared" ref="AZ4:AZ67" si="5">L4*V4</f>
        <v>15.557629285714285</v>
      </c>
      <c r="BA4" s="266">
        <f t="shared" ref="BA4:BA67" si="6">M4*W4</f>
        <v>14.786259428571428</v>
      </c>
      <c r="BB4" s="266">
        <f t="shared" ref="BB4:BB67" si="7">N4*X4</f>
        <v>14.285805857142856</v>
      </c>
      <c r="BC4" s="522">
        <f t="shared" ref="BC4:BC67" si="8">O4*Y4</f>
        <v>18.400465417813333</v>
      </c>
      <c r="BD4" s="276">
        <f>AT4</f>
        <v>0</v>
      </c>
      <c r="BE4" s="515">
        <f t="shared" ref="BE4:BH5" si="9">HH4</f>
        <v>0</v>
      </c>
      <c r="BF4" s="515">
        <f t="shared" si="9"/>
        <v>15.036361603287242</v>
      </c>
      <c r="BG4" s="515">
        <f t="shared" si="9"/>
        <v>27.678825656843998</v>
      </c>
      <c r="BH4" s="515">
        <f t="shared" si="9"/>
        <v>38.308517969546315</v>
      </c>
      <c r="BI4" s="515">
        <f>HL4*(H4/G4)</f>
        <v>44.962117886117909</v>
      </c>
      <c r="BJ4" s="515">
        <f t="shared" ref="BJ4:BM5" si="10">HM4</f>
        <v>57.299669563598201</v>
      </c>
      <c r="BK4" s="515">
        <f t="shared" si="10"/>
        <v>68.886334895998516</v>
      </c>
      <c r="BL4" s="515">
        <f t="shared" si="10"/>
        <v>79.767814223059403</v>
      </c>
      <c r="BM4" s="515">
        <f t="shared" si="10"/>
        <v>89.987026476834259</v>
      </c>
      <c r="BN4" s="515">
        <f>HQ4*(I4/H4)</f>
        <v>95.57790794232821</v>
      </c>
      <c r="BO4" s="515">
        <f t="shared" ref="BO4:BR5" si="11">HR4</f>
        <v>104.97317072712551</v>
      </c>
      <c r="BP4" s="515">
        <f t="shared" si="11"/>
        <v>113.86452572880549</v>
      </c>
      <c r="BQ4" s="515">
        <f t="shared" si="11"/>
        <v>122.27899965856319</v>
      </c>
      <c r="BR4" s="515">
        <f t="shared" si="11"/>
        <v>130.24216967046738</v>
      </c>
      <c r="BS4" s="515">
        <f>HV4*(J4/I4)</f>
        <v>124.92253004074503</v>
      </c>
      <c r="BT4" s="515">
        <f t="shared" ref="BT4:BW5" si="12">HW4</f>
        <v>131.52104786802457</v>
      </c>
      <c r="BU4" s="515">
        <f t="shared" si="12"/>
        <v>137.49145323548123</v>
      </c>
      <c r="BV4" s="515">
        <f t="shared" si="12"/>
        <v>142.89353612512485</v>
      </c>
      <c r="BW4" s="516">
        <f t="shared" si="12"/>
        <v>147.78139511467484</v>
      </c>
      <c r="BX4" s="515">
        <v>0</v>
      </c>
      <c r="BY4" s="515">
        <f>IB4</f>
        <v>0</v>
      </c>
      <c r="BZ4" s="515">
        <f t="shared" ref="BZ4:CQ4" si="13">IC4</f>
        <v>14.335921120142766</v>
      </c>
      <c r="CA4" s="515">
        <f t="shared" si="13"/>
        <v>26.4203022952439</v>
      </c>
      <c r="CB4" s="515">
        <f t="shared" si="13"/>
        <v>36.606760993035927</v>
      </c>
      <c r="CC4" s="515">
        <f>IF4*(M4/L4)</f>
        <v>42.952623723426441</v>
      </c>
      <c r="CD4" s="515">
        <f t="shared" si="13"/>
        <v>54.830353967210598</v>
      </c>
      <c r="CE4" s="515">
        <f t="shared" si="13"/>
        <v>66.021894756986129</v>
      </c>
      <c r="CF4" s="515">
        <f t="shared" si="13"/>
        <v>76.566888007254263</v>
      </c>
      <c r="CG4" s="515">
        <f t="shared" si="13"/>
        <v>86.502685475801997</v>
      </c>
      <c r="CH4" s="515">
        <f>IK4*(N4/M4)</f>
        <v>92.619865879999438</v>
      </c>
      <c r="CI4" s="515">
        <f t="shared" si="13"/>
        <v>102.1427388036979</v>
      </c>
      <c r="CJ4" s="515">
        <f t="shared" si="13"/>
        <v>111.21096511312363</v>
      </c>
      <c r="CK4" s="515">
        <f t="shared" si="13"/>
        <v>119.84625081501703</v>
      </c>
      <c r="CL4" s="515">
        <f t="shared" si="13"/>
        <v>128.06926561514575</v>
      </c>
      <c r="CM4" s="515">
        <f>IP4*(O4/N4)</f>
        <v>121.98530154736567</v>
      </c>
      <c r="CN4" s="515">
        <f t="shared" si="13"/>
        <v>130.30565767071354</v>
      </c>
      <c r="CO4" s="515">
        <f t="shared" si="13"/>
        <v>137.98668949990275</v>
      </c>
      <c r="CP4" s="515">
        <f t="shared" si="13"/>
        <v>145.07752180159494</v>
      </c>
      <c r="CQ4" s="516">
        <f t="shared" si="13"/>
        <v>151.6235046654661</v>
      </c>
      <c r="CR4" s="515">
        <f>0.5*AT4+BD4</f>
        <v>0</v>
      </c>
      <c r="CS4" s="515">
        <f t="shared" ref="CS4:CV5" si="14">0.5*$AU4+BE4</f>
        <v>8.1684162857142848</v>
      </c>
      <c r="CT4" s="515">
        <f t="shared" si="14"/>
        <v>23.204777889001527</v>
      </c>
      <c r="CU4" s="515">
        <f t="shared" si="14"/>
        <v>35.847241942558284</v>
      </c>
      <c r="CV4" s="515">
        <f t="shared" si="14"/>
        <v>46.476934255260602</v>
      </c>
      <c r="CW4" s="515">
        <f t="shared" ref="CW4:DA5" si="15">0.5*$AV4+BI4</f>
        <v>52.735689814689337</v>
      </c>
      <c r="CX4" s="515">
        <f t="shared" si="15"/>
        <v>65.073241492169629</v>
      </c>
      <c r="CY4" s="515">
        <f t="shared" si="15"/>
        <v>76.659906824569944</v>
      </c>
      <c r="CZ4" s="515">
        <f t="shared" si="15"/>
        <v>87.541386151630832</v>
      </c>
      <c r="DA4" s="515">
        <f t="shared" si="15"/>
        <v>97.760598405405688</v>
      </c>
      <c r="DB4" s="515">
        <f t="shared" ref="DB4:DF5" si="16">0.5*$AW4+BN4</f>
        <v>103.03874165661392</v>
      </c>
      <c r="DC4" s="515">
        <f t="shared" si="16"/>
        <v>112.43400444141122</v>
      </c>
      <c r="DD4" s="515">
        <f t="shared" si="16"/>
        <v>121.3253594430912</v>
      </c>
      <c r="DE4" s="515">
        <f t="shared" si="16"/>
        <v>129.73983337284892</v>
      </c>
      <c r="DF4" s="515">
        <f t="shared" si="16"/>
        <v>137.70300338475309</v>
      </c>
      <c r="DG4" s="515">
        <f t="shared" ref="DG4:DK5" si="17">0.5*$AX4+BS4</f>
        <v>134.62947416458314</v>
      </c>
      <c r="DH4" s="515">
        <f t="shared" si="17"/>
        <v>141.22799199186269</v>
      </c>
      <c r="DI4" s="515">
        <f t="shared" si="17"/>
        <v>147.19839735931936</v>
      </c>
      <c r="DJ4" s="515">
        <f t="shared" si="17"/>
        <v>152.60048024896298</v>
      </c>
      <c r="DK4" s="516">
        <f t="shared" si="17"/>
        <v>157.48833923851296</v>
      </c>
      <c r="DL4" s="515">
        <f>0.5*AY4+BX4</f>
        <v>0</v>
      </c>
      <c r="DM4" s="515">
        <f t="shared" ref="DM4:DP5" si="18">0.5*$AZ4+BY4</f>
        <v>7.7788146428571423</v>
      </c>
      <c r="DN4" s="515">
        <f t="shared" si="18"/>
        <v>22.114735762999906</v>
      </c>
      <c r="DO4" s="515">
        <f t="shared" si="18"/>
        <v>34.199116938101042</v>
      </c>
      <c r="DP4" s="515">
        <f t="shared" si="18"/>
        <v>44.385575635893069</v>
      </c>
      <c r="DQ4" s="515">
        <f t="shared" ref="DQ4:DU5" si="19">0.5*$BA4+CC4</f>
        <v>50.345753437712155</v>
      </c>
      <c r="DR4" s="515">
        <f t="shared" si="19"/>
        <v>62.223483681496312</v>
      </c>
      <c r="DS4" s="515">
        <f t="shared" si="19"/>
        <v>73.415024471271849</v>
      </c>
      <c r="DT4" s="515">
        <f t="shared" si="19"/>
        <v>83.960017721539984</v>
      </c>
      <c r="DU4" s="515">
        <f t="shared" si="19"/>
        <v>93.895815190087717</v>
      </c>
      <c r="DV4" s="515">
        <f t="shared" ref="DV4:DZ5" si="20">0.5*$BB4+CH4</f>
        <v>99.762768808570868</v>
      </c>
      <c r="DW4" s="515">
        <f t="shared" si="20"/>
        <v>109.28564173226933</v>
      </c>
      <c r="DX4" s="515">
        <f t="shared" si="20"/>
        <v>118.35386804169507</v>
      </c>
      <c r="DY4" s="515">
        <f t="shared" si="20"/>
        <v>126.98915374358846</v>
      </c>
      <c r="DZ4" s="515">
        <f t="shared" si="20"/>
        <v>135.21216854371718</v>
      </c>
      <c r="EA4" s="515">
        <f t="shared" ref="EA4:EE5" si="21">0.5*$BC4+CM4</f>
        <v>131.18553425627232</v>
      </c>
      <c r="EB4" s="515">
        <f t="shared" si="21"/>
        <v>139.50589037962021</v>
      </c>
      <c r="EC4" s="515">
        <f t="shared" si="21"/>
        <v>147.18692220880942</v>
      </c>
      <c r="ED4" s="515">
        <f t="shared" si="21"/>
        <v>154.27775451050161</v>
      </c>
      <c r="EE4" s="516">
        <f t="shared" si="21"/>
        <v>160.82373737437277</v>
      </c>
      <c r="EF4" s="276">
        <f>CR4*(1-EXP(-AJ4))</f>
        <v>0</v>
      </c>
      <c r="EG4" s="276">
        <f t="shared" ref="EG4:EJ5" si="22">CS4*(1-EXP(-$AK4))</f>
        <v>1.3004709681413273</v>
      </c>
      <c r="EH4" s="276">
        <f t="shared" si="22"/>
        <v>3.6943685178718155</v>
      </c>
      <c r="EI4" s="276">
        <f t="shared" si="22"/>
        <v>5.7071402587262536</v>
      </c>
      <c r="EJ4" s="276">
        <f t="shared" si="22"/>
        <v>7.3994641767812706</v>
      </c>
      <c r="EK4" s="276">
        <f t="shared" ref="EK4:EO5" si="23">CW4*(1-EXP(-$AL4))</f>
        <v>3.2095921796625673</v>
      </c>
      <c r="EL4" s="276">
        <f t="shared" si="23"/>
        <v>3.960478524742546</v>
      </c>
      <c r="EM4" s="276">
        <f t="shared" si="23"/>
        <v>4.6656645300819646</v>
      </c>
      <c r="EN4" s="276">
        <f t="shared" si="23"/>
        <v>5.3279316033680004</v>
      </c>
      <c r="EO4" s="276">
        <f t="shared" si="23"/>
        <v>5.94989187064209</v>
      </c>
      <c r="EP4" s="276">
        <f t="shared" ref="EP4:ET5" si="24">DB4*(1-EXP(-$AM4))</f>
        <v>5.5264046437741294</v>
      </c>
      <c r="EQ4" s="276">
        <f t="shared" si="24"/>
        <v>6.0303124268914443</v>
      </c>
      <c r="ER4" s="276">
        <f t="shared" si="24"/>
        <v>6.507193498813721</v>
      </c>
      <c r="ES4" s="276">
        <f t="shared" si="24"/>
        <v>6.9584974166672691</v>
      </c>
      <c r="ET4" s="276">
        <f t="shared" si="24"/>
        <v>7.3855959916829637</v>
      </c>
      <c r="EU4" s="276">
        <f t="shared" ref="EU4:EY5" si="25">DG4*(1-EXP(-$AN4))</f>
        <v>12.815370420396697</v>
      </c>
      <c r="EV4" s="276">
        <f t="shared" si="25"/>
        <v>13.443482880219587</v>
      </c>
      <c r="EW4" s="276">
        <f t="shared" si="25"/>
        <v>14.011805358032621</v>
      </c>
      <c r="EX4" s="276">
        <f t="shared" si="25"/>
        <v>14.526029258126277</v>
      </c>
      <c r="EY4" s="277">
        <f t="shared" si="25"/>
        <v>14.99130422040662</v>
      </c>
      <c r="EZ4" s="276">
        <f>DL4*(1-EXP(-AO4))</f>
        <v>0</v>
      </c>
      <c r="FA4" s="276">
        <f t="shared" ref="FA4:FD5" si="26">DM4*(1-EXP(-$AP4))</f>
        <v>1.2217081655715183</v>
      </c>
      <c r="FB4" s="276">
        <f t="shared" si="26"/>
        <v>3.4732481106131488</v>
      </c>
      <c r="FC4" s="276">
        <f t="shared" si="26"/>
        <v>5.3711705879222578</v>
      </c>
      <c r="FD4" s="276">
        <f t="shared" si="26"/>
        <v>6.9710132812787551</v>
      </c>
      <c r="FE4" s="276">
        <f t="shared" ref="FE4:FI5" si="27">DQ4*(1-EXP(-$AQ4))</f>
        <v>2.908529184787267</v>
      </c>
      <c r="FF4" s="276">
        <f t="shared" si="27"/>
        <v>3.5947186387958929</v>
      </c>
      <c r="FG4" s="276">
        <f t="shared" si="27"/>
        <v>4.2412661783032979</v>
      </c>
      <c r="FH4" s="276">
        <f t="shared" si="27"/>
        <v>4.8504619600236989</v>
      </c>
      <c r="FI4" s="276">
        <f t="shared" si="27"/>
        <v>5.4244638358156632</v>
      </c>
      <c r="FJ4" s="276">
        <f t="shared" ref="FJ4:FN5" si="28">DV4*(1-EXP(-$AR4))</f>
        <v>4.7629329334444019</v>
      </c>
      <c r="FK4" s="276">
        <f t="shared" si="28"/>
        <v>5.2175795477171265</v>
      </c>
      <c r="FL4" s="276">
        <f t="shared" si="28"/>
        <v>5.6505201552494642</v>
      </c>
      <c r="FM4" s="276">
        <f t="shared" si="28"/>
        <v>6.0627910570141328</v>
      </c>
      <c r="FN4" s="276">
        <f t="shared" si="28"/>
        <v>6.4553790782917559</v>
      </c>
      <c r="FO4" s="276">
        <f t="shared" ref="FO4:FS5" si="29">EA4*(1-EXP(-$AS4))</f>
        <v>10.080109294465446</v>
      </c>
      <c r="FP4" s="276">
        <f t="shared" si="29"/>
        <v>10.719433588624133</v>
      </c>
      <c r="FQ4" s="276">
        <f t="shared" si="29"/>
        <v>11.309633116121145</v>
      </c>
      <c r="FR4" s="276">
        <f t="shared" si="29"/>
        <v>11.854482553942189</v>
      </c>
      <c r="FS4" s="277">
        <f t="shared" si="29"/>
        <v>12.357466538278588</v>
      </c>
      <c r="FT4" s="273">
        <f>SUM($EF4:EF4)</f>
        <v>0</v>
      </c>
      <c r="FU4" s="273">
        <f>SUM($EF4:EG4)</f>
        <v>1.3004709681413273</v>
      </c>
      <c r="FV4" s="273">
        <f>SUM($EF4:EH4)</f>
        <v>4.9948394860131433</v>
      </c>
      <c r="FW4" s="273">
        <f>SUM($EF4:EI4)</f>
        <v>10.701979744739397</v>
      </c>
      <c r="FX4" s="273">
        <f>SUM($EF4:EJ4)</f>
        <v>18.101443921520669</v>
      </c>
      <c r="FY4" s="273">
        <f>SUM($EF4:EK4)</f>
        <v>21.311036101183237</v>
      </c>
      <c r="FZ4" s="273">
        <f>SUM($EF4:EL4)</f>
        <v>25.271514625925782</v>
      </c>
      <c r="GA4" s="273">
        <f>SUM($EF4:EM4)</f>
        <v>29.937179156007748</v>
      </c>
      <c r="GB4" s="273">
        <f>SUM($EF4:EN4)</f>
        <v>35.265110759375744</v>
      </c>
      <c r="GC4" s="273">
        <f>SUM($EF4:EO4)</f>
        <v>41.215002630017835</v>
      </c>
      <c r="GD4" s="273">
        <f>SUM($EF4:EP4)</f>
        <v>46.741407273791964</v>
      </c>
      <c r="GE4" s="273">
        <f>SUM($EF4:EQ4)</f>
        <v>52.771719700683406</v>
      </c>
      <c r="GF4" s="273">
        <f>SUM($EF4:ER4)</f>
        <v>59.278913199497126</v>
      </c>
      <c r="GG4" s="273">
        <f>SUM($EF4:ES4)</f>
        <v>66.237410616164397</v>
      </c>
      <c r="GH4" s="273">
        <f>SUM($EF4:ET4)</f>
        <v>73.623006607847358</v>
      </c>
      <c r="GI4" s="273">
        <f>SUM($EF4:EU4)</f>
        <v>86.438377028244048</v>
      </c>
      <c r="GJ4" s="273">
        <f>SUM($EF4:EV4)</f>
        <v>99.881859908463639</v>
      </c>
      <c r="GK4" s="273">
        <f>SUM($EF4:EW4)</f>
        <v>113.89366526649626</v>
      </c>
      <c r="GL4" s="273">
        <f>SUM($EF4:EX4)</f>
        <v>128.41969452462254</v>
      </c>
      <c r="GM4" s="273">
        <f>SUM($EF4:EY4)</f>
        <v>143.41099874502916</v>
      </c>
      <c r="GN4" s="75">
        <f>SUM($EZ4:EZ4)</f>
        <v>0</v>
      </c>
      <c r="GO4" s="273">
        <f>SUM($EZ4:FA4)</f>
        <v>1.2217081655715183</v>
      </c>
      <c r="GP4" s="273">
        <f>SUM($EZ4:FB4)</f>
        <v>4.6949562761846675</v>
      </c>
      <c r="GQ4" s="273">
        <f>SUM($EZ4:FC4)</f>
        <v>10.066126864106925</v>
      </c>
      <c r="GR4" s="273">
        <f>SUM($EZ4:FD4)</f>
        <v>17.037140145385681</v>
      </c>
      <c r="GS4" s="273">
        <f>SUM($EZ4:FE4)</f>
        <v>19.945669330172947</v>
      </c>
      <c r="GT4" s="273">
        <f>SUM($EZ4:FF4)</f>
        <v>23.54038796896884</v>
      </c>
      <c r="GU4" s="273">
        <f>SUM($EZ4:FG4)</f>
        <v>27.781654147272139</v>
      </c>
      <c r="GV4" s="273">
        <f>SUM($EZ4:FH4)</f>
        <v>32.632116107295836</v>
      </c>
      <c r="GW4" s="273">
        <f>SUM($EZ4:FI4)</f>
        <v>38.056579943111501</v>
      </c>
      <c r="GX4" s="273">
        <f>SUM($EZ4:FJ4)</f>
        <v>42.819512876555905</v>
      </c>
      <c r="GY4" s="273">
        <f>SUM($EZ4:FK4)</f>
        <v>48.037092424273034</v>
      </c>
      <c r="GZ4" s="273">
        <f>SUM($EZ4:FL4)</f>
        <v>53.687612579522501</v>
      </c>
      <c r="HA4" s="273">
        <f>SUM($EZ4:FM4)</f>
        <v>59.750403636536632</v>
      </c>
      <c r="HB4" s="273">
        <f>SUM($EZ4:FN4)</f>
        <v>66.205782714828388</v>
      </c>
      <c r="HC4" s="273">
        <f>SUM($EZ4:FO4)</f>
        <v>76.285892009293832</v>
      </c>
      <c r="HD4" s="273">
        <f>SUM($EZ4:FP4)</f>
        <v>87.00532559791796</v>
      </c>
      <c r="HE4" s="273">
        <f>SUM($EZ4:FQ4)</f>
        <v>98.314958714039108</v>
      </c>
      <c r="HF4" s="273">
        <f>SUM($EZ4:FR4)</f>
        <v>110.1694412679813</v>
      </c>
      <c r="HG4" s="274">
        <f>SUM($EZ4:FS4)</f>
        <v>122.52690780625989</v>
      </c>
      <c r="HH4" s="276">
        <f>BD4+AT4-EF4</f>
        <v>0</v>
      </c>
      <c r="HI4" s="276">
        <f t="shared" ref="HI4:HL5" si="30">BE4+$AU4-EG4</f>
        <v>15.036361603287242</v>
      </c>
      <c r="HJ4" s="276">
        <f t="shared" si="30"/>
        <v>27.678825656843998</v>
      </c>
      <c r="HK4" s="276">
        <f t="shared" si="30"/>
        <v>38.308517969546315</v>
      </c>
      <c r="HL4" s="276">
        <f t="shared" si="30"/>
        <v>47.245886364193616</v>
      </c>
      <c r="HM4" s="276">
        <f t="shared" ref="HM4:HQ5" si="31">BI4+$AV4-EK4</f>
        <v>57.299669563598201</v>
      </c>
      <c r="HN4" s="276">
        <f t="shared" si="31"/>
        <v>68.886334895998516</v>
      </c>
      <c r="HO4" s="276">
        <f t="shared" si="31"/>
        <v>79.767814223059403</v>
      </c>
      <c r="HP4" s="276">
        <f t="shared" si="31"/>
        <v>89.987026476834259</v>
      </c>
      <c r="HQ4" s="276">
        <f t="shared" si="31"/>
        <v>99.584278463335025</v>
      </c>
      <c r="HR4" s="276">
        <f t="shared" ref="HR4:HV5" si="32">BN4+$AW4-EP4</f>
        <v>104.97317072712551</v>
      </c>
      <c r="HS4" s="276">
        <f t="shared" si="32"/>
        <v>113.86452572880549</v>
      </c>
      <c r="HT4" s="276">
        <f t="shared" si="32"/>
        <v>122.27899965856319</v>
      </c>
      <c r="HU4" s="276">
        <f t="shared" si="32"/>
        <v>130.24216967046738</v>
      </c>
      <c r="HV4" s="276">
        <f t="shared" si="32"/>
        <v>137.77824110735583</v>
      </c>
      <c r="HW4" s="276">
        <f t="shared" ref="HW4:IA5" si="33">BS4+$AX4-EU4</f>
        <v>131.52104786802457</v>
      </c>
      <c r="HX4" s="276">
        <f t="shared" si="33"/>
        <v>137.49145323548123</v>
      </c>
      <c r="HY4" s="276">
        <f t="shared" si="33"/>
        <v>142.89353612512485</v>
      </c>
      <c r="HZ4" s="276">
        <f t="shared" si="33"/>
        <v>147.78139511467484</v>
      </c>
      <c r="IA4" s="277">
        <f t="shared" si="33"/>
        <v>152.20397914194447</v>
      </c>
      <c r="IB4" s="276">
        <f>BX4+AY4-EZ4</f>
        <v>0</v>
      </c>
      <c r="IC4" s="276">
        <f t="shared" ref="IC4:IF5" si="34">BY4+$AZ4-FA4</f>
        <v>14.335921120142766</v>
      </c>
      <c r="ID4" s="276">
        <f t="shared" si="34"/>
        <v>26.4203022952439</v>
      </c>
      <c r="IE4" s="276">
        <f t="shared" si="34"/>
        <v>36.606760993035927</v>
      </c>
      <c r="IF4" s="276">
        <f t="shared" si="34"/>
        <v>45.193376997471454</v>
      </c>
      <c r="IG4" s="276">
        <f t="shared" ref="IG4:IK5" si="35">CC4+$BA4-FE4</f>
        <v>54.830353967210598</v>
      </c>
      <c r="IH4" s="276">
        <f t="shared" si="35"/>
        <v>66.021894756986129</v>
      </c>
      <c r="II4" s="276">
        <f t="shared" si="35"/>
        <v>76.566888007254263</v>
      </c>
      <c r="IJ4" s="276">
        <f t="shared" si="35"/>
        <v>86.502685475801997</v>
      </c>
      <c r="IK4" s="276">
        <f t="shared" si="35"/>
        <v>95.864481068557765</v>
      </c>
      <c r="IL4" s="276">
        <f t="shared" ref="IL4:IP5" si="36">CH4+$BB4-FJ4</f>
        <v>102.1427388036979</v>
      </c>
      <c r="IM4" s="276">
        <f t="shared" si="36"/>
        <v>111.21096511312363</v>
      </c>
      <c r="IN4" s="276">
        <f t="shared" si="36"/>
        <v>119.84625081501703</v>
      </c>
      <c r="IO4" s="276">
        <f t="shared" si="36"/>
        <v>128.06926561514575</v>
      </c>
      <c r="IP4" s="276">
        <f t="shared" si="36"/>
        <v>135.89969239399687</v>
      </c>
      <c r="IQ4" s="276">
        <f t="shared" ref="IQ4:IU5" si="37">CM4+$BC4-FO4</f>
        <v>130.30565767071354</v>
      </c>
      <c r="IR4" s="276">
        <f t="shared" si="37"/>
        <v>137.98668949990275</v>
      </c>
      <c r="IS4" s="276">
        <f t="shared" si="37"/>
        <v>145.07752180159494</v>
      </c>
      <c r="IT4" s="276">
        <f t="shared" si="37"/>
        <v>151.6235046654661</v>
      </c>
      <c r="IU4" s="277">
        <f t="shared" si="37"/>
        <v>157.66650354500084</v>
      </c>
      <c r="IV4" s="276">
        <f>100000*(1.5*(HH4/F4)+(HI4/G4)+(HJ4/G4)+(HK4/G4)+0.5*(HL4/G4))/5</f>
        <v>3.5688149726481342</v>
      </c>
      <c r="IW4" s="275">
        <f>100000*(0.5*HL4/G4 + HM4/H4+HN4/H4+HO4/H4+HP4/H4+0.5*HQ4/H4)/5</f>
        <v>13.195209745814367</v>
      </c>
      <c r="IX4" s="275">
        <f>100000*(0.5*HQ4/H4 + HR4/I4+HS4/I4+HT4/I4+HU4/I4+0.5*HV4/I4)/5</f>
        <v>21.956030222361921</v>
      </c>
      <c r="IY4" s="275">
        <f>100000*(0.5*HV4/I4 + HW4/J4+HX4/J4+HY4/J4+HZ4/J4+0.5*IA4/J4)/5</f>
        <v>28.75414425505118</v>
      </c>
      <c r="IZ4" s="275">
        <f>AVERAGE(IV4:IX4)</f>
        <v>12.906684980274809</v>
      </c>
      <c r="JA4" s="275">
        <f>AVERAGE(IV4:IY4)</f>
        <v>16.8685497989689</v>
      </c>
      <c r="JB4" s="74">
        <f>100000*(1.5*(IB4/K4)+(IC4/L4)+(ID4/L4)+(IE4/L4)+0.5*(IF4/L4))/5</f>
        <v>3.5797110690700391</v>
      </c>
      <c r="JC4" s="275">
        <f>100000*(0.5*IF4/L4 + IG4/M4+IH4/M4+II4/M4+IJ4/M4+0.5*IK4/M4)/5</f>
        <v>13.313407313916386</v>
      </c>
      <c r="JD4" s="275">
        <f>100000*(0.5*IK4/M4 + IL4/N4+IM4/N4+IN4/N4+IO4/N4+0.5*IP4/N4)/5</f>
        <v>22.445487104302977</v>
      </c>
      <c r="JE4" s="275">
        <f>100000*(0.5*IP4/N4 + IQ4/O4+IR4/O4+IS4/O4+IT4/O4+0.5*IU4/O4)/5</f>
        <v>30.623199662487547</v>
      </c>
      <c r="JF4" s="275">
        <f>AVERAGE(JB4:JD4)</f>
        <v>13.112868495763133</v>
      </c>
      <c r="JG4" s="275">
        <f>AVERAGE(JB4:JE4)</f>
        <v>17.490451287444237</v>
      </c>
      <c r="JH4" s="524">
        <f t="shared" ref="JH4:JH69" si="38">0.5*(SUM(BD4:BR4)+SUM(HH4:HV4))</f>
        <v>1060.8976320557947</v>
      </c>
      <c r="JI4" s="525">
        <f t="shared" ref="JI4:JI69" si="39">0.5*(SUM(BD4:BW4)+SUM(HH4:IA4))</f>
        <v>1759.148318990445</v>
      </c>
      <c r="JJ4" s="524">
        <f t="shared" ref="JJ4:JJ69" si="40">0.5*(SUM(BX4:CL4) +SUM(IB4:IP4))</f>
        <v>1028.8190469943859</v>
      </c>
      <c r="JK4" s="525">
        <f t="shared" ref="JK4:JK69" si="41">0.5*(SUM(BX4:CQ4) +SUM(IB4:IU4))</f>
        <v>1733.6383231782463</v>
      </c>
      <c r="JL4" s="524">
        <f t="shared" ref="JL4:JL69" si="42">JH4+JJ4</f>
        <v>2089.7166790501806</v>
      </c>
      <c r="JM4" s="525">
        <f t="shared" ref="JM4:JM69" si="43">JI4+JK4</f>
        <v>3492.7866421686913</v>
      </c>
      <c r="JN4" s="7">
        <f>GH4+HB4</f>
        <v>139.82878932267573</v>
      </c>
      <c r="JO4" s="7">
        <f>GM4+HG4</f>
        <v>265.93790655128907</v>
      </c>
      <c r="JP4" s="7"/>
      <c r="JQ4" s="7"/>
      <c r="JR4" s="7"/>
      <c r="JS4" s="7"/>
    </row>
    <row r="5" spans="1:279" s="3" customFormat="1" ht="13.5" customHeight="1" x14ac:dyDescent="0.2">
      <c r="A5" s="3" t="str">
        <f>'2021 estimates'!B5</f>
        <v>Albania</v>
      </c>
      <c r="B5" s="3" t="str">
        <f>VLOOKUP(A5,'2021 estimates'!$B$4:$C$218,2)</f>
        <v>EUR</v>
      </c>
      <c r="C5" s="371" t="str">
        <f>VLOOKUP(A5,'2021 estimates'!$B$4:$F$218,4,FALSE)</f>
        <v>Europe &amp; Central Asia</v>
      </c>
      <c r="D5" s="695">
        <f>'2021 estimates'!Q5</f>
        <v>8.6142789466059604</v>
      </c>
      <c r="E5" s="4">
        <f>'2021 estimates'!R5</f>
        <v>2.9325635721945402</v>
      </c>
      <c r="F5" s="47">
        <f>1000*'2021 estimates'!G5/5</f>
        <v>16908.400000000001</v>
      </c>
      <c r="G5" s="47">
        <f t="shared" ref="G5:G70" si="44">F5</f>
        <v>16908.400000000001</v>
      </c>
      <c r="H5" s="47">
        <f>1000*'2021 estimates'!H5/5</f>
        <v>17630.8</v>
      </c>
      <c r="I5" s="47">
        <f>1000*'2021 estimates'!I5/5</f>
        <v>17053.599999999999</v>
      </c>
      <c r="J5" s="47">
        <f>1000*'2021 estimates'!J5/5</f>
        <v>20324.400000000001</v>
      </c>
      <c r="K5" s="47">
        <f>1000*'2021 estimates'!K5/5</f>
        <v>15496.2</v>
      </c>
      <c r="L5" s="73">
        <f t="shared" ref="L5:L70" si="45">K5</f>
        <v>15496.2</v>
      </c>
      <c r="M5" s="47">
        <f>1000*'2021 estimates'!L5/5</f>
        <v>16172.2</v>
      </c>
      <c r="N5" s="47">
        <f>1000*'2021 estimates'!M5/5</f>
        <v>14851.6</v>
      </c>
      <c r="O5" s="47">
        <f>1000*'2021 estimates'!N5/5</f>
        <v>17637</v>
      </c>
      <c r="P5" s="22">
        <v>0</v>
      </c>
      <c r="Q5" s="124">
        <f>IF('2021 estimates'!AD5&lt;&gt;"",'2021 estimates'!AD5*5/4,IF('2021 estimates'!AL5&lt;&gt;"",'2021 estimates'!AL5*15/14,'2021 estimates'!AN5*15/14))/100000</f>
        <v>4.6249999999999999E-5</v>
      </c>
      <c r="R5" s="124">
        <f>IF('2021 estimates'!AE5&lt;&gt;"",'2021 estimates'!AE5,IF('2021 estimates'!AL5&lt;&gt;"",'2021 estimates'!AL5*15/14,'2021 estimates'!AN5*15/14))/100000</f>
        <v>7.7999999999999999E-5</v>
      </c>
      <c r="S5" s="124">
        <f>IF('2021 estimates'!AF5&lt;&gt;"",'2021 estimates'!AF5,IF('2021 estimates'!AL5&lt;&gt;"",'2021 estimates'!AL5*15/14,'2021 estimates'!AN5*15/14))/100000</f>
        <v>8.9000000000000008E-5</v>
      </c>
      <c r="T5" s="124">
        <f>IF('2021 estimates'!AG5&lt;&gt;"",'2021 estimates'!AG5,'2021 estimates'!$AP5)/100000</f>
        <v>5.157965865030805E-5</v>
      </c>
      <c r="U5" s="22">
        <v>0</v>
      </c>
      <c r="V5" s="124">
        <f>IF('2021 estimates'!AH5&lt;&gt;"",'2021 estimates'!AH5*5/4,IF('2021 estimates'!AM5&lt;&gt;"",'2021 estimates'!AM5*15/14,'2021 estimates'!AN5*15/14))/100000</f>
        <v>9.5000000000000005E-5</v>
      </c>
      <c r="W5" s="124">
        <f>IF('2021 estimates'!AI5&lt;&gt;"",'2021 estimates'!AI5,IF('2021 estimates'!AM5&lt;&gt;"",'2021 estimates'!AM5*15/14,'2021 estimates'!AN5*15/14))/100000</f>
        <v>1.01E-4</v>
      </c>
      <c r="X5" s="124">
        <f>IF('2021 estimates'!AJ5&lt;&gt;"",'2021 estimates'!AJ5,IF('2021 estimates'!AM5&lt;&gt;"",'2021 estimates'!AM5*15/14,'2021 estimates'!AN5*15/14))/100000</f>
        <v>8.1999999999999987E-5</v>
      </c>
      <c r="Y5" s="124">
        <f>IF('2021 estimates'!AK5&lt;&gt;"",'2021 estimates'!AK5,'2021 estimates'!$AQ5)/100000</f>
        <v>6.5233097704801366E-5</v>
      </c>
      <c r="Z5" s="81">
        <f>VLOOKUP($A5,'Mortality-WHO Global Health Obs'!$B$3:$Q$218,7,FALSE)</f>
        <v>1.183E-2</v>
      </c>
      <c r="AA5" s="82">
        <f>VLOOKUP($A5,'Mortality-WHO Global Health Obs'!$B$3:$Q$218,9,FALSE)</f>
        <v>3.8999999999999999E-4</v>
      </c>
      <c r="AB5" s="82">
        <f>VLOOKUP($A5,'Mortality-WHO Global Health Obs'!$B$3:$Q$218,11,FALSE)</f>
        <v>2.7E-4</v>
      </c>
      <c r="AC5" s="82">
        <f>VLOOKUP($A5,'Mortality-WHO Global Health Obs'!$B$3:$Q$218,13,FALSE)</f>
        <v>2.5000000000000001E-4</v>
      </c>
      <c r="AD5" s="82">
        <f>VLOOKUP($A5,'Mortality-WHO Global Health Obs'!$B$3:$Q$218,15,FALSE)</f>
        <v>6.7000000000000002E-4</v>
      </c>
      <c r="AE5" s="81">
        <f>VLOOKUP($A5,'Mortality-WHO Global Health Obs'!$B$3:$Q$218,8,FALSE)</f>
        <v>1.0109999999999999E-2</v>
      </c>
      <c r="AF5" s="82">
        <f>VLOOKUP($A5,'Mortality-WHO Global Health Obs'!$B$3:$Q$218,10,FALSE)</f>
        <v>3.5E-4</v>
      </c>
      <c r="AG5" s="82">
        <f>VLOOKUP($A5,'Mortality-WHO Global Health Obs'!$B$3:$Q$218,12,FALSE)</f>
        <v>4.8000000000000001E-4</v>
      </c>
      <c r="AH5" s="82">
        <f>VLOOKUP($A5,'Mortality-WHO Global Health Obs'!$B$3:$Q$218,14,FALSE)</f>
        <v>4.0000000000000002E-4</v>
      </c>
      <c r="AI5" s="82">
        <f>VLOOKUP($A5,'Mortality-WHO Global Health Obs'!$B$3:$Q$218,16,FALSE)</f>
        <v>5.2999999999999998E-4</v>
      </c>
      <c r="AJ5" s="81">
        <f t="shared" si="0"/>
        <v>3.4692227059061415E-2</v>
      </c>
      <c r="AK5" s="82">
        <f t="shared" si="1"/>
        <v>1.1436997931558706E-3</v>
      </c>
      <c r="AL5" s="82">
        <f t="shared" si="1"/>
        <v>7.9179216449252587E-4</v>
      </c>
      <c r="AM5" s="82">
        <f t="shared" si="1"/>
        <v>7.3314089304863511E-4</v>
      </c>
      <c r="AN5" s="82">
        <f t="shared" si="1"/>
        <v>1.9648175933703422E-3</v>
      </c>
      <c r="AO5" s="81">
        <f t="shared" si="1"/>
        <v>2.96482177148868E-2</v>
      </c>
      <c r="AP5" s="82">
        <f t="shared" si="1"/>
        <v>1.0263972502680891E-3</v>
      </c>
      <c r="AQ5" s="82">
        <f t="shared" si="1"/>
        <v>1.4076305146533794E-3</v>
      </c>
      <c r="AR5" s="82">
        <f t="shared" si="1"/>
        <v>1.1730254288778161E-3</v>
      </c>
      <c r="AS5" s="82">
        <f t="shared" si="1"/>
        <v>1.5542586932631062E-3</v>
      </c>
      <c r="AT5" s="272">
        <f t="shared" ref="AT5:AT69" si="46">F5*P5</f>
        <v>0</v>
      </c>
      <c r="AU5" s="266">
        <f t="shared" si="2"/>
        <v>0.78201350000000003</v>
      </c>
      <c r="AV5" s="266">
        <f t="shared" si="3"/>
        <v>1.3752023999999998</v>
      </c>
      <c r="AW5" s="266">
        <f t="shared" si="4"/>
        <v>1.5177704000000001</v>
      </c>
      <c r="AX5" s="266">
        <f t="shared" ref="AX5:AX67" si="47">J5*T5</f>
        <v>1.048325614272321</v>
      </c>
      <c r="AY5" s="272">
        <f t="shared" ref="AY5:AY69" si="48">K5*U5</f>
        <v>0</v>
      </c>
      <c r="AZ5" s="266">
        <f t="shared" si="5"/>
        <v>1.4721390000000001</v>
      </c>
      <c r="BA5" s="266">
        <f t="shared" si="6"/>
        <v>1.6333922000000001</v>
      </c>
      <c r="BB5" s="266">
        <f t="shared" si="7"/>
        <v>1.2178311999999998</v>
      </c>
      <c r="BC5" s="523">
        <f t="shared" si="8"/>
        <v>1.1505161442195817</v>
      </c>
      <c r="BD5" s="276">
        <f t="shared" ref="BD5:BD69" si="49">AT5</f>
        <v>0</v>
      </c>
      <c r="BE5" s="515">
        <f t="shared" si="9"/>
        <v>0</v>
      </c>
      <c r="BF5" s="515">
        <f t="shared" si="9"/>
        <v>0.78156656129147484</v>
      </c>
      <c r="BG5" s="515">
        <f t="shared" si="9"/>
        <v>1.5622397560374104</v>
      </c>
      <c r="BH5" s="515">
        <f t="shared" si="9"/>
        <v>2.3420206053968791</v>
      </c>
      <c r="BI5" s="515">
        <f>HL5*(H5/G5)</f>
        <v>3.2542489123010236</v>
      </c>
      <c r="BJ5" s="515">
        <f t="shared" si="10"/>
        <v>4.626331421584009</v>
      </c>
      <c r="BK5" s="515">
        <f t="shared" si="10"/>
        <v>5.997327956676771</v>
      </c>
      <c r="BL5" s="515">
        <f t="shared" si="10"/>
        <v>7.3672393771048359</v>
      </c>
      <c r="BM5" s="515">
        <f t="shared" si="10"/>
        <v>8.7360665417134342</v>
      </c>
      <c r="BN5" s="515">
        <f>HQ5*(I5/H5)</f>
        <v>9.7730301222803977</v>
      </c>
      <c r="BO5" s="515">
        <f t="shared" si="11"/>
        <v>11.283081974212843</v>
      </c>
      <c r="BP5" s="515">
        <f t="shared" si="11"/>
        <v>12.792027151105946</v>
      </c>
      <c r="BQ5" s="515">
        <f t="shared" si="11"/>
        <v>14.299866464011089</v>
      </c>
      <c r="BR5" s="515">
        <f t="shared" si="11"/>
        <v>15.806600723385257</v>
      </c>
      <c r="BS5" s="515">
        <f>HV5*(J5/I5)</f>
        <v>20.632634894309174</v>
      </c>
      <c r="BT5" s="515">
        <f t="shared" si="12"/>
        <v>21.639432071500291</v>
      </c>
      <c r="BU5" s="515">
        <f t="shared" si="12"/>
        <v>22.644253017986909</v>
      </c>
      <c r="BV5" s="515">
        <f t="shared" si="12"/>
        <v>23.647101612889749</v>
      </c>
      <c r="BW5" s="516">
        <f t="shared" si="12"/>
        <v>24.647981727715262</v>
      </c>
      <c r="BX5" s="515">
        <v>0</v>
      </c>
      <c r="BY5" s="515">
        <f>IB5</f>
        <v>0</v>
      </c>
      <c r="BZ5" s="515">
        <f>IC5</f>
        <v>1.4713838878779886</v>
      </c>
      <c r="CA5" s="515">
        <f>ID5</f>
        <v>2.9412583261593443</v>
      </c>
      <c r="CB5" s="515">
        <f>IE5</f>
        <v>4.4096248633441579</v>
      </c>
      <c r="CC5" s="515">
        <f>IF5*(M5/L5)</f>
        <v>6.1328384679136683</v>
      </c>
      <c r="CD5" s="515">
        <f>IG5</f>
        <v>7.7564551727499955</v>
      </c>
      <c r="CE5" s="515">
        <f>IH5</f>
        <v>9.3777880329502992</v>
      </c>
      <c r="CF5" s="515">
        <f>II5</f>
        <v>10.99684026106241</v>
      </c>
      <c r="CG5" s="515">
        <f>IJ5</f>
        <v>12.613615065115257</v>
      </c>
      <c r="CH5" s="515">
        <f>IK5*(N5/M5)</f>
        <v>13.066266949896887</v>
      </c>
      <c r="CI5" s="515">
        <f>IL5</f>
        <v>14.268066217791642</v>
      </c>
      <c r="CJ5" s="515">
        <f>IM5</f>
        <v>15.468456571092625</v>
      </c>
      <c r="CK5" s="515">
        <f>IN5</f>
        <v>16.667439661523542</v>
      </c>
      <c r="CL5" s="515">
        <f>IO5</f>
        <v>17.865017138871703</v>
      </c>
      <c r="CM5" s="515">
        <f>IP5*(O5/N5)</f>
        <v>22.636094394645458</v>
      </c>
      <c r="CN5" s="515">
        <f>IQ5</f>
        <v>23.750562114056919</v>
      </c>
      <c r="CO5" s="515">
        <f>IR5</f>
        <v>24.863299007751014</v>
      </c>
      <c r="CP5" s="515">
        <f>IS5</f>
        <v>25.974307763789152</v>
      </c>
      <c r="CQ5" s="516">
        <f>IT5</f>
        <v>27.083591066058037</v>
      </c>
      <c r="CR5" s="515">
        <f>0.5*AT5+BD5</f>
        <v>0</v>
      </c>
      <c r="CS5" s="515">
        <f t="shared" si="14"/>
        <v>0.39100675000000001</v>
      </c>
      <c r="CT5" s="515">
        <f t="shared" si="14"/>
        <v>1.1725733112914749</v>
      </c>
      <c r="CU5" s="515">
        <f t="shared" si="14"/>
        <v>1.9532465060374105</v>
      </c>
      <c r="CV5" s="515">
        <f t="shared" si="14"/>
        <v>2.7330273553968789</v>
      </c>
      <c r="CW5" s="515">
        <f t="shared" si="15"/>
        <v>3.9418501123010237</v>
      </c>
      <c r="CX5" s="515">
        <f t="shared" si="15"/>
        <v>5.3139326215840086</v>
      </c>
      <c r="CY5" s="515">
        <f t="shared" si="15"/>
        <v>6.6849291566767706</v>
      </c>
      <c r="CZ5" s="515">
        <f t="shared" si="15"/>
        <v>8.0548405771048355</v>
      </c>
      <c r="DA5" s="515">
        <f t="shared" si="15"/>
        <v>9.4236677417134338</v>
      </c>
      <c r="DB5" s="515">
        <f t="shared" si="16"/>
        <v>10.531915322280398</v>
      </c>
      <c r="DC5" s="515">
        <f t="shared" si="16"/>
        <v>12.041967174212843</v>
      </c>
      <c r="DD5" s="515">
        <f t="shared" si="16"/>
        <v>13.550912351105946</v>
      </c>
      <c r="DE5" s="515">
        <f t="shared" si="16"/>
        <v>15.058751664011089</v>
      </c>
      <c r="DF5" s="515">
        <f t="shared" si="16"/>
        <v>16.565485923385257</v>
      </c>
      <c r="DG5" s="515">
        <f t="shared" si="17"/>
        <v>21.156797701445335</v>
      </c>
      <c r="DH5" s="515">
        <f t="shared" si="17"/>
        <v>22.163594878636452</v>
      </c>
      <c r="DI5" s="515">
        <f t="shared" si="17"/>
        <v>23.16841582512307</v>
      </c>
      <c r="DJ5" s="515">
        <f t="shared" si="17"/>
        <v>24.17126442002591</v>
      </c>
      <c r="DK5" s="516">
        <f t="shared" si="17"/>
        <v>25.172144534851423</v>
      </c>
      <c r="DL5" s="515">
        <f>0.5*AY5+BX5</f>
        <v>0</v>
      </c>
      <c r="DM5" s="515">
        <f t="shared" si="18"/>
        <v>0.73606950000000004</v>
      </c>
      <c r="DN5" s="515">
        <f t="shared" si="18"/>
        <v>2.2074533878779885</v>
      </c>
      <c r="DO5" s="515">
        <f t="shared" si="18"/>
        <v>3.6773278261593445</v>
      </c>
      <c r="DP5" s="515">
        <f t="shared" si="18"/>
        <v>5.1456943633441581</v>
      </c>
      <c r="DQ5" s="515">
        <f t="shared" si="19"/>
        <v>6.949534567913668</v>
      </c>
      <c r="DR5" s="515">
        <f t="shared" si="19"/>
        <v>8.5731512727499961</v>
      </c>
      <c r="DS5" s="515">
        <f t="shared" si="19"/>
        <v>10.194484132950299</v>
      </c>
      <c r="DT5" s="515">
        <f t="shared" si="19"/>
        <v>11.813536361062409</v>
      </c>
      <c r="DU5" s="515">
        <f t="shared" si="19"/>
        <v>13.430311165115256</v>
      </c>
      <c r="DV5" s="515">
        <f t="shared" si="20"/>
        <v>13.675182549896887</v>
      </c>
      <c r="DW5" s="515">
        <f t="shared" si="20"/>
        <v>14.876981817791641</v>
      </c>
      <c r="DX5" s="515">
        <f t="shared" si="20"/>
        <v>16.077372171092627</v>
      </c>
      <c r="DY5" s="515">
        <f t="shared" si="20"/>
        <v>17.276355261523541</v>
      </c>
      <c r="DZ5" s="515">
        <f t="shared" si="20"/>
        <v>18.473932738871703</v>
      </c>
      <c r="EA5" s="515">
        <f t="shared" si="21"/>
        <v>23.211352466755248</v>
      </c>
      <c r="EB5" s="515">
        <f t="shared" si="21"/>
        <v>24.325820186166709</v>
      </c>
      <c r="EC5" s="515">
        <f t="shared" si="21"/>
        <v>25.438557079860804</v>
      </c>
      <c r="ED5" s="515">
        <f t="shared" si="21"/>
        <v>26.549565835898942</v>
      </c>
      <c r="EE5" s="516">
        <f t="shared" si="21"/>
        <v>27.658849138167827</v>
      </c>
      <c r="EF5" s="276">
        <f>CR5*(1-EXP(-AJ5))</f>
        <v>0</v>
      </c>
      <c r="EG5" s="276">
        <f t="shared" si="22"/>
        <v>4.4693870852515979E-4</v>
      </c>
      <c r="EH5" s="276">
        <f t="shared" si="22"/>
        <v>1.3403052540644936E-3</v>
      </c>
      <c r="EI5" s="276">
        <f t="shared" si="22"/>
        <v>2.2326506405315021E-3</v>
      </c>
      <c r="EJ5" s="276">
        <f t="shared" si="22"/>
        <v>3.1239760351579964E-3</v>
      </c>
      <c r="EK5" s="276">
        <f t="shared" si="23"/>
        <v>3.1198907170144944E-3</v>
      </c>
      <c r="EL5" s="276">
        <f t="shared" si="23"/>
        <v>4.2058649072383549E-3</v>
      </c>
      <c r="EM5" s="276">
        <f t="shared" si="23"/>
        <v>5.2909795719352504E-3</v>
      </c>
      <c r="EN5" s="276">
        <f t="shared" si="23"/>
        <v>6.3752353914013947E-3</v>
      </c>
      <c r="EO5" s="276">
        <f t="shared" si="23"/>
        <v>7.4586330453945632E-3</v>
      </c>
      <c r="EP5" s="276">
        <f t="shared" si="24"/>
        <v>7.7185480675542239E-3</v>
      </c>
      <c r="EQ5" s="276">
        <f t="shared" si="24"/>
        <v>8.8252231068970382E-3</v>
      </c>
      <c r="ER5" s="276">
        <f t="shared" si="24"/>
        <v>9.931087094856992E-3</v>
      </c>
      <c r="ES5" s="276">
        <f t="shared" si="24"/>
        <v>1.10361406258311E-2</v>
      </c>
      <c r="ET5" s="276">
        <f t="shared" si="24"/>
        <v>1.2140384293780769E-2</v>
      </c>
      <c r="EU5" s="276">
        <f t="shared" si="25"/>
        <v>4.152843708120476E-2</v>
      </c>
      <c r="EV5" s="276">
        <f t="shared" si="25"/>
        <v>4.3504667785705921E-2</v>
      </c>
      <c r="EW5" s="276">
        <f t="shared" si="25"/>
        <v>4.5477019369480599E-2</v>
      </c>
      <c r="EX5" s="276">
        <f t="shared" si="25"/>
        <v>4.7445499446810639E-2</v>
      </c>
      <c r="EY5" s="277">
        <f t="shared" si="25"/>
        <v>4.9410115617031944E-2</v>
      </c>
      <c r="EZ5" s="276">
        <f>DL5*(1-EXP(-AO5))</f>
        <v>0</v>
      </c>
      <c r="FA5" s="276">
        <f t="shared" si="26"/>
        <v>7.5511212201140386E-4</v>
      </c>
      <c r="FB5" s="276">
        <f t="shared" si="26"/>
        <v>2.2645617186445172E-3</v>
      </c>
      <c r="FC5" s="276">
        <f t="shared" si="26"/>
        <v>3.7724628151862907E-3</v>
      </c>
      <c r="FD5" s="276">
        <f t="shared" si="26"/>
        <v>5.2788170001975719E-3</v>
      </c>
      <c r="FE5" s="276">
        <f t="shared" si="27"/>
        <v>9.7754951636733287E-3</v>
      </c>
      <c r="FF5" s="276">
        <f t="shared" si="27"/>
        <v>1.2059339799696431E-2</v>
      </c>
      <c r="FG5" s="276">
        <f t="shared" si="27"/>
        <v>1.4339971887889765E-2</v>
      </c>
      <c r="FH5" s="276">
        <f t="shared" si="27"/>
        <v>1.6617395947152475E-2</v>
      </c>
      <c r="FI5" s="276">
        <f t="shared" si="27"/>
        <v>1.8891616490027231E-2</v>
      </c>
      <c r="FJ5" s="276">
        <f t="shared" si="28"/>
        <v>1.6031932105245002E-2</v>
      </c>
      <c r="FK5" s="276">
        <f t="shared" si="28"/>
        <v>1.7440846699015244E-2</v>
      </c>
      <c r="FL5" s="276">
        <f t="shared" si="28"/>
        <v>1.8848109569086224E-2</v>
      </c>
      <c r="FM5" s="276">
        <f t="shared" si="28"/>
        <v>2.0253722651835906E-2</v>
      </c>
      <c r="FN5" s="276">
        <f t="shared" si="28"/>
        <v>2.1657687881372172E-2</v>
      </c>
      <c r="FO5" s="276">
        <f t="shared" si="29"/>
        <v>3.6048424808120594E-2</v>
      </c>
      <c r="FP5" s="276">
        <f t="shared" si="29"/>
        <v>3.7779250525485517E-2</v>
      </c>
      <c r="FQ5" s="276">
        <f t="shared" si="29"/>
        <v>3.9507388181445231E-2</v>
      </c>
      <c r="FR5" s="276">
        <f t="shared" si="29"/>
        <v>4.1232841950697444E-2</v>
      </c>
      <c r="FS5" s="277">
        <f t="shared" si="29"/>
        <v>4.2955616001456302E-2</v>
      </c>
      <c r="FT5" s="276">
        <f>SUM($EF5:EF5)</f>
        <v>0</v>
      </c>
      <c r="FU5" s="276">
        <f>SUM($EF5:EG5)</f>
        <v>4.4693870852515979E-4</v>
      </c>
      <c r="FV5" s="276">
        <f>SUM($EF5:EH5)</f>
        <v>1.7872439625896534E-3</v>
      </c>
      <c r="FW5" s="276">
        <f>SUM($EF5:EI5)</f>
        <v>4.019894603121155E-3</v>
      </c>
      <c r="FX5" s="276">
        <f>SUM($EF5:EJ5)</f>
        <v>7.1438706382791518E-3</v>
      </c>
      <c r="FY5" s="276">
        <f>SUM($EF5:EK5)</f>
        <v>1.0263761355293647E-2</v>
      </c>
      <c r="FZ5" s="276">
        <f>SUM($EF5:EL5)</f>
        <v>1.4469626262532002E-2</v>
      </c>
      <c r="GA5" s="276">
        <f>SUM($EF5:EM5)</f>
        <v>1.9760605834467253E-2</v>
      </c>
      <c r="GB5" s="276">
        <f>SUM($EF5:EN5)</f>
        <v>2.6135841225868647E-2</v>
      </c>
      <c r="GC5" s="276">
        <f>SUM($EF5:EO5)</f>
        <v>3.3594474271263212E-2</v>
      </c>
      <c r="GD5" s="276">
        <f>SUM($EF5:EP5)</f>
        <v>4.1313022338817437E-2</v>
      </c>
      <c r="GE5" s="276">
        <f>SUM($EF5:EQ5)</f>
        <v>5.0138245445714477E-2</v>
      </c>
      <c r="GF5" s="276">
        <f>SUM($EF5:ER5)</f>
        <v>6.0069332540571466E-2</v>
      </c>
      <c r="GG5" s="276">
        <f>SUM($EF5:ES5)</f>
        <v>7.1105473166402561E-2</v>
      </c>
      <c r="GH5" s="276">
        <f>SUM($EF5:ET5)</f>
        <v>8.3245857460183328E-2</v>
      </c>
      <c r="GI5" s="276">
        <f>SUM($EF5:EU5)</f>
        <v>0.12477429454138808</v>
      </c>
      <c r="GJ5" s="276">
        <f>SUM($EF5:EV5)</f>
        <v>0.16827896232709399</v>
      </c>
      <c r="GK5" s="276">
        <f>SUM($EF5:EW5)</f>
        <v>0.21375598169657459</v>
      </c>
      <c r="GL5" s="276">
        <f>SUM($EF5:EX5)</f>
        <v>0.26120148114338521</v>
      </c>
      <c r="GM5" s="276">
        <f>SUM($EF5:EY5)</f>
        <v>0.31061159676041716</v>
      </c>
      <c r="GN5" s="74">
        <f>SUM($EZ5:EZ5)</f>
        <v>0</v>
      </c>
      <c r="GO5" s="276">
        <f>SUM($EZ5:FA5)</f>
        <v>7.5511212201140386E-4</v>
      </c>
      <c r="GP5" s="276">
        <f>SUM($EZ5:FB5)</f>
        <v>3.0196738406559212E-3</v>
      </c>
      <c r="GQ5" s="276">
        <f>SUM($EZ5:FC5)</f>
        <v>6.792136655842212E-3</v>
      </c>
      <c r="GR5" s="276">
        <f>SUM($EZ5:FD5)</f>
        <v>1.2070953656039784E-2</v>
      </c>
      <c r="GS5" s="276">
        <f>SUM($EZ5:FE5)</f>
        <v>2.1846448819713114E-2</v>
      </c>
      <c r="GT5" s="276">
        <f>SUM($EZ5:FF5)</f>
        <v>3.3905788619409544E-2</v>
      </c>
      <c r="GU5" s="276">
        <f>SUM($EZ5:FG5)</f>
        <v>4.8245760507299312E-2</v>
      </c>
      <c r="GV5" s="276">
        <f>SUM($EZ5:FH5)</f>
        <v>6.4863156454451787E-2</v>
      </c>
      <c r="GW5" s="276">
        <f>SUM($EZ5:FI5)</f>
        <v>8.3754772944479014E-2</v>
      </c>
      <c r="GX5" s="276">
        <f>SUM($EZ5:FJ5)</f>
        <v>9.978670504972402E-2</v>
      </c>
      <c r="GY5" s="276">
        <f>SUM($EZ5:FK5)</f>
        <v>0.11722755174873926</v>
      </c>
      <c r="GZ5" s="276">
        <f>SUM($EZ5:FL5)</f>
        <v>0.1360756613178255</v>
      </c>
      <c r="HA5" s="276">
        <f>SUM($EZ5:FM5)</f>
        <v>0.1563293839696614</v>
      </c>
      <c r="HB5" s="276">
        <f>SUM($EZ5:FN5)</f>
        <v>0.17798707185103357</v>
      </c>
      <c r="HC5" s="276">
        <f>SUM($EZ5:FO5)</f>
        <v>0.21403549665915417</v>
      </c>
      <c r="HD5" s="276">
        <f>SUM($EZ5:FP5)</f>
        <v>0.2518147471846397</v>
      </c>
      <c r="HE5" s="276">
        <f>SUM($EZ5:FQ5)</f>
        <v>0.29132213536608492</v>
      </c>
      <c r="HF5" s="276">
        <f>SUM($EZ5:FR5)</f>
        <v>0.33255497731678235</v>
      </c>
      <c r="HG5" s="277">
        <f>SUM($EZ5:FS5)</f>
        <v>0.37551059331823866</v>
      </c>
      <c r="HH5" s="276">
        <f>BD5+AT5-EF5</f>
        <v>0</v>
      </c>
      <c r="HI5" s="276">
        <f t="shared" si="30"/>
        <v>0.78156656129147484</v>
      </c>
      <c r="HJ5" s="276">
        <f t="shared" si="30"/>
        <v>1.5622397560374104</v>
      </c>
      <c r="HK5" s="276">
        <f t="shared" si="30"/>
        <v>2.3420206053968791</v>
      </c>
      <c r="HL5" s="276">
        <f t="shared" si="30"/>
        <v>3.1209101293617212</v>
      </c>
      <c r="HM5" s="276">
        <f t="shared" si="31"/>
        <v>4.626331421584009</v>
      </c>
      <c r="HN5" s="276">
        <f t="shared" si="31"/>
        <v>5.997327956676771</v>
      </c>
      <c r="HO5" s="276">
        <f t="shared" si="31"/>
        <v>7.3672393771048359</v>
      </c>
      <c r="HP5" s="276">
        <f t="shared" si="31"/>
        <v>8.7360665417134342</v>
      </c>
      <c r="HQ5" s="276">
        <f t="shared" si="31"/>
        <v>10.103810308668038</v>
      </c>
      <c r="HR5" s="276">
        <f t="shared" si="32"/>
        <v>11.283081974212843</v>
      </c>
      <c r="HS5" s="276">
        <f t="shared" si="32"/>
        <v>12.792027151105946</v>
      </c>
      <c r="HT5" s="276">
        <f t="shared" si="32"/>
        <v>14.299866464011089</v>
      </c>
      <c r="HU5" s="276">
        <f t="shared" si="32"/>
        <v>15.806600723385257</v>
      </c>
      <c r="HV5" s="276">
        <f t="shared" si="32"/>
        <v>17.312230739091479</v>
      </c>
      <c r="HW5" s="276">
        <f t="shared" si="33"/>
        <v>21.639432071500291</v>
      </c>
      <c r="HX5" s="276">
        <f t="shared" si="33"/>
        <v>22.644253017986909</v>
      </c>
      <c r="HY5" s="276">
        <f t="shared" si="33"/>
        <v>23.647101612889749</v>
      </c>
      <c r="HZ5" s="276">
        <f t="shared" si="33"/>
        <v>24.647981727715262</v>
      </c>
      <c r="IA5" s="277">
        <f t="shared" si="33"/>
        <v>25.646897226370552</v>
      </c>
      <c r="IB5" s="276">
        <f>BX5+AY5-EZ5</f>
        <v>0</v>
      </c>
      <c r="IC5" s="276">
        <f t="shared" si="34"/>
        <v>1.4713838878779886</v>
      </c>
      <c r="ID5" s="276">
        <f t="shared" si="34"/>
        <v>2.9412583261593443</v>
      </c>
      <c r="IE5" s="276">
        <f t="shared" si="34"/>
        <v>4.4096248633441579</v>
      </c>
      <c r="IF5" s="276">
        <f t="shared" si="34"/>
        <v>5.8764850463439604</v>
      </c>
      <c r="IG5" s="276">
        <f t="shared" si="35"/>
        <v>7.7564551727499955</v>
      </c>
      <c r="IH5" s="276">
        <f t="shared" si="35"/>
        <v>9.3777880329502992</v>
      </c>
      <c r="II5" s="276">
        <f t="shared" si="35"/>
        <v>10.99684026106241</v>
      </c>
      <c r="IJ5" s="276">
        <f t="shared" si="35"/>
        <v>12.613615065115257</v>
      </c>
      <c r="IK5" s="276">
        <f t="shared" si="35"/>
        <v>14.228115648625229</v>
      </c>
      <c r="IL5" s="276">
        <f t="shared" si="36"/>
        <v>14.268066217791642</v>
      </c>
      <c r="IM5" s="276">
        <f t="shared" si="36"/>
        <v>15.468456571092625</v>
      </c>
      <c r="IN5" s="276">
        <f t="shared" si="36"/>
        <v>16.667439661523542</v>
      </c>
      <c r="IO5" s="276">
        <f t="shared" si="36"/>
        <v>17.865017138871703</v>
      </c>
      <c r="IP5" s="276">
        <f t="shared" si="36"/>
        <v>19.06119065099033</v>
      </c>
      <c r="IQ5" s="276">
        <f t="shared" si="37"/>
        <v>23.750562114056919</v>
      </c>
      <c r="IR5" s="276">
        <f t="shared" si="37"/>
        <v>24.863299007751014</v>
      </c>
      <c r="IS5" s="276">
        <f t="shared" si="37"/>
        <v>25.974307763789152</v>
      </c>
      <c r="IT5" s="276">
        <f t="shared" si="37"/>
        <v>27.083591066058037</v>
      </c>
      <c r="IU5" s="277">
        <f t="shared" si="37"/>
        <v>28.191151594276164</v>
      </c>
      <c r="IV5" s="276">
        <f t="shared" ref="IV5:IV69" si="50">100000*(1.5*(HH5/F5)+(HI5/G5)+(HJ5/G5)+(HK5/G5)+0.5*(HL5/G5))/5</f>
        <v>7.3883773596633917</v>
      </c>
      <c r="IW5" s="275">
        <f t="shared" ref="IW5:IW69" si="51">100000*(0.5*HL5/G5 + HM5/H5+HN5/H5+HO5/H5+HP5/H5+0.5*HQ5/H5)/5</f>
        <v>37.895041526832117</v>
      </c>
      <c r="IX5" s="275">
        <f t="shared" ref="IX5:IX69" si="52">100000*(0.5*HQ5/H5 + HR5/I5+HS5/I5+HT5/I5+HU5/I5+0.5*HV5/I5)/5</f>
        <v>79.425114630812359</v>
      </c>
      <c r="IY5" s="275">
        <f t="shared" ref="IY5:IY69" si="53">100000*(0.5*HV5/I5 + HW5/J5+HX5/J5+HY5/J5+HZ5/J5+0.5*IA5/J5)/5</f>
        <v>113.87153814177252</v>
      </c>
      <c r="IZ5" s="275">
        <f t="shared" ref="IZ5:IZ69" si="54">AVERAGE(IV5:IX5)</f>
        <v>41.569511172435959</v>
      </c>
      <c r="JA5" s="275">
        <f t="shared" ref="JA5:JA69" si="55">AVERAGE(IV5:IY5)</f>
        <v>59.645017914770094</v>
      </c>
      <c r="JB5" s="74">
        <f t="shared" ref="JB5:JB69" si="56">100000*(1.5*(IB5/K5)+(IC5/L5)+(ID5/L5)+(IE5/L5)+0.5*(IF5/L5))/5</f>
        <v>15.178572295857657</v>
      </c>
      <c r="JC5" s="275">
        <f t="shared" ref="JC5:JC69" si="57">100000*(0.5*IF5/L5 + IG5/M5+IH5/M5+II5/M5+IJ5/M5+0.5*IK5/M5)/5</f>
        <v>62.978661641764766</v>
      </c>
      <c r="JD5" s="275">
        <f t="shared" ref="JD5:JD69" si="58">100000*(0.5*IK5/M5 + IL5/N5+IM5/N5+IN5/N5+IO5/N5+0.5*IP5/N5)/5</f>
        <v>108.18054403528659</v>
      </c>
      <c r="JE5" s="275">
        <f t="shared" ref="JE5:JE69" si="59">100000*(0.5*IP5/N5 + IQ5/O5+IR5/O5+IS5/O5+IT5/O5+0.5*IU5/O5)/5</f>
        <v>144.1122446517162</v>
      </c>
      <c r="JF5" s="275">
        <f t="shared" ref="JF5:JF69" si="60">AVERAGE(JB5:JD5)</f>
        <v>62.112592657636334</v>
      </c>
      <c r="JG5" s="275">
        <f t="shared" ref="JG5:JG69" si="61">AVERAGE(JB5:JE5)</f>
        <v>82.612505656156301</v>
      </c>
      <c r="JH5" s="524">
        <f t="shared" si="38"/>
        <v>107.37648363837127</v>
      </c>
      <c r="JI5" s="525">
        <f t="shared" si="39"/>
        <v>223.09501812880333</v>
      </c>
      <c r="JJ5" s="524">
        <f t="shared" si="40"/>
        <v>143.018393580424</v>
      </c>
      <c r="JK5" s="525">
        <f t="shared" si="41"/>
        <v>270.10377652653995</v>
      </c>
      <c r="JL5" s="524">
        <f t="shared" si="42"/>
        <v>250.39487721879527</v>
      </c>
      <c r="JM5" s="525">
        <f t="shared" si="43"/>
        <v>493.19879465534325</v>
      </c>
      <c r="JN5" s="7">
        <f t="shared" ref="JN5:JN70" si="62">GH5+HB5</f>
        <v>0.26123292931121689</v>
      </c>
      <c r="JO5" s="7">
        <f t="shared" ref="JO5:JO70" si="63">GM5+HG5</f>
        <v>0.68612219007865582</v>
      </c>
    </row>
    <row r="6" spans="1:279" s="3" customFormat="1" ht="13.5" customHeight="1" x14ac:dyDescent="0.2">
      <c r="A6" s="3" t="str">
        <f>'2021 estimates'!B6</f>
        <v>Algeria</v>
      </c>
      <c r="B6" s="3" t="str">
        <f>VLOOKUP(A6,'2021 estimates'!$B$4:$C$218,2)</f>
        <v>MENA</v>
      </c>
      <c r="C6" s="371" t="str">
        <f>VLOOKUP(A6,'2021 estimates'!$B$4:$F$218,4,FALSE)</f>
        <v>Middle East &amp; North Africa</v>
      </c>
      <c r="D6" s="695">
        <f>'2021 estimates'!Q6</f>
        <v>19.954866571449099</v>
      </c>
      <c r="E6" s="4">
        <f>'2021 estimates'!R6</f>
        <v>6.2366317825896012</v>
      </c>
      <c r="F6" s="47">
        <f>1000*'2021 estimates'!G6/5</f>
        <v>513321</v>
      </c>
      <c r="G6" s="47">
        <f t="shared" si="44"/>
        <v>513321</v>
      </c>
      <c r="H6" s="47">
        <f>1000*'2021 estimates'!H6/5</f>
        <v>485701.6</v>
      </c>
      <c r="I6" s="47">
        <f>1000*'2021 estimates'!I6/5</f>
        <v>409017</v>
      </c>
      <c r="J6" s="47">
        <f>1000*'2021 estimates'!J6/5</f>
        <v>308442.8</v>
      </c>
      <c r="K6" s="47">
        <f>1000*'2021 estimates'!K6/5</f>
        <v>492174</v>
      </c>
      <c r="L6" s="73">
        <f t="shared" si="45"/>
        <v>492174</v>
      </c>
      <c r="M6" s="47">
        <f>1000*'2021 estimates'!L6/5</f>
        <v>465682.6</v>
      </c>
      <c r="N6" s="47">
        <f>1000*'2021 estimates'!M6/5</f>
        <v>392758.2</v>
      </c>
      <c r="O6" s="47">
        <f>1000*'2021 estimates'!N6/5</f>
        <v>296432.59999999998</v>
      </c>
      <c r="P6" s="22">
        <v>0</v>
      </c>
      <c r="Q6" s="124">
        <f>IF('2021 estimates'!AD6&lt;&gt;"",'2021 estimates'!AD6*5/4,IF('2021 estimates'!AL6&lt;&gt;"",'2021 estimates'!AL6*15/14,'2021 estimates'!AN6*15/14))/100000</f>
        <v>3.3581250000000006E-4</v>
      </c>
      <c r="R6" s="124">
        <f>IF('2021 estimates'!AE6&lt;&gt;"",'2021 estimates'!AE6,IF('2021 estimates'!AL6&lt;&gt;"",'2021 estimates'!AL6*15/14,'2021 estimates'!AN6*15/14))/100000</f>
        <v>4.0850000000000001E-4</v>
      </c>
      <c r="S6" s="124">
        <f>IF('2021 estimates'!AF6&lt;&gt;"",'2021 estimates'!AF6,IF('2021 estimates'!AL6&lt;&gt;"",'2021 estimates'!AL6*15/14,'2021 estimates'!AN6*15/14))/100000</f>
        <v>3.9424999999999996E-4</v>
      </c>
      <c r="T6" s="124">
        <f>IF('2021 estimates'!AG6&lt;&gt;"",'2021 estimates'!AG6,'2021 estimates'!$AP6)/100000</f>
        <v>5.3518296413035502E-4</v>
      </c>
      <c r="U6" s="22">
        <v>0</v>
      </c>
      <c r="V6" s="124">
        <f>IF('2021 estimates'!AH6&lt;&gt;"",'2021 estimates'!AH6*5/4,IF('2021 estimates'!AM6&lt;&gt;"",'2021 estimates'!AM6*15/14,'2021 estimates'!AN6*15/14))/100000</f>
        <v>3.3581250000000006E-4</v>
      </c>
      <c r="W6" s="124">
        <f>IF('2021 estimates'!AI6&lt;&gt;"",'2021 estimates'!AI6,IF('2021 estimates'!AM6&lt;&gt;"",'2021 estimates'!AM6*15/14,'2021 estimates'!AN6*15/14))/100000</f>
        <v>4.0850000000000001E-4</v>
      </c>
      <c r="X6" s="124">
        <f>IF('2021 estimates'!AJ6&lt;&gt;"",'2021 estimates'!AJ6,IF('2021 estimates'!AM6&lt;&gt;"",'2021 estimates'!AM6*15/14,'2021 estimates'!AN6*15/14))/100000</f>
        <v>3.9424999999999996E-4</v>
      </c>
      <c r="Y6" s="124">
        <f>IF('2021 estimates'!AK6&lt;&gt;"",'2021 estimates'!AK6,'2021 estimates'!$AQ6)/100000</f>
        <v>5.3518296413035502E-4</v>
      </c>
      <c r="Z6" s="81">
        <f>VLOOKUP($A6,'Mortality-WHO Global Health Obs'!$B$3:$Q$218,7,FALSE)</f>
        <v>2.2749999999999999E-2</v>
      </c>
      <c r="AA6" s="82">
        <f>VLOOKUP($A6,'Mortality-WHO Global Health Obs'!$B$3:$Q$218,9,FALSE)</f>
        <v>8.9999999999999998E-4</v>
      </c>
      <c r="AB6" s="82">
        <f>VLOOKUP($A6,'Mortality-WHO Global Health Obs'!$B$3:$Q$218,11,FALSE)</f>
        <v>4.8999999999999998E-4</v>
      </c>
      <c r="AC6" s="82">
        <f>VLOOKUP($A6,'Mortality-WHO Global Health Obs'!$B$3:$Q$218,13,FALSE)</f>
        <v>4.4000000000000002E-4</v>
      </c>
      <c r="AD6" s="82">
        <f>VLOOKUP($A6,'Mortality-WHO Global Health Obs'!$B$3:$Q$218,15,FALSE)</f>
        <v>7.2000000000000005E-4</v>
      </c>
      <c r="AE6" s="81">
        <f>VLOOKUP($A6,'Mortality-WHO Global Health Obs'!$B$3:$Q$218,8,FALSE)</f>
        <v>2.0910000000000002E-2</v>
      </c>
      <c r="AF6" s="82">
        <f>VLOOKUP($A6,'Mortality-WHO Global Health Obs'!$B$3:$Q$218,10,FALSE)</f>
        <v>9.1E-4</v>
      </c>
      <c r="AG6" s="82">
        <f>VLOOKUP($A6,'Mortality-WHO Global Health Obs'!$B$3:$Q$218,12,FALSE)</f>
        <v>3.8999999999999999E-4</v>
      </c>
      <c r="AH6" s="82">
        <f>VLOOKUP($A6,'Mortality-WHO Global Health Obs'!$B$3:$Q$218,14,FALSE)</f>
        <v>3.2000000000000003E-4</v>
      </c>
      <c r="AI6" s="82">
        <f>VLOOKUP($A6,'Mortality-WHO Global Health Obs'!$B$3:$Q$218,16,FALSE)</f>
        <v>4.4999999999999999E-4</v>
      </c>
      <c r="AJ6" s="81">
        <f t="shared" si="0"/>
        <v>0.14188337305391344</v>
      </c>
      <c r="AK6" s="82">
        <f t="shared" si="1"/>
        <v>5.6129686043306405E-3</v>
      </c>
      <c r="AL6" s="82">
        <f t="shared" si="1"/>
        <v>3.0559495734689044E-3</v>
      </c>
      <c r="AM6" s="82">
        <f t="shared" si="1"/>
        <v>2.7441179843394246E-3</v>
      </c>
      <c r="AN6" s="82">
        <f t="shared" si="1"/>
        <v>4.4903748834645135E-3</v>
      </c>
      <c r="AO6" s="81">
        <f t="shared" si="1"/>
        <v>0.13040797057394857</v>
      </c>
      <c r="AP6" s="82">
        <f t="shared" si="1"/>
        <v>5.6753349221565367E-3</v>
      </c>
      <c r="AQ6" s="82">
        <f t="shared" si="1"/>
        <v>2.4322863952099443E-3</v>
      </c>
      <c r="AR6" s="82">
        <f t="shared" si="1"/>
        <v>1.9957221704286726E-3</v>
      </c>
      <c r="AS6" s="82">
        <f t="shared" si="1"/>
        <v>2.8064843021653203E-3</v>
      </c>
      <c r="AT6" s="272">
        <f t="shared" si="46"/>
        <v>0</v>
      </c>
      <c r="AU6" s="266">
        <f t="shared" si="2"/>
        <v>172.37960831250004</v>
      </c>
      <c r="AV6" s="266">
        <f t="shared" si="3"/>
        <v>198.40910360000001</v>
      </c>
      <c r="AW6" s="266">
        <f t="shared" si="4"/>
        <v>161.25495224999997</v>
      </c>
      <c r="AX6" s="266">
        <f t="shared" si="47"/>
        <v>165.07333196866625</v>
      </c>
      <c r="AY6" s="272">
        <f t="shared" si="48"/>
        <v>0</v>
      </c>
      <c r="AZ6" s="266">
        <f t="shared" si="5"/>
        <v>165.27818137500003</v>
      </c>
      <c r="BA6" s="266">
        <f t="shared" si="6"/>
        <v>190.23134210000001</v>
      </c>
      <c r="BB6" s="266">
        <f t="shared" si="7"/>
        <v>154.84492035</v>
      </c>
      <c r="BC6" s="266">
        <f t="shared" si="8"/>
        <v>158.64567753286786</v>
      </c>
      <c r="BD6" s="74">
        <f t="shared" si="49"/>
        <v>0</v>
      </c>
      <c r="BE6" s="515">
        <f t="shared" ref="BE6:BE70" si="64">HH6</f>
        <v>0</v>
      </c>
      <c r="BF6" s="515">
        <f t="shared" ref="BF6:BF70" si="65">HI6</f>
        <v>171.8971828338743</v>
      </c>
      <c r="BG6" s="515">
        <f t="shared" ref="BG6:BG70" si="66">HJ6</f>
        <v>342.83221496425341</v>
      </c>
      <c r="BH6" s="515">
        <f t="shared" ref="BH6:BH70" si="67">HK6</f>
        <v>512.81048178466722</v>
      </c>
      <c r="BI6" s="515">
        <f t="shared" ref="BI6:BI70" si="68">HL6*(H6/G6)</f>
        <v>645.15086324382332</v>
      </c>
      <c r="BJ6" s="515">
        <f t="shared" ref="BJ6:BJ70" si="69">HM6</f>
        <v>841.28872639640917</v>
      </c>
      <c r="BK6" s="515">
        <f t="shared" ref="BK6:BK70" si="70">HN6</f>
        <v>1036.8281170463999</v>
      </c>
      <c r="BL6" s="515">
        <f t="shared" ref="BL6:BL70" si="71">HO6</f>
        <v>1231.7708613039131</v>
      </c>
      <c r="BM6" s="515">
        <f t="shared" ref="BM6:BM70" si="72">HP6</f>
        <v>1426.1187797070843</v>
      </c>
      <c r="BN6" s="515">
        <f t="shared" ref="BN6:BN70" si="73">HQ6*(I6/H6)</f>
        <v>1364.1212545593055</v>
      </c>
      <c r="BO6" s="515">
        <f t="shared" ref="BO6:BO70" si="74">HR6</f>
        <v>1521.4170804738849</v>
      </c>
      <c r="BP6" s="515">
        <f t="shared" ref="BP6:BP70" si="75">HS6</f>
        <v>1678.28185977558</v>
      </c>
      <c r="BQ6" s="515">
        <f t="shared" ref="BQ6:BQ70" si="76">HT6</f>
        <v>1834.7167736857066</v>
      </c>
      <c r="BR6" s="515">
        <f t="shared" ref="BR6:BR70" si="77">HU6</f>
        <v>1990.7230001886139</v>
      </c>
      <c r="BS6" s="515">
        <f t="shared" ref="BS6:BS70" si="78">HV6*(J6/I6)</f>
        <v>1618.5422863193157</v>
      </c>
      <c r="BT6" s="515">
        <f t="shared" ref="BT6:BT70" si="79">HW6</f>
        <v>1775.9942602691592</v>
      </c>
      <c r="BU6" s="515">
        <f t="shared" ref="BU6:BU70" si="80">HX6</f>
        <v>1932.7408008453094</v>
      </c>
      <c r="BV6" s="515">
        <f t="shared" ref="BV6:BV70" si="81">HY6</f>
        <v>2088.7850686067113</v>
      </c>
      <c r="BW6" s="516">
        <f t="shared" ref="BW6:BW70" si="82">HZ6</f>
        <v>2244.1302099520326</v>
      </c>
      <c r="BX6" s="515">
        <v>0</v>
      </c>
      <c r="BY6" s="515">
        <f t="shared" ref="BY6:BY70" si="83">IB6</f>
        <v>0</v>
      </c>
      <c r="BZ6" s="515">
        <f t="shared" ref="BZ6:BZ70" si="84">IC6</f>
        <v>164.81050522238431</v>
      </c>
      <c r="CA6" s="515">
        <f t="shared" ref="CA6:CA70" si="85">ID6</f>
        <v>328.68830484077637</v>
      </c>
      <c r="CB6" s="515">
        <f t="shared" ref="CB6:CB70" si="86">IE6</f>
        <v>491.63867727928232</v>
      </c>
      <c r="CC6" s="515">
        <f t="shared" ref="CC6:CC70" si="87">IF6*(M6/L6)</f>
        <v>618.48307318767411</v>
      </c>
      <c r="CD6" s="515">
        <f t="shared" ref="CD6:CD70" si="88">IG6</f>
        <v>806.9808478912737</v>
      </c>
      <c r="CE6" s="515">
        <f t="shared" ref="CE6:CE70" si="89">IH6</f>
        <v>995.02069914817605</v>
      </c>
      <c r="CF6" s="515">
        <f t="shared" ref="CF6:CF70" si="90">II6</f>
        <v>1182.6037394059065</v>
      </c>
      <c r="CG6" s="515">
        <f t="shared" ref="CG6:CG70" si="91">IJ6</f>
        <v>1369.7310784094877</v>
      </c>
      <c r="CH6" s="515">
        <f t="shared" ref="CH6:CH70" si="92">IK6*(N6/M6)</f>
        <v>1312.675981615577</v>
      </c>
      <c r="CI6" s="515">
        <f t="shared" ref="CI6:CI70" si="93">IL6</f>
        <v>1464.7494181619334</v>
      </c>
      <c r="CJ6" s="515">
        <f t="shared" ref="CJ6:CJ70" si="94">IM6</f>
        <v>1616.519661025251</v>
      </c>
      <c r="CK6" s="515">
        <f t="shared" ref="CK6:CK70" si="95">IN6</f>
        <v>1767.9873146924906</v>
      </c>
      <c r="CL6" s="515">
        <f t="shared" ref="CL6:CL70" si="96">IO6</f>
        <v>1919.1529824454276</v>
      </c>
      <c r="CM6" s="515">
        <f t="shared" ref="CM6:CM70" si="97">IP6*(O6/N6)</f>
        <v>1562.3368278826338</v>
      </c>
      <c r="CN6" s="515">
        <f t="shared" ref="CN6:CN70" si="98">IQ6</f>
        <v>1716.381672434138</v>
      </c>
      <c r="CO6" s="515">
        <f t="shared" ref="CO6:CO70" si="99">IR6</f>
        <v>1869.9947986363279</v>
      </c>
      <c r="CP6" s="515">
        <f t="shared" ref="CP6:CP70" si="100">IS6</f>
        <v>2023.17741640138</v>
      </c>
      <c r="CQ6" s="516">
        <f t="shared" ref="CQ6:CQ70" si="101">IT6</f>
        <v>2175.9307322506315</v>
      </c>
      <c r="CR6" s="515">
        <f t="shared" ref="CR6:CR70" si="102">0.5*AT6+BD6</f>
        <v>0</v>
      </c>
      <c r="CS6" s="515">
        <f t="shared" ref="CS6:CS70" si="103">0.5*$AU6+BE6</f>
        <v>86.18980415625002</v>
      </c>
      <c r="CT6" s="515">
        <f t="shared" ref="CT6:CT70" si="104">0.5*$AU6+BF6</f>
        <v>258.08698699012433</v>
      </c>
      <c r="CU6" s="515">
        <f t="shared" ref="CU6:CU70" si="105">0.5*$AU6+BG6</f>
        <v>429.02201912050344</v>
      </c>
      <c r="CV6" s="515">
        <f t="shared" ref="CV6:CV70" si="106">0.5*$AU6+BH6</f>
        <v>599.00028594091725</v>
      </c>
      <c r="CW6" s="515">
        <f t="shared" ref="CW6:CW70" si="107">0.5*$AV6+BI6</f>
        <v>744.35541504382331</v>
      </c>
      <c r="CX6" s="515">
        <f t="shared" ref="CX6:CX70" si="108">0.5*$AV6+BJ6</f>
        <v>940.49327819640916</v>
      </c>
      <c r="CY6" s="515">
        <f t="shared" ref="CY6:CY70" si="109">0.5*$AV6+BK6</f>
        <v>1136.0326688463999</v>
      </c>
      <c r="CZ6" s="515">
        <f t="shared" ref="CZ6:CZ70" si="110">0.5*$AV6+BL6</f>
        <v>1330.9754131039131</v>
      </c>
      <c r="DA6" s="515">
        <f t="shared" ref="DA6:DA70" si="111">0.5*$AV6+BM6</f>
        <v>1525.3233315070843</v>
      </c>
      <c r="DB6" s="515">
        <f t="shared" ref="DB6:DB70" si="112">0.5*$AW6+BN6</f>
        <v>1444.7487306843054</v>
      </c>
      <c r="DC6" s="515">
        <f t="shared" ref="DC6:DC70" si="113">0.5*$AW6+BO6</f>
        <v>1602.0445565988848</v>
      </c>
      <c r="DD6" s="515">
        <f t="shared" ref="DD6:DD70" si="114">0.5*$AW6+BP6</f>
        <v>1758.9093359005799</v>
      </c>
      <c r="DE6" s="515">
        <f t="shared" ref="DE6:DE70" si="115">0.5*$AW6+BQ6</f>
        <v>1915.3442498107065</v>
      </c>
      <c r="DF6" s="515">
        <f t="shared" ref="DF6:DF70" si="116">0.5*$AW6+BR6</f>
        <v>2071.3504763136139</v>
      </c>
      <c r="DG6" s="515">
        <f t="shared" ref="DG6:DG70" si="117">0.5*$AX6+BS6</f>
        <v>1701.0789523036487</v>
      </c>
      <c r="DH6" s="515">
        <f t="shared" ref="DH6:DH70" si="118">0.5*$AX6+BT6</f>
        <v>1858.5309262534925</v>
      </c>
      <c r="DI6" s="515">
        <f t="shared" ref="DI6:DI70" si="119">0.5*$AX6+BU6</f>
        <v>2015.2774668296424</v>
      </c>
      <c r="DJ6" s="515">
        <f t="shared" ref="DJ6:DJ70" si="120">0.5*$AX6+BV6</f>
        <v>2171.3217345910443</v>
      </c>
      <c r="DK6" s="516">
        <f t="shared" ref="DK6:DK70" si="121">0.5*$AX6+BW6</f>
        <v>2326.6668759363656</v>
      </c>
      <c r="DL6" s="515">
        <f t="shared" ref="DL6:DL70" si="122">0.5*AY6+BX6</f>
        <v>0</v>
      </c>
      <c r="DM6" s="515">
        <f t="shared" ref="DM6:DM70" si="123">0.5*$AZ6+BY6</f>
        <v>82.639090687500016</v>
      </c>
      <c r="DN6" s="515">
        <f t="shared" ref="DN6:DN70" si="124">0.5*$AZ6+BZ6</f>
        <v>247.44959590988432</v>
      </c>
      <c r="DO6" s="515">
        <f t="shared" ref="DO6:DO70" si="125">0.5*$AZ6+CA6</f>
        <v>411.32739552827638</v>
      </c>
      <c r="DP6" s="515">
        <f t="shared" ref="DP6:DP70" si="126">0.5*$AZ6+CB6</f>
        <v>574.27776796678233</v>
      </c>
      <c r="DQ6" s="515">
        <f t="shared" ref="DQ6:DQ70" si="127">0.5*$BA6+CC6</f>
        <v>713.59874423767405</v>
      </c>
      <c r="DR6" s="515">
        <f t="shared" ref="DR6:DR70" si="128">0.5*$BA6+CD6</f>
        <v>902.09651894127364</v>
      </c>
      <c r="DS6" s="515">
        <f t="shared" ref="DS6:DS70" si="129">0.5*$BA6+CE6</f>
        <v>1090.1363701981761</v>
      </c>
      <c r="DT6" s="515">
        <f t="shared" ref="DT6:DT70" si="130">0.5*$BA6+CF6</f>
        <v>1277.7194104559064</v>
      </c>
      <c r="DU6" s="515">
        <f t="shared" ref="DU6:DU70" si="131">0.5*$BA6+CG6</f>
        <v>1464.8467494594877</v>
      </c>
      <c r="DV6" s="515">
        <f t="shared" ref="DV6:DV70" si="132">0.5*$BB6+CH6</f>
        <v>1390.098441790577</v>
      </c>
      <c r="DW6" s="515">
        <f t="shared" ref="DW6:DW70" si="133">0.5*$BB6+CI6</f>
        <v>1542.1718783369333</v>
      </c>
      <c r="DX6" s="515">
        <f t="shared" ref="DX6:DX70" si="134">0.5*$BB6+CJ6</f>
        <v>1693.942121200251</v>
      </c>
      <c r="DY6" s="515">
        <f t="shared" ref="DY6:DY70" si="135">0.5*$BB6+CK6</f>
        <v>1845.4097748674906</v>
      </c>
      <c r="DZ6" s="515">
        <f t="shared" ref="DZ6:DZ70" si="136">0.5*$BB6+CL6</f>
        <v>1996.5754426204276</v>
      </c>
      <c r="EA6" s="515">
        <f t="shared" ref="EA6:EA70" si="137">0.5*$BC6+CM6</f>
        <v>1641.6596666490677</v>
      </c>
      <c r="EB6" s="515">
        <f t="shared" ref="EB6:EB70" si="138">0.5*$BC6+CN6</f>
        <v>1795.7045112005719</v>
      </c>
      <c r="EC6" s="515">
        <f t="shared" ref="EC6:EC70" si="139">0.5*$BC6+CO6</f>
        <v>1949.3176374027619</v>
      </c>
      <c r="ED6" s="515">
        <f t="shared" ref="ED6:ED70" si="140">0.5*$BC6+CP6</f>
        <v>2102.500255167814</v>
      </c>
      <c r="EE6" s="516">
        <f t="shared" ref="EE6:EE70" si="141">0.5*$BC6+CQ6</f>
        <v>2255.2535710170655</v>
      </c>
      <c r="EF6" s="276">
        <f t="shared" ref="EF6:EF70" si="142">CR6*(1-EXP(-AJ6))</f>
        <v>0</v>
      </c>
      <c r="EG6" s="276">
        <f t="shared" ref="EG6:EG70" si="143">CS6*(1-EXP(-$AK6))</f>
        <v>0.48242547862573304</v>
      </c>
      <c r="EH6" s="276">
        <f t="shared" ref="EH6:EH70" si="144">CT6*(1-EXP(-$AK6))</f>
        <v>1.444576182120904</v>
      </c>
      <c r="EI6" s="276">
        <f t="shared" ref="EI6:EI70" si="145">CU6*(1-EXP(-$AK6))</f>
        <v>2.4013414920862055</v>
      </c>
      <c r="EJ6" s="276">
        <f t="shared" ref="EJ6:EJ70" si="146">CV6*(1-EXP(-$AK6))</f>
        <v>3.3527515518904125</v>
      </c>
      <c r="EK6" s="276">
        <f t="shared" ref="EK6:EK70" si="147">CW6*(1-EXP(-$AL6))</f>
        <v>2.2712404474141663</v>
      </c>
      <c r="EL6" s="276">
        <f t="shared" ref="EL6:EL70" si="148">CX6*(1-EXP(-$AL6))</f>
        <v>2.8697129500093284</v>
      </c>
      <c r="EM6" s="276">
        <f t="shared" ref="EM6:EM70" si="149">CY6*(1-EXP(-$AL6))</f>
        <v>3.4663593424868138</v>
      </c>
      <c r="EN6" s="276">
        <f t="shared" ref="EN6:EN70" si="150">CZ6*(1-EXP(-$AL6))</f>
        <v>4.0611851968288715</v>
      </c>
      <c r="EO6" s="276">
        <f t="shared" ref="EO6:EO70" si="151">DA6*(1-EXP(-$AL6))</f>
        <v>4.6541960680160486</v>
      </c>
      <c r="EP6" s="276">
        <f t="shared" ref="EP6:EP70" si="152">DB6*(1-EXP(-$AM6))</f>
        <v>3.9591263354207737</v>
      </c>
      <c r="EQ6" s="276">
        <f t="shared" ref="EQ6:EQ70" si="153">DC6*(1-EXP(-$AM6))</f>
        <v>4.3901729483049428</v>
      </c>
      <c r="ER6" s="276">
        <f t="shared" ref="ER6:ER70" si="154">DD6*(1-EXP(-$AM6))</f>
        <v>4.8200383398731708</v>
      </c>
      <c r="ES6" s="276">
        <f t="shared" ref="ES6:ES70" si="155">DE6*(1-EXP(-$AM6))</f>
        <v>5.2487257470927711</v>
      </c>
      <c r="ET6" s="276">
        <f t="shared" ref="ET6:ET70" si="156">DF6*(1-EXP(-$AM6))</f>
        <v>5.676238398060617</v>
      </c>
      <c r="EU6" s="276">
        <f t="shared" ref="EU6:EU70" si="157">DG6*(1-EXP(-$AN6))</f>
        <v>7.6213580188227326</v>
      </c>
      <c r="EV6" s="276">
        <f t="shared" ref="EV6:EV70" si="158">DH6*(1-EXP(-$AN6))</f>
        <v>8.3267913925159629</v>
      </c>
      <c r="EW6" s="276">
        <f t="shared" ref="EW6:EW70" si="159">DI6*(1-EXP(-$AN6))</f>
        <v>9.0290642072639056</v>
      </c>
      <c r="EX6" s="276">
        <f t="shared" ref="EX6:EX70" si="160">DJ6*(1-EXP(-$AN6))</f>
        <v>9.7281906233447923</v>
      </c>
      <c r="EY6" s="277">
        <f t="shared" ref="EY6:EY70" si="161">DK6*(1-EXP(-$AN6))</f>
        <v>10.424184737594452</v>
      </c>
      <c r="EZ6" s="276">
        <f t="shared" ref="EZ6:EZ70" si="162">DL6*(1-EXP(-AO6))</f>
        <v>0</v>
      </c>
      <c r="FA6" s="276">
        <f t="shared" ref="FA6:FA70" si="163">DM6*(1-EXP(-$AP6))</f>
        <v>0.4676761526157136</v>
      </c>
      <c r="FB6" s="276">
        <f t="shared" ref="FB6:FB70" si="164">DN6*(1-EXP(-$AP6))</f>
        <v>1.4003817566079835</v>
      </c>
      <c r="FC6" s="276">
        <f t="shared" ref="FC6:FC70" si="165">DO6*(1-EXP(-$AP6))</f>
        <v>2.3278089364940673</v>
      </c>
      <c r="FD6" s="276">
        <f t="shared" ref="FD6:FD70" si="166">DP6*(1-EXP(-$AP6))</f>
        <v>3.2499875642517089</v>
      </c>
      <c r="FE6" s="276">
        <f t="shared" ref="FE6:FE70" si="167">DQ6*(1-EXP(-$AQ6))</f>
        <v>1.7335673964003826</v>
      </c>
      <c r="FF6" s="276">
        <f t="shared" ref="FF6:FF70" si="168">DR6*(1-EXP(-$AQ6))</f>
        <v>2.1914908430976885</v>
      </c>
      <c r="FG6" s="276">
        <f t="shared" ref="FG6:FG70" si="169">DS6*(1-EXP(-$AQ6))</f>
        <v>2.6483018422694746</v>
      </c>
      <c r="FH6" s="276">
        <f t="shared" ref="FH6:FH70" si="170">DT6*(1-EXP(-$AQ6))</f>
        <v>3.1040030964187579</v>
      </c>
      <c r="FI6" s="276">
        <f t="shared" ref="FI6:FI70" si="171">DU6*(1-EXP(-$AQ6))</f>
        <v>3.5585973014832848</v>
      </c>
      <c r="FJ6" s="276">
        <f t="shared" ref="FJ6:FJ70" si="172">DV6*(1-EXP(-$AR6))</f>
        <v>2.771483803643684</v>
      </c>
      <c r="FK6" s="276">
        <f t="shared" ref="FK6:FK70" si="173">DW6*(1-EXP(-$AR6))</f>
        <v>3.0746774866822539</v>
      </c>
      <c r="FL6" s="276">
        <f t="shared" ref="FL6:FL70" si="174">DX6*(1-EXP(-$AR6))</f>
        <v>3.3772666827602986</v>
      </c>
      <c r="FM6" s="276">
        <f t="shared" ref="FM6:FM70" si="175">DY6*(1-EXP(-$AR6))</f>
        <v>3.67925259706284</v>
      </c>
      <c r="FN6" s="276">
        <f t="shared" ref="FN6:FN70" si="176">DZ6*(1-EXP(-$AR6))</f>
        <v>3.9806364323720835</v>
      </c>
      <c r="FO6" s="276">
        <f t="shared" ref="FO6:FO70" si="177">EA6*(1-EXP(-$AS6))</f>
        <v>4.600832981363677</v>
      </c>
      <c r="FP6" s="276">
        <f t="shared" ref="FP6:FP70" si="178">EB6*(1-EXP(-$AS6))</f>
        <v>5.0325513306779781</v>
      </c>
      <c r="FQ6" s="276">
        <f t="shared" ref="FQ6:FQ70" si="179">EC6*(1-EXP(-$AS6))</f>
        <v>5.4630597678158788</v>
      </c>
      <c r="FR6" s="276">
        <f t="shared" ref="FR6:FR70" si="180">ED6*(1-EXP(-$AS6))</f>
        <v>5.8923616836165138</v>
      </c>
      <c r="FS6" s="277">
        <f t="shared" ref="FS6:FS70" si="181">EE6*(1-EXP(-$AS6))</f>
        <v>6.320460459416025</v>
      </c>
      <c r="FT6" s="74">
        <f>SUM($EF6:EF6)</f>
        <v>0</v>
      </c>
      <c r="FU6" s="276">
        <f>SUM($EF6:EG6)</f>
        <v>0.48242547862573304</v>
      </c>
      <c r="FV6" s="276">
        <f>SUM($EF6:EH6)</f>
        <v>1.9270016607466371</v>
      </c>
      <c r="FW6" s="276">
        <f>SUM($EF6:EI6)</f>
        <v>4.3283431528328427</v>
      </c>
      <c r="FX6" s="276">
        <f>SUM($EF6:EJ6)</f>
        <v>7.6810947047232556</v>
      </c>
      <c r="FY6" s="276">
        <f>SUM($EF6:EK6)</f>
        <v>9.9523351521374224</v>
      </c>
      <c r="FZ6" s="276">
        <f>SUM($EF6:EL6)</f>
        <v>12.82204810214675</v>
      </c>
      <c r="GA6" s="276">
        <f>SUM($EF6:EM6)</f>
        <v>16.288407444633563</v>
      </c>
      <c r="GB6" s="276">
        <f>SUM($EF6:EN6)</f>
        <v>20.349592641462436</v>
      </c>
      <c r="GC6" s="276">
        <f>SUM($EF6:EO6)</f>
        <v>25.003788709478485</v>
      </c>
      <c r="GD6" s="276">
        <f>SUM($EF6:EP6)</f>
        <v>28.962915044899258</v>
      </c>
      <c r="GE6" s="276">
        <f>SUM($EF6:EQ6)</f>
        <v>33.353087993204198</v>
      </c>
      <c r="GF6" s="276">
        <f>SUM($EF6:ER6)</f>
        <v>38.17312633307737</v>
      </c>
      <c r="GG6" s="276">
        <f>SUM($EF6:ES6)</f>
        <v>43.42185208017014</v>
      </c>
      <c r="GH6" s="276">
        <f>SUM($EF6:ET6)</f>
        <v>49.098090478230759</v>
      </c>
      <c r="GI6" s="276">
        <f>SUM($EF6:EU6)</f>
        <v>56.719448497053492</v>
      </c>
      <c r="GJ6" s="276">
        <f>SUM($EF6:EV6)</f>
        <v>65.046239889569449</v>
      </c>
      <c r="GK6" s="276">
        <f>SUM($EF6:EW6)</f>
        <v>74.075304096833349</v>
      </c>
      <c r="GL6" s="276">
        <f>SUM($EF6:EX6)</f>
        <v>83.803494720178136</v>
      </c>
      <c r="GM6" s="276">
        <f>SUM($EF6:EY6)</f>
        <v>94.227679457772581</v>
      </c>
      <c r="GN6" s="74">
        <f>SUM($EZ6:EZ6)</f>
        <v>0</v>
      </c>
      <c r="GO6" s="276">
        <f>SUM($EZ6:FA6)</f>
        <v>0.4676761526157136</v>
      </c>
      <c r="GP6" s="276">
        <f>SUM($EZ6:FB6)</f>
        <v>1.8680579092236971</v>
      </c>
      <c r="GQ6" s="276">
        <f>SUM($EZ6:FC6)</f>
        <v>4.1958668457177648</v>
      </c>
      <c r="GR6" s="276">
        <f>SUM($EZ6:FD6)</f>
        <v>7.4458544099694741</v>
      </c>
      <c r="GS6" s="276">
        <f>SUM($EZ6:FE6)</f>
        <v>9.1794218063698558</v>
      </c>
      <c r="GT6" s="276">
        <f>SUM($EZ6:FF6)</f>
        <v>11.370912649467545</v>
      </c>
      <c r="GU6" s="276">
        <f>SUM($EZ6:FG6)</f>
        <v>14.019214491737021</v>
      </c>
      <c r="GV6" s="276">
        <f>SUM($EZ6:FH6)</f>
        <v>17.123217588155779</v>
      </c>
      <c r="GW6" s="276">
        <f>SUM($EZ6:FI6)</f>
        <v>20.681814889639064</v>
      </c>
      <c r="GX6" s="276">
        <f>SUM($EZ6:FJ6)</f>
        <v>23.453298693282747</v>
      </c>
      <c r="GY6" s="276">
        <f>SUM($EZ6:FK6)</f>
        <v>26.527976179965002</v>
      </c>
      <c r="GZ6" s="276">
        <f>SUM($EZ6:FL6)</f>
        <v>29.905242862725302</v>
      </c>
      <c r="HA6" s="276">
        <f>SUM($EZ6:FM6)</f>
        <v>33.584495459788144</v>
      </c>
      <c r="HB6" s="276">
        <f>SUM($EZ6:FN6)</f>
        <v>37.565131892160224</v>
      </c>
      <c r="HC6" s="276">
        <f>SUM($EZ6:FO6)</f>
        <v>42.165964873523905</v>
      </c>
      <c r="HD6" s="276">
        <f>SUM($EZ6:FP6)</f>
        <v>47.19851620420188</v>
      </c>
      <c r="HE6" s="276">
        <f>SUM($EZ6:FQ6)</f>
        <v>52.661575972017758</v>
      </c>
      <c r="HF6" s="276">
        <f>SUM($EZ6:FR6)</f>
        <v>58.553937655634272</v>
      </c>
      <c r="HG6" s="277">
        <f>SUM($EZ6:FS6)</f>
        <v>64.874398115050298</v>
      </c>
      <c r="HH6" s="74">
        <f t="shared" ref="HH6:HH35" si="182">BD6-FT6</f>
        <v>0</v>
      </c>
      <c r="HI6" s="276">
        <f t="shared" ref="HI6:HI70" si="183">BE6+$AU6-EG6</f>
        <v>171.8971828338743</v>
      </c>
      <c r="HJ6" s="276">
        <f t="shared" ref="HJ6:HJ70" si="184">BF6+$AU6-EH6</f>
        <v>342.83221496425341</v>
      </c>
      <c r="HK6" s="276">
        <f t="shared" ref="HK6:HK70" si="185">BG6+$AU6-EI6</f>
        <v>512.81048178466722</v>
      </c>
      <c r="HL6" s="276">
        <f t="shared" ref="HL6:HL70" si="186">BH6+$AU6-EJ6</f>
        <v>681.83733854527691</v>
      </c>
      <c r="HM6" s="276">
        <f t="shared" ref="HM6:HM70" si="187">BI6+$AV6-EK6</f>
        <v>841.28872639640917</v>
      </c>
      <c r="HN6" s="276">
        <f t="shared" ref="HN6:HN70" si="188">BJ6+$AV6-EL6</f>
        <v>1036.8281170463999</v>
      </c>
      <c r="HO6" s="276">
        <f t="shared" ref="HO6:HO70" si="189">BK6+$AV6-EM6</f>
        <v>1231.7708613039131</v>
      </c>
      <c r="HP6" s="276">
        <f t="shared" ref="HP6:HP70" si="190">BL6+$AV6-EN6</f>
        <v>1426.1187797070843</v>
      </c>
      <c r="HQ6" s="276">
        <f t="shared" ref="HQ6:HQ70" si="191">BM6+$AV6-EO6</f>
        <v>1619.8736872390682</v>
      </c>
      <c r="HR6" s="276">
        <f t="shared" ref="HR6:HR70" si="192">BN6+$AW6-EP6</f>
        <v>1521.4170804738849</v>
      </c>
      <c r="HS6" s="276">
        <f t="shared" ref="HS6:HS70" si="193">BO6+$AW6-EQ6</f>
        <v>1678.28185977558</v>
      </c>
      <c r="HT6" s="276">
        <f t="shared" ref="HT6:HT70" si="194">BP6+$AW6-ER6</f>
        <v>1834.7167736857066</v>
      </c>
      <c r="HU6" s="276">
        <f t="shared" ref="HU6:HU70" si="195">BQ6+$AW6-ES6</f>
        <v>1990.7230001886139</v>
      </c>
      <c r="HV6" s="276">
        <f t="shared" ref="HV6:HV70" si="196">BR6+$AW6-ET6</f>
        <v>2146.3017140405532</v>
      </c>
      <c r="HW6" s="276">
        <f t="shared" ref="HW6:HW70" si="197">BS6+$AX6-EU6</f>
        <v>1775.9942602691592</v>
      </c>
      <c r="HX6" s="276">
        <f t="shared" ref="HX6:HX70" si="198">BT6+$AX6-EV6</f>
        <v>1932.7408008453094</v>
      </c>
      <c r="HY6" s="276">
        <f t="shared" ref="HY6:HY70" si="199">BU6+$AX6-EW6</f>
        <v>2088.7850686067113</v>
      </c>
      <c r="HZ6" s="276">
        <f t="shared" ref="HZ6:HZ70" si="200">BV6+$AX6-EX6</f>
        <v>2244.1302099520326</v>
      </c>
      <c r="IA6" s="277">
        <f t="shared" ref="IA6:IA70" si="201">BW6+$AX6-EY6</f>
        <v>2398.7793571831044</v>
      </c>
      <c r="IB6" s="276">
        <f t="shared" ref="IB6:IB70" si="202">BX6+AY6-EZ6</f>
        <v>0</v>
      </c>
      <c r="IC6" s="276">
        <f t="shared" ref="IC6:IC70" si="203">BY6+$AZ6-FA6</f>
        <v>164.81050522238431</v>
      </c>
      <c r="ID6" s="276">
        <f t="shared" ref="ID6:ID70" si="204">BZ6+$AZ6-FB6</f>
        <v>328.68830484077637</v>
      </c>
      <c r="IE6" s="276">
        <f t="shared" ref="IE6:IE70" si="205">CA6+$AZ6-FC6</f>
        <v>491.63867727928232</v>
      </c>
      <c r="IF6" s="276">
        <f t="shared" ref="IF6:IF70" si="206">CB6+$AZ6-FD6</f>
        <v>653.66687109003067</v>
      </c>
      <c r="IG6" s="276">
        <f t="shared" ref="IG6:IG70" si="207">CC6+$BA6-FE6</f>
        <v>806.9808478912737</v>
      </c>
      <c r="IH6" s="276">
        <f t="shared" ref="IH6:IH70" si="208">CD6+$BA6-FF6</f>
        <v>995.02069914817605</v>
      </c>
      <c r="II6" s="276">
        <f t="shared" ref="II6:II70" si="209">CE6+$BA6-FG6</f>
        <v>1182.6037394059065</v>
      </c>
      <c r="IJ6" s="276">
        <f t="shared" ref="IJ6:IJ70" si="210">CF6+$BA6-FH6</f>
        <v>1369.7310784094877</v>
      </c>
      <c r="IK6" s="276">
        <f t="shared" ref="IK6:IK70" si="211">CG6+$BA6-FI6</f>
        <v>1556.4038232080045</v>
      </c>
      <c r="IL6" s="276">
        <f t="shared" ref="IL6:IL70" si="212">CH6+$BB6-FJ6</f>
        <v>1464.7494181619334</v>
      </c>
      <c r="IM6" s="276">
        <f t="shared" ref="IM6:IM70" si="213">CI6+$BB6-FK6</f>
        <v>1616.519661025251</v>
      </c>
      <c r="IN6" s="276">
        <f t="shared" ref="IN6:IN70" si="214">CJ6+$BB6-FL6</f>
        <v>1767.9873146924906</v>
      </c>
      <c r="IO6" s="276">
        <f t="shared" ref="IO6:IO70" si="215">CK6+$BB6-FM6</f>
        <v>1919.1529824454276</v>
      </c>
      <c r="IP6" s="276">
        <f t="shared" ref="IP6:IP70" si="216">CL6+$BB6-FN6</f>
        <v>2070.0172663630556</v>
      </c>
      <c r="IQ6" s="276">
        <f t="shared" ref="IQ6:IQ70" si="217">CM6+$BC6-FO6</f>
        <v>1716.381672434138</v>
      </c>
      <c r="IR6" s="276">
        <f t="shared" ref="IR6:IR70" si="218">CN6+$BC6-FP6</f>
        <v>1869.9947986363279</v>
      </c>
      <c r="IS6" s="276">
        <f t="shared" ref="IS6:IS70" si="219">CO6+$BC6-FQ6</f>
        <v>2023.17741640138</v>
      </c>
      <c r="IT6" s="276">
        <f t="shared" ref="IT6:IT70" si="220">CP6+$BC6-FR6</f>
        <v>2175.9307322506315</v>
      </c>
      <c r="IU6" s="277">
        <f t="shared" ref="IU6:IU70" si="221">CQ6+$BC6-FS6</f>
        <v>2328.2559493240833</v>
      </c>
      <c r="IV6" s="74">
        <f t="shared" si="50"/>
        <v>53.317847851750983</v>
      </c>
      <c r="IW6" s="275">
        <f t="shared" si="51"/>
        <v>233.41569225611988</v>
      </c>
      <c r="IX6" s="275">
        <f t="shared" si="52"/>
        <v>429.33913252621352</v>
      </c>
      <c r="IY6" s="275">
        <f t="shared" si="53"/>
        <v>651.68071107021603</v>
      </c>
      <c r="IZ6" s="275">
        <f t="shared" si="54"/>
        <v>238.69089087802811</v>
      </c>
      <c r="JA6" s="275">
        <f t="shared" si="55"/>
        <v>341.9383459260751</v>
      </c>
      <c r="JB6" s="74">
        <f t="shared" si="56"/>
        <v>53.313296634420283</v>
      </c>
      <c r="JC6" s="275">
        <f t="shared" si="57"/>
        <v>233.71196660784335</v>
      </c>
      <c r="JD6" s="275">
        <f t="shared" si="58"/>
        <v>430.78698294851228</v>
      </c>
      <c r="JE6" s="275">
        <f t="shared" si="59"/>
        <v>656.52569982693103</v>
      </c>
      <c r="JF6" s="275">
        <f t="shared" si="60"/>
        <v>239.27074873025865</v>
      </c>
      <c r="JG6" s="275">
        <f t="shared" si="61"/>
        <v>343.58448650442676</v>
      </c>
      <c r="JH6" s="524">
        <f t="shared" si="38"/>
        <v>15817.327506974401</v>
      </c>
      <c r="JI6" s="525">
        <f t="shared" si="39"/>
        <v>25867.638668398824</v>
      </c>
      <c r="JJ6" s="524">
        <f t="shared" si="40"/>
        <v>15213.506736254563</v>
      </c>
      <c r="JK6" s="525">
        <f t="shared" si="41"/>
        <v>24944.287744580401</v>
      </c>
      <c r="JL6" s="524">
        <f t="shared" si="42"/>
        <v>31030.834243228965</v>
      </c>
      <c r="JM6" s="525">
        <f t="shared" si="43"/>
        <v>50811.926412979228</v>
      </c>
      <c r="JN6" s="7">
        <f t="shared" si="62"/>
        <v>86.663222370390983</v>
      </c>
      <c r="JO6" s="7">
        <f t="shared" si="63"/>
        <v>159.10207757282288</v>
      </c>
    </row>
    <row r="7" spans="1:279" s="3" customFormat="1" ht="13.5" customHeight="1" x14ac:dyDescent="0.2">
      <c r="A7" s="713" t="s">
        <v>996</v>
      </c>
      <c r="B7" s="3" t="str">
        <f>VLOOKUP(A7,'2021 estimates'!$B$4:$C$218,2)</f>
        <v>WP</v>
      </c>
      <c r="C7" s="646" t="str">
        <f>VLOOKUP(A7,'2021 estimates'!$B$4:$F$218,4,FALSE)</f>
        <v>East Asia &amp; Pacific</v>
      </c>
      <c r="D7" s="695">
        <f>'2021 estimates'!Q7</f>
        <v>10.35</v>
      </c>
      <c r="E7" s="4">
        <f>'2021 estimates'!R7</f>
        <v>3.2915738524186562</v>
      </c>
      <c r="F7" s="47">
        <f>1000*'2021 estimates'!G7/5</f>
        <v>559.59302325581393</v>
      </c>
      <c r="G7" s="47">
        <f>F7</f>
        <v>559.59302325581393</v>
      </c>
      <c r="H7" s="47">
        <f>1000*'2021 estimates'!H7/5</f>
        <v>527.61627906976742</v>
      </c>
      <c r="I7" s="47">
        <f>1000*'2021 estimates'!I7/5</f>
        <v>543.60465116279067</v>
      </c>
      <c r="J7" s="47">
        <f>1000*'2021 estimates'!J7/5</f>
        <v>511.62790697674416</v>
      </c>
      <c r="K7" s="47">
        <f>1000*'2021 estimates'!K7/5</f>
        <v>527.61627906976742</v>
      </c>
      <c r="L7" s="73">
        <f>K7</f>
        <v>527.61627906976742</v>
      </c>
      <c r="M7" s="47">
        <f>1000*'2021 estimates'!L7/5</f>
        <v>495.6395348837209</v>
      </c>
      <c r="N7" s="47">
        <f>1000*'2021 estimates'!M7/5</f>
        <v>511.62790697674416</v>
      </c>
      <c r="O7" s="47">
        <f>1000*'2021 estimates'!N7/5</f>
        <v>479.6511627906977</v>
      </c>
      <c r="P7" s="670">
        <v>0</v>
      </c>
      <c r="Q7" s="124">
        <f>IF('2021 estimates'!AD7&lt;&gt;"",'2021 estimates'!AD7*5/4,IF('2021 estimates'!AL7&lt;&gt;"",'2021 estimates'!AL7*15/14,'2021 estimates'!AN7*15/14))/100000</f>
        <v>9.6428571428571425E-6</v>
      </c>
      <c r="R7" s="124">
        <f>IF('2021 estimates'!AE7&lt;&gt;"",'2021 estimates'!AE7,IF('2021 estimates'!AL7&lt;&gt;"",'2021 estimates'!AL7*15/14,'2021 estimates'!AN7*15/14))/100000</f>
        <v>9.6428571428571425E-6</v>
      </c>
      <c r="S7" s="124">
        <f>IF('2021 estimates'!AF7&lt;&gt;"",'2021 estimates'!AF7,IF('2021 estimates'!AL7&lt;&gt;"",'2021 estimates'!AL7*15/14,'2021 estimates'!AN7*15/14))/100000</f>
        <v>9.6428571428571425E-6</v>
      </c>
      <c r="T7" s="124">
        <f>IF('2021 estimates'!AG7&lt;&gt;"",'2021 estimates'!AG7,'2021 estimates'!$AP7)/100000</f>
        <v>1.0049937260994264E-5</v>
      </c>
      <c r="U7" s="22">
        <v>0</v>
      </c>
      <c r="V7" s="124">
        <f>IF('2021 estimates'!AH7&lt;&gt;"",'2021 estimates'!AH7*5/4,IF('2021 estimates'!AM7&lt;&gt;"",'2021 estimates'!AM7*15/14,'2021 estimates'!AN7*15/14))/100000</f>
        <v>9.6428571428571425E-6</v>
      </c>
      <c r="W7" s="124">
        <f>IF('2021 estimates'!AI7&lt;&gt;"",'2021 estimates'!AI7,IF('2021 estimates'!AM7&lt;&gt;"",'2021 estimates'!AM7*15/14,'2021 estimates'!AN7*15/14))/100000</f>
        <v>9.6428571428571425E-6</v>
      </c>
      <c r="X7" s="124">
        <f>IF('2021 estimates'!AJ7&lt;&gt;"",'2021 estimates'!AJ7,IF('2021 estimates'!AM7&lt;&gt;"",'2021 estimates'!AM7*15/14,'2021 estimates'!AN7*15/14))/100000</f>
        <v>9.6428571428571425E-6</v>
      </c>
      <c r="Y7" s="124">
        <f>IF('2021 estimates'!AK7&lt;&gt;"",'2021 estimates'!AK7,'2021 estimates'!$AQ7)/100000</f>
        <v>1.0049937260994264E-5</v>
      </c>
      <c r="Z7" s="81">
        <f>VLOOKUP($A7,'Mortality-WHO Global Health Obs'!$B$3:$Q$218,7,FALSE)</f>
        <v>1.712E-2</v>
      </c>
      <c r="AA7" s="82">
        <f>VLOOKUP($A7,'Mortality-WHO Global Health Obs'!$B$3:$Q$218,9,FALSE)</f>
        <v>6.8000000000000005E-4</v>
      </c>
      <c r="AB7" s="82">
        <f>VLOOKUP($A7,'Mortality-WHO Global Health Obs'!$B$3:$Q$218,11,FALSE)</f>
        <v>5.5000000000000003E-4</v>
      </c>
      <c r="AC7" s="82">
        <f>VLOOKUP($A7,'Mortality-WHO Global Health Obs'!$B$3:$Q$218,13,FALSE)</f>
        <v>2.7999999999999998E-4</v>
      </c>
      <c r="AD7" s="82">
        <f>VLOOKUP($A7,'Mortality-WHO Global Health Obs'!$B$3:$Q$218,15,FALSE)</f>
        <v>4.2999999999999999E-4</v>
      </c>
      <c r="AE7" s="81">
        <f>VLOOKUP($A7,'Mortality-WHO Global Health Obs'!$B$3:$Q$218,8,FALSE)</f>
        <v>1.515E-2</v>
      </c>
      <c r="AF7" s="82">
        <f>VLOOKUP($A7,'Mortality-WHO Global Health Obs'!$B$3:$Q$218,10,FALSE)</f>
        <v>6.8000000000000005E-4</v>
      </c>
      <c r="AG7" s="82">
        <f>VLOOKUP($A7,'Mortality-WHO Global Health Obs'!$B$3:$Q$218,12,FALSE)</f>
        <v>3.8000000000000002E-4</v>
      </c>
      <c r="AH7" s="82">
        <f>VLOOKUP($A7,'Mortality-WHO Global Health Obs'!$B$3:$Q$218,14,FALSE)</f>
        <v>1.4999999999999999E-4</v>
      </c>
      <c r="AI7" s="82">
        <f>VLOOKUP($A7,'Mortality-WHO Global Health Obs'!$B$3:$Q$218,16,FALSE)</f>
        <v>2.5000000000000001E-4</v>
      </c>
      <c r="AJ7" s="81">
        <f t="shared" ref="AJ7:AS7" si="222">Z7*$E7</f>
        <v>5.6351744353407396E-2</v>
      </c>
      <c r="AK7" s="82">
        <f t="shared" si="222"/>
        <v>2.2382702196446862E-3</v>
      </c>
      <c r="AL7" s="82">
        <f t="shared" si="222"/>
        <v>1.8103656188302611E-3</v>
      </c>
      <c r="AM7" s="82">
        <f t="shared" si="222"/>
        <v>9.2164067867722362E-4</v>
      </c>
      <c r="AN7" s="82">
        <f t="shared" si="222"/>
        <v>1.4153767565400221E-3</v>
      </c>
      <c r="AO7" s="81">
        <f t="shared" si="222"/>
        <v>4.9867343864142641E-2</v>
      </c>
      <c r="AP7" s="82">
        <f t="shared" si="222"/>
        <v>2.2382702196446862E-3</v>
      </c>
      <c r="AQ7" s="82">
        <f t="shared" si="222"/>
        <v>1.2507980639190894E-3</v>
      </c>
      <c r="AR7" s="82">
        <f t="shared" si="222"/>
        <v>4.9373607786279839E-4</v>
      </c>
      <c r="AS7" s="82">
        <f t="shared" si="222"/>
        <v>8.228934631046641E-4</v>
      </c>
      <c r="AT7" s="272">
        <f t="shared" ref="AT7:BC7" si="223">F7*P7</f>
        <v>0</v>
      </c>
      <c r="AU7" s="266">
        <f t="shared" si="223"/>
        <v>5.3960755813953487E-3</v>
      </c>
      <c r="AV7" s="266">
        <f t="shared" si="223"/>
        <v>5.0877284053156141E-3</v>
      </c>
      <c r="AW7" s="266">
        <f t="shared" si="223"/>
        <v>5.2419019933554814E-3</v>
      </c>
      <c r="AX7" s="266">
        <f t="shared" si="223"/>
        <v>5.1418283660900881E-3</v>
      </c>
      <c r="AY7" s="272">
        <f t="shared" si="223"/>
        <v>0</v>
      </c>
      <c r="AZ7" s="266">
        <f t="shared" si="223"/>
        <v>5.0877284053156141E-3</v>
      </c>
      <c r="BA7" s="266">
        <f t="shared" si="223"/>
        <v>4.7793812292358795E-3</v>
      </c>
      <c r="BB7" s="266">
        <f t="shared" si="223"/>
        <v>4.9335548172757468E-3</v>
      </c>
      <c r="BC7" s="266">
        <f t="shared" si="223"/>
        <v>4.8204640932094584E-3</v>
      </c>
      <c r="BD7" s="74">
        <f>AT7</f>
        <v>0</v>
      </c>
      <c r="BE7" s="515">
        <f>HH7</f>
        <v>0</v>
      </c>
      <c r="BF7" s="515">
        <f>HI7</f>
        <v>5.390043397104546E-3</v>
      </c>
      <c r="BG7" s="515">
        <f>HJ7</f>
        <v>1.0768035912187031E-2</v>
      </c>
      <c r="BH7" s="515">
        <f>HK7</f>
        <v>1.6134004488213737E-2</v>
      </c>
      <c r="BI7" s="515">
        <f>HL7*(H7/G7)</f>
        <v>2.026009166460345E-2</v>
      </c>
      <c r="BJ7" s="515">
        <f>HM7</f>
        <v>2.5306573918815675E-2</v>
      </c>
      <c r="BK7" s="515">
        <f>HN7</f>
        <v>3.0343928459800888E-2</v>
      </c>
      <c r="BL7" s="515">
        <f>HO7</f>
        <v>3.5372171797108623E-2</v>
      </c>
      <c r="BM7" s="515">
        <f>HP7</f>
        <v>4.0391320410427138E-2</v>
      </c>
      <c r="BN7" s="515">
        <f>HQ7*(I7/H7)</f>
        <v>4.6777190469323389E-2</v>
      </c>
      <c r="BO7" s="515">
        <f>HR7</f>
        <v>5.1973586099531628E-2</v>
      </c>
      <c r="BP7" s="515">
        <f>HS7</f>
        <v>5.7165194726431903E-2</v>
      </c>
      <c r="BQ7" s="515">
        <f>HT7</f>
        <v>6.2352020759888729E-2</v>
      </c>
      <c r="BR7" s="515">
        <f>HU7</f>
        <v>6.7534068605704184E-2</v>
      </c>
      <c r="BS7" s="515">
        <f>HV7*(J7/I7)</f>
        <v>6.8434204861761522E-2</v>
      </c>
      <c r="BT7" s="515">
        <f>HW7</f>
        <v>7.3475605321188159E-2</v>
      </c>
      <c r="BU7" s="515">
        <f>HX7</f>
        <v>7.8509875346899544E-2</v>
      </c>
      <c r="BV7" s="515">
        <f>HY7</f>
        <v>8.3537025024007033E-2</v>
      </c>
      <c r="BW7" s="516">
        <f>HZ7</f>
        <v>8.8557064423357826E-2</v>
      </c>
      <c r="BX7" s="515">
        <v>1</v>
      </c>
      <c r="BY7" s="515">
        <f>IB7</f>
        <v>0.95135561929055368</v>
      </c>
      <c r="BZ7" s="515">
        <f>IC7</f>
        <v>0.95431065055605468</v>
      </c>
      <c r="CA7" s="515">
        <f>ID7</f>
        <v>0.95725907505969343</v>
      </c>
      <c r="CB7" s="515">
        <f>IE7</f>
        <v>0.96020090757265109</v>
      </c>
      <c r="CC7" s="515">
        <f>IF7*(M7/L7)</f>
        <v>0.90476427417653338</v>
      </c>
      <c r="CD7" s="515">
        <f>IG7</f>
        <v>0.90840969830644336</v>
      </c>
      <c r="CE7" s="515">
        <f>IH7</f>
        <v>0.91205056559734621</v>
      </c>
      <c r="CF7" s="515">
        <f>II7</f>
        <v>0.9156868817453645</v>
      </c>
      <c r="CG7" s="515">
        <f>IJ7</f>
        <v>0.91931865243949995</v>
      </c>
      <c r="CH7" s="515">
        <f>IK7*(N7/M7)</f>
        <v>0.95271833121201921</v>
      </c>
      <c r="CI7" s="515">
        <f>IL7</f>
        <v>0.95718039308624803</v>
      </c>
      <c r="CJ7" s="515">
        <f>IM7</f>
        <v>0.96164025242332862</v>
      </c>
      <c r="CK7" s="515">
        <f>IN7</f>
        <v>0.96609791031046466</v>
      </c>
      <c r="CL7" s="515">
        <f>IO7</f>
        <v>0.97055336783432311</v>
      </c>
      <c r="CM7" s="515">
        <f>IP7*(O7/N7)</f>
        <v>0.91406871195097006</v>
      </c>
      <c r="CN7" s="515">
        <f>IQ7</f>
        <v>0.91813532172552592</v>
      </c>
      <c r="CO7" s="515">
        <f>IR7</f>
        <v>0.92219858648996356</v>
      </c>
      <c r="CP7" s="515">
        <f>IS7</f>
        <v>0.92625850899573769</v>
      </c>
      <c r="CQ7" s="516">
        <f>IT7</f>
        <v>0.93031509199203977</v>
      </c>
      <c r="CR7" s="515">
        <f>0.5*AT7+BD7</f>
        <v>0</v>
      </c>
      <c r="CS7" s="515">
        <f>0.5*$AU7+BE7</f>
        <v>2.6980377906976744E-3</v>
      </c>
      <c r="CT7" s="515">
        <f>0.5*$AU7+BF7</f>
        <v>8.0880811878022204E-3</v>
      </c>
      <c r="CU7" s="515">
        <f>0.5*$AU7+BG7</f>
        <v>1.3466073702884706E-2</v>
      </c>
      <c r="CV7" s="515">
        <f>0.5*$AU7+BH7</f>
        <v>1.8832042278911412E-2</v>
      </c>
      <c r="CW7" s="515">
        <f>0.5*$AV7+BI7</f>
        <v>2.2803955867261257E-2</v>
      </c>
      <c r="CX7" s="515">
        <f>0.5*$AV7+BJ7</f>
        <v>2.7850438121473482E-2</v>
      </c>
      <c r="CY7" s="515">
        <f>0.5*$AV7+BK7</f>
        <v>3.2887792662458698E-2</v>
      </c>
      <c r="CZ7" s="515">
        <f>0.5*$AV7+BL7</f>
        <v>3.791603599976643E-2</v>
      </c>
      <c r="DA7" s="515">
        <f>0.5*$AV7+BM7</f>
        <v>4.2935184613084945E-2</v>
      </c>
      <c r="DB7" s="515">
        <f>0.5*$AW7+BN7</f>
        <v>4.9398141466001133E-2</v>
      </c>
      <c r="DC7" s="515">
        <f>0.5*$AW7+BO7</f>
        <v>5.4594537096209372E-2</v>
      </c>
      <c r="DD7" s="515">
        <f>0.5*$AW7+BP7</f>
        <v>5.978614572310964E-2</v>
      </c>
      <c r="DE7" s="515">
        <f>0.5*$AW7+BQ7</f>
        <v>6.4972971756566467E-2</v>
      </c>
      <c r="DF7" s="515">
        <f>0.5*$AW7+BR7</f>
        <v>7.0155019602381921E-2</v>
      </c>
      <c r="DG7" s="515">
        <f>0.5*$AX7+BS7</f>
        <v>7.1005119044806567E-2</v>
      </c>
      <c r="DH7" s="515">
        <f>0.5*$AX7+BT7</f>
        <v>7.6046519504233204E-2</v>
      </c>
      <c r="DI7" s="515">
        <f>0.5*$AX7+BU7</f>
        <v>8.1080789529944589E-2</v>
      </c>
      <c r="DJ7" s="515">
        <f>0.5*$AX7+BV7</f>
        <v>8.6107939207052078E-2</v>
      </c>
      <c r="DK7" s="516">
        <f>0.5*$AX7+BW7</f>
        <v>9.1127978606402871E-2</v>
      </c>
      <c r="DL7" s="515">
        <f>0.5*AY7+BX7</f>
        <v>1</v>
      </c>
      <c r="DM7" s="515">
        <f>0.5*$AZ7+BY7</f>
        <v>0.95389948349321152</v>
      </c>
      <c r="DN7" s="515">
        <f>0.5*$AZ7+BZ7</f>
        <v>0.95685451475871253</v>
      </c>
      <c r="DO7" s="515">
        <f>0.5*$AZ7+CA7</f>
        <v>0.95980293926235127</v>
      </c>
      <c r="DP7" s="515">
        <f>0.5*$AZ7+CB7</f>
        <v>0.96274477177530893</v>
      </c>
      <c r="DQ7" s="515">
        <f>0.5*$BA7+CC7</f>
        <v>0.90715396479115129</v>
      </c>
      <c r="DR7" s="515">
        <f>0.5*$BA7+CD7</f>
        <v>0.91079938892106127</v>
      </c>
      <c r="DS7" s="515">
        <f>0.5*$BA7+CE7</f>
        <v>0.91444025621196412</v>
      </c>
      <c r="DT7" s="515">
        <f>0.5*$BA7+CF7</f>
        <v>0.91807657235998241</v>
      </c>
      <c r="DU7" s="515">
        <f>0.5*$BA7+CG7</f>
        <v>0.92170834305411786</v>
      </c>
      <c r="DV7" s="515">
        <f>0.5*$BB7+CH7</f>
        <v>0.95518510862065709</v>
      </c>
      <c r="DW7" s="515">
        <f>0.5*$BB7+CI7</f>
        <v>0.9596471704948859</v>
      </c>
      <c r="DX7" s="515">
        <f>0.5*$BB7+CJ7</f>
        <v>0.9641070298319665</v>
      </c>
      <c r="DY7" s="515">
        <f>0.5*$BB7+CK7</f>
        <v>0.96856468771910254</v>
      </c>
      <c r="DZ7" s="515">
        <f>0.5*$BB7+CL7</f>
        <v>0.97302014524296099</v>
      </c>
      <c r="EA7" s="515">
        <f>0.5*$BC7+CM7</f>
        <v>0.91647894399757479</v>
      </c>
      <c r="EB7" s="515">
        <f>0.5*$BC7+CN7</f>
        <v>0.92054555377213065</v>
      </c>
      <c r="EC7" s="515">
        <f>0.5*$BC7+CO7</f>
        <v>0.92460881853656829</v>
      </c>
      <c r="ED7" s="515">
        <f>0.5*$BC7+CP7</f>
        <v>0.92866874104234243</v>
      </c>
      <c r="EE7" s="516">
        <f>0.5*$BC7+CQ7</f>
        <v>0.9327253240386445</v>
      </c>
      <c r="EF7" s="276">
        <f>CR7*(1-EXP(-AJ7))</f>
        <v>0</v>
      </c>
      <c r="EG7" s="276">
        <f>CS7*(1-EXP(-$AK7))</f>
        <v>6.0321842908025629E-6</v>
      </c>
      <c r="EH7" s="276">
        <f>CT7*(1-EXP(-$AK7))</f>
        <v>1.8083066312862946E-5</v>
      </c>
      <c r="EI7" s="276">
        <f>CU7*(1-EXP(-$AK7))</f>
        <v>3.0107005368640789E-5</v>
      </c>
      <c r="EJ7" s="276">
        <f>CV7*(1-EXP(-$AK7))</f>
        <v>4.2104061696335312E-5</v>
      </c>
      <c r="EK7" s="276">
        <f>CW7*(1-EXP(-$AL7))</f>
        <v>4.1246151103388189E-5</v>
      </c>
      <c r="EL7" s="276">
        <f>CX7*(1-EXP(-$AL7))</f>
        <v>5.0373864330400452E-5</v>
      </c>
      <c r="EM7" s="276">
        <f>CY7*(1-EXP(-$AL7))</f>
        <v>5.9485068007877491E-5</v>
      </c>
      <c r="EN7" s="276">
        <f>CZ7*(1-EXP(-$AL7))</f>
        <v>6.8579791997102078E-5</v>
      </c>
      <c r="EO7" s="276">
        <f>DA7*(1-EXP(-$AL7))</f>
        <v>7.7658066105346072E-5</v>
      </c>
      <c r="EP7" s="276">
        <f>DB7*(1-EXP(-$AM7))</f>
        <v>4.5506363147239989E-5</v>
      </c>
      <c r="EQ7" s="276">
        <f>DC7*(1-EXP(-$AM7))</f>
        <v>5.0293366455203301E-5</v>
      </c>
      <c r="ER7" s="276">
        <f>DD7*(1-EXP(-$AM7))</f>
        <v>5.5075959898656434E-5</v>
      </c>
      <c r="ES7" s="276">
        <f>DE7*(1-EXP(-$AM7))</f>
        <v>5.9854147540037594E-5</v>
      </c>
      <c r="ET7" s="276">
        <f>DF7*(1-EXP(-$AM7))</f>
        <v>6.4627933438042562E-5</v>
      </c>
      <c r="EU7" s="276">
        <f>DG7*(1-EXP(-$AN7))</f>
        <v>1.0042790666344932E-4</v>
      </c>
      <c r="EV7" s="276">
        <f>DH7*(1-EXP(-$AN7))</f>
        <v>1.0755834037869848E-4</v>
      </c>
      <c r="EW7" s="276">
        <f>DI7*(1-EXP(-$AN7))</f>
        <v>1.1467868898260273E-4</v>
      </c>
      <c r="EX7" s="276">
        <f>DJ7*(1-EXP(-$AN7))</f>
        <v>1.2178896673929733E-4</v>
      </c>
      <c r="EY7" s="277">
        <f>DK7*(1-EXP(-$AN7))</f>
        <v>1.2888918789274266E-4</v>
      </c>
      <c r="EZ7" s="276">
        <f>DL7*(1-EXP(-AO7))</f>
        <v>4.8644380709446322E-2</v>
      </c>
      <c r="FA7" s="276">
        <f>DM7*(1-EXP(-$AP7))</f>
        <v>2.1326971398145243E-3</v>
      </c>
      <c r="FB7" s="276">
        <f>DN7*(1-EXP(-$AP7))</f>
        <v>2.1393039016768096E-3</v>
      </c>
      <c r="FC7" s="276">
        <f>DO7*(1-EXP(-$AP7))</f>
        <v>2.1458958923578847E-3</v>
      </c>
      <c r="FD7" s="276">
        <f>DP7*(1-EXP(-$AP7))</f>
        <v>2.1524731448826712E-3</v>
      </c>
      <c r="FE7" s="276">
        <f>DQ7*(1-EXP(-$AQ7))</f>
        <v>1.1339570993258866E-3</v>
      </c>
      <c r="FF7" s="276">
        <f>DR7*(1-EXP(-$AQ7))</f>
        <v>1.138513938332942E-3</v>
      </c>
      <c r="FG7" s="276">
        <f>DS7*(1-EXP(-$AQ7))</f>
        <v>1.1430650812176819E-3</v>
      </c>
      <c r="FH7" s="276">
        <f>DT7*(1-EXP(-$AQ7))</f>
        <v>1.147610535100351E-3</v>
      </c>
      <c r="FI7" s="276">
        <f>DU7*(1-EXP(-$AQ7))</f>
        <v>1.1521503070922937E-3</v>
      </c>
      <c r="FJ7" s="276">
        <f>DV7*(1-EXP(-$AR7))</f>
        <v>4.7149294304692717E-4</v>
      </c>
      <c r="FK7" s="276">
        <f>DW7*(1-EXP(-$AR7))</f>
        <v>4.7369548019512005E-4</v>
      </c>
      <c r="FL7" s="276">
        <f>DX7*(1-EXP(-$AR7))</f>
        <v>4.7589693013967791E-4</v>
      </c>
      <c r="FM7" s="276">
        <f>DY7*(1-EXP(-$AR7))</f>
        <v>4.7809729341725992E-4</v>
      </c>
      <c r="FN7" s="276">
        <f>DZ7*(1-EXP(-$AR7))</f>
        <v>4.8029657056426045E-4</v>
      </c>
      <c r="FO7" s="276">
        <f>EA7*(1-EXP(-$AS7))</f>
        <v>7.5385431865359687E-4</v>
      </c>
      <c r="FP7" s="276">
        <f>EB7*(1-EXP(-$AS7))</f>
        <v>7.5719932877183914E-4</v>
      </c>
      <c r="FQ7" s="276">
        <f>EC7*(1-EXP(-$AS7))</f>
        <v>7.6054158743535339E-4</v>
      </c>
      <c r="FR7" s="276">
        <f>ED7*(1-EXP(-$AS7))</f>
        <v>7.6388109690736245E-4</v>
      </c>
      <c r="FS7" s="277">
        <f>EE7*(1-EXP(-$AS7))</f>
        <v>7.6721785944922744E-4</v>
      </c>
      <c r="FT7" s="74">
        <f>SUM($EF7:EF7)</f>
        <v>0</v>
      </c>
      <c r="FU7" s="276">
        <f>SUM($EF7:EG7)</f>
        <v>6.0321842908025629E-6</v>
      </c>
      <c r="FV7" s="276">
        <f>SUM($EF7:EH7)</f>
        <v>2.4115250603665507E-5</v>
      </c>
      <c r="FW7" s="276">
        <f>SUM($EF7:EI7)</f>
        <v>5.4222255972306296E-5</v>
      </c>
      <c r="FX7" s="276">
        <f>SUM($EF7:EJ7)</f>
        <v>9.6326317668641608E-5</v>
      </c>
      <c r="FY7" s="276">
        <f>SUM($EF7:EK7)</f>
        <v>1.375724687720298E-4</v>
      </c>
      <c r="FZ7" s="276">
        <f>SUM($EF7:EL7)</f>
        <v>1.8794633310243025E-4</v>
      </c>
      <c r="GA7" s="276">
        <f>SUM($EF7:EM7)</f>
        <v>2.4743140111030773E-4</v>
      </c>
      <c r="GB7" s="276">
        <f>SUM($EF7:EN7)</f>
        <v>3.1601119310740978E-4</v>
      </c>
      <c r="GC7" s="276">
        <f>SUM($EF7:EO7)</f>
        <v>3.9366925921275583E-4</v>
      </c>
      <c r="GD7" s="276">
        <f>SUM($EF7:EP7)</f>
        <v>4.3917562235999582E-4</v>
      </c>
      <c r="GE7" s="276">
        <f>SUM($EF7:EQ7)</f>
        <v>4.8946898881519916E-4</v>
      </c>
      <c r="GF7" s="276">
        <f>SUM($EF7:ER7)</f>
        <v>5.4454494871385563E-4</v>
      </c>
      <c r="GG7" s="276">
        <f>SUM($EF7:ES7)</f>
        <v>6.0439909625389324E-4</v>
      </c>
      <c r="GH7" s="276">
        <f>SUM($EF7:ET7)</f>
        <v>6.6902702969193575E-4</v>
      </c>
      <c r="GI7" s="276">
        <f>SUM($EF7:EU7)</f>
        <v>7.6945493635538508E-4</v>
      </c>
      <c r="GJ7" s="276">
        <f>SUM($EF7:EV7)</f>
        <v>8.7701327673408362E-4</v>
      </c>
      <c r="GK7" s="276">
        <f>SUM($EF7:EW7)</f>
        <v>9.9169196571668636E-4</v>
      </c>
      <c r="GL7" s="276">
        <f>SUM($EF7:EX7)</f>
        <v>1.1134809324559838E-3</v>
      </c>
      <c r="GM7" s="276">
        <f>SUM($EF7:EY7)</f>
        <v>1.2423701203487264E-3</v>
      </c>
      <c r="GN7" s="74">
        <f>SUM($EZ7:EZ7)</f>
        <v>4.8644380709446322E-2</v>
      </c>
      <c r="GO7" s="276">
        <f>SUM($EZ7:FA7)</f>
        <v>5.0777077849260846E-2</v>
      </c>
      <c r="GP7" s="276">
        <f>SUM($EZ7:FB7)</f>
        <v>5.2916381750937658E-2</v>
      </c>
      <c r="GQ7" s="276">
        <f>SUM($EZ7:FC7)</f>
        <v>5.5062277643295542E-2</v>
      </c>
      <c r="GR7" s="276">
        <f>SUM($EZ7:FD7)</f>
        <v>5.7214750788178212E-2</v>
      </c>
      <c r="GS7" s="276">
        <f>SUM($EZ7:FE7)</f>
        <v>5.8348707887504098E-2</v>
      </c>
      <c r="GT7" s="276">
        <f>SUM($EZ7:FF7)</f>
        <v>5.9487221825837037E-2</v>
      </c>
      <c r="GU7" s="276">
        <f>SUM($EZ7:FG7)</f>
        <v>6.0630286907054722E-2</v>
      </c>
      <c r="GV7" s="276">
        <f>SUM($EZ7:FH7)</f>
        <v>6.1777897442155075E-2</v>
      </c>
      <c r="GW7" s="276">
        <f>SUM($EZ7:FI7)</f>
        <v>6.2930047749247375E-2</v>
      </c>
      <c r="GX7" s="276">
        <f>SUM($EZ7:FJ7)</f>
        <v>6.3401540692294298E-2</v>
      </c>
      <c r="GY7" s="276">
        <f>SUM($EZ7:FK7)</f>
        <v>6.3875236172489414E-2</v>
      </c>
      <c r="GZ7" s="276">
        <f>SUM($EZ7:FL7)</f>
        <v>6.4351133102629091E-2</v>
      </c>
      <c r="HA7" s="276">
        <f>SUM($EZ7:FM7)</f>
        <v>6.482923039604635E-2</v>
      </c>
      <c r="HB7" s="276">
        <f>SUM($EZ7:FN7)</f>
        <v>6.5309526966610604E-2</v>
      </c>
      <c r="HC7" s="276">
        <f>SUM($EZ7:FO7)</f>
        <v>6.6063381285264206E-2</v>
      </c>
      <c r="HD7" s="276">
        <f>SUM($EZ7:FP7)</f>
        <v>6.6820580614036049E-2</v>
      </c>
      <c r="HE7" s="276">
        <f>SUM($EZ7:FQ7)</f>
        <v>6.7581122201471402E-2</v>
      </c>
      <c r="HF7" s="276">
        <f>SUM($EZ7:FR7)</f>
        <v>6.8345003298378768E-2</v>
      </c>
      <c r="HG7" s="277">
        <f>SUM($EZ7:FS7)</f>
        <v>6.9112221157827988E-2</v>
      </c>
      <c r="HH7" s="74">
        <f>BD7-FT7</f>
        <v>0</v>
      </c>
      <c r="HI7" s="276">
        <f>BE7+$AU7-EG7</f>
        <v>5.390043397104546E-3</v>
      </c>
      <c r="HJ7" s="276">
        <f>BF7+$AU7-EH7</f>
        <v>1.0768035912187031E-2</v>
      </c>
      <c r="HK7" s="276">
        <f>BG7+$AU7-EI7</f>
        <v>1.6134004488213737E-2</v>
      </c>
      <c r="HL7" s="276">
        <f>BH7+$AU7-EJ7</f>
        <v>2.1487976007912749E-2</v>
      </c>
      <c r="HM7" s="276">
        <f>BI7+$AV7-EK7</f>
        <v>2.5306573918815675E-2</v>
      </c>
      <c r="HN7" s="276">
        <f>BJ7+$AV7-EL7</f>
        <v>3.0343928459800888E-2</v>
      </c>
      <c r="HO7" s="276">
        <f>BK7+$AV7-EM7</f>
        <v>3.5372171797108623E-2</v>
      </c>
      <c r="HP7" s="276">
        <f>BL7+$AV7-EN7</f>
        <v>4.0391320410427138E-2</v>
      </c>
      <c r="HQ7" s="276">
        <f>BM7+$AV7-EO7</f>
        <v>4.5401390749637408E-2</v>
      </c>
      <c r="HR7" s="276">
        <f>BN7+$AW7-EP7</f>
        <v>5.1973586099531628E-2</v>
      </c>
      <c r="HS7" s="276">
        <f>BO7+$AW7-EQ7</f>
        <v>5.7165194726431903E-2</v>
      </c>
      <c r="HT7" s="276">
        <f>BP7+$AW7-ER7</f>
        <v>6.2352020759888729E-2</v>
      </c>
      <c r="HU7" s="276">
        <f>BQ7+$AW7-ES7</f>
        <v>6.7534068605704184E-2</v>
      </c>
      <c r="HV7" s="276">
        <f>BR7+$AW7-ET7</f>
        <v>7.2711342665621612E-2</v>
      </c>
      <c r="HW7" s="276">
        <f>BS7+$AX7-EU7</f>
        <v>7.3475605321188159E-2</v>
      </c>
      <c r="HX7" s="276">
        <f>BT7+$AX7-EV7</f>
        <v>7.8509875346899544E-2</v>
      </c>
      <c r="HY7" s="276">
        <f>BU7+$AX7-EW7</f>
        <v>8.3537025024007033E-2</v>
      </c>
      <c r="HZ7" s="276">
        <f>BV7+$AX7-EX7</f>
        <v>8.8557064423357826E-2</v>
      </c>
      <c r="IA7" s="277">
        <f>BW7+$AX7-EY7</f>
        <v>9.3570003601555179E-2</v>
      </c>
      <c r="IB7" s="276">
        <f>BX7+AY7-EZ7</f>
        <v>0.95135561929055368</v>
      </c>
      <c r="IC7" s="276">
        <f>BY7+$AZ7-FA7</f>
        <v>0.95431065055605468</v>
      </c>
      <c r="ID7" s="276">
        <f>BZ7+$AZ7-FB7</f>
        <v>0.95725907505969343</v>
      </c>
      <c r="IE7" s="276">
        <f>CA7+$AZ7-FC7</f>
        <v>0.96020090757265109</v>
      </c>
      <c r="IF7" s="276">
        <f>CB7+$AZ7-FD7</f>
        <v>0.96313616283308401</v>
      </c>
      <c r="IG7" s="276">
        <f>CC7+$BA7-FE7</f>
        <v>0.90840969830644336</v>
      </c>
      <c r="IH7" s="276">
        <f>CD7+$BA7-FF7</f>
        <v>0.91205056559734621</v>
      </c>
      <c r="II7" s="276">
        <f>CE7+$BA7-FG7</f>
        <v>0.9156868817453645</v>
      </c>
      <c r="IJ7" s="276">
        <f>CF7+$BA7-FH7</f>
        <v>0.91931865243949995</v>
      </c>
      <c r="IK7" s="276">
        <f>CG7+$BA7-FI7</f>
        <v>0.92294588336164363</v>
      </c>
      <c r="IL7" s="276">
        <f>CH7+$BB7-FJ7</f>
        <v>0.95718039308624803</v>
      </c>
      <c r="IM7" s="276">
        <f>CI7+$BB7-FK7</f>
        <v>0.96164025242332862</v>
      </c>
      <c r="IN7" s="276">
        <f>CJ7+$BB7-FL7</f>
        <v>0.96609791031046466</v>
      </c>
      <c r="IO7" s="276">
        <f>CK7+$BB7-FM7</f>
        <v>0.97055336783432311</v>
      </c>
      <c r="IP7" s="276">
        <f>CL7+$BB7-FN7</f>
        <v>0.97500662608103461</v>
      </c>
      <c r="IQ7" s="276">
        <f>CM7+$BC7-FO7</f>
        <v>0.91813532172552592</v>
      </c>
      <c r="IR7" s="276">
        <f>CN7+$BC7-FP7</f>
        <v>0.92219858648996356</v>
      </c>
      <c r="IS7" s="276">
        <f>CO7+$BC7-FQ7</f>
        <v>0.92625850899573769</v>
      </c>
      <c r="IT7" s="276">
        <f>CP7+$BC7-FR7</f>
        <v>0.93031509199203977</v>
      </c>
      <c r="IU7" s="277">
        <f>CQ7+$BC7-FS7</f>
        <v>0.93436833822580001</v>
      </c>
      <c r="IV7" s="74">
        <f>100000*(1.5*(HH7/F7)+(HI7/G7)+(HJ7/G7)+(HK7/G7)+0.5*(HL7/G7))/5</f>
        <v>1.5381203843847087</v>
      </c>
      <c r="IW7" s="275">
        <f>100000*(0.5*HL7/G7 + HM7/H7+HN7/H7+HO7/H7+HP7/H7+0.5*HQ7/H7)/5</f>
        <v>6.225916155689899</v>
      </c>
      <c r="IX7" s="275">
        <f>100000*(0.5*HQ7/H7 + HR7/I7+HS7/I7+HT7/I7+HU7/I7+0.5*HV7/I7)/5</f>
        <v>10.992147919262671</v>
      </c>
      <c r="IY7" s="275">
        <f>100000*(0.5*HV7/I7 + HW7/J7+HX7/J7+HY7/J7+HZ7/J7+0.5*IA7/J7)/5</f>
        <v>15.835010906296157</v>
      </c>
      <c r="IZ7" s="275">
        <f>AVERAGE(IV7:IX7)</f>
        <v>6.2520614864457587</v>
      </c>
      <c r="JA7" s="275">
        <f>AVERAGE(IV7:IY7)</f>
        <v>8.647798841408358</v>
      </c>
      <c r="JB7" s="74">
        <f>100000*(1.5*(IB7/K7)+(IC7/L7)+(ID7/L7)+(IE7/L7)+0.5*(IF7/L7))/5</f>
        <v>181.20639309950695</v>
      </c>
      <c r="JC7" s="275">
        <f>100000*(0.5*IF7/L7 + IG7/M7+IH7/M7+II7/M7+IJ7/M7+0.5*IK7/M7)/5</f>
        <v>184.38080723038868</v>
      </c>
      <c r="JD7" s="275">
        <f>100000*(0.5*IK7/M7 + IL7/N7+IM7/N7+IN7/N7+IO7/N7+0.5*IP7/N7)/5</f>
        <v>188.39216299903487</v>
      </c>
      <c r="JE7" s="275">
        <f>100000*(0.5*IP7/N7 + IQ7/O7+IR7/O7+IS7/O7+IT7/O7+0.5*IU7/O7)/5</f>
        <v>192.68695221773675</v>
      </c>
      <c r="JF7" s="275">
        <f>AVERAGE(JB7:JD7)</f>
        <v>184.65978777631017</v>
      </c>
      <c r="JG7" s="275">
        <f>AVERAGE(JB7:JE7)</f>
        <v>186.6665788866668</v>
      </c>
      <c r="JH7" s="524">
        <f>0.5*(SUM(BD7:BR7)+SUM(HH7:HV7))</f>
        <v>0.50604994435376338</v>
      </c>
      <c r="JI7" s="525">
        <f>0.5*(SUM(BD7:BW7)+SUM(HH7:IA7))</f>
        <v>0.91113161870087434</v>
      </c>
      <c r="JJ7" s="524">
        <f>0.5*(SUM(BX7:CL7) +SUM(IB7:IP7))</f>
        <v>14.19334961305413</v>
      </c>
      <c r="JK7" s="525">
        <f>0.5*(SUM(BX7:CQ7) +SUM(IB7:IU7))</f>
        <v>18.81447564734578</v>
      </c>
      <c r="JL7" s="524">
        <f>JH7+JJ7</f>
        <v>14.699399557407894</v>
      </c>
      <c r="JM7" s="525">
        <f>JI7+JK7</f>
        <v>19.725607266046655</v>
      </c>
      <c r="JN7" s="7">
        <f>GH7+HB7</f>
        <v>6.5978553996302536E-2</v>
      </c>
      <c r="JO7" s="7">
        <f>GM7+HG7</f>
        <v>7.0354591278176712E-2</v>
      </c>
    </row>
    <row r="8" spans="1:279" s="3" customFormat="1" ht="13.5" customHeight="1" x14ac:dyDescent="0.2">
      <c r="A8" s="687" t="s">
        <v>188</v>
      </c>
      <c r="B8" s="3" t="str">
        <f>VLOOKUP(A8,'2021 estimates'!$B$4:$C$218,2)</f>
        <v>EUR</v>
      </c>
      <c r="C8" s="371" t="str">
        <f>VLOOKUP(A8,'2021 estimates'!$B$4:$F$218,4,FALSE)</f>
        <v>Europe &amp; Central Asia</v>
      </c>
      <c r="D8" s="695">
        <f>'2021 estimates'!Q8</f>
        <v>2.83160690998396</v>
      </c>
      <c r="E8" s="4">
        <f>'2021 estimates'!R8</f>
        <v>1.9959459217577948</v>
      </c>
      <c r="F8" s="47">
        <f>1000*'2021 estimates'!G8/5</f>
        <v>323.71976702096151</v>
      </c>
      <c r="G8" s="47">
        <f t="shared" si="44"/>
        <v>323.71976702096151</v>
      </c>
      <c r="H8" s="47">
        <f>1000*'2021 estimates'!H8/5</f>
        <v>361.72694066932115</v>
      </c>
      <c r="I8" s="47">
        <f>1000*'2021 estimates'!I8/5</f>
        <v>400.54493402217906</v>
      </c>
      <c r="J8" s="47">
        <f>1000*'2021 estimates'!J8/5</f>
        <v>394.97054855375302</v>
      </c>
      <c r="K8" s="47">
        <f>1000*'2021 estimates'!K8/5</f>
        <v>304.2600941130014</v>
      </c>
      <c r="L8" s="73">
        <f t="shared" si="45"/>
        <v>304.2600941130014</v>
      </c>
      <c r="M8" s="47">
        <f>1000*'2021 estimates'!L8/5</f>
        <v>340.03751357399062</v>
      </c>
      <c r="N8" s="47">
        <f>1000*'2021 estimates'!M8/5</f>
        <v>376.32169535029118</v>
      </c>
      <c r="O8" s="47">
        <f>1000*'2021 estimates'!N8/5</f>
        <v>371.76083451248803</v>
      </c>
      <c r="P8" s="22">
        <v>0</v>
      </c>
      <c r="Q8" s="124">
        <f>IF('2021 estimates'!AD8&lt;&gt;"",'2021 estimates'!AD8*5/4,IF('2021 estimates'!AL8&lt;&gt;"",'2021 estimates'!AL8*15/14,'2021 estimates'!AN8*15/14))/100000</f>
        <v>2.0207142857142855E-4</v>
      </c>
      <c r="R8" s="124">
        <f>IF('2021 estimates'!AE8&lt;&gt;"",'2021 estimates'!AE8,IF('2021 estimates'!AL8&lt;&gt;"",'2021 estimates'!AL8*15/14,'2021 estimates'!AN8*15/14))/100000</f>
        <v>2.0207142857142855E-4</v>
      </c>
      <c r="S8" s="124">
        <f>IF('2021 estimates'!AF8&lt;&gt;"",'2021 estimates'!AF8,IF('2021 estimates'!AL8&lt;&gt;"",'2021 estimates'!AL8*15/14,'2021 estimates'!AN8*15/14))/100000</f>
        <v>2.0207142857142855E-4</v>
      </c>
      <c r="T8" s="124">
        <f>IF('2021 estimates'!AG8&lt;&gt;"",'2021 estimates'!AG8,'2021 estimates'!$AP8)/100000</f>
        <v>1.4305770031541323E-4</v>
      </c>
      <c r="U8" s="22">
        <v>0</v>
      </c>
      <c r="V8" s="124">
        <f>IF('2021 estimates'!AH8&lt;&gt;"",'2021 estimates'!AH8*5/4,IF('2021 estimates'!AM8&lt;&gt;"",'2021 estimates'!AM8*15/14,'2021 estimates'!AN8*15/14))/100000</f>
        <v>2.0207142857142855E-4</v>
      </c>
      <c r="W8" s="124">
        <f>IF('2021 estimates'!AI8&lt;&gt;"",'2021 estimates'!AI8,IF('2021 estimates'!AM8&lt;&gt;"",'2021 estimates'!AM8*15/14,'2021 estimates'!AN8*15/14))/100000</f>
        <v>2.0207142857142855E-4</v>
      </c>
      <c r="X8" s="124">
        <f>IF('2021 estimates'!AJ8&lt;&gt;"",'2021 estimates'!AJ8,IF('2021 estimates'!AM8&lt;&gt;"",'2021 estimates'!AM8*15/14,'2021 estimates'!AN8*15/14))/100000</f>
        <v>2.0207142857142855E-4</v>
      </c>
      <c r="Y8" s="124">
        <f>IF('2021 estimates'!AK8&lt;&gt;"",'2021 estimates'!AK8,'2021 estimates'!$AQ8)/100000</f>
        <v>1.4305770031541323E-4</v>
      </c>
      <c r="Z8" s="704">
        <f>VLOOKUP($A8,'Mortality-WHO Global Health Obs'!$B$3:$Q$218,7,FALSE)</f>
        <v>2.65E-3</v>
      </c>
      <c r="AA8" s="705">
        <f>VLOOKUP($A8,'Mortality-WHO Global Health Obs'!$B$3:$Q$218,9,FALSE)</f>
        <v>1.3999999999999999E-4</v>
      </c>
      <c r="AB8" s="705">
        <f>VLOOKUP($A8,'Mortality-WHO Global Health Obs'!$B$3:$Q$218,11,FALSE)</f>
        <v>9.0000000000000006E-5</v>
      </c>
      <c r="AC8" s="705">
        <f>VLOOKUP($A8,'Mortality-WHO Global Health Obs'!$B$3:$Q$218,13,FALSE)</f>
        <v>1E-4</v>
      </c>
      <c r="AD8" s="705">
        <f>VLOOKUP($A8,'Mortality-WHO Global Health Obs'!$B$3:$Q$218,15,FALSE)</f>
        <v>2.4000000000000001E-4</v>
      </c>
      <c r="AE8" s="81">
        <f>VLOOKUP($A8,'Mortality-WHO Global Health Obs'!$B$3:$Q$218,8,FALSE)</f>
        <v>2.3700000000000001E-3</v>
      </c>
      <c r="AF8" s="82">
        <f>VLOOKUP($A8,'Mortality-WHO Global Health Obs'!$B$3:$Q$218,10,FALSE)</f>
        <v>1.2E-4</v>
      </c>
      <c r="AG8" s="82">
        <f>VLOOKUP($A8,'Mortality-WHO Global Health Obs'!$B$3:$Q$218,12,FALSE)</f>
        <v>8.0000000000000007E-5</v>
      </c>
      <c r="AH8" s="82">
        <f>VLOOKUP($A8,'Mortality-WHO Global Health Obs'!$B$3:$Q$218,14,FALSE)</f>
        <v>8.0000000000000007E-5</v>
      </c>
      <c r="AI8" s="82">
        <f>VLOOKUP($A8,'Mortality-WHO Global Health Obs'!$B$3:$Q$218,16,FALSE)</f>
        <v>1.2E-4</v>
      </c>
      <c r="AJ8" s="81">
        <f t="shared" si="0"/>
        <v>5.2892566926581565E-3</v>
      </c>
      <c r="AK8" s="82">
        <f t="shared" si="1"/>
        <v>2.7943242904609127E-4</v>
      </c>
      <c r="AL8" s="82">
        <f t="shared" si="1"/>
        <v>1.7963513295820153E-4</v>
      </c>
      <c r="AM8" s="82">
        <f t="shared" si="1"/>
        <v>1.9959459217577948E-4</v>
      </c>
      <c r="AN8" s="82">
        <f t="shared" si="1"/>
        <v>4.7902702122187076E-4</v>
      </c>
      <c r="AO8" s="81">
        <f t="shared" si="1"/>
        <v>4.7303918345659741E-3</v>
      </c>
      <c r="AP8" s="82">
        <f t="shared" si="1"/>
        <v>2.3951351061093538E-4</v>
      </c>
      <c r="AQ8" s="82">
        <f t="shared" si="1"/>
        <v>1.5967567374062361E-4</v>
      </c>
      <c r="AR8" s="82">
        <f t="shared" si="1"/>
        <v>1.5967567374062361E-4</v>
      </c>
      <c r="AS8" s="82">
        <f t="shared" si="1"/>
        <v>2.3951351061093538E-4</v>
      </c>
      <c r="AT8" s="272">
        <f t="shared" si="46"/>
        <v>0</v>
      </c>
      <c r="AU8" s="266">
        <f t="shared" si="2"/>
        <v>6.5414515778735721E-2</v>
      </c>
      <c r="AV8" s="266">
        <f t="shared" si="3"/>
        <v>7.3094679653822103E-2</v>
      </c>
      <c r="AW8" s="266">
        <f t="shared" si="4"/>
        <v>8.0938687024910319E-2</v>
      </c>
      <c r="AX8" s="266">
        <f t="shared" si="47"/>
        <v>5.6503578368417171E-2</v>
      </c>
      <c r="AY8" s="272">
        <f t="shared" si="48"/>
        <v>0</v>
      </c>
      <c r="AZ8" s="266">
        <f t="shared" si="5"/>
        <v>6.1482271874691491E-2</v>
      </c>
      <c r="BA8" s="266">
        <f t="shared" si="6"/>
        <v>6.8711866135772806E-2</v>
      </c>
      <c r="BB8" s="266">
        <f t="shared" si="7"/>
        <v>7.6043862581855262E-2</v>
      </c>
      <c r="BC8" s="266">
        <f t="shared" si="8"/>
        <v>5.3183250052695447E-2</v>
      </c>
      <c r="BD8" s="74">
        <f t="shared" si="49"/>
        <v>0</v>
      </c>
      <c r="BE8" s="515">
        <f t="shared" si="64"/>
        <v>0</v>
      </c>
      <c r="BF8" s="515">
        <f t="shared" si="65"/>
        <v>6.5405377587029273E-2</v>
      </c>
      <c r="BG8" s="515">
        <f t="shared" si="66"/>
        <v>0.13079248134379601</v>
      </c>
      <c r="BH8" s="515">
        <f t="shared" si="67"/>
        <v>0.19616131637588763</v>
      </c>
      <c r="BI8" s="515">
        <f t="shared" si="68"/>
        <v>0.29221538118768409</v>
      </c>
      <c r="BJ8" s="515">
        <f t="shared" si="69"/>
        <v>0.36525100881047357</v>
      </c>
      <c r="BK8" s="515">
        <f t="shared" si="70"/>
        <v>0.43827351784689911</v>
      </c>
      <c r="BL8" s="515">
        <f t="shared" si="71"/>
        <v>0.511282910653308</v>
      </c>
      <c r="BM8" s="515">
        <f t="shared" si="72"/>
        <v>0.58427918958562453</v>
      </c>
      <c r="BN8" s="515">
        <f t="shared" si="73"/>
        <v>0.72779513445262789</v>
      </c>
      <c r="BO8" s="515">
        <f t="shared" si="74"/>
        <v>0.80858049534441812</v>
      </c>
      <c r="BP8" s="515">
        <f t="shared" si="75"/>
        <v>0.88934973352410407</v>
      </c>
      <c r="BQ8" s="515">
        <f t="shared" si="76"/>
        <v>0.97010285220937065</v>
      </c>
      <c r="BR8" s="515">
        <f t="shared" si="77"/>
        <v>1.0508398546172606</v>
      </c>
      <c r="BS8" s="515">
        <f t="shared" si="78"/>
        <v>1.1158128085092081</v>
      </c>
      <c r="BT8" s="515">
        <f t="shared" si="79"/>
        <v>1.1717684802628208</v>
      </c>
      <c r="BU8" s="515">
        <f t="shared" si="80"/>
        <v>1.2276973541566347</v>
      </c>
      <c r="BV8" s="515">
        <f t="shared" si="81"/>
        <v>1.2835994430244748</v>
      </c>
      <c r="BW8" s="516">
        <f t="shared" si="82"/>
        <v>1.3394747596940195</v>
      </c>
      <c r="BX8" s="515">
        <v>0</v>
      </c>
      <c r="BY8" s="515">
        <f t="shared" si="83"/>
        <v>0</v>
      </c>
      <c r="BZ8" s="515">
        <f t="shared" si="84"/>
        <v>6.1474909838991669E-2</v>
      </c>
      <c r="CA8" s="515">
        <f t="shared" si="85"/>
        <v>0.12293509736967957</v>
      </c>
      <c r="CB8" s="515">
        <f t="shared" si="86"/>
        <v>0.18438056611783321</v>
      </c>
      <c r="CC8" s="515">
        <f t="shared" si="87"/>
        <v>0.27471584852968267</v>
      </c>
      <c r="CD8" s="515">
        <f t="shared" si="88"/>
        <v>0.34337836736038163</v>
      </c>
      <c r="CE8" s="515">
        <f t="shared" si="89"/>
        <v>0.41202992333239979</v>
      </c>
      <c r="CF8" s="515">
        <f t="shared" si="90"/>
        <v>0.48067051819609924</v>
      </c>
      <c r="CG8" s="515">
        <f t="shared" si="91"/>
        <v>0.5493001537015626</v>
      </c>
      <c r="CH8" s="515">
        <f t="shared" si="92"/>
        <v>0.68385473076768277</v>
      </c>
      <c r="CI8" s="515">
        <f t="shared" si="93"/>
        <v>0.75978333640927587</v>
      </c>
      <c r="CJ8" s="515">
        <f t="shared" si="94"/>
        <v>0.83569981906750546</v>
      </c>
      <c r="CK8" s="515">
        <f t="shared" si="95"/>
        <v>0.91160418067796256</v>
      </c>
      <c r="CL8" s="515">
        <f t="shared" si="96"/>
        <v>0.98749642317592923</v>
      </c>
      <c r="CM8" s="515">
        <f t="shared" si="97"/>
        <v>1.0504888715014049</v>
      </c>
      <c r="CN8" s="515">
        <f t="shared" si="98"/>
        <v>1.1034141771149886</v>
      </c>
      <c r="CO8" s="515">
        <f t="shared" si="99"/>
        <v>1.1563268079207789</v>
      </c>
      <c r="CP8" s="515">
        <f t="shared" si="100"/>
        <v>1.2092267669542003</v>
      </c>
      <c r="CQ8" s="516">
        <f t="shared" si="101"/>
        <v>1.2621140572499499</v>
      </c>
      <c r="CR8" s="515">
        <f t="shared" si="102"/>
        <v>0</v>
      </c>
      <c r="CS8" s="515">
        <f t="shared" si="103"/>
        <v>3.2707257889367861E-2</v>
      </c>
      <c r="CT8" s="515">
        <f t="shared" si="104"/>
        <v>9.8112635476397134E-2</v>
      </c>
      <c r="CU8" s="515">
        <f t="shared" si="105"/>
        <v>0.16349973923316385</v>
      </c>
      <c r="CV8" s="515">
        <f t="shared" si="106"/>
        <v>0.22886857426525548</v>
      </c>
      <c r="CW8" s="515">
        <f t="shared" si="107"/>
        <v>0.32876272101459514</v>
      </c>
      <c r="CX8" s="515">
        <f t="shared" si="108"/>
        <v>0.40179834863738462</v>
      </c>
      <c r="CY8" s="515">
        <f t="shared" si="109"/>
        <v>0.47482085767381016</v>
      </c>
      <c r="CZ8" s="515">
        <f t="shared" si="110"/>
        <v>0.54783025048021905</v>
      </c>
      <c r="DA8" s="515">
        <f t="shared" si="111"/>
        <v>0.62082652941253558</v>
      </c>
      <c r="DB8" s="515">
        <f t="shared" si="112"/>
        <v>0.76826447796508301</v>
      </c>
      <c r="DC8" s="515">
        <f t="shared" si="113"/>
        <v>0.84904983885687324</v>
      </c>
      <c r="DD8" s="515">
        <f t="shared" si="114"/>
        <v>0.92981907703655919</v>
      </c>
      <c r="DE8" s="515">
        <f t="shared" si="115"/>
        <v>1.0105721957218259</v>
      </c>
      <c r="DF8" s="515">
        <f t="shared" si="116"/>
        <v>1.0913091981297158</v>
      </c>
      <c r="DG8" s="515">
        <f t="shared" si="117"/>
        <v>1.1440645976934167</v>
      </c>
      <c r="DH8" s="515">
        <f t="shared" si="118"/>
        <v>1.2000202694470294</v>
      </c>
      <c r="DI8" s="515">
        <f t="shared" si="119"/>
        <v>1.2559491433408434</v>
      </c>
      <c r="DJ8" s="515">
        <f t="shared" si="120"/>
        <v>1.3118512322086835</v>
      </c>
      <c r="DK8" s="516">
        <f t="shared" si="121"/>
        <v>1.3677265488782282</v>
      </c>
      <c r="DL8" s="515">
        <f t="shared" si="122"/>
        <v>0</v>
      </c>
      <c r="DM8" s="515">
        <f t="shared" si="123"/>
        <v>3.0741135937345745E-2</v>
      </c>
      <c r="DN8" s="515">
        <f t="shared" si="124"/>
        <v>9.2216045776337408E-2</v>
      </c>
      <c r="DO8" s="515">
        <f t="shared" si="125"/>
        <v>0.15367623330702532</v>
      </c>
      <c r="DP8" s="515">
        <f t="shared" si="126"/>
        <v>0.21512170205517894</v>
      </c>
      <c r="DQ8" s="515">
        <f t="shared" si="127"/>
        <v>0.3090717815975691</v>
      </c>
      <c r="DR8" s="515">
        <f t="shared" si="128"/>
        <v>0.37773430042826805</v>
      </c>
      <c r="DS8" s="515">
        <f t="shared" si="129"/>
        <v>0.44638585640028622</v>
      </c>
      <c r="DT8" s="515">
        <f t="shared" si="130"/>
        <v>0.51502645126398561</v>
      </c>
      <c r="DU8" s="515">
        <f t="shared" si="131"/>
        <v>0.58365608676944902</v>
      </c>
      <c r="DV8" s="515">
        <f t="shared" si="132"/>
        <v>0.72187666205861045</v>
      </c>
      <c r="DW8" s="515">
        <f t="shared" si="133"/>
        <v>0.79780526770020355</v>
      </c>
      <c r="DX8" s="515">
        <f t="shared" si="134"/>
        <v>0.87372175035843314</v>
      </c>
      <c r="DY8" s="515">
        <f t="shared" si="135"/>
        <v>0.94962611196889024</v>
      </c>
      <c r="DZ8" s="515">
        <f t="shared" si="136"/>
        <v>1.0255183544668569</v>
      </c>
      <c r="EA8" s="515">
        <f t="shared" si="137"/>
        <v>1.0770804965277527</v>
      </c>
      <c r="EB8" s="515">
        <f t="shared" si="138"/>
        <v>1.1300058021413364</v>
      </c>
      <c r="EC8" s="515">
        <f t="shared" si="139"/>
        <v>1.1829184329471267</v>
      </c>
      <c r="ED8" s="515">
        <f t="shared" si="140"/>
        <v>1.2358183919805481</v>
      </c>
      <c r="EE8" s="516">
        <f t="shared" si="141"/>
        <v>1.2887056822762977</v>
      </c>
      <c r="EF8" s="276">
        <f t="shared" si="142"/>
        <v>0</v>
      </c>
      <c r="EG8" s="276">
        <f t="shared" si="143"/>
        <v>9.1381917064497629E-6</v>
      </c>
      <c r="EH8" s="276">
        <f t="shared" si="144"/>
        <v>2.7412021968976786E-5</v>
      </c>
      <c r="EI8" s="276">
        <f t="shared" si="145"/>
        <v>4.5680746644092131E-5</v>
      </c>
      <c r="EJ8" s="276">
        <f t="shared" si="146"/>
        <v>6.3944367158263207E-5</v>
      </c>
      <c r="EK8" s="276">
        <f t="shared" si="147"/>
        <v>5.9052031032645329E-5</v>
      </c>
      <c r="EL8" s="276">
        <f t="shared" si="148"/>
        <v>7.2170617396572596E-5</v>
      </c>
      <c r="EM8" s="276">
        <f t="shared" si="149"/>
        <v>8.5286847413141879E-5</v>
      </c>
      <c r="EN8" s="276">
        <f t="shared" si="150"/>
        <v>9.8400721505597909E-5</v>
      </c>
      <c r="EO8" s="276">
        <f t="shared" si="151"/>
        <v>1.1151224009710946E-4</v>
      </c>
      <c r="EP8" s="276">
        <f t="shared" si="152"/>
        <v>1.5332613312008591E-4</v>
      </c>
      <c r="EQ8" s="276">
        <f t="shared" si="153"/>
        <v>1.6944884522446067E-4</v>
      </c>
      <c r="ER8" s="276">
        <f t="shared" si="154"/>
        <v>1.8556833964381518E-4</v>
      </c>
      <c r="ES8" s="276">
        <f t="shared" si="155"/>
        <v>2.0168461702031786E-4</v>
      </c>
      <c r="ET8" s="276">
        <f t="shared" si="156"/>
        <v>2.1779767799600888E-4</v>
      </c>
      <c r="EU8" s="276">
        <f t="shared" si="157"/>
        <v>5.4790661480450475E-4</v>
      </c>
      <c r="EV8" s="276">
        <f t="shared" si="158"/>
        <v>5.7470447460319571E-4</v>
      </c>
      <c r="EW8" s="276">
        <f t="shared" si="159"/>
        <v>6.01489500577052E-4</v>
      </c>
      <c r="EX8" s="276">
        <f t="shared" si="160"/>
        <v>6.2826169887235037E-4</v>
      </c>
      <c r="EY8" s="277">
        <f t="shared" si="161"/>
        <v>6.5502107563242382E-4</v>
      </c>
      <c r="EZ8" s="276">
        <f t="shared" si="162"/>
        <v>0</v>
      </c>
      <c r="FA8" s="276">
        <f t="shared" si="163"/>
        <v>7.362035699819639E-6</v>
      </c>
      <c r="FB8" s="276">
        <f t="shared" si="164"/>
        <v>2.2084344003594278E-5</v>
      </c>
      <c r="FC8" s="276">
        <f t="shared" si="165"/>
        <v>3.6803126537874356E-5</v>
      </c>
      <c r="FD8" s="276">
        <f t="shared" si="166"/>
        <v>5.1518384147028176E-5</v>
      </c>
      <c r="FE8" s="276">
        <f t="shared" si="167"/>
        <v>4.9347305073853292E-5</v>
      </c>
      <c r="FF8" s="276">
        <f t="shared" si="168"/>
        <v>6.0310163754654798E-5</v>
      </c>
      <c r="FG8" s="276">
        <f t="shared" si="169"/>
        <v>7.1271272073359179E-5</v>
      </c>
      <c r="FH8" s="276">
        <f t="shared" si="170"/>
        <v>8.2230630309434329E-5</v>
      </c>
      <c r="FI8" s="276">
        <f t="shared" si="171"/>
        <v>9.3188238742303612E-5</v>
      </c>
      <c r="FJ8" s="276">
        <f t="shared" si="172"/>
        <v>1.1525694026213011E-4</v>
      </c>
      <c r="FK8" s="276">
        <f t="shared" si="173"/>
        <v>1.2737992362560861E-4</v>
      </c>
      <c r="FL8" s="276">
        <f t="shared" si="174"/>
        <v>1.3950097139808833E-4</v>
      </c>
      <c r="FM8" s="276">
        <f t="shared" si="175"/>
        <v>1.5162008388861135E-4</v>
      </c>
      <c r="FN8" s="276">
        <f t="shared" si="176"/>
        <v>1.6373726140617051E-4</v>
      </c>
      <c r="FO8" s="276">
        <f t="shared" si="177"/>
        <v>2.5794443911175224E-4</v>
      </c>
      <c r="FP8" s="276">
        <f t="shared" si="178"/>
        <v>2.7061924690497102E-4</v>
      </c>
      <c r="FQ8" s="276">
        <f t="shared" si="179"/>
        <v>2.8329101927400597E-4</v>
      </c>
      <c r="FR8" s="276">
        <f t="shared" si="180"/>
        <v>2.9595975694579515E-4</v>
      </c>
      <c r="FS8" s="277">
        <f t="shared" si="181"/>
        <v>3.0862546064710253E-4</v>
      </c>
      <c r="FT8" s="74">
        <f>SUM($EF8:EF8)</f>
        <v>0</v>
      </c>
      <c r="FU8" s="276">
        <f>SUM($EF8:EG8)</f>
        <v>9.1381917064497629E-6</v>
      </c>
      <c r="FV8" s="276">
        <f>SUM($EF8:EH8)</f>
        <v>3.6550213675426549E-5</v>
      </c>
      <c r="FW8" s="276">
        <f>SUM($EF8:EI8)</f>
        <v>8.223096031951868E-5</v>
      </c>
      <c r="FX8" s="276">
        <f>SUM($EF8:EJ8)</f>
        <v>1.4617532747778189E-4</v>
      </c>
      <c r="FY8" s="276">
        <f>SUM($EF8:EK8)</f>
        <v>2.0522735851042723E-4</v>
      </c>
      <c r="FZ8" s="276">
        <f>SUM($EF8:EL8)</f>
        <v>2.7739797590699982E-4</v>
      </c>
      <c r="GA8" s="276">
        <f>SUM($EF8:EM8)</f>
        <v>3.6268482332014172E-4</v>
      </c>
      <c r="GB8" s="276">
        <f>SUM($EF8:EN8)</f>
        <v>4.6108554482573961E-4</v>
      </c>
      <c r="GC8" s="276">
        <f>SUM($EF8:EO8)</f>
        <v>5.7259778492284904E-4</v>
      </c>
      <c r="GD8" s="276">
        <f>SUM($EF8:EP8)</f>
        <v>7.2592391804293492E-4</v>
      </c>
      <c r="GE8" s="276">
        <f>SUM($EF8:EQ8)</f>
        <v>8.9537276326739565E-4</v>
      </c>
      <c r="GF8" s="276">
        <f>SUM($EF8:ER8)</f>
        <v>1.0809411029112108E-3</v>
      </c>
      <c r="GG8" s="276">
        <f>SUM($EF8:ES8)</f>
        <v>1.2826257199315286E-3</v>
      </c>
      <c r="GH8" s="276">
        <f>SUM($EF8:ET8)</f>
        <v>1.5004233979275376E-3</v>
      </c>
      <c r="GI8" s="276">
        <f>SUM($EF8:EU8)</f>
        <v>2.0483300127320421E-3</v>
      </c>
      <c r="GJ8" s="276">
        <f>SUM($EF8:EV8)</f>
        <v>2.6230344873352379E-3</v>
      </c>
      <c r="GK8" s="276">
        <f>SUM($EF8:EW8)</f>
        <v>3.2245239879122901E-3</v>
      </c>
      <c r="GL8" s="276">
        <f>SUM($EF8:EX8)</f>
        <v>3.8527856867846405E-3</v>
      </c>
      <c r="GM8" s="276">
        <f>SUM($EF8:EY8)</f>
        <v>4.507806762417064E-3</v>
      </c>
      <c r="GN8" s="74">
        <f>SUM($EZ8:EZ8)</f>
        <v>0</v>
      </c>
      <c r="GO8" s="276">
        <f>SUM($EZ8:FA8)</f>
        <v>7.362035699819639E-6</v>
      </c>
      <c r="GP8" s="276">
        <f>SUM($EZ8:FB8)</f>
        <v>2.9446379703413916E-5</v>
      </c>
      <c r="GQ8" s="276">
        <f>SUM($EZ8:FC8)</f>
        <v>6.6249506241288278E-5</v>
      </c>
      <c r="GR8" s="276">
        <f>SUM($EZ8:FD8)</f>
        <v>1.1776789038831645E-4</v>
      </c>
      <c r="GS8" s="276">
        <f>SUM($EZ8:FE8)</f>
        <v>1.6711519546216974E-4</v>
      </c>
      <c r="GT8" s="276">
        <f>SUM($EZ8:FF8)</f>
        <v>2.2742535921682454E-4</v>
      </c>
      <c r="GU8" s="276">
        <f>SUM($EZ8:FG8)</f>
        <v>2.9869663129018374E-4</v>
      </c>
      <c r="GV8" s="276">
        <f>SUM($EZ8:FH8)</f>
        <v>3.8092726159961809E-4</v>
      </c>
      <c r="GW8" s="276">
        <f>SUM($EZ8:FI8)</f>
        <v>4.741155003419217E-4</v>
      </c>
      <c r="GX8" s="276">
        <f>SUM($EZ8:FJ8)</f>
        <v>5.8937244060405184E-4</v>
      </c>
      <c r="GY8" s="276">
        <f>SUM($EZ8:FK8)</f>
        <v>7.1675236422966051E-4</v>
      </c>
      <c r="GZ8" s="276">
        <f>SUM($EZ8:FL8)</f>
        <v>8.5625333562774886E-4</v>
      </c>
      <c r="HA8" s="276">
        <f>SUM($EZ8:FM8)</f>
        <v>1.0078734195163603E-3</v>
      </c>
      <c r="HB8" s="276">
        <f>SUM($EZ8:FN8)</f>
        <v>1.1716106809225308E-3</v>
      </c>
      <c r="HC8" s="276">
        <f>SUM($EZ8:FO8)</f>
        <v>1.4295551200342832E-3</v>
      </c>
      <c r="HD8" s="276">
        <f>SUM($EZ8:FP8)</f>
        <v>1.7001743669392542E-3</v>
      </c>
      <c r="HE8" s="276">
        <f>SUM($EZ8:FQ8)</f>
        <v>1.9834653862132604E-3</v>
      </c>
      <c r="HF8" s="276">
        <f>SUM($EZ8:FR8)</f>
        <v>2.2794251431590556E-3</v>
      </c>
      <c r="HG8" s="277">
        <f>SUM($EZ8:FS8)</f>
        <v>2.588050603806158E-3</v>
      </c>
      <c r="HH8" s="74">
        <f t="shared" si="182"/>
        <v>0</v>
      </c>
      <c r="HI8" s="276">
        <f t="shared" si="183"/>
        <v>6.5405377587029273E-2</v>
      </c>
      <c r="HJ8" s="276">
        <f t="shared" si="184"/>
        <v>0.13079248134379601</v>
      </c>
      <c r="HK8" s="276">
        <f t="shared" si="185"/>
        <v>0.19616131637588763</v>
      </c>
      <c r="HL8" s="276">
        <f t="shared" si="186"/>
        <v>0.26151188778746504</v>
      </c>
      <c r="HM8" s="276">
        <f t="shared" si="187"/>
        <v>0.36525100881047357</v>
      </c>
      <c r="HN8" s="276">
        <f t="shared" si="188"/>
        <v>0.43827351784689911</v>
      </c>
      <c r="HO8" s="276">
        <f t="shared" si="189"/>
        <v>0.511282910653308</v>
      </c>
      <c r="HP8" s="276">
        <f t="shared" si="190"/>
        <v>0.58427918958562453</v>
      </c>
      <c r="HQ8" s="276">
        <f t="shared" si="191"/>
        <v>0.65726235699934954</v>
      </c>
      <c r="HR8" s="276">
        <f t="shared" si="192"/>
        <v>0.80858049534441812</v>
      </c>
      <c r="HS8" s="276">
        <f t="shared" si="193"/>
        <v>0.88934973352410407</v>
      </c>
      <c r="HT8" s="276">
        <f t="shared" si="194"/>
        <v>0.97010285220937065</v>
      </c>
      <c r="HU8" s="276">
        <f t="shared" si="195"/>
        <v>1.0508398546172606</v>
      </c>
      <c r="HV8" s="276">
        <f t="shared" si="196"/>
        <v>1.1315607439641748</v>
      </c>
      <c r="HW8" s="276">
        <f t="shared" si="197"/>
        <v>1.1717684802628208</v>
      </c>
      <c r="HX8" s="276">
        <f t="shared" si="198"/>
        <v>1.2276973541566347</v>
      </c>
      <c r="HY8" s="276">
        <f t="shared" si="199"/>
        <v>1.2835994430244748</v>
      </c>
      <c r="HZ8" s="276">
        <f t="shared" si="200"/>
        <v>1.3394747596940195</v>
      </c>
      <c r="IA8" s="277">
        <f t="shared" si="201"/>
        <v>1.3953233169868042</v>
      </c>
      <c r="IB8" s="276">
        <f t="shared" si="202"/>
        <v>0</v>
      </c>
      <c r="IC8" s="276">
        <f t="shared" si="203"/>
        <v>6.1474909838991669E-2</v>
      </c>
      <c r="ID8" s="276">
        <f t="shared" si="204"/>
        <v>0.12293509736967957</v>
      </c>
      <c r="IE8" s="276">
        <f t="shared" si="205"/>
        <v>0.18438056611783321</v>
      </c>
      <c r="IF8" s="276">
        <f t="shared" si="206"/>
        <v>0.24581131960837768</v>
      </c>
      <c r="IG8" s="276">
        <f t="shared" si="207"/>
        <v>0.34337836736038163</v>
      </c>
      <c r="IH8" s="276">
        <f t="shared" si="208"/>
        <v>0.41202992333239979</v>
      </c>
      <c r="II8" s="276">
        <f t="shared" si="209"/>
        <v>0.48067051819609924</v>
      </c>
      <c r="IJ8" s="276">
        <f t="shared" si="210"/>
        <v>0.5493001537015626</v>
      </c>
      <c r="IK8" s="276">
        <f t="shared" si="211"/>
        <v>0.61791883159859318</v>
      </c>
      <c r="IL8" s="276">
        <f t="shared" si="212"/>
        <v>0.75978333640927587</v>
      </c>
      <c r="IM8" s="276">
        <f t="shared" si="213"/>
        <v>0.83569981906750546</v>
      </c>
      <c r="IN8" s="276">
        <f t="shared" si="214"/>
        <v>0.91160418067796256</v>
      </c>
      <c r="IO8" s="276">
        <f t="shared" si="215"/>
        <v>0.98749642317592923</v>
      </c>
      <c r="IP8" s="276">
        <f t="shared" si="216"/>
        <v>1.0633765484963784</v>
      </c>
      <c r="IQ8" s="276">
        <f t="shared" si="217"/>
        <v>1.1034141771149886</v>
      </c>
      <c r="IR8" s="276">
        <f t="shared" si="218"/>
        <v>1.1563268079207789</v>
      </c>
      <c r="IS8" s="276">
        <f t="shared" si="219"/>
        <v>1.2092267669542003</v>
      </c>
      <c r="IT8" s="276">
        <f t="shared" si="220"/>
        <v>1.2621140572499499</v>
      </c>
      <c r="IU8" s="277">
        <f t="shared" si="221"/>
        <v>1.3149886818419982</v>
      </c>
      <c r="IV8" s="74">
        <f t="shared" si="50"/>
        <v>32.319009989067027</v>
      </c>
      <c r="IW8" s="275">
        <f t="shared" si="51"/>
        <v>131.24958243903069</v>
      </c>
      <c r="IX8" s="275">
        <f t="shared" si="52"/>
        <v>232.11133034308477</v>
      </c>
      <c r="IY8" s="275">
        <f t="shared" si="53"/>
        <v>317.90259414906961</v>
      </c>
      <c r="IZ8" s="275">
        <f t="shared" si="54"/>
        <v>131.89330759039416</v>
      </c>
      <c r="JA8" s="275">
        <f t="shared" si="55"/>
        <v>178.39562923006304</v>
      </c>
      <c r="JB8" s="74">
        <f t="shared" si="56"/>
        <v>32.320783608781674</v>
      </c>
      <c r="JC8" s="275">
        <f t="shared" si="57"/>
        <v>131.26177045574553</v>
      </c>
      <c r="JD8" s="275">
        <f t="shared" si="58"/>
        <v>232.15240858737397</v>
      </c>
      <c r="JE8" s="275">
        <f t="shared" si="59"/>
        <v>318.15188889742842</v>
      </c>
      <c r="JF8" s="275">
        <f t="shared" si="60"/>
        <v>131.91165421730039</v>
      </c>
      <c r="JG8" s="275">
        <f t="shared" si="61"/>
        <v>178.47171288733239</v>
      </c>
      <c r="JH8" s="524">
        <f t="shared" si="38"/>
        <v>7.5454914900938217</v>
      </c>
      <c r="JI8" s="525">
        <f t="shared" si="39"/>
        <v>13.823599589979777</v>
      </c>
      <c r="JJ8" s="524">
        <f t="shared" si="40"/>
        <v>7.0915919347479788</v>
      </c>
      <c r="JK8" s="525">
        <f t="shared" si="41"/>
        <v>13.005412520659597</v>
      </c>
      <c r="JL8" s="524">
        <f t="shared" si="42"/>
        <v>14.637083424841801</v>
      </c>
      <c r="JM8" s="525">
        <f t="shared" si="43"/>
        <v>26.829012110639376</v>
      </c>
      <c r="JN8" s="7">
        <f t="shared" si="62"/>
        <v>2.6720340788500682E-3</v>
      </c>
      <c r="JO8" s="7">
        <f t="shared" si="63"/>
        <v>7.0958573662232224E-3</v>
      </c>
    </row>
    <row r="9" spans="1:279" s="3" customFormat="1" ht="13.5" customHeight="1" x14ac:dyDescent="0.2">
      <c r="A9" s="3" t="str">
        <f>'2021 estimates'!B9</f>
        <v>Angola</v>
      </c>
      <c r="B9" s="3" t="str">
        <f>VLOOKUP(A9,'2021 estimates'!$B$4:$C$218,2)</f>
        <v>AFR</v>
      </c>
      <c r="C9" s="371" t="str">
        <f>VLOOKUP(A9,'2021 estimates'!$B$4:$F$218,4,FALSE)</f>
        <v>Sub-Saharan Africa</v>
      </c>
      <c r="D9" s="695">
        <f>'2021 estimates'!Q9</f>
        <v>50.180154619039698</v>
      </c>
      <c r="E9" s="4">
        <f>'2021 estimates'!R9</f>
        <v>46.596519791883452</v>
      </c>
      <c r="F9" s="47">
        <f>1000*'2021 estimates'!G9/5</f>
        <v>596819</v>
      </c>
      <c r="G9" s="47">
        <f t="shared" si="44"/>
        <v>596819</v>
      </c>
      <c r="H9" s="47">
        <f>1000*'2021 estimates'!H9/5</f>
        <v>527900</v>
      </c>
      <c r="I9" s="47">
        <f>1000*'2021 estimates'!I9/5</f>
        <v>449412.4</v>
      </c>
      <c r="J9" s="47">
        <f>1000*'2021 estimates'!J9/5</f>
        <v>365089.8</v>
      </c>
      <c r="K9" s="47">
        <f>1000*'2021 estimates'!K9/5</f>
        <v>586941</v>
      </c>
      <c r="L9" s="73">
        <f t="shared" si="45"/>
        <v>586941</v>
      </c>
      <c r="M9" s="47">
        <f>1000*'2021 estimates'!L9/5</f>
        <v>519911.6</v>
      </c>
      <c r="N9" s="47">
        <f>1000*'2021 estimates'!M9/5</f>
        <v>451148.79999999999</v>
      </c>
      <c r="O9" s="47">
        <f>1000*'2021 estimates'!N9/5</f>
        <v>370909.4</v>
      </c>
      <c r="P9" s="22">
        <v>0</v>
      </c>
      <c r="Q9" s="124">
        <f>IF('2021 estimates'!AD9&lt;&gt;"",'2021 estimates'!AD9*5/4,IF('2021 estimates'!AL9&lt;&gt;"",'2021 estimates'!AL9*15/14,'2021 estimates'!AN9*15/14))/100000</f>
        <v>1.9285714285714285E-5</v>
      </c>
      <c r="R9" s="124">
        <f>IF('2021 estimates'!AE9&lt;&gt;"",'2021 estimates'!AE9,IF('2021 estimates'!AL9&lt;&gt;"",'2021 estimates'!AL9*15/14,'2021 estimates'!AN9*15/14))/100000</f>
        <v>1.9285714285714285E-5</v>
      </c>
      <c r="S9" s="124">
        <f>IF('2021 estimates'!AF9&lt;&gt;"",'2021 estimates'!AF9,IF('2021 estimates'!AL9&lt;&gt;"",'2021 estimates'!AL9*15/14,'2021 estimates'!AN9*15/14))/100000</f>
        <v>1.9285714285714285E-5</v>
      </c>
      <c r="T9" s="124">
        <f>IF('2021 estimates'!AG9&lt;&gt;"",'2021 estimates'!AG9,'2021 estimates'!$AP9)/100000</f>
        <v>1.064051936790591E-4</v>
      </c>
      <c r="U9" s="22">
        <v>0</v>
      </c>
      <c r="V9" s="124">
        <f>IF('2021 estimates'!AH9&lt;&gt;"",'2021 estimates'!AH9*5/4,IF('2021 estimates'!AM9&lt;&gt;"",'2021 estimates'!AM9*15/14,'2021 estimates'!AN9*15/14))/100000</f>
        <v>1.9285714285714285E-5</v>
      </c>
      <c r="W9" s="124">
        <f>IF('2021 estimates'!AI9&lt;&gt;"",'2021 estimates'!AI9,IF('2021 estimates'!AM9&lt;&gt;"",'2021 estimates'!AM9*15/14,'2021 estimates'!AN9*15/14))/100000</f>
        <v>1.9285714285714285E-5</v>
      </c>
      <c r="X9" s="124">
        <f>IF('2021 estimates'!AJ9&lt;&gt;"",'2021 estimates'!AJ9,IF('2021 estimates'!AM9&lt;&gt;"",'2021 estimates'!AM9*15/14,'2021 estimates'!AN9*15/14))/100000</f>
        <v>1.9285714285714285E-5</v>
      </c>
      <c r="Y9" s="124">
        <f>IF('2021 estimates'!AK9&lt;&gt;"",'2021 estimates'!AK9,'2021 estimates'!$AQ9)/100000</f>
        <v>1.064051936790591E-4</v>
      </c>
      <c r="Z9" s="81">
        <f>VLOOKUP($A9,'Mortality-WHO Global Health Obs'!$B$3:$Q$218,7,FALSE)</f>
        <v>6.343E-2</v>
      </c>
      <c r="AA9" s="82">
        <f>VLOOKUP($A9,'Mortality-WHO Global Health Obs'!$B$3:$Q$218,9,FALSE)</f>
        <v>7.6899999999999998E-3</v>
      </c>
      <c r="AB9" s="82">
        <f>VLOOKUP($A9,'Mortality-WHO Global Health Obs'!$B$3:$Q$218,11,FALSE)</f>
        <v>2.7000000000000001E-3</v>
      </c>
      <c r="AC9" s="82">
        <f>VLOOKUP($A9,'Mortality-WHO Global Health Obs'!$B$3:$Q$218,13,FALSE)</f>
        <v>1.0499999999999999E-3</v>
      </c>
      <c r="AD9" s="82">
        <f>VLOOKUP($A9,'Mortality-WHO Global Health Obs'!$B$3:$Q$218,15,FALSE)</f>
        <v>3.0000000000000001E-3</v>
      </c>
      <c r="AE9" s="81">
        <f>VLOOKUP($A9,'Mortality-WHO Global Health Obs'!$B$3:$Q$218,8,FALSE)</f>
        <v>5.237E-2</v>
      </c>
      <c r="AF9" s="82">
        <f>VLOOKUP($A9,'Mortality-WHO Global Health Obs'!$B$3:$Q$218,10,FALSE)</f>
        <v>7.3499999999999998E-3</v>
      </c>
      <c r="AG9" s="82">
        <f>VLOOKUP($A9,'Mortality-WHO Global Health Obs'!$B$3:$Q$218,12,FALSE)</f>
        <v>1.91E-3</v>
      </c>
      <c r="AH9" s="82">
        <f>VLOOKUP($A9,'Mortality-WHO Global Health Obs'!$B$3:$Q$218,14,FALSE)</f>
        <v>8.1999999999999998E-4</v>
      </c>
      <c r="AI9" s="82">
        <f>VLOOKUP($A9,'Mortality-WHO Global Health Obs'!$B$3:$Q$218,16,FALSE)</f>
        <v>2.0100000000000001E-3</v>
      </c>
      <c r="AJ9" s="81">
        <f t="shared" si="0"/>
        <v>2.9556172503991673</v>
      </c>
      <c r="AK9" s="82">
        <f t="shared" si="1"/>
        <v>0.35832723719958376</v>
      </c>
      <c r="AL9" s="82">
        <f t="shared" si="1"/>
        <v>0.12581060343808534</v>
      </c>
      <c r="AM9" s="82">
        <f t="shared" si="1"/>
        <v>4.8926345781477622E-2</v>
      </c>
      <c r="AN9" s="82">
        <f t="shared" si="1"/>
        <v>0.13978955937565035</v>
      </c>
      <c r="AO9" s="81">
        <f t="shared" si="1"/>
        <v>2.4402597415009364</v>
      </c>
      <c r="AP9" s="82">
        <f t="shared" si="1"/>
        <v>0.34248442047034339</v>
      </c>
      <c r="AQ9" s="82">
        <f t="shared" si="1"/>
        <v>8.8999352802497392E-2</v>
      </c>
      <c r="AR9" s="82">
        <f t="shared" si="1"/>
        <v>3.8209146229344432E-2</v>
      </c>
      <c r="AS9" s="82">
        <f t="shared" si="1"/>
        <v>9.3659004781685748E-2</v>
      </c>
      <c r="AT9" s="272">
        <f t="shared" si="46"/>
        <v>0</v>
      </c>
      <c r="AU9" s="266">
        <f t="shared" si="2"/>
        <v>11.510080714285714</v>
      </c>
      <c r="AV9" s="266">
        <f t="shared" si="3"/>
        <v>10.180928571428572</v>
      </c>
      <c r="AW9" s="266">
        <f t="shared" si="4"/>
        <v>8.6672391428571434</v>
      </c>
      <c r="AX9" s="266">
        <f t="shared" si="47"/>
        <v>38.847450879248953</v>
      </c>
      <c r="AY9" s="272">
        <f t="shared" si="48"/>
        <v>0</v>
      </c>
      <c r="AZ9" s="266">
        <f t="shared" si="5"/>
        <v>11.319576428571429</v>
      </c>
      <c r="BA9" s="266">
        <f t="shared" si="6"/>
        <v>10.02686657142857</v>
      </c>
      <c r="BB9" s="266">
        <f t="shared" si="7"/>
        <v>8.7007268571428558</v>
      </c>
      <c r="BC9" s="266">
        <f t="shared" si="8"/>
        <v>39.466686544383606</v>
      </c>
      <c r="BD9" s="74">
        <f t="shared" si="49"/>
        <v>0</v>
      </c>
      <c r="BE9" s="515">
        <f t="shared" si="64"/>
        <v>0</v>
      </c>
      <c r="BF9" s="515">
        <f t="shared" si="65"/>
        <v>9.7769177931249232</v>
      </c>
      <c r="BG9" s="515">
        <f t="shared" si="66"/>
        <v>16.609461550496984</v>
      </c>
      <c r="BH9" s="515">
        <f t="shared" si="67"/>
        <v>21.384346149529989</v>
      </c>
      <c r="BI9" s="515">
        <f t="shared" si="68"/>
        <v>21.866506319251297</v>
      </c>
      <c r="BJ9" s="515">
        <f t="shared" si="69"/>
        <v>28.860631356971897</v>
      </c>
      <c r="BK9" s="515">
        <f t="shared" si="70"/>
        <v>35.027923783861304</v>
      </c>
      <c r="BL9" s="515">
        <f t="shared" si="71"/>
        <v>40.466130231935232</v>
      </c>
      <c r="BM9" s="515">
        <f t="shared" si="72"/>
        <v>45.261441905973861</v>
      </c>
      <c r="BN9" s="515">
        <f t="shared" si="73"/>
        <v>42.131761788385937</v>
      </c>
      <c r="BO9" s="515">
        <f t="shared" si="74"/>
        <v>48.580337723921261</v>
      </c>
      <c r="BP9" s="515">
        <f t="shared" si="75"/>
        <v>54.721002312361378</v>
      </c>
      <c r="BQ9" s="515">
        <f t="shared" si="76"/>
        <v>60.568457931195169</v>
      </c>
      <c r="BR9" s="515">
        <f t="shared" si="77"/>
        <v>66.136704937976688</v>
      </c>
      <c r="BS9" s="515">
        <f t="shared" si="78"/>
        <v>58.035064616879168</v>
      </c>
      <c r="BT9" s="515">
        <f t="shared" si="79"/>
        <v>86.777334923623755</v>
      </c>
      <c r="BU9" s="515">
        <f t="shared" si="80"/>
        <v>111.76992322137343</v>
      </c>
      <c r="BV9" s="515">
        <f t="shared" si="81"/>
        <v>133.5020085143797</v>
      </c>
      <c r="BW9" s="516">
        <f t="shared" si="82"/>
        <v>152.39895210245228</v>
      </c>
      <c r="BX9" s="515">
        <v>0</v>
      </c>
      <c r="BY9" s="515">
        <f t="shared" si="83"/>
        <v>0</v>
      </c>
      <c r="BZ9" s="515">
        <f t="shared" si="84"/>
        <v>9.6782615090441944</v>
      </c>
      <c r="CA9" s="515">
        <f t="shared" si="85"/>
        <v>16.549867643637214</v>
      </c>
      <c r="CB9" s="515">
        <f t="shared" si="86"/>
        <v>21.428736728219299</v>
      </c>
      <c r="CC9" s="515">
        <f t="shared" si="87"/>
        <v>22.049970358263622</v>
      </c>
      <c r="CD9" s="515">
        <f t="shared" si="88"/>
        <v>29.772284339127552</v>
      </c>
      <c r="CE9" s="515">
        <f t="shared" si="89"/>
        <v>36.837013674546725</v>
      </c>
      <c r="CF9" s="515">
        <f t="shared" si="90"/>
        <v>43.300154218483605</v>
      </c>
      <c r="CG9" s="515">
        <f t="shared" si="91"/>
        <v>49.212933563228624</v>
      </c>
      <c r="CH9" s="515">
        <f t="shared" si="92"/>
        <v>47.397957050390993</v>
      </c>
      <c r="CI9" s="515">
        <f t="shared" si="93"/>
        <v>54.158722903041507</v>
      </c>
      <c r="CJ9" s="515">
        <f t="shared" si="94"/>
        <v>60.666038556859441</v>
      </c>
      <c r="CK9" s="515">
        <f t="shared" si="95"/>
        <v>66.929405450688904</v>
      </c>
      <c r="CL9" s="515">
        <f t="shared" si="96"/>
        <v>72.957968829768589</v>
      </c>
      <c r="CM9" s="515">
        <f t="shared" si="97"/>
        <v>64.752519198893381</v>
      </c>
      <c r="CN9" s="515">
        <f t="shared" si="98"/>
        <v>96.665596590934726</v>
      </c>
      <c r="CO9" s="515">
        <f t="shared" si="99"/>
        <v>125.72542840534548</v>
      </c>
      <c r="CP9" s="515">
        <f t="shared" si="100"/>
        <v>152.18711414964912</v>
      </c>
      <c r="CQ9" s="516">
        <f t="shared" si="101"/>
        <v>176.2829457051175</v>
      </c>
      <c r="CR9" s="515">
        <f t="shared" si="102"/>
        <v>0</v>
      </c>
      <c r="CS9" s="515">
        <f t="shared" si="103"/>
        <v>5.7550403571428568</v>
      </c>
      <c r="CT9" s="515">
        <f t="shared" si="104"/>
        <v>15.53195815026778</v>
      </c>
      <c r="CU9" s="515">
        <f t="shared" si="105"/>
        <v>22.364501907639841</v>
      </c>
      <c r="CV9" s="515">
        <f t="shared" si="106"/>
        <v>27.139386506672846</v>
      </c>
      <c r="CW9" s="515">
        <f t="shared" si="107"/>
        <v>26.956970604965584</v>
      </c>
      <c r="CX9" s="515">
        <f t="shared" si="108"/>
        <v>33.951095642686184</v>
      </c>
      <c r="CY9" s="515">
        <f t="shared" si="109"/>
        <v>40.118388069575587</v>
      </c>
      <c r="CZ9" s="515">
        <f t="shared" si="110"/>
        <v>45.556594517649515</v>
      </c>
      <c r="DA9" s="515">
        <f t="shared" si="111"/>
        <v>50.351906191688144</v>
      </c>
      <c r="DB9" s="515">
        <f t="shared" si="112"/>
        <v>46.465381359814508</v>
      </c>
      <c r="DC9" s="515">
        <f t="shared" si="113"/>
        <v>52.913957295349832</v>
      </c>
      <c r="DD9" s="515">
        <f t="shared" si="114"/>
        <v>59.054621883789949</v>
      </c>
      <c r="DE9" s="515">
        <f t="shared" si="115"/>
        <v>64.90207750262374</v>
      </c>
      <c r="DF9" s="515">
        <f t="shared" si="116"/>
        <v>70.470324509405259</v>
      </c>
      <c r="DG9" s="515">
        <f t="shared" si="117"/>
        <v>77.458790056503645</v>
      </c>
      <c r="DH9" s="515">
        <f t="shared" si="118"/>
        <v>106.20106036324823</v>
      </c>
      <c r="DI9" s="515">
        <f t="shared" si="119"/>
        <v>131.19364866099789</v>
      </c>
      <c r="DJ9" s="515">
        <f t="shared" si="120"/>
        <v>152.92573395400416</v>
      </c>
      <c r="DK9" s="516">
        <f t="shared" si="121"/>
        <v>171.82267754207675</v>
      </c>
      <c r="DL9" s="515">
        <f t="shared" si="122"/>
        <v>0</v>
      </c>
      <c r="DM9" s="515">
        <f t="shared" si="123"/>
        <v>5.6597882142857143</v>
      </c>
      <c r="DN9" s="515">
        <f t="shared" si="124"/>
        <v>15.33804972332991</v>
      </c>
      <c r="DO9" s="515">
        <f t="shared" si="125"/>
        <v>22.209655857922929</v>
      </c>
      <c r="DP9" s="515">
        <f t="shared" si="126"/>
        <v>27.088524942505014</v>
      </c>
      <c r="DQ9" s="515">
        <f t="shared" si="127"/>
        <v>27.063403643977907</v>
      </c>
      <c r="DR9" s="515">
        <f t="shared" si="128"/>
        <v>34.785717624841837</v>
      </c>
      <c r="DS9" s="515">
        <f t="shared" si="129"/>
        <v>41.85044696026101</v>
      </c>
      <c r="DT9" s="515">
        <f t="shared" si="130"/>
        <v>48.313587504197891</v>
      </c>
      <c r="DU9" s="515">
        <f t="shared" si="131"/>
        <v>54.226366848942909</v>
      </c>
      <c r="DV9" s="515">
        <f t="shared" si="132"/>
        <v>51.74832047896242</v>
      </c>
      <c r="DW9" s="515">
        <f t="shared" si="133"/>
        <v>58.509086331612934</v>
      </c>
      <c r="DX9" s="515">
        <f t="shared" si="134"/>
        <v>65.016401985430875</v>
      </c>
      <c r="DY9" s="515">
        <f t="shared" si="135"/>
        <v>71.279768879260331</v>
      </c>
      <c r="DZ9" s="515">
        <f t="shared" si="136"/>
        <v>77.308332258340016</v>
      </c>
      <c r="EA9" s="515">
        <f t="shared" si="137"/>
        <v>84.485862471085184</v>
      </c>
      <c r="EB9" s="515">
        <f t="shared" si="138"/>
        <v>116.39893986312653</v>
      </c>
      <c r="EC9" s="515">
        <f t="shared" si="139"/>
        <v>145.4587716775373</v>
      </c>
      <c r="ED9" s="515">
        <f t="shared" si="140"/>
        <v>171.92045742184092</v>
      </c>
      <c r="EE9" s="516">
        <f t="shared" si="141"/>
        <v>196.0162889773093</v>
      </c>
      <c r="EF9" s="276">
        <f t="shared" si="142"/>
        <v>0</v>
      </c>
      <c r="EG9" s="276">
        <f t="shared" si="143"/>
        <v>1.7331629211607906</v>
      </c>
      <c r="EH9" s="276">
        <f t="shared" si="144"/>
        <v>4.6775369569136522</v>
      </c>
      <c r="EI9" s="276">
        <f t="shared" si="145"/>
        <v>6.7351961152527107</v>
      </c>
      <c r="EJ9" s="276">
        <f t="shared" si="146"/>
        <v>8.1731795917012118</v>
      </c>
      <c r="EK9" s="276">
        <f t="shared" si="147"/>
        <v>3.1868035337079701</v>
      </c>
      <c r="EL9" s="276">
        <f t="shared" si="148"/>
        <v>4.0136361445391628</v>
      </c>
      <c r="EM9" s="276">
        <f t="shared" si="149"/>
        <v>4.7427221233546462</v>
      </c>
      <c r="EN9" s="276">
        <f t="shared" si="150"/>
        <v>5.3856168973899416</v>
      </c>
      <c r="EO9" s="276">
        <f t="shared" si="151"/>
        <v>5.9525098325049299</v>
      </c>
      <c r="EP9" s="276">
        <f t="shared" si="152"/>
        <v>2.218663207321816</v>
      </c>
      <c r="EQ9" s="276">
        <f t="shared" si="153"/>
        <v>2.5265745544170248</v>
      </c>
      <c r="ER9" s="276">
        <f t="shared" si="154"/>
        <v>2.8197835240233475</v>
      </c>
      <c r="ES9" s="276">
        <f t="shared" si="155"/>
        <v>3.098992136075629</v>
      </c>
      <c r="ET9" s="276">
        <f t="shared" si="156"/>
        <v>3.3648688899444861</v>
      </c>
      <c r="EU9" s="276">
        <f t="shared" si="157"/>
        <v>10.105180572504374</v>
      </c>
      <c r="EV9" s="276">
        <f t="shared" si="158"/>
        <v>13.854862581499273</v>
      </c>
      <c r="EW9" s="276">
        <f t="shared" si="159"/>
        <v>17.115365586242692</v>
      </c>
      <c r="EX9" s="276">
        <f t="shared" si="160"/>
        <v>19.950507291176365</v>
      </c>
      <c r="EY9" s="277">
        <f t="shared" si="161"/>
        <v>22.415779819789389</v>
      </c>
      <c r="EZ9" s="276">
        <f t="shared" si="162"/>
        <v>0</v>
      </c>
      <c r="FA9" s="276">
        <f t="shared" si="163"/>
        <v>1.6413149195272345</v>
      </c>
      <c r="FB9" s="276">
        <f t="shared" si="164"/>
        <v>4.4479702939784067</v>
      </c>
      <c r="FC9" s="276">
        <f t="shared" si="165"/>
        <v>6.4407073439893452</v>
      </c>
      <c r="FD9" s="276">
        <f t="shared" si="166"/>
        <v>7.855558980793103</v>
      </c>
      <c r="FE9" s="276">
        <f t="shared" si="167"/>
        <v>2.30455259056464</v>
      </c>
      <c r="FF9" s="276">
        <f t="shared" si="168"/>
        <v>2.9621372360093954</v>
      </c>
      <c r="FG9" s="276">
        <f t="shared" si="169"/>
        <v>3.5637260274916924</v>
      </c>
      <c r="FH9" s="276">
        <f t="shared" si="170"/>
        <v>4.1140872266835542</v>
      </c>
      <c r="FI9" s="276">
        <f t="shared" si="171"/>
        <v>4.6175830594924969</v>
      </c>
      <c r="FJ9" s="276">
        <f t="shared" si="172"/>
        <v>1.939961004492337</v>
      </c>
      <c r="FK9" s="276">
        <f t="shared" si="173"/>
        <v>2.1934112033249225</v>
      </c>
      <c r="FL9" s="276">
        <f t="shared" si="174"/>
        <v>2.4373599633134027</v>
      </c>
      <c r="FM9" s="276">
        <f t="shared" si="175"/>
        <v>2.6721634780631645</v>
      </c>
      <c r="FN9" s="276">
        <f t="shared" si="176"/>
        <v>2.8981645880562832</v>
      </c>
      <c r="FO9" s="276">
        <f t="shared" si="177"/>
        <v>7.5536091523422648</v>
      </c>
      <c r="FP9" s="276">
        <f t="shared" si="178"/>
        <v>10.406854729972862</v>
      </c>
      <c r="FQ9" s="276">
        <f t="shared" si="179"/>
        <v>13.005000800079976</v>
      </c>
      <c r="FR9" s="276">
        <f t="shared" si="180"/>
        <v>15.370854988915237</v>
      </c>
      <c r="FS9" s="277">
        <f t="shared" si="181"/>
        <v>17.525185766244704</v>
      </c>
      <c r="FT9" s="74">
        <f>SUM($EF9:EF9)</f>
        <v>0</v>
      </c>
      <c r="FU9" s="276">
        <f>SUM($EF9:EG9)</f>
        <v>1.7331629211607906</v>
      </c>
      <c r="FV9" s="276">
        <f>SUM($EF9:EH9)</f>
        <v>6.4106998780744426</v>
      </c>
      <c r="FW9" s="276">
        <f>SUM($EF9:EI9)</f>
        <v>13.145895993327153</v>
      </c>
      <c r="FX9" s="276">
        <f>SUM($EF9:EJ9)</f>
        <v>21.319075585028365</v>
      </c>
      <c r="FY9" s="276">
        <f>SUM($EF9:EK9)</f>
        <v>24.505879118736335</v>
      </c>
      <c r="FZ9" s="276">
        <f>SUM($EF9:EL9)</f>
        <v>28.519515263275498</v>
      </c>
      <c r="GA9" s="276">
        <f>SUM($EF9:EM9)</f>
        <v>33.262237386630147</v>
      </c>
      <c r="GB9" s="276">
        <f>SUM($EF9:EN9)</f>
        <v>38.647854284020092</v>
      </c>
      <c r="GC9" s="276">
        <f>SUM($EF9:EO9)</f>
        <v>44.600364116525022</v>
      </c>
      <c r="GD9" s="276">
        <f>SUM($EF9:EP9)</f>
        <v>46.819027323846839</v>
      </c>
      <c r="GE9" s="276">
        <f>SUM($EF9:EQ9)</f>
        <v>49.345601878263864</v>
      </c>
      <c r="GF9" s="276">
        <f>SUM($EF9:ER9)</f>
        <v>52.165385402287214</v>
      </c>
      <c r="GG9" s="276">
        <f>SUM($EF9:ES9)</f>
        <v>55.264377538362844</v>
      </c>
      <c r="GH9" s="276">
        <f>SUM($EF9:ET9)</f>
        <v>58.629246428307333</v>
      </c>
      <c r="GI9" s="276">
        <f>SUM($EF9:EU9)</f>
        <v>68.734427000811706</v>
      </c>
      <c r="GJ9" s="276">
        <f>SUM($EF9:EV9)</f>
        <v>82.589289582310982</v>
      </c>
      <c r="GK9" s="276">
        <f>SUM($EF9:EW9)</f>
        <v>99.704655168553671</v>
      </c>
      <c r="GL9" s="276">
        <f>SUM($EF9:EX9)</f>
        <v>119.65516245973004</v>
      </c>
      <c r="GM9" s="276">
        <f>SUM($EF9:EY9)</f>
        <v>142.07094227951941</v>
      </c>
      <c r="GN9" s="74">
        <f>SUM($EZ9:EZ9)</f>
        <v>0</v>
      </c>
      <c r="GO9" s="276">
        <f>SUM($EZ9:FA9)</f>
        <v>1.6413149195272345</v>
      </c>
      <c r="GP9" s="276">
        <f>SUM($EZ9:FB9)</f>
        <v>6.089285213505641</v>
      </c>
      <c r="GQ9" s="276">
        <f>SUM($EZ9:FC9)</f>
        <v>12.529992557494985</v>
      </c>
      <c r="GR9" s="276">
        <f>SUM($EZ9:FD9)</f>
        <v>20.385551538288087</v>
      </c>
      <c r="GS9" s="276">
        <f>SUM($EZ9:FE9)</f>
        <v>22.690104128852727</v>
      </c>
      <c r="GT9" s="276">
        <f>SUM($EZ9:FF9)</f>
        <v>25.652241364862121</v>
      </c>
      <c r="GU9" s="276">
        <f>SUM($EZ9:FG9)</f>
        <v>29.215967392353814</v>
      </c>
      <c r="GV9" s="276">
        <f>SUM($EZ9:FH9)</f>
        <v>33.330054619037369</v>
      </c>
      <c r="GW9" s="276">
        <f>SUM($EZ9:FI9)</f>
        <v>37.947637678529865</v>
      </c>
      <c r="GX9" s="276">
        <f>SUM($EZ9:FJ9)</f>
        <v>39.887598683022205</v>
      </c>
      <c r="GY9" s="276">
        <f>SUM($EZ9:FK9)</f>
        <v>42.081009886347125</v>
      </c>
      <c r="GZ9" s="276">
        <f>SUM($EZ9:FL9)</f>
        <v>44.51836984966053</v>
      </c>
      <c r="HA9" s="276">
        <f>SUM($EZ9:FM9)</f>
        <v>47.190533327723692</v>
      </c>
      <c r="HB9" s="276">
        <f>SUM($EZ9:FN9)</f>
        <v>50.088697915779974</v>
      </c>
      <c r="HC9" s="276">
        <f>SUM($EZ9:FO9)</f>
        <v>57.642307068122236</v>
      </c>
      <c r="HD9" s="276">
        <f>SUM($EZ9:FP9)</f>
        <v>68.049161798095099</v>
      </c>
      <c r="HE9" s="276">
        <f>SUM($EZ9:FQ9)</f>
        <v>81.054162598175083</v>
      </c>
      <c r="HF9" s="276">
        <f>SUM($EZ9:FR9)</f>
        <v>96.425017587090323</v>
      </c>
      <c r="HG9" s="277">
        <f>SUM($EZ9:FS9)</f>
        <v>113.95020335333503</v>
      </c>
      <c r="HH9" s="74">
        <f t="shared" si="182"/>
        <v>0</v>
      </c>
      <c r="HI9" s="276">
        <f t="shared" si="183"/>
        <v>9.7769177931249232</v>
      </c>
      <c r="HJ9" s="276">
        <f t="shared" si="184"/>
        <v>16.609461550496984</v>
      </c>
      <c r="HK9" s="276">
        <f t="shared" si="185"/>
        <v>21.384346149529989</v>
      </c>
      <c r="HL9" s="276">
        <f t="shared" si="186"/>
        <v>24.721247272114489</v>
      </c>
      <c r="HM9" s="276">
        <f t="shared" si="187"/>
        <v>28.860631356971897</v>
      </c>
      <c r="HN9" s="276">
        <f t="shared" si="188"/>
        <v>35.027923783861304</v>
      </c>
      <c r="HO9" s="276">
        <f t="shared" si="189"/>
        <v>40.466130231935232</v>
      </c>
      <c r="HP9" s="276">
        <f t="shared" si="190"/>
        <v>45.261441905973861</v>
      </c>
      <c r="HQ9" s="276">
        <f t="shared" si="191"/>
        <v>49.489860644897504</v>
      </c>
      <c r="HR9" s="276">
        <f t="shared" si="192"/>
        <v>48.580337723921261</v>
      </c>
      <c r="HS9" s="276">
        <f t="shared" si="193"/>
        <v>54.721002312361378</v>
      </c>
      <c r="HT9" s="276">
        <f t="shared" si="194"/>
        <v>60.568457931195169</v>
      </c>
      <c r="HU9" s="276">
        <f t="shared" si="195"/>
        <v>66.136704937976688</v>
      </c>
      <c r="HV9" s="276">
        <f t="shared" si="196"/>
        <v>71.439075190889341</v>
      </c>
      <c r="HW9" s="276">
        <f t="shared" si="197"/>
        <v>86.777334923623755</v>
      </c>
      <c r="HX9" s="276">
        <f t="shared" si="198"/>
        <v>111.76992322137343</v>
      </c>
      <c r="HY9" s="276">
        <f t="shared" si="199"/>
        <v>133.5020085143797</v>
      </c>
      <c r="HZ9" s="276">
        <f t="shared" si="200"/>
        <v>152.39895210245228</v>
      </c>
      <c r="IA9" s="277">
        <f t="shared" si="201"/>
        <v>168.83062316191186</v>
      </c>
      <c r="IB9" s="276">
        <f t="shared" si="202"/>
        <v>0</v>
      </c>
      <c r="IC9" s="276">
        <f t="shared" si="203"/>
        <v>9.6782615090441944</v>
      </c>
      <c r="ID9" s="276">
        <f t="shared" si="204"/>
        <v>16.549867643637214</v>
      </c>
      <c r="IE9" s="276">
        <f t="shared" si="205"/>
        <v>21.428736728219299</v>
      </c>
      <c r="IF9" s="276">
        <f t="shared" si="206"/>
        <v>24.892754175997627</v>
      </c>
      <c r="IG9" s="276">
        <f t="shared" si="207"/>
        <v>29.772284339127552</v>
      </c>
      <c r="IH9" s="276">
        <f t="shared" si="208"/>
        <v>36.837013674546725</v>
      </c>
      <c r="II9" s="276">
        <f t="shared" si="209"/>
        <v>43.300154218483605</v>
      </c>
      <c r="IJ9" s="276">
        <f t="shared" si="210"/>
        <v>49.212933563228624</v>
      </c>
      <c r="IK9" s="276">
        <f t="shared" si="211"/>
        <v>54.622217075164698</v>
      </c>
      <c r="IL9" s="276">
        <f t="shared" si="212"/>
        <v>54.158722903041507</v>
      </c>
      <c r="IM9" s="276">
        <f t="shared" si="213"/>
        <v>60.666038556859441</v>
      </c>
      <c r="IN9" s="276">
        <f t="shared" si="214"/>
        <v>66.929405450688904</v>
      </c>
      <c r="IO9" s="276">
        <f t="shared" si="215"/>
        <v>72.957968829768589</v>
      </c>
      <c r="IP9" s="276">
        <f t="shared" si="216"/>
        <v>78.760531098855154</v>
      </c>
      <c r="IQ9" s="276">
        <f t="shared" si="217"/>
        <v>96.665596590934726</v>
      </c>
      <c r="IR9" s="276">
        <f t="shared" si="218"/>
        <v>125.72542840534548</v>
      </c>
      <c r="IS9" s="276">
        <f t="shared" si="219"/>
        <v>152.18711414964912</v>
      </c>
      <c r="IT9" s="276">
        <f t="shared" si="220"/>
        <v>176.2829457051175</v>
      </c>
      <c r="IU9" s="277">
        <f t="shared" si="221"/>
        <v>198.2244464832564</v>
      </c>
      <c r="IV9" s="74">
        <f t="shared" si="50"/>
        <v>2.0150614886325382</v>
      </c>
      <c r="IW9" s="275">
        <f t="shared" si="51"/>
        <v>7.0200534480324563</v>
      </c>
      <c r="IX9" s="275">
        <f t="shared" si="52"/>
        <v>12.762973224374411</v>
      </c>
      <c r="IY9" s="275">
        <f t="shared" si="53"/>
        <v>32.752548148495237</v>
      </c>
      <c r="IZ9" s="275">
        <f t="shared" si="54"/>
        <v>7.2660293870131349</v>
      </c>
      <c r="JA9" s="275">
        <f t="shared" si="55"/>
        <v>13.63765907738366</v>
      </c>
      <c r="JB9" s="74">
        <f t="shared" si="56"/>
        <v>2.0480165116732185</v>
      </c>
      <c r="JC9" s="275">
        <f t="shared" si="57"/>
        <v>7.595848198505311</v>
      </c>
      <c r="JD9" s="275">
        <f t="shared" si="58"/>
        <v>14.088095981413735</v>
      </c>
      <c r="JE9" s="275">
        <f t="shared" si="59"/>
        <v>36.793328381115259</v>
      </c>
      <c r="JF9" s="275">
        <f t="shared" si="60"/>
        <v>7.9106535638640878</v>
      </c>
      <c r="JG9" s="275">
        <f t="shared" si="61"/>
        <v>15.131322268176881</v>
      </c>
      <c r="JH9" s="524">
        <f t="shared" si="38"/>
        <v>532.21758128511794</v>
      </c>
      <c r="JI9" s="525">
        <f t="shared" si="39"/>
        <v>1130.0986439363426</v>
      </c>
      <c r="JJ9" s="524">
        <f t="shared" si="40"/>
        <v>575.35310229598167</v>
      </c>
      <c r="JK9" s="525">
        <f t="shared" si="41"/>
        <v>1257.7026699881035</v>
      </c>
      <c r="JL9" s="524">
        <f t="shared" si="42"/>
        <v>1107.5706835810997</v>
      </c>
      <c r="JM9" s="525">
        <f t="shared" si="43"/>
        <v>2387.8013139244458</v>
      </c>
      <c r="JN9" s="7">
        <f t="shared" si="62"/>
        <v>108.7179443440873</v>
      </c>
      <c r="JO9" s="7">
        <f t="shared" si="63"/>
        <v>256.02114563285443</v>
      </c>
    </row>
    <row r="10" spans="1:279" s="3" customFormat="1" ht="13.5" customHeight="1" x14ac:dyDescent="0.2">
      <c r="A10" s="3" t="str">
        <f>'2021 estimates'!B10</f>
        <v>Antigua and Barbuda</v>
      </c>
      <c r="B10" s="3" t="str">
        <f>VLOOKUP(A10,'2021 estimates'!$B$4:$C$218,2)</f>
        <v>NAC</v>
      </c>
      <c r="C10" s="371" t="str">
        <f>VLOOKUP(A10,'2021 estimates'!$B$4:$F$218,4,FALSE)</f>
        <v>Latin America &amp; Caribbean</v>
      </c>
      <c r="D10" s="695">
        <f>'2021 estimates'!Q10</f>
        <v>5.7904107972921697</v>
      </c>
      <c r="E10" s="4">
        <f>'2021 estimates'!R10</f>
        <v>2.4302317167235632</v>
      </c>
      <c r="F10" s="47">
        <f>1000*'2021 estimates'!G10/5</f>
        <v>739.4</v>
      </c>
      <c r="G10" s="47">
        <f t="shared" si="44"/>
        <v>739.4</v>
      </c>
      <c r="H10" s="47">
        <f>1000*'2021 estimates'!H10/5</f>
        <v>741.4</v>
      </c>
      <c r="I10" s="47">
        <f>1000*'2021 estimates'!I10/5</f>
        <v>694.2</v>
      </c>
      <c r="J10" s="47">
        <f>1000*'2021 estimates'!J10/5</f>
        <v>702.8</v>
      </c>
      <c r="K10" s="47">
        <f>1000*'2021 estimates'!K10/5</f>
        <v>719.2</v>
      </c>
      <c r="L10" s="73">
        <f t="shared" si="45"/>
        <v>719.2</v>
      </c>
      <c r="M10" s="47">
        <f>1000*'2021 estimates'!L10/5</f>
        <v>719.2</v>
      </c>
      <c r="N10" s="47">
        <f>1000*'2021 estimates'!M10/5</f>
        <v>678</v>
      </c>
      <c r="O10" s="47">
        <f>1000*'2021 estimates'!N10/5</f>
        <v>688.6</v>
      </c>
      <c r="P10" s="22">
        <v>0</v>
      </c>
      <c r="Q10" s="124">
        <f>IF('2021 estimates'!AD10&lt;&gt;"",'2021 estimates'!AD10*5/4,IF('2021 estimates'!AL10&lt;&gt;"",'2021 estimates'!AL10*15/14,'2021 estimates'!AN10*15/14))/100000</f>
        <v>3.7499999999999997E-5</v>
      </c>
      <c r="R10" s="124">
        <f>IF('2021 estimates'!AE10&lt;&gt;"",'2021 estimates'!AE10,IF('2021 estimates'!AL10&lt;&gt;"",'2021 estimates'!AL10*15/14,'2021 estimates'!AN10*15/14))/100000</f>
        <v>3.7499999999999997E-5</v>
      </c>
      <c r="S10" s="124">
        <f>IF('2021 estimates'!AF10&lt;&gt;"",'2021 estimates'!AF10,IF('2021 estimates'!AL10&lt;&gt;"",'2021 estimates'!AL10*15/14,'2021 estimates'!AN10*15/14))/100000</f>
        <v>3.7499999999999997E-5</v>
      </c>
      <c r="T10" s="124">
        <f>IF('2021 estimates'!AG10&lt;&gt;"",'2021 estimates'!AG10,'2021 estimates'!$AP10)/100000</f>
        <v>1.9651065253764647E-5</v>
      </c>
      <c r="U10" s="22">
        <v>0</v>
      </c>
      <c r="V10" s="124">
        <f>IF('2021 estimates'!AH10&lt;&gt;"",'2021 estimates'!AH10*5/4,IF('2021 estimates'!AM10&lt;&gt;"",'2021 estimates'!AM10*15/14,'2021 estimates'!AN10*15/14))/100000</f>
        <v>3.7499999999999997E-5</v>
      </c>
      <c r="W10" s="124">
        <f>IF('2021 estimates'!AI10&lt;&gt;"",'2021 estimates'!AI10,IF('2021 estimates'!AM10&lt;&gt;"",'2021 estimates'!AM10*15/14,'2021 estimates'!AN10*15/14))/100000</f>
        <v>3.7499999999999997E-5</v>
      </c>
      <c r="X10" s="124">
        <f>IF('2021 estimates'!AJ10&lt;&gt;"",'2021 estimates'!AJ10,IF('2021 estimates'!AM10&lt;&gt;"",'2021 estimates'!AM10*15/14,'2021 estimates'!AN10*15/14))/100000</f>
        <v>3.7499999999999997E-5</v>
      </c>
      <c r="Y10" s="124">
        <f>IF('2021 estimates'!AK10&lt;&gt;"",'2021 estimates'!AK10,'2021 estimates'!$AQ10)/100000</f>
        <v>1.9651065253764647E-5</v>
      </c>
      <c r="Z10" s="81">
        <f>VLOOKUP($A10,'Mortality-WHO Global Health Obs'!$B$3:$Q$218,7,FALSE)</f>
        <v>5.2900000000000004E-3</v>
      </c>
      <c r="AA10" s="82">
        <f>VLOOKUP($A10,'Mortality-WHO Global Health Obs'!$B$3:$Q$218,9,FALSE)</f>
        <v>1.23E-3</v>
      </c>
      <c r="AB10" s="82">
        <f>VLOOKUP($A10,'Mortality-WHO Global Health Obs'!$B$3:$Q$218,11,FALSE)</f>
        <v>2.1000000000000001E-4</v>
      </c>
      <c r="AC10" s="82">
        <f>VLOOKUP($A10,'Mortality-WHO Global Health Obs'!$B$3:$Q$218,13,FALSE)</f>
        <v>2.3000000000000001E-4</v>
      </c>
      <c r="AD10" s="82">
        <f>VLOOKUP($A10,'Mortality-WHO Global Health Obs'!$B$3:$Q$218,15,FALSE)</f>
        <v>9.3999999999999997E-4</v>
      </c>
      <c r="AE10" s="81">
        <f>VLOOKUP($A10,'Mortality-WHO Global Health Obs'!$B$3:$Q$218,8,FALSE)</f>
        <v>4.5300000000000002E-3</v>
      </c>
      <c r="AF10" s="82">
        <f>VLOOKUP($A10,'Mortality-WHO Global Health Obs'!$B$3:$Q$218,10,FALSE)</f>
        <v>6.3000000000000003E-4</v>
      </c>
      <c r="AG10" s="82">
        <f>VLOOKUP($A10,'Mortality-WHO Global Health Obs'!$B$3:$Q$218,12,FALSE)</f>
        <v>4.0000000000000003E-5</v>
      </c>
      <c r="AH10" s="82">
        <f>VLOOKUP($A10,'Mortality-WHO Global Health Obs'!$B$3:$Q$218,14,FALSE)</f>
        <v>2.4000000000000001E-4</v>
      </c>
      <c r="AI10" s="82">
        <f>VLOOKUP($A10,'Mortality-WHO Global Health Obs'!$B$3:$Q$218,16,FALSE)</f>
        <v>6.9999999999999999E-4</v>
      </c>
      <c r="AJ10" s="81">
        <f t="shared" si="0"/>
        <v>1.285592578146765E-2</v>
      </c>
      <c r="AK10" s="82">
        <f t="shared" si="1"/>
        <v>2.9891850115699825E-3</v>
      </c>
      <c r="AL10" s="82">
        <f t="shared" si="1"/>
        <v>5.1034866051194829E-4</v>
      </c>
      <c r="AM10" s="82">
        <f t="shared" si="1"/>
        <v>5.5895329484641958E-4</v>
      </c>
      <c r="AN10" s="82">
        <f t="shared" si="1"/>
        <v>2.2844178137201494E-3</v>
      </c>
      <c r="AO10" s="81">
        <f t="shared" si="1"/>
        <v>1.1008949676757742E-2</v>
      </c>
      <c r="AP10" s="82">
        <f t="shared" si="1"/>
        <v>1.531045981535845E-3</v>
      </c>
      <c r="AQ10" s="82">
        <f t="shared" si="1"/>
        <v>9.7209268668942532E-5</v>
      </c>
      <c r="AR10" s="82">
        <f t="shared" si="1"/>
        <v>5.8325561201365522E-4</v>
      </c>
      <c r="AS10" s="82">
        <f t="shared" si="1"/>
        <v>1.7011622017064942E-3</v>
      </c>
      <c r="AT10" s="272">
        <f t="shared" si="46"/>
        <v>0</v>
      </c>
      <c r="AU10" s="266">
        <f t="shared" si="2"/>
        <v>2.7727499999999995E-2</v>
      </c>
      <c r="AV10" s="266">
        <f t="shared" si="3"/>
        <v>2.7802499999999997E-2</v>
      </c>
      <c r="AW10" s="266">
        <f t="shared" si="4"/>
        <v>2.60325E-2</v>
      </c>
      <c r="AX10" s="266">
        <f t="shared" si="47"/>
        <v>1.3810768660345793E-2</v>
      </c>
      <c r="AY10" s="272">
        <f t="shared" si="48"/>
        <v>0</v>
      </c>
      <c r="AZ10" s="266">
        <f t="shared" si="5"/>
        <v>2.6970000000000001E-2</v>
      </c>
      <c r="BA10" s="266">
        <f t="shared" si="6"/>
        <v>2.6970000000000001E-2</v>
      </c>
      <c r="BB10" s="266">
        <f t="shared" si="7"/>
        <v>2.5424999999999996E-2</v>
      </c>
      <c r="BC10" s="266">
        <f t="shared" si="8"/>
        <v>1.3531723533742336E-2</v>
      </c>
      <c r="BD10" s="74">
        <f t="shared" si="49"/>
        <v>0</v>
      </c>
      <c r="BE10" s="515">
        <f t="shared" si="64"/>
        <v>0</v>
      </c>
      <c r="BF10" s="515">
        <f t="shared" si="65"/>
        <v>2.7686120562504236E-2</v>
      </c>
      <c r="BG10" s="515">
        <f t="shared" si="66"/>
        <v>5.5289605756128034E-2</v>
      </c>
      <c r="BH10" s="515">
        <f t="shared" si="67"/>
        <v>8.2810702224462157E-2</v>
      </c>
      <c r="BI10" s="515">
        <f t="shared" si="68"/>
        <v>0.11054786971284378</v>
      </c>
      <c r="BJ10" s="515">
        <f t="shared" si="69"/>
        <v>0.13828687347528448</v>
      </c>
      <c r="BK10" s="515">
        <f t="shared" si="70"/>
        <v>0.16601172428608824</v>
      </c>
      <c r="BL10" s="515">
        <f t="shared" si="71"/>
        <v>0.19372242936635214</v>
      </c>
      <c r="BM10" s="515">
        <f t="shared" si="72"/>
        <v>0.22141899593348899</v>
      </c>
      <c r="BN10" s="515">
        <f t="shared" si="73"/>
        <v>0.23324280218491134</v>
      </c>
      <c r="BO10" s="515">
        <f t="shared" si="74"/>
        <v>0.25913769333834868</v>
      </c>
      <c r="BP10" s="515">
        <f t="shared" si="75"/>
        <v>0.28501811450145725</v>
      </c>
      <c r="BQ10" s="515">
        <f t="shared" si="76"/>
        <v>0.3108840737600258</v>
      </c>
      <c r="BR10" s="515">
        <f t="shared" si="77"/>
        <v>0.33673557919532482</v>
      </c>
      <c r="BS10" s="515">
        <f t="shared" si="78"/>
        <v>0.36706431951563195</v>
      </c>
      <c r="BT10" s="515">
        <f t="shared" si="79"/>
        <v>0.3800217601726622</v>
      </c>
      <c r="BU10" s="515">
        <f t="shared" si="80"/>
        <v>0.39294963440532643</v>
      </c>
      <c r="BV10" s="515">
        <f t="shared" si="81"/>
        <v>0.40584800967860268</v>
      </c>
      <c r="BW10" s="516">
        <f t="shared" si="82"/>
        <v>0.41871695330352676</v>
      </c>
      <c r="BX10" s="515">
        <v>0</v>
      </c>
      <c r="BY10" s="515">
        <f t="shared" si="83"/>
        <v>0</v>
      </c>
      <c r="BZ10" s="515">
        <f t="shared" si="84"/>
        <v>2.6949369641982333E-2</v>
      </c>
      <c r="CA10" s="515">
        <f t="shared" si="85"/>
        <v>5.3857510129788573E-2</v>
      </c>
      <c r="CB10" s="515">
        <f t="shared" si="86"/>
        <v>8.0724484538851532E-2</v>
      </c>
      <c r="CC10" s="515">
        <f t="shared" si="87"/>
        <v>0.1075503558481065</v>
      </c>
      <c r="CD10" s="515">
        <f t="shared" si="88"/>
        <v>0.13450859066153328</v>
      </c>
      <c r="CE10" s="515">
        <f t="shared" si="89"/>
        <v>0.16146420501203795</v>
      </c>
      <c r="CF10" s="515">
        <f t="shared" si="90"/>
        <v>0.18841719915434141</v>
      </c>
      <c r="CG10" s="515">
        <f t="shared" si="91"/>
        <v>0.2153675733431398</v>
      </c>
      <c r="CH10" s="515">
        <f t="shared" si="92"/>
        <v>0.22843408269027371</v>
      </c>
      <c r="CI10" s="515">
        <f t="shared" si="93"/>
        <v>0.25371847360210764</v>
      </c>
      <c r="CJ10" s="515">
        <f t="shared" si="94"/>
        <v>0.27898812155092184</v>
      </c>
      <c r="CK10" s="515">
        <f t="shared" si="95"/>
        <v>0.30424303513312495</v>
      </c>
      <c r="CL10" s="515">
        <f t="shared" si="96"/>
        <v>0.32948322294011334</v>
      </c>
      <c r="CM10" s="515">
        <f t="shared" si="97"/>
        <v>0.36025428670240017</v>
      </c>
      <c r="CN10" s="515">
        <f t="shared" si="98"/>
        <v>0.37316218020078462</v>
      </c>
      <c r="CO10" s="515">
        <f t="shared" si="99"/>
        <v>0.38604813394547688</v>
      </c>
      <c r="CP10" s="515">
        <f t="shared" si="100"/>
        <v>0.39891218522782829</v>
      </c>
      <c r="CQ10" s="516">
        <f t="shared" si="101"/>
        <v>0.41175437127580555</v>
      </c>
      <c r="CR10" s="515">
        <f t="shared" si="102"/>
        <v>0</v>
      </c>
      <c r="CS10" s="515">
        <f t="shared" si="103"/>
        <v>1.3863749999999998E-2</v>
      </c>
      <c r="CT10" s="515">
        <f t="shared" si="104"/>
        <v>4.1549870562504233E-2</v>
      </c>
      <c r="CU10" s="515">
        <f t="shared" si="105"/>
        <v>6.9153355756128035E-2</v>
      </c>
      <c r="CV10" s="515">
        <f t="shared" si="106"/>
        <v>9.6674452224462151E-2</v>
      </c>
      <c r="CW10" s="515">
        <f t="shared" si="107"/>
        <v>0.12444911971284378</v>
      </c>
      <c r="CX10" s="515">
        <f t="shared" si="108"/>
        <v>0.15218812347528449</v>
      </c>
      <c r="CY10" s="515">
        <f t="shared" si="109"/>
        <v>0.17991297428608824</v>
      </c>
      <c r="CZ10" s="515">
        <f t="shared" si="110"/>
        <v>0.20762367936635215</v>
      </c>
      <c r="DA10" s="515">
        <f t="shared" si="111"/>
        <v>0.23532024593348899</v>
      </c>
      <c r="DB10" s="515">
        <f t="shared" si="112"/>
        <v>0.24625905218491134</v>
      </c>
      <c r="DC10" s="515">
        <f t="shared" si="113"/>
        <v>0.27215394333834869</v>
      </c>
      <c r="DD10" s="515">
        <f t="shared" si="114"/>
        <v>0.29803436450145726</v>
      </c>
      <c r="DE10" s="515">
        <f t="shared" si="115"/>
        <v>0.32390032376002581</v>
      </c>
      <c r="DF10" s="515">
        <f t="shared" si="116"/>
        <v>0.34975182919532483</v>
      </c>
      <c r="DG10" s="515">
        <f t="shared" si="117"/>
        <v>0.37396970384580486</v>
      </c>
      <c r="DH10" s="515">
        <f t="shared" si="118"/>
        <v>0.38692714450283511</v>
      </c>
      <c r="DI10" s="515">
        <f t="shared" si="119"/>
        <v>0.39985501873549933</v>
      </c>
      <c r="DJ10" s="515">
        <f t="shared" si="120"/>
        <v>0.41275339400877559</v>
      </c>
      <c r="DK10" s="516">
        <f t="shared" si="121"/>
        <v>0.42562233763369967</v>
      </c>
      <c r="DL10" s="515">
        <f t="shared" si="122"/>
        <v>0</v>
      </c>
      <c r="DM10" s="515">
        <f t="shared" si="123"/>
        <v>1.3485E-2</v>
      </c>
      <c r="DN10" s="515">
        <f t="shared" si="124"/>
        <v>4.0434369641982333E-2</v>
      </c>
      <c r="DO10" s="515">
        <f t="shared" si="125"/>
        <v>6.7342510129788577E-2</v>
      </c>
      <c r="DP10" s="515">
        <f t="shared" si="126"/>
        <v>9.4209484538851529E-2</v>
      </c>
      <c r="DQ10" s="515">
        <f t="shared" si="127"/>
        <v>0.1210353558481065</v>
      </c>
      <c r="DR10" s="515">
        <f t="shared" si="128"/>
        <v>0.14799359066153328</v>
      </c>
      <c r="DS10" s="515">
        <f t="shared" si="129"/>
        <v>0.17494920501203795</v>
      </c>
      <c r="DT10" s="515">
        <f t="shared" si="130"/>
        <v>0.20190219915434141</v>
      </c>
      <c r="DU10" s="515">
        <f t="shared" si="131"/>
        <v>0.2288525733431398</v>
      </c>
      <c r="DV10" s="515">
        <f t="shared" si="132"/>
        <v>0.2411465826902737</v>
      </c>
      <c r="DW10" s="515">
        <f t="shared" si="133"/>
        <v>0.26643097360210766</v>
      </c>
      <c r="DX10" s="515">
        <f t="shared" si="134"/>
        <v>0.29170062155092186</v>
      </c>
      <c r="DY10" s="515">
        <f t="shared" si="135"/>
        <v>0.31695553513312497</v>
      </c>
      <c r="DZ10" s="515">
        <f t="shared" si="136"/>
        <v>0.34219572294011336</v>
      </c>
      <c r="EA10" s="515">
        <f t="shared" si="137"/>
        <v>0.36702014846927133</v>
      </c>
      <c r="EB10" s="515">
        <f t="shared" si="138"/>
        <v>0.37992804196765578</v>
      </c>
      <c r="EC10" s="515">
        <f t="shared" si="139"/>
        <v>0.39281399571234804</v>
      </c>
      <c r="ED10" s="515">
        <f t="shared" si="140"/>
        <v>0.40567804699469945</v>
      </c>
      <c r="EE10" s="516">
        <f t="shared" si="141"/>
        <v>0.41852023304267671</v>
      </c>
      <c r="EF10" s="276">
        <f t="shared" si="142"/>
        <v>0</v>
      </c>
      <c r="EG10" s="276">
        <f t="shared" si="143"/>
        <v>4.1379437495760409E-5</v>
      </c>
      <c r="EH10" s="276">
        <f t="shared" si="144"/>
        <v>1.2401480637620266E-4</v>
      </c>
      <c r="EI10" s="276">
        <f t="shared" si="145"/>
        <v>2.0640353166587565E-4</v>
      </c>
      <c r="EJ10" s="276">
        <f t="shared" si="146"/>
        <v>2.8854634952729294E-4</v>
      </c>
      <c r="EK10" s="276">
        <f t="shared" si="147"/>
        <v>6.3496237559288271E-5</v>
      </c>
      <c r="EL10" s="276">
        <f t="shared" si="148"/>
        <v>7.7649189196246683E-5</v>
      </c>
      <c r="EM10" s="276">
        <f t="shared" si="149"/>
        <v>9.1794919736090235E-5</v>
      </c>
      <c r="EN10" s="276">
        <f t="shared" si="150"/>
        <v>1.0593343286315595E-4</v>
      </c>
      <c r="EO10" s="276">
        <f t="shared" si="151"/>
        <v>1.20064732259901E-4</v>
      </c>
      <c r="EP10" s="276">
        <f t="shared" si="152"/>
        <v>1.3760884656267646E-4</v>
      </c>
      <c r="EQ10" s="276">
        <f t="shared" si="153"/>
        <v>1.5207883689145795E-4</v>
      </c>
      <c r="ER10" s="276">
        <f t="shared" si="154"/>
        <v>1.6654074143146845E-4</v>
      </c>
      <c r="ES10" s="276">
        <f t="shared" si="155"/>
        <v>1.8099456470102332E-4</v>
      </c>
      <c r="ET10" s="276">
        <f t="shared" si="156"/>
        <v>1.9544031121591316E-4</v>
      </c>
      <c r="EU10" s="276">
        <f t="shared" si="157"/>
        <v>8.5332800331556439E-4</v>
      </c>
      <c r="EV10" s="276">
        <f t="shared" si="158"/>
        <v>8.8289442768159419E-4</v>
      </c>
      <c r="EW10" s="276">
        <f t="shared" si="159"/>
        <v>9.1239338706955225E-4</v>
      </c>
      <c r="EX10" s="276">
        <f t="shared" si="160"/>
        <v>9.4182503542173497E-4</v>
      </c>
      <c r="EY10" s="277">
        <f t="shared" si="161"/>
        <v>9.7118952632917199E-4</v>
      </c>
      <c r="EZ10" s="276">
        <f t="shared" si="162"/>
        <v>0</v>
      </c>
      <c r="FA10" s="276">
        <f t="shared" si="163"/>
        <v>2.0630358017669239E-5</v>
      </c>
      <c r="FB10" s="276">
        <f t="shared" si="164"/>
        <v>6.1859512193761367E-5</v>
      </c>
      <c r="FC10" s="276">
        <f t="shared" si="165"/>
        <v>1.0302559093704529E-4</v>
      </c>
      <c r="FD10" s="276">
        <f t="shared" si="166"/>
        <v>1.4412869074501906E-4</v>
      </c>
      <c r="FE10" s="276">
        <f t="shared" si="167"/>
        <v>1.1765186573224105E-5</v>
      </c>
      <c r="FF10" s="276">
        <f t="shared" si="168"/>
        <v>1.4385649495337397E-5</v>
      </c>
      <c r="FG10" s="276">
        <f t="shared" si="169"/>
        <v>1.7005857696547273E-5</v>
      </c>
      <c r="FH10" s="276">
        <f t="shared" si="170"/>
        <v>1.9625811201613765E-5</v>
      </c>
      <c r="FI10" s="276">
        <f t="shared" si="171"/>
        <v>2.224551003529449E-5</v>
      </c>
      <c r="FJ10" s="276">
        <f t="shared" si="172"/>
        <v>1.4060908816602687E-4</v>
      </c>
      <c r="FK10" s="276">
        <f t="shared" si="173"/>
        <v>1.5535205118579577E-4</v>
      </c>
      <c r="FL10" s="276">
        <f t="shared" si="174"/>
        <v>1.7008641779684119E-4</v>
      </c>
      <c r="FM10" s="276">
        <f t="shared" si="175"/>
        <v>1.8481219301160485E-4</v>
      </c>
      <c r="FN10" s="276">
        <f t="shared" si="176"/>
        <v>1.9952938183960583E-4</v>
      </c>
      <c r="FO10" s="276">
        <f t="shared" si="177"/>
        <v>6.2383003535786195E-4</v>
      </c>
      <c r="FP10" s="276">
        <f t="shared" si="178"/>
        <v>6.4576978905006794E-4</v>
      </c>
      <c r="FQ10" s="276">
        <f t="shared" si="179"/>
        <v>6.6767225139089E-4</v>
      </c>
      <c r="FR10" s="276">
        <f t="shared" si="180"/>
        <v>6.8953748576503643E-4</v>
      </c>
      <c r="FS10" s="277">
        <f t="shared" si="181"/>
        <v>7.1136555544947942E-4</v>
      </c>
      <c r="FT10" s="74">
        <f>SUM($EF10:EF10)</f>
        <v>0</v>
      </c>
      <c r="FU10" s="276">
        <f>SUM($EF10:EG10)</f>
        <v>4.1379437495760409E-5</v>
      </c>
      <c r="FV10" s="276">
        <f>SUM($EF10:EH10)</f>
        <v>1.6539424387196307E-4</v>
      </c>
      <c r="FW10" s="276">
        <f>SUM($EF10:EI10)</f>
        <v>3.7179777553783869E-4</v>
      </c>
      <c r="FX10" s="276">
        <f>SUM($EF10:EJ10)</f>
        <v>6.6034412506513164E-4</v>
      </c>
      <c r="FY10" s="276">
        <f>SUM($EF10:EK10)</f>
        <v>7.2384036262441987E-4</v>
      </c>
      <c r="FZ10" s="276">
        <f>SUM($EF10:EL10)</f>
        <v>8.0148955182066659E-4</v>
      </c>
      <c r="GA10" s="276">
        <f>SUM($EF10:EM10)</f>
        <v>8.932844715567568E-4</v>
      </c>
      <c r="GB10" s="276">
        <f>SUM($EF10:EN10)</f>
        <v>9.9921790441991282E-4</v>
      </c>
      <c r="GC10" s="276">
        <f>SUM($EF10:EO10)</f>
        <v>1.1192826366798138E-3</v>
      </c>
      <c r="GD10" s="276">
        <f>SUM($EF10:EP10)</f>
        <v>1.2568914832424903E-3</v>
      </c>
      <c r="GE10" s="276">
        <f>SUM($EF10:EQ10)</f>
        <v>1.4089703201339483E-3</v>
      </c>
      <c r="GF10" s="276">
        <f>SUM($EF10:ER10)</f>
        <v>1.5755110615654168E-3</v>
      </c>
      <c r="GG10" s="276">
        <f>SUM($EF10:ES10)</f>
        <v>1.75650562626644E-3</v>
      </c>
      <c r="GH10" s="276">
        <f>SUM($EF10:ET10)</f>
        <v>1.9519459374823531E-3</v>
      </c>
      <c r="GI10" s="276">
        <f>SUM($EF10:EU10)</f>
        <v>2.8052739407979175E-3</v>
      </c>
      <c r="GJ10" s="276">
        <f>SUM($EF10:EV10)</f>
        <v>3.6881683684795116E-3</v>
      </c>
      <c r="GK10" s="276">
        <f>SUM($EF10:EW10)</f>
        <v>4.6005617555490638E-3</v>
      </c>
      <c r="GL10" s="276">
        <f>SUM($EF10:EX10)</f>
        <v>5.5423867909707991E-3</v>
      </c>
      <c r="GM10" s="276">
        <f>SUM($EF10:EY10)</f>
        <v>6.5135763172999711E-3</v>
      </c>
      <c r="GN10" s="74">
        <f>SUM($EZ10:EZ10)</f>
        <v>0</v>
      </c>
      <c r="GO10" s="276">
        <f>SUM($EZ10:FA10)</f>
        <v>2.0630358017669239E-5</v>
      </c>
      <c r="GP10" s="276">
        <f>SUM($EZ10:FB10)</f>
        <v>8.24898702114306E-5</v>
      </c>
      <c r="GQ10" s="276">
        <f>SUM($EZ10:FC10)</f>
        <v>1.8551546114847588E-4</v>
      </c>
      <c r="GR10" s="276">
        <f>SUM($EZ10:FD10)</f>
        <v>3.2964415189349494E-4</v>
      </c>
      <c r="GS10" s="276">
        <f>SUM($EZ10:FE10)</f>
        <v>3.4140933846671905E-4</v>
      </c>
      <c r="GT10" s="276">
        <f>SUM($EZ10:FF10)</f>
        <v>3.5579498796205645E-4</v>
      </c>
      <c r="GU10" s="276">
        <f>SUM($EZ10:FG10)</f>
        <v>3.728008456586037E-4</v>
      </c>
      <c r="GV10" s="276">
        <f>SUM($EZ10:FH10)</f>
        <v>3.9242665686021745E-4</v>
      </c>
      <c r="GW10" s="276">
        <f>SUM($EZ10:FI10)</f>
        <v>4.1467216689551194E-4</v>
      </c>
      <c r="GX10" s="276">
        <f>SUM($EZ10:FJ10)</f>
        <v>5.5528125506153886E-4</v>
      </c>
      <c r="GY10" s="276">
        <f>SUM($EZ10:FK10)</f>
        <v>7.1063330624733458E-4</v>
      </c>
      <c r="GZ10" s="276">
        <f>SUM($EZ10:FL10)</f>
        <v>8.8071972404417582E-4</v>
      </c>
      <c r="HA10" s="276">
        <f>SUM($EZ10:FM10)</f>
        <v>1.0655319170557807E-3</v>
      </c>
      <c r="HB10" s="276">
        <f>SUM($EZ10:FN10)</f>
        <v>1.2650612988953866E-3</v>
      </c>
      <c r="HC10" s="276">
        <f>SUM($EZ10:FO10)</f>
        <v>1.8888913342532485E-3</v>
      </c>
      <c r="HD10" s="276">
        <f>SUM($EZ10:FP10)</f>
        <v>2.5346611233033165E-3</v>
      </c>
      <c r="HE10" s="276">
        <f>SUM($EZ10:FQ10)</f>
        <v>3.2023333746942066E-3</v>
      </c>
      <c r="HF10" s="276">
        <f>SUM($EZ10:FR10)</f>
        <v>3.8918708604592429E-3</v>
      </c>
      <c r="HG10" s="277">
        <f>SUM($EZ10:FS10)</f>
        <v>4.6032364159087225E-3</v>
      </c>
      <c r="HH10" s="74">
        <f t="shared" si="182"/>
        <v>0</v>
      </c>
      <c r="HI10" s="276">
        <f t="shared" si="183"/>
        <v>2.7686120562504236E-2</v>
      </c>
      <c r="HJ10" s="276">
        <f t="shared" si="184"/>
        <v>5.5289605756128034E-2</v>
      </c>
      <c r="HK10" s="276">
        <f t="shared" si="185"/>
        <v>8.2810702224462157E-2</v>
      </c>
      <c r="HL10" s="276">
        <f t="shared" si="186"/>
        <v>0.11024965587493485</v>
      </c>
      <c r="HM10" s="276">
        <f t="shared" si="187"/>
        <v>0.13828687347528448</v>
      </c>
      <c r="HN10" s="276">
        <f t="shared" si="188"/>
        <v>0.16601172428608824</v>
      </c>
      <c r="HO10" s="276">
        <f t="shared" si="189"/>
        <v>0.19372242936635214</v>
      </c>
      <c r="HP10" s="276">
        <f t="shared" si="190"/>
        <v>0.22141899593348899</v>
      </c>
      <c r="HQ10" s="276">
        <f t="shared" si="191"/>
        <v>0.2491014312012291</v>
      </c>
      <c r="HR10" s="276">
        <f t="shared" si="192"/>
        <v>0.25913769333834868</v>
      </c>
      <c r="HS10" s="276">
        <f t="shared" si="193"/>
        <v>0.28501811450145725</v>
      </c>
      <c r="HT10" s="276">
        <f t="shared" si="194"/>
        <v>0.3108840737600258</v>
      </c>
      <c r="HU10" s="276">
        <f t="shared" si="195"/>
        <v>0.33673557919532482</v>
      </c>
      <c r="HV10" s="276">
        <f t="shared" si="196"/>
        <v>0.3625726388841089</v>
      </c>
      <c r="HW10" s="276">
        <f t="shared" si="197"/>
        <v>0.3800217601726622</v>
      </c>
      <c r="HX10" s="276">
        <f t="shared" si="198"/>
        <v>0.39294963440532643</v>
      </c>
      <c r="HY10" s="276">
        <f t="shared" si="199"/>
        <v>0.40584800967860268</v>
      </c>
      <c r="HZ10" s="276">
        <f t="shared" si="200"/>
        <v>0.41871695330352676</v>
      </c>
      <c r="IA10" s="277">
        <f t="shared" si="201"/>
        <v>0.43155653243754338</v>
      </c>
      <c r="IB10" s="276">
        <f t="shared" si="202"/>
        <v>0</v>
      </c>
      <c r="IC10" s="276">
        <f t="shared" si="203"/>
        <v>2.6949369641982333E-2</v>
      </c>
      <c r="ID10" s="276">
        <f t="shared" si="204"/>
        <v>5.3857510129788573E-2</v>
      </c>
      <c r="IE10" s="276">
        <f t="shared" si="205"/>
        <v>8.0724484538851532E-2</v>
      </c>
      <c r="IF10" s="276">
        <f t="shared" si="206"/>
        <v>0.1075503558481065</v>
      </c>
      <c r="IG10" s="276">
        <f t="shared" si="207"/>
        <v>0.13450859066153328</v>
      </c>
      <c r="IH10" s="276">
        <f t="shared" si="208"/>
        <v>0.16146420501203795</v>
      </c>
      <c r="II10" s="276">
        <f t="shared" si="209"/>
        <v>0.18841719915434141</v>
      </c>
      <c r="IJ10" s="276">
        <f t="shared" si="210"/>
        <v>0.2153675733431398</v>
      </c>
      <c r="IK10" s="276">
        <f t="shared" si="211"/>
        <v>0.2423153278331045</v>
      </c>
      <c r="IL10" s="276">
        <f t="shared" si="212"/>
        <v>0.25371847360210764</v>
      </c>
      <c r="IM10" s="276">
        <f t="shared" si="213"/>
        <v>0.27898812155092184</v>
      </c>
      <c r="IN10" s="276">
        <f t="shared" si="214"/>
        <v>0.30424303513312495</v>
      </c>
      <c r="IO10" s="276">
        <f t="shared" si="215"/>
        <v>0.32948322294011334</v>
      </c>
      <c r="IP10" s="276">
        <f t="shared" si="216"/>
        <v>0.35470869355827372</v>
      </c>
      <c r="IQ10" s="276">
        <f t="shared" si="217"/>
        <v>0.37316218020078462</v>
      </c>
      <c r="IR10" s="276">
        <f t="shared" si="218"/>
        <v>0.38604813394547688</v>
      </c>
      <c r="IS10" s="276">
        <f t="shared" si="219"/>
        <v>0.39891218522782829</v>
      </c>
      <c r="IT10" s="276">
        <f t="shared" si="220"/>
        <v>0.41175437127580555</v>
      </c>
      <c r="IU10" s="277">
        <f t="shared" si="221"/>
        <v>0.42457472925409839</v>
      </c>
      <c r="IV10" s="74">
        <f t="shared" si="50"/>
        <v>5.9754194341509841</v>
      </c>
      <c r="IW10" s="275">
        <f t="shared" si="51"/>
        <v>24.258556070090378</v>
      </c>
      <c r="IX10" s="275">
        <f t="shared" si="52"/>
        <v>42.917982752223175</v>
      </c>
      <c r="IY10" s="275">
        <f t="shared" si="53"/>
        <v>56.825463390344495</v>
      </c>
      <c r="IZ10" s="275">
        <f t="shared" si="54"/>
        <v>24.383986085488178</v>
      </c>
      <c r="JA10" s="275">
        <f t="shared" si="55"/>
        <v>32.494355411702259</v>
      </c>
      <c r="JB10" s="74">
        <f t="shared" si="56"/>
        <v>5.9873899397851966</v>
      </c>
      <c r="JC10" s="275">
        <f t="shared" si="57"/>
        <v>24.323982480858113</v>
      </c>
      <c r="JD10" s="275">
        <f t="shared" si="58"/>
        <v>43.008974671107417</v>
      </c>
      <c r="JE10" s="275">
        <f t="shared" si="59"/>
        <v>56.993650265121822</v>
      </c>
      <c r="JF10" s="275">
        <f t="shared" si="60"/>
        <v>24.440115697250246</v>
      </c>
      <c r="JG10" s="275">
        <f t="shared" si="61"/>
        <v>32.578499339218141</v>
      </c>
      <c r="JH10" s="524">
        <f t="shared" si="38"/>
        <v>2.609859111328479</v>
      </c>
      <c r="JI10" s="525">
        <f t="shared" si="39"/>
        <v>4.6067058948651844</v>
      </c>
      <c r="JJ10" s="524">
        <f t="shared" si="40"/>
        <v>2.5480011935968747</v>
      </c>
      <c r="JK10" s="525">
        <f t="shared" si="41"/>
        <v>4.5102925722250191</v>
      </c>
      <c r="JL10" s="524">
        <f t="shared" si="42"/>
        <v>5.1578603049253537</v>
      </c>
      <c r="JM10" s="525">
        <f t="shared" si="43"/>
        <v>9.1169984670902036</v>
      </c>
      <c r="JN10" s="7">
        <f t="shared" si="62"/>
        <v>3.2170072363777395E-3</v>
      </c>
      <c r="JO10" s="7">
        <f t="shared" si="63"/>
        <v>1.1116812733208694E-2</v>
      </c>
    </row>
    <row r="11" spans="1:279" s="3" customFormat="1" ht="13.5" customHeight="1" x14ac:dyDescent="0.2">
      <c r="A11" s="3" t="str">
        <f>'2021 estimates'!B11</f>
        <v>Argentina</v>
      </c>
      <c r="B11" s="3" t="str">
        <f>VLOOKUP(A11,'2021 estimates'!$B$4:$C$218,2)</f>
        <v>SACA</v>
      </c>
      <c r="C11" s="371" t="str">
        <f>VLOOKUP(A11,'2021 estimates'!$B$4:$F$218,4,FALSE)</f>
        <v>Latin America &amp; Caribbean</v>
      </c>
      <c r="D11" s="695">
        <f>'2021 estimates'!Q11</f>
        <v>8.2380527764146905</v>
      </c>
      <c r="E11" s="4">
        <f>'2021 estimates'!R11</f>
        <v>2.8600645607935693</v>
      </c>
      <c r="F11" s="47">
        <f>1000*'2021 estimates'!G11/5</f>
        <v>379577.59999999998</v>
      </c>
      <c r="G11" s="47">
        <f t="shared" si="44"/>
        <v>379577.59999999998</v>
      </c>
      <c r="H11" s="47">
        <f>1000*'2021 estimates'!H11/5</f>
        <v>379519.6</v>
      </c>
      <c r="I11" s="47">
        <f>1000*'2021 estimates'!I11/5</f>
        <v>368310.6</v>
      </c>
      <c r="J11" s="47">
        <f>1000*'2021 estimates'!J11/5</f>
        <v>361033.2</v>
      </c>
      <c r="K11" s="47">
        <f>1000*'2021 estimates'!K11/5</f>
        <v>365546</v>
      </c>
      <c r="L11" s="73">
        <f t="shared" si="45"/>
        <v>365546</v>
      </c>
      <c r="M11" s="47">
        <f>1000*'2021 estimates'!L11/5</f>
        <v>365774.4</v>
      </c>
      <c r="N11" s="47">
        <f>1000*'2021 estimates'!M11/5</f>
        <v>355228.2</v>
      </c>
      <c r="O11" s="47">
        <f>1000*'2021 estimates'!N11/5</f>
        <v>349046</v>
      </c>
      <c r="P11" s="22">
        <v>0</v>
      </c>
      <c r="Q11" s="124">
        <f>IF('2021 estimates'!AD11&lt;&gt;"",'2021 estimates'!AD11*5/4,IF('2021 estimates'!AL11&lt;&gt;"",'2021 estimates'!AL11*15/14,'2021 estimates'!AN11*15/14))/100000</f>
        <v>4.2500000000000003E-5</v>
      </c>
      <c r="R11" s="124">
        <f>IF('2021 estimates'!AE11&lt;&gt;"",'2021 estimates'!AE11,IF('2021 estimates'!AL11&lt;&gt;"",'2021 estimates'!AL11*15/14,'2021 estimates'!AN11*15/14))/100000</f>
        <v>6.0999999999999999E-5</v>
      </c>
      <c r="S11" s="124">
        <f>IF('2021 estimates'!AF11&lt;&gt;"",'2021 estimates'!AF11,IF('2021 estimates'!AL11&lt;&gt;"",'2021 estimates'!AL11*15/14,'2021 estimates'!AN11*15/14))/100000</f>
        <v>7.5999999999999991E-5</v>
      </c>
      <c r="T11" s="124">
        <f>IF('2021 estimates'!AG11&lt;&gt;"",'2021 estimates'!AG11,'2021 estimates'!$AP11)/100000</f>
        <v>3.861818181818183E-5</v>
      </c>
      <c r="U11" s="22">
        <v>0</v>
      </c>
      <c r="V11" s="124">
        <f>IF('2021 estimates'!AH11&lt;&gt;"",'2021 estimates'!AH11*5/4,IF('2021 estimates'!AM11&lt;&gt;"",'2021 estimates'!AM11*15/14,'2021 estimates'!AN11*15/14))/100000</f>
        <v>4.0000000000000003E-5</v>
      </c>
      <c r="W11" s="124">
        <f>IF('2021 estimates'!AI11&lt;&gt;"",'2021 estimates'!AI11,IF('2021 estimates'!AM11&lt;&gt;"",'2021 estimates'!AM11*15/14,'2021 estimates'!AN11*15/14))/100000</f>
        <v>1.2E-4</v>
      </c>
      <c r="X11" s="124">
        <f>IF('2021 estimates'!AJ11&lt;&gt;"",'2021 estimates'!AJ11,IF('2021 estimates'!AM11&lt;&gt;"",'2021 estimates'!AM11*15/14,'2021 estimates'!AN11*15/14))/100000</f>
        <v>8.1999999999999987E-5</v>
      </c>
      <c r="Y11" s="124">
        <f>IF('2021 estimates'!AK11&lt;&gt;"",'2021 estimates'!AK11,'2021 estimates'!$AQ11)/100000</f>
        <v>5.2845933014354076E-5</v>
      </c>
      <c r="Z11" s="81">
        <f>VLOOKUP($A11,'Mortality-WHO Global Health Obs'!$B$3:$Q$218,7,FALSE)</f>
        <v>1.064E-2</v>
      </c>
      <c r="AA11" s="82">
        <f>VLOOKUP($A11,'Mortality-WHO Global Health Obs'!$B$3:$Q$218,9,FALSE)</f>
        <v>3.2000000000000003E-4</v>
      </c>
      <c r="AB11" s="82">
        <f>VLOOKUP($A11,'Mortality-WHO Global Health Obs'!$B$3:$Q$218,11,FALSE)</f>
        <v>1.9000000000000001E-4</v>
      </c>
      <c r="AC11" s="82">
        <f>VLOOKUP($A11,'Mortality-WHO Global Health Obs'!$B$3:$Q$218,13,FALSE)</f>
        <v>2.7E-4</v>
      </c>
      <c r="AD11" s="82">
        <f>VLOOKUP($A11,'Mortality-WHO Global Health Obs'!$B$3:$Q$218,15,FALSE)</f>
        <v>1.2600000000000001E-3</v>
      </c>
      <c r="AE11" s="81">
        <f>VLOOKUP($A11,'Mortality-WHO Global Health Obs'!$B$3:$Q$218,8,FALSE)</f>
        <v>9.0699999999999999E-3</v>
      </c>
      <c r="AF11" s="82">
        <f>VLOOKUP($A11,'Mortality-WHO Global Health Obs'!$B$3:$Q$218,10,FALSE)</f>
        <v>2.7999999999999998E-4</v>
      </c>
      <c r="AG11" s="82">
        <f>VLOOKUP($A11,'Mortality-WHO Global Health Obs'!$B$3:$Q$218,12,FALSE)</f>
        <v>1.4999999999999999E-4</v>
      </c>
      <c r="AH11" s="82">
        <f>VLOOKUP($A11,'Mortality-WHO Global Health Obs'!$B$3:$Q$218,14,FALSE)</f>
        <v>2.0000000000000001E-4</v>
      </c>
      <c r="AI11" s="82">
        <f>VLOOKUP($A11,'Mortality-WHO Global Health Obs'!$B$3:$Q$218,16,FALSE)</f>
        <v>4.6999999999999999E-4</v>
      </c>
      <c r="AJ11" s="81">
        <f t="shared" si="0"/>
        <v>3.0431086926843577E-2</v>
      </c>
      <c r="AK11" s="82">
        <f t="shared" si="1"/>
        <v>9.152206594539422E-4</v>
      </c>
      <c r="AL11" s="82">
        <f t="shared" si="1"/>
        <v>5.4341226655077815E-4</v>
      </c>
      <c r="AM11" s="82">
        <f t="shared" si="1"/>
        <v>7.7221743141426375E-4</v>
      </c>
      <c r="AN11" s="82">
        <f t="shared" si="1"/>
        <v>3.6036813465998973E-3</v>
      </c>
      <c r="AO11" s="81">
        <f t="shared" si="1"/>
        <v>2.5940785566397673E-2</v>
      </c>
      <c r="AP11" s="82">
        <f t="shared" si="1"/>
        <v>8.0081807702219929E-4</v>
      </c>
      <c r="AQ11" s="82">
        <f t="shared" si="1"/>
        <v>4.2900968411903535E-4</v>
      </c>
      <c r="AR11" s="82">
        <f t="shared" si="1"/>
        <v>5.720129121587139E-4</v>
      </c>
      <c r="AS11" s="82">
        <f t="shared" si="1"/>
        <v>1.3442303435729774E-3</v>
      </c>
      <c r="AT11" s="272">
        <f t="shared" si="46"/>
        <v>0</v>
      </c>
      <c r="AU11" s="266">
        <f t="shared" si="2"/>
        <v>16.132048000000001</v>
      </c>
      <c r="AV11" s="266">
        <f t="shared" si="3"/>
        <v>23.150695599999999</v>
      </c>
      <c r="AW11" s="266">
        <f t="shared" si="4"/>
        <v>27.991605599999996</v>
      </c>
      <c r="AX11" s="266">
        <f t="shared" si="47"/>
        <v>13.942445760000005</v>
      </c>
      <c r="AY11" s="272">
        <f t="shared" si="48"/>
        <v>0</v>
      </c>
      <c r="AZ11" s="266">
        <f t="shared" si="5"/>
        <v>14.621840000000001</v>
      </c>
      <c r="BA11" s="266">
        <f t="shared" si="6"/>
        <v>43.892928000000005</v>
      </c>
      <c r="BB11" s="266">
        <f t="shared" si="7"/>
        <v>29.128712399999998</v>
      </c>
      <c r="BC11" s="266">
        <f t="shared" si="8"/>
        <v>18.445661534928234</v>
      </c>
      <c r="BD11" s="74">
        <f t="shared" si="49"/>
        <v>0</v>
      </c>
      <c r="BE11" s="515">
        <f t="shared" si="64"/>
        <v>0</v>
      </c>
      <c r="BF11" s="515">
        <f t="shared" si="65"/>
        <v>16.124669185332422</v>
      </c>
      <c r="BG11" s="515">
        <f t="shared" si="66"/>
        <v>32.234587491483893</v>
      </c>
      <c r="BH11" s="515">
        <f t="shared" si="67"/>
        <v>48.329768412587796</v>
      </c>
      <c r="BI11" s="515">
        <f t="shared" si="68"/>
        <v>64.400383455893547</v>
      </c>
      <c r="BJ11" s="515">
        <f t="shared" si="69"/>
        <v>87.509804127235896</v>
      </c>
      <c r="BK11" s="515">
        <f t="shared" si="70"/>
        <v>110.60667026736463</v>
      </c>
      <c r="BL11" s="515">
        <f t="shared" si="71"/>
        <v>133.69098869671268</v>
      </c>
      <c r="BM11" s="515">
        <f t="shared" si="72"/>
        <v>156.76276623200769</v>
      </c>
      <c r="BN11" s="515">
        <f t="shared" si="73"/>
        <v>174.51101940652711</v>
      </c>
      <c r="BO11" s="515">
        <f t="shared" si="74"/>
        <v>202.3571129431856</v>
      </c>
      <c r="BP11" s="515">
        <f t="shared" si="75"/>
        <v>230.18171154146947</v>
      </c>
      <c r="BQ11" s="515">
        <f t="shared" si="76"/>
        <v>257.98483179373756</v>
      </c>
      <c r="BR11" s="515">
        <f t="shared" si="77"/>
        <v>285.76649027954079</v>
      </c>
      <c r="BS11" s="515">
        <f t="shared" si="78"/>
        <v>307.33177126520792</v>
      </c>
      <c r="BT11" s="515">
        <f t="shared" si="79"/>
        <v>320.14360758964943</v>
      </c>
      <c r="BU11" s="515">
        <f t="shared" si="80"/>
        <v>332.90935722925155</v>
      </c>
      <c r="BV11" s="515">
        <f t="shared" si="81"/>
        <v>345.6291859668471</v>
      </c>
      <c r="BW11" s="516">
        <f t="shared" si="82"/>
        <v>358.30325898891562</v>
      </c>
      <c r="BX11" s="515">
        <v>0</v>
      </c>
      <c r="BY11" s="515">
        <f t="shared" si="83"/>
        <v>0</v>
      </c>
      <c r="BZ11" s="515">
        <f t="shared" si="84"/>
        <v>14.615987626760244</v>
      </c>
      <c r="CA11" s="515">
        <f t="shared" si="85"/>
        <v>29.220275191851169</v>
      </c>
      <c r="CB11" s="515">
        <f t="shared" si="86"/>
        <v>43.812872061142983</v>
      </c>
      <c r="CC11" s="515">
        <f t="shared" si="87"/>
        <v>58.430273127212836</v>
      </c>
      <c r="CD11" s="515">
        <f t="shared" si="88"/>
        <v>102.28872612419121</v>
      </c>
      <c r="CE11" s="515">
        <f t="shared" si="89"/>
        <v>146.12836745558531</v>
      </c>
      <c r="CF11" s="515">
        <f t="shared" si="90"/>
        <v>189.94920519005092</v>
      </c>
      <c r="CG11" s="515">
        <f t="shared" si="91"/>
        <v>233.75124739278306</v>
      </c>
      <c r="CH11" s="515">
        <f t="shared" si="92"/>
        <v>269.53248129979499</v>
      </c>
      <c r="CI11" s="515">
        <f t="shared" si="93"/>
        <v>298.49873310964904</v>
      </c>
      <c r="CJ11" s="515">
        <f t="shared" si="94"/>
        <v>327.44842058740858</v>
      </c>
      <c r="CK11" s="515">
        <f t="shared" si="95"/>
        <v>356.38155320537606</v>
      </c>
      <c r="CL11" s="515">
        <f t="shared" si="96"/>
        <v>385.29814043043717</v>
      </c>
      <c r="CM11" s="515">
        <f t="shared" si="97"/>
        <v>406.98970979364151</v>
      </c>
      <c r="CN11" s="515">
        <f t="shared" si="98"/>
        <v>424.87626167244503</v>
      </c>
      <c r="CO11" s="515">
        <f t="shared" si="99"/>
        <v>442.73878605833175</v>
      </c>
      <c r="CP11" s="515">
        <f t="shared" si="100"/>
        <v>460.57731522808808</v>
      </c>
      <c r="CQ11" s="516">
        <f t="shared" si="101"/>
        <v>478.39188141514234</v>
      </c>
      <c r="CR11" s="515">
        <f t="shared" si="102"/>
        <v>0</v>
      </c>
      <c r="CS11" s="515">
        <f t="shared" si="103"/>
        <v>8.0660240000000005</v>
      </c>
      <c r="CT11" s="515">
        <f t="shared" si="104"/>
        <v>24.190693185332421</v>
      </c>
      <c r="CU11" s="515">
        <f t="shared" si="105"/>
        <v>40.300611491483892</v>
      </c>
      <c r="CV11" s="515">
        <f t="shared" si="106"/>
        <v>56.395792412587795</v>
      </c>
      <c r="CW11" s="515">
        <f t="shared" si="107"/>
        <v>75.97573125589355</v>
      </c>
      <c r="CX11" s="515">
        <f t="shared" si="108"/>
        <v>99.085151927235898</v>
      </c>
      <c r="CY11" s="515">
        <f t="shared" si="109"/>
        <v>122.18201806736464</v>
      </c>
      <c r="CZ11" s="515">
        <f t="shared" si="110"/>
        <v>145.26633649671268</v>
      </c>
      <c r="DA11" s="515">
        <f t="shared" si="111"/>
        <v>168.3381140320077</v>
      </c>
      <c r="DB11" s="515">
        <f t="shared" si="112"/>
        <v>188.50682220652712</v>
      </c>
      <c r="DC11" s="515">
        <f t="shared" si="113"/>
        <v>216.3529157431856</v>
      </c>
      <c r="DD11" s="515">
        <f t="shared" si="114"/>
        <v>244.17751434146948</v>
      </c>
      <c r="DE11" s="515">
        <f t="shared" si="115"/>
        <v>271.98063459373753</v>
      </c>
      <c r="DF11" s="515">
        <f t="shared" si="116"/>
        <v>299.76229307954077</v>
      </c>
      <c r="DG11" s="515">
        <f t="shared" si="117"/>
        <v>314.30299414520795</v>
      </c>
      <c r="DH11" s="515">
        <f t="shared" si="118"/>
        <v>327.11483046964946</v>
      </c>
      <c r="DI11" s="515">
        <f t="shared" si="119"/>
        <v>339.88058010925158</v>
      </c>
      <c r="DJ11" s="515">
        <f t="shared" si="120"/>
        <v>352.60040884684713</v>
      </c>
      <c r="DK11" s="516">
        <f t="shared" si="121"/>
        <v>365.27448186891564</v>
      </c>
      <c r="DL11" s="515">
        <f t="shared" si="122"/>
        <v>0</v>
      </c>
      <c r="DM11" s="515">
        <f t="shared" si="123"/>
        <v>7.3109200000000003</v>
      </c>
      <c r="DN11" s="515">
        <f t="shared" si="124"/>
        <v>21.926907626760244</v>
      </c>
      <c r="DO11" s="515">
        <f t="shared" si="125"/>
        <v>36.531195191851168</v>
      </c>
      <c r="DP11" s="515">
        <f t="shared" si="126"/>
        <v>51.123792061142986</v>
      </c>
      <c r="DQ11" s="515">
        <f t="shared" si="127"/>
        <v>80.376737127212834</v>
      </c>
      <c r="DR11" s="515">
        <f t="shared" si="128"/>
        <v>124.23519012419122</v>
      </c>
      <c r="DS11" s="515">
        <f t="shared" si="129"/>
        <v>168.0748314555853</v>
      </c>
      <c r="DT11" s="515">
        <f t="shared" si="130"/>
        <v>211.89566919005091</v>
      </c>
      <c r="DU11" s="515">
        <f t="shared" si="131"/>
        <v>255.69771139278305</v>
      </c>
      <c r="DV11" s="515">
        <f t="shared" si="132"/>
        <v>284.09683749979501</v>
      </c>
      <c r="DW11" s="515">
        <f t="shared" si="133"/>
        <v>313.06308930964906</v>
      </c>
      <c r="DX11" s="515">
        <f t="shared" si="134"/>
        <v>342.0127767874086</v>
      </c>
      <c r="DY11" s="515">
        <f t="shared" si="135"/>
        <v>370.94590940537609</v>
      </c>
      <c r="DZ11" s="515">
        <f t="shared" si="136"/>
        <v>399.86249663043719</v>
      </c>
      <c r="EA11" s="515">
        <f t="shared" si="137"/>
        <v>416.21254056110564</v>
      </c>
      <c r="EB11" s="515">
        <f t="shared" si="138"/>
        <v>434.09909243990916</v>
      </c>
      <c r="EC11" s="515">
        <f t="shared" si="139"/>
        <v>451.96161682579589</v>
      </c>
      <c r="ED11" s="515">
        <f t="shared" si="140"/>
        <v>469.80014599555221</v>
      </c>
      <c r="EE11" s="516">
        <f t="shared" si="141"/>
        <v>487.61471218260647</v>
      </c>
      <c r="EF11" s="276">
        <f t="shared" si="142"/>
        <v>0</v>
      </c>
      <c r="EG11" s="276">
        <f t="shared" si="143"/>
        <v>7.3788146675792419E-3</v>
      </c>
      <c r="EH11" s="276">
        <f t="shared" si="144"/>
        <v>2.2129693848523146E-2</v>
      </c>
      <c r="EI11" s="276">
        <f t="shared" si="145"/>
        <v>3.6867078896092288E-2</v>
      </c>
      <c r="EJ11" s="276">
        <f t="shared" si="146"/>
        <v>5.1590982154746494E-2</v>
      </c>
      <c r="EK11" s="276">
        <f t="shared" si="147"/>
        <v>4.1274928657656411E-2</v>
      </c>
      <c r="EL11" s="276">
        <f t="shared" si="148"/>
        <v>5.3829459871272536E-2</v>
      </c>
      <c r="EM11" s="276">
        <f t="shared" si="149"/>
        <v>6.637717065194769E-2</v>
      </c>
      <c r="EN11" s="276">
        <f t="shared" si="150"/>
        <v>7.891806470498193E-2</v>
      </c>
      <c r="EO11" s="276">
        <f t="shared" si="151"/>
        <v>9.1452145733662407E-2</v>
      </c>
      <c r="EP11" s="276">
        <f t="shared" si="152"/>
        <v>0.14551206334151059</v>
      </c>
      <c r="EQ11" s="276">
        <f t="shared" si="153"/>
        <v>0.16700700171610477</v>
      </c>
      <c r="ER11" s="276">
        <f t="shared" si="154"/>
        <v>0.18848534773187778</v>
      </c>
      <c r="ES11" s="276">
        <f t="shared" si="155"/>
        <v>0.20994711419679238</v>
      </c>
      <c r="ET11" s="276">
        <f t="shared" si="156"/>
        <v>0.23139231390892481</v>
      </c>
      <c r="EU11" s="276">
        <f t="shared" si="157"/>
        <v>1.1306094355584864</v>
      </c>
      <c r="EV11" s="276">
        <f t="shared" si="158"/>
        <v>1.176696120397869</v>
      </c>
      <c r="EW11" s="276">
        <f t="shared" si="159"/>
        <v>1.2226170224044322</v>
      </c>
      <c r="EX11" s="276">
        <f t="shared" si="160"/>
        <v>1.2683727379314991</v>
      </c>
      <c r="EY11" s="277">
        <f t="shared" si="161"/>
        <v>1.3139638611871933</v>
      </c>
      <c r="EZ11" s="276">
        <f t="shared" si="162"/>
        <v>0</v>
      </c>
      <c r="FA11" s="276">
        <f t="shared" si="163"/>
        <v>5.8523732397558724E-3</v>
      </c>
      <c r="FB11" s="276">
        <f t="shared" si="164"/>
        <v>1.7552434909074453E-2</v>
      </c>
      <c r="FC11" s="276">
        <f t="shared" si="165"/>
        <v>2.9243130708185586E-2</v>
      </c>
      <c r="FD11" s="276">
        <f t="shared" si="166"/>
        <v>4.0924468134445037E-2</v>
      </c>
      <c r="FE11" s="276">
        <f t="shared" si="167"/>
        <v>3.4475003021624755E-2</v>
      </c>
      <c r="FF11" s="276">
        <f t="shared" si="168"/>
        <v>5.3286668605928476E-2</v>
      </c>
      <c r="FG11" s="276">
        <f t="shared" si="169"/>
        <v>7.2090265534411613E-2</v>
      </c>
      <c r="FH11" s="276">
        <f t="shared" si="170"/>
        <v>9.0885797267863264E-2</v>
      </c>
      <c r="FI11" s="276">
        <f t="shared" si="171"/>
        <v>0.10967326726558808</v>
      </c>
      <c r="FJ11" s="276">
        <f t="shared" si="172"/>
        <v>0.16246059014594769</v>
      </c>
      <c r="FK11" s="276">
        <f t="shared" si="173"/>
        <v>0.17902492224045194</v>
      </c>
      <c r="FL11" s="276">
        <f t="shared" si="174"/>
        <v>0.19557978203251478</v>
      </c>
      <c r="FM11" s="276">
        <f t="shared" si="175"/>
        <v>0.21212517493886615</v>
      </c>
      <c r="FN11" s="276">
        <f t="shared" si="176"/>
        <v>0.22866110637313841</v>
      </c>
      <c r="FO11" s="276">
        <f t="shared" si="177"/>
        <v>0.55910965612475094</v>
      </c>
      <c r="FP11" s="276">
        <f t="shared" si="178"/>
        <v>0.58313714904155112</v>
      </c>
      <c r="FQ11" s="276">
        <f t="shared" si="179"/>
        <v>0.60713236517187052</v>
      </c>
      <c r="FR11" s="276">
        <f t="shared" si="180"/>
        <v>0.63109534787399679</v>
      </c>
      <c r="FS11" s="277">
        <f t="shared" si="181"/>
        <v>0.65502614044797314</v>
      </c>
      <c r="FT11" s="74">
        <f>SUM($EF11:EF11)</f>
        <v>0</v>
      </c>
      <c r="FU11" s="276">
        <f>SUM($EF11:EG11)</f>
        <v>7.3788146675792419E-3</v>
      </c>
      <c r="FV11" s="276">
        <f>SUM($EF11:EH11)</f>
        <v>2.9508508516102389E-2</v>
      </c>
      <c r="FW11" s="276">
        <f>SUM($EF11:EI11)</f>
        <v>6.6375587412194681E-2</v>
      </c>
      <c r="FX11" s="276">
        <f>SUM($EF11:EJ11)</f>
        <v>0.11796656956694118</v>
      </c>
      <c r="FY11" s="276">
        <f>SUM($EF11:EK11)</f>
        <v>0.1592414982245976</v>
      </c>
      <c r="FZ11" s="276">
        <f>SUM($EF11:EL11)</f>
        <v>0.21307095809587012</v>
      </c>
      <c r="GA11" s="276">
        <f>SUM($EF11:EM11)</f>
        <v>0.27944812874781783</v>
      </c>
      <c r="GB11" s="276">
        <f>SUM($EF11:EN11)</f>
        <v>0.35836619345279974</v>
      </c>
      <c r="GC11" s="276">
        <f>SUM($EF11:EO11)</f>
        <v>0.44981833918646213</v>
      </c>
      <c r="GD11" s="276">
        <f>SUM($EF11:EP11)</f>
        <v>0.59533040252797276</v>
      </c>
      <c r="GE11" s="276">
        <f>SUM($EF11:EQ11)</f>
        <v>0.76233740424407759</v>
      </c>
      <c r="GF11" s="276">
        <f>SUM($EF11:ER11)</f>
        <v>0.95082275197595534</v>
      </c>
      <c r="GG11" s="276">
        <f>SUM($EF11:ES11)</f>
        <v>1.1607698661727477</v>
      </c>
      <c r="GH11" s="276">
        <f>SUM($EF11:ET11)</f>
        <v>1.3921621800816726</v>
      </c>
      <c r="GI11" s="276">
        <f>SUM($EF11:EU11)</f>
        <v>2.5227716156401589</v>
      </c>
      <c r="GJ11" s="276">
        <f>SUM($EF11:EV11)</f>
        <v>3.6994677360380281</v>
      </c>
      <c r="GK11" s="276">
        <f>SUM($EF11:EW11)</f>
        <v>4.9220847584424607</v>
      </c>
      <c r="GL11" s="276">
        <f>SUM($EF11:EX11)</f>
        <v>6.19045749637396</v>
      </c>
      <c r="GM11" s="276">
        <f>SUM($EF11:EY11)</f>
        <v>7.5044213575611529</v>
      </c>
      <c r="GN11" s="74">
        <f>SUM($EZ11:EZ11)</f>
        <v>0</v>
      </c>
      <c r="GO11" s="276">
        <f>SUM($EZ11:FA11)</f>
        <v>5.8523732397558724E-3</v>
      </c>
      <c r="GP11" s="276">
        <f>SUM($EZ11:FB11)</f>
        <v>2.3404808148830326E-2</v>
      </c>
      <c r="GQ11" s="276">
        <f>SUM($EZ11:FC11)</f>
        <v>5.2647938857015908E-2</v>
      </c>
      <c r="GR11" s="276">
        <f>SUM($EZ11:FD11)</f>
        <v>9.3572406991460938E-2</v>
      </c>
      <c r="GS11" s="276">
        <f>SUM($EZ11:FE11)</f>
        <v>0.1280474100130857</v>
      </c>
      <c r="GT11" s="276">
        <f>SUM($EZ11:FF11)</f>
        <v>0.18133407861901418</v>
      </c>
      <c r="GU11" s="276">
        <f>SUM($EZ11:FG11)</f>
        <v>0.2534243441534258</v>
      </c>
      <c r="GV11" s="276">
        <f>SUM($EZ11:FH11)</f>
        <v>0.34431014142128907</v>
      </c>
      <c r="GW11" s="276">
        <f>SUM($EZ11:FI11)</f>
        <v>0.45398340868687714</v>
      </c>
      <c r="GX11" s="276">
        <f>SUM($EZ11:FJ11)</f>
        <v>0.61644399883282486</v>
      </c>
      <c r="GY11" s="276">
        <f>SUM($EZ11:FK11)</f>
        <v>0.79546892107327682</v>
      </c>
      <c r="GZ11" s="276">
        <f>SUM($EZ11:FL11)</f>
        <v>0.99104870310579163</v>
      </c>
      <c r="HA11" s="276">
        <f>SUM($EZ11:FM11)</f>
        <v>1.2031738780446577</v>
      </c>
      <c r="HB11" s="276">
        <f>SUM($EZ11:FN11)</f>
        <v>1.431834984417796</v>
      </c>
      <c r="HC11" s="276">
        <f>SUM($EZ11:FO11)</f>
        <v>1.9909446405425468</v>
      </c>
      <c r="HD11" s="276">
        <f>SUM($EZ11:FP11)</f>
        <v>2.5740817895840982</v>
      </c>
      <c r="HE11" s="276">
        <f>SUM($EZ11:FQ11)</f>
        <v>3.1812141547559687</v>
      </c>
      <c r="HF11" s="276">
        <f>SUM($EZ11:FR11)</f>
        <v>3.8123095026299656</v>
      </c>
      <c r="HG11" s="277">
        <f>SUM($EZ11:FS11)</f>
        <v>4.4673356430779387</v>
      </c>
      <c r="HH11" s="74">
        <f t="shared" si="182"/>
        <v>0</v>
      </c>
      <c r="HI11" s="276">
        <f t="shared" si="183"/>
        <v>16.124669185332422</v>
      </c>
      <c r="HJ11" s="276">
        <f t="shared" si="184"/>
        <v>32.234587491483893</v>
      </c>
      <c r="HK11" s="276">
        <f t="shared" si="185"/>
        <v>48.329768412587796</v>
      </c>
      <c r="HL11" s="276">
        <f t="shared" si="186"/>
        <v>64.410225430433044</v>
      </c>
      <c r="HM11" s="276">
        <f t="shared" si="187"/>
        <v>87.509804127235896</v>
      </c>
      <c r="HN11" s="276">
        <f t="shared" si="188"/>
        <v>110.60667026736463</v>
      </c>
      <c r="HO11" s="276">
        <f t="shared" si="189"/>
        <v>133.69098869671268</v>
      </c>
      <c r="HP11" s="276">
        <f t="shared" si="190"/>
        <v>156.76276623200769</v>
      </c>
      <c r="HQ11" s="276">
        <f t="shared" si="191"/>
        <v>179.82200968627404</v>
      </c>
      <c r="HR11" s="276">
        <f t="shared" si="192"/>
        <v>202.3571129431856</v>
      </c>
      <c r="HS11" s="276">
        <f t="shared" si="193"/>
        <v>230.18171154146947</v>
      </c>
      <c r="HT11" s="276">
        <f t="shared" si="194"/>
        <v>257.98483179373756</v>
      </c>
      <c r="HU11" s="276">
        <f t="shared" si="195"/>
        <v>285.76649027954079</v>
      </c>
      <c r="HV11" s="276">
        <f t="shared" si="196"/>
        <v>313.52670356563186</v>
      </c>
      <c r="HW11" s="276">
        <f t="shared" si="197"/>
        <v>320.14360758964943</v>
      </c>
      <c r="HX11" s="276">
        <f t="shared" si="198"/>
        <v>332.90935722925155</v>
      </c>
      <c r="HY11" s="276">
        <f t="shared" si="199"/>
        <v>345.6291859668471</v>
      </c>
      <c r="HZ11" s="276">
        <f t="shared" si="200"/>
        <v>358.30325898891562</v>
      </c>
      <c r="IA11" s="277">
        <f t="shared" si="201"/>
        <v>370.93174088772844</v>
      </c>
      <c r="IB11" s="276">
        <f t="shared" si="202"/>
        <v>0</v>
      </c>
      <c r="IC11" s="276">
        <f t="shared" si="203"/>
        <v>14.615987626760244</v>
      </c>
      <c r="ID11" s="276">
        <f t="shared" si="204"/>
        <v>29.220275191851169</v>
      </c>
      <c r="IE11" s="276">
        <f t="shared" si="205"/>
        <v>43.812872061142983</v>
      </c>
      <c r="IF11" s="276">
        <f t="shared" si="206"/>
        <v>58.39378759300854</v>
      </c>
      <c r="IG11" s="276">
        <f t="shared" si="207"/>
        <v>102.28872612419121</v>
      </c>
      <c r="IH11" s="276">
        <f t="shared" si="208"/>
        <v>146.12836745558531</v>
      </c>
      <c r="II11" s="276">
        <f t="shared" si="209"/>
        <v>189.94920519005092</v>
      </c>
      <c r="IJ11" s="276">
        <f t="shared" si="210"/>
        <v>233.75124739278306</v>
      </c>
      <c r="IK11" s="276">
        <f t="shared" si="211"/>
        <v>277.53450212551746</v>
      </c>
      <c r="IL11" s="276">
        <f t="shared" si="212"/>
        <v>298.49873310964904</v>
      </c>
      <c r="IM11" s="276">
        <f t="shared" si="213"/>
        <v>327.44842058740858</v>
      </c>
      <c r="IN11" s="276">
        <f t="shared" si="214"/>
        <v>356.38155320537606</v>
      </c>
      <c r="IO11" s="276">
        <f t="shared" si="215"/>
        <v>385.29814043043717</v>
      </c>
      <c r="IP11" s="276">
        <f t="shared" si="216"/>
        <v>414.19819172406403</v>
      </c>
      <c r="IQ11" s="276">
        <f t="shared" si="217"/>
        <v>424.87626167244503</v>
      </c>
      <c r="IR11" s="276">
        <f t="shared" si="218"/>
        <v>442.73878605833175</v>
      </c>
      <c r="IS11" s="276">
        <f t="shared" si="219"/>
        <v>460.57731522808808</v>
      </c>
      <c r="IT11" s="276">
        <f t="shared" si="220"/>
        <v>478.39188141514234</v>
      </c>
      <c r="IU11" s="277">
        <f t="shared" si="221"/>
        <v>496.18251680962254</v>
      </c>
      <c r="IV11" s="74">
        <f t="shared" si="50"/>
        <v>6.7914512239194647</v>
      </c>
      <c r="IW11" s="275">
        <f t="shared" si="51"/>
        <v>32.18181226447355</v>
      </c>
      <c r="IX11" s="275">
        <f t="shared" si="52"/>
        <v>66.265212461656716</v>
      </c>
      <c r="IY11" s="275">
        <f t="shared" si="53"/>
        <v>93.959068908406849</v>
      </c>
      <c r="IZ11" s="275">
        <f t="shared" si="54"/>
        <v>35.079491983349911</v>
      </c>
      <c r="JA11" s="275">
        <f t="shared" si="55"/>
        <v>49.799386214614145</v>
      </c>
      <c r="JB11" s="74">
        <f t="shared" si="56"/>
        <v>6.3929589532512274</v>
      </c>
      <c r="JC11" s="275">
        <f t="shared" si="57"/>
        <v>45.935414495326938</v>
      </c>
      <c r="JD11" s="275">
        <f t="shared" si="58"/>
        <v>96.247549256776381</v>
      </c>
      <c r="JE11" s="275">
        <f t="shared" si="59"/>
        <v>129.39098902010849</v>
      </c>
      <c r="JF11" s="275">
        <f t="shared" si="60"/>
        <v>49.525307568451517</v>
      </c>
      <c r="JG11" s="275">
        <f t="shared" si="61"/>
        <v>69.491727931365759</v>
      </c>
      <c r="JH11" s="524">
        <f t="shared" si="38"/>
        <v>1959.8845717430381</v>
      </c>
      <c r="JI11" s="525">
        <f t="shared" si="39"/>
        <v>3656.0017375941707</v>
      </c>
      <c r="JJ11" s="524">
        <f t="shared" si="40"/>
        <v>2666.4381463100344</v>
      </c>
      <c r="JK11" s="525">
        <f t="shared" si="41"/>
        <v>4924.6085039856735</v>
      </c>
      <c r="JL11" s="524">
        <f t="shared" si="42"/>
        <v>4626.3227180530721</v>
      </c>
      <c r="JM11" s="525">
        <f t="shared" si="43"/>
        <v>8580.610241579845</v>
      </c>
      <c r="JN11" s="7">
        <f t="shared" si="62"/>
        <v>2.8239971644994686</v>
      </c>
      <c r="JO11" s="7">
        <f t="shared" si="63"/>
        <v>11.971757000639091</v>
      </c>
    </row>
    <row r="12" spans="1:279" s="3" customFormat="1" ht="13.5" customHeight="1" x14ac:dyDescent="0.2">
      <c r="A12" s="3" t="str">
        <f>'2021 estimates'!B12</f>
        <v>Armenia</v>
      </c>
      <c r="B12" s="3" t="str">
        <f>VLOOKUP(A12,'2021 estimates'!$B$4:$C$218,2)</f>
        <v>EUR</v>
      </c>
      <c r="C12" s="371" t="str">
        <f>VLOOKUP(A12,'2021 estimates'!$B$4:$F$218,4,FALSE)</f>
        <v>Europe &amp; Central Asia</v>
      </c>
      <c r="D12" s="695">
        <f>'2021 estimates'!Q12</f>
        <v>10.5087235091144</v>
      </c>
      <c r="E12" s="4">
        <f>'2021 estimates'!R12</f>
        <v>3.3265200765858669</v>
      </c>
      <c r="F12" s="47">
        <f>1000*'2021 estimates'!G12/5</f>
        <v>20996.2</v>
      </c>
      <c r="G12" s="47">
        <f t="shared" si="44"/>
        <v>20996.2</v>
      </c>
      <c r="H12" s="47">
        <f>1000*'2021 estimates'!H12/5</f>
        <v>22737.8</v>
      </c>
      <c r="I12" s="47">
        <f>1000*'2021 estimates'!I12/5</f>
        <v>21618.2</v>
      </c>
      <c r="J12" s="47">
        <f>1000*'2021 estimates'!J12/5</f>
        <v>18528</v>
      </c>
      <c r="K12" s="47">
        <f>1000*'2021 estimates'!K12/5</f>
        <v>19005.400000000001</v>
      </c>
      <c r="L12" s="73">
        <f t="shared" si="45"/>
        <v>19005.400000000001</v>
      </c>
      <c r="M12" s="47">
        <f>1000*'2021 estimates'!L12/5</f>
        <v>20116</v>
      </c>
      <c r="N12" s="47">
        <f>1000*'2021 estimates'!M12/5</f>
        <v>18958.599999999999</v>
      </c>
      <c r="O12" s="47">
        <f>1000*'2021 estimates'!N12/5</f>
        <v>16169</v>
      </c>
      <c r="P12" s="22">
        <v>0</v>
      </c>
      <c r="Q12" s="124">
        <f>IF('2021 estimates'!AD12&lt;&gt;"",'2021 estimates'!AD12*5/4,IF('2021 estimates'!AL12&lt;&gt;"",'2021 estimates'!AL12*15/14,'2021 estimates'!AN12*15/14))/100000</f>
        <v>6.5357142857142854E-5</v>
      </c>
      <c r="R12" s="124">
        <f>IF('2021 estimates'!AE12&lt;&gt;"",'2021 estimates'!AE12,IF('2021 estimates'!AL12&lt;&gt;"",'2021 estimates'!AL12*15/14,'2021 estimates'!AN12*15/14))/100000</f>
        <v>6.5357142857142854E-5</v>
      </c>
      <c r="S12" s="124">
        <f>IF('2021 estimates'!AF12&lt;&gt;"",'2021 estimates'!AF12,IF('2021 estimates'!AL12&lt;&gt;"",'2021 estimates'!AL12*15/14,'2021 estimates'!AN12*15/14))/100000</f>
        <v>6.5357142857142854E-5</v>
      </c>
      <c r="T12" s="124">
        <f>IF('2021 estimates'!AG12&lt;&gt;"",'2021 estimates'!AG12,'2021 estimates'!$AP12)/100000</f>
        <v>4.6269987906893986E-5</v>
      </c>
      <c r="U12" s="22">
        <v>0</v>
      </c>
      <c r="V12" s="124">
        <f>IF('2021 estimates'!AH12&lt;&gt;"",'2021 estimates'!AH12*5/4,IF('2021 estimates'!AM12&lt;&gt;"",'2021 estimates'!AM12*15/14,'2021 estimates'!AN12*15/14))/100000</f>
        <v>8.357142857142858E-5</v>
      </c>
      <c r="W12" s="124">
        <f>IF('2021 estimates'!AI12&lt;&gt;"",'2021 estimates'!AI12,IF('2021 estimates'!AM12&lt;&gt;"",'2021 estimates'!AM12*15/14,'2021 estimates'!AN12*15/14))/100000</f>
        <v>8.357142857142858E-5</v>
      </c>
      <c r="X12" s="124">
        <f>IF('2021 estimates'!AJ12&lt;&gt;"",'2021 estimates'!AJ12,IF('2021 estimates'!AM12&lt;&gt;"",'2021 estimates'!AM12*15/14,'2021 estimates'!AN12*15/14))/100000</f>
        <v>8.357142857142858E-5</v>
      </c>
      <c r="Y12" s="124">
        <f>IF('2021 estimates'!AK12&lt;&gt;"",'2021 estimates'!AK12,'2021 estimates'!$AQ12)/100000</f>
        <v>5.9164902569471003E-5</v>
      </c>
      <c r="Z12" s="81">
        <f>VLOOKUP($A12,'Mortality-WHO Global Health Obs'!$B$3:$Q$218,7,FALSE)</f>
        <v>1.2919999999999999E-2</v>
      </c>
      <c r="AA12" s="82">
        <f>VLOOKUP($A12,'Mortality-WHO Global Health Obs'!$B$3:$Q$218,9,FALSE)</f>
        <v>4.0000000000000002E-4</v>
      </c>
      <c r="AB12" s="82">
        <f>VLOOKUP($A12,'Mortality-WHO Global Health Obs'!$B$3:$Q$218,11,FALSE)</f>
        <v>2.7E-4</v>
      </c>
      <c r="AC12" s="82">
        <f>VLOOKUP($A12,'Mortality-WHO Global Health Obs'!$B$3:$Q$218,13,FALSE)</f>
        <v>2.5000000000000001E-4</v>
      </c>
      <c r="AD12" s="82">
        <f>VLOOKUP($A12,'Mortality-WHO Global Health Obs'!$B$3:$Q$218,15,FALSE)</f>
        <v>6.4999999999999997E-4</v>
      </c>
      <c r="AE12" s="81">
        <f>VLOOKUP($A12,'Mortality-WHO Global Health Obs'!$B$3:$Q$218,8,FALSE)</f>
        <v>1.174E-2</v>
      </c>
      <c r="AF12" s="82">
        <f>VLOOKUP($A12,'Mortality-WHO Global Health Obs'!$B$3:$Q$218,10,FALSE)</f>
        <v>3.6000000000000002E-4</v>
      </c>
      <c r="AG12" s="82">
        <f>VLOOKUP($A12,'Mortality-WHO Global Health Obs'!$B$3:$Q$218,12,FALSE)</f>
        <v>2.3000000000000001E-4</v>
      </c>
      <c r="AH12" s="82">
        <f>VLOOKUP($A12,'Mortality-WHO Global Health Obs'!$B$3:$Q$218,14,FALSE)</f>
        <v>1.4999999999999999E-4</v>
      </c>
      <c r="AI12" s="82">
        <f>VLOOKUP($A12,'Mortality-WHO Global Health Obs'!$B$3:$Q$218,16,FALSE)</f>
        <v>1.8000000000000001E-4</v>
      </c>
      <c r="AJ12" s="81">
        <f t="shared" si="0"/>
        <v>4.2978639389489398E-2</v>
      </c>
      <c r="AK12" s="82">
        <f t="shared" si="1"/>
        <v>1.3306080306343469E-3</v>
      </c>
      <c r="AL12" s="82">
        <f t="shared" si="1"/>
        <v>8.9816042067818408E-4</v>
      </c>
      <c r="AM12" s="82">
        <f t="shared" si="1"/>
        <v>8.3163001914646672E-4</v>
      </c>
      <c r="AN12" s="82">
        <f t="shared" si="1"/>
        <v>2.1622380497808135E-3</v>
      </c>
      <c r="AO12" s="81">
        <f t="shared" si="1"/>
        <v>3.9053345699118079E-2</v>
      </c>
      <c r="AP12" s="82">
        <f t="shared" si="1"/>
        <v>1.1975472275709122E-3</v>
      </c>
      <c r="AQ12" s="82">
        <f t="shared" si="1"/>
        <v>7.6509961761474937E-4</v>
      </c>
      <c r="AR12" s="82">
        <f t="shared" si="1"/>
        <v>4.9897801148787995E-4</v>
      </c>
      <c r="AS12" s="82">
        <f t="shared" si="1"/>
        <v>5.9877361378545609E-4</v>
      </c>
      <c r="AT12" s="272">
        <f t="shared" si="46"/>
        <v>0</v>
      </c>
      <c r="AU12" s="266">
        <f t="shared" si="2"/>
        <v>1.3722516428571427</v>
      </c>
      <c r="AV12" s="266">
        <f t="shared" si="3"/>
        <v>1.4860776428571427</v>
      </c>
      <c r="AW12" s="266">
        <f t="shared" si="4"/>
        <v>1.4129037857142857</v>
      </c>
      <c r="AX12" s="266">
        <f t="shared" si="47"/>
        <v>0.85729033593893178</v>
      </c>
      <c r="AY12" s="272">
        <f t="shared" si="48"/>
        <v>0</v>
      </c>
      <c r="AZ12" s="266">
        <f t="shared" si="5"/>
        <v>1.5883084285714288</v>
      </c>
      <c r="BA12" s="266">
        <f t="shared" si="6"/>
        <v>1.6811228571428574</v>
      </c>
      <c r="BB12" s="266">
        <f t="shared" si="7"/>
        <v>1.5843972857142858</v>
      </c>
      <c r="BC12" s="266">
        <f t="shared" si="8"/>
        <v>0.95663730964577665</v>
      </c>
      <c r="BD12" s="74">
        <f t="shared" si="49"/>
        <v>0</v>
      </c>
      <c r="BE12" s="515">
        <f t="shared" si="64"/>
        <v>0</v>
      </c>
      <c r="BF12" s="515">
        <f t="shared" si="65"/>
        <v>1.3713392854587769</v>
      </c>
      <c r="BG12" s="515">
        <f t="shared" si="66"/>
        <v>2.7408550693035885</v>
      </c>
      <c r="BH12" s="515">
        <f t="shared" si="67"/>
        <v>4.1085497762867718</v>
      </c>
      <c r="BI12" s="515">
        <f t="shared" si="68"/>
        <v>5.9285203794235413</v>
      </c>
      <c r="BJ12" s="515">
        <f t="shared" si="69"/>
        <v>7.4086085820040024</v>
      </c>
      <c r="BK12" s="515">
        <f t="shared" si="70"/>
        <v>8.8873680247508631</v>
      </c>
      <c r="BL12" s="515">
        <f t="shared" si="71"/>
        <v>10.364799900567826</v>
      </c>
      <c r="BM12" s="515">
        <f t="shared" si="72"/>
        <v>11.840905401287655</v>
      </c>
      <c r="BN12" s="515">
        <f t="shared" si="73"/>
        <v>12.660026782793473</v>
      </c>
      <c r="BO12" s="515">
        <f t="shared" si="74"/>
        <v>14.061819224494815</v>
      </c>
      <c r="BP12" s="515">
        <f t="shared" si="75"/>
        <v>15.462446378132453</v>
      </c>
      <c r="BQ12" s="515">
        <f t="shared" si="76"/>
        <v>16.861909212392074</v>
      </c>
      <c r="BR12" s="515">
        <f t="shared" si="77"/>
        <v>18.260208695154105</v>
      </c>
      <c r="BS12" s="515">
        <f t="shared" si="78"/>
        <v>16.847438864561536</v>
      </c>
      <c r="BT12" s="515">
        <f t="shared" si="79"/>
        <v>17.667414550370296</v>
      </c>
      <c r="BU12" s="515">
        <f t="shared" si="80"/>
        <v>18.48561916897577</v>
      </c>
      <c r="BV12" s="515">
        <f t="shared" si="81"/>
        <v>19.302056545709728</v>
      </c>
      <c r="BW12" s="516">
        <f t="shared" si="82"/>
        <v>20.116730497641591</v>
      </c>
      <c r="BX12" s="515">
        <v>0</v>
      </c>
      <c r="BY12" s="515">
        <f t="shared" si="83"/>
        <v>0</v>
      </c>
      <c r="BZ12" s="515">
        <f t="shared" si="84"/>
        <v>1.5873579606225661</v>
      </c>
      <c r="CA12" s="515">
        <f t="shared" si="85"/>
        <v>3.1728161228963936</v>
      </c>
      <c r="CB12" s="515">
        <f t="shared" si="86"/>
        <v>4.7563767605580027</v>
      </c>
      <c r="CC12" s="515">
        <f t="shared" si="87"/>
        <v>6.7084121239873378</v>
      </c>
      <c r="CD12" s="515">
        <f t="shared" si="88"/>
        <v>8.3837614732877093</v>
      </c>
      <c r="CE12" s="515">
        <f t="shared" si="89"/>
        <v>10.057829503672369</v>
      </c>
      <c r="CF12" s="515">
        <f t="shared" si="90"/>
        <v>11.730617195103001</v>
      </c>
      <c r="CG12" s="515">
        <f t="shared" si="91"/>
        <v>13.402125526791801</v>
      </c>
      <c r="CH12" s="515">
        <f t="shared" si="92"/>
        <v>14.205148068705656</v>
      </c>
      <c r="CI12" s="515">
        <f t="shared" si="93"/>
        <v>15.782063874882329</v>
      </c>
      <c r="CJ12" s="515">
        <f t="shared" si="94"/>
        <v>17.358193031022608</v>
      </c>
      <c r="CK12" s="515">
        <f t="shared" si="95"/>
        <v>18.933535929549652</v>
      </c>
      <c r="CL12" s="515">
        <f t="shared" si="96"/>
        <v>20.50809296269086</v>
      </c>
      <c r="CM12" s="515">
        <f t="shared" si="97"/>
        <v>18.83270217547425</v>
      </c>
      <c r="CN12" s="515">
        <f t="shared" si="98"/>
        <v>19.777780016489356</v>
      </c>
      <c r="CO12" s="515">
        <f t="shared" si="99"/>
        <v>20.722292139215782</v>
      </c>
      <c r="CP12" s="515">
        <f t="shared" si="100"/>
        <v>21.666238882289321</v>
      </c>
      <c r="CQ12" s="516">
        <f t="shared" si="101"/>
        <v>22.609620584143059</v>
      </c>
      <c r="CR12" s="515">
        <f t="shared" si="102"/>
        <v>0</v>
      </c>
      <c r="CS12" s="515">
        <f t="shared" si="103"/>
        <v>0.68612582142857137</v>
      </c>
      <c r="CT12" s="515">
        <f t="shared" si="104"/>
        <v>2.0574651068873484</v>
      </c>
      <c r="CU12" s="515">
        <f t="shared" si="105"/>
        <v>3.4269808907321599</v>
      </c>
      <c r="CV12" s="515">
        <f t="shared" si="106"/>
        <v>4.7946755977153428</v>
      </c>
      <c r="CW12" s="515">
        <f t="shared" si="107"/>
        <v>6.671559200852113</v>
      </c>
      <c r="CX12" s="515">
        <f t="shared" si="108"/>
        <v>8.1516474034325732</v>
      </c>
      <c r="CY12" s="515">
        <f t="shared" si="109"/>
        <v>9.6304068461794348</v>
      </c>
      <c r="CZ12" s="515">
        <f t="shared" si="110"/>
        <v>11.107838721996398</v>
      </c>
      <c r="DA12" s="515">
        <f t="shared" si="111"/>
        <v>12.583944222716227</v>
      </c>
      <c r="DB12" s="515">
        <f t="shared" si="112"/>
        <v>13.366478675650615</v>
      </c>
      <c r="DC12" s="515">
        <f t="shared" si="113"/>
        <v>14.768271117351958</v>
      </c>
      <c r="DD12" s="515">
        <f t="shared" si="114"/>
        <v>16.168898270989597</v>
      </c>
      <c r="DE12" s="515">
        <f t="shared" si="115"/>
        <v>17.568361105249217</v>
      </c>
      <c r="DF12" s="515">
        <f t="shared" si="116"/>
        <v>18.966660588011248</v>
      </c>
      <c r="DG12" s="515">
        <f t="shared" si="117"/>
        <v>17.276084032531003</v>
      </c>
      <c r="DH12" s="515">
        <f t="shared" si="118"/>
        <v>18.096059718339763</v>
      </c>
      <c r="DI12" s="515">
        <f t="shared" si="119"/>
        <v>18.914264336945237</v>
      </c>
      <c r="DJ12" s="515">
        <f t="shared" si="120"/>
        <v>19.730701713679196</v>
      </c>
      <c r="DK12" s="516">
        <f t="shared" si="121"/>
        <v>20.545375665611058</v>
      </c>
      <c r="DL12" s="515">
        <f t="shared" si="122"/>
        <v>0</v>
      </c>
      <c r="DM12" s="515">
        <f t="shared" si="123"/>
        <v>0.79415421428571442</v>
      </c>
      <c r="DN12" s="515">
        <f t="shared" si="124"/>
        <v>2.3815121749082806</v>
      </c>
      <c r="DO12" s="515">
        <f t="shared" si="125"/>
        <v>3.9669703371821079</v>
      </c>
      <c r="DP12" s="515">
        <f t="shared" si="126"/>
        <v>5.550530974843717</v>
      </c>
      <c r="DQ12" s="515">
        <f t="shared" si="127"/>
        <v>7.5489735525587669</v>
      </c>
      <c r="DR12" s="515">
        <f t="shared" si="128"/>
        <v>9.2243229018591375</v>
      </c>
      <c r="DS12" s="515">
        <f t="shared" si="129"/>
        <v>10.898390932243798</v>
      </c>
      <c r="DT12" s="515">
        <f t="shared" si="130"/>
        <v>12.571178623674429</v>
      </c>
      <c r="DU12" s="515">
        <f t="shared" si="131"/>
        <v>14.242686955363229</v>
      </c>
      <c r="DV12" s="515">
        <f t="shared" si="132"/>
        <v>14.997346711562798</v>
      </c>
      <c r="DW12" s="515">
        <f t="shared" si="133"/>
        <v>16.574262517739474</v>
      </c>
      <c r="DX12" s="515">
        <f t="shared" si="134"/>
        <v>18.150391673879753</v>
      </c>
      <c r="DY12" s="515">
        <f t="shared" si="135"/>
        <v>19.725734572406797</v>
      </c>
      <c r="DZ12" s="515">
        <f t="shared" si="136"/>
        <v>21.300291605548004</v>
      </c>
      <c r="EA12" s="515">
        <f t="shared" si="137"/>
        <v>19.311020830297139</v>
      </c>
      <c r="EB12" s="515">
        <f t="shared" si="138"/>
        <v>20.256098671312245</v>
      </c>
      <c r="EC12" s="515">
        <f t="shared" si="139"/>
        <v>21.200610794038671</v>
      </c>
      <c r="ED12" s="515">
        <f t="shared" si="140"/>
        <v>22.14455753711221</v>
      </c>
      <c r="EE12" s="516">
        <f t="shared" si="141"/>
        <v>23.087939238965948</v>
      </c>
      <c r="EF12" s="276">
        <f t="shared" si="142"/>
        <v>0</v>
      </c>
      <c r="EG12" s="276">
        <f t="shared" si="143"/>
        <v>9.1235739836584057E-4</v>
      </c>
      <c r="EH12" s="276">
        <f t="shared" si="144"/>
        <v>2.7358590123308102E-3</v>
      </c>
      <c r="EI12" s="276">
        <f t="shared" si="145"/>
        <v>4.5569358739595842E-3</v>
      </c>
      <c r="EJ12" s="276">
        <f t="shared" si="146"/>
        <v>6.3755912075015107E-3</v>
      </c>
      <c r="EK12" s="276">
        <f t="shared" si="147"/>
        <v>5.9894402766811653E-3</v>
      </c>
      <c r="EL12" s="276">
        <f t="shared" si="148"/>
        <v>7.3182001102810512E-3</v>
      </c>
      <c r="EM12" s="276">
        <f t="shared" si="149"/>
        <v>8.6457670401794487E-3</v>
      </c>
      <c r="EN12" s="276">
        <f t="shared" si="150"/>
        <v>9.9721421373142397E-3</v>
      </c>
      <c r="EO12" s="276">
        <f t="shared" si="151"/>
        <v>1.1297326471661861E-2</v>
      </c>
      <c r="EP12" s="276">
        <f t="shared" si="152"/>
        <v>1.1111344012942954E-2</v>
      </c>
      <c r="EQ12" s="276">
        <f t="shared" si="153"/>
        <v>1.2276632076646744E-2</v>
      </c>
      <c r="ER12" s="276">
        <f t="shared" si="154"/>
        <v>1.3440951454665681E-2</v>
      </c>
      <c r="ES12" s="276">
        <f t="shared" si="155"/>
        <v>1.4604302952252977E-2</v>
      </c>
      <c r="ET12" s="276">
        <f t="shared" si="156"/>
        <v>1.576668737399245E-2</v>
      </c>
      <c r="EU12" s="276">
        <f t="shared" si="157"/>
        <v>3.7314650130170782E-2</v>
      </c>
      <c r="EV12" s="276">
        <f t="shared" si="158"/>
        <v>3.9085717333455165E-2</v>
      </c>
      <c r="EW12" s="276">
        <f t="shared" si="159"/>
        <v>4.0852959204973213E-2</v>
      </c>
      <c r="EX12" s="276">
        <f t="shared" si="160"/>
        <v>4.2616384007067028E-2</v>
      </c>
      <c r="EY12" s="277">
        <f t="shared" si="161"/>
        <v>4.4375999984232854E-2</v>
      </c>
      <c r="EZ12" s="276">
        <f t="shared" si="162"/>
        <v>0</v>
      </c>
      <c r="FA12" s="276">
        <f t="shared" si="163"/>
        <v>9.5046794886272546E-4</v>
      </c>
      <c r="FB12" s="276">
        <f t="shared" si="164"/>
        <v>2.8502662976013873E-3</v>
      </c>
      <c r="FC12" s="276">
        <f t="shared" si="165"/>
        <v>4.7477909098197395E-3</v>
      </c>
      <c r="FD12" s="276">
        <f t="shared" si="166"/>
        <v>6.6430445067948958E-3</v>
      </c>
      <c r="FE12" s="276">
        <f t="shared" si="167"/>
        <v>5.7735078424855811E-3</v>
      </c>
      <c r="FF12" s="276">
        <f t="shared" si="168"/>
        <v>7.0548267581956783E-3</v>
      </c>
      <c r="FG12" s="276">
        <f t="shared" si="169"/>
        <v>8.3351657122252808E-3</v>
      </c>
      <c r="FH12" s="276">
        <f t="shared" si="170"/>
        <v>9.6145254540559461E-3</v>
      </c>
      <c r="FI12" s="276">
        <f t="shared" si="171"/>
        <v>1.0892906732596019E-2</v>
      </c>
      <c r="FJ12" s="276">
        <f t="shared" si="172"/>
        <v>7.4814795376115968E-3</v>
      </c>
      <c r="FK12" s="276">
        <f t="shared" si="173"/>
        <v>8.2681295740044489E-3</v>
      </c>
      <c r="FL12" s="276">
        <f t="shared" si="174"/>
        <v>9.0543871872398075E-3</v>
      </c>
      <c r="FM12" s="276">
        <f t="shared" si="175"/>
        <v>9.840252573079359E-3</v>
      </c>
      <c r="FN12" s="276">
        <f t="shared" si="176"/>
        <v>1.0625725927187128E-2</v>
      </c>
      <c r="FO12" s="276">
        <f t="shared" si="177"/>
        <v>1.1559468630672181E-2</v>
      </c>
      <c r="FP12" s="276">
        <f t="shared" si="178"/>
        <v>1.2125186919351041E-2</v>
      </c>
      <c r="FQ12" s="276">
        <f t="shared" si="179"/>
        <v>1.2690566572239008E-2</v>
      </c>
      <c r="FR12" s="276">
        <f t="shared" si="180"/>
        <v>1.3255607792041569E-2</v>
      </c>
      <c r="FS12" s="277">
        <f t="shared" si="181"/>
        <v>1.3820310781342866E-2</v>
      </c>
      <c r="FT12" s="74">
        <f>SUM($EF12:EF12)</f>
        <v>0</v>
      </c>
      <c r="FU12" s="276">
        <f>SUM($EF12:EG12)</f>
        <v>9.1235739836584057E-4</v>
      </c>
      <c r="FV12" s="276">
        <f>SUM($EF12:EH12)</f>
        <v>3.6482164106966509E-3</v>
      </c>
      <c r="FW12" s="276">
        <f>SUM($EF12:EI12)</f>
        <v>8.2051522846562346E-3</v>
      </c>
      <c r="FX12" s="276">
        <f>SUM($EF12:EJ12)</f>
        <v>1.4580743492157745E-2</v>
      </c>
      <c r="FY12" s="276">
        <f>SUM($EF12:EK12)</f>
        <v>2.0570183768838912E-2</v>
      </c>
      <c r="FZ12" s="276">
        <f>SUM($EF12:EL12)</f>
        <v>2.7888383879119964E-2</v>
      </c>
      <c r="GA12" s="276">
        <f>SUM($EF12:EM12)</f>
        <v>3.6534150919299416E-2</v>
      </c>
      <c r="GB12" s="276">
        <f>SUM($EF12:EN12)</f>
        <v>4.6506293056613655E-2</v>
      </c>
      <c r="GC12" s="276">
        <f>SUM($EF12:EO12)</f>
        <v>5.7803619528275514E-2</v>
      </c>
      <c r="GD12" s="276">
        <f>SUM($EF12:EP12)</f>
        <v>6.8914963541218469E-2</v>
      </c>
      <c r="GE12" s="276">
        <f>SUM($EF12:EQ12)</f>
        <v>8.1191595617865209E-2</v>
      </c>
      <c r="GF12" s="276">
        <f>SUM($EF12:ER12)</f>
        <v>9.4632547072530895E-2</v>
      </c>
      <c r="GG12" s="276">
        <f>SUM($EF12:ES12)</f>
        <v>0.10923685002478387</v>
      </c>
      <c r="GH12" s="276">
        <f>SUM($EF12:ET12)</f>
        <v>0.12500353739877632</v>
      </c>
      <c r="GI12" s="276">
        <f>SUM($EF12:EU12)</f>
        <v>0.16231818752894711</v>
      </c>
      <c r="GJ12" s="276">
        <f>SUM($EF12:EV12)</f>
        <v>0.20140390486240228</v>
      </c>
      <c r="GK12" s="276">
        <f>SUM($EF12:EW12)</f>
        <v>0.24225686406737551</v>
      </c>
      <c r="GL12" s="276">
        <f>SUM($EF12:EX12)</f>
        <v>0.28487324807444253</v>
      </c>
      <c r="GM12" s="276">
        <f>SUM($EF12:EY12)</f>
        <v>0.32924924805867539</v>
      </c>
      <c r="GN12" s="74">
        <f>SUM($EZ12:EZ12)</f>
        <v>0</v>
      </c>
      <c r="GO12" s="276">
        <f>SUM($EZ12:FA12)</f>
        <v>9.5046794886272546E-4</v>
      </c>
      <c r="GP12" s="276">
        <f>SUM($EZ12:FB12)</f>
        <v>3.8007342464641126E-3</v>
      </c>
      <c r="GQ12" s="276">
        <f>SUM($EZ12:FC12)</f>
        <v>8.5485251562838517E-3</v>
      </c>
      <c r="GR12" s="276">
        <f>SUM($EZ12:FD12)</f>
        <v>1.5191569663078747E-2</v>
      </c>
      <c r="GS12" s="276">
        <f>SUM($EZ12:FE12)</f>
        <v>2.0965077505564329E-2</v>
      </c>
      <c r="GT12" s="276">
        <f>SUM($EZ12:FF12)</f>
        <v>2.8019904263760005E-2</v>
      </c>
      <c r="GU12" s="276">
        <f>SUM($EZ12:FG12)</f>
        <v>3.6355069975985282E-2</v>
      </c>
      <c r="GV12" s="276">
        <f>SUM($EZ12:FH12)</f>
        <v>4.5969595430041227E-2</v>
      </c>
      <c r="GW12" s="276">
        <f>SUM($EZ12:FI12)</f>
        <v>5.6862502162637246E-2</v>
      </c>
      <c r="GX12" s="276">
        <f>SUM($EZ12:FJ12)</f>
        <v>6.434398170024884E-2</v>
      </c>
      <c r="GY12" s="276">
        <f>SUM($EZ12:FK12)</f>
        <v>7.2612111274253294E-2</v>
      </c>
      <c r="GZ12" s="276">
        <f>SUM($EZ12:FL12)</f>
        <v>8.1666498461493098E-2</v>
      </c>
      <c r="HA12" s="276">
        <f>SUM($EZ12:FM12)</f>
        <v>9.1506751034572453E-2</v>
      </c>
      <c r="HB12" s="276">
        <f>SUM($EZ12:FN12)</f>
        <v>0.10213247696175959</v>
      </c>
      <c r="HC12" s="276">
        <f>SUM($EZ12:FO12)</f>
        <v>0.11369194559243177</v>
      </c>
      <c r="HD12" s="276">
        <f>SUM($EZ12:FP12)</f>
        <v>0.12581713251178281</v>
      </c>
      <c r="HE12" s="276">
        <f>SUM($EZ12:FQ12)</f>
        <v>0.13850769908402183</v>
      </c>
      <c r="HF12" s="276">
        <f>SUM($EZ12:FR12)</f>
        <v>0.1517633068760634</v>
      </c>
      <c r="HG12" s="277">
        <f>SUM($EZ12:FS12)</f>
        <v>0.16558361765740626</v>
      </c>
      <c r="HH12" s="74">
        <f t="shared" si="182"/>
        <v>0</v>
      </c>
      <c r="HI12" s="276">
        <f t="shared" si="183"/>
        <v>1.3713392854587769</v>
      </c>
      <c r="HJ12" s="276">
        <f t="shared" si="184"/>
        <v>2.7408550693035885</v>
      </c>
      <c r="HK12" s="276">
        <f t="shared" si="185"/>
        <v>4.1085497762867718</v>
      </c>
      <c r="HL12" s="276">
        <f t="shared" si="186"/>
        <v>5.4744258279364129</v>
      </c>
      <c r="HM12" s="276">
        <f t="shared" si="187"/>
        <v>7.4086085820040024</v>
      </c>
      <c r="HN12" s="276">
        <f t="shared" si="188"/>
        <v>8.8873680247508631</v>
      </c>
      <c r="HO12" s="276">
        <f t="shared" si="189"/>
        <v>10.364799900567826</v>
      </c>
      <c r="HP12" s="276">
        <f t="shared" si="190"/>
        <v>11.840905401287655</v>
      </c>
      <c r="HQ12" s="276">
        <f t="shared" si="191"/>
        <v>13.315685717673137</v>
      </c>
      <c r="HR12" s="276">
        <f t="shared" si="192"/>
        <v>14.061819224494815</v>
      </c>
      <c r="HS12" s="276">
        <f t="shared" si="193"/>
        <v>15.462446378132453</v>
      </c>
      <c r="HT12" s="276">
        <f t="shared" si="194"/>
        <v>16.861909212392074</v>
      </c>
      <c r="HU12" s="276">
        <f t="shared" si="195"/>
        <v>18.260208695154105</v>
      </c>
      <c r="HV12" s="276">
        <f t="shared" si="196"/>
        <v>19.657345793494397</v>
      </c>
      <c r="HW12" s="276">
        <f t="shared" si="197"/>
        <v>17.667414550370296</v>
      </c>
      <c r="HX12" s="276">
        <f t="shared" si="198"/>
        <v>18.48561916897577</v>
      </c>
      <c r="HY12" s="276">
        <f t="shared" si="199"/>
        <v>19.302056545709728</v>
      </c>
      <c r="HZ12" s="276">
        <f t="shared" si="200"/>
        <v>20.116730497641591</v>
      </c>
      <c r="IA12" s="277">
        <f t="shared" si="201"/>
        <v>20.929644833596289</v>
      </c>
      <c r="IB12" s="276">
        <f t="shared" si="202"/>
        <v>0</v>
      </c>
      <c r="IC12" s="276">
        <f t="shared" si="203"/>
        <v>1.5873579606225661</v>
      </c>
      <c r="ID12" s="276">
        <f t="shared" si="204"/>
        <v>3.1728161228963936</v>
      </c>
      <c r="IE12" s="276">
        <f t="shared" si="205"/>
        <v>4.7563767605580027</v>
      </c>
      <c r="IF12" s="276">
        <f t="shared" si="206"/>
        <v>6.3380421446226363</v>
      </c>
      <c r="IG12" s="276">
        <f t="shared" si="207"/>
        <v>8.3837614732877093</v>
      </c>
      <c r="IH12" s="276">
        <f t="shared" si="208"/>
        <v>10.057829503672369</v>
      </c>
      <c r="II12" s="276">
        <f t="shared" si="209"/>
        <v>11.730617195103001</v>
      </c>
      <c r="IJ12" s="276">
        <f t="shared" si="210"/>
        <v>13.402125526791801</v>
      </c>
      <c r="IK12" s="276">
        <f t="shared" si="211"/>
        <v>15.072355477202063</v>
      </c>
      <c r="IL12" s="276">
        <f t="shared" si="212"/>
        <v>15.782063874882329</v>
      </c>
      <c r="IM12" s="276">
        <f t="shared" si="213"/>
        <v>17.358193031022608</v>
      </c>
      <c r="IN12" s="276">
        <f t="shared" si="214"/>
        <v>18.933535929549652</v>
      </c>
      <c r="IO12" s="276">
        <f t="shared" si="215"/>
        <v>20.50809296269086</v>
      </c>
      <c r="IP12" s="276">
        <f t="shared" si="216"/>
        <v>22.081864522477957</v>
      </c>
      <c r="IQ12" s="276">
        <f t="shared" si="217"/>
        <v>19.777780016489356</v>
      </c>
      <c r="IR12" s="276">
        <f t="shared" si="218"/>
        <v>20.722292139215782</v>
      </c>
      <c r="IS12" s="276">
        <f t="shared" si="219"/>
        <v>21.666238882289321</v>
      </c>
      <c r="IT12" s="276">
        <f t="shared" si="220"/>
        <v>22.609620584143059</v>
      </c>
      <c r="IU12" s="277">
        <f t="shared" si="221"/>
        <v>23.552437583007492</v>
      </c>
      <c r="IV12" s="74">
        <f t="shared" si="50"/>
        <v>10.438038354575916</v>
      </c>
      <c r="IW12" s="275">
        <f t="shared" si="51"/>
        <v>42.329323819506449</v>
      </c>
      <c r="IX12" s="275">
        <f t="shared" si="52"/>
        <v>74.756519782699186</v>
      </c>
      <c r="IY12" s="275">
        <f t="shared" si="53"/>
        <v>101.96498554811777</v>
      </c>
      <c r="IZ12" s="275">
        <f t="shared" si="54"/>
        <v>42.507960652260515</v>
      </c>
      <c r="JA12" s="275">
        <f t="shared" si="55"/>
        <v>57.372216876224826</v>
      </c>
      <c r="JB12" s="74">
        <f t="shared" si="56"/>
        <v>13.349439544959097</v>
      </c>
      <c r="JC12" s="275">
        <f t="shared" si="57"/>
        <v>54.150643765609047</v>
      </c>
      <c r="JD12" s="275">
        <f t="shared" si="58"/>
        <v>95.708957511353447</v>
      </c>
      <c r="JE12" s="275">
        <f t="shared" si="59"/>
        <v>131.07613519868684</v>
      </c>
      <c r="JF12" s="275">
        <f t="shared" si="60"/>
        <v>54.403013607307194</v>
      </c>
      <c r="JG12" s="275">
        <f t="shared" si="61"/>
        <v>73.571294005152112</v>
      </c>
      <c r="JH12" s="524">
        <f t="shared" si="38"/>
        <v>139.8868118004934</v>
      </c>
      <c r="JI12" s="525">
        <f t="shared" si="39"/>
        <v>234.34717441226968</v>
      </c>
      <c r="JJ12" s="524">
        <f t="shared" si="40"/>
        <v>157.87568150957512</v>
      </c>
      <c r="JK12" s="525">
        <f t="shared" si="41"/>
        <v>263.84418301095349</v>
      </c>
      <c r="JL12" s="524">
        <f t="shared" si="42"/>
        <v>297.76249331006852</v>
      </c>
      <c r="JM12" s="525">
        <f t="shared" si="43"/>
        <v>498.19135742322317</v>
      </c>
      <c r="JN12" s="7">
        <f t="shared" si="62"/>
        <v>0.2271360143605359</v>
      </c>
      <c r="JO12" s="7">
        <f t="shared" si="63"/>
        <v>0.49483286571608165</v>
      </c>
    </row>
    <row r="13" spans="1:279" s="3" customFormat="1" ht="13.5" customHeight="1" x14ac:dyDescent="0.2">
      <c r="A13" s="3" t="str">
        <f>'2021 estimates'!B13</f>
        <v>Aruba</v>
      </c>
      <c r="B13" s="3" t="str">
        <f>VLOOKUP(A13,'2021 estimates'!$B$4:$C$218,2)</f>
        <v>NAC</v>
      </c>
      <c r="C13" s="371" t="str">
        <f>VLOOKUP(A13,'2021 estimates'!$B$4:$F$218,4,FALSE)</f>
        <v>Latin America &amp; Caribbean</v>
      </c>
      <c r="D13" s="695">
        <f>'2021 estimates'!Q13</f>
        <v>10.09</v>
      </c>
      <c r="E13" s="4">
        <f>'2021 estimates'!R13</f>
        <v>3.2351209940028007</v>
      </c>
      <c r="F13" s="47">
        <f>1000*'2021 estimates'!G13/5</f>
        <v>651.20000000000005</v>
      </c>
      <c r="G13" s="47">
        <f t="shared" si="44"/>
        <v>651.20000000000005</v>
      </c>
      <c r="H13" s="47">
        <f>1000*'2021 estimates'!H13/5</f>
        <v>568.79999999999995</v>
      </c>
      <c r="I13" s="47">
        <f>1000*'2021 estimates'!I13/5</f>
        <v>668.6</v>
      </c>
      <c r="J13" s="47">
        <f>1000*'2021 estimates'!J13/5</f>
        <v>723.2</v>
      </c>
      <c r="K13" s="47">
        <f>1000*'2021 estimates'!K13/5</f>
        <v>623.6</v>
      </c>
      <c r="L13" s="73">
        <f t="shared" si="45"/>
        <v>623.6</v>
      </c>
      <c r="M13" s="47">
        <f>1000*'2021 estimates'!L13/5</f>
        <v>548.4</v>
      </c>
      <c r="N13" s="47">
        <f>1000*'2021 estimates'!M13/5</f>
        <v>651.20000000000005</v>
      </c>
      <c r="O13" s="47">
        <f>1000*'2021 estimates'!N13/5</f>
        <v>704.6</v>
      </c>
      <c r="P13" s="22">
        <v>0</v>
      </c>
      <c r="Q13" s="124">
        <f>IF('2021 estimates'!AD13&lt;&gt;"",'2021 estimates'!AD13*5/4,IF('2021 estimates'!AL13&lt;&gt;"",'2021 estimates'!AL13*15/14,'2021 estimates'!AN13*15/14))/100000</f>
        <v>1.2500000000000001E-6</v>
      </c>
      <c r="R13" s="124">
        <f>IF('2021 estimates'!AE13&lt;&gt;"",'2021 estimates'!AE13,IF('2021 estimates'!AL13&lt;&gt;"",'2021 estimates'!AL13*15/14,'2021 estimates'!AN13*15/14))/100000</f>
        <v>1.9999999999999999E-6</v>
      </c>
      <c r="S13" s="124">
        <f>IF('2021 estimates'!AF13&lt;&gt;"",'2021 estimates'!AF13,IF('2021 estimates'!AL13&lt;&gt;"",'2021 estimates'!AL13*15/14,'2021 estimates'!AN13*15/14))/100000</f>
        <v>0</v>
      </c>
      <c r="T13" s="124">
        <f>IF('2021 estimates'!AG13&lt;&gt;"",'2021 estimates'!AG13,'2021 estimates'!$AP13)/100000</f>
        <v>5.6145900725041841E-7</v>
      </c>
      <c r="U13" s="22">
        <v>0</v>
      </c>
      <c r="V13" s="124">
        <f>IF('2021 estimates'!AH13&lt;&gt;"",'2021 estimates'!AH13*5/4,IF('2021 estimates'!AM13&lt;&gt;"",'2021 estimates'!AM13*15/14,'2021 estimates'!AN13*15/14))/100000</f>
        <v>1.2500000000000001E-6</v>
      </c>
      <c r="W13" s="124">
        <f>IF('2021 estimates'!AI13&lt;&gt;"",'2021 estimates'!AI13,IF('2021 estimates'!AM13&lt;&gt;"",'2021 estimates'!AM13*15/14,'2021 estimates'!AN13*15/14))/100000</f>
        <v>1.9999999999999999E-6</v>
      </c>
      <c r="X13" s="124">
        <f>IF('2021 estimates'!AJ13&lt;&gt;"",'2021 estimates'!AJ13,IF('2021 estimates'!AM13&lt;&gt;"",'2021 estimates'!AM13*15/14,'2021 estimates'!AN13*15/14))/100000</f>
        <v>1.9999999999999999E-6</v>
      </c>
      <c r="Y13" s="124">
        <f>IF('2021 estimates'!AK13&lt;&gt;"",'2021 estimates'!AK13,'2021 estimates'!$AQ13)/100000</f>
        <v>1.1229180145008368E-6</v>
      </c>
      <c r="Z13" s="81">
        <f>VLOOKUP($A13,'Mortality-WHO Global Health Obs'!$B$3:$Q$218,7,FALSE)</f>
        <v>1.5740000000000001E-2</v>
      </c>
      <c r="AA13" s="82">
        <f>VLOOKUP($A13,'Mortality-WHO Global Health Obs'!$B$3:$Q$218,9,FALSE)</f>
        <v>4.8000000000000001E-4</v>
      </c>
      <c r="AB13" s="82">
        <f>VLOOKUP($A13,'Mortality-WHO Global Health Obs'!$B$3:$Q$218,11,FALSE)</f>
        <v>2.4000000000000001E-4</v>
      </c>
      <c r="AC13" s="82">
        <f>VLOOKUP($A13,'Mortality-WHO Global Health Obs'!$B$3:$Q$218,13,FALSE)</f>
        <v>4.0999999999999999E-4</v>
      </c>
      <c r="AD13" s="82">
        <f>VLOOKUP($A13,'Mortality-WHO Global Health Obs'!$B$3:$Q$218,15,FALSE)</f>
        <v>4.6999999999999999E-4</v>
      </c>
      <c r="AE13" s="81">
        <f>VLOOKUP($A13,'Mortality-WHO Global Health Obs'!$B$3:$Q$218,8,FALSE)</f>
        <v>1.4069999999999999E-2</v>
      </c>
      <c r="AF13" s="82">
        <f>VLOOKUP($A13,'Mortality-WHO Global Health Obs'!$B$3:$Q$218,10,FALSE)</f>
        <v>2.7E-4</v>
      </c>
      <c r="AG13" s="82">
        <f>VLOOKUP($A13,'Mortality-WHO Global Health Obs'!$B$3:$Q$218,12,FALSE)</f>
        <v>1.8000000000000001E-4</v>
      </c>
      <c r="AH13" s="82">
        <f>VLOOKUP($A13,'Mortality-WHO Global Health Obs'!$B$3:$Q$218,14,FALSE)</f>
        <v>2.5999999999999998E-4</v>
      </c>
      <c r="AI13" s="82">
        <f>VLOOKUP($A13,'Mortality-WHO Global Health Obs'!$B$3:$Q$218,16,FALSE)</f>
        <v>3.1E-4</v>
      </c>
      <c r="AJ13" s="81">
        <f t="shared" si="0"/>
        <v>5.0920804445604088E-2</v>
      </c>
      <c r="AK13" s="82">
        <f t="shared" si="1"/>
        <v>1.5528580771213443E-3</v>
      </c>
      <c r="AL13" s="82">
        <f t="shared" si="1"/>
        <v>7.7642903856067215E-4</v>
      </c>
      <c r="AM13" s="82">
        <f t="shared" si="1"/>
        <v>1.3263996075411483E-3</v>
      </c>
      <c r="AN13" s="82">
        <f t="shared" si="1"/>
        <v>1.5205068671813164E-3</v>
      </c>
      <c r="AO13" s="81">
        <f t="shared" si="1"/>
        <v>4.5518152385619404E-2</v>
      </c>
      <c r="AP13" s="82">
        <f t="shared" si="1"/>
        <v>8.734826683807562E-4</v>
      </c>
      <c r="AQ13" s="82">
        <f t="shared" si="1"/>
        <v>5.8232177892050417E-4</v>
      </c>
      <c r="AR13" s="82">
        <f t="shared" si="1"/>
        <v>8.4113145844072815E-4</v>
      </c>
      <c r="AS13" s="82">
        <f t="shared" si="1"/>
        <v>1.0028875081408682E-3</v>
      </c>
      <c r="AT13" s="272">
        <f t="shared" si="46"/>
        <v>0</v>
      </c>
      <c r="AU13" s="266">
        <f t="shared" si="2"/>
        <v>8.1400000000000016E-4</v>
      </c>
      <c r="AV13" s="266">
        <f t="shared" si="3"/>
        <v>1.1375999999999999E-3</v>
      </c>
      <c r="AW13" s="266">
        <f t="shared" si="4"/>
        <v>0</v>
      </c>
      <c r="AX13" s="266">
        <f t="shared" si="47"/>
        <v>4.060471540435026E-4</v>
      </c>
      <c r="AY13" s="272">
        <f t="shared" si="48"/>
        <v>0</v>
      </c>
      <c r="AZ13" s="266">
        <f t="shared" si="5"/>
        <v>7.7950000000000014E-4</v>
      </c>
      <c r="BA13" s="266">
        <f t="shared" si="6"/>
        <v>1.0968E-3</v>
      </c>
      <c r="BB13" s="266">
        <f t="shared" si="7"/>
        <v>1.3024E-3</v>
      </c>
      <c r="BC13" s="266">
        <f t="shared" si="8"/>
        <v>7.9120803301728959E-4</v>
      </c>
      <c r="BD13" s="74">
        <f t="shared" si="49"/>
        <v>0</v>
      </c>
      <c r="BE13" s="515">
        <f t="shared" si="64"/>
        <v>0</v>
      </c>
      <c r="BF13" s="515">
        <f t="shared" si="65"/>
        <v>8.1336847722213786E-4</v>
      </c>
      <c r="BG13" s="515">
        <f t="shared" si="66"/>
        <v>1.6254748887927744E-3</v>
      </c>
      <c r="BH13" s="515">
        <f t="shared" si="67"/>
        <v>2.4363211929998856E-3</v>
      </c>
      <c r="BI13" s="515">
        <f t="shared" si="68"/>
        <v>2.8351861724336918E-3</v>
      </c>
      <c r="BJ13" s="515">
        <f t="shared" si="69"/>
        <v>3.9701442444900637E-3</v>
      </c>
      <c r="BK13" s="515">
        <f t="shared" si="70"/>
        <v>5.1042214441534475E-3</v>
      </c>
      <c r="BL13" s="515">
        <f t="shared" si="71"/>
        <v>6.2374184550933031E-3</v>
      </c>
      <c r="BM13" s="515">
        <f t="shared" si="72"/>
        <v>7.3697359604484756E-3</v>
      </c>
      <c r="BN13" s="515">
        <f t="shared" si="73"/>
        <v>9.9927661149693033E-3</v>
      </c>
      <c r="BO13" s="515">
        <f t="shared" si="74"/>
        <v>9.9795205003471322E-3</v>
      </c>
      <c r="BP13" s="515">
        <f t="shared" si="75"/>
        <v>9.9662924430564057E-3</v>
      </c>
      <c r="BQ13" s="515">
        <f t="shared" si="76"/>
        <v>9.9530819198245229E-3</v>
      </c>
      <c r="BR13" s="515">
        <f t="shared" si="77"/>
        <v>9.9398889074097316E-3</v>
      </c>
      <c r="BS13" s="515">
        <f t="shared" si="78"/>
        <v>1.0737360332481467E-2</v>
      </c>
      <c r="BT13" s="515">
        <f t="shared" si="79"/>
        <v>1.1126785198015365E-2</v>
      </c>
      <c r="BU13" s="515">
        <f t="shared" si="80"/>
        <v>1.1515618390302577E-2</v>
      </c>
      <c r="BV13" s="515">
        <f t="shared" si="81"/>
        <v>1.1903860808302727E-2</v>
      </c>
      <c r="BW13" s="516">
        <f t="shared" si="82"/>
        <v>1.2291513349609606E-2</v>
      </c>
      <c r="BX13" s="515">
        <v>0</v>
      </c>
      <c r="BY13" s="515">
        <f t="shared" si="83"/>
        <v>0</v>
      </c>
      <c r="BZ13" s="515">
        <f t="shared" si="84"/>
        <v>7.7915970877088017E-4</v>
      </c>
      <c r="CA13" s="515">
        <f t="shared" si="85"/>
        <v>1.5576391321922328E-3</v>
      </c>
      <c r="CB13" s="515">
        <f t="shared" si="86"/>
        <v>2.3354388642220767E-3</v>
      </c>
      <c r="CC13" s="515">
        <f t="shared" si="87"/>
        <v>2.7372155690629165E-3</v>
      </c>
      <c r="CD13" s="515">
        <f t="shared" si="88"/>
        <v>3.8321028405256833E-3</v>
      </c>
      <c r="CE13" s="515">
        <f t="shared" si="89"/>
        <v>4.9263527208861868E-3</v>
      </c>
      <c r="CF13" s="515">
        <f t="shared" si="90"/>
        <v>6.0199655812030991E-3</v>
      </c>
      <c r="CG13" s="515">
        <f t="shared" si="91"/>
        <v>7.1129417923190786E-3</v>
      </c>
      <c r="CH13" s="515">
        <f t="shared" si="92"/>
        <v>9.7433979927596982E-3</v>
      </c>
      <c r="CI13" s="515">
        <f t="shared" si="93"/>
        <v>1.1037058445459498E-2</v>
      </c>
      <c r="CJ13" s="515">
        <f t="shared" si="94"/>
        <v>1.2329631217161472E-2</v>
      </c>
      <c r="CK13" s="515">
        <f t="shared" si="95"/>
        <v>1.3621117222363662E-2</v>
      </c>
      <c r="CL13" s="515">
        <f t="shared" si="96"/>
        <v>1.4911517374795225E-2</v>
      </c>
      <c r="CM13" s="515">
        <f t="shared" si="97"/>
        <v>1.7529340665070739E-2</v>
      </c>
      <c r="CN13" s="515">
        <f t="shared" si="98"/>
        <v>1.8302581006275558E-2</v>
      </c>
      <c r="CO13" s="515">
        <f t="shared" si="99"/>
        <v>1.9075046263127563E-2</v>
      </c>
      <c r="CP13" s="515">
        <f t="shared" si="100"/>
        <v>1.9846737212559518E-2</v>
      </c>
      <c r="CQ13" s="516">
        <f t="shared" si="101"/>
        <v>2.0617654630725398E-2</v>
      </c>
      <c r="CR13" s="515">
        <f t="shared" si="102"/>
        <v>0</v>
      </c>
      <c r="CS13" s="515">
        <f t="shared" si="103"/>
        <v>4.0700000000000008E-4</v>
      </c>
      <c r="CT13" s="515">
        <f t="shared" si="104"/>
        <v>1.220368477222138E-3</v>
      </c>
      <c r="CU13" s="515">
        <f t="shared" si="105"/>
        <v>2.0324748887927744E-3</v>
      </c>
      <c r="CV13" s="515">
        <f t="shared" si="106"/>
        <v>2.8433211929998858E-3</v>
      </c>
      <c r="CW13" s="515">
        <f t="shared" si="107"/>
        <v>3.4039861724336918E-3</v>
      </c>
      <c r="CX13" s="515">
        <f t="shared" si="108"/>
        <v>4.5389442444900632E-3</v>
      </c>
      <c r="CY13" s="515">
        <f t="shared" si="109"/>
        <v>5.673021444153447E-3</v>
      </c>
      <c r="CZ13" s="515">
        <f t="shared" si="110"/>
        <v>6.8062184550933026E-3</v>
      </c>
      <c r="DA13" s="515">
        <f t="shared" si="111"/>
        <v>7.938535960448476E-3</v>
      </c>
      <c r="DB13" s="515">
        <f t="shared" si="112"/>
        <v>9.9927661149693033E-3</v>
      </c>
      <c r="DC13" s="515">
        <f t="shared" si="113"/>
        <v>9.9795205003471322E-3</v>
      </c>
      <c r="DD13" s="515">
        <f t="shared" si="114"/>
        <v>9.9662924430564057E-3</v>
      </c>
      <c r="DE13" s="515">
        <f t="shared" si="115"/>
        <v>9.9530819198245229E-3</v>
      </c>
      <c r="DF13" s="515">
        <f t="shared" si="116"/>
        <v>9.9398889074097316E-3</v>
      </c>
      <c r="DG13" s="515">
        <f t="shared" si="117"/>
        <v>1.0940383909503219E-2</v>
      </c>
      <c r="DH13" s="515">
        <f t="shared" si="118"/>
        <v>1.1329808775037116E-2</v>
      </c>
      <c r="DI13" s="515">
        <f t="shared" si="119"/>
        <v>1.1718641967324328E-2</v>
      </c>
      <c r="DJ13" s="515">
        <f t="shared" si="120"/>
        <v>1.2106884385324479E-2</v>
      </c>
      <c r="DK13" s="516">
        <f t="shared" si="121"/>
        <v>1.2494536926631357E-2</v>
      </c>
      <c r="DL13" s="515">
        <f t="shared" si="122"/>
        <v>0</v>
      </c>
      <c r="DM13" s="515">
        <f t="shared" si="123"/>
        <v>3.8975000000000007E-4</v>
      </c>
      <c r="DN13" s="515">
        <f t="shared" si="124"/>
        <v>1.1689097087708802E-3</v>
      </c>
      <c r="DO13" s="515">
        <f t="shared" si="125"/>
        <v>1.947389132192233E-3</v>
      </c>
      <c r="DP13" s="515">
        <f t="shared" si="126"/>
        <v>2.7251888642220766E-3</v>
      </c>
      <c r="DQ13" s="515">
        <f t="shared" si="127"/>
        <v>3.2856155690629166E-3</v>
      </c>
      <c r="DR13" s="515">
        <f t="shared" si="128"/>
        <v>4.3805028405256834E-3</v>
      </c>
      <c r="DS13" s="515">
        <f t="shared" si="129"/>
        <v>5.4747527208861869E-3</v>
      </c>
      <c r="DT13" s="515">
        <f t="shared" si="130"/>
        <v>6.5683655812030992E-3</v>
      </c>
      <c r="DU13" s="515">
        <f t="shared" si="131"/>
        <v>7.6613417923190787E-3</v>
      </c>
      <c r="DV13" s="515">
        <f t="shared" si="132"/>
        <v>1.0394597992759698E-2</v>
      </c>
      <c r="DW13" s="515">
        <f t="shared" si="133"/>
        <v>1.1688258445459497E-2</v>
      </c>
      <c r="DX13" s="515">
        <f t="shared" si="134"/>
        <v>1.2980831217161471E-2</v>
      </c>
      <c r="DY13" s="515">
        <f t="shared" si="135"/>
        <v>1.4272317222363662E-2</v>
      </c>
      <c r="DZ13" s="515">
        <f t="shared" si="136"/>
        <v>1.5562717374795225E-2</v>
      </c>
      <c r="EA13" s="515">
        <f t="shared" si="137"/>
        <v>1.7924944681579385E-2</v>
      </c>
      <c r="EB13" s="515">
        <f t="shared" si="138"/>
        <v>1.8698185022784204E-2</v>
      </c>
      <c r="EC13" s="515">
        <f t="shared" si="139"/>
        <v>1.9470650279636209E-2</v>
      </c>
      <c r="ED13" s="515">
        <f t="shared" si="140"/>
        <v>2.0242341229068164E-2</v>
      </c>
      <c r="EE13" s="516">
        <f t="shared" si="141"/>
        <v>2.1013258647234044E-2</v>
      </c>
      <c r="EF13" s="276">
        <f t="shared" si="142"/>
        <v>0</v>
      </c>
      <c r="EG13" s="276">
        <f t="shared" si="143"/>
        <v>6.3152277786233623E-7</v>
      </c>
      <c r="EH13" s="276">
        <f t="shared" si="144"/>
        <v>1.8935884293635224E-6</v>
      </c>
      <c r="EI13" s="276">
        <f t="shared" si="145"/>
        <v>3.15369579288908E-6</v>
      </c>
      <c r="EJ13" s="276">
        <f t="shared" si="146"/>
        <v>4.4118479070224558E-6</v>
      </c>
      <c r="EK13" s="276">
        <f t="shared" si="147"/>
        <v>2.6419279436278309E-6</v>
      </c>
      <c r="EL13" s="276">
        <f t="shared" si="148"/>
        <v>3.5228003366164091E-6</v>
      </c>
      <c r="EM13" s="276">
        <f t="shared" si="149"/>
        <v>4.4029890601445611E-6</v>
      </c>
      <c r="EN13" s="276">
        <f t="shared" si="150"/>
        <v>5.2824946448270907E-6</v>
      </c>
      <c r="EO13" s="276">
        <f t="shared" si="151"/>
        <v>6.1613176208669735E-6</v>
      </c>
      <c r="EP13" s="276">
        <f t="shared" si="152"/>
        <v>1.324561462217041E-5</v>
      </c>
      <c r="EQ13" s="276">
        <f t="shared" si="153"/>
        <v>1.3228057290726792E-5</v>
      </c>
      <c r="ER13" s="276">
        <f t="shared" si="154"/>
        <v>1.3210523231882918E-5</v>
      </c>
      <c r="ES13" s="276">
        <f t="shared" si="155"/>
        <v>1.3193012414790477E-5</v>
      </c>
      <c r="ET13" s="276">
        <f t="shared" si="156"/>
        <v>1.317552480864206E-5</v>
      </c>
      <c r="EU13" s="276">
        <f t="shared" si="157"/>
        <v>1.6622288509606214E-5</v>
      </c>
      <c r="EV13" s="276">
        <f t="shared" si="158"/>
        <v>1.7213961756291485E-5</v>
      </c>
      <c r="EW13" s="276">
        <f t="shared" si="159"/>
        <v>1.7804736043352377E-5</v>
      </c>
      <c r="EX13" s="276">
        <f t="shared" si="160"/>
        <v>1.8394612736624531E-5</v>
      </c>
      <c r="EY13" s="277">
        <f t="shared" si="161"/>
        <v>1.8983593199868398E-5</v>
      </c>
      <c r="EZ13" s="276">
        <f t="shared" si="162"/>
        <v>0</v>
      </c>
      <c r="FA13" s="276">
        <f t="shared" si="163"/>
        <v>3.4029122911992054E-7</v>
      </c>
      <c r="FB13" s="276">
        <f t="shared" si="164"/>
        <v>1.0205765786474692E-6</v>
      </c>
      <c r="FC13" s="276">
        <f t="shared" si="165"/>
        <v>1.7002679701564342E-6</v>
      </c>
      <c r="FD13" s="276">
        <f t="shared" si="166"/>
        <v>2.3793659222323296E-6</v>
      </c>
      <c r="FE13" s="276">
        <f t="shared" si="167"/>
        <v>1.9127285372330924E-6</v>
      </c>
      <c r="FF13" s="276">
        <f t="shared" si="168"/>
        <v>2.5501196394968913E-6</v>
      </c>
      <c r="FG13" s="276">
        <f t="shared" si="169"/>
        <v>3.1871396830884099E-6</v>
      </c>
      <c r="FH13" s="276">
        <f t="shared" si="170"/>
        <v>3.8237888840202954E-6</v>
      </c>
      <c r="FI13" s="276">
        <f t="shared" si="171"/>
        <v>4.4600674581794382E-6</v>
      </c>
      <c r="FJ13" s="276">
        <f t="shared" si="172"/>
        <v>8.7395473002004436E-6</v>
      </c>
      <c r="FK13" s="276">
        <f t="shared" si="173"/>
        <v>9.8272282980267904E-6</v>
      </c>
      <c r="FL13" s="276">
        <f t="shared" si="174"/>
        <v>1.0913994797809573E-5</v>
      </c>
      <c r="FM13" s="276">
        <f t="shared" si="175"/>
        <v>1.1999847568438448E-5</v>
      </c>
      <c r="FN13" s="276">
        <f t="shared" si="176"/>
        <v>1.3084787378156611E-5</v>
      </c>
      <c r="FO13" s="276">
        <f t="shared" si="177"/>
        <v>1.7967691812469906E-5</v>
      </c>
      <c r="FP13" s="276">
        <f t="shared" si="178"/>
        <v>1.8742776165283267E-5</v>
      </c>
      <c r="FQ13" s="276">
        <f t="shared" si="179"/>
        <v>1.9517083585334637E-5</v>
      </c>
      <c r="FR13" s="276">
        <f t="shared" si="180"/>
        <v>2.0290614851409594E-5</v>
      </c>
      <c r="FS13" s="277">
        <f t="shared" si="181"/>
        <v>2.1063370741513073E-5</v>
      </c>
      <c r="FT13" s="74">
        <f>SUM($EF13:EF13)</f>
        <v>0</v>
      </c>
      <c r="FU13" s="276">
        <f>SUM($EF13:EG13)</f>
        <v>6.3152277786233623E-7</v>
      </c>
      <c r="FV13" s="276">
        <f>SUM($EF13:EH13)</f>
        <v>2.5251112072258587E-6</v>
      </c>
      <c r="FW13" s="276">
        <f>SUM($EF13:EI13)</f>
        <v>5.6788070001149387E-6</v>
      </c>
      <c r="FX13" s="276">
        <f>SUM($EF13:EJ13)</f>
        <v>1.0090654907137394E-5</v>
      </c>
      <c r="FY13" s="276">
        <f>SUM($EF13:EK13)</f>
        <v>1.2732582850765225E-5</v>
      </c>
      <c r="FZ13" s="276">
        <f>SUM($EF13:EL13)</f>
        <v>1.6255383187381635E-5</v>
      </c>
      <c r="GA13" s="276">
        <f>SUM($EF13:EM13)</f>
        <v>2.0658372247526197E-5</v>
      </c>
      <c r="GB13" s="276">
        <f>SUM($EF13:EN13)</f>
        <v>2.5940866892353287E-5</v>
      </c>
      <c r="GC13" s="276">
        <f>SUM($EF13:EO13)</f>
        <v>3.210218451322026E-5</v>
      </c>
      <c r="GD13" s="276">
        <f>SUM($EF13:EP13)</f>
        <v>4.5347799135390672E-5</v>
      </c>
      <c r="GE13" s="276">
        <f>SUM($EF13:EQ13)</f>
        <v>5.8575856426117463E-5</v>
      </c>
      <c r="GF13" s="276">
        <f>SUM($EF13:ER13)</f>
        <v>7.1786379658000384E-5</v>
      </c>
      <c r="GG13" s="276">
        <f>SUM($EF13:ES13)</f>
        <v>8.497939207279086E-5</v>
      </c>
      <c r="GH13" s="276">
        <f>SUM($EF13:ET13)</f>
        <v>9.8154916881432915E-5</v>
      </c>
      <c r="GI13" s="276">
        <f>SUM($EF13:EU13)</f>
        <v>1.1477720539103913E-4</v>
      </c>
      <c r="GJ13" s="276">
        <f>SUM($EF13:EV13)</f>
        <v>1.3199116714733062E-4</v>
      </c>
      <c r="GK13" s="276">
        <f>SUM($EF13:EW13)</f>
        <v>1.4979590319068301E-4</v>
      </c>
      <c r="GL13" s="276">
        <f>SUM($EF13:EX13)</f>
        <v>1.6819051592730755E-4</v>
      </c>
      <c r="GM13" s="276">
        <f>SUM($EF13:EY13)</f>
        <v>1.8717410912717596E-4</v>
      </c>
      <c r="GN13" s="74">
        <f>SUM($EZ13:EZ13)</f>
        <v>0</v>
      </c>
      <c r="GO13" s="276">
        <f>SUM($EZ13:FA13)</f>
        <v>3.4029122911992054E-7</v>
      </c>
      <c r="GP13" s="276">
        <f>SUM($EZ13:FB13)</f>
        <v>1.3608678077673898E-6</v>
      </c>
      <c r="GQ13" s="276">
        <f>SUM($EZ13:FC13)</f>
        <v>3.061135777923824E-6</v>
      </c>
      <c r="GR13" s="276">
        <f>SUM($EZ13:FD13)</f>
        <v>5.4405017001561536E-6</v>
      </c>
      <c r="GS13" s="276">
        <f>SUM($EZ13:FE13)</f>
        <v>7.353230237389246E-6</v>
      </c>
      <c r="GT13" s="276">
        <f>SUM($EZ13:FF13)</f>
        <v>9.9033498768861368E-6</v>
      </c>
      <c r="GU13" s="276">
        <f>SUM($EZ13:FG13)</f>
        <v>1.3090489559974546E-5</v>
      </c>
      <c r="GV13" s="276">
        <f>SUM($EZ13:FH13)</f>
        <v>1.6914278443994842E-5</v>
      </c>
      <c r="GW13" s="276">
        <f>SUM($EZ13:FI13)</f>
        <v>2.137434590217428E-5</v>
      </c>
      <c r="GX13" s="276">
        <f>SUM($EZ13:FJ13)</f>
        <v>3.0113893202374722E-5</v>
      </c>
      <c r="GY13" s="276">
        <f>SUM($EZ13:FK13)</f>
        <v>3.9941121500401512E-5</v>
      </c>
      <c r="GZ13" s="276">
        <f>SUM($EZ13:FL13)</f>
        <v>5.0855116298211086E-5</v>
      </c>
      <c r="HA13" s="276">
        <f>SUM($EZ13:FM13)</f>
        <v>6.2854963866649532E-5</v>
      </c>
      <c r="HB13" s="276">
        <f>SUM($EZ13:FN13)</f>
        <v>7.5939751244806142E-5</v>
      </c>
      <c r="HC13" s="276">
        <f>SUM($EZ13:FO13)</f>
        <v>9.3907443057276042E-5</v>
      </c>
      <c r="HD13" s="276">
        <f>SUM($EZ13:FP13)</f>
        <v>1.1265021922255931E-4</v>
      </c>
      <c r="HE13" s="276">
        <f>SUM($EZ13:FQ13)</f>
        <v>1.3216730280789395E-4</v>
      </c>
      <c r="HF13" s="276">
        <f>SUM($EZ13:FR13)</f>
        <v>1.5245791765930355E-4</v>
      </c>
      <c r="HG13" s="277">
        <f>SUM($EZ13:FS13)</f>
        <v>1.7352128840081662E-4</v>
      </c>
      <c r="HH13" s="74">
        <f t="shared" si="182"/>
        <v>0</v>
      </c>
      <c r="HI13" s="276">
        <f t="shared" si="183"/>
        <v>8.1336847722213786E-4</v>
      </c>
      <c r="HJ13" s="276">
        <f t="shared" si="184"/>
        <v>1.6254748887927744E-3</v>
      </c>
      <c r="HK13" s="276">
        <f t="shared" si="185"/>
        <v>2.4363211929998856E-3</v>
      </c>
      <c r="HL13" s="276">
        <f t="shared" si="186"/>
        <v>3.2459093450928631E-3</v>
      </c>
      <c r="HM13" s="276">
        <f t="shared" si="187"/>
        <v>3.9701442444900637E-3</v>
      </c>
      <c r="HN13" s="276">
        <f t="shared" si="188"/>
        <v>5.1042214441534475E-3</v>
      </c>
      <c r="HO13" s="276">
        <f t="shared" si="189"/>
        <v>6.2374184550933031E-3</v>
      </c>
      <c r="HP13" s="276">
        <f t="shared" si="190"/>
        <v>7.3697359604484756E-3</v>
      </c>
      <c r="HQ13" s="276">
        <f t="shared" si="191"/>
        <v>8.5011746428276091E-3</v>
      </c>
      <c r="HR13" s="276">
        <f t="shared" si="192"/>
        <v>9.9795205003471322E-3</v>
      </c>
      <c r="HS13" s="276">
        <f t="shared" si="193"/>
        <v>9.9662924430564057E-3</v>
      </c>
      <c r="HT13" s="276">
        <f t="shared" si="194"/>
        <v>9.9530819198245229E-3</v>
      </c>
      <c r="HU13" s="276">
        <f t="shared" si="195"/>
        <v>9.9398889074097316E-3</v>
      </c>
      <c r="HV13" s="276">
        <f t="shared" si="196"/>
        <v>9.9267133826010899E-3</v>
      </c>
      <c r="HW13" s="276">
        <f t="shared" si="197"/>
        <v>1.1126785198015365E-2</v>
      </c>
      <c r="HX13" s="276">
        <f t="shared" si="198"/>
        <v>1.1515618390302577E-2</v>
      </c>
      <c r="HY13" s="276">
        <f t="shared" si="199"/>
        <v>1.1903860808302727E-2</v>
      </c>
      <c r="HZ13" s="276">
        <f t="shared" si="200"/>
        <v>1.2291513349609606E-2</v>
      </c>
      <c r="IA13" s="277">
        <f t="shared" si="201"/>
        <v>1.2678576910453241E-2</v>
      </c>
      <c r="IB13" s="276">
        <f t="shared" si="202"/>
        <v>0</v>
      </c>
      <c r="IC13" s="276">
        <f t="shared" si="203"/>
        <v>7.7915970877088017E-4</v>
      </c>
      <c r="ID13" s="276">
        <f t="shared" si="204"/>
        <v>1.5576391321922328E-3</v>
      </c>
      <c r="IE13" s="276">
        <f t="shared" si="205"/>
        <v>2.3354388642220767E-3</v>
      </c>
      <c r="IF13" s="276">
        <f t="shared" si="206"/>
        <v>3.1125594982998445E-3</v>
      </c>
      <c r="IG13" s="276">
        <f t="shared" si="207"/>
        <v>3.8321028405256833E-3</v>
      </c>
      <c r="IH13" s="276">
        <f t="shared" si="208"/>
        <v>4.9263527208861868E-3</v>
      </c>
      <c r="II13" s="276">
        <f t="shared" si="209"/>
        <v>6.0199655812030991E-3</v>
      </c>
      <c r="IJ13" s="276">
        <f t="shared" si="210"/>
        <v>7.1129417923190786E-3</v>
      </c>
      <c r="IK13" s="276">
        <f t="shared" si="211"/>
        <v>8.2052817248608988E-3</v>
      </c>
      <c r="IL13" s="276">
        <f t="shared" si="212"/>
        <v>1.1037058445459498E-2</v>
      </c>
      <c r="IM13" s="276">
        <f t="shared" si="213"/>
        <v>1.2329631217161472E-2</v>
      </c>
      <c r="IN13" s="276">
        <f t="shared" si="214"/>
        <v>1.3621117222363662E-2</v>
      </c>
      <c r="IO13" s="276">
        <f t="shared" si="215"/>
        <v>1.4911517374795225E-2</v>
      </c>
      <c r="IP13" s="276">
        <f t="shared" si="216"/>
        <v>1.6200832587417068E-2</v>
      </c>
      <c r="IQ13" s="276">
        <f t="shared" si="217"/>
        <v>1.8302581006275558E-2</v>
      </c>
      <c r="IR13" s="276">
        <f t="shared" si="218"/>
        <v>1.9075046263127563E-2</v>
      </c>
      <c r="IS13" s="276">
        <f t="shared" si="219"/>
        <v>1.9846737212559518E-2</v>
      </c>
      <c r="IT13" s="276">
        <f t="shared" si="220"/>
        <v>2.0617654630725398E-2</v>
      </c>
      <c r="IU13" s="277">
        <f t="shared" si="221"/>
        <v>2.1387799293001174E-2</v>
      </c>
      <c r="IV13" s="74">
        <f t="shared" si="50"/>
        <v>0.19957368647301071</v>
      </c>
      <c r="IW13" s="275">
        <f t="shared" si="51"/>
        <v>0.99682491251110916</v>
      </c>
      <c r="IX13" s="275">
        <f t="shared" si="52"/>
        <v>1.4896357618732572</v>
      </c>
      <c r="IY13" s="275">
        <f t="shared" si="53"/>
        <v>1.6190748442394256</v>
      </c>
      <c r="IZ13" s="275">
        <f t="shared" si="54"/>
        <v>0.895344786952459</v>
      </c>
      <c r="JA13" s="275">
        <f t="shared" si="55"/>
        <v>1.0762773012742006</v>
      </c>
      <c r="JB13" s="74">
        <f t="shared" si="56"/>
        <v>0.19976002098573159</v>
      </c>
      <c r="JC13" s="275">
        <f t="shared" si="57"/>
        <v>0.99790705987950223</v>
      </c>
      <c r="JD13" s="275">
        <f t="shared" si="58"/>
        <v>1.9923660795414075</v>
      </c>
      <c r="JE13" s="275">
        <f t="shared" si="59"/>
        <v>2.7618674167392565</v>
      </c>
      <c r="JF13" s="275">
        <f t="shared" si="60"/>
        <v>1.0633443868022139</v>
      </c>
      <c r="JG13" s="275">
        <f t="shared" si="61"/>
        <v>1.4879751442864744</v>
      </c>
      <c r="JH13" s="524">
        <f t="shared" si="38"/>
        <v>8.4646343262800156E-2</v>
      </c>
      <c r="JI13" s="525">
        <f t="shared" si="39"/>
        <v>0.14319208963049779</v>
      </c>
      <c r="JJ13" s="524">
        <f t="shared" si="40"/>
        <v>9.8462568586099308E-2</v>
      </c>
      <c r="JK13" s="525">
        <f t="shared" si="41"/>
        <v>0.19576315767782332</v>
      </c>
      <c r="JL13" s="524">
        <f t="shared" si="42"/>
        <v>0.18310891184889946</v>
      </c>
      <c r="JM13" s="525">
        <f t="shared" si="43"/>
        <v>0.33895524730832111</v>
      </c>
      <c r="JN13" s="7">
        <f t="shared" si="62"/>
        <v>1.7409466812623906E-4</v>
      </c>
      <c r="JO13" s="7">
        <f t="shared" si="63"/>
        <v>3.6069539752799258E-4</v>
      </c>
    </row>
    <row r="14" spans="1:279" s="3" customFormat="1" ht="13.5" customHeight="1" x14ac:dyDescent="0.2">
      <c r="A14" s="3" t="str">
        <f>'2021 estimates'!B14</f>
        <v>Australia</v>
      </c>
      <c r="B14" s="3" t="str">
        <f>VLOOKUP(A14,'2021 estimates'!$B$4:$C$218,2)</f>
        <v>WP</v>
      </c>
      <c r="C14" s="371" t="str">
        <f>VLOOKUP(A14,'2021 estimates'!$B$4:$F$218,4,FALSE)</f>
        <v>East Asia &amp; Pacific</v>
      </c>
      <c r="D14" s="695">
        <f>'2021 estimates'!Q14</f>
        <v>3.0518163651671202</v>
      </c>
      <c r="E14" s="4">
        <f>'2021 estimates'!R14</f>
        <v>2.0254057601532494</v>
      </c>
      <c r="F14" s="47">
        <f>1000*'2021 estimates'!G14/5</f>
        <v>173278.2</v>
      </c>
      <c r="G14" s="47">
        <f t="shared" si="44"/>
        <v>173278.2</v>
      </c>
      <c r="H14" s="47">
        <f>1000*'2021 estimates'!H14/5</f>
        <v>170067</v>
      </c>
      <c r="I14" s="47">
        <f>1000*'2021 estimates'!I14/5</f>
        <v>167999.8</v>
      </c>
      <c r="J14" s="47">
        <f>1000*'2021 estimates'!J14/5</f>
        <v>158224.4</v>
      </c>
      <c r="K14" s="47">
        <f>1000*'2021 estimates'!K14/5</f>
        <v>164068.4</v>
      </c>
      <c r="L14" s="73">
        <f t="shared" si="45"/>
        <v>164068.4</v>
      </c>
      <c r="M14" s="47">
        <f>1000*'2021 estimates'!L14/5</f>
        <v>161483</v>
      </c>
      <c r="N14" s="47">
        <f>1000*'2021 estimates'!M14/5</f>
        <v>159804.4</v>
      </c>
      <c r="O14" s="47">
        <f>1000*'2021 estimates'!N14/5</f>
        <v>151195</v>
      </c>
      <c r="P14" s="22">
        <v>0</v>
      </c>
      <c r="Q14" s="124">
        <f>IF('2021 estimates'!AD14&lt;&gt;"",'2021 estimates'!AD14*5/4,IF('2021 estimates'!AL14&lt;&gt;"",'2021 estimates'!AL14*15/14,'2021 estimates'!AN14*15/14))/100000</f>
        <v>1.7249999999999999E-4</v>
      </c>
      <c r="R14" s="124">
        <f>IF('2021 estimates'!AE14&lt;&gt;"",'2021 estimates'!AE14,IF('2021 estimates'!AL14&lt;&gt;"",'2021 estimates'!AL14*15/14,'2021 estimates'!AN14*15/14))/100000</f>
        <v>2.43E-4</v>
      </c>
      <c r="S14" s="124">
        <f>IF('2021 estimates'!AF14&lt;&gt;"",'2021 estimates'!AF14,IF('2021 estimates'!AL14&lt;&gt;"",'2021 estimates'!AL14*15/14,'2021 estimates'!AN14*15/14))/100000</f>
        <v>3.4399999999999996E-4</v>
      </c>
      <c r="T14" s="124">
        <f>IF('2021 estimates'!AG14&lt;&gt;"",'2021 estimates'!AG14,'2021 estimates'!$AP14)/100000</f>
        <v>1.8356290284374339E-4</v>
      </c>
      <c r="U14" s="22">
        <v>0</v>
      </c>
      <c r="V14" s="124">
        <f>IF('2021 estimates'!AH14&lt;&gt;"",'2021 estimates'!AH14*5/4,IF('2021 estimates'!AM14&lt;&gt;"",'2021 estimates'!AM14*15/14,'2021 estimates'!AN14*15/14))/100000</f>
        <v>1.7374999999999999E-4</v>
      </c>
      <c r="W14" s="124">
        <f>IF('2021 estimates'!AI14&lt;&gt;"",'2021 estimates'!AI14,IF('2021 estimates'!AM14&lt;&gt;"",'2021 estimates'!AM14*15/14,'2021 estimates'!AN14*15/14))/100000</f>
        <v>2.81E-4</v>
      </c>
      <c r="X14" s="124">
        <f>IF('2021 estimates'!AJ14&lt;&gt;"",'2021 estimates'!AJ14,IF('2021 estimates'!AM14&lt;&gt;"",'2021 estimates'!AM14*15/14,'2021 estimates'!AN14*15/14))/100000</f>
        <v>3.2899999999999997E-4</v>
      </c>
      <c r="Y14" s="124">
        <f>IF('2021 estimates'!AK14&lt;&gt;"",'2021 estimates'!AK14,'2021 estimates'!$AQ14)/100000</f>
        <v>1.8963109797907375E-4</v>
      </c>
      <c r="Z14" s="81">
        <f>VLOOKUP($A14,'Mortality-WHO Global Health Obs'!$B$3:$Q$218,7,FALSE)</f>
        <v>3.6900000000000001E-3</v>
      </c>
      <c r="AA14" s="82">
        <f>VLOOKUP($A14,'Mortality-WHO Global Health Obs'!$B$3:$Q$218,9,FALSE)</f>
        <v>1.7000000000000001E-4</v>
      </c>
      <c r="AB14" s="82">
        <f>VLOOKUP($A14,'Mortality-WHO Global Health Obs'!$B$3:$Q$218,11,FALSE)</f>
        <v>1E-4</v>
      </c>
      <c r="AC14" s="82">
        <f>VLOOKUP($A14,'Mortality-WHO Global Health Obs'!$B$3:$Q$218,13,FALSE)</f>
        <v>1.1E-4</v>
      </c>
      <c r="AD14" s="82">
        <f>VLOOKUP($A14,'Mortality-WHO Global Health Obs'!$B$3:$Q$218,15,FALSE)</f>
        <v>3.8000000000000002E-4</v>
      </c>
      <c r="AE14" s="81">
        <f>VLOOKUP($A14,'Mortality-WHO Global Health Obs'!$B$3:$Q$218,8,FALSE)</f>
        <v>3.0799999999999998E-3</v>
      </c>
      <c r="AF14" s="82">
        <f>VLOOKUP($A14,'Mortality-WHO Global Health Obs'!$B$3:$Q$218,10,FALSE)</f>
        <v>1.6000000000000001E-4</v>
      </c>
      <c r="AG14" s="82">
        <f>VLOOKUP($A14,'Mortality-WHO Global Health Obs'!$B$3:$Q$218,12,FALSE)</f>
        <v>8.0000000000000007E-5</v>
      </c>
      <c r="AH14" s="82">
        <f>VLOOKUP($A14,'Mortality-WHO Global Health Obs'!$B$3:$Q$218,14,FALSE)</f>
        <v>9.0000000000000006E-5</v>
      </c>
      <c r="AI14" s="82">
        <f>VLOOKUP($A14,'Mortality-WHO Global Health Obs'!$B$3:$Q$218,16,FALSE)</f>
        <v>2.1000000000000001E-4</v>
      </c>
      <c r="AJ14" s="81">
        <f t="shared" si="0"/>
        <v>7.4737472549654908E-3</v>
      </c>
      <c r="AK14" s="82">
        <f t="shared" si="1"/>
        <v>3.4431897922605244E-4</v>
      </c>
      <c r="AL14" s="82">
        <f t="shared" si="1"/>
        <v>2.0254057601532495E-4</v>
      </c>
      <c r="AM14" s="82">
        <f t="shared" si="1"/>
        <v>2.2279463361685745E-4</v>
      </c>
      <c r="AN14" s="82">
        <f t="shared" si="1"/>
        <v>7.6965418885823476E-4</v>
      </c>
      <c r="AO14" s="81">
        <f t="shared" si="1"/>
        <v>6.2382497412720077E-3</v>
      </c>
      <c r="AP14" s="82">
        <f t="shared" si="1"/>
        <v>3.2406492162451991E-4</v>
      </c>
      <c r="AQ14" s="82">
        <f t="shared" si="1"/>
        <v>1.6203246081225996E-4</v>
      </c>
      <c r="AR14" s="82">
        <f t="shared" si="1"/>
        <v>1.8228651841379245E-4</v>
      </c>
      <c r="AS14" s="82">
        <f t="shared" si="1"/>
        <v>4.2533520963218237E-4</v>
      </c>
      <c r="AT14" s="272">
        <f t="shared" si="46"/>
        <v>0</v>
      </c>
      <c r="AU14" s="266">
        <f t="shared" si="2"/>
        <v>29.890489500000001</v>
      </c>
      <c r="AV14" s="266">
        <f t="shared" si="3"/>
        <v>41.326281000000002</v>
      </c>
      <c r="AW14" s="266">
        <f t="shared" si="4"/>
        <v>57.791931199999986</v>
      </c>
      <c r="AX14" s="266">
        <f t="shared" si="47"/>
        <v>29.044130164709589</v>
      </c>
      <c r="AY14" s="272">
        <f t="shared" si="48"/>
        <v>0</v>
      </c>
      <c r="AZ14" s="266">
        <f t="shared" si="5"/>
        <v>28.506884499999998</v>
      </c>
      <c r="BA14" s="266">
        <f t="shared" si="6"/>
        <v>45.376722999999998</v>
      </c>
      <c r="BB14" s="266">
        <f t="shared" si="7"/>
        <v>52.575647599999996</v>
      </c>
      <c r="BC14" s="266">
        <f t="shared" si="8"/>
        <v>28.671273858946055</v>
      </c>
      <c r="BD14" s="74">
        <f t="shared" si="49"/>
        <v>0</v>
      </c>
      <c r="BE14" s="515">
        <f t="shared" si="64"/>
        <v>0</v>
      </c>
      <c r="BF14" s="515">
        <f t="shared" si="65"/>
        <v>29.885344454402652</v>
      </c>
      <c r="BG14" s="515">
        <f t="shared" si="66"/>
        <v>59.760400588842508</v>
      </c>
      <c r="BH14" s="515">
        <f t="shared" si="67"/>
        <v>89.625171945173591</v>
      </c>
      <c r="BI14" s="515">
        <f t="shared" si="68"/>
        <v>117.26545917630429</v>
      </c>
      <c r="BJ14" s="515">
        <f t="shared" si="69"/>
        <v>158.5638068671866</v>
      </c>
      <c r="BK14" s="515">
        <f t="shared" si="70"/>
        <v>199.8537908139665</v>
      </c>
      <c r="BL14" s="515">
        <f t="shared" si="71"/>
        <v>241.13541271046998</v>
      </c>
      <c r="BM14" s="515">
        <f t="shared" si="72"/>
        <v>282.40867425018001</v>
      </c>
      <c r="BN14" s="515">
        <f t="shared" si="73"/>
        <v>319.73925701336719</v>
      </c>
      <c r="BO14" s="515">
        <f t="shared" si="74"/>
        <v>377.45352280871805</v>
      </c>
      <c r="BP14" s="515">
        <f t="shared" si="75"/>
        <v>435.15493160765465</v>
      </c>
      <c r="BQ14" s="515">
        <f t="shared" si="76"/>
        <v>492.84348627432769</v>
      </c>
      <c r="BR14" s="515">
        <f t="shared" si="77"/>
        <v>550.51918967224992</v>
      </c>
      <c r="BS14" s="515">
        <f t="shared" si="78"/>
        <v>572.79377182461803</v>
      </c>
      <c r="BT14" s="515">
        <f t="shared" si="79"/>
        <v>601.38604580407775</v>
      </c>
      <c r="BU14" s="515">
        <f t="shared" si="80"/>
        <v>629.9563220864959</v>
      </c>
      <c r="BV14" s="515">
        <f t="shared" si="81"/>
        <v>658.50461759597852</v>
      </c>
      <c r="BW14" s="516">
        <f t="shared" si="82"/>
        <v>687.03094924361085</v>
      </c>
      <c r="BX14" s="515">
        <v>0</v>
      </c>
      <c r="BY14" s="515">
        <f t="shared" si="83"/>
        <v>0</v>
      </c>
      <c r="BZ14" s="515">
        <f t="shared" si="84"/>
        <v>28.502266207708054</v>
      </c>
      <c r="CA14" s="515">
        <f t="shared" si="85"/>
        <v>56.995297327216278</v>
      </c>
      <c r="CB14" s="515">
        <f t="shared" si="86"/>
        <v>85.479096350807922</v>
      </c>
      <c r="CC14" s="515">
        <f t="shared" si="87"/>
        <v>112.15797734509256</v>
      </c>
      <c r="CD14" s="515">
        <f t="shared" si="88"/>
        <v>157.51285263104521</v>
      </c>
      <c r="CE14" s="515">
        <f t="shared" si="89"/>
        <v>202.86037955029846</v>
      </c>
      <c r="CF14" s="515">
        <f t="shared" si="90"/>
        <v>248.20055929342985</v>
      </c>
      <c r="CG14" s="515">
        <f t="shared" si="91"/>
        <v>293.53339305082392</v>
      </c>
      <c r="CH14" s="515">
        <f t="shared" si="92"/>
        <v>335.33647705768351</v>
      </c>
      <c r="CI14" s="515">
        <f t="shared" si="93"/>
        <v>387.84621143063521</v>
      </c>
      <c r="CJ14" s="515">
        <f t="shared" si="94"/>
        <v>440.3463748592788</v>
      </c>
      <c r="CK14" s="515">
        <f t="shared" si="95"/>
        <v>492.83696908810936</v>
      </c>
      <c r="CL14" s="515">
        <f t="shared" si="96"/>
        <v>545.31799586130398</v>
      </c>
      <c r="CM14" s="515">
        <f t="shared" si="97"/>
        <v>565.58378204499354</v>
      </c>
      <c r="CN14" s="515">
        <f t="shared" si="98"/>
        <v>594.00844820548673</v>
      </c>
      <c r="CO14" s="515">
        <f t="shared" si="99"/>
        <v>622.42102692542903</v>
      </c>
      <c r="CP14" s="515">
        <f t="shared" si="100"/>
        <v>650.8215233449414</v>
      </c>
      <c r="CQ14" s="516">
        <f t="shared" si="101"/>
        <v>679.2099426019588</v>
      </c>
      <c r="CR14" s="515">
        <f t="shared" si="102"/>
        <v>0</v>
      </c>
      <c r="CS14" s="515">
        <f t="shared" si="103"/>
        <v>14.945244750000001</v>
      </c>
      <c r="CT14" s="515">
        <f t="shared" si="104"/>
        <v>44.830589204402656</v>
      </c>
      <c r="CU14" s="515">
        <f t="shared" si="105"/>
        <v>74.705645338842515</v>
      </c>
      <c r="CV14" s="515">
        <f t="shared" si="106"/>
        <v>104.57041669517359</v>
      </c>
      <c r="CW14" s="515">
        <f t="shared" si="107"/>
        <v>137.92859967630429</v>
      </c>
      <c r="CX14" s="515">
        <f t="shared" si="108"/>
        <v>179.2269473671866</v>
      </c>
      <c r="CY14" s="515">
        <f t="shared" si="109"/>
        <v>220.5169313139665</v>
      </c>
      <c r="CZ14" s="515">
        <f t="shared" si="110"/>
        <v>261.79855321047</v>
      </c>
      <c r="DA14" s="515">
        <f t="shared" si="111"/>
        <v>303.07181475018001</v>
      </c>
      <c r="DB14" s="515">
        <f t="shared" si="112"/>
        <v>348.6352226133672</v>
      </c>
      <c r="DC14" s="515">
        <f t="shared" si="113"/>
        <v>406.34948840871806</v>
      </c>
      <c r="DD14" s="515">
        <f t="shared" si="114"/>
        <v>464.05089720765466</v>
      </c>
      <c r="DE14" s="515">
        <f t="shared" si="115"/>
        <v>521.73945187432764</v>
      </c>
      <c r="DF14" s="515">
        <f t="shared" si="116"/>
        <v>579.41515527224988</v>
      </c>
      <c r="DG14" s="515">
        <f t="shared" si="117"/>
        <v>587.31583690697278</v>
      </c>
      <c r="DH14" s="515">
        <f t="shared" si="118"/>
        <v>615.9081108864325</v>
      </c>
      <c r="DI14" s="515">
        <f t="shared" si="119"/>
        <v>644.47838716885065</v>
      </c>
      <c r="DJ14" s="515">
        <f t="shared" si="120"/>
        <v>673.02668267833326</v>
      </c>
      <c r="DK14" s="516">
        <f t="shared" si="121"/>
        <v>701.55301432596559</v>
      </c>
      <c r="DL14" s="515">
        <f t="shared" si="122"/>
        <v>0</v>
      </c>
      <c r="DM14" s="515">
        <f t="shared" si="123"/>
        <v>14.253442249999999</v>
      </c>
      <c r="DN14" s="515">
        <f t="shared" si="124"/>
        <v>42.755708457708053</v>
      </c>
      <c r="DO14" s="515">
        <f t="shared" si="125"/>
        <v>71.24873957721627</v>
      </c>
      <c r="DP14" s="515">
        <f t="shared" si="126"/>
        <v>99.732538600807914</v>
      </c>
      <c r="DQ14" s="515">
        <f t="shared" si="127"/>
        <v>134.84633884509256</v>
      </c>
      <c r="DR14" s="515">
        <f t="shared" si="128"/>
        <v>180.20121413104522</v>
      </c>
      <c r="DS14" s="515">
        <f t="shared" si="129"/>
        <v>225.54874105029847</v>
      </c>
      <c r="DT14" s="515">
        <f t="shared" si="130"/>
        <v>270.88892079342986</v>
      </c>
      <c r="DU14" s="515">
        <f t="shared" si="131"/>
        <v>316.2217545508239</v>
      </c>
      <c r="DV14" s="515">
        <f t="shared" si="132"/>
        <v>361.62430085768352</v>
      </c>
      <c r="DW14" s="515">
        <f t="shared" si="133"/>
        <v>414.13403523063522</v>
      </c>
      <c r="DX14" s="515">
        <f t="shared" si="134"/>
        <v>466.63419865927881</v>
      </c>
      <c r="DY14" s="515">
        <f t="shared" si="135"/>
        <v>519.12479288810937</v>
      </c>
      <c r="DZ14" s="515">
        <f t="shared" si="136"/>
        <v>571.60581966130394</v>
      </c>
      <c r="EA14" s="515">
        <f t="shared" si="137"/>
        <v>579.91941897446657</v>
      </c>
      <c r="EB14" s="515">
        <f t="shared" si="138"/>
        <v>608.34408513495976</v>
      </c>
      <c r="EC14" s="515">
        <f t="shared" si="139"/>
        <v>636.75666385490206</v>
      </c>
      <c r="ED14" s="515">
        <f t="shared" si="140"/>
        <v>665.15716027441442</v>
      </c>
      <c r="EE14" s="516">
        <f t="shared" si="141"/>
        <v>693.54557953143183</v>
      </c>
      <c r="EF14" s="276">
        <f t="shared" si="142"/>
        <v>0</v>
      </c>
      <c r="EG14" s="276">
        <f t="shared" si="143"/>
        <v>5.1450455973486419E-3</v>
      </c>
      <c r="EH14" s="276">
        <f t="shared" si="144"/>
        <v>1.5433365560149655E-2</v>
      </c>
      <c r="EI14" s="276">
        <f t="shared" si="145"/>
        <v>2.5718143668921903E-2</v>
      </c>
      <c r="EJ14" s="276">
        <f t="shared" si="146"/>
        <v>3.5999381142983011E-2</v>
      </c>
      <c r="EK14" s="276">
        <f t="shared" si="147"/>
        <v>2.7933309117675706E-2</v>
      </c>
      <c r="EL14" s="276">
        <f t="shared" si="148"/>
        <v>3.6297053220102418E-2</v>
      </c>
      <c r="EM14" s="276">
        <f t="shared" si="149"/>
        <v>4.4659103496521017E-2</v>
      </c>
      <c r="EN14" s="276">
        <f t="shared" si="150"/>
        <v>5.3019460289965264E-2</v>
      </c>
      <c r="EO14" s="276">
        <f t="shared" si="151"/>
        <v>6.1378123943399428E-2</v>
      </c>
      <c r="EP14" s="276">
        <f t="shared" si="152"/>
        <v>7.7665404649128453E-2</v>
      </c>
      <c r="EQ14" s="276">
        <f t="shared" si="153"/>
        <v>9.0522401063384092E-2</v>
      </c>
      <c r="ER14" s="276">
        <f t="shared" si="154"/>
        <v>0.10337653332690476</v>
      </c>
      <c r="ES14" s="276">
        <f t="shared" si="155"/>
        <v>0.11622780207773677</v>
      </c>
      <c r="ET14" s="276">
        <f t="shared" si="156"/>
        <v>0.12907620795378436</v>
      </c>
      <c r="EU14" s="276">
        <f t="shared" si="157"/>
        <v>0.45185618524992482</v>
      </c>
      <c r="EV14" s="276">
        <f t="shared" si="158"/>
        <v>0.47385388229146697</v>
      </c>
      <c r="EW14" s="276">
        <f t="shared" si="159"/>
        <v>0.49583465522702574</v>
      </c>
      <c r="EX14" s="276">
        <f t="shared" si="160"/>
        <v>0.51779851707729907</v>
      </c>
      <c r="EY14" s="277">
        <f t="shared" si="161"/>
        <v>0.53974548085296681</v>
      </c>
      <c r="EZ14" s="276">
        <f t="shared" si="162"/>
        <v>0</v>
      </c>
      <c r="FA14" s="276">
        <f t="shared" si="163"/>
        <v>4.6182922919433701E-3</v>
      </c>
      <c r="FB14" s="276">
        <f t="shared" si="164"/>
        <v>1.385338049177637E-2</v>
      </c>
      <c r="FC14" s="276">
        <f t="shared" si="165"/>
        <v>2.30854764083489E-2</v>
      </c>
      <c r="FD14" s="276">
        <f t="shared" si="166"/>
        <v>3.2314581011197899E-2</v>
      </c>
      <c r="FE14" s="276">
        <f t="shared" si="167"/>
        <v>2.1847714047360176E-2</v>
      </c>
      <c r="FF14" s="276">
        <f t="shared" si="168"/>
        <v>2.9196080746729695E-2</v>
      </c>
      <c r="FG14" s="276">
        <f t="shared" si="169"/>
        <v>3.6543256868618666E-2</v>
      </c>
      <c r="FH14" s="276">
        <f t="shared" si="170"/>
        <v>4.388924260592366E-2</v>
      </c>
      <c r="FI14" s="276">
        <f t="shared" si="171"/>
        <v>5.1234038151510002E-2</v>
      </c>
      <c r="FJ14" s="276">
        <f t="shared" si="172"/>
        <v>6.5913227048308098E-2</v>
      </c>
      <c r="FK14" s="276">
        <f t="shared" si="173"/>
        <v>7.5484171356425322E-2</v>
      </c>
      <c r="FL14" s="276">
        <f t="shared" si="174"/>
        <v>8.5053371169430472E-2</v>
      </c>
      <c r="FM14" s="276">
        <f t="shared" si="175"/>
        <v>9.4620826805292532E-2</v>
      </c>
      <c r="FN14" s="276">
        <f t="shared" si="176"/>
        <v>0.10418653858192246</v>
      </c>
      <c r="FO14" s="276">
        <f t="shared" si="177"/>
        <v>0.24660769845289926</v>
      </c>
      <c r="FP14" s="276">
        <f t="shared" si="178"/>
        <v>0.25869513900373875</v>
      </c>
      <c r="FQ14" s="276">
        <f t="shared" si="179"/>
        <v>0.27077743943373228</v>
      </c>
      <c r="FR14" s="276">
        <f t="shared" si="180"/>
        <v>0.28285460192868939</v>
      </c>
      <c r="FS14" s="277">
        <f t="shared" si="181"/>
        <v>0.29492662867349007</v>
      </c>
      <c r="FT14" s="74">
        <f>SUM($EF14:EF14)</f>
        <v>0</v>
      </c>
      <c r="FU14" s="276">
        <f>SUM($EF14:EG14)</f>
        <v>5.1450455973486419E-3</v>
      </c>
      <c r="FV14" s="276">
        <f>SUM($EF14:EH14)</f>
        <v>2.0578411157498297E-2</v>
      </c>
      <c r="FW14" s="276">
        <f>SUM($EF14:EI14)</f>
        <v>4.62965548264202E-2</v>
      </c>
      <c r="FX14" s="276">
        <f>SUM($EF14:EJ14)</f>
        <v>8.2295935969403211E-2</v>
      </c>
      <c r="FY14" s="276">
        <f>SUM($EF14:EK14)</f>
        <v>0.11022924508707892</v>
      </c>
      <c r="FZ14" s="276">
        <f>SUM($EF14:EL14)</f>
        <v>0.14652629830718134</v>
      </c>
      <c r="GA14" s="276">
        <f>SUM($EF14:EM14)</f>
        <v>0.19118540180370236</v>
      </c>
      <c r="GB14" s="276">
        <f>SUM($EF14:EN14)</f>
        <v>0.24420486209366762</v>
      </c>
      <c r="GC14" s="276">
        <f>SUM($EF14:EO14)</f>
        <v>0.30558298603706707</v>
      </c>
      <c r="GD14" s="276">
        <f>SUM($EF14:EP14)</f>
        <v>0.38324839068619554</v>
      </c>
      <c r="GE14" s="276">
        <f>SUM($EF14:EQ14)</f>
        <v>0.47377079174957965</v>
      </c>
      <c r="GF14" s="276">
        <f>SUM($EF14:ER14)</f>
        <v>0.57714732507648436</v>
      </c>
      <c r="GG14" s="276">
        <f>SUM($EF14:ES14)</f>
        <v>0.69337512715422112</v>
      </c>
      <c r="GH14" s="276">
        <f>SUM($EF14:ET14)</f>
        <v>0.8224513351080055</v>
      </c>
      <c r="GI14" s="276">
        <f>SUM($EF14:EU14)</f>
        <v>1.2743075203579304</v>
      </c>
      <c r="GJ14" s="276">
        <f>SUM($EF14:EV14)</f>
        <v>1.7481614026493975</v>
      </c>
      <c r="GK14" s="276">
        <f>SUM($EF14:EW14)</f>
        <v>2.2439960578764233</v>
      </c>
      <c r="GL14" s="276">
        <f>SUM($EF14:EX14)</f>
        <v>2.7617945749537225</v>
      </c>
      <c r="GM14" s="276">
        <f>SUM($EF14:EY14)</f>
        <v>3.3015400558066892</v>
      </c>
      <c r="GN14" s="74">
        <f>SUM($EZ14:EZ14)</f>
        <v>0</v>
      </c>
      <c r="GO14" s="276">
        <f>SUM($EZ14:FA14)</f>
        <v>4.6182922919433701E-3</v>
      </c>
      <c r="GP14" s="276">
        <f>SUM($EZ14:FB14)</f>
        <v>1.847167278371974E-2</v>
      </c>
      <c r="GQ14" s="276">
        <f>SUM($EZ14:FC14)</f>
        <v>4.155714919206864E-2</v>
      </c>
      <c r="GR14" s="276">
        <f>SUM($EZ14:FD14)</f>
        <v>7.3871730203266539E-2</v>
      </c>
      <c r="GS14" s="276">
        <f>SUM($EZ14:FE14)</f>
        <v>9.5719444250626715E-2</v>
      </c>
      <c r="GT14" s="276">
        <f>SUM($EZ14:FF14)</f>
        <v>0.12491552499735641</v>
      </c>
      <c r="GU14" s="276">
        <f>SUM($EZ14:FG14)</f>
        <v>0.16145878186597507</v>
      </c>
      <c r="GV14" s="276">
        <f>SUM($EZ14:FH14)</f>
        <v>0.20534802447189873</v>
      </c>
      <c r="GW14" s="276">
        <f>SUM($EZ14:FI14)</f>
        <v>0.25658206262340871</v>
      </c>
      <c r="GX14" s="276">
        <f>SUM($EZ14:FJ14)</f>
        <v>0.32249528967171681</v>
      </c>
      <c r="GY14" s="276">
        <f>SUM($EZ14:FK14)</f>
        <v>0.39797946102814213</v>
      </c>
      <c r="GZ14" s="276">
        <f>SUM($EZ14:FL14)</f>
        <v>0.48303283219757259</v>
      </c>
      <c r="HA14" s="276">
        <f>SUM($EZ14:FM14)</f>
        <v>0.57765365900286514</v>
      </c>
      <c r="HB14" s="276">
        <f>SUM($EZ14:FN14)</f>
        <v>0.68184019758478764</v>
      </c>
      <c r="HC14" s="276">
        <f>SUM($EZ14:FO14)</f>
        <v>0.92844789603768696</v>
      </c>
      <c r="HD14" s="276">
        <f>SUM($EZ14:FP14)</f>
        <v>1.1871430350414256</v>
      </c>
      <c r="HE14" s="276">
        <f>SUM($EZ14:FQ14)</f>
        <v>1.4579204744751579</v>
      </c>
      <c r="HF14" s="276">
        <f>SUM($EZ14:FR14)</f>
        <v>1.7407750764038474</v>
      </c>
      <c r="HG14" s="277">
        <f>SUM($EZ14:FS14)</f>
        <v>2.0357017050773374</v>
      </c>
      <c r="HH14" s="74">
        <f t="shared" si="182"/>
        <v>0</v>
      </c>
      <c r="HI14" s="276">
        <f t="shared" si="183"/>
        <v>29.885344454402652</v>
      </c>
      <c r="HJ14" s="276">
        <f t="shared" si="184"/>
        <v>59.760400588842508</v>
      </c>
      <c r="HK14" s="276">
        <f t="shared" si="185"/>
        <v>89.625171945173591</v>
      </c>
      <c r="HL14" s="276">
        <f t="shared" si="186"/>
        <v>119.47966206403061</v>
      </c>
      <c r="HM14" s="276">
        <f t="shared" si="187"/>
        <v>158.5638068671866</v>
      </c>
      <c r="HN14" s="276">
        <f t="shared" si="188"/>
        <v>199.8537908139665</v>
      </c>
      <c r="HO14" s="276">
        <f t="shared" si="189"/>
        <v>241.13541271046998</v>
      </c>
      <c r="HP14" s="276">
        <f t="shared" si="190"/>
        <v>282.40867425018001</v>
      </c>
      <c r="HQ14" s="276">
        <f t="shared" si="191"/>
        <v>323.67357712623658</v>
      </c>
      <c r="HR14" s="276">
        <f t="shared" si="192"/>
        <v>377.45352280871805</v>
      </c>
      <c r="HS14" s="276">
        <f t="shared" si="193"/>
        <v>435.15493160765465</v>
      </c>
      <c r="HT14" s="276">
        <f t="shared" si="194"/>
        <v>492.84348627432769</v>
      </c>
      <c r="HU14" s="276">
        <f t="shared" si="195"/>
        <v>550.51918967224992</v>
      </c>
      <c r="HV14" s="276">
        <f t="shared" si="196"/>
        <v>608.1820446642962</v>
      </c>
      <c r="HW14" s="276">
        <f t="shared" si="197"/>
        <v>601.38604580407775</v>
      </c>
      <c r="HX14" s="276">
        <f t="shared" si="198"/>
        <v>629.9563220864959</v>
      </c>
      <c r="HY14" s="276">
        <f t="shared" si="199"/>
        <v>658.50461759597852</v>
      </c>
      <c r="HZ14" s="276">
        <f t="shared" si="200"/>
        <v>687.03094924361085</v>
      </c>
      <c r="IA14" s="277">
        <f t="shared" si="201"/>
        <v>715.53533392746749</v>
      </c>
      <c r="IB14" s="276">
        <f t="shared" si="202"/>
        <v>0</v>
      </c>
      <c r="IC14" s="276">
        <f t="shared" si="203"/>
        <v>28.502266207708054</v>
      </c>
      <c r="ID14" s="276">
        <f t="shared" si="204"/>
        <v>56.995297327216278</v>
      </c>
      <c r="IE14" s="276">
        <f t="shared" si="205"/>
        <v>85.479096350807922</v>
      </c>
      <c r="IF14" s="276">
        <f t="shared" si="206"/>
        <v>113.95366626979673</v>
      </c>
      <c r="IG14" s="276">
        <f t="shared" si="207"/>
        <v>157.51285263104521</v>
      </c>
      <c r="IH14" s="276">
        <f t="shared" si="208"/>
        <v>202.86037955029846</v>
      </c>
      <c r="II14" s="276">
        <f t="shared" si="209"/>
        <v>248.20055929342985</v>
      </c>
      <c r="IJ14" s="276">
        <f t="shared" si="210"/>
        <v>293.53339305082392</v>
      </c>
      <c r="IK14" s="276">
        <f t="shared" si="211"/>
        <v>338.85888201267244</v>
      </c>
      <c r="IL14" s="276">
        <f t="shared" si="212"/>
        <v>387.84621143063521</v>
      </c>
      <c r="IM14" s="276">
        <f t="shared" si="213"/>
        <v>440.3463748592788</v>
      </c>
      <c r="IN14" s="276">
        <f t="shared" si="214"/>
        <v>492.83696908810936</v>
      </c>
      <c r="IO14" s="276">
        <f t="shared" si="215"/>
        <v>545.31799586130398</v>
      </c>
      <c r="IP14" s="276">
        <f t="shared" si="216"/>
        <v>597.78945692272214</v>
      </c>
      <c r="IQ14" s="276">
        <f t="shared" si="217"/>
        <v>594.00844820548673</v>
      </c>
      <c r="IR14" s="276">
        <f t="shared" si="218"/>
        <v>622.42102692542903</v>
      </c>
      <c r="IS14" s="276">
        <f t="shared" si="219"/>
        <v>650.8215233449414</v>
      </c>
      <c r="IT14" s="276">
        <f t="shared" si="220"/>
        <v>679.2099426019588</v>
      </c>
      <c r="IU14" s="277">
        <f t="shared" si="221"/>
        <v>707.58628983223139</v>
      </c>
      <c r="IV14" s="74">
        <f t="shared" si="50"/>
        <v>27.586938001483627</v>
      </c>
      <c r="IW14" s="275">
        <f t="shared" si="51"/>
        <v>129.64669251448825</v>
      </c>
      <c r="IX14" s="275">
        <f t="shared" si="52"/>
        <v>276.18268369388329</v>
      </c>
      <c r="IY14" s="275">
        <f t="shared" si="53"/>
        <v>407.14864301665307</v>
      </c>
      <c r="IZ14" s="275">
        <f t="shared" si="54"/>
        <v>144.47210473661838</v>
      </c>
      <c r="JA14" s="275">
        <f t="shared" si="55"/>
        <v>210.14123930662706</v>
      </c>
      <c r="JB14" s="74">
        <f t="shared" si="56"/>
        <v>27.787616996402797</v>
      </c>
      <c r="JC14" s="275">
        <f t="shared" si="57"/>
        <v>139.65750131029023</v>
      </c>
      <c r="JD14" s="275">
        <f t="shared" si="58"/>
        <v>291.97074901936747</v>
      </c>
      <c r="JE14" s="275">
        <f t="shared" si="59"/>
        <v>421.05175131670075</v>
      </c>
      <c r="JF14" s="275">
        <f t="shared" si="60"/>
        <v>153.13862244202016</v>
      </c>
      <c r="JG14" s="275">
        <f t="shared" si="61"/>
        <v>220.1169046606903</v>
      </c>
      <c r="JH14" s="524">
        <f t="shared" si="38"/>
        <v>3661.37373201529</v>
      </c>
      <c r="JI14" s="525">
        <f t="shared" si="39"/>
        <v>6882.4162196214966</v>
      </c>
      <c r="JJ14" s="524">
        <f t="shared" si="40"/>
        <v>3688.4796254546409</v>
      </c>
      <c r="JK14" s="525">
        <f t="shared" si="41"/>
        <v>6871.5256024710689</v>
      </c>
      <c r="JL14" s="524">
        <f t="shared" si="42"/>
        <v>7349.8533574699304</v>
      </c>
      <c r="JM14" s="525">
        <f t="shared" si="43"/>
        <v>13753.941822092565</v>
      </c>
      <c r="JN14" s="7">
        <f t="shared" si="62"/>
        <v>1.5042915326927933</v>
      </c>
      <c r="JO14" s="7">
        <f t="shared" si="63"/>
        <v>5.3372417608840266</v>
      </c>
    </row>
    <row r="15" spans="1:279" s="3" customFormat="1" ht="13.5" customHeight="1" x14ac:dyDescent="0.2">
      <c r="A15" s="3" t="str">
        <f>'2021 estimates'!B15</f>
        <v>Austria</v>
      </c>
      <c r="B15" s="3" t="str">
        <f>VLOOKUP(A15,'2021 estimates'!$B$4:$C$218,2)</f>
        <v>EUR</v>
      </c>
      <c r="C15" s="371" t="str">
        <f>VLOOKUP(A15,'2021 estimates'!$B$4:$F$218,4,FALSE)</f>
        <v>Europe &amp; Central Asia</v>
      </c>
      <c r="D15" s="695">
        <f>'2021 estimates'!Q15</f>
        <v>2.84519544265707</v>
      </c>
      <c r="E15" s="4">
        <f>'2021 estimates'!R15</f>
        <v>1.9977513398308495</v>
      </c>
      <c r="F15" s="47">
        <f>1000*'2021 estimates'!G15/5</f>
        <v>46648.6</v>
      </c>
      <c r="G15" s="47">
        <f t="shared" si="44"/>
        <v>46648.6</v>
      </c>
      <c r="H15" s="47">
        <f>1000*'2021 estimates'!H15/5</f>
        <v>44458.6</v>
      </c>
      <c r="I15" s="47">
        <f>1000*'2021 estimates'!I15/5</f>
        <v>43757</v>
      </c>
      <c r="J15" s="47">
        <f>1000*'2021 estimates'!J15/5</f>
        <v>46210.8</v>
      </c>
      <c r="K15" s="47">
        <f>1000*'2021 estimates'!K15/5</f>
        <v>44203.4</v>
      </c>
      <c r="L15" s="73">
        <f t="shared" si="45"/>
        <v>44203.4</v>
      </c>
      <c r="M15" s="47">
        <f>1000*'2021 estimates'!L15/5</f>
        <v>41656.199999999997</v>
      </c>
      <c r="N15" s="47">
        <f>1000*'2021 estimates'!M15/5</f>
        <v>40990.800000000003</v>
      </c>
      <c r="O15" s="47">
        <f>1000*'2021 estimates'!N15/5</f>
        <v>43378.2</v>
      </c>
      <c r="P15" s="22">
        <v>0</v>
      </c>
      <c r="Q15" s="124">
        <f>IF('2021 estimates'!AD15&lt;&gt;"",'2021 estimates'!AD15*5/4,IF('2021 estimates'!AL15&lt;&gt;"",'2021 estimates'!AL15*15/14,'2021 estimates'!AN15*15/14))/100000</f>
        <v>2.4374999999999999E-4</v>
      </c>
      <c r="R15" s="124">
        <f>IF('2021 estimates'!AE15&lt;&gt;"",'2021 estimates'!AE15,IF('2021 estimates'!AL15&lt;&gt;"",'2021 estimates'!AL15*15/14,'2021 estimates'!AN15*15/14))/100000</f>
        <v>2.4374999999999999E-4</v>
      </c>
      <c r="S15" s="124">
        <f>IF('2021 estimates'!AF15&lt;&gt;"",'2021 estimates'!AF15,IF('2021 estimates'!AL15&lt;&gt;"",'2021 estimates'!AL15*15/14,'2021 estimates'!AN15*15/14))/100000</f>
        <v>2.4374999999999999E-4</v>
      </c>
      <c r="T15" s="124">
        <f>IF('2021 estimates'!AG15&lt;&gt;"",'2021 estimates'!AG15,'2021 estimates'!$AP15)/100000</f>
        <v>1.7256429916095707E-4</v>
      </c>
      <c r="U15" s="22">
        <v>0</v>
      </c>
      <c r="V15" s="124">
        <f>IF('2021 estimates'!AH15&lt;&gt;"",'2021 estimates'!AH15*5/4,IF('2021 estimates'!AM15&lt;&gt;"",'2021 estimates'!AM15*15/14,'2021 estimates'!AN15*15/14))/100000</f>
        <v>2.2092857142857146E-4</v>
      </c>
      <c r="W15" s="124">
        <f>IF('2021 estimates'!AI15&lt;&gt;"",'2021 estimates'!AI15,IF('2021 estimates'!AM15&lt;&gt;"",'2021 estimates'!AM15*15/14,'2021 estimates'!AN15*15/14))/100000</f>
        <v>2.2092857142857146E-4</v>
      </c>
      <c r="X15" s="124">
        <f>IF('2021 estimates'!AJ15&lt;&gt;"",'2021 estimates'!AJ15,IF('2021 estimates'!AM15&lt;&gt;"",'2021 estimates'!AM15*15/14,'2021 estimates'!AN15*15/14))/100000</f>
        <v>2.2092857142857146E-4</v>
      </c>
      <c r="Y15" s="124">
        <f>IF('2021 estimates'!AK15&lt;&gt;"",'2021 estimates'!AK15,'2021 estimates'!$AQ15)/100000</f>
        <v>1.5640772961314001E-4</v>
      </c>
      <c r="Z15" s="81">
        <f>VLOOKUP($A15,'Mortality-WHO Global Health Obs'!$B$3:$Q$218,7,FALSE)</f>
        <v>2.8900000000000002E-3</v>
      </c>
      <c r="AA15" s="82">
        <f>VLOOKUP($A15,'Mortality-WHO Global Health Obs'!$B$3:$Q$218,9,FALSE)</f>
        <v>1.4999999999999999E-4</v>
      </c>
      <c r="AB15" s="82">
        <f>VLOOKUP($A15,'Mortality-WHO Global Health Obs'!$B$3:$Q$218,11,FALSE)</f>
        <v>8.0000000000000007E-5</v>
      </c>
      <c r="AC15" s="82">
        <f>VLOOKUP($A15,'Mortality-WHO Global Health Obs'!$B$3:$Q$218,13,FALSE)</f>
        <v>6.9999999999999994E-5</v>
      </c>
      <c r="AD15" s="82">
        <f>VLOOKUP($A15,'Mortality-WHO Global Health Obs'!$B$3:$Q$218,15,FALSE)</f>
        <v>4.0000000000000002E-4</v>
      </c>
      <c r="AE15" s="81">
        <f>VLOOKUP($A15,'Mortality-WHO Global Health Obs'!$B$3:$Q$218,8,FALSE)</f>
        <v>2.3E-3</v>
      </c>
      <c r="AF15" s="82">
        <f>VLOOKUP($A15,'Mortality-WHO Global Health Obs'!$B$3:$Q$218,10,FALSE)</f>
        <v>1.1E-4</v>
      </c>
      <c r="AG15" s="82">
        <f>VLOOKUP($A15,'Mortality-WHO Global Health Obs'!$B$3:$Q$218,12,FALSE)</f>
        <v>9.0000000000000006E-5</v>
      </c>
      <c r="AH15" s="82">
        <f>VLOOKUP($A15,'Mortality-WHO Global Health Obs'!$B$3:$Q$218,14,FALSE)</f>
        <v>9.0000000000000006E-5</v>
      </c>
      <c r="AI15" s="82">
        <f>VLOOKUP($A15,'Mortality-WHO Global Health Obs'!$B$3:$Q$218,16,FALSE)</f>
        <v>2.1000000000000001E-4</v>
      </c>
      <c r="AJ15" s="81">
        <f t="shared" si="0"/>
        <v>5.7735013721111556E-3</v>
      </c>
      <c r="AK15" s="82">
        <f t="shared" si="1"/>
        <v>2.9966270097462737E-4</v>
      </c>
      <c r="AL15" s="82">
        <f t="shared" si="1"/>
        <v>1.5982010718646798E-4</v>
      </c>
      <c r="AM15" s="82">
        <f t="shared" si="1"/>
        <v>1.3984259378815945E-4</v>
      </c>
      <c r="AN15" s="82">
        <f t="shared" si="1"/>
        <v>7.9910053593233981E-4</v>
      </c>
      <c r="AO15" s="81">
        <f t="shared" si="1"/>
        <v>4.5948280816109537E-3</v>
      </c>
      <c r="AP15" s="82">
        <f t="shared" si="1"/>
        <v>2.1975264738139345E-4</v>
      </c>
      <c r="AQ15" s="82">
        <f t="shared" si="1"/>
        <v>1.7979762058477648E-4</v>
      </c>
      <c r="AR15" s="82">
        <f t="shared" si="1"/>
        <v>1.7979762058477648E-4</v>
      </c>
      <c r="AS15" s="82">
        <f t="shared" si="1"/>
        <v>4.1952778136447843E-4</v>
      </c>
      <c r="AT15" s="272">
        <f t="shared" si="46"/>
        <v>0</v>
      </c>
      <c r="AU15" s="266">
        <f t="shared" si="2"/>
        <v>11.370596249999998</v>
      </c>
      <c r="AV15" s="266">
        <f t="shared" si="3"/>
        <v>10.836783749999999</v>
      </c>
      <c r="AW15" s="266">
        <f t="shared" si="4"/>
        <v>10.66576875</v>
      </c>
      <c r="AX15" s="266">
        <f t="shared" si="47"/>
        <v>7.9743343156671553</v>
      </c>
      <c r="AY15" s="272">
        <f t="shared" si="48"/>
        <v>0</v>
      </c>
      <c r="AZ15" s="266">
        <f t="shared" si="5"/>
        <v>9.7657940142857154</v>
      </c>
      <c r="BA15" s="266">
        <f t="shared" si="6"/>
        <v>9.2030447571428571</v>
      </c>
      <c r="BB15" s="266">
        <f t="shared" si="7"/>
        <v>9.0560388857142886</v>
      </c>
      <c r="BC15" s="266">
        <f t="shared" si="8"/>
        <v>6.78468577670471</v>
      </c>
      <c r="BD15" s="74">
        <f t="shared" si="49"/>
        <v>0</v>
      </c>
      <c r="BE15" s="515">
        <f t="shared" si="64"/>
        <v>0</v>
      </c>
      <c r="BF15" s="515">
        <f t="shared" si="65"/>
        <v>11.368892833445965</v>
      </c>
      <c r="BG15" s="515">
        <f t="shared" si="66"/>
        <v>22.734379344157794</v>
      </c>
      <c r="BH15" s="515">
        <f t="shared" si="67"/>
        <v>34.096460552730434</v>
      </c>
      <c r="BI15" s="515">
        <f t="shared" si="68"/>
        <v>43.321166661893628</v>
      </c>
      <c r="BJ15" s="515">
        <f t="shared" si="69"/>
        <v>54.150161472855153</v>
      </c>
      <c r="BK15" s="515">
        <f t="shared" si="70"/>
        <v>64.977425730997524</v>
      </c>
      <c r="BL15" s="515">
        <f t="shared" si="71"/>
        <v>75.802959712875776</v>
      </c>
      <c r="BM15" s="515">
        <f t="shared" si="72"/>
        <v>86.626763695000747</v>
      </c>
      <c r="BN15" s="515">
        <f t="shared" si="73"/>
        <v>95.911000399160955</v>
      </c>
      <c r="BO15" s="515">
        <f t="shared" si="74"/>
        <v>106.56261193162302</v>
      </c>
      <c r="BP15" s="515">
        <f t="shared" si="75"/>
        <v>117.21273401924672</v>
      </c>
      <c r="BQ15" s="515">
        <f t="shared" si="76"/>
        <v>127.8613668703053</v>
      </c>
      <c r="BR15" s="515">
        <f t="shared" si="77"/>
        <v>138.50851069304292</v>
      </c>
      <c r="BS15" s="515">
        <f t="shared" si="78"/>
        <v>157.51841579929336</v>
      </c>
      <c r="BT15" s="515">
        <f t="shared" si="79"/>
        <v>165.3637424689679</v>
      </c>
      <c r="BU15" s="515">
        <f t="shared" si="80"/>
        <v>173.20280243809148</v>
      </c>
      <c r="BV15" s="515">
        <f t="shared" si="81"/>
        <v>181.03560071238761</v>
      </c>
      <c r="BW15" s="516">
        <f t="shared" si="82"/>
        <v>188.86214229358123</v>
      </c>
      <c r="BX15" s="515">
        <v>0</v>
      </c>
      <c r="BY15" s="515">
        <f t="shared" si="83"/>
        <v>0</v>
      </c>
      <c r="BZ15" s="515">
        <f t="shared" si="84"/>
        <v>9.7647211026334109</v>
      </c>
      <c r="CA15" s="515">
        <f t="shared" si="85"/>
        <v>19.527296617711482</v>
      </c>
      <c r="CB15" s="515">
        <f t="shared" si="86"/>
        <v>29.287727016680957</v>
      </c>
      <c r="CC15" s="515">
        <f t="shared" si="87"/>
        <v>36.79600476855942</v>
      </c>
      <c r="CD15" s="515">
        <f t="shared" si="88"/>
        <v>45.991607017915776</v>
      </c>
      <c r="CE15" s="515">
        <f t="shared" si="89"/>
        <v>55.185556068492907</v>
      </c>
      <c r="CF15" s="515">
        <f t="shared" si="90"/>
        <v>64.377852217505307</v>
      </c>
      <c r="CG15" s="515">
        <f t="shared" si="91"/>
        <v>73.568495762114026</v>
      </c>
      <c r="CH15" s="515">
        <f t="shared" si="92"/>
        <v>81.435550964708753</v>
      </c>
      <c r="CI15" s="515">
        <f t="shared" si="93"/>
        <v>90.476135194403611</v>
      </c>
      <c r="CJ15" s="515">
        <f t="shared" si="94"/>
        <v>99.515094094684827</v>
      </c>
      <c r="CK15" s="515">
        <f t="shared" si="95"/>
        <v>108.55242795775651</v>
      </c>
      <c r="CL15" s="515">
        <f t="shared" si="96"/>
        <v>117.58813707577019</v>
      </c>
      <c r="CM15" s="515">
        <f t="shared" si="97"/>
        <v>133.99699588975699</v>
      </c>
      <c r="CN15" s="515">
        <f t="shared" si="98"/>
        <v>140.72405511079671</v>
      </c>
      <c r="CO15" s="515">
        <f t="shared" si="99"/>
        <v>147.44829273551673</v>
      </c>
      <c r="CP15" s="515">
        <f t="shared" si="100"/>
        <v>154.16970994740683</v>
      </c>
      <c r="CQ15" s="516">
        <f t="shared" si="101"/>
        <v>160.88830792946035</v>
      </c>
      <c r="CR15" s="515">
        <f t="shared" si="102"/>
        <v>0</v>
      </c>
      <c r="CS15" s="515">
        <f t="shared" si="103"/>
        <v>5.6852981249999992</v>
      </c>
      <c r="CT15" s="515">
        <f t="shared" si="104"/>
        <v>17.054190958445965</v>
      </c>
      <c r="CU15" s="515">
        <f t="shared" si="105"/>
        <v>28.419677469157794</v>
      </c>
      <c r="CV15" s="515">
        <f t="shared" si="106"/>
        <v>39.781758677730437</v>
      </c>
      <c r="CW15" s="515">
        <f t="shared" si="107"/>
        <v>48.739558536893625</v>
      </c>
      <c r="CX15" s="515">
        <f t="shared" si="108"/>
        <v>59.568553347855151</v>
      </c>
      <c r="CY15" s="515">
        <f t="shared" si="109"/>
        <v>70.395817605997522</v>
      </c>
      <c r="CZ15" s="515">
        <f t="shared" si="110"/>
        <v>81.221351587875773</v>
      </c>
      <c r="DA15" s="515">
        <f t="shared" si="111"/>
        <v>92.045155570000745</v>
      </c>
      <c r="DB15" s="515">
        <f t="shared" si="112"/>
        <v>101.24388477416096</v>
      </c>
      <c r="DC15" s="515">
        <f t="shared" si="113"/>
        <v>111.89549630662303</v>
      </c>
      <c r="DD15" s="515">
        <f t="shared" si="114"/>
        <v>122.54561839424673</v>
      </c>
      <c r="DE15" s="515">
        <f t="shared" si="115"/>
        <v>133.19425124530531</v>
      </c>
      <c r="DF15" s="515">
        <f t="shared" si="116"/>
        <v>143.84139506804291</v>
      </c>
      <c r="DG15" s="515">
        <f t="shared" si="117"/>
        <v>161.50558295712693</v>
      </c>
      <c r="DH15" s="515">
        <f t="shared" si="118"/>
        <v>169.35090962680147</v>
      </c>
      <c r="DI15" s="515">
        <f t="shared" si="119"/>
        <v>177.18996959592505</v>
      </c>
      <c r="DJ15" s="515">
        <f t="shared" si="120"/>
        <v>185.02276787022117</v>
      </c>
      <c r="DK15" s="516">
        <f t="shared" si="121"/>
        <v>192.8493094514148</v>
      </c>
      <c r="DL15" s="515">
        <f t="shared" si="122"/>
        <v>0</v>
      </c>
      <c r="DM15" s="515">
        <f t="shared" si="123"/>
        <v>4.8828970071428577</v>
      </c>
      <c r="DN15" s="515">
        <f t="shared" si="124"/>
        <v>14.647618109776268</v>
      </c>
      <c r="DO15" s="515">
        <f t="shared" si="125"/>
        <v>24.41019362485434</v>
      </c>
      <c r="DP15" s="515">
        <f t="shared" si="126"/>
        <v>34.170624023823812</v>
      </c>
      <c r="DQ15" s="515">
        <f t="shared" si="127"/>
        <v>41.397527147130852</v>
      </c>
      <c r="DR15" s="515">
        <f t="shared" si="128"/>
        <v>50.593129396487207</v>
      </c>
      <c r="DS15" s="515">
        <f t="shared" si="129"/>
        <v>59.787078447064339</v>
      </c>
      <c r="DT15" s="515">
        <f t="shared" si="130"/>
        <v>68.979374596076738</v>
      </c>
      <c r="DU15" s="515">
        <f t="shared" si="131"/>
        <v>78.170018140685457</v>
      </c>
      <c r="DV15" s="515">
        <f t="shared" si="132"/>
        <v>85.963570407565896</v>
      </c>
      <c r="DW15" s="515">
        <f t="shared" si="133"/>
        <v>95.004154637260754</v>
      </c>
      <c r="DX15" s="515">
        <f t="shared" si="134"/>
        <v>104.04311353754197</v>
      </c>
      <c r="DY15" s="515">
        <f t="shared" si="135"/>
        <v>113.08044740061365</v>
      </c>
      <c r="DZ15" s="515">
        <f t="shared" si="136"/>
        <v>122.11615651862734</v>
      </c>
      <c r="EA15" s="515">
        <f t="shared" si="137"/>
        <v>137.38933877810933</v>
      </c>
      <c r="EB15" s="515">
        <f t="shared" si="138"/>
        <v>144.11639799914906</v>
      </c>
      <c r="EC15" s="515">
        <f t="shared" si="139"/>
        <v>150.84063562386908</v>
      </c>
      <c r="ED15" s="515">
        <f t="shared" si="140"/>
        <v>157.56205283575918</v>
      </c>
      <c r="EE15" s="516">
        <f t="shared" si="141"/>
        <v>164.2806508178127</v>
      </c>
      <c r="EF15" s="276">
        <f t="shared" si="142"/>
        <v>0</v>
      </c>
      <c r="EG15" s="276">
        <f t="shared" si="143"/>
        <v>1.7034165540337357E-3</v>
      </c>
      <c r="EH15" s="276">
        <f t="shared" si="144"/>
        <v>5.1097392881695753E-3</v>
      </c>
      <c r="EI15" s="276">
        <f t="shared" si="145"/>
        <v>8.5150414273592687E-3</v>
      </c>
      <c r="EJ15" s="276">
        <f t="shared" si="146"/>
        <v>1.1919323277391236E-2</v>
      </c>
      <c r="EK15" s="276">
        <f t="shared" si="147"/>
        <v>7.7889390384713519E-3</v>
      </c>
      <c r="EL15" s="276">
        <f t="shared" si="148"/>
        <v>9.5194918576286189E-3</v>
      </c>
      <c r="EM15" s="276">
        <f t="shared" si="149"/>
        <v>1.1249768121748955E-2</v>
      </c>
      <c r="EN15" s="276">
        <f t="shared" si="150"/>
        <v>1.297976787502788E-2</v>
      </c>
      <c r="EO15" s="276">
        <f t="shared" si="151"/>
        <v>1.4709491161653859E-2</v>
      </c>
      <c r="EP15" s="276">
        <f t="shared" si="152"/>
        <v>1.4157217537923561E-2</v>
      </c>
      <c r="EQ15" s="276">
        <f t="shared" si="153"/>
        <v>1.5646662376304622E-2</v>
      </c>
      <c r="ER15" s="276">
        <f t="shared" si="154"/>
        <v>1.7135898941419259E-2</v>
      </c>
      <c r="ES15" s="276">
        <f t="shared" si="155"/>
        <v>1.86249272623909E-2</v>
      </c>
      <c r="ET15" s="276">
        <f t="shared" si="156"/>
        <v>2.011374736833892E-2</v>
      </c>
      <c r="EU15" s="276">
        <f t="shared" si="157"/>
        <v>0.12900764599263101</v>
      </c>
      <c r="EV15" s="276">
        <f t="shared" si="158"/>
        <v>0.13527434654357476</v>
      </c>
      <c r="EW15" s="276">
        <f t="shared" si="159"/>
        <v>0.14153604137105424</v>
      </c>
      <c r="EX15" s="276">
        <f t="shared" si="160"/>
        <v>0.14779273447354799</v>
      </c>
      <c r="EY15" s="277">
        <f t="shared" si="161"/>
        <v>0.15404442984634054</v>
      </c>
      <c r="EZ15" s="276">
        <f t="shared" si="162"/>
        <v>0</v>
      </c>
      <c r="FA15" s="276">
        <f t="shared" si="163"/>
        <v>1.0729116523048939E-3</v>
      </c>
      <c r="FB15" s="276">
        <f t="shared" si="164"/>
        <v>3.218499207642893E-3</v>
      </c>
      <c r="FC15" s="276">
        <f t="shared" si="165"/>
        <v>5.3636153162381498E-3</v>
      </c>
      <c r="FD15" s="276">
        <f t="shared" si="166"/>
        <v>7.5082600816809512E-3</v>
      </c>
      <c r="FE15" s="276">
        <f t="shared" si="167"/>
        <v>7.4425077865024379E-3</v>
      </c>
      <c r="FF15" s="276">
        <f t="shared" si="168"/>
        <v>9.0957065657236574E-3</v>
      </c>
      <c r="FG15" s="276">
        <f t="shared" si="169"/>
        <v>1.0748608130458049E-2</v>
      </c>
      <c r="FH15" s="276">
        <f t="shared" si="170"/>
        <v>1.2401212534139264E-2</v>
      </c>
      <c r="FI15" s="276">
        <f t="shared" si="171"/>
        <v>1.4053519830191355E-2</v>
      </c>
      <c r="FJ15" s="276">
        <f t="shared" si="172"/>
        <v>1.545465601942848E-2</v>
      </c>
      <c r="FK15" s="276">
        <f t="shared" si="173"/>
        <v>1.7079985433064687E-2</v>
      </c>
      <c r="FL15" s="276">
        <f t="shared" si="174"/>
        <v>1.8705022642609242E-2</v>
      </c>
      <c r="FM15" s="276">
        <f t="shared" si="175"/>
        <v>2.0329767700595025E-2</v>
      </c>
      <c r="FN15" s="276">
        <f t="shared" si="176"/>
        <v>2.1954220659545467E-2</v>
      </c>
      <c r="FO15" s="276">
        <f t="shared" si="177"/>
        <v>5.7626555664989934E-2</v>
      </c>
      <c r="FP15" s="276">
        <f t="shared" si="178"/>
        <v>6.0448151984694297E-2</v>
      </c>
      <c r="FQ15" s="276">
        <f t="shared" si="179"/>
        <v>6.3268564814625533E-2</v>
      </c>
      <c r="FR15" s="276">
        <f t="shared" si="180"/>
        <v>6.6087794651186332E-2</v>
      </c>
      <c r="FS15" s="277">
        <f t="shared" si="181"/>
        <v>6.890584199057119E-2</v>
      </c>
      <c r="FT15" s="74">
        <f>SUM($EF15:EF15)</f>
        <v>0</v>
      </c>
      <c r="FU15" s="276">
        <f>SUM($EF15:EG15)</f>
        <v>1.7034165540337357E-3</v>
      </c>
      <c r="FV15" s="276">
        <f>SUM($EF15:EH15)</f>
        <v>6.813155842203311E-3</v>
      </c>
      <c r="FW15" s="276">
        <f>SUM($EF15:EI15)</f>
        <v>1.5328197269562579E-2</v>
      </c>
      <c r="FX15" s="276">
        <f>SUM($EF15:EJ15)</f>
        <v>2.7247520546953813E-2</v>
      </c>
      <c r="FY15" s="276">
        <f>SUM($EF15:EK15)</f>
        <v>3.5036459585425166E-2</v>
      </c>
      <c r="FZ15" s="276">
        <f>SUM($EF15:EL15)</f>
        <v>4.4555951443053785E-2</v>
      </c>
      <c r="GA15" s="276">
        <f>SUM($EF15:EM15)</f>
        <v>5.5805719564802736E-2</v>
      </c>
      <c r="GB15" s="276">
        <f>SUM($EF15:EN15)</f>
        <v>6.8785487439830623E-2</v>
      </c>
      <c r="GC15" s="276">
        <f>SUM($EF15:EO15)</f>
        <v>8.3494978601484485E-2</v>
      </c>
      <c r="GD15" s="276">
        <f>SUM($EF15:EP15)</f>
        <v>9.7652196139408051E-2</v>
      </c>
      <c r="GE15" s="276">
        <f>SUM($EF15:EQ15)</f>
        <v>0.11329885851571267</v>
      </c>
      <c r="GF15" s="276">
        <f>SUM($EF15:ER15)</f>
        <v>0.13043475745713193</v>
      </c>
      <c r="GG15" s="276">
        <f>SUM($EF15:ES15)</f>
        <v>0.14905968471952283</v>
      </c>
      <c r="GH15" s="276">
        <f>SUM($EF15:ET15)</f>
        <v>0.16917343208786176</v>
      </c>
      <c r="GI15" s="276">
        <f>SUM($EF15:EU15)</f>
        <v>0.29818107808049277</v>
      </c>
      <c r="GJ15" s="276">
        <f>SUM($EF15:EV15)</f>
        <v>0.4334554246240675</v>
      </c>
      <c r="GK15" s="276">
        <f>SUM($EF15:EW15)</f>
        <v>0.57499146599512174</v>
      </c>
      <c r="GL15" s="276">
        <f>SUM($EF15:EX15)</f>
        <v>0.72278420046866976</v>
      </c>
      <c r="GM15" s="276">
        <f>SUM($EF15:EY15)</f>
        <v>0.87682863031501035</v>
      </c>
      <c r="GN15" s="74">
        <f>SUM($EZ15:EZ15)</f>
        <v>0</v>
      </c>
      <c r="GO15" s="276">
        <f>SUM($EZ15:FA15)</f>
        <v>1.0729116523048939E-3</v>
      </c>
      <c r="GP15" s="276">
        <f>SUM($EZ15:FB15)</f>
        <v>4.2914108599477873E-3</v>
      </c>
      <c r="GQ15" s="276">
        <f>SUM($EZ15:FC15)</f>
        <v>9.6550261761859379E-3</v>
      </c>
      <c r="GR15" s="276">
        <f>SUM($EZ15:FD15)</f>
        <v>1.7163286257866887E-2</v>
      </c>
      <c r="GS15" s="276">
        <f>SUM($EZ15:FE15)</f>
        <v>2.4605794044369324E-2</v>
      </c>
      <c r="GT15" s="276">
        <f>SUM($EZ15:FF15)</f>
        <v>3.3701500610092985E-2</v>
      </c>
      <c r="GU15" s="276">
        <f>SUM($EZ15:FG15)</f>
        <v>4.4450108740551032E-2</v>
      </c>
      <c r="GV15" s="276">
        <f>SUM($EZ15:FH15)</f>
        <v>5.6851321274690295E-2</v>
      </c>
      <c r="GW15" s="276">
        <f>SUM($EZ15:FI15)</f>
        <v>7.0904841104881655E-2</v>
      </c>
      <c r="GX15" s="276">
        <f>SUM($EZ15:FJ15)</f>
        <v>8.6359497124310139E-2</v>
      </c>
      <c r="GY15" s="276">
        <f>SUM($EZ15:FK15)</f>
        <v>0.10343948255737483</v>
      </c>
      <c r="GZ15" s="276">
        <f>SUM($EZ15:FL15)</f>
        <v>0.12214450519998407</v>
      </c>
      <c r="HA15" s="276">
        <f>SUM($EZ15:FM15)</f>
        <v>0.1424742729005791</v>
      </c>
      <c r="HB15" s="276">
        <f>SUM($EZ15:FN15)</f>
        <v>0.16442849356012457</v>
      </c>
      <c r="HC15" s="276">
        <f>SUM($EZ15:FO15)</f>
        <v>0.22205504922511449</v>
      </c>
      <c r="HD15" s="276">
        <f>SUM($EZ15:FP15)</f>
        <v>0.28250320120980876</v>
      </c>
      <c r="HE15" s="276">
        <f>SUM($EZ15:FQ15)</f>
        <v>0.34577176602443427</v>
      </c>
      <c r="HF15" s="276">
        <f>SUM($EZ15:FR15)</f>
        <v>0.41185956067562057</v>
      </c>
      <c r="HG15" s="277">
        <f>SUM($EZ15:FS15)</f>
        <v>0.48076540266619178</v>
      </c>
      <c r="HH15" s="74">
        <f t="shared" si="182"/>
        <v>0</v>
      </c>
      <c r="HI15" s="276">
        <f t="shared" si="183"/>
        <v>11.368892833445965</v>
      </c>
      <c r="HJ15" s="276">
        <f t="shared" si="184"/>
        <v>22.734379344157794</v>
      </c>
      <c r="HK15" s="276">
        <f t="shared" si="185"/>
        <v>34.096460552730434</v>
      </c>
      <c r="HL15" s="276">
        <f t="shared" si="186"/>
        <v>45.455137479453043</v>
      </c>
      <c r="HM15" s="276">
        <f t="shared" si="187"/>
        <v>54.150161472855153</v>
      </c>
      <c r="HN15" s="276">
        <f t="shared" si="188"/>
        <v>64.977425730997524</v>
      </c>
      <c r="HO15" s="276">
        <f t="shared" si="189"/>
        <v>75.802959712875776</v>
      </c>
      <c r="HP15" s="276">
        <f t="shared" si="190"/>
        <v>86.626763695000747</v>
      </c>
      <c r="HQ15" s="276">
        <f t="shared" si="191"/>
        <v>97.448837953839089</v>
      </c>
      <c r="HR15" s="276">
        <f t="shared" si="192"/>
        <v>106.56261193162302</v>
      </c>
      <c r="HS15" s="276">
        <f t="shared" si="193"/>
        <v>117.21273401924672</v>
      </c>
      <c r="HT15" s="276">
        <f t="shared" si="194"/>
        <v>127.8613668703053</v>
      </c>
      <c r="HU15" s="276">
        <f t="shared" si="195"/>
        <v>138.50851069304292</v>
      </c>
      <c r="HV15" s="276">
        <f t="shared" si="196"/>
        <v>149.15416569567461</v>
      </c>
      <c r="HW15" s="276">
        <f t="shared" si="197"/>
        <v>165.3637424689679</v>
      </c>
      <c r="HX15" s="276">
        <f t="shared" si="198"/>
        <v>173.20280243809148</v>
      </c>
      <c r="HY15" s="276">
        <f t="shared" si="199"/>
        <v>181.03560071238761</v>
      </c>
      <c r="HZ15" s="276">
        <f t="shared" si="200"/>
        <v>188.86214229358123</v>
      </c>
      <c r="IA15" s="277">
        <f t="shared" si="201"/>
        <v>196.68243217940204</v>
      </c>
      <c r="IB15" s="276">
        <f t="shared" si="202"/>
        <v>0</v>
      </c>
      <c r="IC15" s="276">
        <f t="shared" si="203"/>
        <v>9.7647211026334109</v>
      </c>
      <c r="ID15" s="276">
        <f t="shared" si="204"/>
        <v>19.527296617711482</v>
      </c>
      <c r="IE15" s="276">
        <f t="shared" si="205"/>
        <v>29.287727016680957</v>
      </c>
      <c r="IF15" s="276">
        <f t="shared" si="206"/>
        <v>39.046012770884992</v>
      </c>
      <c r="IG15" s="276">
        <f t="shared" si="207"/>
        <v>45.991607017915776</v>
      </c>
      <c r="IH15" s="276">
        <f t="shared" si="208"/>
        <v>55.185556068492907</v>
      </c>
      <c r="II15" s="276">
        <f t="shared" si="209"/>
        <v>64.377852217505307</v>
      </c>
      <c r="IJ15" s="276">
        <f t="shared" si="210"/>
        <v>73.568495762114026</v>
      </c>
      <c r="IK15" s="276">
        <f t="shared" si="211"/>
        <v>82.757486999426703</v>
      </c>
      <c r="IL15" s="276">
        <f t="shared" si="212"/>
        <v>90.476135194403611</v>
      </c>
      <c r="IM15" s="276">
        <f t="shared" si="213"/>
        <v>99.515094094684827</v>
      </c>
      <c r="IN15" s="276">
        <f t="shared" si="214"/>
        <v>108.55242795775651</v>
      </c>
      <c r="IO15" s="276">
        <f t="shared" si="215"/>
        <v>117.58813707577019</v>
      </c>
      <c r="IP15" s="276">
        <f t="shared" si="216"/>
        <v>126.62222174082493</v>
      </c>
      <c r="IQ15" s="276">
        <f t="shared" si="217"/>
        <v>140.72405511079671</v>
      </c>
      <c r="IR15" s="276">
        <f t="shared" si="218"/>
        <v>147.44829273551673</v>
      </c>
      <c r="IS15" s="276">
        <f t="shared" si="219"/>
        <v>154.16970994740683</v>
      </c>
      <c r="IT15" s="276">
        <f t="shared" si="220"/>
        <v>160.88830792946035</v>
      </c>
      <c r="IU15" s="277">
        <f t="shared" si="221"/>
        <v>167.60408786417449</v>
      </c>
      <c r="IV15" s="74">
        <f t="shared" si="50"/>
        <v>38.983935839472444</v>
      </c>
      <c r="IW15" s="275">
        <f t="shared" si="51"/>
        <v>158.32361474252252</v>
      </c>
      <c r="IX15" s="275">
        <f t="shared" si="52"/>
        <v>280.03647716325884</v>
      </c>
      <c r="IY15" s="275">
        <f t="shared" si="53"/>
        <v>383.27175115011033</v>
      </c>
      <c r="IZ15" s="275">
        <f t="shared" si="54"/>
        <v>159.1146759150846</v>
      </c>
      <c r="JA15" s="275">
        <f t="shared" si="55"/>
        <v>215.15394472384105</v>
      </c>
      <c r="JB15" s="74">
        <f t="shared" si="56"/>
        <v>35.337893068165954</v>
      </c>
      <c r="JC15" s="275">
        <f t="shared" si="57"/>
        <v>143.50817258896444</v>
      </c>
      <c r="JD15" s="275">
        <f t="shared" si="58"/>
        <v>253.79386627017863</v>
      </c>
      <c r="JE15" s="275">
        <f t="shared" si="59"/>
        <v>347.65430912308318</v>
      </c>
      <c r="JF15" s="275">
        <f t="shared" si="60"/>
        <v>144.21331064243634</v>
      </c>
      <c r="JG15" s="275">
        <f t="shared" si="61"/>
        <v>195.07356026259805</v>
      </c>
      <c r="JH15" s="524">
        <f t="shared" si="38"/>
        <v>1055.547420951292</v>
      </c>
      <c r="JI15" s="525">
        <f t="shared" si="39"/>
        <v>1941.1121328536681</v>
      </c>
      <c r="JJ15" s="524">
        <f t="shared" si="40"/>
        <v>897.16368874787145</v>
      </c>
      <c r="JK15" s="525">
        <f t="shared" si="41"/>
        <v>1651.194596348018</v>
      </c>
      <c r="JL15" s="524">
        <f t="shared" si="42"/>
        <v>1952.7111096991634</v>
      </c>
      <c r="JM15" s="525">
        <f t="shared" si="43"/>
        <v>3592.3067292016858</v>
      </c>
      <c r="JN15" s="7">
        <f t="shared" si="62"/>
        <v>0.3336019256479863</v>
      </c>
      <c r="JO15" s="7">
        <f t="shared" si="63"/>
        <v>1.3575940329812022</v>
      </c>
    </row>
    <row r="16" spans="1:279" s="3" customFormat="1" ht="13.5" customHeight="1" x14ac:dyDescent="0.2">
      <c r="A16" s="3" t="str">
        <f>'2021 estimates'!B16</f>
        <v>Azerbaijan</v>
      </c>
      <c r="B16" s="3" t="str">
        <f>VLOOKUP(A16,'2021 estimates'!$B$4:$C$218,2)</f>
        <v>EUR</v>
      </c>
      <c r="C16" s="371" t="str">
        <f>VLOOKUP(A16,'2021 estimates'!$B$4:$F$218,4,FALSE)</f>
        <v>Europe &amp; Central Asia</v>
      </c>
      <c r="D16" s="695">
        <f>'2021 estimates'!Q16</f>
        <v>18.237575383160301</v>
      </c>
      <c r="E16" s="4">
        <f>'2021 estimates'!R16</f>
        <v>5.5632233094361077</v>
      </c>
      <c r="F16" s="47">
        <f>1000*'2021 estimates'!G16/5</f>
        <v>82610.8</v>
      </c>
      <c r="G16" s="47">
        <f t="shared" si="44"/>
        <v>82610.8</v>
      </c>
      <c r="H16" s="47">
        <f>1000*'2021 estimates'!H16/5</f>
        <v>93868.2</v>
      </c>
      <c r="I16" s="47">
        <f>1000*'2021 estimates'!I16/5</f>
        <v>78233.600000000006</v>
      </c>
      <c r="J16" s="47">
        <f>1000*'2021 estimates'!J16/5</f>
        <v>68478</v>
      </c>
      <c r="K16" s="47">
        <f>1000*'2021 estimates'!K16/5</f>
        <v>74408</v>
      </c>
      <c r="L16" s="73">
        <f t="shared" si="45"/>
        <v>74408</v>
      </c>
      <c r="M16" s="47">
        <f>1000*'2021 estimates'!L16/5</f>
        <v>81840.2</v>
      </c>
      <c r="N16" s="47">
        <f>1000*'2021 estimates'!M16/5</f>
        <v>67754</v>
      </c>
      <c r="O16" s="47">
        <f>1000*'2021 estimates'!N16/5</f>
        <v>59188.4</v>
      </c>
      <c r="P16" s="22">
        <v>0</v>
      </c>
      <c r="Q16" s="124">
        <f>IF('2021 estimates'!AD16&lt;&gt;"",'2021 estimates'!AD16*5/4,IF('2021 estimates'!AL16&lt;&gt;"",'2021 estimates'!AL16*15/14,'2021 estimates'!AN16*15/14))/100000</f>
        <v>7.6071428571428573E-5</v>
      </c>
      <c r="R16" s="124">
        <f>IF('2021 estimates'!AE16&lt;&gt;"",'2021 estimates'!AE16,IF('2021 estimates'!AL16&lt;&gt;"",'2021 estimates'!AL16*15/14,'2021 estimates'!AN16*15/14))/100000</f>
        <v>7.6071428571428573E-5</v>
      </c>
      <c r="S16" s="124">
        <f>IF('2021 estimates'!AF16&lt;&gt;"",'2021 estimates'!AF16,IF('2021 estimates'!AL16&lt;&gt;"",'2021 estimates'!AL16*15/14,'2021 estimates'!AN16*15/14))/100000</f>
        <v>7.6071428571428573E-5</v>
      </c>
      <c r="T16" s="124">
        <f>IF('2021 estimates'!AG16&lt;&gt;"",'2021 estimates'!AG16,'2021 estimates'!$AP16)/100000</f>
        <v>5.3855231826056939E-5</v>
      </c>
      <c r="U16" s="22">
        <v>0</v>
      </c>
      <c r="V16" s="124">
        <f>IF('2021 estimates'!AH16&lt;&gt;"",'2021 estimates'!AH16*5/4,IF('2021 estimates'!AM16&lt;&gt;"",'2021 estimates'!AM16*15/14,'2021 estimates'!AN16*15/14))/100000</f>
        <v>7.6071428571428573E-5</v>
      </c>
      <c r="W16" s="124">
        <f>IF('2021 estimates'!AI16&lt;&gt;"",'2021 estimates'!AI16,IF('2021 estimates'!AM16&lt;&gt;"",'2021 estimates'!AM16*15/14,'2021 estimates'!AN16*15/14))/100000</f>
        <v>7.6071428571428573E-5</v>
      </c>
      <c r="X16" s="124">
        <f>IF('2021 estimates'!AJ16&lt;&gt;"",'2021 estimates'!AJ16,IF('2021 estimates'!AM16&lt;&gt;"",'2021 estimates'!AM16*15/14,'2021 estimates'!AN16*15/14))/100000</f>
        <v>7.6071428571428573E-5</v>
      </c>
      <c r="Y16" s="124">
        <f>IF('2021 estimates'!AK16&lt;&gt;"",'2021 estimates'!AK16,'2021 estimates'!$AQ16)/100000</f>
        <v>5.3855231826056939E-5</v>
      </c>
      <c r="Z16" s="81">
        <f>VLOOKUP($A16,'Mortality-WHO Global Health Obs'!$B$3:$Q$218,7,FALSE)</f>
        <v>2.5870000000000001E-2</v>
      </c>
      <c r="AA16" s="82">
        <f>VLOOKUP($A16,'Mortality-WHO Global Health Obs'!$B$3:$Q$218,9,FALSE)</f>
        <v>1.01E-3</v>
      </c>
      <c r="AB16" s="82">
        <f>VLOOKUP($A16,'Mortality-WHO Global Health Obs'!$B$3:$Q$218,11,FALSE)</f>
        <v>3.8000000000000002E-4</v>
      </c>
      <c r="AC16" s="82">
        <f>VLOOKUP($A16,'Mortality-WHO Global Health Obs'!$B$3:$Q$218,13,FALSE)</f>
        <v>2.9999999999999997E-4</v>
      </c>
      <c r="AD16" s="82">
        <f>VLOOKUP($A16,'Mortality-WHO Global Health Obs'!$B$3:$Q$218,15,FALSE)</f>
        <v>6.8000000000000005E-4</v>
      </c>
      <c r="AE16" s="81">
        <f>VLOOKUP($A16,'Mortality-WHO Global Health Obs'!$B$3:$Q$218,8,FALSE)</f>
        <v>2.547E-2</v>
      </c>
      <c r="AF16" s="82">
        <f>VLOOKUP($A16,'Mortality-WHO Global Health Obs'!$B$3:$Q$218,10,FALSE)</f>
        <v>8.0999999999999996E-4</v>
      </c>
      <c r="AG16" s="82">
        <f>VLOOKUP($A16,'Mortality-WHO Global Health Obs'!$B$3:$Q$218,12,FALSE)</f>
        <v>2.5000000000000001E-4</v>
      </c>
      <c r="AH16" s="82">
        <f>VLOOKUP($A16,'Mortality-WHO Global Health Obs'!$B$3:$Q$218,14,FALSE)</f>
        <v>2.3000000000000001E-4</v>
      </c>
      <c r="AI16" s="82">
        <f>VLOOKUP($A16,'Mortality-WHO Global Health Obs'!$B$3:$Q$218,16,FALSE)</f>
        <v>3.2000000000000003E-4</v>
      </c>
      <c r="AJ16" s="81">
        <f t="shared" si="0"/>
        <v>0.14392058701511209</v>
      </c>
      <c r="AK16" s="82">
        <f t="shared" si="1"/>
        <v>5.6188555425304692E-3</v>
      </c>
      <c r="AL16" s="82">
        <f t="shared" si="1"/>
        <v>2.1140248575857211E-3</v>
      </c>
      <c r="AM16" s="82">
        <f t="shared" si="1"/>
        <v>1.6689669928308321E-3</v>
      </c>
      <c r="AN16" s="82">
        <f t="shared" si="1"/>
        <v>3.7829918504165535E-3</v>
      </c>
      <c r="AO16" s="81">
        <f t="shared" si="1"/>
        <v>0.14169529769133765</v>
      </c>
      <c r="AP16" s="82">
        <f t="shared" si="1"/>
        <v>4.5062108806432468E-3</v>
      </c>
      <c r="AQ16" s="82">
        <f t="shared" si="1"/>
        <v>1.3908058273590269E-3</v>
      </c>
      <c r="AR16" s="82">
        <f t="shared" si="1"/>
        <v>1.2795413611703047E-3</v>
      </c>
      <c r="AS16" s="82">
        <f t="shared" si="1"/>
        <v>1.7802314590195545E-3</v>
      </c>
      <c r="AT16" s="272">
        <f t="shared" si="46"/>
        <v>0</v>
      </c>
      <c r="AU16" s="266">
        <f t="shared" si="2"/>
        <v>6.2843215714285714</v>
      </c>
      <c r="AV16" s="266">
        <f t="shared" si="3"/>
        <v>7.1406880714285714</v>
      </c>
      <c r="AW16" s="266">
        <f t="shared" si="4"/>
        <v>5.9513417142857152</v>
      </c>
      <c r="AX16" s="266">
        <f t="shared" si="47"/>
        <v>3.6878985649847271</v>
      </c>
      <c r="AY16" s="272">
        <f t="shared" si="48"/>
        <v>0</v>
      </c>
      <c r="AZ16" s="266">
        <f t="shared" si="5"/>
        <v>5.660322857142857</v>
      </c>
      <c r="BA16" s="266">
        <f t="shared" si="6"/>
        <v>6.2257009285714284</v>
      </c>
      <c r="BB16" s="266">
        <f t="shared" si="7"/>
        <v>5.1541435714285715</v>
      </c>
      <c r="BC16" s="266">
        <f t="shared" si="8"/>
        <v>3.1876050034133887</v>
      </c>
      <c r="BD16" s="74">
        <f t="shared" si="49"/>
        <v>0</v>
      </c>
      <c r="BE16" s="515">
        <f t="shared" si="64"/>
        <v>0</v>
      </c>
      <c r="BF16" s="515">
        <f t="shared" si="65"/>
        <v>6.2667157325352214</v>
      </c>
      <c r="BG16" s="515">
        <f t="shared" si="66"/>
        <v>12.49831843454729</v>
      </c>
      <c r="BH16" s="515">
        <f t="shared" si="67"/>
        <v>18.695004847832891</v>
      </c>
      <c r="BI16" s="515">
        <f t="shared" si="68"/>
        <v>28.244237905756876</v>
      </c>
      <c r="BJ16" s="515">
        <f t="shared" si="69"/>
        <v>35.317740201349245</v>
      </c>
      <c r="BK16" s="515">
        <f t="shared" si="70"/>
        <v>42.376304732224703</v>
      </c>
      <c r="BL16" s="515">
        <f t="shared" si="71"/>
        <v>49.419963043833498</v>
      </c>
      <c r="BM16" s="515">
        <f t="shared" si="72"/>
        <v>56.448746615008453</v>
      </c>
      <c r="BN16" s="515">
        <f t="shared" si="73"/>
        <v>52.892400819258214</v>
      </c>
      <c r="BO16" s="515">
        <f t="shared" si="74"/>
        <v>58.750578331577266</v>
      </c>
      <c r="BP16" s="515">
        <f t="shared" si="75"/>
        <v>64.598986893285755</v>
      </c>
      <c r="BQ16" s="515">
        <f t="shared" si="76"/>
        <v>70.437642794841906</v>
      </c>
      <c r="BR16" s="515">
        <f t="shared" si="77"/>
        <v>76.266562299538379</v>
      </c>
      <c r="BS16" s="515">
        <f t="shared" si="78"/>
        <v>71.849803483756986</v>
      </c>
      <c r="BT16" s="515">
        <f t="shared" si="79"/>
        <v>75.259445834939228</v>
      </c>
      <c r="BU16" s="515">
        <f t="shared" si="80"/>
        <v>78.656213903900152</v>
      </c>
      <c r="BV16" s="515">
        <f t="shared" si="81"/>
        <v>82.040156301938438</v>
      </c>
      <c r="BW16" s="516">
        <f t="shared" si="82"/>
        <v>85.411321456804004</v>
      </c>
      <c r="BX16" s="515">
        <v>0</v>
      </c>
      <c r="BY16" s="515">
        <f t="shared" si="83"/>
        <v>0</v>
      </c>
      <c r="BZ16" s="515">
        <f t="shared" si="84"/>
        <v>5.6475982443458612</v>
      </c>
      <c r="CA16" s="515">
        <f t="shared" si="85"/>
        <v>11.269804473887618</v>
      </c>
      <c r="CB16" s="515">
        <f t="shared" si="86"/>
        <v>16.866732852981148</v>
      </c>
      <c r="CC16" s="515">
        <f t="shared" si="87"/>
        <v>24.679753317584666</v>
      </c>
      <c r="CD16" s="515">
        <f t="shared" si="88"/>
        <v>30.866826998585818</v>
      </c>
      <c r="CE16" s="515">
        <f t="shared" si="89"/>
        <v>37.045301642638606</v>
      </c>
      <c r="CF16" s="515">
        <f t="shared" si="90"/>
        <v>43.215189201020841</v>
      </c>
      <c r="CG16" s="515">
        <f t="shared" si="91"/>
        <v>49.376501608399998</v>
      </c>
      <c r="CH16" s="515">
        <f t="shared" si="92"/>
        <v>45.971647888710486</v>
      </c>
      <c r="CI16" s="515">
        <f t="shared" si="93"/>
        <v>51.063711090953774</v>
      </c>
      <c r="CJ16" s="515">
        <f t="shared" si="94"/>
        <v>56.149262954368155</v>
      </c>
      <c r="CK16" s="515">
        <f t="shared" si="95"/>
        <v>61.228311805152977</v>
      </c>
      <c r="CL16" s="515">
        <f t="shared" si="96"/>
        <v>66.300865958860697</v>
      </c>
      <c r="CM16" s="515">
        <f t="shared" si="97"/>
        <v>62.344579210336555</v>
      </c>
      <c r="CN16" s="515">
        <f t="shared" si="98"/>
        <v>65.418460352619675</v>
      </c>
      <c r="CO16" s="515">
        <f t="shared" si="99"/>
        <v>68.486874143011875</v>
      </c>
      <c r="CP16" s="515">
        <f t="shared" si="100"/>
        <v>71.549830306006498</v>
      </c>
      <c r="CQ16" s="516">
        <f t="shared" si="101"/>
        <v>74.607338548800428</v>
      </c>
      <c r="CR16" s="515">
        <f t="shared" si="102"/>
        <v>0</v>
      </c>
      <c r="CS16" s="515">
        <f t="shared" si="103"/>
        <v>3.1421607857142857</v>
      </c>
      <c r="CT16" s="515">
        <f t="shared" si="104"/>
        <v>9.4088765182495067</v>
      </c>
      <c r="CU16" s="515">
        <f t="shared" si="105"/>
        <v>15.640479220261575</v>
      </c>
      <c r="CV16" s="515">
        <f t="shared" si="106"/>
        <v>21.837165633547176</v>
      </c>
      <c r="CW16" s="515">
        <f t="shared" si="107"/>
        <v>31.814581941471161</v>
      </c>
      <c r="CX16" s="515">
        <f t="shared" si="108"/>
        <v>38.888084237063531</v>
      </c>
      <c r="CY16" s="515">
        <f t="shared" si="109"/>
        <v>45.946648767938989</v>
      </c>
      <c r="CZ16" s="515">
        <f t="shared" si="110"/>
        <v>52.990307079547783</v>
      </c>
      <c r="DA16" s="515">
        <f t="shared" si="111"/>
        <v>60.019090650722738</v>
      </c>
      <c r="DB16" s="515">
        <f t="shared" si="112"/>
        <v>55.868071676401073</v>
      </c>
      <c r="DC16" s="515">
        <f t="shared" si="113"/>
        <v>61.726249188720125</v>
      </c>
      <c r="DD16" s="515">
        <f t="shared" si="114"/>
        <v>67.574657750428614</v>
      </c>
      <c r="DE16" s="515">
        <f t="shared" si="115"/>
        <v>73.413313651984765</v>
      </c>
      <c r="DF16" s="515">
        <f t="shared" si="116"/>
        <v>79.242233156681237</v>
      </c>
      <c r="DG16" s="515">
        <f t="shared" si="117"/>
        <v>73.693752766249347</v>
      </c>
      <c r="DH16" s="515">
        <f t="shared" si="118"/>
        <v>77.103395117431589</v>
      </c>
      <c r="DI16" s="515">
        <f t="shared" si="119"/>
        <v>80.500163186392513</v>
      </c>
      <c r="DJ16" s="515">
        <f t="shared" si="120"/>
        <v>83.884105584430799</v>
      </c>
      <c r="DK16" s="516">
        <f t="shared" si="121"/>
        <v>87.255270739296364</v>
      </c>
      <c r="DL16" s="515">
        <f t="shared" si="122"/>
        <v>0</v>
      </c>
      <c r="DM16" s="515">
        <f t="shared" si="123"/>
        <v>2.8301614285714285</v>
      </c>
      <c r="DN16" s="515">
        <f t="shared" si="124"/>
        <v>8.4777596729172906</v>
      </c>
      <c r="DO16" s="515">
        <f t="shared" si="125"/>
        <v>14.099965902459047</v>
      </c>
      <c r="DP16" s="515">
        <f t="shared" si="126"/>
        <v>19.696894281552577</v>
      </c>
      <c r="DQ16" s="515">
        <f t="shared" si="127"/>
        <v>27.79260378187038</v>
      </c>
      <c r="DR16" s="515">
        <f t="shared" si="128"/>
        <v>33.979677462871535</v>
      </c>
      <c r="DS16" s="515">
        <f t="shared" si="129"/>
        <v>40.158152106924319</v>
      </c>
      <c r="DT16" s="515">
        <f t="shared" si="130"/>
        <v>46.328039665306555</v>
      </c>
      <c r="DU16" s="515">
        <f t="shared" si="131"/>
        <v>52.489352072685712</v>
      </c>
      <c r="DV16" s="515">
        <f t="shared" si="132"/>
        <v>48.548719674424774</v>
      </c>
      <c r="DW16" s="515">
        <f t="shared" si="133"/>
        <v>53.640782876668062</v>
      </c>
      <c r="DX16" s="515">
        <f t="shared" si="134"/>
        <v>58.726334740082443</v>
      </c>
      <c r="DY16" s="515">
        <f t="shared" si="135"/>
        <v>63.805383590867265</v>
      </c>
      <c r="DZ16" s="515">
        <f t="shared" si="136"/>
        <v>68.877937744574979</v>
      </c>
      <c r="EA16" s="515">
        <f t="shared" si="137"/>
        <v>63.938381712043252</v>
      </c>
      <c r="EB16" s="515">
        <f t="shared" si="138"/>
        <v>67.012262854326366</v>
      </c>
      <c r="EC16" s="515">
        <f t="shared" si="139"/>
        <v>70.080676644718565</v>
      </c>
      <c r="ED16" s="515">
        <f t="shared" si="140"/>
        <v>73.143632807713189</v>
      </c>
      <c r="EE16" s="516">
        <f t="shared" si="141"/>
        <v>76.201141050507118</v>
      </c>
      <c r="EF16" s="276">
        <f t="shared" si="142"/>
        <v>0</v>
      </c>
      <c r="EG16" s="276">
        <f t="shared" si="143"/>
        <v>1.7605838893350018E-2</v>
      </c>
      <c r="EH16" s="276">
        <f t="shared" si="144"/>
        <v>5.2718869416502029E-2</v>
      </c>
      <c r="EI16" s="276">
        <f t="shared" si="145"/>
        <v>8.7635158142971167E-2</v>
      </c>
      <c r="EJ16" s="276">
        <f t="shared" si="146"/>
        <v>0.12235580743658038</v>
      </c>
      <c r="EK16" s="276">
        <f t="shared" si="147"/>
        <v>6.7185775836204206E-2</v>
      </c>
      <c r="EL16" s="276">
        <f t="shared" si="148"/>
        <v>8.2123540553114049E-2</v>
      </c>
      <c r="EM16" s="276">
        <f t="shared" si="149"/>
        <v>9.7029759819776865E-2</v>
      </c>
      <c r="EN16" s="276">
        <f t="shared" si="150"/>
        <v>0.11190450025361838</v>
      </c>
      <c r="EO16" s="276">
        <f t="shared" si="151"/>
        <v>0.12674782833138215</v>
      </c>
      <c r="EP16" s="276">
        <f t="shared" si="152"/>
        <v>9.3164201966663113E-2</v>
      </c>
      <c r="EQ16" s="276">
        <f t="shared" si="153"/>
        <v>0.1029331525772279</v>
      </c>
      <c r="ER16" s="276">
        <f t="shared" si="154"/>
        <v>0.11268581272956897</v>
      </c>
      <c r="ES16" s="276">
        <f t="shared" si="155"/>
        <v>0.12242220958924786</v>
      </c>
      <c r="ET16" s="276">
        <f t="shared" si="156"/>
        <v>0.13214237027652553</v>
      </c>
      <c r="EU16" s="276">
        <f t="shared" si="157"/>
        <v>0.27825621380248555</v>
      </c>
      <c r="EV16" s="276">
        <f t="shared" si="158"/>
        <v>0.29113049602380148</v>
      </c>
      <c r="EW16" s="276">
        <f t="shared" si="159"/>
        <v>0.30395616694644073</v>
      </c>
      <c r="EX16" s="276">
        <f t="shared" si="160"/>
        <v>0.31673341011914935</v>
      </c>
      <c r="EY16" s="277">
        <f t="shared" si="161"/>
        <v>0.32946240839762181</v>
      </c>
      <c r="EZ16" s="276">
        <f t="shared" si="162"/>
        <v>0</v>
      </c>
      <c r="FA16" s="276">
        <f t="shared" si="163"/>
        <v>1.2724612796995625E-2</v>
      </c>
      <c r="FB16" s="276">
        <f t="shared" si="164"/>
        <v>3.8116627601100878E-2</v>
      </c>
      <c r="FC16" s="276">
        <f t="shared" si="165"/>
        <v>6.3394478049330183E-2</v>
      </c>
      <c r="FD16" s="276">
        <f t="shared" si="166"/>
        <v>8.8558677432978183E-2</v>
      </c>
      <c r="FE16" s="276">
        <f t="shared" si="167"/>
        <v>3.8627247570276468E-2</v>
      </c>
      <c r="FF16" s="276">
        <f t="shared" si="168"/>
        <v>4.7226284518641512E-2</v>
      </c>
      <c r="FG16" s="276">
        <f t="shared" si="169"/>
        <v>5.5813370189188985E-2</v>
      </c>
      <c r="FH16" s="276">
        <f t="shared" si="170"/>
        <v>6.4388521192272161E-2</v>
      </c>
      <c r="FI16" s="276">
        <f t="shared" si="171"/>
        <v>7.2951754115158612E-2</v>
      </c>
      <c r="FJ16" s="276">
        <f t="shared" si="172"/>
        <v>6.2080369185278109E-2</v>
      </c>
      <c r="FK16" s="276">
        <f t="shared" si="173"/>
        <v>6.8591708014189831E-2</v>
      </c>
      <c r="FL16" s="276">
        <f t="shared" si="174"/>
        <v>7.5094720643747601E-2</v>
      </c>
      <c r="FM16" s="276">
        <f t="shared" si="175"/>
        <v>8.1589417720854818E-2</v>
      </c>
      <c r="FN16" s="276">
        <f t="shared" si="176"/>
        <v>8.8075809878800468E-2</v>
      </c>
      <c r="FO16" s="276">
        <f t="shared" si="177"/>
        <v>0.11372386113026782</v>
      </c>
      <c r="FP16" s="276">
        <f t="shared" si="178"/>
        <v>0.11919121302119173</v>
      </c>
      <c r="FQ16" s="276">
        <f t="shared" si="179"/>
        <v>0.12464884041877464</v>
      </c>
      <c r="FR16" s="276">
        <f t="shared" si="180"/>
        <v>0.1300967606194651</v>
      </c>
      <c r="FS16" s="277">
        <f t="shared" si="181"/>
        <v>0.13553499088894738</v>
      </c>
      <c r="FT16" s="74">
        <f>SUM($EF16:EF16)</f>
        <v>0</v>
      </c>
      <c r="FU16" s="276">
        <f>SUM($EF16:EG16)</f>
        <v>1.7605838893350018E-2</v>
      </c>
      <c r="FV16" s="276">
        <f>SUM($EF16:EH16)</f>
        <v>7.0324708309852046E-2</v>
      </c>
      <c r="FW16" s="276">
        <f>SUM($EF16:EI16)</f>
        <v>0.15795986645282323</v>
      </c>
      <c r="FX16" s="276">
        <f>SUM($EF16:EJ16)</f>
        <v>0.28031567388940359</v>
      </c>
      <c r="FY16" s="276">
        <f>SUM($EF16:EK16)</f>
        <v>0.34750144972560781</v>
      </c>
      <c r="FZ16" s="276">
        <f>SUM($EF16:EL16)</f>
        <v>0.42962499027872186</v>
      </c>
      <c r="GA16" s="276">
        <f>SUM($EF16:EM16)</f>
        <v>0.52665475009849871</v>
      </c>
      <c r="GB16" s="276">
        <f>SUM($EF16:EN16)</f>
        <v>0.63855925035211714</v>
      </c>
      <c r="GC16" s="276">
        <f>SUM($EF16:EO16)</f>
        <v>0.76530707868349923</v>
      </c>
      <c r="GD16" s="276">
        <f>SUM($EF16:EP16)</f>
        <v>0.85847128065016232</v>
      </c>
      <c r="GE16" s="276">
        <f>SUM($EF16:EQ16)</f>
        <v>0.96140443322739022</v>
      </c>
      <c r="GF16" s="276">
        <f>SUM($EF16:ER16)</f>
        <v>1.0740902459569592</v>
      </c>
      <c r="GG16" s="276">
        <f>SUM($EF16:ES16)</f>
        <v>1.196512455546207</v>
      </c>
      <c r="GH16" s="276">
        <f>SUM($EF16:ET16)</f>
        <v>1.3286548258227326</v>
      </c>
      <c r="GI16" s="276">
        <f>SUM($EF16:EU16)</f>
        <v>1.6069110396252182</v>
      </c>
      <c r="GJ16" s="276">
        <f>SUM($EF16:EV16)</f>
        <v>1.8980415356490197</v>
      </c>
      <c r="GK16" s="276">
        <f>SUM($EF16:EW16)</f>
        <v>2.2019977025954605</v>
      </c>
      <c r="GL16" s="276">
        <f>SUM($EF16:EX16)</f>
        <v>2.5187311127146099</v>
      </c>
      <c r="GM16" s="276">
        <f>SUM($EF16:EY16)</f>
        <v>2.8481935211122318</v>
      </c>
      <c r="GN16" s="74">
        <f>SUM($EZ16:EZ16)</f>
        <v>0</v>
      </c>
      <c r="GO16" s="276">
        <f>SUM($EZ16:FA16)</f>
        <v>1.2724612796995625E-2</v>
      </c>
      <c r="GP16" s="276">
        <f>SUM($EZ16:FB16)</f>
        <v>5.0841240398096503E-2</v>
      </c>
      <c r="GQ16" s="276">
        <f>SUM($EZ16:FC16)</f>
        <v>0.11423571844742669</v>
      </c>
      <c r="GR16" s="276">
        <f>SUM($EZ16:FD16)</f>
        <v>0.20279439588040488</v>
      </c>
      <c r="GS16" s="276">
        <f>SUM($EZ16:FE16)</f>
        <v>0.24142164345068134</v>
      </c>
      <c r="GT16" s="276">
        <f>SUM($EZ16:FF16)</f>
        <v>0.28864792796932287</v>
      </c>
      <c r="GU16" s="276">
        <f>SUM($EZ16:FG16)</f>
        <v>0.34446129815851184</v>
      </c>
      <c r="GV16" s="276">
        <f>SUM($EZ16:FH16)</f>
        <v>0.40884981935078402</v>
      </c>
      <c r="GW16" s="276">
        <f>SUM($EZ16:FI16)</f>
        <v>0.48180157346594266</v>
      </c>
      <c r="GX16" s="276">
        <f>SUM($EZ16:FJ16)</f>
        <v>0.54388194265122081</v>
      </c>
      <c r="GY16" s="276">
        <f>SUM($EZ16:FK16)</f>
        <v>0.6124736506654106</v>
      </c>
      <c r="GZ16" s="276">
        <f>SUM($EZ16:FL16)</f>
        <v>0.68756837130915816</v>
      </c>
      <c r="HA16" s="276">
        <f>SUM($EZ16:FM16)</f>
        <v>0.76915778903001297</v>
      </c>
      <c r="HB16" s="276">
        <f>SUM($EZ16:FN16)</f>
        <v>0.85723359890881345</v>
      </c>
      <c r="HC16" s="276">
        <f>SUM($EZ16:FO16)</f>
        <v>0.97095746003908123</v>
      </c>
      <c r="HD16" s="276">
        <f>SUM($EZ16:FP16)</f>
        <v>1.090148673060273</v>
      </c>
      <c r="HE16" s="276">
        <f>SUM($EZ16:FQ16)</f>
        <v>1.2147975134790476</v>
      </c>
      <c r="HF16" s="276">
        <f>SUM($EZ16:FR16)</f>
        <v>1.3448942740985128</v>
      </c>
      <c r="HG16" s="277">
        <f>SUM($EZ16:FS16)</f>
        <v>1.4804292649874602</v>
      </c>
      <c r="HH16" s="74">
        <f t="shared" si="182"/>
        <v>0</v>
      </c>
      <c r="HI16" s="276">
        <f t="shared" si="183"/>
        <v>6.2667157325352214</v>
      </c>
      <c r="HJ16" s="276">
        <f t="shared" si="184"/>
        <v>12.49831843454729</v>
      </c>
      <c r="HK16" s="276">
        <f t="shared" si="185"/>
        <v>18.695004847832891</v>
      </c>
      <c r="HL16" s="276">
        <f t="shared" si="186"/>
        <v>24.856970611824881</v>
      </c>
      <c r="HM16" s="276">
        <f t="shared" si="187"/>
        <v>35.317740201349245</v>
      </c>
      <c r="HN16" s="276">
        <f t="shared" si="188"/>
        <v>42.376304732224703</v>
      </c>
      <c r="HO16" s="276">
        <f t="shared" si="189"/>
        <v>49.419963043833498</v>
      </c>
      <c r="HP16" s="276">
        <f t="shared" si="190"/>
        <v>56.448746615008453</v>
      </c>
      <c r="HQ16" s="276">
        <f t="shared" si="191"/>
        <v>63.462686858105641</v>
      </c>
      <c r="HR16" s="276">
        <f t="shared" si="192"/>
        <v>58.750578331577266</v>
      </c>
      <c r="HS16" s="276">
        <f t="shared" si="193"/>
        <v>64.598986893285755</v>
      </c>
      <c r="HT16" s="276">
        <f t="shared" si="194"/>
        <v>70.437642794841906</v>
      </c>
      <c r="HU16" s="276">
        <f t="shared" si="195"/>
        <v>76.266562299538379</v>
      </c>
      <c r="HV16" s="276">
        <f t="shared" si="196"/>
        <v>82.085761643547571</v>
      </c>
      <c r="HW16" s="276">
        <f t="shared" si="197"/>
        <v>75.259445834939228</v>
      </c>
      <c r="HX16" s="276">
        <f t="shared" si="198"/>
        <v>78.656213903900152</v>
      </c>
      <c r="HY16" s="276">
        <f t="shared" si="199"/>
        <v>82.040156301938438</v>
      </c>
      <c r="HZ16" s="276">
        <f t="shared" si="200"/>
        <v>85.411321456804004</v>
      </c>
      <c r="IA16" s="277">
        <f t="shared" si="201"/>
        <v>88.769757613391107</v>
      </c>
      <c r="IB16" s="276">
        <f t="shared" si="202"/>
        <v>0</v>
      </c>
      <c r="IC16" s="276">
        <f t="shared" si="203"/>
        <v>5.6475982443458612</v>
      </c>
      <c r="ID16" s="276">
        <f t="shared" si="204"/>
        <v>11.269804473887618</v>
      </c>
      <c r="IE16" s="276">
        <f t="shared" si="205"/>
        <v>16.866732852981148</v>
      </c>
      <c r="IF16" s="276">
        <f t="shared" si="206"/>
        <v>22.438497032691025</v>
      </c>
      <c r="IG16" s="276">
        <f t="shared" si="207"/>
        <v>30.866826998585818</v>
      </c>
      <c r="IH16" s="276">
        <f t="shared" si="208"/>
        <v>37.045301642638606</v>
      </c>
      <c r="II16" s="276">
        <f t="shared" si="209"/>
        <v>43.215189201020841</v>
      </c>
      <c r="IJ16" s="276">
        <f t="shared" si="210"/>
        <v>49.376501608399998</v>
      </c>
      <c r="IK16" s="276">
        <f t="shared" si="211"/>
        <v>55.529250782856266</v>
      </c>
      <c r="IL16" s="276">
        <f t="shared" si="212"/>
        <v>51.063711090953774</v>
      </c>
      <c r="IM16" s="276">
        <f t="shared" si="213"/>
        <v>56.149262954368155</v>
      </c>
      <c r="IN16" s="276">
        <f t="shared" si="214"/>
        <v>61.228311805152977</v>
      </c>
      <c r="IO16" s="276">
        <f t="shared" si="215"/>
        <v>66.300865958860697</v>
      </c>
      <c r="IP16" s="276">
        <f t="shared" si="216"/>
        <v>71.366933720410472</v>
      </c>
      <c r="IQ16" s="276">
        <f t="shared" si="217"/>
        <v>65.418460352619675</v>
      </c>
      <c r="IR16" s="276">
        <f t="shared" si="218"/>
        <v>68.486874143011875</v>
      </c>
      <c r="IS16" s="276">
        <f t="shared" si="219"/>
        <v>71.549830306006498</v>
      </c>
      <c r="IT16" s="276">
        <f t="shared" si="220"/>
        <v>74.607338548800428</v>
      </c>
      <c r="IU16" s="277">
        <f t="shared" si="221"/>
        <v>77.659408561324881</v>
      </c>
      <c r="IV16" s="74">
        <f t="shared" si="50"/>
        <v>12.077966638944989</v>
      </c>
      <c r="IW16" s="275">
        <f t="shared" si="51"/>
        <v>48.8804977562896</v>
      </c>
      <c r="IX16" s="275">
        <f t="shared" si="52"/>
        <v>86.291018577860712</v>
      </c>
      <c r="IY16" s="275">
        <f t="shared" si="53"/>
        <v>117.31561028247199</v>
      </c>
      <c r="IZ16" s="275">
        <f t="shared" si="54"/>
        <v>49.083160991031768</v>
      </c>
      <c r="JA16" s="275">
        <f t="shared" si="55"/>
        <v>66.141273313891816</v>
      </c>
      <c r="JB16" s="74">
        <f t="shared" si="56"/>
        <v>12.096383208138949</v>
      </c>
      <c r="JC16" s="275">
        <f t="shared" si="57"/>
        <v>49.024396690346734</v>
      </c>
      <c r="JD16" s="275">
        <f t="shared" si="58"/>
        <v>86.610810465476888</v>
      </c>
      <c r="JE16" s="275">
        <f t="shared" si="59"/>
        <v>118.28821094547891</v>
      </c>
      <c r="JF16" s="275">
        <f t="shared" si="60"/>
        <v>49.243863454654189</v>
      </c>
      <c r="JG16" s="275">
        <f t="shared" si="61"/>
        <v>66.504950327360376</v>
      </c>
      <c r="JH16" s="524">
        <f t="shared" si="38"/>
        <v>616.84759284582117</v>
      </c>
      <c r="JI16" s="525">
        <f t="shared" si="39"/>
        <v>1018.5245108919769</v>
      </c>
      <c r="JJ16" s="524">
        <f t="shared" si="40"/>
        <v>539.02314820232198</v>
      </c>
      <c r="JK16" s="525">
        <f t="shared" si="41"/>
        <v>889.08764543859115</v>
      </c>
      <c r="JL16" s="524">
        <f t="shared" si="42"/>
        <v>1155.8707410481431</v>
      </c>
      <c r="JM16" s="525">
        <f t="shared" si="43"/>
        <v>1907.612156330568</v>
      </c>
      <c r="JN16" s="7">
        <f t="shared" si="62"/>
        <v>2.1858884247315462</v>
      </c>
      <c r="JO16" s="7">
        <f t="shared" si="63"/>
        <v>4.3286227860996922</v>
      </c>
    </row>
    <row r="17" spans="1:275" s="3" customFormat="1" ht="13.5" customHeight="1" x14ac:dyDescent="0.2">
      <c r="A17" s="3" t="str">
        <f>'2021 estimates'!B17</f>
        <v>Bahamas</v>
      </c>
      <c r="B17" s="3" t="str">
        <f>VLOOKUP(A17,'2021 estimates'!$B$4:$C$218,2)</f>
        <v>NAC</v>
      </c>
      <c r="C17" s="371" t="str">
        <f>VLOOKUP(A17,'2021 estimates'!$B$4:$F$218,4,FALSE)</f>
        <v>Latin America &amp; Caribbean</v>
      </c>
      <c r="D17" s="695">
        <f>'2021 estimates'!Q17</f>
        <v>10.8555097897201</v>
      </c>
      <c r="E17" s="4">
        <f>'2021 estimates'!R17</f>
        <v>3.4041684287486351</v>
      </c>
      <c r="F17" s="47">
        <f>1000*'2021 estimates'!G17/5</f>
        <v>2858.2</v>
      </c>
      <c r="G17" s="47">
        <f t="shared" si="44"/>
        <v>2858.2</v>
      </c>
      <c r="H17" s="47">
        <f>1000*'2021 estimates'!H17/5</f>
        <v>2683.2</v>
      </c>
      <c r="I17" s="47">
        <f>1000*'2021 estimates'!I17/5</f>
        <v>3069.2</v>
      </c>
      <c r="J17" s="47">
        <f>1000*'2021 estimates'!J17/5</f>
        <v>3231.6000000000004</v>
      </c>
      <c r="K17" s="47">
        <f>1000*'2021 estimates'!K17/5</f>
        <v>2732</v>
      </c>
      <c r="L17" s="73">
        <f t="shared" si="45"/>
        <v>2732</v>
      </c>
      <c r="M17" s="47">
        <f>1000*'2021 estimates'!L17/5</f>
        <v>2523.1999999999998</v>
      </c>
      <c r="N17" s="47">
        <f>1000*'2021 estimates'!M17/5</f>
        <v>3040.6</v>
      </c>
      <c r="O17" s="47">
        <f>1000*'2021 estimates'!N17/5</f>
        <v>3261</v>
      </c>
      <c r="P17" s="22">
        <v>0</v>
      </c>
      <c r="Q17" s="124">
        <f>IF('2021 estimates'!AD17&lt;&gt;"",'2021 estimates'!AD17*5/4,IF('2021 estimates'!AL17&lt;&gt;"",'2021 estimates'!AL17*15/14,'2021 estimates'!AN17*15/14))/100000</f>
        <v>1.0821428571428572E-4</v>
      </c>
      <c r="R17" s="124">
        <f>IF('2021 estimates'!AE17&lt;&gt;"",'2021 estimates'!AE17,IF('2021 estimates'!AL17&lt;&gt;"",'2021 estimates'!AL17*15/14,'2021 estimates'!AN17*15/14))/100000</f>
        <v>1.0821428571428572E-4</v>
      </c>
      <c r="S17" s="124">
        <f>IF('2021 estimates'!AF17&lt;&gt;"",'2021 estimates'!AF17,IF('2021 estimates'!AL17&lt;&gt;"",'2021 estimates'!AL17*15/14,'2021 estimates'!AN17*15/14))/100000</f>
        <v>1.0821428571428572E-4</v>
      </c>
      <c r="T17" s="124">
        <f>IF('2021 estimates'!AG17&lt;&gt;"",'2021 estimates'!AG17,'2021 estimates'!$AP17)/100000</f>
        <v>5.6707359732292258E-5</v>
      </c>
      <c r="U17" s="22">
        <v>0</v>
      </c>
      <c r="V17" s="124">
        <f>IF('2021 estimates'!AH17&lt;&gt;"",'2021 estimates'!AH17*5/4,IF('2021 estimates'!AM17&lt;&gt;"",'2021 estimates'!AM17*15/14,'2021 estimates'!AN17*15/14))/100000</f>
        <v>1.0821428571428572E-4</v>
      </c>
      <c r="W17" s="124">
        <f>IF('2021 estimates'!AI17&lt;&gt;"",'2021 estimates'!AI17,IF('2021 estimates'!AM17&lt;&gt;"",'2021 estimates'!AM17*15/14,'2021 estimates'!AN17*15/14))/100000</f>
        <v>1.0821428571428572E-4</v>
      </c>
      <c r="X17" s="124">
        <f>IF('2021 estimates'!AJ17&lt;&gt;"",'2021 estimates'!AJ17,IF('2021 estimates'!AM17&lt;&gt;"",'2021 estimates'!AM17*15/14,'2021 estimates'!AN17*15/14))/100000</f>
        <v>1.0821428571428572E-4</v>
      </c>
      <c r="Y17" s="124">
        <f>IF('2021 estimates'!AK17&lt;&gt;"",'2021 estimates'!AK17,'2021 estimates'!$AQ17)/100000</f>
        <v>5.6707359732292258E-5</v>
      </c>
      <c r="Z17" s="81">
        <f>VLOOKUP($A17,'Mortality-WHO Global Health Obs'!$B$3:$Q$218,7,FALSE)</f>
        <v>9.4500000000000001E-3</v>
      </c>
      <c r="AA17" s="82">
        <f>VLOOKUP($A17,'Mortality-WHO Global Health Obs'!$B$3:$Q$218,9,FALSE)</f>
        <v>5.1000000000000004E-4</v>
      </c>
      <c r="AB17" s="82">
        <f>VLOOKUP($A17,'Mortality-WHO Global Health Obs'!$B$3:$Q$218,11,FALSE)</f>
        <v>3.1E-4</v>
      </c>
      <c r="AC17" s="82">
        <f>VLOOKUP($A17,'Mortality-WHO Global Health Obs'!$B$3:$Q$218,13,FALSE)</f>
        <v>2.5999999999999998E-4</v>
      </c>
      <c r="AD17" s="82">
        <f>VLOOKUP($A17,'Mortality-WHO Global Health Obs'!$B$3:$Q$218,15,FALSE)</f>
        <v>8.8999999999999995E-4</v>
      </c>
      <c r="AE17" s="81">
        <f>VLOOKUP($A17,'Mortality-WHO Global Health Obs'!$B$3:$Q$218,8,FALSE)</f>
        <v>8.8400000000000006E-3</v>
      </c>
      <c r="AF17" s="82">
        <f>VLOOKUP($A17,'Mortality-WHO Global Health Obs'!$B$3:$Q$218,10,FALSE)</f>
        <v>4.6999999999999999E-4</v>
      </c>
      <c r="AG17" s="82">
        <f>VLOOKUP($A17,'Mortality-WHO Global Health Obs'!$B$3:$Q$218,12,FALSE)</f>
        <v>2.1000000000000001E-4</v>
      </c>
      <c r="AH17" s="82">
        <f>VLOOKUP($A17,'Mortality-WHO Global Health Obs'!$B$3:$Q$218,14,FALSE)</f>
        <v>1.7000000000000001E-4</v>
      </c>
      <c r="AI17" s="82">
        <f>VLOOKUP($A17,'Mortality-WHO Global Health Obs'!$B$3:$Q$218,16,FALSE)</f>
        <v>4.0000000000000002E-4</v>
      </c>
      <c r="AJ17" s="81">
        <f t="shared" si="0"/>
        <v>3.2169391651674602E-2</v>
      </c>
      <c r="AK17" s="82">
        <f t="shared" si="1"/>
        <v>1.7361258986618041E-3</v>
      </c>
      <c r="AL17" s="82">
        <f t="shared" si="1"/>
        <v>1.0552922129120769E-3</v>
      </c>
      <c r="AM17" s="82">
        <f t="shared" si="1"/>
        <v>8.850837914746451E-4</v>
      </c>
      <c r="AN17" s="82">
        <f t="shared" si="1"/>
        <v>3.029709901586285E-3</v>
      </c>
      <c r="AO17" s="81">
        <f t="shared" si="1"/>
        <v>3.0092848910137936E-2</v>
      </c>
      <c r="AP17" s="82">
        <f t="shared" si="1"/>
        <v>1.5999591615118585E-3</v>
      </c>
      <c r="AQ17" s="82">
        <f t="shared" si="1"/>
        <v>7.1487537003721345E-4</v>
      </c>
      <c r="AR17" s="82">
        <f t="shared" si="1"/>
        <v>5.7870863288726803E-4</v>
      </c>
      <c r="AS17" s="82">
        <f t="shared" si="1"/>
        <v>1.361667371499454E-3</v>
      </c>
      <c r="AT17" s="272">
        <f t="shared" si="46"/>
        <v>0</v>
      </c>
      <c r="AU17" s="266">
        <f t="shared" si="2"/>
        <v>0.30929807142857141</v>
      </c>
      <c r="AV17" s="266">
        <f t="shared" si="3"/>
        <v>0.29036057142857141</v>
      </c>
      <c r="AW17" s="266">
        <f t="shared" si="4"/>
        <v>0.33213128571428568</v>
      </c>
      <c r="AX17" s="266">
        <f t="shared" si="47"/>
        <v>0.18325550371087568</v>
      </c>
      <c r="AY17" s="272">
        <f t="shared" si="48"/>
        <v>0</v>
      </c>
      <c r="AZ17" s="266">
        <f t="shared" si="5"/>
        <v>0.29564142857142856</v>
      </c>
      <c r="BA17" s="266">
        <f t="shared" si="6"/>
        <v>0.27304628571428569</v>
      </c>
      <c r="BB17" s="266">
        <f t="shared" si="7"/>
        <v>0.32903635714285712</v>
      </c>
      <c r="BC17" s="266">
        <f t="shared" si="8"/>
        <v>0.18492270008700507</v>
      </c>
      <c r="BD17" s="74">
        <f t="shared" si="49"/>
        <v>0</v>
      </c>
      <c r="BE17" s="515">
        <f t="shared" si="64"/>
        <v>0</v>
      </c>
      <c r="BF17" s="515">
        <f t="shared" si="65"/>
        <v>0.30902981416403724</v>
      </c>
      <c r="BG17" s="515">
        <f t="shared" si="66"/>
        <v>0.61752357912334299</v>
      </c>
      <c r="BH17" s="515">
        <f t="shared" si="67"/>
        <v>0.92548222471942998</v>
      </c>
      <c r="BI17" s="515">
        <f t="shared" si="68"/>
        <v>1.1574190754944242</v>
      </c>
      <c r="BJ17" s="515">
        <f t="shared" si="69"/>
        <v>1.4464057490199496</v>
      </c>
      <c r="BK17" s="515">
        <f t="shared" si="70"/>
        <v>1.7350876180164778</v>
      </c>
      <c r="BL17" s="515">
        <f t="shared" si="71"/>
        <v>2.0234650039721931</v>
      </c>
      <c r="BM17" s="515">
        <f t="shared" si="72"/>
        <v>2.3115382280361945</v>
      </c>
      <c r="BN17" s="515">
        <f t="shared" si="73"/>
        <v>2.9732390130214172</v>
      </c>
      <c r="BO17" s="515">
        <f t="shared" si="74"/>
        <v>3.3025929803293428</v>
      </c>
      <c r="BP17" s="515">
        <f t="shared" si="75"/>
        <v>3.6316555707446501</v>
      </c>
      <c r="BQ17" s="515">
        <f t="shared" si="76"/>
        <v>3.9604270420462093</v>
      </c>
      <c r="BR17" s="515">
        <f t="shared" si="77"/>
        <v>4.2889076517848359</v>
      </c>
      <c r="BS17" s="515">
        <f t="shared" si="78"/>
        <v>4.8614012737121506</v>
      </c>
      <c r="BT17" s="515">
        <f t="shared" si="79"/>
        <v>5.02967324567999</v>
      </c>
      <c r="BU17" s="515">
        <f t="shared" si="80"/>
        <v>5.1974361739050146</v>
      </c>
      <c r="BV17" s="515">
        <f t="shared" si="81"/>
        <v>5.3646915983081582</v>
      </c>
      <c r="BW17" s="516">
        <f t="shared" si="82"/>
        <v>5.5314410541519008</v>
      </c>
      <c r="BX17" s="515">
        <v>0</v>
      </c>
      <c r="BY17" s="515">
        <f t="shared" si="83"/>
        <v>0</v>
      </c>
      <c r="BZ17" s="515">
        <f t="shared" si="84"/>
        <v>0.29540511056533725</v>
      </c>
      <c r="CA17" s="515">
        <f t="shared" si="85"/>
        <v>0.59033796291534057</v>
      </c>
      <c r="CB17" s="515">
        <f t="shared" si="86"/>
        <v>0.8847993120397305</v>
      </c>
      <c r="CC17" s="515">
        <f t="shared" si="87"/>
        <v>1.0886979155399104</v>
      </c>
      <c r="CD17" s="515">
        <f t="shared" si="88"/>
        <v>1.3608686338947551</v>
      </c>
      <c r="CE17" s="515">
        <f t="shared" si="89"/>
        <v>1.6328448536360201</v>
      </c>
      <c r="CF17" s="515">
        <f t="shared" si="90"/>
        <v>1.9046267137562862</v>
      </c>
      <c r="CG17" s="515">
        <f t="shared" si="91"/>
        <v>2.1762143531488083</v>
      </c>
      <c r="CH17" s="515">
        <f t="shared" si="92"/>
        <v>2.9495072182123581</v>
      </c>
      <c r="CI17" s="515">
        <f t="shared" si="93"/>
        <v>3.2767419833237765</v>
      </c>
      <c r="CJ17" s="515">
        <f t="shared" si="94"/>
        <v>3.6037874296371393</v>
      </c>
      <c r="CK17" s="515">
        <f t="shared" si="95"/>
        <v>3.9306436666811737</v>
      </c>
      <c r="CL17" s="515">
        <f t="shared" si="96"/>
        <v>4.2573108039212402</v>
      </c>
      <c r="CM17" s="515">
        <f t="shared" si="97"/>
        <v>4.9160480722312361</v>
      </c>
      <c r="CN17" s="515">
        <f t="shared" si="98"/>
        <v>5.0941554895851846</v>
      </c>
      <c r="CO17" s="515">
        <f t="shared" si="99"/>
        <v>5.2720205489232477</v>
      </c>
      <c r="CP17" s="515">
        <f t="shared" si="100"/>
        <v>5.4496435800318483</v>
      </c>
      <c r="CQ17" s="516">
        <f t="shared" si="101"/>
        <v>5.6270249122486549</v>
      </c>
      <c r="CR17" s="515">
        <f t="shared" si="102"/>
        <v>0</v>
      </c>
      <c r="CS17" s="515">
        <f t="shared" si="103"/>
        <v>0.1546490357142857</v>
      </c>
      <c r="CT17" s="515">
        <f t="shared" si="104"/>
        <v>0.46367884987832297</v>
      </c>
      <c r="CU17" s="515">
        <f t="shared" si="105"/>
        <v>0.77217261483762867</v>
      </c>
      <c r="CV17" s="515">
        <f t="shared" si="106"/>
        <v>1.0801312604337157</v>
      </c>
      <c r="CW17" s="515">
        <f t="shared" si="107"/>
        <v>1.3025993612087099</v>
      </c>
      <c r="CX17" s="515">
        <f t="shared" si="108"/>
        <v>1.5915860347342352</v>
      </c>
      <c r="CY17" s="515">
        <f t="shared" si="109"/>
        <v>1.8802679037307635</v>
      </c>
      <c r="CZ17" s="515">
        <f t="shared" si="110"/>
        <v>2.168645289686479</v>
      </c>
      <c r="DA17" s="515">
        <f t="shared" si="111"/>
        <v>2.4567185137504803</v>
      </c>
      <c r="DB17" s="515">
        <f t="shared" si="112"/>
        <v>3.13930465587856</v>
      </c>
      <c r="DC17" s="515">
        <f t="shared" si="113"/>
        <v>3.4686586231864855</v>
      </c>
      <c r="DD17" s="515">
        <f t="shared" si="114"/>
        <v>3.7977212136017928</v>
      </c>
      <c r="DE17" s="515">
        <f t="shared" si="115"/>
        <v>4.1264926849033525</v>
      </c>
      <c r="DF17" s="515">
        <f t="shared" si="116"/>
        <v>4.4549732946419791</v>
      </c>
      <c r="DG17" s="515">
        <f t="shared" si="117"/>
        <v>4.9530290255675888</v>
      </c>
      <c r="DH17" s="515">
        <f t="shared" si="118"/>
        <v>5.1213009975354282</v>
      </c>
      <c r="DI17" s="515">
        <f t="shared" si="119"/>
        <v>5.2890639257604528</v>
      </c>
      <c r="DJ17" s="515">
        <f t="shared" si="120"/>
        <v>5.4563193501635965</v>
      </c>
      <c r="DK17" s="516">
        <f t="shared" si="121"/>
        <v>5.623068806007339</v>
      </c>
      <c r="DL17" s="515">
        <f t="shared" si="122"/>
        <v>0</v>
      </c>
      <c r="DM17" s="515">
        <f t="shared" si="123"/>
        <v>0.14782071428571428</v>
      </c>
      <c r="DN17" s="515">
        <f t="shared" si="124"/>
        <v>0.44322582485105155</v>
      </c>
      <c r="DO17" s="515">
        <f t="shared" si="125"/>
        <v>0.73815867720105488</v>
      </c>
      <c r="DP17" s="515">
        <f t="shared" si="126"/>
        <v>1.0326200263254448</v>
      </c>
      <c r="DQ17" s="515">
        <f t="shared" si="127"/>
        <v>1.2252210583970533</v>
      </c>
      <c r="DR17" s="515">
        <f t="shared" si="128"/>
        <v>1.4973917767518978</v>
      </c>
      <c r="DS17" s="515">
        <f t="shared" si="129"/>
        <v>1.769367996493163</v>
      </c>
      <c r="DT17" s="515">
        <f t="shared" si="130"/>
        <v>2.041149856613429</v>
      </c>
      <c r="DU17" s="515">
        <f t="shared" si="131"/>
        <v>2.3127374960059512</v>
      </c>
      <c r="DV17" s="515">
        <f t="shared" si="132"/>
        <v>3.1140253967837865</v>
      </c>
      <c r="DW17" s="515">
        <f t="shared" si="133"/>
        <v>3.441260161895205</v>
      </c>
      <c r="DX17" s="515">
        <f t="shared" si="134"/>
        <v>3.7683056082085677</v>
      </c>
      <c r="DY17" s="515">
        <f t="shared" si="135"/>
        <v>4.0951618452526022</v>
      </c>
      <c r="DZ17" s="515">
        <f t="shared" si="136"/>
        <v>4.4218289824926691</v>
      </c>
      <c r="EA17" s="515">
        <f t="shared" si="137"/>
        <v>5.0085094222747388</v>
      </c>
      <c r="EB17" s="515">
        <f t="shared" si="138"/>
        <v>5.1866168396286874</v>
      </c>
      <c r="EC17" s="515">
        <f t="shared" si="139"/>
        <v>5.3644818989667504</v>
      </c>
      <c r="ED17" s="515">
        <f t="shared" si="140"/>
        <v>5.5421049300753511</v>
      </c>
      <c r="EE17" s="516">
        <f t="shared" si="141"/>
        <v>5.7194862622921576</v>
      </c>
      <c r="EF17" s="276">
        <f t="shared" si="142"/>
        <v>0</v>
      </c>
      <c r="EG17" s="276">
        <f t="shared" si="143"/>
        <v>2.6825726453415358E-4</v>
      </c>
      <c r="EH17" s="276">
        <f t="shared" si="144"/>
        <v>8.0430646926569409E-4</v>
      </c>
      <c r="EI17" s="276">
        <f t="shared" si="145"/>
        <v>1.3394258324844646E-3</v>
      </c>
      <c r="EJ17" s="276">
        <f t="shared" si="146"/>
        <v>1.8736169671118748E-3</v>
      </c>
      <c r="EK17" s="276">
        <f t="shared" si="147"/>
        <v>1.3738979030461498E-3</v>
      </c>
      <c r="EL17" s="276">
        <f t="shared" si="148"/>
        <v>1.6787024320431404E-3</v>
      </c>
      <c r="EM17" s="276">
        <f t="shared" si="149"/>
        <v>1.983185472856044E-3</v>
      </c>
      <c r="EN17" s="276">
        <f t="shared" si="150"/>
        <v>2.2873473645698894E-3</v>
      </c>
      <c r="EO17" s="276">
        <f t="shared" si="151"/>
        <v>2.5911884459120598E-3</v>
      </c>
      <c r="EP17" s="276">
        <f t="shared" si="152"/>
        <v>2.7773184063598789E-3</v>
      </c>
      <c r="EQ17" s="276">
        <f t="shared" si="153"/>
        <v>3.0686952989781454E-3</v>
      </c>
      <c r="ER17" s="276">
        <f t="shared" si="154"/>
        <v>3.3598144127263232E-3</v>
      </c>
      <c r="ES17" s="276">
        <f t="shared" si="155"/>
        <v>3.6506759756593735E-3</v>
      </c>
      <c r="ET17" s="276">
        <f t="shared" si="156"/>
        <v>3.9412802156304988E-3</v>
      </c>
      <c r="EU17" s="276">
        <f t="shared" si="157"/>
        <v>1.4983531743036172E-2</v>
      </c>
      <c r="EV17" s="276">
        <f t="shared" si="158"/>
        <v>1.5492575485850597E-2</v>
      </c>
      <c r="EW17" s="276">
        <f t="shared" si="159"/>
        <v>1.6000079307731854E-2</v>
      </c>
      <c r="EX17" s="276">
        <f t="shared" si="160"/>
        <v>1.6506047867133201E-2</v>
      </c>
      <c r="EY17" s="277">
        <f t="shared" si="161"/>
        <v>1.701048580841549E-2</v>
      </c>
      <c r="EZ17" s="276">
        <f t="shared" si="162"/>
        <v>0</v>
      </c>
      <c r="FA17" s="276">
        <f t="shared" si="163"/>
        <v>2.3631800609128458E-4</v>
      </c>
      <c r="FB17" s="276">
        <f t="shared" si="164"/>
        <v>7.0857622142533481E-4</v>
      </c>
      <c r="FC17" s="276">
        <f t="shared" si="165"/>
        <v>1.1800794470385788E-3</v>
      </c>
      <c r="FD17" s="276">
        <f t="shared" si="166"/>
        <v>1.6508288899179146E-3</v>
      </c>
      <c r="FE17" s="276">
        <f t="shared" si="167"/>
        <v>8.7556735944091632E-4</v>
      </c>
      <c r="FF17" s="276">
        <f t="shared" si="168"/>
        <v>1.0700659730207868E-3</v>
      </c>
      <c r="FG17" s="276">
        <f t="shared" si="169"/>
        <v>1.264425594019409E-3</v>
      </c>
      <c r="FH17" s="276">
        <f t="shared" si="170"/>
        <v>1.4586463217636475E-3</v>
      </c>
      <c r="FI17" s="276">
        <f t="shared" si="171"/>
        <v>1.6527282555093875E-3</v>
      </c>
      <c r="FJ17" s="276">
        <f t="shared" si="172"/>
        <v>1.8015920314382768E-3</v>
      </c>
      <c r="FK17" s="276">
        <f t="shared" si="173"/>
        <v>1.9909108294940657E-3</v>
      </c>
      <c r="FL17" s="276">
        <f t="shared" si="174"/>
        <v>2.1801200988227185E-3</v>
      </c>
      <c r="FM17" s="276">
        <f t="shared" si="175"/>
        <v>2.3692199027911184E-3</v>
      </c>
      <c r="FN17" s="276">
        <f t="shared" si="176"/>
        <v>2.5582103047294882E-3</v>
      </c>
      <c r="FO17" s="276">
        <f t="shared" si="177"/>
        <v>6.815282733057172E-3</v>
      </c>
      <c r="FP17" s="276">
        <f t="shared" si="178"/>
        <v>7.0576407489417606E-3</v>
      </c>
      <c r="FQ17" s="276">
        <f t="shared" si="179"/>
        <v>7.2996689784045575E-3</v>
      </c>
      <c r="FR17" s="276">
        <f t="shared" si="180"/>
        <v>7.541367870199378E-3</v>
      </c>
      <c r="FS17" s="277">
        <f t="shared" si="181"/>
        <v>7.7827378724694002E-3</v>
      </c>
      <c r="FT17" s="74">
        <f>SUM($EF17:EF17)</f>
        <v>0</v>
      </c>
      <c r="FU17" s="276">
        <f>SUM($EF17:EG17)</f>
        <v>2.6825726453415358E-4</v>
      </c>
      <c r="FV17" s="276">
        <f>SUM($EF17:EH17)</f>
        <v>1.0725637337998476E-3</v>
      </c>
      <c r="FW17" s="276">
        <f>SUM($EF17:EI17)</f>
        <v>2.4119895662843122E-3</v>
      </c>
      <c r="FX17" s="276">
        <f>SUM($EF17:EJ17)</f>
        <v>4.2856065333961874E-3</v>
      </c>
      <c r="FY17" s="276">
        <f>SUM($EF17:EK17)</f>
        <v>5.6595044364423372E-3</v>
      </c>
      <c r="FZ17" s="276">
        <f>SUM($EF17:EL17)</f>
        <v>7.3382068684854779E-3</v>
      </c>
      <c r="GA17" s="276">
        <f>SUM($EF17:EM17)</f>
        <v>9.3213923413415223E-3</v>
      </c>
      <c r="GB17" s="276">
        <f>SUM($EF17:EN17)</f>
        <v>1.1608739705911413E-2</v>
      </c>
      <c r="GC17" s="276">
        <f>SUM($EF17:EO17)</f>
        <v>1.4199928151823473E-2</v>
      </c>
      <c r="GD17" s="276">
        <f>SUM($EF17:EP17)</f>
        <v>1.6977246558183352E-2</v>
      </c>
      <c r="GE17" s="276">
        <f>SUM($EF17:EQ17)</f>
        <v>2.0045941857161496E-2</v>
      </c>
      <c r="GF17" s="276">
        <f>SUM($EF17:ER17)</f>
        <v>2.340575626988782E-2</v>
      </c>
      <c r="GG17" s="276">
        <f>SUM($EF17:ES17)</f>
        <v>2.7056432245547192E-2</v>
      </c>
      <c r="GH17" s="276">
        <f>SUM($EF17:ET17)</f>
        <v>3.099771246117769E-2</v>
      </c>
      <c r="GI17" s="276">
        <f>SUM($EF17:EU17)</f>
        <v>4.5981244204213859E-2</v>
      </c>
      <c r="GJ17" s="276">
        <f>SUM($EF17:EV17)</f>
        <v>6.1473819690064456E-2</v>
      </c>
      <c r="GK17" s="276">
        <f>SUM($EF17:EW17)</f>
        <v>7.7473898997796303E-2</v>
      </c>
      <c r="GL17" s="276">
        <f>SUM($EF17:EX17)</f>
        <v>9.3979946864929498E-2</v>
      </c>
      <c r="GM17" s="276">
        <f>SUM($EF17:EY17)</f>
        <v>0.11099043267334499</v>
      </c>
      <c r="GN17" s="74">
        <f>SUM($EZ17:EZ17)</f>
        <v>0</v>
      </c>
      <c r="GO17" s="276">
        <f>SUM($EZ17:FA17)</f>
        <v>2.3631800609128458E-4</v>
      </c>
      <c r="GP17" s="276">
        <f>SUM($EZ17:FB17)</f>
        <v>9.4489422751661942E-4</v>
      </c>
      <c r="GQ17" s="276">
        <f>SUM($EZ17:FC17)</f>
        <v>2.1249736745551982E-3</v>
      </c>
      <c r="GR17" s="276">
        <f>SUM($EZ17:FD17)</f>
        <v>3.7758025644731128E-3</v>
      </c>
      <c r="GS17" s="276">
        <f>SUM($EZ17:FE17)</f>
        <v>4.6513699239140293E-3</v>
      </c>
      <c r="GT17" s="276">
        <f>SUM($EZ17:FF17)</f>
        <v>5.7214358969348159E-3</v>
      </c>
      <c r="GU17" s="276">
        <f>SUM($EZ17:FG17)</f>
        <v>6.9858614909542247E-3</v>
      </c>
      <c r="GV17" s="276">
        <f>SUM($EZ17:FH17)</f>
        <v>8.4445078127178726E-3</v>
      </c>
      <c r="GW17" s="276">
        <f>SUM($EZ17:FI17)</f>
        <v>1.009723606822726E-2</v>
      </c>
      <c r="GX17" s="276">
        <f>SUM($EZ17:FJ17)</f>
        <v>1.1898828099665536E-2</v>
      </c>
      <c r="GY17" s="276">
        <f>SUM($EZ17:FK17)</f>
        <v>1.3889738929159602E-2</v>
      </c>
      <c r="GZ17" s="276">
        <f>SUM($EZ17:FL17)</f>
        <v>1.606985902798232E-2</v>
      </c>
      <c r="HA17" s="276">
        <f>SUM($EZ17:FM17)</f>
        <v>1.8439078930773439E-2</v>
      </c>
      <c r="HB17" s="276">
        <f>SUM($EZ17:FN17)</f>
        <v>2.0997289235502925E-2</v>
      </c>
      <c r="HC17" s="276">
        <f>SUM($EZ17:FO17)</f>
        <v>2.7812571968560098E-2</v>
      </c>
      <c r="HD17" s="276">
        <f>SUM($EZ17:FP17)</f>
        <v>3.4870212717501861E-2</v>
      </c>
      <c r="HE17" s="276">
        <f>SUM($EZ17:FQ17)</f>
        <v>4.2169881695906422E-2</v>
      </c>
      <c r="HF17" s="276">
        <f>SUM($EZ17:FR17)</f>
        <v>4.97112495661058E-2</v>
      </c>
      <c r="HG17" s="277">
        <f>SUM($EZ17:FS17)</f>
        <v>5.74939874385752E-2</v>
      </c>
      <c r="HH17" s="74">
        <f t="shared" si="182"/>
        <v>0</v>
      </c>
      <c r="HI17" s="276">
        <f t="shared" si="183"/>
        <v>0.30902981416403724</v>
      </c>
      <c r="HJ17" s="276">
        <f t="shared" si="184"/>
        <v>0.61752357912334299</v>
      </c>
      <c r="HK17" s="276">
        <f t="shared" si="185"/>
        <v>0.92548222471942998</v>
      </c>
      <c r="HL17" s="276">
        <f t="shared" si="186"/>
        <v>1.2329066791808896</v>
      </c>
      <c r="HM17" s="276">
        <f t="shared" si="187"/>
        <v>1.4464057490199496</v>
      </c>
      <c r="HN17" s="276">
        <f t="shared" si="188"/>
        <v>1.7350876180164778</v>
      </c>
      <c r="HO17" s="276">
        <f t="shared" si="189"/>
        <v>2.0234650039721931</v>
      </c>
      <c r="HP17" s="276">
        <f t="shared" si="190"/>
        <v>2.3115382280361945</v>
      </c>
      <c r="HQ17" s="276">
        <f t="shared" si="191"/>
        <v>2.5993076110188538</v>
      </c>
      <c r="HR17" s="276">
        <f t="shared" si="192"/>
        <v>3.3025929803293428</v>
      </c>
      <c r="HS17" s="276">
        <f t="shared" si="193"/>
        <v>3.6316555707446501</v>
      </c>
      <c r="HT17" s="276">
        <f t="shared" si="194"/>
        <v>3.9604270420462093</v>
      </c>
      <c r="HU17" s="276">
        <f t="shared" si="195"/>
        <v>4.2889076517848359</v>
      </c>
      <c r="HV17" s="276">
        <f t="shared" si="196"/>
        <v>4.617097657283491</v>
      </c>
      <c r="HW17" s="276">
        <f t="shared" si="197"/>
        <v>5.02967324567999</v>
      </c>
      <c r="HX17" s="276">
        <f t="shared" si="198"/>
        <v>5.1974361739050146</v>
      </c>
      <c r="HY17" s="276">
        <f t="shared" si="199"/>
        <v>5.3646915983081582</v>
      </c>
      <c r="HZ17" s="276">
        <f t="shared" si="200"/>
        <v>5.5314410541519008</v>
      </c>
      <c r="IA17" s="277">
        <f t="shared" si="201"/>
        <v>5.6976860720543607</v>
      </c>
      <c r="IB17" s="276">
        <f t="shared" si="202"/>
        <v>0</v>
      </c>
      <c r="IC17" s="276">
        <f t="shared" si="203"/>
        <v>0.29540511056533725</v>
      </c>
      <c r="ID17" s="276">
        <f t="shared" si="204"/>
        <v>0.59033796291534057</v>
      </c>
      <c r="IE17" s="276">
        <f t="shared" si="205"/>
        <v>0.8847993120397305</v>
      </c>
      <c r="IF17" s="276">
        <f t="shared" si="206"/>
        <v>1.178789911721241</v>
      </c>
      <c r="IG17" s="276">
        <f t="shared" si="207"/>
        <v>1.3608686338947551</v>
      </c>
      <c r="IH17" s="276">
        <f t="shared" si="208"/>
        <v>1.6328448536360201</v>
      </c>
      <c r="II17" s="276">
        <f t="shared" si="209"/>
        <v>1.9046267137562862</v>
      </c>
      <c r="IJ17" s="276">
        <f t="shared" si="210"/>
        <v>2.1762143531488083</v>
      </c>
      <c r="IK17" s="276">
        <f t="shared" si="211"/>
        <v>2.4476079106075845</v>
      </c>
      <c r="IL17" s="276">
        <f t="shared" si="212"/>
        <v>3.2767419833237765</v>
      </c>
      <c r="IM17" s="276">
        <f t="shared" si="213"/>
        <v>3.6037874296371393</v>
      </c>
      <c r="IN17" s="276">
        <f t="shared" si="214"/>
        <v>3.9306436666811737</v>
      </c>
      <c r="IO17" s="276">
        <f t="shared" si="215"/>
        <v>4.2573108039212402</v>
      </c>
      <c r="IP17" s="276">
        <f t="shared" si="216"/>
        <v>4.5837889507593674</v>
      </c>
      <c r="IQ17" s="276">
        <f t="shared" si="217"/>
        <v>5.0941554895851846</v>
      </c>
      <c r="IR17" s="276">
        <f t="shared" si="218"/>
        <v>5.2720205489232477</v>
      </c>
      <c r="IS17" s="276">
        <f t="shared" si="219"/>
        <v>5.4496435800318483</v>
      </c>
      <c r="IT17" s="276">
        <f t="shared" si="220"/>
        <v>5.6270249122486549</v>
      </c>
      <c r="IU17" s="277">
        <f t="shared" si="221"/>
        <v>5.80416487446319</v>
      </c>
      <c r="IV17" s="74">
        <f t="shared" si="50"/>
        <v>17.273031681458644</v>
      </c>
      <c r="IW17" s="275">
        <f t="shared" si="51"/>
        <v>70.027280428603575</v>
      </c>
      <c r="IX17" s="275">
        <f t="shared" si="52"/>
        <v>123.67230275027688</v>
      </c>
      <c r="IY17" s="275">
        <f t="shared" si="53"/>
        <v>163.40379839663518</v>
      </c>
      <c r="IZ17" s="275">
        <f t="shared" si="54"/>
        <v>70.324204953446369</v>
      </c>
      <c r="JA17" s="275">
        <f t="shared" si="55"/>
        <v>93.594103314243569</v>
      </c>
      <c r="JB17" s="74">
        <f t="shared" si="56"/>
        <v>17.276261649934323</v>
      </c>
      <c r="JC17" s="275">
        <f t="shared" si="57"/>
        <v>70.091213280830829</v>
      </c>
      <c r="JD17" s="275">
        <f t="shared" si="58"/>
        <v>123.89088974576855</v>
      </c>
      <c r="JE17" s="275">
        <f t="shared" si="59"/>
        <v>164.38485743107111</v>
      </c>
      <c r="JF17" s="275">
        <f t="shared" si="60"/>
        <v>70.419454892177896</v>
      </c>
      <c r="JG17" s="275">
        <f t="shared" si="61"/>
        <v>93.9108055269012</v>
      </c>
      <c r="JH17" s="524">
        <f t="shared" si="38"/>
        <v>30.842100479956201</v>
      </c>
      <c r="JI17" s="525">
        <f t="shared" si="39"/>
        <v>57.24488622488451</v>
      </c>
      <c r="JJ17" s="524">
        <f t="shared" si="40"/>
        <v>30.037776776939843</v>
      </c>
      <c r="JK17" s="525">
        <f t="shared" si="41"/>
        <v>56.840727781075984</v>
      </c>
      <c r="JL17" s="524">
        <f t="shared" si="42"/>
        <v>60.879877256896044</v>
      </c>
      <c r="JM17" s="525">
        <f t="shared" si="43"/>
        <v>114.08561400596049</v>
      </c>
      <c r="JN17" s="7">
        <f t="shared" si="62"/>
        <v>5.1995001696680615E-2</v>
      </c>
      <c r="JO17" s="7">
        <f t="shared" si="63"/>
        <v>0.16848442011192019</v>
      </c>
    </row>
    <row r="18" spans="1:275" s="3" customFormat="1" ht="13.5" customHeight="1" x14ac:dyDescent="0.2">
      <c r="A18" s="3" t="str">
        <f>'2021 estimates'!B18</f>
        <v>Bahrain</v>
      </c>
      <c r="B18" s="3" t="str">
        <f>VLOOKUP(A18,'2021 estimates'!$B$4:$C$218,2)</f>
        <v>MENA</v>
      </c>
      <c r="C18" s="371" t="str">
        <f>VLOOKUP(A18,'2021 estimates'!$B$4:$F$218,4,FALSE)</f>
        <v>Middle East &amp; North Africa</v>
      </c>
      <c r="D18" s="695">
        <f>'2021 estimates'!Q18</f>
        <v>5.9017782692824303</v>
      </c>
      <c r="E18" s="4">
        <f>'2021 estimates'!R18</f>
        <v>2.4483066294475178</v>
      </c>
      <c r="F18" s="47">
        <f>1000*'2021 estimates'!G18/5</f>
        <v>10483.799999999999</v>
      </c>
      <c r="G18" s="47">
        <f t="shared" si="44"/>
        <v>10483.799999999999</v>
      </c>
      <c r="H18" s="47">
        <f>1000*'2021 estimates'!H18/5</f>
        <v>12151.8</v>
      </c>
      <c r="I18" s="47">
        <f>1000*'2021 estimates'!I18/5</f>
        <v>9613.4</v>
      </c>
      <c r="J18" s="47">
        <f>1000*'2021 estimates'!J18/5</f>
        <v>10991.4</v>
      </c>
      <c r="K18" s="47">
        <f>1000*'2021 estimates'!K18/5</f>
        <v>10736</v>
      </c>
      <c r="L18" s="73">
        <f t="shared" si="45"/>
        <v>10736</v>
      </c>
      <c r="M18" s="47">
        <f>1000*'2021 estimates'!L18/5</f>
        <v>10477</v>
      </c>
      <c r="N18" s="47">
        <f>1000*'2021 estimates'!M18/5</f>
        <v>9603.2000000000007</v>
      </c>
      <c r="O18" s="47">
        <f>1000*'2021 estimates'!N18/5</f>
        <v>8670.6</v>
      </c>
      <c r="P18" s="22">
        <v>0</v>
      </c>
      <c r="Q18" s="124">
        <f>IF('2021 estimates'!AD18&lt;&gt;"",'2021 estimates'!AD18*5/4,IF('2021 estimates'!AL18&lt;&gt;"",'2021 estimates'!AL18*15/14,'2021 estimates'!AN18*15/14))/100000</f>
        <v>1.6249999999999999E-5</v>
      </c>
      <c r="R18" s="124">
        <f>IF('2021 estimates'!AE18&lt;&gt;"",'2021 estimates'!AE18,IF('2021 estimates'!AL18&lt;&gt;"",'2021 estimates'!AL18*15/14,'2021 estimates'!AN18*15/14))/100000</f>
        <v>2.6000000000000002E-5</v>
      </c>
      <c r="S18" s="124">
        <f>IF('2021 estimates'!AF18&lt;&gt;"",'2021 estimates'!AF18,IF('2021 estimates'!AL18&lt;&gt;"",'2021 estimates'!AL18*15/14,'2021 estimates'!AN18*15/14))/100000</f>
        <v>4.0000000000000003E-5</v>
      </c>
      <c r="T18" s="124">
        <f>IF('2021 estimates'!AG18&lt;&gt;"",'2021 estimates'!AG18,'2021 estimates'!$AP18)/100000</f>
        <v>4.7660648917095678E-5</v>
      </c>
      <c r="U18" s="22">
        <v>0</v>
      </c>
      <c r="V18" s="124">
        <f>IF('2021 estimates'!AH18&lt;&gt;"",'2021 estimates'!AH18*5/4,IF('2021 estimates'!AM18&lt;&gt;"",'2021 estimates'!AM18*15/14,'2021 estimates'!AN18*15/14))/100000</f>
        <v>1.6249999999999999E-5</v>
      </c>
      <c r="W18" s="124">
        <f>IF('2021 estimates'!AI18&lt;&gt;"",'2021 estimates'!AI18,IF('2021 estimates'!AM18&lt;&gt;"",'2021 estimates'!AM18*15/14,'2021 estimates'!AN18*15/14))/100000</f>
        <v>2.6000000000000002E-5</v>
      </c>
      <c r="X18" s="124">
        <f>IF('2021 estimates'!AJ18&lt;&gt;"",'2021 estimates'!AJ18,IF('2021 estimates'!AM18&lt;&gt;"",'2021 estimates'!AM18*15/14,'2021 estimates'!AN18*15/14))/100000</f>
        <v>4.0000000000000003E-5</v>
      </c>
      <c r="Y18" s="124">
        <f>IF('2021 estimates'!AK18&lt;&gt;"",'2021 estimates'!AK18,'2021 estimates'!$AQ18)/100000</f>
        <v>3.0748805752964951E-5</v>
      </c>
      <c r="Z18" s="81">
        <f>VLOOKUP($A18,'Mortality-WHO Global Health Obs'!$B$3:$Q$218,7,FALSE)</f>
        <v>6.4000000000000003E-3</v>
      </c>
      <c r="AA18" s="82">
        <f>VLOOKUP($A18,'Mortality-WHO Global Health Obs'!$B$3:$Q$218,9,FALSE)</f>
        <v>2.7E-4</v>
      </c>
      <c r="AB18" s="82">
        <f>VLOOKUP($A18,'Mortality-WHO Global Health Obs'!$B$3:$Q$218,11,FALSE)</f>
        <v>2.1000000000000001E-4</v>
      </c>
      <c r="AC18" s="82">
        <f>VLOOKUP($A18,'Mortality-WHO Global Health Obs'!$B$3:$Q$218,13,FALSE)</f>
        <v>1.8000000000000001E-4</v>
      </c>
      <c r="AD18" s="82">
        <f>VLOOKUP($A18,'Mortality-WHO Global Health Obs'!$B$3:$Q$218,15,FALSE)</f>
        <v>6.4000000000000005E-4</v>
      </c>
      <c r="AE18" s="81">
        <f>VLOOKUP($A18,'Mortality-WHO Global Health Obs'!$B$3:$Q$218,8,FALSE)</f>
        <v>6.4599999999999996E-3</v>
      </c>
      <c r="AF18" s="82">
        <f>VLOOKUP($A18,'Mortality-WHO Global Health Obs'!$B$3:$Q$218,10,FALSE)</f>
        <v>2.7E-4</v>
      </c>
      <c r="AG18" s="82">
        <f>VLOOKUP($A18,'Mortality-WHO Global Health Obs'!$B$3:$Q$218,12,FALSE)</f>
        <v>1.8000000000000001E-4</v>
      </c>
      <c r="AH18" s="82">
        <f>VLOOKUP($A18,'Mortality-WHO Global Health Obs'!$B$3:$Q$218,14,FALSE)</f>
        <v>1.4999999999999999E-4</v>
      </c>
      <c r="AI18" s="82">
        <f>VLOOKUP($A18,'Mortality-WHO Global Health Obs'!$B$3:$Q$218,16,FALSE)</f>
        <v>2.4000000000000001E-4</v>
      </c>
      <c r="AJ18" s="81">
        <f t="shared" si="0"/>
        <v>1.5669162428464115E-2</v>
      </c>
      <c r="AK18" s="82">
        <f t="shared" si="1"/>
        <v>6.6104278995082982E-4</v>
      </c>
      <c r="AL18" s="82">
        <f t="shared" si="1"/>
        <v>5.1414439218397878E-4</v>
      </c>
      <c r="AM18" s="82">
        <f t="shared" si="1"/>
        <v>4.406951933005532E-4</v>
      </c>
      <c r="AN18" s="82">
        <f t="shared" si="1"/>
        <v>1.5669162428464114E-3</v>
      </c>
      <c r="AO18" s="81">
        <f t="shared" si="1"/>
        <v>1.5816060826230965E-2</v>
      </c>
      <c r="AP18" s="82">
        <f t="shared" si="1"/>
        <v>6.6104278995082982E-4</v>
      </c>
      <c r="AQ18" s="82">
        <f t="shared" si="1"/>
        <v>4.406951933005532E-4</v>
      </c>
      <c r="AR18" s="82">
        <f t="shared" si="1"/>
        <v>3.6724599441712762E-4</v>
      </c>
      <c r="AS18" s="82">
        <f t="shared" si="1"/>
        <v>5.875935910674043E-4</v>
      </c>
      <c r="AT18" s="272">
        <f t="shared" si="46"/>
        <v>0</v>
      </c>
      <c r="AU18" s="266">
        <f t="shared" si="2"/>
        <v>0.17036174999999998</v>
      </c>
      <c r="AV18" s="266">
        <f t="shared" si="3"/>
        <v>0.31594680000000003</v>
      </c>
      <c r="AW18" s="266">
        <f t="shared" si="4"/>
        <v>0.38453600000000004</v>
      </c>
      <c r="AX18" s="266">
        <f t="shared" si="47"/>
        <v>0.52385725650736537</v>
      </c>
      <c r="AY18" s="272">
        <f t="shared" si="48"/>
        <v>0</v>
      </c>
      <c r="AZ18" s="266">
        <f t="shared" si="5"/>
        <v>0.17445999999999998</v>
      </c>
      <c r="BA18" s="266">
        <f t="shared" si="6"/>
        <v>0.27240200000000003</v>
      </c>
      <c r="BB18" s="266">
        <f t="shared" si="7"/>
        <v>0.38412800000000008</v>
      </c>
      <c r="BC18" s="266">
        <f t="shared" si="8"/>
        <v>0.26661059516165792</v>
      </c>
      <c r="BD18" s="74">
        <f t="shared" si="49"/>
        <v>0</v>
      </c>
      <c r="BE18" s="515">
        <f t="shared" si="64"/>
        <v>0</v>
      </c>
      <c r="BF18" s="515">
        <f t="shared" si="65"/>
        <v>0.1703054604037052</v>
      </c>
      <c r="BG18" s="515">
        <f t="shared" si="66"/>
        <v>0.34049837881235667</v>
      </c>
      <c r="BH18" s="515">
        <f t="shared" si="67"/>
        <v>0.51057882959644507</v>
      </c>
      <c r="BI18" s="515">
        <f t="shared" si="68"/>
        <v>0.78882367675710319</v>
      </c>
      <c r="BJ18" s="515">
        <f t="shared" si="69"/>
        <v>1.1042838114683875</v>
      </c>
      <c r="BK18" s="515">
        <f t="shared" si="70"/>
        <v>1.4195817958083765</v>
      </c>
      <c r="BL18" s="515">
        <f t="shared" si="71"/>
        <v>1.7347177131243461</v>
      </c>
      <c r="BM18" s="515">
        <f t="shared" si="72"/>
        <v>2.0496916467207305</v>
      </c>
      <c r="BN18" s="515">
        <f t="shared" si="73"/>
        <v>1.8705804634669685</v>
      </c>
      <c r="BO18" s="515">
        <f t="shared" si="74"/>
        <v>2.2542075763504128</v>
      </c>
      <c r="BP18" s="515">
        <f t="shared" si="75"/>
        <v>2.6376656638562608</v>
      </c>
      <c r="BQ18" s="515">
        <f t="shared" si="76"/>
        <v>3.020954800456773</v>
      </c>
      <c r="BR18" s="515">
        <f t="shared" si="77"/>
        <v>3.4040750605913979</v>
      </c>
      <c r="BS18" s="515">
        <f t="shared" si="78"/>
        <v>4.3298649049528883</v>
      </c>
      <c r="BT18" s="515">
        <f t="shared" si="79"/>
        <v>4.8465328395928307</v>
      </c>
      <c r="BU18" s="515">
        <f t="shared" si="80"/>
        <v>5.3623918327910811</v>
      </c>
      <c r="BV18" s="515">
        <f t="shared" si="81"/>
        <v>5.877443151098575</v>
      </c>
      <c r="BW18" s="516">
        <f t="shared" si="82"/>
        <v>6.3916880590832239</v>
      </c>
      <c r="BX18" s="515">
        <v>0</v>
      </c>
      <c r="BY18" s="515">
        <f t="shared" si="83"/>
        <v>0</v>
      </c>
      <c r="BZ18" s="515">
        <f t="shared" si="84"/>
        <v>0.17440235629201042</v>
      </c>
      <c r="CA18" s="515">
        <f t="shared" si="85"/>
        <v>0.34868946326040756</v>
      </c>
      <c r="CB18" s="515">
        <f t="shared" si="86"/>
        <v>0.52286139706475077</v>
      </c>
      <c r="CC18" s="515">
        <f t="shared" si="87"/>
        <v>0.68010547090835671</v>
      </c>
      <c r="CD18" s="515">
        <f t="shared" si="88"/>
        <v>0.95214780782708375</v>
      </c>
      <c r="CE18" s="515">
        <f t="shared" si="89"/>
        <v>1.2240702834086539</v>
      </c>
      <c r="CF18" s="515">
        <f t="shared" si="90"/>
        <v>1.4958729504637447</v>
      </c>
      <c r="CG18" s="515">
        <f t="shared" si="91"/>
        <v>1.7675558617797655</v>
      </c>
      <c r="CH18" s="515">
        <f t="shared" si="92"/>
        <v>1.8690529974405572</v>
      </c>
      <c r="CI18" s="515">
        <f t="shared" si="93"/>
        <v>2.2524241994532428</v>
      </c>
      <c r="CJ18" s="515">
        <f t="shared" si="94"/>
        <v>2.6356546357770139</v>
      </c>
      <c r="CK18" s="515">
        <f t="shared" si="95"/>
        <v>3.0187443580980151</v>
      </c>
      <c r="CL18" s="515">
        <f t="shared" si="96"/>
        <v>3.4016934180834122</v>
      </c>
      <c r="CM18" s="515">
        <f t="shared" si="97"/>
        <v>3.4169757884160656</v>
      </c>
      <c r="CN18" s="515">
        <f t="shared" si="98"/>
        <v>3.6815008739411565</v>
      </c>
      <c r="CO18" s="515">
        <f t="shared" si="99"/>
        <v>3.9458705718781628</v>
      </c>
      <c r="CP18" s="515">
        <f t="shared" si="100"/>
        <v>4.2100849735050154</v>
      </c>
      <c r="CQ18" s="516">
        <f t="shared" si="101"/>
        <v>4.4741441700460269</v>
      </c>
      <c r="CR18" s="515">
        <f t="shared" si="102"/>
        <v>0</v>
      </c>
      <c r="CS18" s="515">
        <f t="shared" si="103"/>
        <v>8.5180874999999989E-2</v>
      </c>
      <c r="CT18" s="515">
        <f t="shared" si="104"/>
        <v>0.25548633540370519</v>
      </c>
      <c r="CU18" s="515">
        <f t="shared" si="105"/>
        <v>0.42567925381235666</v>
      </c>
      <c r="CV18" s="515">
        <f t="shared" si="106"/>
        <v>0.59575970459644512</v>
      </c>
      <c r="CW18" s="515">
        <f t="shared" si="107"/>
        <v>0.94679707675710323</v>
      </c>
      <c r="CX18" s="515">
        <f t="shared" si="108"/>
        <v>1.2622572114683874</v>
      </c>
      <c r="CY18" s="515">
        <f t="shared" si="109"/>
        <v>1.5775551958083764</v>
      </c>
      <c r="CZ18" s="515">
        <f t="shared" si="110"/>
        <v>1.892691113124346</v>
      </c>
      <c r="DA18" s="515">
        <f t="shared" si="111"/>
        <v>2.2076650467207304</v>
      </c>
      <c r="DB18" s="515">
        <f t="shared" si="112"/>
        <v>2.0628484634669686</v>
      </c>
      <c r="DC18" s="515">
        <f t="shared" si="113"/>
        <v>2.4464755763504127</v>
      </c>
      <c r="DD18" s="515">
        <f t="shared" si="114"/>
        <v>2.8299336638562607</v>
      </c>
      <c r="DE18" s="515">
        <f t="shared" si="115"/>
        <v>3.2132228004567729</v>
      </c>
      <c r="DF18" s="515">
        <f t="shared" si="116"/>
        <v>3.5963430605913977</v>
      </c>
      <c r="DG18" s="515">
        <f t="shared" si="117"/>
        <v>4.5917935332065714</v>
      </c>
      <c r="DH18" s="515">
        <f t="shared" si="118"/>
        <v>5.1084614678465137</v>
      </c>
      <c r="DI18" s="515">
        <f t="shared" si="119"/>
        <v>5.6243204610447641</v>
      </c>
      <c r="DJ18" s="515">
        <f t="shared" si="120"/>
        <v>6.139371779352258</v>
      </c>
      <c r="DK18" s="516">
        <f t="shared" si="121"/>
        <v>6.6536166873369069</v>
      </c>
      <c r="DL18" s="515">
        <f t="shared" si="122"/>
        <v>0</v>
      </c>
      <c r="DM18" s="515">
        <f t="shared" si="123"/>
        <v>8.7229999999999988E-2</v>
      </c>
      <c r="DN18" s="515">
        <f t="shared" si="124"/>
        <v>0.26163235629201043</v>
      </c>
      <c r="DO18" s="515">
        <f t="shared" si="125"/>
        <v>0.43591946326040754</v>
      </c>
      <c r="DP18" s="515">
        <f t="shared" si="126"/>
        <v>0.6100913970647508</v>
      </c>
      <c r="DQ18" s="515">
        <f t="shared" si="127"/>
        <v>0.81630647090835673</v>
      </c>
      <c r="DR18" s="515">
        <f t="shared" si="128"/>
        <v>1.0883488078270838</v>
      </c>
      <c r="DS18" s="515">
        <f t="shared" si="129"/>
        <v>1.3602712834086539</v>
      </c>
      <c r="DT18" s="515">
        <f t="shared" si="130"/>
        <v>1.6320739504637447</v>
      </c>
      <c r="DU18" s="515">
        <f t="shared" si="131"/>
        <v>1.9037568617797656</v>
      </c>
      <c r="DV18" s="515">
        <f t="shared" si="132"/>
        <v>2.0611169974405574</v>
      </c>
      <c r="DW18" s="515">
        <f t="shared" si="133"/>
        <v>2.444488199453243</v>
      </c>
      <c r="DX18" s="515">
        <f t="shared" si="134"/>
        <v>2.8277186357770141</v>
      </c>
      <c r="DY18" s="515">
        <f t="shared" si="135"/>
        <v>3.2108083580980153</v>
      </c>
      <c r="DZ18" s="515">
        <f t="shared" si="136"/>
        <v>3.5937574180834124</v>
      </c>
      <c r="EA18" s="515">
        <f t="shared" si="137"/>
        <v>3.5502810859968945</v>
      </c>
      <c r="EB18" s="515">
        <f t="shared" si="138"/>
        <v>3.8148061715219854</v>
      </c>
      <c r="EC18" s="515">
        <f t="shared" si="139"/>
        <v>4.0791758694589921</v>
      </c>
      <c r="ED18" s="515">
        <f t="shared" si="140"/>
        <v>4.3433902710858447</v>
      </c>
      <c r="EE18" s="516">
        <f t="shared" si="141"/>
        <v>4.6074494676268563</v>
      </c>
      <c r="EF18" s="276">
        <f t="shared" si="142"/>
        <v>0</v>
      </c>
      <c r="EG18" s="276">
        <f t="shared" si="143"/>
        <v>5.6289596294786866E-5</v>
      </c>
      <c r="EH18" s="276">
        <f t="shared" si="144"/>
        <v>1.6883159134851666E-4</v>
      </c>
      <c r="EI18" s="276">
        <f t="shared" si="145"/>
        <v>2.8129921591159599E-4</v>
      </c>
      <c r="EJ18" s="276">
        <f t="shared" si="146"/>
        <v>3.9369251912985603E-4</v>
      </c>
      <c r="EK18" s="276">
        <f t="shared" si="147"/>
        <v>4.8666528871572418E-4</v>
      </c>
      <c r="EL18" s="276">
        <f t="shared" si="148"/>
        <v>6.4881566001112915E-4</v>
      </c>
      <c r="EM18" s="276">
        <f t="shared" si="149"/>
        <v>8.108826840305456E-4</v>
      </c>
      <c r="EN18" s="276">
        <f t="shared" si="150"/>
        <v>9.7286640361549331E-4</v>
      </c>
      <c r="EO18" s="276">
        <f t="shared" si="151"/>
        <v>1.1347668615854717E-3</v>
      </c>
      <c r="EP18" s="276">
        <f t="shared" si="152"/>
        <v>9.0888711655586092E-4</v>
      </c>
      <c r="EQ18" s="276">
        <f t="shared" si="153"/>
        <v>1.0779124941520794E-3</v>
      </c>
      <c r="ER18" s="276">
        <f t="shared" si="154"/>
        <v>1.2468633994878341E-3</v>
      </c>
      <c r="ES18" s="276">
        <f t="shared" si="155"/>
        <v>1.4157398653754621E-3</v>
      </c>
      <c r="ET18" s="276">
        <f t="shared" si="156"/>
        <v>1.5845419246128425E-3</v>
      </c>
      <c r="EU18" s="276">
        <f t="shared" si="157"/>
        <v>7.1893218674230312E-3</v>
      </c>
      <c r="EV18" s="276">
        <f t="shared" si="158"/>
        <v>7.9982633091148364E-3</v>
      </c>
      <c r="EW18" s="276">
        <f t="shared" si="159"/>
        <v>8.8059381998708986E-3</v>
      </c>
      <c r="EX18" s="276">
        <f t="shared" si="160"/>
        <v>9.6123485227164289E-3</v>
      </c>
      <c r="EY18" s="277">
        <f t="shared" si="161"/>
        <v>1.0417496257571837E-2</v>
      </c>
      <c r="EZ18" s="276">
        <f t="shared" si="162"/>
        <v>0</v>
      </c>
      <c r="FA18" s="276">
        <f t="shared" si="163"/>
        <v>5.7643707989548806E-5</v>
      </c>
      <c r="FB18" s="276">
        <f t="shared" si="164"/>
        <v>1.7289303160282292E-4</v>
      </c>
      <c r="FC18" s="276">
        <f t="shared" si="165"/>
        <v>2.8806619565681282E-4</v>
      </c>
      <c r="FD18" s="276">
        <f t="shared" si="166"/>
        <v>4.0316325047960993E-4</v>
      </c>
      <c r="FE18" s="276">
        <f t="shared" si="167"/>
        <v>3.5966308127299205E-4</v>
      </c>
      <c r="FF18" s="276">
        <f t="shared" si="168"/>
        <v>4.7952441842987869E-4</v>
      </c>
      <c r="FG18" s="276">
        <f t="shared" si="169"/>
        <v>5.993329449091783E-4</v>
      </c>
      <c r="FH18" s="276">
        <f t="shared" si="170"/>
        <v>7.1908868397917505E-4</v>
      </c>
      <c r="FI18" s="276">
        <f t="shared" si="171"/>
        <v>8.3879165889790149E-4</v>
      </c>
      <c r="FJ18" s="276">
        <f t="shared" si="172"/>
        <v>7.5679798731453972E-4</v>
      </c>
      <c r="FK18" s="276">
        <f t="shared" si="173"/>
        <v>8.9756367622877316E-4</v>
      </c>
      <c r="FL18" s="276">
        <f t="shared" si="174"/>
        <v>1.0382776789989469E-3</v>
      </c>
      <c r="FM18" s="276">
        <f t="shared" si="175"/>
        <v>1.1789400146031057E-3</v>
      </c>
      <c r="FN18" s="276">
        <f t="shared" si="176"/>
        <v>1.3195507020123253E-3</v>
      </c>
      <c r="FO18" s="276">
        <f t="shared" si="177"/>
        <v>2.085509636566658E-3</v>
      </c>
      <c r="FP18" s="276">
        <f t="shared" si="178"/>
        <v>2.2408972246514731E-3</v>
      </c>
      <c r="FQ18" s="276">
        <f t="shared" si="179"/>
        <v>2.3961935348051889E-3</v>
      </c>
      <c r="FR18" s="276">
        <f t="shared" si="180"/>
        <v>2.551398620646377E-3</v>
      </c>
      <c r="FS18" s="277">
        <f t="shared" si="181"/>
        <v>2.7065125357621138E-3</v>
      </c>
      <c r="FT18" s="74">
        <f>SUM($EF18:EF18)</f>
        <v>0</v>
      </c>
      <c r="FU18" s="276">
        <f>SUM($EF18:EG18)</f>
        <v>5.6289596294786866E-5</v>
      </c>
      <c r="FV18" s="276">
        <f>SUM($EF18:EH18)</f>
        <v>2.2512118764330351E-4</v>
      </c>
      <c r="FW18" s="276">
        <f>SUM($EF18:EI18)</f>
        <v>5.0642040355489951E-4</v>
      </c>
      <c r="FX18" s="276">
        <f>SUM($EF18:EJ18)</f>
        <v>9.0011292268475554E-4</v>
      </c>
      <c r="FY18" s="276">
        <f>SUM($EF18:EK18)</f>
        <v>1.3867782114004798E-3</v>
      </c>
      <c r="FZ18" s="276">
        <f>SUM($EF18:EL18)</f>
        <v>2.0355938714116091E-3</v>
      </c>
      <c r="GA18" s="276">
        <f>SUM($EF18:EM18)</f>
        <v>2.8464765554421546E-3</v>
      </c>
      <c r="GB18" s="276">
        <f>SUM($EF18:EN18)</f>
        <v>3.8193429590576478E-3</v>
      </c>
      <c r="GC18" s="276">
        <f>SUM($EF18:EO18)</f>
        <v>4.9541098206431194E-3</v>
      </c>
      <c r="GD18" s="276">
        <f>SUM($EF18:EP18)</f>
        <v>5.8629969371989804E-3</v>
      </c>
      <c r="GE18" s="276">
        <f>SUM($EF18:EQ18)</f>
        <v>6.9409094313510594E-3</v>
      </c>
      <c r="GF18" s="276">
        <f>SUM($EF18:ER18)</f>
        <v>8.1877728308388936E-3</v>
      </c>
      <c r="GG18" s="276">
        <f>SUM($EF18:ES18)</f>
        <v>9.6035126962143551E-3</v>
      </c>
      <c r="GH18" s="276">
        <f>SUM($EF18:ET18)</f>
        <v>1.1188054620827198E-2</v>
      </c>
      <c r="GI18" s="276">
        <f>SUM($EF18:EU18)</f>
        <v>1.8377376488250229E-2</v>
      </c>
      <c r="GJ18" s="276">
        <f>SUM($EF18:EV18)</f>
        <v>2.6375639797365066E-2</v>
      </c>
      <c r="GK18" s="276">
        <f>SUM($EF18:EW18)</f>
        <v>3.5181577997235966E-2</v>
      </c>
      <c r="GL18" s="276">
        <f>SUM($EF18:EX18)</f>
        <v>4.4793926519952398E-2</v>
      </c>
      <c r="GM18" s="276">
        <f>SUM($EF18:EY18)</f>
        <v>5.5211422777524236E-2</v>
      </c>
      <c r="GN18" s="74">
        <f>SUM($EZ18:EZ18)</f>
        <v>0</v>
      </c>
      <c r="GO18" s="276">
        <f>SUM($EZ18:FA18)</f>
        <v>5.7643707989548806E-5</v>
      </c>
      <c r="GP18" s="276">
        <f>SUM($EZ18:FB18)</f>
        <v>2.3053673959237174E-4</v>
      </c>
      <c r="GQ18" s="276">
        <f>SUM($EZ18:FC18)</f>
        <v>5.1860293524918458E-4</v>
      </c>
      <c r="GR18" s="276">
        <f>SUM($EZ18:FD18)</f>
        <v>9.2176618572879451E-4</v>
      </c>
      <c r="GS18" s="276">
        <f>SUM($EZ18:FE18)</f>
        <v>1.2814292670017865E-3</v>
      </c>
      <c r="GT18" s="276">
        <f>SUM($EZ18:FF18)</f>
        <v>1.7609536854316652E-3</v>
      </c>
      <c r="GU18" s="276">
        <f>SUM($EZ18:FG18)</f>
        <v>2.3602866303408434E-3</v>
      </c>
      <c r="GV18" s="276">
        <f>SUM($EZ18:FH18)</f>
        <v>3.0793753143200184E-3</v>
      </c>
      <c r="GW18" s="276">
        <f>SUM($EZ18:FI18)</f>
        <v>3.9181669732179202E-3</v>
      </c>
      <c r="GX18" s="276">
        <f>SUM($EZ18:FJ18)</f>
        <v>4.6749649605324602E-3</v>
      </c>
      <c r="GY18" s="276">
        <f>SUM($EZ18:FK18)</f>
        <v>5.5725286367612334E-3</v>
      </c>
      <c r="GZ18" s="276">
        <f>SUM($EZ18:FL18)</f>
        <v>6.6108063157601805E-3</v>
      </c>
      <c r="HA18" s="276">
        <f>SUM($EZ18:FM18)</f>
        <v>7.7897463303632864E-3</v>
      </c>
      <c r="HB18" s="276">
        <f>SUM($EZ18:FN18)</f>
        <v>9.1092970323756114E-3</v>
      </c>
      <c r="HC18" s="276">
        <f>SUM($EZ18:FO18)</f>
        <v>1.1194806668942269E-2</v>
      </c>
      <c r="HD18" s="276">
        <f>SUM($EZ18:FP18)</f>
        <v>1.3435703893593743E-2</v>
      </c>
      <c r="HE18" s="276">
        <f>SUM($EZ18:FQ18)</f>
        <v>1.5831897428398932E-2</v>
      </c>
      <c r="HF18" s="276">
        <f>SUM($EZ18:FR18)</f>
        <v>1.838329604904531E-2</v>
      </c>
      <c r="HG18" s="277">
        <f>SUM($EZ18:FS18)</f>
        <v>2.1089808584807423E-2</v>
      </c>
      <c r="HH18" s="74">
        <f t="shared" si="182"/>
        <v>0</v>
      </c>
      <c r="HI18" s="276">
        <f t="shared" si="183"/>
        <v>0.1703054604037052</v>
      </c>
      <c r="HJ18" s="276">
        <f t="shared" si="184"/>
        <v>0.34049837881235667</v>
      </c>
      <c r="HK18" s="276">
        <f t="shared" si="185"/>
        <v>0.51057882959644507</v>
      </c>
      <c r="HL18" s="276">
        <f t="shared" si="186"/>
        <v>0.68054688707731514</v>
      </c>
      <c r="HM18" s="276">
        <f t="shared" si="187"/>
        <v>1.1042838114683875</v>
      </c>
      <c r="HN18" s="276">
        <f t="shared" si="188"/>
        <v>1.4195817958083765</v>
      </c>
      <c r="HO18" s="276">
        <f t="shared" si="189"/>
        <v>1.7347177131243461</v>
      </c>
      <c r="HP18" s="276">
        <f t="shared" si="190"/>
        <v>2.0496916467207305</v>
      </c>
      <c r="HQ18" s="276">
        <f t="shared" si="191"/>
        <v>2.364503679859145</v>
      </c>
      <c r="HR18" s="276">
        <f t="shared" si="192"/>
        <v>2.2542075763504128</v>
      </c>
      <c r="HS18" s="276">
        <f t="shared" si="193"/>
        <v>2.6376656638562608</v>
      </c>
      <c r="HT18" s="276">
        <f t="shared" si="194"/>
        <v>3.020954800456773</v>
      </c>
      <c r="HU18" s="276">
        <f t="shared" si="195"/>
        <v>3.4040750605913979</v>
      </c>
      <c r="HV18" s="276">
        <f t="shared" si="196"/>
        <v>3.7870265186667851</v>
      </c>
      <c r="HW18" s="276">
        <f t="shared" si="197"/>
        <v>4.8465328395928307</v>
      </c>
      <c r="HX18" s="276">
        <f t="shared" si="198"/>
        <v>5.3623918327910811</v>
      </c>
      <c r="HY18" s="276">
        <f t="shared" si="199"/>
        <v>5.877443151098575</v>
      </c>
      <c r="HZ18" s="276">
        <f t="shared" si="200"/>
        <v>6.3916880590832239</v>
      </c>
      <c r="IA18" s="277">
        <f t="shared" si="201"/>
        <v>6.9051278193330168</v>
      </c>
      <c r="IB18" s="276">
        <f t="shared" si="202"/>
        <v>0</v>
      </c>
      <c r="IC18" s="276">
        <f t="shared" si="203"/>
        <v>0.17440235629201042</v>
      </c>
      <c r="ID18" s="276">
        <f t="shared" si="204"/>
        <v>0.34868946326040756</v>
      </c>
      <c r="IE18" s="276">
        <f t="shared" si="205"/>
        <v>0.52286139706475077</v>
      </c>
      <c r="IF18" s="276">
        <f t="shared" si="206"/>
        <v>0.69691823381427109</v>
      </c>
      <c r="IG18" s="276">
        <f t="shared" si="207"/>
        <v>0.95214780782708375</v>
      </c>
      <c r="IH18" s="276">
        <f t="shared" si="208"/>
        <v>1.2240702834086539</v>
      </c>
      <c r="II18" s="276">
        <f t="shared" si="209"/>
        <v>1.4958729504637447</v>
      </c>
      <c r="IJ18" s="276">
        <f t="shared" si="210"/>
        <v>1.7675558617797655</v>
      </c>
      <c r="IK18" s="276">
        <f t="shared" si="211"/>
        <v>2.0391190701208677</v>
      </c>
      <c r="IL18" s="276">
        <f t="shared" si="212"/>
        <v>2.2524241994532428</v>
      </c>
      <c r="IM18" s="276">
        <f t="shared" si="213"/>
        <v>2.6356546357770139</v>
      </c>
      <c r="IN18" s="276">
        <f t="shared" si="214"/>
        <v>3.0187443580980151</v>
      </c>
      <c r="IO18" s="276">
        <f t="shared" si="215"/>
        <v>3.4016934180834122</v>
      </c>
      <c r="IP18" s="276">
        <f t="shared" si="216"/>
        <v>3.7845018673813997</v>
      </c>
      <c r="IQ18" s="276">
        <f t="shared" si="217"/>
        <v>3.6815008739411565</v>
      </c>
      <c r="IR18" s="276">
        <f t="shared" si="218"/>
        <v>3.9458705718781628</v>
      </c>
      <c r="IS18" s="276">
        <f t="shared" si="219"/>
        <v>4.2100849735050154</v>
      </c>
      <c r="IT18" s="276">
        <f t="shared" si="220"/>
        <v>4.4741441700460269</v>
      </c>
      <c r="IU18" s="277">
        <f t="shared" si="221"/>
        <v>4.7380482526719225</v>
      </c>
      <c r="IV18" s="74">
        <f t="shared" si="50"/>
        <v>2.5976384752688233</v>
      </c>
      <c r="IW18" s="275">
        <f t="shared" si="51"/>
        <v>12.977400295314217</v>
      </c>
      <c r="IX18" s="275">
        <f t="shared" si="52"/>
        <v>29.42914388732753</v>
      </c>
      <c r="IY18" s="275">
        <f t="shared" si="53"/>
        <v>51.122790990608408</v>
      </c>
      <c r="IZ18" s="275">
        <f t="shared" si="54"/>
        <v>15.001394219303522</v>
      </c>
      <c r="JA18" s="275">
        <f t="shared" si="55"/>
        <v>24.031743412129742</v>
      </c>
      <c r="JB18" s="74">
        <f t="shared" si="56"/>
        <v>2.5976384752688233</v>
      </c>
      <c r="JC18" s="275">
        <f t="shared" si="57"/>
        <v>12.979400923916888</v>
      </c>
      <c r="JD18" s="275">
        <f t="shared" si="58"/>
        <v>29.43871635251304</v>
      </c>
      <c r="JE18" s="275">
        <f t="shared" si="59"/>
        <v>47.030453740028037</v>
      </c>
      <c r="JF18" s="275">
        <f t="shared" si="60"/>
        <v>15.005251917232917</v>
      </c>
      <c r="JG18" s="275">
        <f t="shared" si="61"/>
        <v>23.011552372931696</v>
      </c>
      <c r="JH18" s="524">
        <f t="shared" si="38"/>
        <v>23.392301350102855</v>
      </c>
      <c r="JI18" s="525">
        <f t="shared" si="39"/>
        <v>51.487853594811511</v>
      </c>
      <c r="JJ18" s="524">
        <f t="shared" si="40"/>
        <v>22.328965551340826</v>
      </c>
      <c r="JK18" s="525">
        <f t="shared" si="41"/>
        <v>42.718078161255178</v>
      </c>
      <c r="JL18" s="524">
        <f t="shared" si="42"/>
        <v>45.721266901443684</v>
      </c>
      <c r="JM18" s="525">
        <f t="shared" si="43"/>
        <v>94.20593175606669</v>
      </c>
      <c r="JN18" s="7">
        <f t="shared" si="62"/>
        <v>2.0297351653202809E-2</v>
      </c>
      <c r="JO18" s="7">
        <f t="shared" si="63"/>
        <v>7.6301231362331662E-2</v>
      </c>
    </row>
    <row r="19" spans="1:275" s="3" customFormat="1" ht="13.5" customHeight="1" x14ac:dyDescent="0.2">
      <c r="A19" s="3" t="str">
        <f>'2021 estimates'!B19</f>
        <v>Bangladesh</v>
      </c>
      <c r="B19" s="3" t="str">
        <f>VLOOKUP(A19,'2021 estimates'!$B$4:$C$218,2)</f>
        <v>SEA</v>
      </c>
      <c r="C19" s="371" t="str">
        <f>VLOOKUP(A19,'2021 estimates'!$B$4:$F$218,4,FALSE)</f>
        <v>South Asia</v>
      </c>
      <c r="D19" s="695">
        <f>'2021 estimates'!Q19</f>
        <v>25.589660577717499</v>
      </c>
      <c r="E19" s="4">
        <f>'2021 estimates'!R19</f>
        <v>9.0735162097493696</v>
      </c>
      <c r="F19" s="47">
        <f>1000*'2021 estimates'!G19/5</f>
        <v>1456641.4</v>
      </c>
      <c r="G19" s="47">
        <f t="shared" si="44"/>
        <v>1456641.4</v>
      </c>
      <c r="H19" s="47">
        <f>1000*'2021 estimates'!H19/5</f>
        <v>1486877.2</v>
      </c>
      <c r="I19" s="47">
        <f>1000*'2021 estimates'!I19/5</f>
        <v>1526680.6</v>
      </c>
      <c r="J19" s="47">
        <f>1000*'2021 estimates'!J19/5</f>
        <v>1582620.8</v>
      </c>
      <c r="K19" s="47">
        <f>1000*'2021 estimates'!K19/5</f>
        <v>1394302.8</v>
      </c>
      <c r="L19" s="73">
        <f t="shared" si="45"/>
        <v>1394302.8</v>
      </c>
      <c r="M19" s="47">
        <f>1000*'2021 estimates'!L19/5</f>
        <v>1425136.6</v>
      </c>
      <c r="N19" s="47">
        <f>1000*'2021 estimates'!M19/5</f>
        <v>1461632</v>
      </c>
      <c r="O19" s="47">
        <f>1000*'2021 estimates'!N19/5</f>
        <v>1511443.4</v>
      </c>
      <c r="P19" s="22">
        <v>0</v>
      </c>
      <c r="Q19" s="124">
        <f>IF('2021 estimates'!AD19&lt;&gt;"",'2021 estimates'!AD19*5/4,IF('2021 estimates'!AL19&lt;&gt;"",'2021 estimates'!AL19*15/14,'2021 estimates'!AN19*15/14))/100000</f>
        <v>3.1250000000000001E-6</v>
      </c>
      <c r="R19" s="124">
        <f>IF('2021 estimates'!AE19&lt;&gt;"",'2021 estimates'!AE19,IF('2021 estimates'!AL19&lt;&gt;"",'2021 estimates'!AL19*15/14,'2021 estimates'!AN19*15/14))/100000</f>
        <v>1.0900000000000001E-5</v>
      </c>
      <c r="S19" s="124">
        <f>IF('2021 estimates'!AF19&lt;&gt;"",'2021 estimates'!AF19,IF('2021 estimates'!AL19&lt;&gt;"",'2021 estimates'!AL19*15/14,'2021 estimates'!AN19*15/14))/100000</f>
        <v>1.8E-5</v>
      </c>
      <c r="T19" s="124">
        <f>IF('2021 estimates'!AG19&lt;&gt;"",'2021 estimates'!AG19,'2021 estimates'!$AP19)/100000</f>
        <v>9.4999999999999988E-6</v>
      </c>
      <c r="U19" s="22">
        <v>0</v>
      </c>
      <c r="V19" s="124">
        <f>IF('2021 estimates'!AH19&lt;&gt;"",'2021 estimates'!AH19*5/4,IF('2021 estimates'!AM19&lt;&gt;"",'2021 estimates'!AM19*15/14,'2021 estimates'!AN19*15/14))/100000</f>
        <v>7.3749999999999997E-6</v>
      </c>
      <c r="W19" s="124">
        <f>IF('2021 estimates'!AI19&lt;&gt;"",'2021 estimates'!AI19,IF('2021 estimates'!AM19&lt;&gt;"",'2021 estimates'!AM19*15/14,'2021 estimates'!AN19*15/14))/100000</f>
        <v>1.0700000000000001E-5</v>
      </c>
      <c r="X19" s="124">
        <f>IF('2021 estimates'!AJ19&lt;&gt;"",'2021 estimates'!AJ19,IF('2021 estimates'!AM19&lt;&gt;"",'2021 estimates'!AM19*15/14,'2021 estimates'!AN19*15/14))/100000</f>
        <v>2.7000000000000002E-5</v>
      </c>
      <c r="Y19" s="124">
        <f>IF('2021 estimates'!AK19&lt;&gt;"",'2021 estimates'!AK19,'2021 estimates'!$AQ19)/100000</f>
        <v>1.42E-5</v>
      </c>
      <c r="Z19" s="81">
        <f>VLOOKUP($A19,'Mortality-WHO Global Health Obs'!$B$3:$Q$218,7,FALSE)</f>
        <v>3.0169999999999999E-2</v>
      </c>
      <c r="AA19" s="82">
        <f>VLOOKUP($A19,'Mortality-WHO Global Health Obs'!$B$3:$Q$218,9,FALSE)</f>
        <v>1.57E-3</v>
      </c>
      <c r="AB19" s="82">
        <f>VLOOKUP($A19,'Mortality-WHO Global Health Obs'!$B$3:$Q$218,11,FALSE)</f>
        <v>4.8000000000000001E-4</v>
      </c>
      <c r="AC19" s="82">
        <f>VLOOKUP($A19,'Mortality-WHO Global Health Obs'!$B$3:$Q$218,13,FALSE)</f>
        <v>4.6999999999999999E-4</v>
      </c>
      <c r="AD19" s="82">
        <f>VLOOKUP($A19,'Mortality-WHO Global Health Obs'!$B$3:$Q$218,15,FALSE)</f>
        <v>8.0999999999999996E-4</v>
      </c>
      <c r="AE19" s="81">
        <f>VLOOKUP($A19,'Mortality-WHO Global Health Obs'!$B$3:$Q$218,8,FALSE)</f>
        <v>2.656E-2</v>
      </c>
      <c r="AF19" s="82">
        <f>VLOOKUP($A19,'Mortality-WHO Global Health Obs'!$B$3:$Q$218,10,FALSE)</f>
        <v>1.5299999999999999E-3</v>
      </c>
      <c r="AG19" s="82">
        <f>VLOOKUP($A19,'Mortality-WHO Global Health Obs'!$B$3:$Q$218,12,FALSE)</f>
        <v>5.5999999999999995E-4</v>
      </c>
      <c r="AH19" s="82">
        <f>VLOOKUP($A19,'Mortality-WHO Global Health Obs'!$B$3:$Q$218,14,FALSE)</f>
        <v>4.4999999999999999E-4</v>
      </c>
      <c r="AI19" s="82">
        <f>VLOOKUP($A19,'Mortality-WHO Global Health Obs'!$B$3:$Q$218,16,FALSE)</f>
        <v>8.0999999999999996E-4</v>
      </c>
      <c r="AJ19" s="81">
        <f t="shared" si="0"/>
        <v>0.27374798404813849</v>
      </c>
      <c r="AK19" s="82">
        <f t="shared" si="1"/>
        <v>1.424542044930651E-2</v>
      </c>
      <c r="AL19" s="82">
        <f t="shared" si="1"/>
        <v>4.3552877806796973E-3</v>
      </c>
      <c r="AM19" s="82">
        <f t="shared" si="1"/>
        <v>4.2645526185822033E-3</v>
      </c>
      <c r="AN19" s="82">
        <f t="shared" si="1"/>
        <v>7.349548129896989E-3</v>
      </c>
      <c r="AO19" s="81">
        <f t="shared" si="1"/>
        <v>0.24099259053094327</v>
      </c>
      <c r="AP19" s="82">
        <f t="shared" si="1"/>
        <v>1.3882479800916534E-2</v>
      </c>
      <c r="AQ19" s="82">
        <f t="shared" si="1"/>
        <v>5.0811690774596463E-3</v>
      </c>
      <c r="AR19" s="82">
        <f t="shared" si="1"/>
        <v>4.083082294387216E-3</v>
      </c>
      <c r="AS19" s="82">
        <f t="shared" si="1"/>
        <v>7.349548129896989E-3</v>
      </c>
      <c r="AT19" s="272">
        <f t="shared" si="46"/>
        <v>0</v>
      </c>
      <c r="AU19" s="266">
        <f t="shared" si="2"/>
        <v>4.5520043750000001</v>
      </c>
      <c r="AV19" s="266">
        <f t="shared" si="3"/>
        <v>16.20696148</v>
      </c>
      <c r="AW19" s="266">
        <f t="shared" si="4"/>
        <v>27.480250800000004</v>
      </c>
      <c r="AX19" s="266">
        <f t="shared" si="47"/>
        <v>15.034897599999999</v>
      </c>
      <c r="AY19" s="272">
        <f t="shared" si="48"/>
        <v>0</v>
      </c>
      <c r="AZ19" s="266">
        <f t="shared" si="5"/>
        <v>10.28298315</v>
      </c>
      <c r="BA19" s="266">
        <f t="shared" si="6"/>
        <v>15.248961620000003</v>
      </c>
      <c r="BB19" s="266">
        <f t="shared" si="7"/>
        <v>39.464064</v>
      </c>
      <c r="BC19" s="266">
        <f t="shared" si="8"/>
        <v>21.462496279999996</v>
      </c>
      <c r="BD19" s="74">
        <f t="shared" si="49"/>
        <v>0</v>
      </c>
      <c r="BE19" s="515">
        <f t="shared" si="64"/>
        <v>0</v>
      </c>
      <c r="BF19" s="515">
        <f t="shared" si="65"/>
        <v>4.5198116110345783</v>
      </c>
      <c r="BG19" s="515">
        <f t="shared" si="66"/>
        <v>8.9756930425810442</v>
      </c>
      <c r="BH19" s="515">
        <f t="shared" si="67"/>
        <v>13.36854855087862</v>
      </c>
      <c r="BI19" s="515">
        <f t="shared" si="68"/>
        <v>18.066656919010562</v>
      </c>
      <c r="BJ19" s="515">
        <f t="shared" si="69"/>
        <v>34.159887762845763</v>
      </c>
      <c r="BK19" s="515">
        <f t="shared" si="70"/>
        <v>50.18318036616941</v>
      </c>
      <c r="BL19" s="515">
        <f t="shared" si="71"/>
        <v>66.136838667794876</v>
      </c>
      <c r="BM19" s="515">
        <f t="shared" si="72"/>
        <v>82.021165285672964</v>
      </c>
      <c r="BN19" s="515">
        <f t="shared" si="73"/>
        <v>100.45552368362971</v>
      </c>
      <c r="BO19" s="515">
        <f t="shared" si="74"/>
        <v>127.44981805915398</v>
      </c>
      <c r="BP19" s="515">
        <f t="shared" si="75"/>
        <v>154.32923896199131</v>
      </c>
      <c r="BQ19" s="515">
        <f t="shared" si="76"/>
        <v>181.09427523302577</v>
      </c>
      <c r="BR19" s="515">
        <f t="shared" si="77"/>
        <v>207.74541363289256</v>
      </c>
      <c r="BS19" s="515">
        <f t="shared" si="78"/>
        <v>242.86767555349323</v>
      </c>
      <c r="BT19" s="515">
        <f t="shared" si="79"/>
        <v>256.06910147824601</v>
      </c>
      <c r="BU19" s="515">
        <f t="shared" si="80"/>
        <v>269.17385855907924</v>
      </c>
      <c r="BV19" s="515">
        <f t="shared" si="81"/>
        <v>282.18265466387311</v>
      </c>
      <c r="BW19" s="516">
        <f t="shared" si="82"/>
        <v>295.09619247707002</v>
      </c>
      <c r="BX19" s="515">
        <v>0</v>
      </c>
      <c r="BY19" s="515">
        <f t="shared" si="83"/>
        <v>0</v>
      </c>
      <c r="BZ19" s="515">
        <f t="shared" si="84"/>
        <v>10.212099654813002</v>
      </c>
      <c r="CA19" s="515">
        <f t="shared" si="85"/>
        <v>20.283409558992002</v>
      </c>
      <c r="CB19" s="515">
        <f t="shared" si="86"/>
        <v>30.215870719240183</v>
      </c>
      <c r="CC19" s="515">
        <f t="shared" si="87"/>
        <v>40.89621481565861</v>
      </c>
      <c r="CD19" s="515">
        <f t="shared" si="88"/>
        <v>55.89925987832703</v>
      </c>
      <c r="CE19" s="515">
        <f t="shared" si="89"/>
        <v>70.826265281140465</v>
      </c>
      <c r="CF19" s="515">
        <f t="shared" si="90"/>
        <v>85.677616414521111</v>
      </c>
      <c r="CG19" s="515">
        <f t="shared" si="91"/>
        <v>100.45369671562392</v>
      </c>
      <c r="CH19" s="515">
        <f t="shared" si="92"/>
        <v>118.10381460059045</v>
      </c>
      <c r="CI19" s="515">
        <f t="shared" si="93"/>
        <v>157.00623090298373</v>
      </c>
      <c r="CJ19" s="515">
        <f t="shared" si="94"/>
        <v>195.75012927926093</v>
      </c>
      <c r="CK19" s="515">
        <f t="shared" si="95"/>
        <v>234.33615565158547</v>
      </c>
      <c r="CL19" s="515">
        <f t="shared" si="96"/>
        <v>272.76495331014434</v>
      </c>
      <c r="CM19" s="515">
        <f t="shared" si="97"/>
        <v>321.637092685445</v>
      </c>
      <c r="CN19" s="515">
        <f t="shared" si="98"/>
        <v>340.66578647727465</v>
      </c>
      <c r="CO19" s="515">
        <f t="shared" si="99"/>
        <v>359.55514063710996</v>
      </c>
      <c r="CP19" s="515">
        <f t="shared" si="100"/>
        <v>378.30617549421038</v>
      </c>
      <c r="CQ19" s="516">
        <f t="shared" si="101"/>
        <v>396.91990390636585</v>
      </c>
      <c r="CR19" s="515">
        <f t="shared" si="102"/>
        <v>0</v>
      </c>
      <c r="CS19" s="515">
        <f t="shared" si="103"/>
        <v>2.2760021875000001</v>
      </c>
      <c r="CT19" s="515">
        <f t="shared" si="104"/>
        <v>6.7958137985345779</v>
      </c>
      <c r="CU19" s="515">
        <f t="shared" si="105"/>
        <v>11.251695230081044</v>
      </c>
      <c r="CV19" s="515">
        <f t="shared" si="106"/>
        <v>15.644550738378619</v>
      </c>
      <c r="CW19" s="515">
        <f t="shared" si="107"/>
        <v>26.170137659010564</v>
      </c>
      <c r="CX19" s="515">
        <f t="shared" si="108"/>
        <v>42.263368502845765</v>
      </c>
      <c r="CY19" s="515">
        <f t="shared" si="109"/>
        <v>58.286661106169412</v>
      </c>
      <c r="CZ19" s="515">
        <f t="shared" si="110"/>
        <v>74.240319407794871</v>
      </c>
      <c r="DA19" s="515">
        <f t="shared" si="111"/>
        <v>90.124646025672959</v>
      </c>
      <c r="DB19" s="515">
        <f t="shared" si="112"/>
        <v>114.1956490836297</v>
      </c>
      <c r="DC19" s="515">
        <f t="shared" si="113"/>
        <v>141.18994345915399</v>
      </c>
      <c r="DD19" s="515">
        <f t="shared" si="114"/>
        <v>168.06936436199132</v>
      </c>
      <c r="DE19" s="515">
        <f t="shared" si="115"/>
        <v>194.83440063302578</v>
      </c>
      <c r="DF19" s="515">
        <f t="shared" si="116"/>
        <v>221.48553903289258</v>
      </c>
      <c r="DG19" s="515">
        <f t="shared" si="117"/>
        <v>250.38512435349324</v>
      </c>
      <c r="DH19" s="515">
        <f t="shared" si="118"/>
        <v>263.58655027824602</v>
      </c>
      <c r="DI19" s="515">
        <f t="shared" si="119"/>
        <v>276.69130735907925</v>
      </c>
      <c r="DJ19" s="515">
        <f t="shared" si="120"/>
        <v>289.70010346387312</v>
      </c>
      <c r="DK19" s="516">
        <f t="shared" si="121"/>
        <v>302.61364127707003</v>
      </c>
      <c r="DL19" s="515">
        <f t="shared" si="122"/>
        <v>0</v>
      </c>
      <c r="DM19" s="515">
        <f t="shared" si="123"/>
        <v>5.1414915749999999</v>
      </c>
      <c r="DN19" s="515">
        <f t="shared" si="124"/>
        <v>15.353591229813002</v>
      </c>
      <c r="DO19" s="515">
        <f t="shared" si="125"/>
        <v>25.424901133992002</v>
      </c>
      <c r="DP19" s="515">
        <f t="shared" si="126"/>
        <v>35.357362294240183</v>
      </c>
      <c r="DQ19" s="515">
        <f t="shared" si="127"/>
        <v>48.520695625658611</v>
      </c>
      <c r="DR19" s="515">
        <f t="shared" si="128"/>
        <v>63.523740688327031</v>
      </c>
      <c r="DS19" s="515">
        <f t="shared" si="129"/>
        <v>78.450746091140473</v>
      </c>
      <c r="DT19" s="515">
        <f t="shared" si="130"/>
        <v>93.302097224521106</v>
      </c>
      <c r="DU19" s="515">
        <f t="shared" si="131"/>
        <v>108.07817752562391</v>
      </c>
      <c r="DV19" s="515">
        <f t="shared" si="132"/>
        <v>137.83584660059046</v>
      </c>
      <c r="DW19" s="515">
        <f t="shared" si="133"/>
        <v>176.73826290298373</v>
      </c>
      <c r="DX19" s="515">
        <f t="shared" si="134"/>
        <v>215.48216127926094</v>
      </c>
      <c r="DY19" s="515">
        <f t="shared" si="135"/>
        <v>254.06818765158548</v>
      </c>
      <c r="DZ19" s="515">
        <f t="shared" si="136"/>
        <v>292.49698531014434</v>
      </c>
      <c r="EA19" s="515">
        <f t="shared" si="137"/>
        <v>332.36834082544499</v>
      </c>
      <c r="EB19" s="515">
        <f t="shared" si="138"/>
        <v>351.39703461727464</v>
      </c>
      <c r="EC19" s="515">
        <f t="shared" si="139"/>
        <v>370.28638877710995</v>
      </c>
      <c r="ED19" s="515">
        <f t="shared" si="140"/>
        <v>389.03742363421037</v>
      </c>
      <c r="EE19" s="516">
        <f t="shared" si="141"/>
        <v>407.65115204636584</v>
      </c>
      <c r="EF19" s="276">
        <f t="shared" si="142"/>
        <v>0</v>
      </c>
      <c r="EG19" s="276">
        <f t="shared" si="143"/>
        <v>3.2192763965422179E-2</v>
      </c>
      <c r="EH19" s="276">
        <f t="shared" si="144"/>
        <v>9.6122943453534268E-2</v>
      </c>
      <c r="EI19" s="276">
        <f t="shared" si="145"/>
        <v>0.1591488667024252</v>
      </c>
      <c r="EJ19" s="276">
        <f t="shared" si="146"/>
        <v>0.22128332390528258</v>
      </c>
      <c r="EK19" s="276">
        <f t="shared" si="147"/>
        <v>0.11373063616479728</v>
      </c>
      <c r="EL19" s="276">
        <f t="shared" si="148"/>
        <v>0.18366887667634965</v>
      </c>
      <c r="EM19" s="276">
        <f t="shared" si="149"/>
        <v>0.25330317837453903</v>
      </c>
      <c r="EN19" s="276">
        <f t="shared" si="150"/>
        <v>0.32263486212190923</v>
      </c>
      <c r="EO19" s="276">
        <f t="shared" si="151"/>
        <v>0.39166524304077671</v>
      </c>
      <c r="EP19" s="276">
        <f t="shared" si="152"/>
        <v>0.4859564244757304</v>
      </c>
      <c r="EQ19" s="276">
        <f t="shared" si="153"/>
        <v>0.60082989716266499</v>
      </c>
      <c r="ER19" s="276">
        <f t="shared" si="154"/>
        <v>0.71521452896553761</v>
      </c>
      <c r="ES19" s="276">
        <f t="shared" si="155"/>
        <v>0.82911240013320275</v>
      </c>
      <c r="ET19" s="276">
        <f t="shared" si="156"/>
        <v>0.94252558206207282</v>
      </c>
      <c r="EU19" s="276">
        <f t="shared" si="157"/>
        <v>1.8334716752472218</v>
      </c>
      <c r="EV19" s="276">
        <f t="shared" si="158"/>
        <v>1.9301405191667862</v>
      </c>
      <c r="EW19" s="276">
        <f t="shared" si="159"/>
        <v>2.0261014952061678</v>
      </c>
      <c r="EX19" s="276">
        <f t="shared" si="160"/>
        <v>2.1213597868031271</v>
      </c>
      <c r="EY19" s="277">
        <f t="shared" si="161"/>
        <v>2.2159205394391499</v>
      </c>
      <c r="EZ19" s="276">
        <f t="shared" si="162"/>
        <v>0</v>
      </c>
      <c r="FA19" s="276">
        <f t="shared" si="163"/>
        <v>7.088349518699745E-2</v>
      </c>
      <c r="FB19" s="276">
        <f t="shared" si="164"/>
        <v>0.21167324582100014</v>
      </c>
      <c r="FC19" s="276">
        <f t="shared" si="165"/>
        <v>0.35052198975181786</v>
      </c>
      <c r="FD19" s="276">
        <f t="shared" si="166"/>
        <v>0.48745648678976955</v>
      </c>
      <c r="FE19" s="276">
        <f t="shared" si="167"/>
        <v>0.24591655733158435</v>
      </c>
      <c r="FF19" s="276">
        <f t="shared" si="168"/>
        <v>0.3219562171865632</v>
      </c>
      <c r="FG19" s="276">
        <f t="shared" si="169"/>
        <v>0.3976104866193505</v>
      </c>
      <c r="FH19" s="276">
        <f t="shared" si="170"/>
        <v>0.47288131889719903</v>
      </c>
      <c r="FI19" s="276">
        <f t="shared" si="171"/>
        <v>0.54777065738765318</v>
      </c>
      <c r="FJ19" s="276">
        <f t="shared" si="172"/>
        <v>0.56164769760673972</v>
      </c>
      <c r="FK19" s="276">
        <f t="shared" si="173"/>
        <v>0.72016562372280768</v>
      </c>
      <c r="FL19" s="276">
        <f t="shared" si="174"/>
        <v>0.87803762767546001</v>
      </c>
      <c r="FM19" s="276">
        <f t="shared" si="175"/>
        <v>1.0352663414411007</v>
      </c>
      <c r="FN19" s="276">
        <f t="shared" si="176"/>
        <v>1.1918543862714679</v>
      </c>
      <c r="FO19" s="276">
        <f t="shared" si="177"/>
        <v>2.4338024881703255</v>
      </c>
      <c r="FP19" s="276">
        <f t="shared" si="178"/>
        <v>2.5731421201646634</v>
      </c>
      <c r="FQ19" s="276">
        <f t="shared" si="179"/>
        <v>2.7114614228995828</v>
      </c>
      <c r="FR19" s="276">
        <f t="shared" si="180"/>
        <v>2.8487678678444914</v>
      </c>
      <c r="FS19" s="277">
        <f t="shared" si="181"/>
        <v>2.9850688717581666</v>
      </c>
      <c r="FT19" s="74">
        <f>SUM($EF19:EF19)</f>
        <v>0</v>
      </c>
      <c r="FU19" s="276">
        <f>SUM($EF19:EG19)</f>
        <v>3.2192763965422179E-2</v>
      </c>
      <c r="FV19" s="276">
        <f>SUM($EF19:EH19)</f>
        <v>0.12831570741895645</v>
      </c>
      <c r="FW19" s="276">
        <f>SUM($EF19:EI19)</f>
        <v>0.28746457412138166</v>
      </c>
      <c r="FX19" s="276">
        <f>SUM($EF19:EJ19)</f>
        <v>0.5087478980266642</v>
      </c>
      <c r="FY19" s="276">
        <f>SUM($EF19:EK19)</f>
        <v>0.62247853419146149</v>
      </c>
      <c r="FZ19" s="276">
        <f>SUM($EF19:EL19)</f>
        <v>0.80614741086781116</v>
      </c>
      <c r="GA19" s="276">
        <f>SUM($EF19:EM19)</f>
        <v>1.0594505892423502</v>
      </c>
      <c r="GB19" s="276">
        <f>SUM($EF19:EN19)</f>
        <v>1.3820854513642595</v>
      </c>
      <c r="GC19" s="276">
        <f>SUM($EF19:EO19)</f>
        <v>1.7737506944050363</v>
      </c>
      <c r="GD19" s="276">
        <f>SUM($EF19:EP19)</f>
        <v>2.2597071188807667</v>
      </c>
      <c r="GE19" s="276">
        <f>SUM($EF19:EQ19)</f>
        <v>2.8605370160434318</v>
      </c>
      <c r="GF19" s="276">
        <f>SUM($EF19:ER19)</f>
        <v>3.5757515450089694</v>
      </c>
      <c r="GG19" s="276">
        <f>SUM($EF19:ES19)</f>
        <v>4.4048639451421723</v>
      </c>
      <c r="GH19" s="276">
        <f>SUM($EF19:ET19)</f>
        <v>5.3473895272042453</v>
      </c>
      <c r="GI19" s="276">
        <f>SUM($EF19:EU19)</f>
        <v>7.1808612024514673</v>
      </c>
      <c r="GJ19" s="276">
        <f>SUM($EF19:EV19)</f>
        <v>9.1110017216182531</v>
      </c>
      <c r="GK19" s="276">
        <f>SUM($EF19:EW19)</f>
        <v>11.137103216824421</v>
      </c>
      <c r="GL19" s="276">
        <f>SUM($EF19:EX19)</f>
        <v>13.258463003627549</v>
      </c>
      <c r="GM19" s="276">
        <f>SUM($EF19:EY19)</f>
        <v>15.474383543066699</v>
      </c>
      <c r="GN19" s="74">
        <f>SUM($EZ19:EZ19)</f>
        <v>0</v>
      </c>
      <c r="GO19" s="276">
        <f>SUM($EZ19:FA19)</f>
        <v>7.088349518699745E-2</v>
      </c>
      <c r="GP19" s="276">
        <f>SUM($EZ19:FB19)</f>
        <v>0.2825567410079976</v>
      </c>
      <c r="GQ19" s="276">
        <f>SUM($EZ19:FC19)</f>
        <v>0.63307873075981547</v>
      </c>
      <c r="GR19" s="276">
        <f>SUM($EZ19:FD19)</f>
        <v>1.1205352175495851</v>
      </c>
      <c r="GS19" s="276">
        <f>SUM($EZ19:FE19)</f>
        <v>1.3664517748811695</v>
      </c>
      <c r="GT19" s="276">
        <f>SUM($EZ19:FF19)</f>
        <v>1.6884079920677326</v>
      </c>
      <c r="GU19" s="276">
        <f>SUM($EZ19:FG19)</f>
        <v>2.086018478687083</v>
      </c>
      <c r="GV19" s="276">
        <f>SUM($EZ19:FH19)</f>
        <v>2.558899797584282</v>
      </c>
      <c r="GW19" s="276">
        <f>SUM($EZ19:FI19)</f>
        <v>3.1066704549719351</v>
      </c>
      <c r="GX19" s="276">
        <f>SUM($EZ19:FJ19)</f>
        <v>3.6683181525786748</v>
      </c>
      <c r="GY19" s="276">
        <f>SUM($EZ19:FK19)</f>
        <v>4.3884837763014826</v>
      </c>
      <c r="GZ19" s="276">
        <f>SUM($EZ19:FL19)</f>
        <v>5.2665214039769426</v>
      </c>
      <c r="HA19" s="276">
        <f>SUM($EZ19:FM19)</f>
        <v>6.3017877454180429</v>
      </c>
      <c r="HB19" s="276">
        <f>SUM($EZ19:FN19)</f>
        <v>7.4936421316895103</v>
      </c>
      <c r="HC19" s="276">
        <f>SUM($EZ19:FO19)</f>
        <v>9.9274446198598358</v>
      </c>
      <c r="HD19" s="276">
        <f>SUM($EZ19:FP19)</f>
        <v>12.500586740024499</v>
      </c>
      <c r="HE19" s="276">
        <f>SUM($EZ19:FQ19)</f>
        <v>15.212048162924081</v>
      </c>
      <c r="HF19" s="276">
        <f>SUM($EZ19:FR19)</f>
        <v>18.060816030768571</v>
      </c>
      <c r="HG19" s="277">
        <f>SUM($EZ19:FS19)</f>
        <v>21.045884902526737</v>
      </c>
      <c r="HH19" s="74">
        <f t="shared" si="182"/>
        <v>0</v>
      </c>
      <c r="HI19" s="276">
        <f t="shared" si="183"/>
        <v>4.5198116110345783</v>
      </c>
      <c r="HJ19" s="276">
        <f t="shared" si="184"/>
        <v>8.9756930425810442</v>
      </c>
      <c r="HK19" s="276">
        <f t="shared" si="185"/>
        <v>13.36854855087862</v>
      </c>
      <c r="HL19" s="276">
        <f t="shared" si="186"/>
        <v>17.699269601973338</v>
      </c>
      <c r="HM19" s="276">
        <f t="shared" si="187"/>
        <v>34.159887762845763</v>
      </c>
      <c r="HN19" s="276">
        <f t="shared" si="188"/>
        <v>50.18318036616941</v>
      </c>
      <c r="HO19" s="276">
        <f t="shared" si="189"/>
        <v>66.136838667794876</v>
      </c>
      <c r="HP19" s="276">
        <f t="shared" si="190"/>
        <v>82.021165285672964</v>
      </c>
      <c r="HQ19" s="276">
        <f t="shared" si="191"/>
        <v>97.836461522632192</v>
      </c>
      <c r="HR19" s="276">
        <f t="shared" si="192"/>
        <v>127.44981805915398</v>
      </c>
      <c r="HS19" s="276">
        <f t="shared" si="193"/>
        <v>154.32923896199131</v>
      </c>
      <c r="HT19" s="276">
        <f t="shared" si="194"/>
        <v>181.09427523302577</v>
      </c>
      <c r="HU19" s="276">
        <f t="shared" si="195"/>
        <v>207.74541363289256</v>
      </c>
      <c r="HV19" s="276">
        <f t="shared" si="196"/>
        <v>234.28313885083048</v>
      </c>
      <c r="HW19" s="276">
        <f t="shared" si="197"/>
        <v>256.06910147824601</v>
      </c>
      <c r="HX19" s="276">
        <f t="shared" si="198"/>
        <v>269.17385855907924</v>
      </c>
      <c r="HY19" s="276">
        <f t="shared" si="199"/>
        <v>282.18265466387311</v>
      </c>
      <c r="HZ19" s="276">
        <f t="shared" si="200"/>
        <v>295.09619247707002</v>
      </c>
      <c r="IA19" s="277">
        <f t="shared" si="201"/>
        <v>307.9151695376309</v>
      </c>
      <c r="IB19" s="276">
        <f t="shared" si="202"/>
        <v>0</v>
      </c>
      <c r="IC19" s="276">
        <f t="shared" si="203"/>
        <v>10.212099654813002</v>
      </c>
      <c r="ID19" s="276">
        <f t="shared" si="204"/>
        <v>20.283409558992002</v>
      </c>
      <c r="IE19" s="276">
        <f t="shared" si="205"/>
        <v>30.215870719240183</v>
      </c>
      <c r="IF19" s="276">
        <f t="shared" si="206"/>
        <v>40.011397382450411</v>
      </c>
      <c r="IG19" s="276">
        <f t="shared" si="207"/>
        <v>55.89925987832703</v>
      </c>
      <c r="IH19" s="276">
        <f t="shared" si="208"/>
        <v>70.826265281140465</v>
      </c>
      <c r="II19" s="276">
        <f t="shared" si="209"/>
        <v>85.677616414521111</v>
      </c>
      <c r="IJ19" s="276">
        <f t="shared" si="210"/>
        <v>100.45369671562392</v>
      </c>
      <c r="IK19" s="276">
        <f t="shared" si="211"/>
        <v>115.15488767823626</v>
      </c>
      <c r="IL19" s="276">
        <f t="shared" si="212"/>
        <v>157.00623090298373</v>
      </c>
      <c r="IM19" s="276">
        <f t="shared" si="213"/>
        <v>195.75012927926093</v>
      </c>
      <c r="IN19" s="276">
        <f t="shared" si="214"/>
        <v>234.33615565158547</v>
      </c>
      <c r="IO19" s="276">
        <f t="shared" si="215"/>
        <v>272.76495331014434</v>
      </c>
      <c r="IP19" s="276">
        <f t="shared" si="216"/>
        <v>311.03716292387287</v>
      </c>
      <c r="IQ19" s="276">
        <f t="shared" si="217"/>
        <v>340.66578647727465</v>
      </c>
      <c r="IR19" s="276">
        <f t="shared" si="218"/>
        <v>359.55514063710996</v>
      </c>
      <c r="IS19" s="276">
        <f t="shared" si="219"/>
        <v>378.30617549421038</v>
      </c>
      <c r="IT19" s="276">
        <f t="shared" si="220"/>
        <v>396.91990390636585</v>
      </c>
      <c r="IU19" s="277">
        <f t="shared" si="221"/>
        <v>415.39733131460764</v>
      </c>
      <c r="IV19" s="74">
        <f t="shared" si="50"/>
        <v>0.49035662456773377</v>
      </c>
      <c r="IW19" s="275">
        <f t="shared" si="51"/>
        <v>3.9068812313929406</v>
      </c>
      <c r="IX19" s="275">
        <f t="shared" si="52"/>
        <v>10.977909552977795</v>
      </c>
      <c r="IY19" s="275">
        <f t="shared" si="53"/>
        <v>17.413055985664165</v>
      </c>
      <c r="IZ19" s="275">
        <f t="shared" si="54"/>
        <v>5.1250491363128239</v>
      </c>
      <c r="JA19" s="275">
        <f t="shared" si="55"/>
        <v>8.1970508486506581</v>
      </c>
      <c r="JB19" s="74">
        <f t="shared" si="56"/>
        <v>1.1578127595278498</v>
      </c>
      <c r="JC19" s="275">
        <f t="shared" si="57"/>
        <v>5.4855427828681131</v>
      </c>
      <c r="JD19" s="275">
        <f t="shared" si="58"/>
        <v>14.701757458870716</v>
      </c>
      <c r="JE19" s="275">
        <f t="shared" si="59"/>
        <v>24.400043276711351</v>
      </c>
      <c r="JF19" s="275">
        <f t="shared" si="60"/>
        <v>7.1150376670888926</v>
      </c>
      <c r="JG19" s="275">
        <f t="shared" si="61"/>
        <v>11.436289069494507</v>
      </c>
      <c r="JH19" s="524">
        <f t="shared" si="38"/>
        <v>1164.1543964630791</v>
      </c>
      <c r="JI19" s="525">
        <f t="shared" si="39"/>
        <v>2542.0676261869094</v>
      </c>
      <c r="JJ19" s="524">
        <f t="shared" si="40"/>
        <v>1546.0274260670362</v>
      </c>
      <c r="JK19" s="525">
        <f t="shared" si="41"/>
        <v>3389.9916445820236</v>
      </c>
      <c r="JL19" s="524">
        <f t="shared" si="42"/>
        <v>2710.1818225301154</v>
      </c>
      <c r="JM19" s="525">
        <f t="shared" si="43"/>
        <v>5932.0592707689329</v>
      </c>
      <c r="JN19" s="7">
        <f t="shared" si="62"/>
        <v>12.841031658893755</v>
      </c>
      <c r="JO19" s="7">
        <f t="shared" si="63"/>
        <v>36.520268445593437</v>
      </c>
    </row>
    <row r="20" spans="1:275" s="3" customFormat="1" ht="13.5" customHeight="1" x14ac:dyDescent="0.2">
      <c r="A20" s="3" t="str">
        <f>'2021 estimates'!B20</f>
        <v>Barbados</v>
      </c>
      <c r="B20" s="3" t="str">
        <f>VLOOKUP(A20,'2021 estimates'!$B$4:$C$218,2)</f>
        <v>NAC</v>
      </c>
      <c r="C20" s="371" t="str">
        <f>VLOOKUP(A20,'2021 estimates'!$B$4:$F$218,4,FALSE)</f>
        <v>Latin America &amp; Caribbean</v>
      </c>
      <c r="D20" s="695">
        <f>'2021 estimates'!Q20</f>
        <v>11.7411077304785</v>
      </c>
      <c r="E20" s="4">
        <f>'2021 estimates'!R20</f>
        <v>3.6107853516055317</v>
      </c>
      <c r="F20" s="47">
        <f>1000*'2021 estimates'!G20/5</f>
        <v>1552.4</v>
      </c>
      <c r="G20" s="47">
        <f t="shared" si="44"/>
        <v>1552.4</v>
      </c>
      <c r="H20" s="47">
        <f>1000*'2021 estimates'!H20/5</f>
        <v>1547.4</v>
      </c>
      <c r="I20" s="47">
        <f>1000*'2021 estimates'!I20/5</f>
        <v>1738.4</v>
      </c>
      <c r="J20" s="47">
        <f>1000*'2021 estimates'!J20/5</f>
        <v>1929.8</v>
      </c>
      <c r="K20" s="47">
        <f>1000*'2021 estimates'!K20/5</f>
        <v>1503.8</v>
      </c>
      <c r="L20" s="73">
        <f t="shared" si="45"/>
        <v>1503.8</v>
      </c>
      <c r="M20" s="47">
        <f>1000*'2021 estimates'!L20/5</f>
        <v>1497</v>
      </c>
      <c r="N20" s="47">
        <f>1000*'2021 estimates'!M20/5</f>
        <v>1684.6</v>
      </c>
      <c r="O20" s="47">
        <f>1000*'2021 estimates'!N20/5</f>
        <v>1828</v>
      </c>
      <c r="P20" s="22">
        <v>0</v>
      </c>
      <c r="Q20" s="124">
        <f>IF('2021 estimates'!AD20&lt;&gt;"",'2021 estimates'!AD20*5/4,IF('2021 estimates'!AL20&lt;&gt;"",'2021 estimates'!AL20*15/14,'2021 estimates'!AN20*15/14))/100000</f>
        <v>5.325E-5</v>
      </c>
      <c r="R20" s="124">
        <f>IF('2021 estimates'!AE20&lt;&gt;"",'2021 estimates'!AE20,IF('2021 estimates'!AL20&lt;&gt;"",'2021 estimates'!AL20*15/14,'2021 estimates'!AN20*15/14))/100000</f>
        <v>5.325E-5</v>
      </c>
      <c r="S20" s="124">
        <f>IF('2021 estimates'!AF20&lt;&gt;"",'2021 estimates'!AF20,IF('2021 estimates'!AL20&lt;&gt;"",'2021 estimates'!AL20*15/14,'2021 estimates'!AN20*15/14))/100000</f>
        <v>5.325E-5</v>
      </c>
      <c r="T20" s="124">
        <f>IF('2021 estimates'!AG20&lt;&gt;"",'2021 estimates'!AG20,'2021 estimates'!$AP20)/100000</f>
        <v>2.7904512660345791E-5</v>
      </c>
      <c r="U20" s="22">
        <v>0</v>
      </c>
      <c r="V20" s="124">
        <f>IF('2021 estimates'!AH20&lt;&gt;"",'2021 estimates'!AH20*5/4,IF('2021 estimates'!AM20&lt;&gt;"",'2021 estimates'!AM20*15/14,'2021 estimates'!AN20*15/14))/100000</f>
        <v>5.325E-5</v>
      </c>
      <c r="W20" s="124">
        <f>IF('2021 estimates'!AI20&lt;&gt;"",'2021 estimates'!AI20,IF('2021 estimates'!AM20&lt;&gt;"",'2021 estimates'!AM20*15/14,'2021 estimates'!AN20*15/14))/100000</f>
        <v>5.325E-5</v>
      </c>
      <c r="X20" s="124">
        <f>IF('2021 estimates'!AJ20&lt;&gt;"",'2021 estimates'!AJ20,IF('2021 estimates'!AM20&lt;&gt;"",'2021 estimates'!AM20*15/14,'2021 estimates'!AN20*15/14))/100000</f>
        <v>5.325E-5</v>
      </c>
      <c r="Y20" s="124">
        <f>IF('2021 estimates'!AK20&lt;&gt;"",'2021 estimates'!AK20,'2021 estimates'!$AQ20)/100000</f>
        <v>2.7904512660345791E-5</v>
      </c>
      <c r="Z20" s="81">
        <f>VLOOKUP($A20,'Mortality-WHO Global Health Obs'!$B$3:$Q$218,7,FALSE)</f>
        <v>1.2579999999999999E-2</v>
      </c>
      <c r="AA20" s="82">
        <f>VLOOKUP($A20,'Mortality-WHO Global Health Obs'!$B$3:$Q$218,9,FALSE)</f>
        <v>1.3999999999999999E-4</v>
      </c>
      <c r="AB20" s="82">
        <f>VLOOKUP($A20,'Mortality-WHO Global Health Obs'!$B$3:$Q$218,11,FALSE)</f>
        <v>2.0000000000000001E-4</v>
      </c>
      <c r="AC20" s="82">
        <f>VLOOKUP($A20,'Mortality-WHO Global Health Obs'!$B$3:$Q$218,13,FALSE)</f>
        <v>3.4000000000000002E-4</v>
      </c>
      <c r="AD20" s="82">
        <f>VLOOKUP($A20,'Mortality-WHO Global Health Obs'!$B$3:$Q$218,15,FALSE)</f>
        <v>6.0999999999999997E-4</v>
      </c>
      <c r="AE20" s="81">
        <f>VLOOKUP($A20,'Mortality-WHO Global Health Obs'!$B$3:$Q$218,8,FALSE)</f>
        <v>1.0670000000000001E-2</v>
      </c>
      <c r="AF20" s="82">
        <f>VLOOKUP($A20,'Mortality-WHO Global Health Obs'!$B$3:$Q$218,10,FALSE)</f>
        <v>2.9E-4</v>
      </c>
      <c r="AG20" s="82">
        <f>VLOOKUP($A20,'Mortality-WHO Global Health Obs'!$B$3:$Q$218,12,FALSE)</f>
        <v>1.2999999999999999E-4</v>
      </c>
      <c r="AH20" s="82">
        <f>VLOOKUP($A20,'Mortality-WHO Global Health Obs'!$B$3:$Q$218,14,FALSE)</f>
        <v>1.9000000000000001E-4</v>
      </c>
      <c r="AI20" s="82">
        <f>VLOOKUP($A20,'Mortality-WHO Global Health Obs'!$B$3:$Q$218,16,FALSE)</f>
        <v>2.9999999999999997E-4</v>
      </c>
      <c r="AJ20" s="81">
        <f t="shared" si="0"/>
        <v>4.5423679723197587E-2</v>
      </c>
      <c r="AK20" s="82">
        <f t="shared" ref="AK20:AK51" si="224">AA20*$E20</f>
        <v>5.0550994922477443E-4</v>
      </c>
      <c r="AL20" s="82">
        <f t="shared" ref="AL20:AL51" si="225">AB20*$E20</f>
        <v>7.2215707032110632E-4</v>
      </c>
      <c r="AM20" s="82">
        <f t="shared" ref="AM20:AM51" si="226">AC20*$E20</f>
        <v>1.227667019545881E-3</v>
      </c>
      <c r="AN20" s="82">
        <f t="shared" ref="AN20:AN51" si="227">AD20*$E20</f>
        <v>2.2025790644793742E-3</v>
      </c>
      <c r="AO20" s="81">
        <f t="shared" ref="AO20:AO51" si="228">AE20*$E20</f>
        <v>3.8527079701631023E-2</v>
      </c>
      <c r="AP20" s="82">
        <f t="shared" ref="AP20:AP51" si="229">AF20*$E20</f>
        <v>1.0471277519656043E-3</v>
      </c>
      <c r="AQ20" s="82">
        <f t="shared" ref="AQ20:AQ51" si="230">AG20*$E20</f>
        <v>4.6940209570871906E-4</v>
      </c>
      <c r="AR20" s="82">
        <f t="shared" ref="AR20:AR51" si="231">AH20*$E20</f>
        <v>6.8604921680505112E-4</v>
      </c>
      <c r="AS20" s="82">
        <f t="shared" ref="AS20:AS51" si="232">AI20*$E20</f>
        <v>1.0832356054816595E-3</v>
      </c>
      <c r="AT20" s="272">
        <f t="shared" si="46"/>
        <v>0</v>
      </c>
      <c r="AU20" s="266">
        <f t="shared" si="2"/>
        <v>8.2665300000000011E-2</v>
      </c>
      <c r="AV20" s="266">
        <f t="shared" si="3"/>
        <v>8.2399050000000001E-2</v>
      </c>
      <c r="AW20" s="266">
        <f t="shared" si="4"/>
        <v>9.2569800000000008E-2</v>
      </c>
      <c r="AX20" s="266">
        <f t="shared" si="47"/>
        <v>5.3850128531935305E-2</v>
      </c>
      <c r="AY20" s="272">
        <f t="shared" si="48"/>
        <v>0</v>
      </c>
      <c r="AZ20" s="266">
        <f t="shared" si="5"/>
        <v>8.0077349999999992E-2</v>
      </c>
      <c r="BA20" s="266">
        <f t="shared" si="6"/>
        <v>7.9715250000000001E-2</v>
      </c>
      <c r="BB20" s="266">
        <f t="shared" si="7"/>
        <v>8.9704949999999992E-2</v>
      </c>
      <c r="BC20" s="266">
        <f t="shared" si="8"/>
        <v>5.1009449143112104E-2</v>
      </c>
      <c r="BD20" s="74">
        <f t="shared" si="49"/>
        <v>0</v>
      </c>
      <c r="BE20" s="515">
        <f t="shared" si="64"/>
        <v>0</v>
      </c>
      <c r="BF20" s="515">
        <f t="shared" si="65"/>
        <v>8.2644411214386496E-2</v>
      </c>
      <c r="BG20" s="515">
        <f t="shared" si="66"/>
        <v>0.16524705541436638</v>
      </c>
      <c r="BH20" s="515">
        <f t="shared" si="67"/>
        <v>0.24780795370824532</v>
      </c>
      <c r="BI20" s="515">
        <f t="shared" si="68"/>
        <v>0.329263203181829</v>
      </c>
      <c r="BJ20" s="515">
        <f t="shared" si="69"/>
        <v>0.41139481748029599</v>
      </c>
      <c r="BK20" s="515">
        <f t="shared" si="70"/>
        <v>0.49346714126390934</v>
      </c>
      <c r="BL20" s="515">
        <f t="shared" si="71"/>
        <v>0.57548021733427712</v>
      </c>
      <c r="BM20" s="515">
        <f t="shared" si="72"/>
        <v>0.65743408846210882</v>
      </c>
      <c r="BN20" s="515">
        <f t="shared" si="73"/>
        <v>0.83058626171511862</v>
      </c>
      <c r="BO20" s="515">
        <f t="shared" si="74"/>
        <v>0.92208021643449789</v>
      </c>
      <c r="BP20" s="515">
        <f t="shared" si="75"/>
        <v>1.0134619159632767</v>
      </c>
      <c r="BQ20" s="515">
        <f t="shared" si="76"/>
        <v>1.1047314980288916</v>
      </c>
      <c r="BR20" s="515">
        <f t="shared" si="77"/>
        <v>1.1958891001897991</v>
      </c>
      <c r="BS20" s="515">
        <f t="shared" si="78"/>
        <v>1.4286279869482865</v>
      </c>
      <c r="BT20" s="515">
        <f t="shared" si="79"/>
        <v>1.4792756729135363</v>
      </c>
      <c r="BU20" s="515">
        <f t="shared" si="80"/>
        <v>1.5298119261108056</v>
      </c>
      <c r="BV20" s="515">
        <f t="shared" si="81"/>
        <v>1.5802369917094747</v>
      </c>
      <c r="BW20" s="516">
        <f t="shared" si="82"/>
        <v>1.6305511143395133</v>
      </c>
      <c r="BX20" s="515">
        <v>0</v>
      </c>
      <c r="BY20" s="515">
        <f t="shared" si="83"/>
        <v>0</v>
      </c>
      <c r="BZ20" s="515">
        <f t="shared" si="84"/>
        <v>8.0035446335329524E-2</v>
      </c>
      <c r="CA20" s="515">
        <f t="shared" si="85"/>
        <v>0.1599871291968431</v>
      </c>
      <c r="CB20" s="515">
        <f t="shared" si="86"/>
        <v>0.23985513624969246</v>
      </c>
      <c r="CC20" s="515">
        <f t="shared" si="87"/>
        <v>0.31819418402428468</v>
      </c>
      <c r="CD20" s="515">
        <f t="shared" si="88"/>
        <v>0.3977414031948534</v>
      </c>
      <c r="CE20" s="515">
        <f t="shared" si="89"/>
        <v>0.47725129149631523</v>
      </c>
      <c r="CF20" s="515">
        <f t="shared" si="90"/>
        <v>0.55672386644774619</v>
      </c>
      <c r="CG20" s="515">
        <f t="shared" si="91"/>
        <v>0.63615914556000097</v>
      </c>
      <c r="CH20" s="515">
        <f t="shared" si="92"/>
        <v>0.80522883681840207</v>
      </c>
      <c r="CI20" s="515">
        <f t="shared" si="93"/>
        <v>0.89435078920560263</v>
      </c>
      <c r="CJ20" s="515">
        <f t="shared" si="94"/>
        <v>0.98341162051559861</v>
      </c>
      <c r="CK20" s="515">
        <f t="shared" si="95"/>
        <v>1.0724113726660767</v>
      </c>
      <c r="CL20" s="515">
        <f t="shared" si="96"/>
        <v>1.1613500875459761</v>
      </c>
      <c r="CM20" s="515">
        <f t="shared" si="97"/>
        <v>1.3566522801996603</v>
      </c>
      <c r="CN20" s="515">
        <f t="shared" si="98"/>
        <v>1.4061653382811992</v>
      </c>
      <c r="CO20" s="515">
        <f t="shared" si="99"/>
        <v>1.4556247910940974</v>
      </c>
      <c r="CP20" s="515">
        <f t="shared" si="100"/>
        <v>1.5050306966740516</v>
      </c>
      <c r="CQ20" s="516">
        <f t="shared" si="101"/>
        <v>1.5543831129939265</v>
      </c>
      <c r="CR20" s="515">
        <f t="shared" si="102"/>
        <v>0</v>
      </c>
      <c r="CS20" s="515">
        <f t="shared" si="103"/>
        <v>4.1332650000000005E-2</v>
      </c>
      <c r="CT20" s="515">
        <f t="shared" si="104"/>
        <v>0.12397706121438651</v>
      </c>
      <c r="CU20" s="515">
        <f t="shared" si="105"/>
        <v>0.20657970541436638</v>
      </c>
      <c r="CV20" s="515">
        <f t="shared" si="106"/>
        <v>0.28914060370824535</v>
      </c>
      <c r="CW20" s="515">
        <f t="shared" si="107"/>
        <v>0.37046272818182902</v>
      </c>
      <c r="CX20" s="515">
        <f t="shared" si="108"/>
        <v>0.45259434248029601</v>
      </c>
      <c r="CY20" s="515">
        <f t="shared" si="109"/>
        <v>0.53466666626390935</v>
      </c>
      <c r="CZ20" s="515">
        <f t="shared" si="110"/>
        <v>0.61667974233427714</v>
      </c>
      <c r="DA20" s="515">
        <f t="shared" si="111"/>
        <v>0.69863361346210884</v>
      </c>
      <c r="DB20" s="515">
        <f t="shared" si="112"/>
        <v>0.87687116171511859</v>
      </c>
      <c r="DC20" s="515">
        <f t="shared" si="113"/>
        <v>0.96836511643449785</v>
      </c>
      <c r="DD20" s="515">
        <f t="shared" si="114"/>
        <v>1.0597468159632768</v>
      </c>
      <c r="DE20" s="515">
        <f t="shared" si="115"/>
        <v>1.1510163980288917</v>
      </c>
      <c r="DF20" s="515">
        <f t="shared" si="116"/>
        <v>1.2421740001897992</v>
      </c>
      <c r="DG20" s="515">
        <f t="shared" si="117"/>
        <v>1.4555530512142543</v>
      </c>
      <c r="DH20" s="515">
        <f t="shared" si="118"/>
        <v>1.5062007371795041</v>
      </c>
      <c r="DI20" s="515">
        <f t="shared" si="119"/>
        <v>1.5567369903767734</v>
      </c>
      <c r="DJ20" s="515">
        <f t="shared" si="120"/>
        <v>1.6071620559754425</v>
      </c>
      <c r="DK20" s="516">
        <f t="shared" si="121"/>
        <v>1.657476178605481</v>
      </c>
      <c r="DL20" s="515">
        <f t="shared" si="122"/>
        <v>0</v>
      </c>
      <c r="DM20" s="515">
        <f t="shared" si="123"/>
        <v>4.0038674999999996E-2</v>
      </c>
      <c r="DN20" s="515">
        <f t="shared" si="124"/>
        <v>0.12007412133532952</v>
      </c>
      <c r="DO20" s="515">
        <f t="shared" si="125"/>
        <v>0.2000258041968431</v>
      </c>
      <c r="DP20" s="515">
        <f t="shared" si="126"/>
        <v>0.27989381124969248</v>
      </c>
      <c r="DQ20" s="515">
        <f t="shared" si="127"/>
        <v>0.35805180902428468</v>
      </c>
      <c r="DR20" s="515">
        <f t="shared" si="128"/>
        <v>0.43759902819485341</v>
      </c>
      <c r="DS20" s="515">
        <f t="shared" si="129"/>
        <v>0.51710891649631519</v>
      </c>
      <c r="DT20" s="515">
        <f t="shared" si="130"/>
        <v>0.59658149144774619</v>
      </c>
      <c r="DU20" s="515">
        <f t="shared" si="131"/>
        <v>0.67601677056000098</v>
      </c>
      <c r="DV20" s="515">
        <f t="shared" si="132"/>
        <v>0.85008131181840207</v>
      </c>
      <c r="DW20" s="515">
        <f t="shared" si="133"/>
        <v>0.93920326420560263</v>
      </c>
      <c r="DX20" s="515">
        <f t="shared" si="134"/>
        <v>1.0282640955155986</v>
      </c>
      <c r="DY20" s="515">
        <f t="shared" si="135"/>
        <v>1.1172638476660766</v>
      </c>
      <c r="DZ20" s="515">
        <f t="shared" si="136"/>
        <v>1.206202562545976</v>
      </c>
      <c r="EA20" s="515">
        <f t="shared" si="137"/>
        <v>1.3821570047712164</v>
      </c>
      <c r="EB20" s="515">
        <f t="shared" si="138"/>
        <v>1.4316700628527552</v>
      </c>
      <c r="EC20" s="515">
        <f t="shared" si="139"/>
        <v>1.4811295156656534</v>
      </c>
      <c r="ED20" s="515">
        <f t="shared" si="140"/>
        <v>1.5305354212456077</v>
      </c>
      <c r="EE20" s="516">
        <f t="shared" si="141"/>
        <v>1.5798878375654826</v>
      </c>
      <c r="EF20" s="276">
        <f t="shared" si="142"/>
        <v>0</v>
      </c>
      <c r="EG20" s="276">
        <f t="shared" si="143"/>
        <v>2.0888785613520917E-5</v>
      </c>
      <c r="EH20" s="276">
        <f t="shared" si="144"/>
        <v>6.265580002012159E-5</v>
      </c>
      <c r="EI20" s="276">
        <f t="shared" si="145"/>
        <v>1.0440170612106905E-4</v>
      </c>
      <c r="EJ20" s="276">
        <f t="shared" si="146"/>
        <v>1.4612651458412531E-4</v>
      </c>
      <c r="EK20" s="276">
        <f t="shared" si="147"/>
        <v>2.6743570153306401E-4</v>
      </c>
      <c r="EL20" s="276">
        <f t="shared" si="148"/>
        <v>3.2672621638661983E-4</v>
      </c>
      <c r="EM20" s="276">
        <f t="shared" si="149"/>
        <v>3.8597392963227314E-4</v>
      </c>
      <c r="EN20" s="276">
        <f t="shared" si="150"/>
        <v>4.4517887216834976E-4</v>
      </c>
      <c r="EO20" s="276">
        <f t="shared" si="151"/>
        <v>5.0434107487086987E-4</v>
      </c>
      <c r="EP20" s="276">
        <f t="shared" si="152"/>
        <v>1.0758452806208074E-3</v>
      </c>
      <c r="EQ20" s="276">
        <f t="shared" si="153"/>
        <v>1.1881004712210399E-3</v>
      </c>
      <c r="ER20" s="276">
        <f t="shared" si="154"/>
        <v>1.3002179343850136E-3</v>
      </c>
      <c r="ES20" s="276">
        <f t="shared" si="155"/>
        <v>1.4121978390924125E-3</v>
      </c>
      <c r="ET20" s="276">
        <f t="shared" si="156"/>
        <v>1.5240403541155981E-3</v>
      </c>
      <c r="EU20" s="276">
        <f t="shared" si="157"/>
        <v>3.2024425666854618E-3</v>
      </c>
      <c r="EV20" s="276">
        <f t="shared" si="158"/>
        <v>3.313875334665939E-3</v>
      </c>
      <c r="EW20" s="276">
        <f t="shared" si="159"/>
        <v>3.4250629332661544E-3</v>
      </c>
      <c r="EX20" s="276">
        <f t="shared" si="160"/>
        <v>3.5360059018967873E-3</v>
      </c>
      <c r="EY20" s="277">
        <f t="shared" si="161"/>
        <v>3.6467047787817285E-3</v>
      </c>
      <c r="EZ20" s="276">
        <f t="shared" si="162"/>
        <v>0</v>
      </c>
      <c r="FA20" s="276">
        <f t="shared" si="163"/>
        <v>4.1903664670472946E-5</v>
      </c>
      <c r="FB20" s="276">
        <f t="shared" si="164"/>
        <v>1.256671384864092E-4</v>
      </c>
      <c r="FC20" s="276">
        <f t="shared" si="165"/>
        <v>2.093429471506286E-4</v>
      </c>
      <c r="FD20" s="276">
        <f t="shared" si="166"/>
        <v>2.9293118241169975E-4</v>
      </c>
      <c r="FE20" s="276">
        <f t="shared" si="167"/>
        <v>1.6803082943126326E-4</v>
      </c>
      <c r="FF20" s="276">
        <f t="shared" si="168"/>
        <v>2.0536169853818231E-4</v>
      </c>
      <c r="FG20" s="276">
        <f t="shared" si="169"/>
        <v>2.4267504856897513E-4</v>
      </c>
      <c r="FH20" s="276">
        <f t="shared" si="170"/>
        <v>2.7997088774520302E-4</v>
      </c>
      <c r="FI20" s="276">
        <f t="shared" si="171"/>
        <v>3.1724922428456897E-4</v>
      </c>
      <c r="FJ20" s="276">
        <f t="shared" si="172"/>
        <v>5.8299761279947124E-4</v>
      </c>
      <c r="FK20" s="276">
        <f t="shared" si="173"/>
        <v>6.4411869000398402E-4</v>
      </c>
      <c r="FL20" s="276">
        <f t="shared" si="174"/>
        <v>7.051978495217925E-4</v>
      </c>
      <c r="FM20" s="276">
        <f t="shared" si="175"/>
        <v>7.6623512010063038E-4</v>
      </c>
      <c r="FN20" s="276">
        <f t="shared" si="176"/>
        <v>8.2723053046851621E-4</v>
      </c>
      <c r="FO20" s="276">
        <f t="shared" si="177"/>
        <v>1.4963910615732534E-3</v>
      </c>
      <c r="FP20" s="276">
        <f t="shared" si="178"/>
        <v>1.5499963302139429E-3</v>
      </c>
      <c r="FQ20" s="276">
        <f t="shared" si="179"/>
        <v>1.6035435631578411E-3</v>
      </c>
      <c r="FR20" s="276">
        <f t="shared" si="180"/>
        <v>1.6570328232372437E-3</v>
      </c>
      <c r="FS20" s="277">
        <f t="shared" si="181"/>
        <v>1.7104641732164213E-3</v>
      </c>
      <c r="FT20" s="74">
        <f>SUM($EF20:EF20)</f>
        <v>0</v>
      </c>
      <c r="FU20" s="276">
        <f>SUM($EF20:EG20)</f>
        <v>2.0888785613520917E-5</v>
      </c>
      <c r="FV20" s="276">
        <f>SUM($EF20:EH20)</f>
        <v>8.3544585633642504E-5</v>
      </c>
      <c r="FW20" s="276">
        <f>SUM($EF20:EI20)</f>
        <v>1.8794629175471157E-4</v>
      </c>
      <c r="FX20" s="276">
        <f>SUM($EF20:EJ20)</f>
        <v>3.3407280633883688E-4</v>
      </c>
      <c r="FY20" s="276">
        <f>SUM($EF20:EK20)</f>
        <v>6.0150850787190095E-4</v>
      </c>
      <c r="FZ20" s="276">
        <f>SUM($EF20:EL20)</f>
        <v>9.2823472425852078E-4</v>
      </c>
      <c r="GA20" s="276">
        <f>SUM($EF20:EM20)</f>
        <v>1.3142086538907938E-3</v>
      </c>
      <c r="GB20" s="276">
        <f>SUM($EF20:EN20)</f>
        <v>1.7593875260591436E-3</v>
      </c>
      <c r="GC20" s="276">
        <f>SUM($EF20:EO20)</f>
        <v>2.2637286009300137E-3</v>
      </c>
      <c r="GD20" s="276">
        <f>SUM($EF20:EP20)</f>
        <v>3.3395738815508213E-3</v>
      </c>
      <c r="GE20" s="276">
        <f>SUM($EF20:EQ20)</f>
        <v>4.527674352771861E-3</v>
      </c>
      <c r="GF20" s="276">
        <f>SUM($EF20:ER20)</f>
        <v>5.8278922871568741E-3</v>
      </c>
      <c r="GG20" s="276">
        <f>SUM($EF20:ES20)</f>
        <v>7.2400901262492864E-3</v>
      </c>
      <c r="GH20" s="276">
        <f>SUM($EF20:ET20)</f>
        <v>8.7641304803648852E-3</v>
      </c>
      <c r="GI20" s="276">
        <f>SUM($EF20:EU20)</f>
        <v>1.1966573047050347E-2</v>
      </c>
      <c r="GJ20" s="276">
        <f>SUM($EF20:EV20)</f>
        <v>1.5280448381716286E-2</v>
      </c>
      <c r="GK20" s="276">
        <f>SUM($EF20:EW20)</f>
        <v>1.870551131498244E-2</v>
      </c>
      <c r="GL20" s="276">
        <f>SUM($EF20:EX20)</f>
        <v>2.2241517216879229E-2</v>
      </c>
      <c r="GM20" s="276">
        <f>SUM($EF20:EY20)</f>
        <v>2.5888221995660956E-2</v>
      </c>
      <c r="GN20" s="74">
        <f>SUM($EZ20:EZ20)</f>
        <v>0</v>
      </c>
      <c r="GO20" s="276">
        <f>SUM($EZ20:FA20)</f>
        <v>4.1903664670472946E-5</v>
      </c>
      <c r="GP20" s="276">
        <f>SUM($EZ20:FB20)</f>
        <v>1.6757080315688214E-4</v>
      </c>
      <c r="GQ20" s="276">
        <f>SUM($EZ20:FC20)</f>
        <v>3.7691375030751077E-4</v>
      </c>
      <c r="GR20" s="276">
        <f>SUM($EZ20:FD20)</f>
        <v>6.6984493271921052E-4</v>
      </c>
      <c r="GS20" s="276">
        <f>SUM($EZ20:FE20)</f>
        <v>8.3787576215047378E-4</v>
      </c>
      <c r="GT20" s="276">
        <f>SUM($EZ20:FF20)</f>
        <v>1.0432374606886561E-3</v>
      </c>
      <c r="GU20" s="276">
        <f>SUM($EZ20:FG20)</f>
        <v>1.2859125092576312E-3</v>
      </c>
      <c r="GV20" s="276">
        <f>SUM($EZ20:FH20)</f>
        <v>1.5658833970028344E-3</v>
      </c>
      <c r="GW20" s="276">
        <f>SUM($EZ20:FI20)</f>
        <v>1.8831326212874033E-3</v>
      </c>
      <c r="GX20" s="276">
        <f>SUM($EZ20:FJ20)</f>
        <v>2.4661302340868744E-3</v>
      </c>
      <c r="GY20" s="276">
        <f>SUM($EZ20:FK20)</f>
        <v>3.1102489240908584E-3</v>
      </c>
      <c r="GZ20" s="276">
        <f>SUM($EZ20:FL20)</f>
        <v>3.8154467736126511E-3</v>
      </c>
      <c r="HA20" s="276">
        <f>SUM($EZ20:FM20)</f>
        <v>4.5816818937132811E-3</v>
      </c>
      <c r="HB20" s="276">
        <f>SUM($EZ20:FN20)</f>
        <v>5.4089124241817974E-3</v>
      </c>
      <c r="HC20" s="276">
        <f>SUM($EZ20:FO20)</f>
        <v>6.9053034857550506E-3</v>
      </c>
      <c r="HD20" s="276">
        <f>SUM($EZ20:FP20)</f>
        <v>8.4552998159689932E-3</v>
      </c>
      <c r="HE20" s="276">
        <f>SUM($EZ20:FQ20)</f>
        <v>1.0058843379126834E-2</v>
      </c>
      <c r="HF20" s="276">
        <f>SUM($EZ20:FR20)</f>
        <v>1.1715876202364077E-2</v>
      </c>
      <c r="HG20" s="277">
        <f>SUM($EZ20:FS20)</f>
        <v>1.3426340375580499E-2</v>
      </c>
      <c r="HH20" s="74">
        <f t="shared" si="182"/>
        <v>0</v>
      </c>
      <c r="HI20" s="276">
        <f t="shared" si="183"/>
        <v>8.2644411214386496E-2</v>
      </c>
      <c r="HJ20" s="276">
        <f t="shared" si="184"/>
        <v>0.16524705541436638</v>
      </c>
      <c r="HK20" s="276">
        <f t="shared" si="185"/>
        <v>0.24780795370824532</v>
      </c>
      <c r="HL20" s="276">
        <f t="shared" si="186"/>
        <v>0.3303271271936612</v>
      </c>
      <c r="HM20" s="276">
        <f t="shared" si="187"/>
        <v>0.41139481748029599</v>
      </c>
      <c r="HN20" s="276">
        <f t="shared" si="188"/>
        <v>0.49346714126390934</v>
      </c>
      <c r="HO20" s="276">
        <f t="shared" si="189"/>
        <v>0.57548021733427712</v>
      </c>
      <c r="HP20" s="276">
        <f t="shared" si="190"/>
        <v>0.65743408846210882</v>
      </c>
      <c r="HQ20" s="276">
        <f t="shared" si="191"/>
        <v>0.739328797387238</v>
      </c>
      <c r="HR20" s="276">
        <f t="shared" si="192"/>
        <v>0.92208021643449789</v>
      </c>
      <c r="HS20" s="276">
        <f t="shared" si="193"/>
        <v>1.0134619159632767</v>
      </c>
      <c r="HT20" s="276">
        <f t="shared" si="194"/>
        <v>1.1047314980288916</v>
      </c>
      <c r="HU20" s="276">
        <f t="shared" si="195"/>
        <v>1.1958891001897991</v>
      </c>
      <c r="HV20" s="276">
        <f t="shared" si="196"/>
        <v>1.2869348598356833</v>
      </c>
      <c r="HW20" s="276">
        <f t="shared" si="197"/>
        <v>1.4792756729135363</v>
      </c>
      <c r="HX20" s="276">
        <f t="shared" si="198"/>
        <v>1.5298119261108056</v>
      </c>
      <c r="HY20" s="276">
        <f t="shared" si="199"/>
        <v>1.5802369917094747</v>
      </c>
      <c r="HZ20" s="276">
        <f t="shared" si="200"/>
        <v>1.6305511143395133</v>
      </c>
      <c r="IA20" s="277">
        <f t="shared" si="201"/>
        <v>1.6807545380926667</v>
      </c>
      <c r="IB20" s="276">
        <f t="shared" si="202"/>
        <v>0</v>
      </c>
      <c r="IC20" s="276">
        <f t="shared" si="203"/>
        <v>8.0035446335329524E-2</v>
      </c>
      <c r="ID20" s="276">
        <f t="shared" si="204"/>
        <v>0.1599871291968431</v>
      </c>
      <c r="IE20" s="276">
        <f t="shared" si="205"/>
        <v>0.23985513624969246</v>
      </c>
      <c r="IF20" s="276">
        <f t="shared" si="206"/>
        <v>0.31963955506728076</v>
      </c>
      <c r="IG20" s="276">
        <f t="shared" si="207"/>
        <v>0.3977414031948534</v>
      </c>
      <c r="IH20" s="276">
        <f t="shared" si="208"/>
        <v>0.47725129149631523</v>
      </c>
      <c r="II20" s="276">
        <f t="shared" si="209"/>
        <v>0.55672386644774619</v>
      </c>
      <c r="IJ20" s="276">
        <f t="shared" si="210"/>
        <v>0.63615914556000097</v>
      </c>
      <c r="IK20" s="276">
        <f t="shared" si="211"/>
        <v>0.71555714633571643</v>
      </c>
      <c r="IL20" s="276">
        <f t="shared" si="212"/>
        <v>0.89435078920560263</v>
      </c>
      <c r="IM20" s="276">
        <f t="shared" si="213"/>
        <v>0.98341162051559861</v>
      </c>
      <c r="IN20" s="276">
        <f t="shared" si="214"/>
        <v>1.0724113726660767</v>
      </c>
      <c r="IO20" s="276">
        <f t="shared" si="215"/>
        <v>1.1613500875459761</v>
      </c>
      <c r="IP20" s="276">
        <f t="shared" si="216"/>
        <v>1.2502278070155075</v>
      </c>
      <c r="IQ20" s="276">
        <f t="shared" si="217"/>
        <v>1.4061653382811992</v>
      </c>
      <c r="IR20" s="276">
        <f t="shared" si="218"/>
        <v>1.4556247910940974</v>
      </c>
      <c r="IS20" s="276">
        <f t="shared" si="219"/>
        <v>1.5050306966740516</v>
      </c>
      <c r="IT20" s="276">
        <f t="shared" si="220"/>
        <v>1.5543831129939265</v>
      </c>
      <c r="IU20" s="277">
        <f t="shared" si="221"/>
        <v>1.6036820979638222</v>
      </c>
      <c r="IV20" s="74">
        <f t="shared" si="50"/>
        <v>8.5140812153288952</v>
      </c>
      <c r="IW20" s="275">
        <f t="shared" si="51"/>
        <v>34.536283634808385</v>
      </c>
      <c r="IX20" s="275">
        <f t="shared" si="52"/>
        <v>60.917203076298506</v>
      </c>
      <c r="IY20" s="275">
        <f t="shared" si="53"/>
        <v>80.573810421741186</v>
      </c>
      <c r="IZ20" s="275">
        <f t="shared" si="54"/>
        <v>34.655855975478595</v>
      </c>
      <c r="JA20" s="275">
        <f t="shared" si="55"/>
        <v>46.135344587044244</v>
      </c>
      <c r="JB20" s="74">
        <f t="shared" si="56"/>
        <v>8.5077468987299572</v>
      </c>
      <c r="JC20" s="275">
        <f t="shared" si="57"/>
        <v>34.532416457968154</v>
      </c>
      <c r="JD20" s="275">
        <f t="shared" si="58"/>
        <v>61.01451017274379</v>
      </c>
      <c r="JE20" s="275">
        <f t="shared" si="59"/>
        <v>80.977802277078951</v>
      </c>
      <c r="JF20" s="275">
        <f t="shared" si="60"/>
        <v>34.684891176480633</v>
      </c>
      <c r="JG20" s="275">
        <f t="shared" si="61"/>
        <v>46.258118951630209</v>
      </c>
      <c r="JH20" s="524">
        <f t="shared" si="38"/>
        <v>8.6278585401508199</v>
      </c>
      <c r="JI20" s="525">
        <f t="shared" si="39"/>
        <v>16.402425507744624</v>
      </c>
      <c r="JJ20" s="524">
        <f t="shared" si="40"/>
        <v>8.3637010530446307</v>
      </c>
      <c r="JK20" s="525">
        <f t="shared" si="41"/>
        <v>15.765072181169646</v>
      </c>
      <c r="JL20" s="524">
        <f t="shared" si="42"/>
        <v>16.991559593195451</v>
      </c>
      <c r="JM20" s="525">
        <f t="shared" si="43"/>
        <v>32.167497688914267</v>
      </c>
      <c r="JN20" s="7">
        <f t="shared" si="62"/>
        <v>1.4173042904546683E-2</v>
      </c>
      <c r="JO20" s="7">
        <f t="shared" si="63"/>
        <v>3.9314562371241452E-2</v>
      </c>
    </row>
    <row r="21" spans="1:275" s="3" customFormat="1" ht="13.5" customHeight="1" x14ac:dyDescent="0.2">
      <c r="A21" s="3" t="str">
        <f>'2021 estimates'!B21</f>
        <v>Belarus</v>
      </c>
      <c r="B21" s="3" t="str">
        <f>VLOOKUP(A21,'2021 estimates'!$B$4:$C$218,2)</f>
        <v>EUR</v>
      </c>
      <c r="C21" s="371" t="str">
        <f>VLOOKUP(A21,'2021 estimates'!$B$4:$F$218,4,FALSE)</f>
        <v>Europe &amp; Central Asia</v>
      </c>
      <c r="D21" s="695">
        <f>'2021 estimates'!Q21</f>
        <v>2.42191846824932</v>
      </c>
      <c r="E21" s="4">
        <f>'2021 estimates'!R21</f>
        <v>1.9422728111065504</v>
      </c>
      <c r="F21" s="47">
        <f>1000*'2021 estimates'!G21/5</f>
        <v>52311.400000000009</v>
      </c>
      <c r="G21" s="47">
        <f t="shared" si="44"/>
        <v>52311.400000000009</v>
      </c>
      <c r="H21" s="47">
        <f>1000*'2021 estimates'!H21/5</f>
        <v>62364.4</v>
      </c>
      <c r="I21" s="47">
        <f>1000*'2021 estimates'!I21/5</f>
        <v>52069.599999999999</v>
      </c>
      <c r="J21" s="47">
        <f>1000*'2021 estimates'!J21/5</f>
        <v>46523.199999999997</v>
      </c>
      <c r="K21" s="47">
        <f>1000*'2021 estimates'!K21/5</f>
        <v>51591.8</v>
      </c>
      <c r="L21" s="73">
        <f t="shared" si="45"/>
        <v>51591.8</v>
      </c>
      <c r="M21" s="47">
        <f>1000*'2021 estimates'!L21/5</f>
        <v>58775.6</v>
      </c>
      <c r="N21" s="47">
        <f>1000*'2021 estimates'!M21/5</f>
        <v>49307.6</v>
      </c>
      <c r="O21" s="47">
        <f>1000*'2021 estimates'!N21/5</f>
        <v>44044.6</v>
      </c>
      <c r="P21" s="22">
        <v>0</v>
      </c>
      <c r="Q21" s="124">
        <f>IF('2021 estimates'!AD21&lt;&gt;"",'2021 estimates'!AD21*5/4,IF('2021 estimates'!AL21&lt;&gt;"",'2021 estimates'!AL21*15/14,'2021 estimates'!AN21*15/14))/100000</f>
        <v>6.0000000000000002E-5</v>
      </c>
      <c r="R21" s="124">
        <f>IF('2021 estimates'!AE21&lt;&gt;"",'2021 estimates'!AE21,IF('2021 estimates'!AL21&lt;&gt;"",'2021 estimates'!AL21*15/14,'2021 estimates'!AN21*15/14))/100000</f>
        <v>6.0000000000000002E-5</v>
      </c>
      <c r="S21" s="124">
        <f>IF('2021 estimates'!AF21&lt;&gt;"",'2021 estimates'!AF21,IF('2021 estimates'!AL21&lt;&gt;"",'2021 estimates'!AL21*15/14,'2021 estimates'!AN21*15/14))/100000</f>
        <v>6.0000000000000002E-5</v>
      </c>
      <c r="T21" s="124">
        <f>IF('2021 estimates'!AG21&lt;&gt;"",'2021 estimates'!AG21,'2021 estimates'!$AP21)/100000</f>
        <v>4.2477365947312512E-5</v>
      </c>
      <c r="U21" s="22">
        <v>0</v>
      </c>
      <c r="V21" s="124">
        <f>IF('2021 estimates'!AH21&lt;&gt;"",'2021 estimates'!AH21*5/4,IF('2021 estimates'!AM21&lt;&gt;"",'2021 estimates'!AM21*15/14,'2021 estimates'!AN21*15/14))/100000</f>
        <v>6.0000000000000002E-5</v>
      </c>
      <c r="W21" s="124">
        <f>IF('2021 estimates'!AI21&lt;&gt;"",'2021 estimates'!AI21,IF('2021 estimates'!AM21&lt;&gt;"",'2021 estimates'!AM21*15/14,'2021 estimates'!AN21*15/14))/100000</f>
        <v>6.0000000000000002E-5</v>
      </c>
      <c r="X21" s="124">
        <f>IF('2021 estimates'!AJ21&lt;&gt;"",'2021 estimates'!AJ21,IF('2021 estimates'!AM21&lt;&gt;"",'2021 estimates'!AM21*15/14,'2021 estimates'!AN21*15/14))/100000</f>
        <v>6.0000000000000002E-5</v>
      </c>
      <c r="Y21" s="124">
        <f>IF('2021 estimates'!AK21&lt;&gt;"",'2021 estimates'!AK21,'2021 estimates'!$AQ21)/100000</f>
        <v>4.2477365947312512E-5</v>
      </c>
      <c r="Z21" s="81">
        <f>VLOOKUP($A21,'Mortality-WHO Global Health Obs'!$B$3:$Q$218,7,FALSE)</f>
        <v>3.1199999999999999E-3</v>
      </c>
      <c r="AA21" s="82">
        <f>VLOOKUP($A21,'Mortality-WHO Global Health Obs'!$B$3:$Q$218,9,FALSE)</f>
        <v>2.7999999999999998E-4</v>
      </c>
      <c r="AB21" s="82">
        <f>VLOOKUP($A21,'Mortality-WHO Global Health Obs'!$B$3:$Q$218,11,FALSE)</f>
        <v>1.6000000000000001E-4</v>
      </c>
      <c r="AC21" s="82">
        <f>VLOOKUP($A21,'Mortality-WHO Global Health Obs'!$B$3:$Q$218,13,FALSE)</f>
        <v>1.7000000000000001E-4</v>
      </c>
      <c r="AD21" s="82">
        <f>VLOOKUP($A21,'Mortality-WHO Global Health Obs'!$B$3:$Q$218,15,FALSE)</f>
        <v>5.2999999999999998E-4</v>
      </c>
      <c r="AE21" s="81">
        <f>VLOOKUP($A21,'Mortality-WHO Global Health Obs'!$B$3:$Q$218,8,FALSE)</f>
        <v>2.5999999999999999E-3</v>
      </c>
      <c r="AF21" s="82">
        <f>VLOOKUP($A21,'Mortality-WHO Global Health Obs'!$B$3:$Q$218,10,FALSE)</f>
        <v>2.1000000000000001E-4</v>
      </c>
      <c r="AG21" s="82">
        <f>VLOOKUP($A21,'Mortality-WHO Global Health Obs'!$B$3:$Q$218,12,FALSE)</f>
        <v>1.1E-4</v>
      </c>
      <c r="AH21" s="82">
        <f>VLOOKUP($A21,'Mortality-WHO Global Health Obs'!$B$3:$Q$218,14,FALSE)</f>
        <v>1.4999999999999999E-4</v>
      </c>
      <c r="AI21" s="82">
        <f>VLOOKUP($A21,'Mortality-WHO Global Health Obs'!$B$3:$Q$218,16,FALSE)</f>
        <v>2.2000000000000001E-4</v>
      </c>
      <c r="AJ21" s="81">
        <f t="shared" si="0"/>
        <v>6.059891170652437E-3</v>
      </c>
      <c r="AK21" s="82">
        <f t="shared" si="224"/>
        <v>5.43836387109834E-4</v>
      </c>
      <c r="AL21" s="82">
        <f t="shared" si="225"/>
        <v>3.1076364977704806E-4</v>
      </c>
      <c r="AM21" s="82">
        <f t="shared" si="226"/>
        <v>3.301863778881136E-4</v>
      </c>
      <c r="AN21" s="82">
        <f t="shared" si="227"/>
        <v>1.0294045898864717E-3</v>
      </c>
      <c r="AO21" s="81">
        <f t="shared" si="228"/>
        <v>5.0499093088770307E-3</v>
      </c>
      <c r="AP21" s="82">
        <f t="shared" si="229"/>
        <v>4.0787729033237561E-4</v>
      </c>
      <c r="AQ21" s="82">
        <f t="shared" si="230"/>
        <v>2.1365000922172054E-4</v>
      </c>
      <c r="AR21" s="82">
        <f t="shared" si="231"/>
        <v>2.9134092166598253E-4</v>
      </c>
      <c r="AS21" s="82">
        <f t="shared" si="232"/>
        <v>4.2730001844344109E-4</v>
      </c>
      <c r="AT21" s="272">
        <f t="shared" si="46"/>
        <v>0</v>
      </c>
      <c r="AU21" s="266">
        <f t="shared" si="2"/>
        <v>3.1386840000000005</v>
      </c>
      <c r="AV21" s="266">
        <f t="shared" si="3"/>
        <v>3.7418640000000001</v>
      </c>
      <c r="AW21" s="266">
        <f t="shared" si="4"/>
        <v>3.1241759999999998</v>
      </c>
      <c r="AX21" s="266">
        <f t="shared" si="47"/>
        <v>1.9761829914400093</v>
      </c>
      <c r="AY21" s="272">
        <f t="shared" si="48"/>
        <v>0</v>
      </c>
      <c r="AZ21" s="266">
        <f t="shared" si="5"/>
        <v>3.0955080000000001</v>
      </c>
      <c r="BA21" s="266">
        <f t="shared" si="6"/>
        <v>3.5265360000000001</v>
      </c>
      <c r="BB21" s="266">
        <f t="shared" si="7"/>
        <v>2.958456</v>
      </c>
      <c r="BC21" s="266">
        <f t="shared" si="8"/>
        <v>1.8708985922030006</v>
      </c>
      <c r="BD21" s="74">
        <f t="shared" si="49"/>
        <v>0</v>
      </c>
      <c r="BE21" s="515">
        <f t="shared" si="64"/>
        <v>0</v>
      </c>
      <c r="BF21" s="515">
        <f t="shared" si="65"/>
        <v>3.1378307667472547</v>
      </c>
      <c r="BG21" s="515">
        <f t="shared" si="66"/>
        <v>6.2739555308821551</v>
      </c>
      <c r="BH21" s="515">
        <f t="shared" si="67"/>
        <v>9.4083752199387636</v>
      </c>
      <c r="BI21" s="515">
        <f t="shared" si="68"/>
        <v>14.95118847234051</v>
      </c>
      <c r="BJ21" s="515">
        <f t="shared" si="69"/>
        <v>18.687825580991518</v>
      </c>
      <c r="BK21" s="515">
        <f t="shared" si="70"/>
        <v>22.423301659069143</v>
      </c>
      <c r="BL21" s="515">
        <f t="shared" si="71"/>
        <v>26.157617067323425</v>
      </c>
      <c r="BM21" s="515">
        <f t="shared" si="72"/>
        <v>29.890772166392313</v>
      </c>
      <c r="BN21" s="515">
        <f t="shared" si="73"/>
        <v>28.07249079729683</v>
      </c>
      <c r="BO21" s="515">
        <f t="shared" si="74"/>
        <v>31.186883478311724</v>
      </c>
      <c r="BP21" s="515">
        <f t="shared" si="75"/>
        <v>34.300247999039556</v>
      </c>
      <c r="BQ21" s="515">
        <f t="shared" si="76"/>
        <v>37.412584698908802</v>
      </c>
      <c r="BR21" s="515">
        <f t="shared" si="77"/>
        <v>40.523893917235888</v>
      </c>
      <c r="BS21" s="515">
        <f t="shared" si="78"/>
        <v>38.986308643969139</v>
      </c>
      <c r="BT21" s="515">
        <f t="shared" si="79"/>
        <v>40.921362977074146</v>
      </c>
      <c r="BU21" s="515">
        <f t="shared" si="80"/>
        <v>42.854426381278458</v>
      </c>
      <c r="BV21" s="515">
        <f t="shared" si="81"/>
        <v>44.785500904998919</v>
      </c>
      <c r="BW21" s="516">
        <f t="shared" si="82"/>
        <v>46.714588594544807</v>
      </c>
      <c r="BX21" s="515">
        <v>0</v>
      </c>
      <c r="BY21" s="515">
        <f t="shared" si="83"/>
        <v>0</v>
      </c>
      <c r="BZ21" s="515">
        <f t="shared" si="84"/>
        <v>3.0948768350200599</v>
      </c>
      <c r="CA21" s="515">
        <f t="shared" si="85"/>
        <v>6.1884915974656076</v>
      </c>
      <c r="CB21" s="515">
        <f t="shared" si="86"/>
        <v>9.2808448020024166</v>
      </c>
      <c r="CC21" s="515">
        <f t="shared" si="87"/>
        <v>14.094643299275857</v>
      </c>
      <c r="CD21" s="515">
        <f t="shared" si="88"/>
        <v>17.617791618282457</v>
      </c>
      <c r="CE21" s="515">
        <f t="shared" si="89"/>
        <v>21.140187297021871</v>
      </c>
      <c r="CF21" s="515">
        <f t="shared" si="90"/>
        <v>24.661830496278526</v>
      </c>
      <c r="CG21" s="515">
        <f t="shared" si="91"/>
        <v>28.182721376802498</v>
      </c>
      <c r="CH21" s="515">
        <f t="shared" si="92"/>
        <v>26.595933425311085</v>
      </c>
      <c r="CI21" s="515">
        <f t="shared" si="93"/>
        <v>29.546211173293102</v>
      </c>
      <c r="CJ21" s="515">
        <f t="shared" si="94"/>
        <v>32.49562950983379</v>
      </c>
      <c r="CK21" s="515">
        <f t="shared" si="95"/>
        <v>35.444188685278398</v>
      </c>
      <c r="CL21" s="515">
        <f t="shared" si="96"/>
        <v>38.391888949899261</v>
      </c>
      <c r="CM21" s="515">
        <f t="shared" si="97"/>
        <v>36.92631261213522</v>
      </c>
      <c r="CN21" s="515">
        <f t="shared" si="98"/>
        <v>38.781036328784943</v>
      </c>
      <c r="CO21" s="515">
        <f t="shared" si="99"/>
        <v>40.634967691254872</v>
      </c>
      <c r="CP21" s="515">
        <f t="shared" si="100"/>
        <v>42.488107038045634</v>
      </c>
      <c r="CQ21" s="516">
        <f t="shared" si="101"/>
        <v>44.340454707513246</v>
      </c>
      <c r="CR21" s="515">
        <f t="shared" si="102"/>
        <v>0</v>
      </c>
      <c r="CS21" s="515">
        <f t="shared" si="103"/>
        <v>1.5693420000000002</v>
      </c>
      <c r="CT21" s="515">
        <f t="shared" si="104"/>
        <v>4.7071727667472549</v>
      </c>
      <c r="CU21" s="515">
        <f t="shared" si="105"/>
        <v>7.8432975308821558</v>
      </c>
      <c r="CV21" s="515">
        <f t="shared" si="106"/>
        <v>10.977717219938764</v>
      </c>
      <c r="CW21" s="515">
        <f t="shared" si="107"/>
        <v>16.822120472340512</v>
      </c>
      <c r="CX21" s="515">
        <f t="shared" si="108"/>
        <v>20.558757580991518</v>
      </c>
      <c r="CY21" s="515">
        <f t="shared" si="109"/>
        <v>24.294233659069143</v>
      </c>
      <c r="CZ21" s="515">
        <f t="shared" si="110"/>
        <v>28.028549067323425</v>
      </c>
      <c r="DA21" s="515">
        <f t="shared" si="111"/>
        <v>31.761704166392313</v>
      </c>
      <c r="DB21" s="515">
        <f t="shared" si="112"/>
        <v>29.634578797296829</v>
      </c>
      <c r="DC21" s="515">
        <f t="shared" si="113"/>
        <v>32.748971478311724</v>
      </c>
      <c r="DD21" s="515">
        <f t="shared" si="114"/>
        <v>35.862335999039558</v>
      </c>
      <c r="DE21" s="515">
        <f t="shared" si="115"/>
        <v>38.974672698908805</v>
      </c>
      <c r="DF21" s="515">
        <f t="shared" si="116"/>
        <v>42.085981917235891</v>
      </c>
      <c r="DG21" s="515">
        <f t="shared" si="117"/>
        <v>39.974400139689145</v>
      </c>
      <c r="DH21" s="515">
        <f t="shared" si="118"/>
        <v>41.909454472794152</v>
      </c>
      <c r="DI21" s="515">
        <f t="shared" si="119"/>
        <v>43.842517876998464</v>
      </c>
      <c r="DJ21" s="515">
        <f t="shared" si="120"/>
        <v>45.773592400718925</v>
      </c>
      <c r="DK21" s="516">
        <f t="shared" si="121"/>
        <v>47.702680090264813</v>
      </c>
      <c r="DL21" s="515">
        <f t="shared" si="122"/>
        <v>0</v>
      </c>
      <c r="DM21" s="515">
        <f t="shared" si="123"/>
        <v>1.5477540000000001</v>
      </c>
      <c r="DN21" s="515">
        <f t="shared" si="124"/>
        <v>4.6426308350200598</v>
      </c>
      <c r="DO21" s="515">
        <f t="shared" si="125"/>
        <v>7.7362455974656079</v>
      </c>
      <c r="DP21" s="515">
        <f t="shared" si="126"/>
        <v>10.828598802002416</v>
      </c>
      <c r="DQ21" s="515">
        <f t="shared" si="127"/>
        <v>15.857911299275857</v>
      </c>
      <c r="DR21" s="515">
        <f t="shared" si="128"/>
        <v>19.381059618282457</v>
      </c>
      <c r="DS21" s="515">
        <f t="shared" si="129"/>
        <v>22.903455297021871</v>
      </c>
      <c r="DT21" s="515">
        <f t="shared" si="130"/>
        <v>26.425098496278526</v>
      </c>
      <c r="DU21" s="515">
        <f t="shared" si="131"/>
        <v>29.945989376802498</v>
      </c>
      <c r="DV21" s="515">
        <f t="shared" si="132"/>
        <v>28.075161425311084</v>
      </c>
      <c r="DW21" s="515">
        <f t="shared" si="133"/>
        <v>31.025439173293101</v>
      </c>
      <c r="DX21" s="515">
        <f t="shared" si="134"/>
        <v>33.974857509833789</v>
      </c>
      <c r="DY21" s="515">
        <f t="shared" si="135"/>
        <v>36.923416685278397</v>
      </c>
      <c r="DZ21" s="515">
        <f t="shared" si="136"/>
        <v>39.87111694989926</v>
      </c>
      <c r="EA21" s="515">
        <f t="shared" si="137"/>
        <v>37.861761908236723</v>
      </c>
      <c r="EB21" s="515">
        <f t="shared" si="138"/>
        <v>39.716485624886445</v>
      </c>
      <c r="EC21" s="515">
        <f t="shared" si="139"/>
        <v>41.570416987356374</v>
      </c>
      <c r="ED21" s="515">
        <f t="shared" si="140"/>
        <v>43.423556334147136</v>
      </c>
      <c r="EE21" s="516">
        <f t="shared" si="141"/>
        <v>45.275904003614748</v>
      </c>
      <c r="EF21" s="276">
        <f t="shared" si="142"/>
        <v>0</v>
      </c>
      <c r="EG21" s="276">
        <f t="shared" si="143"/>
        <v>8.5323325274566013E-4</v>
      </c>
      <c r="EH21" s="276">
        <f t="shared" si="144"/>
        <v>2.5592358650998624E-3</v>
      </c>
      <c r="EI21" s="276">
        <f t="shared" si="145"/>
        <v>4.2643109433932085E-3</v>
      </c>
      <c r="EJ21" s="276">
        <f t="shared" si="146"/>
        <v>5.9684589919153349E-3</v>
      </c>
      <c r="EK21" s="276">
        <f t="shared" si="147"/>
        <v>5.2268913489926377E-3</v>
      </c>
      <c r="EL21" s="276">
        <f t="shared" si="148"/>
        <v>6.3879219223764343E-3</v>
      </c>
      <c r="EM21" s="276">
        <f t="shared" si="149"/>
        <v>7.5485917457186469E-3</v>
      </c>
      <c r="EN21" s="276">
        <f t="shared" si="150"/>
        <v>8.7089009311098579E-3</v>
      </c>
      <c r="EO21" s="276">
        <f t="shared" si="151"/>
        <v>9.8688495906058184E-3</v>
      </c>
      <c r="EP21" s="276">
        <f t="shared" si="152"/>
        <v>9.7833189851054027E-3</v>
      </c>
      <c r="EQ21" s="276">
        <f t="shared" si="153"/>
        <v>1.0811479272169298E-2</v>
      </c>
      <c r="ER21" s="276">
        <f t="shared" si="154"/>
        <v>1.1839300130752536E-2</v>
      </c>
      <c r="ES21" s="276">
        <f t="shared" si="155"/>
        <v>1.2866781672911271E-2</v>
      </c>
      <c r="ET21" s="276">
        <f t="shared" si="156"/>
        <v>1.3893924010664671E-2</v>
      </c>
      <c r="EU21" s="276">
        <f t="shared" si="157"/>
        <v>4.1128658335007451E-2</v>
      </c>
      <c r="EV21" s="276">
        <f t="shared" si="158"/>
        <v>4.3119587235699905E-2</v>
      </c>
      <c r="EW21" s="276">
        <f t="shared" si="159"/>
        <v>4.5108467719549579E-2</v>
      </c>
      <c r="EX21" s="276">
        <f t="shared" si="160"/>
        <v>4.7095301894121235E-2</v>
      </c>
      <c r="EY21" s="277">
        <f t="shared" si="161"/>
        <v>4.9080091864811173E-2</v>
      </c>
      <c r="EZ21" s="276">
        <f t="shared" si="162"/>
        <v>0</v>
      </c>
      <c r="FA21" s="276">
        <f t="shared" si="163"/>
        <v>6.3116497993998889E-4</v>
      </c>
      <c r="FB21" s="276">
        <f t="shared" si="164"/>
        <v>1.8932375544525872E-3</v>
      </c>
      <c r="FC21" s="276">
        <f t="shared" si="165"/>
        <v>3.154795463190667E-3</v>
      </c>
      <c r="FD21" s="276">
        <f t="shared" si="166"/>
        <v>4.4158389160319032E-3</v>
      </c>
      <c r="FE21" s="276">
        <f t="shared" si="167"/>
        <v>3.3876809934035666E-3</v>
      </c>
      <c r="FF21" s="276">
        <f t="shared" si="168"/>
        <v>4.1403212605858782E-3</v>
      </c>
      <c r="FG21" s="276">
        <f t="shared" si="169"/>
        <v>4.8928007433445735E-3</v>
      </c>
      <c r="FH21" s="276">
        <f t="shared" si="170"/>
        <v>5.6451194760275773E-3</v>
      </c>
      <c r="FI21" s="276">
        <f t="shared" si="171"/>
        <v>6.3972774929754762E-3</v>
      </c>
      <c r="FJ21" s="276">
        <f t="shared" si="172"/>
        <v>8.1782520179835283E-3</v>
      </c>
      <c r="FK21" s="276">
        <f t="shared" si="173"/>
        <v>9.0376634593116352E-3</v>
      </c>
      <c r="FL21" s="276">
        <f t="shared" si="174"/>
        <v>9.8968245553880119E-3</v>
      </c>
      <c r="FM21" s="276">
        <f t="shared" si="175"/>
        <v>1.0755735379137854E-2</v>
      </c>
      <c r="FN21" s="276">
        <f t="shared" si="176"/>
        <v>1.1614396003465111E-2</v>
      </c>
      <c r="FO21" s="276">
        <f t="shared" si="177"/>
        <v>1.6174875553272815E-2</v>
      </c>
      <c r="FP21" s="276">
        <f t="shared" si="178"/>
        <v>1.6967229733070941E-2</v>
      </c>
      <c r="FQ21" s="276">
        <f t="shared" si="179"/>
        <v>1.7759245412239243E-2</v>
      </c>
      <c r="FR21" s="276">
        <f t="shared" si="180"/>
        <v>1.855092273538814E-2</v>
      </c>
      <c r="FS21" s="277">
        <f t="shared" si="181"/>
        <v>1.9342261847066288E-2</v>
      </c>
      <c r="FT21" s="74">
        <f>SUM($EF21:EF21)</f>
        <v>0</v>
      </c>
      <c r="FU21" s="276">
        <f>SUM($EF21:EG21)</f>
        <v>8.5323325274566013E-4</v>
      </c>
      <c r="FV21" s="276">
        <f>SUM($EF21:EH21)</f>
        <v>3.4124691178455224E-3</v>
      </c>
      <c r="FW21" s="276">
        <f>SUM($EF21:EI21)</f>
        <v>7.6767800612387305E-3</v>
      </c>
      <c r="FX21" s="276">
        <f>SUM($EF21:EJ21)</f>
        <v>1.3645239053154064E-2</v>
      </c>
      <c r="FY21" s="276">
        <f>SUM($EF21:EK21)</f>
        <v>1.8872130402146702E-2</v>
      </c>
      <c r="FZ21" s="276">
        <f>SUM($EF21:EL21)</f>
        <v>2.5260052324523136E-2</v>
      </c>
      <c r="GA21" s="276">
        <f>SUM($EF21:EM21)</f>
        <v>3.2808644070241783E-2</v>
      </c>
      <c r="GB21" s="276">
        <f>SUM($EF21:EN21)</f>
        <v>4.1517545001351644E-2</v>
      </c>
      <c r="GC21" s="276">
        <f>SUM($EF21:EO21)</f>
        <v>5.1386394591957464E-2</v>
      </c>
      <c r="GD21" s="276">
        <f>SUM($EF21:EP21)</f>
        <v>6.116971357706287E-2</v>
      </c>
      <c r="GE21" s="276">
        <f>SUM($EF21:EQ21)</f>
        <v>7.198119284923217E-2</v>
      </c>
      <c r="GF21" s="276">
        <f>SUM($EF21:ER21)</f>
        <v>8.3820492979984701E-2</v>
      </c>
      <c r="GG21" s="276">
        <f>SUM($EF21:ES21)</f>
        <v>9.6687274652895977E-2</v>
      </c>
      <c r="GH21" s="276">
        <f>SUM($EF21:ET21)</f>
        <v>0.11058119866356064</v>
      </c>
      <c r="GI21" s="276">
        <f>SUM($EF21:EU21)</f>
        <v>0.15170985699856809</v>
      </c>
      <c r="GJ21" s="276">
        <f>SUM($EF21:EV21)</f>
        <v>0.19482944423426801</v>
      </c>
      <c r="GK21" s="276">
        <f>SUM($EF21:EW21)</f>
        <v>0.23993791195381758</v>
      </c>
      <c r="GL21" s="276">
        <f>SUM($EF21:EX21)</f>
        <v>0.28703321384793884</v>
      </c>
      <c r="GM21" s="276">
        <f>SUM($EF21:EY21)</f>
        <v>0.33611330571275</v>
      </c>
      <c r="GN21" s="74">
        <f>SUM($EZ21:EZ21)</f>
        <v>0</v>
      </c>
      <c r="GO21" s="276">
        <f>SUM($EZ21:FA21)</f>
        <v>6.3116497993998889E-4</v>
      </c>
      <c r="GP21" s="276">
        <f>SUM($EZ21:FB21)</f>
        <v>2.524402534392576E-3</v>
      </c>
      <c r="GQ21" s="276">
        <f>SUM($EZ21:FC21)</f>
        <v>5.679197997583243E-3</v>
      </c>
      <c r="GR21" s="276">
        <f>SUM($EZ21:FD21)</f>
        <v>1.0095036913615147E-2</v>
      </c>
      <c r="GS21" s="276">
        <f>SUM($EZ21:FE21)</f>
        <v>1.3482717907018714E-2</v>
      </c>
      <c r="GT21" s="276">
        <f>SUM($EZ21:FF21)</f>
        <v>1.762303916760459E-2</v>
      </c>
      <c r="GU21" s="276">
        <f>SUM($EZ21:FG21)</f>
        <v>2.2515839910949163E-2</v>
      </c>
      <c r="GV21" s="276">
        <f>SUM($EZ21:FH21)</f>
        <v>2.8160959386976742E-2</v>
      </c>
      <c r="GW21" s="276">
        <f>SUM($EZ21:FI21)</f>
        <v>3.4558236879952214E-2</v>
      </c>
      <c r="GX21" s="276">
        <f>SUM($EZ21:FJ21)</f>
        <v>4.2736488897935743E-2</v>
      </c>
      <c r="GY21" s="276">
        <f>SUM($EZ21:FK21)</f>
        <v>5.1774152357247374E-2</v>
      </c>
      <c r="GZ21" s="276">
        <f>SUM($EZ21:FL21)</f>
        <v>6.1670976912635386E-2</v>
      </c>
      <c r="HA21" s="276">
        <f>SUM($EZ21:FM21)</f>
        <v>7.2426712291773235E-2</v>
      </c>
      <c r="HB21" s="276">
        <f>SUM($EZ21:FN21)</f>
        <v>8.4041108295238351E-2</v>
      </c>
      <c r="HC21" s="276">
        <f>SUM($EZ21:FO21)</f>
        <v>0.10021598384851116</v>
      </c>
      <c r="HD21" s="276">
        <f>SUM($EZ21:FP21)</f>
        <v>0.1171832135815821</v>
      </c>
      <c r="HE21" s="276">
        <f>SUM($EZ21:FQ21)</f>
        <v>0.13494245899382135</v>
      </c>
      <c r="HF21" s="276">
        <f>SUM($EZ21:FR21)</f>
        <v>0.15349338172920948</v>
      </c>
      <c r="HG21" s="277">
        <f>SUM($EZ21:FS21)</f>
        <v>0.17283564357627576</v>
      </c>
      <c r="HH21" s="74">
        <f t="shared" si="182"/>
        <v>0</v>
      </c>
      <c r="HI21" s="276">
        <f t="shared" si="183"/>
        <v>3.1378307667472547</v>
      </c>
      <c r="HJ21" s="276">
        <f t="shared" si="184"/>
        <v>6.2739555308821551</v>
      </c>
      <c r="HK21" s="276">
        <f t="shared" si="185"/>
        <v>9.4083752199387636</v>
      </c>
      <c r="HL21" s="276">
        <f t="shared" si="186"/>
        <v>12.541090760946847</v>
      </c>
      <c r="HM21" s="276">
        <f t="shared" si="187"/>
        <v>18.687825580991518</v>
      </c>
      <c r="HN21" s="276">
        <f t="shared" si="188"/>
        <v>22.423301659069143</v>
      </c>
      <c r="HO21" s="276">
        <f t="shared" si="189"/>
        <v>26.157617067323425</v>
      </c>
      <c r="HP21" s="276">
        <f t="shared" si="190"/>
        <v>29.890772166392313</v>
      </c>
      <c r="HQ21" s="276">
        <f t="shared" si="191"/>
        <v>33.622767316801713</v>
      </c>
      <c r="HR21" s="276">
        <f t="shared" si="192"/>
        <v>31.186883478311724</v>
      </c>
      <c r="HS21" s="276">
        <f t="shared" si="193"/>
        <v>34.300247999039556</v>
      </c>
      <c r="HT21" s="276">
        <f t="shared" si="194"/>
        <v>37.412584698908802</v>
      </c>
      <c r="HU21" s="276">
        <f t="shared" si="195"/>
        <v>40.523893917235888</v>
      </c>
      <c r="HV21" s="276">
        <f t="shared" si="196"/>
        <v>43.63417599322522</v>
      </c>
      <c r="HW21" s="276">
        <f t="shared" si="197"/>
        <v>40.921362977074146</v>
      </c>
      <c r="HX21" s="276">
        <f t="shared" si="198"/>
        <v>42.854426381278458</v>
      </c>
      <c r="HY21" s="276">
        <f t="shared" si="199"/>
        <v>44.785500904998919</v>
      </c>
      <c r="HZ21" s="276">
        <f t="shared" si="200"/>
        <v>46.714588594544807</v>
      </c>
      <c r="IA21" s="277">
        <f t="shared" si="201"/>
        <v>48.64169149412001</v>
      </c>
      <c r="IB21" s="276">
        <f t="shared" si="202"/>
        <v>0</v>
      </c>
      <c r="IC21" s="276">
        <f t="shared" si="203"/>
        <v>3.0948768350200599</v>
      </c>
      <c r="ID21" s="276">
        <f t="shared" si="204"/>
        <v>6.1884915974656076</v>
      </c>
      <c r="IE21" s="276">
        <f t="shared" si="205"/>
        <v>9.2808448020024166</v>
      </c>
      <c r="IF21" s="276">
        <f t="shared" si="206"/>
        <v>12.371936963086386</v>
      </c>
      <c r="IG21" s="276">
        <f t="shared" si="207"/>
        <v>17.617791618282457</v>
      </c>
      <c r="IH21" s="276">
        <f t="shared" si="208"/>
        <v>21.140187297021871</v>
      </c>
      <c r="II21" s="276">
        <f t="shared" si="209"/>
        <v>24.661830496278526</v>
      </c>
      <c r="IJ21" s="276">
        <f t="shared" si="210"/>
        <v>28.182721376802498</v>
      </c>
      <c r="IK21" s="276">
        <f t="shared" si="211"/>
        <v>31.702860099309522</v>
      </c>
      <c r="IL21" s="276">
        <f t="shared" si="212"/>
        <v>29.546211173293102</v>
      </c>
      <c r="IM21" s="276">
        <f t="shared" si="213"/>
        <v>32.49562950983379</v>
      </c>
      <c r="IN21" s="276">
        <f t="shared" si="214"/>
        <v>35.444188685278398</v>
      </c>
      <c r="IO21" s="276">
        <f t="shared" si="215"/>
        <v>38.391888949899261</v>
      </c>
      <c r="IP21" s="276">
        <f t="shared" si="216"/>
        <v>41.338730553895793</v>
      </c>
      <c r="IQ21" s="276">
        <f t="shared" si="217"/>
        <v>38.781036328784943</v>
      </c>
      <c r="IR21" s="276">
        <f t="shared" si="218"/>
        <v>40.634967691254872</v>
      </c>
      <c r="IS21" s="276">
        <f t="shared" si="219"/>
        <v>42.488107038045634</v>
      </c>
      <c r="IT21" s="276">
        <f t="shared" si="220"/>
        <v>44.340454707513246</v>
      </c>
      <c r="IU21" s="277">
        <f t="shared" si="221"/>
        <v>46.192011037869179</v>
      </c>
      <c r="IV21" s="74">
        <f t="shared" si="50"/>
        <v>9.5928256166119006</v>
      </c>
      <c r="IW21" s="275">
        <f t="shared" si="51"/>
        <v>38.947378430113176</v>
      </c>
      <c r="IX21" s="275">
        <f t="shared" si="52"/>
        <v>68.860503437229028</v>
      </c>
      <c r="IY21" s="275">
        <f t="shared" si="53"/>
        <v>94.18521465717788</v>
      </c>
      <c r="IZ21" s="275">
        <f t="shared" si="54"/>
        <v>39.133569161318036</v>
      </c>
      <c r="JA21" s="275">
        <f t="shared" si="55"/>
        <v>52.896480535282997</v>
      </c>
      <c r="JB21" s="74">
        <f t="shared" si="56"/>
        <v>9.5946184145663747</v>
      </c>
      <c r="JC21" s="275">
        <f t="shared" si="57"/>
        <v>38.962182432056181</v>
      </c>
      <c r="JD21" s="275">
        <f t="shared" si="58"/>
        <v>68.892118175659718</v>
      </c>
      <c r="JE21" s="275">
        <f t="shared" si="59"/>
        <v>94.36059248607134</v>
      </c>
      <c r="JF21" s="275">
        <f t="shared" si="60"/>
        <v>39.14963967409409</v>
      </c>
      <c r="JG21" s="275">
        <f t="shared" si="61"/>
        <v>52.952377877088402</v>
      </c>
      <c r="JH21" s="524">
        <f t="shared" si="38"/>
        <v>325.81414475514612</v>
      </c>
      <c r="JI21" s="525">
        <f t="shared" si="39"/>
        <v>544.90402368208697</v>
      </c>
      <c r="JJ21" s="524">
        <f t="shared" si="40"/>
        <v>309.09671451161728</v>
      </c>
      <c r="JK21" s="525">
        <f t="shared" si="41"/>
        <v>516.90044210221822</v>
      </c>
      <c r="JL21" s="524">
        <f t="shared" si="42"/>
        <v>634.9108592667634</v>
      </c>
      <c r="JM21" s="525">
        <f t="shared" si="43"/>
        <v>1061.8044657843052</v>
      </c>
      <c r="JN21" s="7">
        <f t="shared" si="62"/>
        <v>0.19462230695879901</v>
      </c>
      <c r="JO21" s="7">
        <f t="shared" si="63"/>
        <v>0.50894894928902579</v>
      </c>
    </row>
    <row r="22" spans="1:275" s="3" customFormat="1" ht="13.5" customHeight="1" x14ac:dyDescent="0.2">
      <c r="A22" s="3" t="str">
        <f>'2021 estimates'!B22</f>
        <v>Belgium</v>
      </c>
      <c r="B22" s="3" t="str">
        <f>VLOOKUP(A22,'2021 estimates'!$B$4:$C$218,2)</f>
        <v>EUR</v>
      </c>
      <c r="C22" s="371" t="str">
        <f>VLOOKUP(A22,'2021 estimates'!$B$4:$F$218,4,FALSE)</f>
        <v>Europe &amp; Central Asia</v>
      </c>
      <c r="D22" s="695">
        <f>'2021 estimates'!Q22</f>
        <v>2.7351994815415299</v>
      </c>
      <c r="E22" s="4">
        <f>'2021 estimates'!R22</f>
        <v>1.9831836730134553</v>
      </c>
      <c r="F22" s="47">
        <f>1000*'2021 estimates'!G22/5</f>
        <v>64672</v>
      </c>
      <c r="G22" s="47">
        <f t="shared" si="44"/>
        <v>64672</v>
      </c>
      <c r="H22" s="47">
        <f>1000*'2021 estimates'!H22/5</f>
        <v>68943.8</v>
      </c>
      <c r="I22" s="47">
        <f>1000*'2021 estimates'!I22/5</f>
        <v>69765</v>
      </c>
      <c r="J22" s="47">
        <f>1000*'2021 estimates'!J22/5</f>
        <v>66585</v>
      </c>
      <c r="K22" s="47">
        <f>1000*'2021 estimates'!K22/5</f>
        <v>61055.6</v>
      </c>
      <c r="L22" s="73">
        <f t="shared" si="45"/>
        <v>61055.6</v>
      </c>
      <c r="M22" s="47">
        <f>1000*'2021 estimates'!L22/5</f>
        <v>64476.4</v>
      </c>
      <c r="N22" s="47">
        <f>1000*'2021 estimates'!M22/5</f>
        <v>65679.399999999994</v>
      </c>
      <c r="O22" s="47">
        <f>1000*'2021 estimates'!N22/5</f>
        <v>63037.2</v>
      </c>
      <c r="P22" s="22">
        <v>0</v>
      </c>
      <c r="Q22" s="124">
        <f>IF('2021 estimates'!AD22&lt;&gt;"",'2021 estimates'!AD22*5/4,IF('2021 estimates'!AL22&lt;&gt;"",'2021 estimates'!AL22*15/14,'2021 estimates'!AN22*15/14))/100000</f>
        <v>1.2875000000000001E-4</v>
      </c>
      <c r="R22" s="124">
        <f>IF('2021 estimates'!AE22&lt;&gt;"",'2021 estimates'!AE22,IF('2021 estimates'!AL22&lt;&gt;"",'2021 estimates'!AL22*15/14,'2021 estimates'!AN22*15/14))/100000</f>
        <v>2.22E-4</v>
      </c>
      <c r="S22" s="124">
        <f>IF('2021 estimates'!AF22&lt;&gt;"",'2021 estimates'!AF22,IF('2021 estimates'!AL22&lt;&gt;"",'2021 estimates'!AL22*15/14,'2021 estimates'!AN22*15/14))/100000</f>
        <v>2.2499999999999999E-4</v>
      </c>
      <c r="T22" s="124">
        <f>IF('2021 estimates'!AG22&lt;&gt;"",'2021 estimates'!AG22,'2021 estimates'!$AP22)/100000</f>
        <v>1.3880996372068197E-4</v>
      </c>
      <c r="U22" s="22">
        <v>0</v>
      </c>
      <c r="V22" s="124">
        <f>IF('2021 estimates'!AH22&lt;&gt;"",'2021 estimates'!AH22*5/4,IF('2021 estimates'!AM22&lt;&gt;"",'2021 estimates'!AM22*15/14,'2021 estimates'!AN22*15/14))/100000</f>
        <v>1.6000000000000001E-4</v>
      </c>
      <c r="W22" s="124">
        <f>IF('2021 estimates'!AI22&lt;&gt;"",'2021 estimates'!AI22,IF('2021 estimates'!AM22&lt;&gt;"",'2021 estimates'!AM22*15/14,'2021 estimates'!AN22*15/14))/100000</f>
        <v>2.02E-4</v>
      </c>
      <c r="X22" s="124">
        <f>IF('2021 estimates'!AJ22&lt;&gt;"",'2021 estimates'!AJ22,IF('2021 estimates'!AM22&lt;&gt;"",'2021 estimates'!AM22*15/14,'2021 estimates'!AN22*15/14))/100000</f>
        <v>2.05E-4</v>
      </c>
      <c r="Y22" s="124">
        <f>IF('2021 estimates'!AK22&lt;&gt;"",'2021 estimates'!AK22,'2021 estimates'!$AQ22)/100000</f>
        <v>1.3501734176110051E-4</v>
      </c>
      <c r="Z22" s="81">
        <f>VLOOKUP($A22,'Mortality-WHO Global Health Obs'!$B$3:$Q$218,7,FALSE)</f>
        <v>3.3899999999999998E-3</v>
      </c>
      <c r="AA22" s="82">
        <f>VLOOKUP($A22,'Mortality-WHO Global Health Obs'!$B$3:$Q$218,9,FALSE)</f>
        <v>2.1000000000000001E-4</v>
      </c>
      <c r="AB22" s="82">
        <f>VLOOKUP($A22,'Mortality-WHO Global Health Obs'!$B$3:$Q$218,11,FALSE)</f>
        <v>1E-4</v>
      </c>
      <c r="AC22" s="82">
        <f>VLOOKUP($A22,'Mortality-WHO Global Health Obs'!$B$3:$Q$218,13,FALSE)</f>
        <v>1.1E-4</v>
      </c>
      <c r="AD22" s="82">
        <f>VLOOKUP($A22,'Mortality-WHO Global Health Obs'!$B$3:$Q$218,15,FALSE)</f>
        <v>3.4000000000000002E-4</v>
      </c>
      <c r="AE22" s="81">
        <f>VLOOKUP($A22,'Mortality-WHO Global Health Obs'!$B$3:$Q$218,8,FALSE)</f>
        <v>2.7100000000000002E-3</v>
      </c>
      <c r="AF22" s="82">
        <f>VLOOKUP($A22,'Mortality-WHO Global Health Obs'!$B$3:$Q$218,10,FALSE)</f>
        <v>1.4999999999999999E-4</v>
      </c>
      <c r="AG22" s="82">
        <f>VLOOKUP($A22,'Mortality-WHO Global Health Obs'!$B$3:$Q$218,12,FALSE)</f>
        <v>8.0000000000000007E-5</v>
      </c>
      <c r="AH22" s="82">
        <f>VLOOKUP($A22,'Mortality-WHO Global Health Obs'!$B$3:$Q$218,14,FALSE)</f>
        <v>8.0000000000000007E-5</v>
      </c>
      <c r="AI22" s="82">
        <f>VLOOKUP($A22,'Mortality-WHO Global Health Obs'!$B$3:$Q$218,16,FALSE)</f>
        <v>1.7000000000000001E-4</v>
      </c>
      <c r="AJ22" s="81">
        <f t="shared" si="0"/>
        <v>6.7229926515156128E-3</v>
      </c>
      <c r="AK22" s="82">
        <f t="shared" si="224"/>
        <v>4.1646857133282564E-4</v>
      </c>
      <c r="AL22" s="82">
        <f t="shared" si="225"/>
        <v>1.9831836730134554E-4</v>
      </c>
      <c r="AM22" s="82">
        <f t="shared" si="226"/>
        <v>2.181502040314801E-4</v>
      </c>
      <c r="AN22" s="82">
        <f t="shared" si="227"/>
        <v>6.7428244882457484E-4</v>
      </c>
      <c r="AO22" s="81">
        <f t="shared" si="228"/>
        <v>5.3744277538664642E-3</v>
      </c>
      <c r="AP22" s="82">
        <f t="shared" si="229"/>
        <v>2.9747755095201826E-4</v>
      </c>
      <c r="AQ22" s="82">
        <f t="shared" si="230"/>
        <v>1.5865469384107643E-4</v>
      </c>
      <c r="AR22" s="82">
        <f t="shared" si="231"/>
        <v>1.5865469384107643E-4</v>
      </c>
      <c r="AS22" s="82">
        <f t="shared" si="232"/>
        <v>3.3714122441228742E-4</v>
      </c>
      <c r="AT22" s="272">
        <f t="shared" si="46"/>
        <v>0</v>
      </c>
      <c r="AU22" s="266">
        <f t="shared" si="2"/>
        <v>8.3265200000000004</v>
      </c>
      <c r="AV22" s="266">
        <f t="shared" si="3"/>
        <v>15.305523600000001</v>
      </c>
      <c r="AW22" s="266">
        <f t="shared" si="4"/>
        <v>15.697125</v>
      </c>
      <c r="AX22" s="266">
        <f t="shared" si="47"/>
        <v>9.2426614343416098</v>
      </c>
      <c r="AY22" s="272">
        <f t="shared" si="48"/>
        <v>0</v>
      </c>
      <c r="AZ22" s="266">
        <f t="shared" si="5"/>
        <v>9.7688959999999998</v>
      </c>
      <c r="BA22" s="266">
        <f t="shared" si="6"/>
        <v>13.0242328</v>
      </c>
      <c r="BB22" s="266">
        <f t="shared" si="7"/>
        <v>13.464276999999999</v>
      </c>
      <c r="BC22" s="266">
        <f t="shared" si="8"/>
        <v>8.5111151760628445</v>
      </c>
      <c r="BD22" s="74">
        <f t="shared" si="49"/>
        <v>0</v>
      </c>
      <c r="BE22" s="515">
        <f t="shared" si="64"/>
        <v>0</v>
      </c>
      <c r="BF22" s="515">
        <f t="shared" si="65"/>
        <v>8.3247864940561414</v>
      </c>
      <c r="BG22" s="515">
        <f t="shared" si="66"/>
        <v>16.646106698024997</v>
      </c>
      <c r="BH22" s="515">
        <f t="shared" si="67"/>
        <v>24.963962055206874</v>
      </c>
      <c r="BI22" s="515">
        <f t="shared" si="68"/>
        <v>35.47649961463248</v>
      </c>
      <c r="BJ22" s="515">
        <f t="shared" si="69"/>
        <v>50.773470738010452</v>
      </c>
      <c r="BK22" s="515">
        <f t="shared" si="70"/>
        <v>66.067408491846976</v>
      </c>
      <c r="BL22" s="515">
        <f t="shared" si="71"/>
        <v>81.358313477655287</v>
      </c>
      <c r="BM22" s="515">
        <f t="shared" si="72"/>
        <v>96.646186296829356</v>
      </c>
      <c r="BN22" s="515">
        <f t="shared" si="73"/>
        <v>113.26425490139319</v>
      </c>
      <c r="BO22" s="515">
        <f t="shared" si="74"/>
        <v>128.93496199720659</v>
      </c>
      <c r="BP22" s="515">
        <f t="shared" si="75"/>
        <v>144.60225089792326</v>
      </c>
      <c r="BQ22" s="515">
        <f t="shared" si="76"/>
        <v>160.26612234914182</v>
      </c>
      <c r="BR22" s="515">
        <f t="shared" si="77"/>
        <v>175.92657709629827</v>
      </c>
      <c r="BS22" s="515">
        <f t="shared" si="78"/>
        <v>182.85092902860296</v>
      </c>
      <c r="BT22" s="515">
        <f t="shared" si="79"/>
        <v>191.96722381675013</v>
      </c>
      <c r="BU22" s="515">
        <f t="shared" si="80"/>
        <v>201.07737371925043</v>
      </c>
      <c r="BV22" s="515">
        <f t="shared" si="81"/>
        <v>210.1813828780958</v>
      </c>
      <c r="BW22" s="516">
        <f t="shared" si="82"/>
        <v>219.27925543248628</v>
      </c>
      <c r="BX22" s="515">
        <v>0</v>
      </c>
      <c r="BY22" s="515">
        <f t="shared" si="83"/>
        <v>0</v>
      </c>
      <c r="BZ22" s="515">
        <f t="shared" si="84"/>
        <v>9.7674432024692468</v>
      </c>
      <c r="CA22" s="515">
        <f t="shared" si="85"/>
        <v>19.531981241987364</v>
      </c>
      <c r="CB22" s="515">
        <f t="shared" si="86"/>
        <v>29.293614982646584</v>
      </c>
      <c r="CC22" s="515">
        <f t="shared" si="87"/>
        <v>41.240355278555839</v>
      </c>
      <c r="CD22" s="515">
        <f t="shared" si="88"/>
        <v>54.257012525745914</v>
      </c>
      <c r="CE22" s="515">
        <f t="shared" si="89"/>
        <v>67.271604782980106</v>
      </c>
      <c r="CF22" s="515">
        <f t="shared" si="90"/>
        <v>80.284132377852785</v>
      </c>
      <c r="CG22" s="515">
        <f t="shared" si="91"/>
        <v>93.294595637906326</v>
      </c>
      <c r="CH22" s="515">
        <f t="shared" si="92"/>
        <v>108.28639506268526</v>
      </c>
      <c r="CI22" s="515">
        <f t="shared" si="93"/>
        <v>121.73242527996395</v>
      </c>
      <c r="CJ22" s="515">
        <f t="shared" si="94"/>
        <v>135.1763223906533</v>
      </c>
      <c r="CK22" s="515">
        <f t="shared" si="95"/>
        <v>148.61808673315386</v>
      </c>
      <c r="CL22" s="515">
        <f t="shared" si="96"/>
        <v>162.05771864581243</v>
      </c>
      <c r="CM22" s="515">
        <f t="shared" si="97"/>
        <v>168.43526563188868</v>
      </c>
      <c r="CN22" s="515">
        <f t="shared" si="98"/>
        <v>176.88816942564614</v>
      </c>
      <c r="CO22" s="515">
        <f t="shared" si="99"/>
        <v>185.33822387741102</v>
      </c>
      <c r="CP22" s="515">
        <f t="shared" si="100"/>
        <v>193.78542994765209</v>
      </c>
      <c r="CQ22" s="516">
        <f t="shared" si="101"/>
        <v>202.22978859651431</v>
      </c>
      <c r="CR22" s="515">
        <f t="shared" si="102"/>
        <v>0</v>
      </c>
      <c r="CS22" s="515">
        <f t="shared" si="103"/>
        <v>4.1632600000000002</v>
      </c>
      <c r="CT22" s="515">
        <f t="shared" si="104"/>
        <v>12.488046494056142</v>
      </c>
      <c r="CU22" s="515">
        <f t="shared" si="105"/>
        <v>20.809366698024998</v>
      </c>
      <c r="CV22" s="515">
        <f t="shared" si="106"/>
        <v>29.127222055206875</v>
      </c>
      <c r="CW22" s="515">
        <f t="shared" si="107"/>
        <v>43.129261414632481</v>
      </c>
      <c r="CX22" s="515">
        <f t="shared" si="108"/>
        <v>58.426232538010453</v>
      </c>
      <c r="CY22" s="515">
        <f t="shared" si="109"/>
        <v>73.720170291846983</v>
      </c>
      <c r="CZ22" s="515">
        <f t="shared" si="110"/>
        <v>89.011075277655294</v>
      </c>
      <c r="DA22" s="515">
        <f t="shared" si="111"/>
        <v>104.29894809682935</v>
      </c>
      <c r="DB22" s="515">
        <f t="shared" si="112"/>
        <v>121.11281740139319</v>
      </c>
      <c r="DC22" s="515">
        <f t="shared" si="113"/>
        <v>136.7835244972066</v>
      </c>
      <c r="DD22" s="515">
        <f t="shared" si="114"/>
        <v>152.45081339792324</v>
      </c>
      <c r="DE22" s="515">
        <f t="shared" si="115"/>
        <v>168.11468484914184</v>
      </c>
      <c r="DF22" s="515">
        <f t="shared" si="116"/>
        <v>183.77513959629829</v>
      </c>
      <c r="DG22" s="515">
        <f t="shared" si="117"/>
        <v>187.47225974577375</v>
      </c>
      <c r="DH22" s="515">
        <f t="shared" si="118"/>
        <v>196.58855453392093</v>
      </c>
      <c r="DI22" s="515">
        <f t="shared" si="119"/>
        <v>205.69870443642122</v>
      </c>
      <c r="DJ22" s="515">
        <f t="shared" si="120"/>
        <v>214.8027135952666</v>
      </c>
      <c r="DK22" s="516">
        <f t="shared" si="121"/>
        <v>223.90058614965707</v>
      </c>
      <c r="DL22" s="515">
        <f t="shared" si="122"/>
        <v>0</v>
      </c>
      <c r="DM22" s="515">
        <f t="shared" si="123"/>
        <v>4.8844479999999999</v>
      </c>
      <c r="DN22" s="515">
        <f t="shared" si="124"/>
        <v>14.651891202469248</v>
      </c>
      <c r="DO22" s="515">
        <f t="shared" si="125"/>
        <v>24.416429241987363</v>
      </c>
      <c r="DP22" s="515">
        <f t="shared" si="126"/>
        <v>34.178062982646587</v>
      </c>
      <c r="DQ22" s="515">
        <f t="shared" si="127"/>
        <v>47.752471678555835</v>
      </c>
      <c r="DR22" s="515">
        <f t="shared" si="128"/>
        <v>60.769128925745918</v>
      </c>
      <c r="DS22" s="515">
        <f t="shared" si="129"/>
        <v>73.783721182980102</v>
      </c>
      <c r="DT22" s="515">
        <f t="shared" si="130"/>
        <v>86.796248777852782</v>
      </c>
      <c r="DU22" s="515">
        <f t="shared" si="131"/>
        <v>99.806712037906323</v>
      </c>
      <c r="DV22" s="515">
        <f t="shared" si="132"/>
        <v>115.01853356268526</v>
      </c>
      <c r="DW22" s="515">
        <f t="shared" si="133"/>
        <v>128.46456377996395</v>
      </c>
      <c r="DX22" s="515">
        <f t="shared" si="134"/>
        <v>141.90846089065329</v>
      </c>
      <c r="DY22" s="515">
        <f t="shared" si="135"/>
        <v>155.35022523315385</v>
      </c>
      <c r="DZ22" s="515">
        <f t="shared" si="136"/>
        <v>168.78985714581242</v>
      </c>
      <c r="EA22" s="515">
        <f t="shared" si="137"/>
        <v>172.69082321992011</v>
      </c>
      <c r="EB22" s="515">
        <f t="shared" si="138"/>
        <v>181.14372701367756</v>
      </c>
      <c r="EC22" s="515">
        <f t="shared" si="139"/>
        <v>189.59378146544245</v>
      </c>
      <c r="ED22" s="515">
        <f t="shared" si="140"/>
        <v>198.04098753568351</v>
      </c>
      <c r="EE22" s="516">
        <f t="shared" si="141"/>
        <v>206.48534618454573</v>
      </c>
      <c r="EF22" s="276">
        <f t="shared" si="142"/>
        <v>0</v>
      </c>
      <c r="EG22" s="276">
        <f t="shared" si="143"/>
        <v>1.7335059438591798E-3</v>
      </c>
      <c r="EH22" s="276">
        <f t="shared" si="144"/>
        <v>5.1997960311477333E-3</v>
      </c>
      <c r="EI22" s="276">
        <f t="shared" si="145"/>
        <v>8.664642818121281E-3</v>
      </c>
      <c r="EJ22" s="276">
        <f t="shared" si="146"/>
        <v>1.212804690574389E-2</v>
      </c>
      <c r="EK22" s="276">
        <f t="shared" si="147"/>
        <v>8.5524766220312753E-3</v>
      </c>
      <c r="EL22" s="276">
        <f t="shared" si="148"/>
        <v>1.1585846163485836E-2</v>
      </c>
      <c r="EM22" s="276">
        <f t="shared" si="149"/>
        <v>1.4618614191693051E-2</v>
      </c>
      <c r="EN22" s="276">
        <f t="shared" si="150"/>
        <v>1.7650780825932209E-2</v>
      </c>
      <c r="EO22" s="276">
        <f t="shared" si="151"/>
        <v>2.0682346185458961E-2</v>
      </c>
      <c r="EP22" s="276">
        <f t="shared" si="152"/>
        <v>2.6417904186583248E-2</v>
      </c>
      <c r="EQ22" s="276">
        <f t="shared" si="153"/>
        <v>2.9836099283318294E-2</v>
      </c>
      <c r="ER22" s="276">
        <f t="shared" si="154"/>
        <v>3.3253548781424759E-2</v>
      </c>
      <c r="ES22" s="276">
        <f t="shared" si="155"/>
        <v>3.6670252843537428E-2</v>
      </c>
      <c r="ET22" s="276">
        <f t="shared" si="156"/>
        <v>4.0086211632255543E-2</v>
      </c>
      <c r="EU22" s="276">
        <f t="shared" si="157"/>
        <v>0.12636664619444857</v>
      </c>
      <c r="EV22" s="276">
        <f t="shared" si="158"/>
        <v>0.13251153184131856</v>
      </c>
      <c r="EW22" s="276">
        <f t="shared" si="159"/>
        <v>0.13865227549624001</v>
      </c>
      <c r="EX22" s="276">
        <f t="shared" si="160"/>
        <v>0.14478887995114401</v>
      </c>
      <c r="EY22" s="277">
        <f t="shared" si="161"/>
        <v>0.1509213479960797</v>
      </c>
      <c r="EZ22" s="276">
        <f t="shared" si="162"/>
        <v>0</v>
      </c>
      <c r="FA22" s="276">
        <f t="shared" si="163"/>
        <v>1.4527975307529887E-3</v>
      </c>
      <c r="FB22" s="276">
        <f t="shared" si="164"/>
        <v>4.3579604818822434E-3</v>
      </c>
      <c r="FC22" s="276">
        <f t="shared" si="165"/>
        <v>7.2622593407820719E-3</v>
      </c>
      <c r="FD22" s="276">
        <f t="shared" si="166"/>
        <v>1.0165694364462288E-2</v>
      </c>
      <c r="FE22" s="276">
        <f t="shared" si="167"/>
        <v>7.5755528099217331E-3</v>
      </c>
      <c r="FF22" s="276">
        <f t="shared" si="168"/>
        <v>9.6405427658033446E-3</v>
      </c>
      <c r="FG22" s="276">
        <f t="shared" si="169"/>
        <v>1.1705205127323598E-2</v>
      </c>
      <c r="FH22" s="276">
        <f t="shared" si="170"/>
        <v>1.3769539946452755E-2</v>
      </c>
      <c r="FI22" s="276">
        <f t="shared" si="171"/>
        <v>1.5833547275152831E-2</v>
      </c>
      <c r="FJ22" s="276">
        <f t="shared" si="172"/>
        <v>1.824678272130497E-2</v>
      </c>
      <c r="FK22" s="276">
        <f t="shared" si="173"/>
        <v>2.0379889310644946E-2</v>
      </c>
      <c r="FL22" s="276">
        <f t="shared" si="174"/>
        <v>2.2512657499457186E-2</v>
      </c>
      <c r="FM22" s="276">
        <f t="shared" si="175"/>
        <v>2.4645087341426269E-2</v>
      </c>
      <c r="FN22" s="276">
        <f t="shared" si="176"/>
        <v>2.6777178890228241E-2</v>
      </c>
      <c r="FO22" s="276">
        <f t="shared" si="177"/>
        <v>5.8211382305395826E-2</v>
      </c>
      <c r="FP22" s="276">
        <f t="shared" si="178"/>
        <v>6.1060724297949294E-2</v>
      </c>
      <c r="FQ22" s="276">
        <f t="shared" si="179"/>
        <v>6.390910582177052E-2</v>
      </c>
      <c r="FR22" s="276">
        <f t="shared" si="180"/>
        <v>6.6756527200618532E-2</v>
      </c>
      <c r="FS22" s="277">
        <f t="shared" si="181"/>
        <v>6.9602988758143219E-2</v>
      </c>
      <c r="FT22" s="74">
        <f>SUM($EF22:EF22)</f>
        <v>0</v>
      </c>
      <c r="FU22" s="276">
        <f>SUM($EF22:EG22)</f>
        <v>1.7335059438591798E-3</v>
      </c>
      <c r="FV22" s="276">
        <f>SUM($EF22:EH22)</f>
        <v>6.9333019750069131E-3</v>
      </c>
      <c r="FW22" s="276">
        <f>SUM($EF22:EI22)</f>
        <v>1.5597944793128194E-2</v>
      </c>
      <c r="FX22" s="276">
        <f>SUM($EF22:EJ22)</f>
        <v>2.7725991698872084E-2</v>
      </c>
      <c r="FY22" s="276">
        <f>SUM($EF22:EK22)</f>
        <v>3.6278468320903361E-2</v>
      </c>
      <c r="FZ22" s="276">
        <f>SUM($EF22:EL22)</f>
        <v>4.78643144843892E-2</v>
      </c>
      <c r="GA22" s="276">
        <f>SUM($EF22:EM22)</f>
        <v>6.2482928676082253E-2</v>
      </c>
      <c r="GB22" s="276">
        <f>SUM($EF22:EN22)</f>
        <v>8.0133709502014455E-2</v>
      </c>
      <c r="GC22" s="276">
        <f>SUM($EF22:EO22)</f>
        <v>0.10081605568747341</v>
      </c>
      <c r="GD22" s="276">
        <f>SUM($EF22:EP22)</f>
        <v>0.12723395987405667</v>
      </c>
      <c r="GE22" s="276">
        <f>SUM($EF22:EQ22)</f>
        <v>0.15707005915737496</v>
      </c>
      <c r="GF22" s="276">
        <f>SUM($EF22:ER22)</f>
        <v>0.19032360793879971</v>
      </c>
      <c r="GG22" s="276">
        <f>SUM($EF22:ES22)</f>
        <v>0.22699386078233713</v>
      </c>
      <c r="GH22" s="276">
        <f>SUM($EF22:ET22)</f>
        <v>0.2670800724145927</v>
      </c>
      <c r="GI22" s="276">
        <f>SUM($EF22:EU22)</f>
        <v>0.39344671860904123</v>
      </c>
      <c r="GJ22" s="276">
        <f>SUM($EF22:EV22)</f>
        <v>0.52595825045035982</v>
      </c>
      <c r="GK22" s="276">
        <f>SUM($EF22:EW22)</f>
        <v>0.66461052594659986</v>
      </c>
      <c r="GL22" s="276">
        <f>SUM($EF22:EX22)</f>
        <v>0.80939940589774384</v>
      </c>
      <c r="GM22" s="276">
        <f>SUM($EF22:EY22)</f>
        <v>0.96032075389382354</v>
      </c>
      <c r="GN22" s="74">
        <f>SUM($EZ22:EZ22)</f>
        <v>0</v>
      </c>
      <c r="GO22" s="276">
        <f>SUM($EZ22:FA22)</f>
        <v>1.4527975307529887E-3</v>
      </c>
      <c r="GP22" s="276">
        <f>SUM($EZ22:FB22)</f>
        <v>5.8107580126352323E-3</v>
      </c>
      <c r="GQ22" s="276">
        <f>SUM($EZ22:FC22)</f>
        <v>1.3073017353417305E-2</v>
      </c>
      <c r="GR22" s="276">
        <f>SUM($EZ22:FD22)</f>
        <v>2.3238711717879591E-2</v>
      </c>
      <c r="GS22" s="276">
        <f>SUM($EZ22:FE22)</f>
        <v>3.0814264527801324E-2</v>
      </c>
      <c r="GT22" s="276">
        <f>SUM($EZ22:FF22)</f>
        <v>4.0454807293604671E-2</v>
      </c>
      <c r="GU22" s="276">
        <f>SUM($EZ22:FG22)</f>
        <v>5.216001242092827E-2</v>
      </c>
      <c r="GV22" s="276">
        <f>SUM($EZ22:FH22)</f>
        <v>6.5929552367381031E-2</v>
      </c>
      <c r="GW22" s="276">
        <f>SUM($EZ22:FI22)</f>
        <v>8.1763099642533865E-2</v>
      </c>
      <c r="GX22" s="276">
        <f>SUM($EZ22:FJ22)</f>
        <v>0.10000988236383884</v>
      </c>
      <c r="GY22" s="276">
        <f>SUM($EZ22:FK22)</f>
        <v>0.12038977167448378</v>
      </c>
      <c r="GZ22" s="276">
        <f>SUM($EZ22:FL22)</f>
        <v>0.14290242917394097</v>
      </c>
      <c r="HA22" s="276">
        <f>SUM($EZ22:FM22)</f>
        <v>0.16754751651536723</v>
      </c>
      <c r="HB22" s="276">
        <f>SUM($EZ22:FN22)</f>
        <v>0.19432469540559547</v>
      </c>
      <c r="HC22" s="276">
        <f>SUM($EZ22:FO22)</f>
        <v>0.25253607771099129</v>
      </c>
      <c r="HD22" s="276">
        <f>SUM($EZ22:FP22)</f>
        <v>0.31359680200894058</v>
      </c>
      <c r="HE22" s="276">
        <f>SUM($EZ22:FQ22)</f>
        <v>0.37750590783071108</v>
      </c>
      <c r="HF22" s="276">
        <f>SUM($EZ22:FR22)</f>
        <v>0.44426243503132962</v>
      </c>
      <c r="HG22" s="277">
        <f>SUM($EZ22:FS22)</f>
        <v>0.51386542378947286</v>
      </c>
      <c r="HH22" s="74">
        <f t="shared" si="182"/>
        <v>0</v>
      </c>
      <c r="HI22" s="276">
        <f t="shared" si="183"/>
        <v>8.3247864940561414</v>
      </c>
      <c r="HJ22" s="276">
        <f t="shared" si="184"/>
        <v>16.646106698024997</v>
      </c>
      <c r="HK22" s="276">
        <f t="shared" si="185"/>
        <v>24.963962055206874</v>
      </c>
      <c r="HL22" s="276">
        <f t="shared" si="186"/>
        <v>33.278354008301129</v>
      </c>
      <c r="HM22" s="276">
        <f t="shared" si="187"/>
        <v>50.773470738010452</v>
      </c>
      <c r="HN22" s="276">
        <f t="shared" si="188"/>
        <v>66.067408491846976</v>
      </c>
      <c r="HO22" s="276">
        <f t="shared" si="189"/>
        <v>81.358313477655287</v>
      </c>
      <c r="HP22" s="276">
        <f t="shared" si="190"/>
        <v>96.646186296829356</v>
      </c>
      <c r="HQ22" s="276">
        <f t="shared" si="191"/>
        <v>111.9310275506439</v>
      </c>
      <c r="HR22" s="276">
        <f t="shared" si="192"/>
        <v>128.93496199720659</v>
      </c>
      <c r="HS22" s="276">
        <f t="shared" si="193"/>
        <v>144.60225089792326</v>
      </c>
      <c r="HT22" s="276">
        <f t="shared" si="194"/>
        <v>160.26612234914182</v>
      </c>
      <c r="HU22" s="276">
        <f t="shared" si="195"/>
        <v>175.92657709629827</v>
      </c>
      <c r="HV22" s="276">
        <f t="shared" si="196"/>
        <v>191.58361588466602</v>
      </c>
      <c r="HW22" s="276">
        <f t="shared" si="197"/>
        <v>191.96722381675013</v>
      </c>
      <c r="HX22" s="276">
        <f t="shared" si="198"/>
        <v>201.07737371925043</v>
      </c>
      <c r="HY22" s="276">
        <f t="shared" si="199"/>
        <v>210.1813828780958</v>
      </c>
      <c r="HZ22" s="276">
        <f t="shared" si="200"/>
        <v>219.27925543248628</v>
      </c>
      <c r="IA22" s="277">
        <f t="shared" si="201"/>
        <v>228.37099551883182</v>
      </c>
      <c r="IB22" s="276">
        <f t="shared" si="202"/>
        <v>0</v>
      </c>
      <c r="IC22" s="276">
        <f t="shared" si="203"/>
        <v>9.7674432024692468</v>
      </c>
      <c r="ID22" s="276">
        <f t="shared" si="204"/>
        <v>19.531981241987364</v>
      </c>
      <c r="IE22" s="276">
        <f t="shared" si="205"/>
        <v>29.293614982646584</v>
      </c>
      <c r="IF22" s="276">
        <f t="shared" si="206"/>
        <v>39.052345288282126</v>
      </c>
      <c r="IG22" s="276">
        <f t="shared" si="207"/>
        <v>54.257012525745914</v>
      </c>
      <c r="IH22" s="276">
        <f t="shared" si="208"/>
        <v>67.271604782980106</v>
      </c>
      <c r="II22" s="276">
        <f t="shared" si="209"/>
        <v>80.284132377852785</v>
      </c>
      <c r="IJ22" s="276">
        <f t="shared" si="210"/>
        <v>93.294595637906326</v>
      </c>
      <c r="IK22" s="276">
        <f t="shared" si="211"/>
        <v>106.30299489063117</v>
      </c>
      <c r="IL22" s="276">
        <f t="shared" si="212"/>
        <v>121.73242527996395</v>
      </c>
      <c r="IM22" s="276">
        <f t="shared" si="213"/>
        <v>135.1763223906533</v>
      </c>
      <c r="IN22" s="276">
        <f t="shared" si="214"/>
        <v>148.61808673315386</v>
      </c>
      <c r="IO22" s="276">
        <f t="shared" si="215"/>
        <v>162.05771864581243</v>
      </c>
      <c r="IP22" s="276">
        <f t="shared" si="216"/>
        <v>175.49521846692221</v>
      </c>
      <c r="IQ22" s="276">
        <f t="shared" si="217"/>
        <v>176.88816942564614</v>
      </c>
      <c r="IR22" s="276">
        <f t="shared" si="218"/>
        <v>185.33822387741102</v>
      </c>
      <c r="IS22" s="276">
        <f t="shared" si="219"/>
        <v>193.78542994765209</v>
      </c>
      <c r="IT22" s="276">
        <f t="shared" si="220"/>
        <v>202.22978859651431</v>
      </c>
      <c r="IU22" s="277">
        <f t="shared" si="221"/>
        <v>210.67130078381902</v>
      </c>
      <c r="IV22" s="74">
        <f t="shared" si="50"/>
        <v>20.588208885279123</v>
      </c>
      <c r="IW22" s="275">
        <f t="shared" si="51"/>
        <v>106.91291822817432</v>
      </c>
      <c r="IX22" s="275">
        <f t="shared" si="52"/>
        <v>218.49175022822322</v>
      </c>
      <c r="IY22" s="275">
        <f t="shared" si="53"/>
        <v>308.81315555164082</v>
      </c>
      <c r="IZ22" s="275">
        <f t="shared" si="54"/>
        <v>115.33095911389222</v>
      </c>
      <c r="JA22" s="275">
        <f t="shared" si="55"/>
        <v>163.70150822332937</v>
      </c>
      <c r="JB22" s="74">
        <f t="shared" si="56"/>
        <v>25.589532187463313</v>
      </c>
      <c r="JC22" s="275">
        <f t="shared" si="57"/>
        <v>114.42295798434111</v>
      </c>
      <c r="JD22" s="275">
        <f t="shared" si="58"/>
        <v>216.04197353032683</v>
      </c>
      <c r="JE22" s="275">
        <f t="shared" si="59"/>
        <v>300.70970634960861</v>
      </c>
      <c r="JF22" s="275">
        <f t="shared" si="60"/>
        <v>118.68482123404374</v>
      </c>
      <c r="JG22" s="275">
        <f t="shared" si="61"/>
        <v>164.19104251293496</v>
      </c>
      <c r="JH22" s="524">
        <f t="shared" si="38"/>
        <v>1197.2770225720183</v>
      </c>
      <c r="JI22" s="525">
        <f t="shared" si="39"/>
        <v>2225.3932206923182</v>
      </c>
      <c r="JJ22" s="524">
        <f t="shared" si="40"/>
        <v>1156.4735922947102</v>
      </c>
      <c r="JK22" s="525">
        <f t="shared" si="41"/>
        <v>2104.2684873497878</v>
      </c>
      <c r="JL22" s="524">
        <f t="shared" si="42"/>
        <v>2353.7506148667285</v>
      </c>
      <c r="JM22" s="525">
        <f t="shared" si="43"/>
        <v>4329.6617080421056</v>
      </c>
      <c r="JN22" s="7">
        <f t="shared" si="62"/>
        <v>0.46140476782018813</v>
      </c>
      <c r="JO22" s="7">
        <f t="shared" si="63"/>
        <v>1.4741861776832965</v>
      </c>
    </row>
    <row r="23" spans="1:275" s="3" customFormat="1" ht="13.5" customHeight="1" x14ac:dyDescent="0.2">
      <c r="A23" s="3" t="str">
        <f>'2021 estimates'!B23</f>
        <v>Belize</v>
      </c>
      <c r="B23" s="3" t="str">
        <f>VLOOKUP(A23,'2021 estimates'!$B$4:$C$218,2)</f>
        <v>NAC</v>
      </c>
      <c r="C23" s="371" t="str">
        <f>VLOOKUP(A23,'2021 estimates'!$B$4:$F$218,4,FALSE)</f>
        <v>Latin America &amp; Caribbean</v>
      </c>
      <c r="D23" s="695">
        <f>'2021 estimates'!Q23</f>
        <v>10.5892904273596</v>
      </c>
      <c r="E23" s="4">
        <f>'2021 estimates'!R23</f>
        <v>3.3444002438381553</v>
      </c>
      <c r="F23" s="47">
        <f>1000*'2021 estimates'!G23/5</f>
        <v>4013.8</v>
      </c>
      <c r="G23" s="47">
        <f t="shared" si="44"/>
        <v>4013.8</v>
      </c>
      <c r="H23" s="47">
        <f>1000*'2021 estimates'!H23/5</f>
        <v>3935.8</v>
      </c>
      <c r="I23" s="47">
        <f>1000*'2021 estimates'!I23/5</f>
        <v>3870.8</v>
      </c>
      <c r="J23" s="47">
        <f>1000*'2021 estimates'!J23/5</f>
        <v>4006.2</v>
      </c>
      <c r="K23" s="47">
        <f>1000*'2021 estimates'!K23/5</f>
        <v>3896</v>
      </c>
      <c r="L23" s="73">
        <f t="shared" si="45"/>
        <v>3896</v>
      </c>
      <c r="M23" s="47">
        <f>1000*'2021 estimates'!L23/5</f>
        <v>3845.4</v>
      </c>
      <c r="N23" s="47">
        <f>1000*'2021 estimates'!M23/5</f>
        <v>3731.6</v>
      </c>
      <c r="O23" s="47">
        <f>1000*'2021 estimates'!N23/5</f>
        <v>3986</v>
      </c>
      <c r="P23" s="22">
        <v>0</v>
      </c>
      <c r="Q23" s="124">
        <f>IF('2021 estimates'!AD23&lt;&gt;"",'2021 estimates'!AD23*5/4,IF('2021 estimates'!AL23&lt;&gt;"",'2021 estimates'!AL23*15/14,'2021 estimates'!AN23*15/14))/100000</f>
        <v>4.0624999999999996E-6</v>
      </c>
      <c r="R23" s="124">
        <f>IF('2021 estimates'!AE23&lt;&gt;"",'2021 estimates'!AE23,IF('2021 estimates'!AL23&lt;&gt;"",'2021 estimates'!AL23*15/14,'2021 estimates'!AN23*15/14))/100000</f>
        <v>3.8500000000000001E-5</v>
      </c>
      <c r="S23" s="124">
        <f>IF('2021 estimates'!AF23&lt;&gt;"",'2021 estimates'!AF23,IF('2021 estimates'!AL23&lt;&gt;"",'2021 estimates'!AL23*15/14,'2021 estimates'!AN23*15/14))/100000</f>
        <v>5.3200000000000006E-5</v>
      </c>
      <c r="T23" s="124">
        <f>IF('2021 estimates'!AG23&lt;&gt;"",'2021 estimates'!AG23,'2021 estimates'!$AP23)/100000</f>
        <v>1.2799999999999999E-4</v>
      </c>
      <c r="U23" s="22">
        <v>0</v>
      </c>
      <c r="V23" s="124">
        <f>IF('2021 estimates'!AH23&lt;&gt;"",'2021 estimates'!AH23*5/4,IF('2021 estimates'!AM23&lt;&gt;"",'2021 estimates'!AM23*15/14,'2021 estimates'!AN23*15/14))/100000</f>
        <v>4.0624999999999996E-6</v>
      </c>
      <c r="W23" s="124">
        <f>IF('2021 estimates'!AI23&lt;&gt;"",'2021 estimates'!AI23,IF('2021 estimates'!AM23&lt;&gt;"",'2021 estimates'!AM23*15/14,'2021 estimates'!AN23*15/14))/100000</f>
        <v>3.8500000000000001E-5</v>
      </c>
      <c r="X23" s="124">
        <f>IF('2021 estimates'!AJ23&lt;&gt;"",'2021 estimates'!AJ23,IF('2021 estimates'!AM23&lt;&gt;"",'2021 estimates'!AM23*15/14,'2021 estimates'!AN23*15/14))/100000</f>
        <v>5.3200000000000006E-5</v>
      </c>
      <c r="Y23" s="124">
        <f>IF('2021 estimates'!AK23&lt;&gt;"",'2021 estimates'!AK23,'2021 estimates'!$AQ23)/100000</f>
        <v>1.2799999999999999E-4</v>
      </c>
      <c r="Z23" s="81">
        <f>VLOOKUP($A23,'Mortality-WHO Global Health Obs'!$B$3:$Q$218,7,FALSE)</f>
        <v>1.37E-2</v>
      </c>
      <c r="AA23" s="82">
        <f>VLOOKUP($A23,'Mortality-WHO Global Health Obs'!$B$3:$Q$218,9,FALSE)</f>
        <v>5.5000000000000003E-4</v>
      </c>
      <c r="AB23" s="82">
        <f>VLOOKUP($A23,'Mortality-WHO Global Health Obs'!$B$3:$Q$218,11,FALSE)</f>
        <v>3.6000000000000002E-4</v>
      </c>
      <c r="AC23" s="82">
        <f>VLOOKUP($A23,'Mortality-WHO Global Health Obs'!$B$3:$Q$218,13,FALSE)</f>
        <v>4.4000000000000002E-4</v>
      </c>
      <c r="AD23" s="82">
        <f>VLOOKUP($A23,'Mortality-WHO Global Health Obs'!$B$3:$Q$218,15,FALSE)</f>
        <v>1.5499999999999999E-3</v>
      </c>
      <c r="AE23" s="81">
        <f>VLOOKUP($A23,'Mortality-WHO Global Health Obs'!$B$3:$Q$218,8,FALSE)</f>
        <v>1.115E-2</v>
      </c>
      <c r="AF23" s="82">
        <f>VLOOKUP($A23,'Mortality-WHO Global Health Obs'!$B$3:$Q$218,10,FALSE)</f>
        <v>5.1000000000000004E-4</v>
      </c>
      <c r="AG23" s="82">
        <f>VLOOKUP($A23,'Mortality-WHO Global Health Obs'!$B$3:$Q$218,12,FALSE)</f>
        <v>1.9000000000000001E-4</v>
      </c>
      <c r="AH23" s="82">
        <f>VLOOKUP($A23,'Mortality-WHO Global Health Obs'!$B$3:$Q$218,14,FALSE)</f>
        <v>1.9000000000000001E-4</v>
      </c>
      <c r="AI23" s="82">
        <f>VLOOKUP($A23,'Mortality-WHO Global Health Obs'!$B$3:$Q$218,16,FALSE)</f>
        <v>6.6E-4</v>
      </c>
      <c r="AJ23" s="81">
        <f t="shared" si="0"/>
        <v>4.581828334058273E-2</v>
      </c>
      <c r="AK23" s="82">
        <f t="shared" si="224"/>
        <v>1.8394201341109856E-3</v>
      </c>
      <c r="AL23" s="82">
        <f t="shared" si="225"/>
        <v>1.203984087781736E-3</v>
      </c>
      <c r="AM23" s="82">
        <f t="shared" si="226"/>
        <v>1.4715361072887884E-3</v>
      </c>
      <c r="AN23" s="82">
        <f t="shared" si="227"/>
        <v>5.1838203779491403E-3</v>
      </c>
      <c r="AO23" s="81">
        <f t="shared" si="228"/>
        <v>3.7290062718795432E-2</v>
      </c>
      <c r="AP23" s="82">
        <f t="shared" si="229"/>
        <v>1.7056441243574593E-3</v>
      </c>
      <c r="AQ23" s="82">
        <f t="shared" si="230"/>
        <v>6.3543604632924954E-4</v>
      </c>
      <c r="AR23" s="82">
        <f t="shared" si="231"/>
        <v>6.3543604632924954E-4</v>
      </c>
      <c r="AS23" s="82">
        <f t="shared" si="232"/>
        <v>2.2073041609331824E-3</v>
      </c>
      <c r="AT23" s="272">
        <f t="shared" si="46"/>
        <v>0</v>
      </c>
      <c r="AU23" s="266">
        <f t="shared" si="2"/>
        <v>1.6306062499999999E-2</v>
      </c>
      <c r="AV23" s="266">
        <f t="shared" si="3"/>
        <v>0.1515283</v>
      </c>
      <c r="AW23" s="266">
        <f t="shared" si="4"/>
        <v>0.20592656000000004</v>
      </c>
      <c r="AX23" s="266">
        <f t="shared" si="47"/>
        <v>0.51279359999999996</v>
      </c>
      <c r="AY23" s="272">
        <f t="shared" si="48"/>
        <v>0</v>
      </c>
      <c r="AZ23" s="266">
        <f t="shared" si="5"/>
        <v>1.5827499999999998E-2</v>
      </c>
      <c r="BA23" s="266">
        <f t="shared" si="6"/>
        <v>0.14804790000000001</v>
      </c>
      <c r="BB23" s="266">
        <f t="shared" si="7"/>
        <v>0.19852112000000002</v>
      </c>
      <c r="BC23" s="266">
        <f t="shared" si="8"/>
        <v>0.51020799999999999</v>
      </c>
      <c r="BD23" s="74">
        <f t="shared" si="49"/>
        <v>0</v>
      </c>
      <c r="BE23" s="515">
        <f t="shared" si="64"/>
        <v>0</v>
      </c>
      <c r="BF23" s="515">
        <f t="shared" si="65"/>
        <v>1.6291079434465477E-2</v>
      </c>
      <c r="BG23" s="515">
        <f t="shared" si="66"/>
        <v>3.2552220272682508E-2</v>
      </c>
      <c r="BH23" s="515">
        <f t="shared" si="67"/>
        <v>4.878347753369075E-2</v>
      </c>
      <c r="BI23" s="515">
        <f t="shared" si="68"/>
        <v>6.3722057294280987E-2</v>
      </c>
      <c r="BJ23" s="515">
        <f t="shared" si="69"/>
        <v>0.21508251917771901</v>
      </c>
      <c r="BK23" s="515">
        <f t="shared" si="70"/>
        <v>0.36626085513388973</v>
      </c>
      <c r="BL23" s="515">
        <f t="shared" si="71"/>
        <v>0.51725728430756179</v>
      </c>
      <c r="BM23" s="515">
        <f t="shared" si="72"/>
        <v>0.6680720255798156</v>
      </c>
      <c r="BN23" s="515">
        <f t="shared" si="73"/>
        <v>0.80518432487108371</v>
      </c>
      <c r="BO23" s="515">
        <f t="shared" si="74"/>
        <v>1.0097754956574636</v>
      </c>
      <c r="BP23" s="515">
        <f t="shared" si="75"/>
        <v>1.2140658245529388</v>
      </c>
      <c r="BQ23" s="515">
        <f t="shared" si="76"/>
        <v>1.4180557539316496</v>
      </c>
      <c r="BR23" s="515">
        <f t="shared" si="77"/>
        <v>1.6217457255172461</v>
      </c>
      <c r="BS23" s="515">
        <f t="shared" si="78"/>
        <v>1.8889791686095256</v>
      </c>
      <c r="BT23" s="515">
        <f t="shared" si="79"/>
        <v>2.3906803004660038</v>
      </c>
      <c r="BU23" s="515">
        <f t="shared" si="80"/>
        <v>2.8897874329936402</v>
      </c>
      <c r="BV23" s="515">
        <f t="shared" si="81"/>
        <v>3.3863139782261951</v>
      </c>
      <c r="BW23" s="516">
        <f t="shared" si="82"/>
        <v>3.8802732788517473</v>
      </c>
      <c r="BX23" s="515">
        <v>0</v>
      </c>
      <c r="BY23" s="515">
        <f t="shared" si="83"/>
        <v>0</v>
      </c>
      <c r="BZ23" s="515">
        <f t="shared" si="84"/>
        <v>1.5814013463696177E-2</v>
      </c>
      <c r="CA23" s="515">
        <f t="shared" si="85"/>
        <v>3.1601076838409604E-2</v>
      </c>
      <c r="CB23" s="515">
        <f t="shared" si="86"/>
        <v>4.7361236052221589E-2</v>
      </c>
      <c r="CC23" s="515">
        <f t="shared" si="87"/>
        <v>6.2275085319953481E-2</v>
      </c>
      <c r="CD23" s="515">
        <f t="shared" si="88"/>
        <v>0.2102364035113457</v>
      </c>
      <c r="CE23" s="515">
        <f t="shared" si="89"/>
        <v>0.35810373161320475</v>
      </c>
      <c r="CF23" s="515">
        <f t="shared" si="90"/>
        <v>0.50587712933124995</v>
      </c>
      <c r="CG23" s="515">
        <f t="shared" si="91"/>
        <v>0.65355665633327353</v>
      </c>
      <c r="CH23" s="515">
        <f t="shared" si="92"/>
        <v>0.77743352480495709</v>
      </c>
      <c r="CI23" s="515">
        <f t="shared" si="93"/>
        <v>0.97539773873970148</v>
      </c>
      <c r="CJ23" s="515">
        <f t="shared" si="94"/>
        <v>1.1732361990354576</v>
      </c>
      <c r="CK23" s="515">
        <f t="shared" si="95"/>
        <v>1.3709489855752375</v>
      </c>
      <c r="CL23" s="515">
        <f t="shared" si="96"/>
        <v>1.568536178191309</v>
      </c>
      <c r="CM23" s="515">
        <f t="shared" si="97"/>
        <v>1.8863938944869756</v>
      </c>
      <c r="CN23" s="515">
        <f t="shared" si="98"/>
        <v>2.3918801703316275</v>
      </c>
      <c r="CO23" s="515">
        <f t="shared" si="99"/>
        <v>2.8962519147237868</v>
      </c>
      <c r="CP23" s="515">
        <f t="shared" si="100"/>
        <v>3.3995115850602571</v>
      </c>
      <c r="CQ23" s="516">
        <f t="shared" si="101"/>
        <v>3.9016616333196019</v>
      </c>
      <c r="CR23" s="515">
        <f t="shared" si="102"/>
        <v>0</v>
      </c>
      <c r="CS23" s="515">
        <f t="shared" si="103"/>
        <v>8.1530312499999997E-3</v>
      </c>
      <c r="CT23" s="515">
        <f t="shared" si="104"/>
        <v>2.4444110684465475E-2</v>
      </c>
      <c r="CU23" s="515">
        <f t="shared" si="105"/>
        <v>4.0705251522682506E-2</v>
      </c>
      <c r="CV23" s="515">
        <f t="shared" si="106"/>
        <v>5.6936508783690748E-2</v>
      </c>
      <c r="CW23" s="515">
        <f t="shared" si="107"/>
        <v>0.13948620729428099</v>
      </c>
      <c r="CX23" s="515">
        <f t="shared" si="108"/>
        <v>0.29084666917771901</v>
      </c>
      <c r="CY23" s="515">
        <f t="shared" si="109"/>
        <v>0.44202500513388976</v>
      </c>
      <c r="CZ23" s="515">
        <f t="shared" si="110"/>
        <v>0.59302143430756182</v>
      </c>
      <c r="DA23" s="515">
        <f t="shared" si="111"/>
        <v>0.74383617557981563</v>
      </c>
      <c r="DB23" s="515">
        <f t="shared" si="112"/>
        <v>0.9081476048710837</v>
      </c>
      <c r="DC23" s="515">
        <f t="shared" si="113"/>
        <v>1.1127387756574636</v>
      </c>
      <c r="DD23" s="515">
        <f t="shared" si="114"/>
        <v>1.3170291045529388</v>
      </c>
      <c r="DE23" s="515">
        <f t="shared" si="115"/>
        <v>1.5210190339316496</v>
      </c>
      <c r="DF23" s="515">
        <f t="shared" si="116"/>
        <v>1.724709005517246</v>
      </c>
      <c r="DG23" s="515">
        <f t="shared" si="117"/>
        <v>2.1453759686095255</v>
      </c>
      <c r="DH23" s="515">
        <f t="shared" si="118"/>
        <v>2.6470771004660039</v>
      </c>
      <c r="DI23" s="515">
        <f t="shared" si="119"/>
        <v>3.1461842329936403</v>
      </c>
      <c r="DJ23" s="515">
        <f t="shared" si="120"/>
        <v>3.6427107782261952</v>
      </c>
      <c r="DK23" s="516">
        <f t="shared" si="121"/>
        <v>4.136670078851747</v>
      </c>
      <c r="DL23" s="515">
        <f t="shared" si="122"/>
        <v>0</v>
      </c>
      <c r="DM23" s="515">
        <f t="shared" si="123"/>
        <v>7.9137499999999989E-3</v>
      </c>
      <c r="DN23" s="515">
        <f t="shared" si="124"/>
        <v>2.3727763463696178E-2</v>
      </c>
      <c r="DO23" s="515">
        <f t="shared" si="125"/>
        <v>3.9514826838409602E-2</v>
      </c>
      <c r="DP23" s="515">
        <f t="shared" si="126"/>
        <v>5.5274986052221586E-2</v>
      </c>
      <c r="DQ23" s="515">
        <f t="shared" si="127"/>
        <v>0.13629903531995349</v>
      </c>
      <c r="DR23" s="515">
        <f t="shared" si="128"/>
        <v>0.28426035351134571</v>
      </c>
      <c r="DS23" s="515">
        <f t="shared" si="129"/>
        <v>0.43212768161320475</v>
      </c>
      <c r="DT23" s="515">
        <f t="shared" si="130"/>
        <v>0.57990107933125001</v>
      </c>
      <c r="DU23" s="515">
        <f t="shared" si="131"/>
        <v>0.72758060633327348</v>
      </c>
      <c r="DV23" s="515">
        <f t="shared" si="132"/>
        <v>0.87669408480495714</v>
      </c>
      <c r="DW23" s="515">
        <f t="shared" si="133"/>
        <v>1.0746582987397015</v>
      </c>
      <c r="DX23" s="515">
        <f t="shared" si="134"/>
        <v>1.2724967590354577</v>
      </c>
      <c r="DY23" s="515">
        <f t="shared" si="135"/>
        <v>1.4702095455752375</v>
      </c>
      <c r="DZ23" s="515">
        <f t="shared" si="136"/>
        <v>1.667796738191309</v>
      </c>
      <c r="EA23" s="515">
        <f t="shared" si="137"/>
        <v>2.1414978944869754</v>
      </c>
      <c r="EB23" s="515">
        <f t="shared" si="138"/>
        <v>2.6469841703316277</v>
      </c>
      <c r="EC23" s="515">
        <f t="shared" si="139"/>
        <v>3.1513559147237871</v>
      </c>
      <c r="ED23" s="515">
        <f t="shared" si="140"/>
        <v>3.6546155850602569</v>
      </c>
      <c r="EE23" s="516">
        <f t="shared" si="141"/>
        <v>4.1567656333196021</v>
      </c>
      <c r="EF23" s="276">
        <f t="shared" si="142"/>
        <v>0</v>
      </c>
      <c r="EG23" s="276">
        <f t="shared" si="143"/>
        <v>1.498306553452068E-5</v>
      </c>
      <c r="EH23" s="276">
        <f t="shared" si="144"/>
        <v>4.4921661782962427E-5</v>
      </c>
      <c r="EI23" s="276">
        <f t="shared" si="145"/>
        <v>7.4805238991755327E-5</v>
      </c>
      <c r="EJ23" s="276">
        <f t="shared" si="146"/>
        <v>1.0463389827100821E-4</v>
      </c>
      <c r="EK23" s="276">
        <f t="shared" si="147"/>
        <v>1.6783811656197211E-4</v>
      </c>
      <c r="EL23" s="276">
        <f t="shared" si="148"/>
        <v>3.4996404382924815E-4</v>
      </c>
      <c r="EM23" s="276">
        <f t="shared" si="149"/>
        <v>5.3187082632800129E-4</v>
      </c>
      <c r="EN23" s="276">
        <f t="shared" si="150"/>
        <v>7.1355872774627588E-4</v>
      </c>
      <c r="EO23" s="276">
        <f t="shared" si="151"/>
        <v>8.9502801145483087E-4</v>
      </c>
      <c r="EP23" s="276">
        <f t="shared" si="152"/>
        <v>1.3353892136200381E-3</v>
      </c>
      <c r="EQ23" s="276">
        <f t="shared" si="153"/>
        <v>1.6362311045247774E-3</v>
      </c>
      <c r="ER23" s="276">
        <f t="shared" si="154"/>
        <v>1.9366306212890527E-3</v>
      </c>
      <c r="ES23" s="276">
        <f t="shared" si="155"/>
        <v>2.2365884144036566E-3</v>
      </c>
      <c r="ET23" s="276">
        <f t="shared" si="156"/>
        <v>2.5361051334028663E-3</v>
      </c>
      <c r="EU23" s="276">
        <f t="shared" si="157"/>
        <v>1.1092468143521637E-2</v>
      </c>
      <c r="EV23" s="276">
        <f t="shared" si="158"/>
        <v>1.3686467472363574E-2</v>
      </c>
      <c r="EW23" s="276">
        <f t="shared" si="159"/>
        <v>1.6267054767445228E-2</v>
      </c>
      <c r="EX23" s="276">
        <f t="shared" si="160"/>
        <v>1.8834299374447451E-2</v>
      </c>
      <c r="EY23" s="277">
        <f t="shared" si="161"/>
        <v>2.1388270280505651E-2</v>
      </c>
      <c r="EZ23" s="276">
        <f t="shared" si="162"/>
        <v>0</v>
      </c>
      <c r="FA23" s="276">
        <f t="shared" si="163"/>
        <v>1.3486536303820949E-5</v>
      </c>
      <c r="FB23" s="276">
        <f t="shared" si="164"/>
        <v>4.043662528657272E-5</v>
      </c>
      <c r="FC23" s="276">
        <f t="shared" si="165"/>
        <v>6.7340786188015733E-5</v>
      </c>
      <c r="FD23" s="276">
        <f t="shared" si="166"/>
        <v>9.4199097278342524E-5</v>
      </c>
      <c r="FE23" s="276">
        <f t="shared" si="167"/>
        <v>8.6581808607796772E-5</v>
      </c>
      <c r="FF23" s="276">
        <f t="shared" si="168"/>
        <v>1.8057189814094706E-4</v>
      </c>
      <c r="FG23" s="276">
        <f t="shared" si="169"/>
        <v>2.7450228195480232E-4</v>
      </c>
      <c r="FH23" s="276">
        <f t="shared" si="170"/>
        <v>3.683729979764775E-4</v>
      </c>
      <c r="FI23" s="276">
        <f t="shared" si="171"/>
        <v>4.6218408410899465E-4</v>
      </c>
      <c r="FJ23" s="276">
        <f t="shared" si="172"/>
        <v>5.5690606525560737E-4</v>
      </c>
      <c r="FK23" s="276">
        <f t="shared" si="173"/>
        <v>6.8265970424399532E-4</v>
      </c>
      <c r="FL23" s="276">
        <f t="shared" si="174"/>
        <v>8.0833346022017377E-4</v>
      </c>
      <c r="FM23" s="276">
        <f t="shared" si="175"/>
        <v>9.3392738392856383E-4</v>
      </c>
      <c r="FN23" s="276">
        <f t="shared" si="176"/>
        <v>1.0594415260813523E-3</v>
      </c>
      <c r="FO23" s="276">
        <f t="shared" si="177"/>
        <v>4.7217241553480513E-3</v>
      </c>
      <c r="FP23" s="276">
        <f t="shared" si="178"/>
        <v>5.8362556078407494E-3</v>
      </c>
      <c r="FQ23" s="276">
        <f t="shared" si="179"/>
        <v>6.9483296635297056E-3</v>
      </c>
      <c r="FR23" s="276">
        <f t="shared" si="180"/>
        <v>8.0579517406550588E-3</v>
      </c>
      <c r="FS23" s="277">
        <f t="shared" si="181"/>
        <v>9.1651272455104335E-3</v>
      </c>
      <c r="FT23" s="74">
        <f>SUM($EF23:EF23)</f>
        <v>0</v>
      </c>
      <c r="FU23" s="276">
        <f>SUM($EF23:EG23)</f>
        <v>1.498306553452068E-5</v>
      </c>
      <c r="FV23" s="276">
        <f>SUM($EF23:EH23)</f>
        <v>5.990472731748311E-5</v>
      </c>
      <c r="FW23" s="276">
        <f>SUM($EF23:EI23)</f>
        <v>1.3470996630923844E-4</v>
      </c>
      <c r="FX23" s="276">
        <f>SUM($EF23:EJ23)</f>
        <v>2.3934386458024663E-4</v>
      </c>
      <c r="FY23" s="276">
        <f>SUM($EF23:EK23)</f>
        <v>4.0718198114221874E-4</v>
      </c>
      <c r="FZ23" s="276">
        <f>SUM($EF23:EL23)</f>
        <v>7.5714602497146694E-4</v>
      </c>
      <c r="GA23" s="276">
        <f>SUM($EF23:EM23)</f>
        <v>1.2890168512994682E-3</v>
      </c>
      <c r="GB23" s="276">
        <f>SUM($EF23:EN23)</f>
        <v>2.002575579045744E-3</v>
      </c>
      <c r="GC23" s="276">
        <f>SUM($EF23:EO23)</f>
        <v>2.897603590500575E-3</v>
      </c>
      <c r="GD23" s="276">
        <f>SUM($EF23:EP23)</f>
        <v>4.2329928041206135E-3</v>
      </c>
      <c r="GE23" s="276">
        <f>SUM($EF23:EQ23)</f>
        <v>5.8692239086453914E-3</v>
      </c>
      <c r="GF23" s="276">
        <f>SUM($EF23:ER23)</f>
        <v>7.8058545299344445E-3</v>
      </c>
      <c r="GG23" s="276">
        <f>SUM($EF23:ES23)</f>
        <v>1.0042442944338101E-2</v>
      </c>
      <c r="GH23" s="276">
        <f>SUM($EF23:ET23)</f>
        <v>1.2578548077740968E-2</v>
      </c>
      <c r="GI23" s="276">
        <f>SUM($EF23:EU23)</f>
        <v>2.3671016221262605E-2</v>
      </c>
      <c r="GJ23" s="276">
        <f>SUM($EF23:EV23)</f>
        <v>3.7357483693626181E-2</v>
      </c>
      <c r="GK23" s="276">
        <f>SUM($EF23:EW23)</f>
        <v>5.362453846107141E-2</v>
      </c>
      <c r="GL23" s="276">
        <f>SUM($EF23:EX23)</f>
        <v>7.2458837835518861E-2</v>
      </c>
      <c r="GM23" s="276">
        <f>SUM($EF23:EY23)</f>
        <v>9.3847108116024508E-2</v>
      </c>
      <c r="GN23" s="74">
        <f>SUM($EZ23:EZ23)</f>
        <v>0</v>
      </c>
      <c r="GO23" s="276">
        <f>SUM($EZ23:FA23)</f>
        <v>1.3486536303820949E-5</v>
      </c>
      <c r="GP23" s="276">
        <f>SUM($EZ23:FB23)</f>
        <v>5.3923161590393673E-5</v>
      </c>
      <c r="GQ23" s="276">
        <f>SUM($EZ23:FC23)</f>
        <v>1.2126394777840941E-4</v>
      </c>
      <c r="GR23" s="276">
        <f>SUM($EZ23:FD23)</f>
        <v>2.1546304505675194E-4</v>
      </c>
      <c r="GS23" s="276">
        <f>SUM($EZ23:FE23)</f>
        <v>3.0204485366454873E-4</v>
      </c>
      <c r="GT23" s="276">
        <f>SUM($EZ23:FF23)</f>
        <v>4.8261675180549579E-4</v>
      </c>
      <c r="GU23" s="276">
        <f>SUM($EZ23:FG23)</f>
        <v>7.5711903376029805E-4</v>
      </c>
      <c r="GV23" s="276">
        <f>SUM($EZ23:FH23)</f>
        <v>1.1254920317367756E-3</v>
      </c>
      <c r="GW23" s="276">
        <f>SUM($EZ23:FI23)</f>
        <v>1.5876761158457701E-3</v>
      </c>
      <c r="GX23" s="276">
        <f>SUM($EZ23:FJ23)</f>
        <v>2.1445821811013777E-3</v>
      </c>
      <c r="GY23" s="276">
        <f>SUM($EZ23:FK23)</f>
        <v>2.8272418853453728E-3</v>
      </c>
      <c r="GZ23" s="276">
        <f>SUM($EZ23:FL23)</f>
        <v>3.6355753455655465E-3</v>
      </c>
      <c r="HA23" s="276">
        <f>SUM($EZ23:FM23)</f>
        <v>4.5695027294941105E-3</v>
      </c>
      <c r="HB23" s="276">
        <f>SUM($EZ23:FN23)</f>
        <v>5.628944255575463E-3</v>
      </c>
      <c r="HC23" s="276">
        <f>SUM($EZ23:FO23)</f>
        <v>1.0350668410923514E-2</v>
      </c>
      <c r="HD23" s="276">
        <f>SUM($EZ23:FP23)</f>
        <v>1.6186924018764263E-2</v>
      </c>
      <c r="HE23" s="276">
        <f>SUM($EZ23:FQ23)</f>
        <v>2.3135253682293969E-2</v>
      </c>
      <c r="HF23" s="276">
        <f>SUM($EZ23:FR23)</f>
        <v>3.1193205422949028E-2</v>
      </c>
      <c r="HG23" s="277">
        <f>SUM($EZ23:FS23)</f>
        <v>4.0358332668459465E-2</v>
      </c>
      <c r="HH23" s="74">
        <f t="shared" si="182"/>
        <v>0</v>
      </c>
      <c r="HI23" s="276">
        <f t="shared" si="183"/>
        <v>1.6291079434465477E-2</v>
      </c>
      <c r="HJ23" s="276">
        <f t="shared" si="184"/>
        <v>3.2552220272682508E-2</v>
      </c>
      <c r="HK23" s="276">
        <f t="shared" si="185"/>
        <v>4.878347753369075E-2</v>
      </c>
      <c r="HL23" s="276">
        <f t="shared" si="186"/>
        <v>6.498490613541974E-2</v>
      </c>
      <c r="HM23" s="276">
        <f t="shared" si="187"/>
        <v>0.21508251917771901</v>
      </c>
      <c r="HN23" s="276">
        <f t="shared" si="188"/>
        <v>0.36626085513388973</v>
      </c>
      <c r="HO23" s="276">
        <f t="shared" si="189"/>
        <v>0.51725728430756179</v>
      </c>
      <c r="HP23" s="276">
        <f t="shared" si="190"/>
        <v>0.6680720255798156</v>
      </c>
      <c r="HQ23" s="276">
        <f t="shared" si="191"/>
        <v>0.81870529756836086</v>
      </c>
      <c r="HR23" s="276">
        <f t="shared" si="192"/>
        <v>1.0097754956574636</v>
      </c>
      <c r="HS23" s="276">
        <f t="shared" si="193"/>
        <v>1.2140658245529388</v>
      </c>
      <c r="HT23" s="276">
        <f t="shared" si="194"/>
        <v>1.4180557539316496</v>
      </c>
      <c r="HU23" s="276">
        <f t="shared" si="195"/>
        <v>1.6217457255172461</v>
      </c>
      <c r="HV23" s="276">
        <f t="shared" si="196"/>
        <v>1.8251361803838431</v>
      </c>
      <c r="HW23" s="276">
        <f t="shared" si="197"/>
        <v>2.3906803004660038</v>
      </c>
      <c r="HX23" s="276">
        <f t="shared" si="198"/>
        <v>2.8897874329936402</v>
      </c>
      <c r="HY23" s="276">
        <f t="shared" si="199"/>
        <v>3.3863139782261951</v>
      </c>
      <c r="HZ23" s="276">
        <f t="shared" si="200"/>
        <v>3.8802732788517473</v>
      </c>
      <c r="IA23" s="277">
        <f t="shared" si="201"/>
        <v>4.3716786085712416</v>
      </c>
      <c r="IB23" s="276">
        <f t="shared" si="202"/>
        <v>0</v>
      </c>
      <c r="IC23" s="276">
        <f t="shared" si="203"/>
        <v>1.5814013463696177E-2</v>
      </c>
      <c r="ID23" s="276">
        <f t="shared" si="204"/>
        <v>3.1601076838409604E-2</v>
      </c>
      <c r="IE23" s="276">
        <f t="shared" si="205"/>
        <v>4.7361236052221589E-2</v>
      </c>
      <c r="IF23" s="276">
        <f t="shared" si="206"/>
        <v>6.3094536954943242E-2</v>
      </c>
      <c r="IG23" s="276">
        <f t="shared" si="207"/>
        <v>0.2102364035113457</v>
      </c>
      <c r="IH23" s="276">
        <f t="shared" si="208"/>
        <v>0.35810373161320475</v>
      </c>
      <c r="II23" s="276">
        <f t="shared" si="209"/>
        <v>0.50587712933124995</v>
      </c>
      <c r="IJ23" s="276">
        <f t="shared" si="210"/>
        <v>0.65355665633327353</v>
      </c>
      <c r="IK23" s="276">
        <f t="shared" si="211"/>
        <v>0.80114237224916451</v>
      </c>
      <c r="IL23" s="276">
        <f t="shared" si="212"/>
        <v>0.97539773873970148</v>
      </c>
      <c r="IM23" s="276">
        <f t="shared" si="213"/>
        <v>1.1732361990354576</v>
      </c>
      <c r="IN23" s="276">
        <f t="shared" si="214"/>
        <v>1.3709489855752375</v>
      </c>
      <c r="IO23" s="276">
        <f t="shared" si="215"/>
        <v>1.568536178191309</v>
      </c>
      <c r="IP23" s="276">
        <f t="shared" si="216"/>
        <v>1.7659978566652277</v>
      </c>
      <c r="IQ23" s="276">
        <f t="shared" si="217"/>
        <v>2.3918801703316275</v>
      </c>
      <c r="IR23" s="276">
        <f t="shared" si="218"/>
        <v>2.8962519147237868</v>
      </c>
      <c r="IS23" s="276">
        <f t="shared" si="219"/>
        <v>3.3995115850602571</v>
      </c>
      <c r="IT23" s="276">
        <f t="shared" si="220"/>
        <v>3.9016616333196019</v>
      </c>
      <c r="IU23" s="277">
        <f t="shared" si="221"/>
        <v>4.4027045060740919</v>
      </c>
      <c r="IV23" s="74">
        <f t="shared" si="50"/>
        <v>0.64835931191663065</v>
      </c>
      <c r="IW23" s="275">
        <f t="shared" si="51"/>
        <v>11.219504861173366</v>
      </c>
      <c r="IX23" s="275">
        <f t="shared" si="52"/>
        <v>33.991955421549861</v>
      </c>
      <c r="IY23" s="275">
        <f t="shared" si="53"/>
        <v>78.265607703699118</v>
      </c>
      <c r="IZ23" s="275">
        <f t="shared" si="54"/>
        <v>15.286606531546619</v>
      </c>
      <c r="JA23" s="275">
        <f t="shared" si="55"/>
        <v>31.031356824584744</v>
      </c>
      <c r="JB23" s="74">
        <f t="shared" si="56"/>
        <v>0.64847841289424524</v>
      </c>
      <c r="JC23" s="275">
        <f t="shared" si="57"/>
        <v>11.23151115396907</v>
      </c>
      <c r="JD23" s="275">
        <f t="shared" si="58"/>
        <v>34.086369344392743</v>
      </c>
      <c r="JE23" s="275">
        <f t="shared" si="59"/>
        <v>78.945582055774238</v>
      </c>
      <c r="JF23" s="275">
        <f t="shared" si="60"/>
        <v>15.322119637085352</v>
      </c>
      <c r="JG23" s="275">
        <f t="shared" si="61"/>
        <v>31.227985241757573</v>
      </c>
      <c r="JH23" s="524">
        <f t="shared" si="38"/>
        <v>8.9168086442256183</v>
      </c>
      <c r="JI23" s="525">
        <f t="shared" si="39"/>
        <v>24.594192523353584</v>
      </c>
      <c r="JJ23" s="524">
        <f t="shared" si="40"/>
        <v>8.6456410366822301</v>
      </c>
      <c r="JK23" s="525">
        <f t="shared" si="41"/>
        <v>24.379495540398036</v>
      </c>
      <c r="JL23" s="524">
        <f t="shared" si="42"/>
        <v>17.562449680907847</v>
      </c>
      <c r="JM23" s="525">
        <f t="shared" si="43"/>
        <v>48.973688063751624</v>
      </c>
      <c r="JN23" s="7">
        <f t="shared" si="62"/>
        <v>1.8207492333316432E-2</v>
      </c>
      <c r="JO23" s="7">
        <f t="shared" si="63"/>
        <v>0.13420544078448399</v>
      </c>
    </row>
    <row r="24" spans="1:275" s="3" customFormat="1" ht="13.5" customHeight="1" x14ac:dyDescent="0.2">
      <c r="A24" s="3" t="str">
        <f>'2021 estimates'!B24</f>
        <v>Benin</v>
      </c>
      <c r="B24" s="3" t="str">
        <f>VLOOKUP(A24,'2021 estimates'!$B$4:$C$218,2)</f>
        <v>AFR</v>
      </c>
      <c r="C24" s="371" t="str">
        <f>VLOOKUP(A24,'2021 estimates'!$B$4:$F$218,4,FALSE)</f>
        <v>Sub-Saharan Africa</v>
      </c>
      <c r="D24" s="695">
        <f>'2021 estimates'!Q24</f>
        <v>59.001273580197001</v>
      </c>
      <c r="E24" s="4">
        <f>'2021 estimates'!R24</f>
        <v>83.801629086234087</v>
      </c>
      <c r="F24" s="47">
        <f>1000*'2021 estimates'!G24/5</f>
        <v>197384.8</v>
      </c>
      <c r="G24" s="47">
        <f t="shared" si="44"/>
        <v>197384.8</v>
      </c>
      <c r="H24" s="47">
        <f>1000*'2021 estimates'!H24/5</f>
        <v>175032.6</v>
      </c>
      <c r="I24" s="47">
        <f>1000*'2021 estimates'!I24/5</f>
        <v>154577.79999999999</v>
      </c>
      <c r="J24" s="47">
        <f>1000*'2021 estimates'!J24/5</f>
        <v>134208</v>
      </c>
      <c r="K24" s="47">
        <f>1000*'2021 estimates'!K24/5</f>
        <v>191546.4</v>
      </c>
      <c r="L24" s="73">
        <f t="shared" si="45"/>
        <v>191546.4</v>
      </c>
      <c r="M24" s="47">
        <f>1000*'2021 estimates'!L24/5</f>
        <v>170105</v>
      </c>
      <c r="N24" s="47">
        <f>1000*'2021 estimates'!M24/5</f>
        <v>150370</v>
      </c>
      <c r="O24" s="47">
        <f>1000*'2021 estimates'!N24/5</f>
        <v>130897.60000000001</v>
      </c>
      <c r="P24" s="22">
        <v>0</v>
      </c>
      <c r="Q24" s="124">
        <f>IF('2021 estimates'!AD24&lt;&gt;"",'2021 estimates'!AD24*5/4,IF('2021 estimates'!AL24&lt;&gt;"",'2021 estimates'!AL24*15/14,'2021 estimates'!AN24*15/14))/100000</f>
        <v>1.8214285714285715E-5</v>
      </c>
      <c r="R24" s="124">
        <f>IF('2021 estimates'!AE24&lt;&gt;"",'2021 estimates'!AE24,IF('2021 estimates'!AL24&lt;&gt;"",'2021 estimates'!AL24*15/14,'2021 estimates'!AN24*15/14))/100000</f>
        <v>1.8214285714285715E-5</v>
      </c>
      <c r="S24" s="124">
        <f>IF('2021 estimates'!AF24&lt;&gt;"",'2021 estimates'!AF24,IF('2021 estimates'!AL24&lt;&gt;"",'2021 estimates'!AL24*15/14,'2021 estimates'!AN24*15/14))/100000</f>
        <v>1.8214285714285715E-5</v>
      </c>
      <c r="T24" s="124">
        <f>IF('2021 estimates'!AG24&lt;&gt;"",'2021 estimates'!AG24,'2021 estimates'!$AP24)/100000</f>
        <v>1.0049379403022246E-4</v>
      </c>
      <c r="U24" s="22">
        <v>0</v>
      </c>
      <c r="V24" s="124">
        <f>IF('2021 estimates'!AH24&lt;&gt;"",'2021 estimates'!AH24*5/4,IF('2021 estimates'!AM24&lt;&gt;"",'2021 estimates'!AM24*15/14,'2021 estimates'!AN24*15/14))/100000</f>
        <v>1.8214285714285715E-5</v>
      </c>
      <c r="W24" s="124">
        <f>IF('2021 estimates'!AI24&lt;&gt;"",'2021 estimates'!AI24,IF('2021 estimates'!AM24&lt;&gt;"",'2021 estimates'!AM24*15/14,'2021 estimates'!AN24*15/14))/100000</f>
        <v>1.8214285714285715E-5</v>
      </c>
      <c r="X24" s="124">
        <f>IF('2021 estimates'!AJ24&lt;&gt;"",'2021 estimates'!AJ24,IF('2021 estimates'!AM24&lt;&gt;"",'2021 estimates'!AM24*15/14,'2021 estimates'!AN24*15/14))/100000</f>
        <v>1.8214285714285715E-5</v>
      </c>
      <c r="Y24" s="124">
        <f>IF('2021 estimates'!AK24&lt;&gt;"",'2021 estimates'!AK24,'2021 estimates'!$AQ24)/100000</f>
        <v>1.0049379403022246E-4</v>
      </c>
      <c r="Z24" s="81">
        <f>VLOOKUP($A24,'Mortality-WHO Global Health Obs'!$B$3:$Q$218,7,FALSE)</f>
        <v>7.0949999999999999E-2</v>
      </c>
      <c r="AA24" s="82">
        <f>VLOOKUP($A24,'Mortality-WHO Global Health Obs'!$B$3:$Q$218,9,FALSE)</f>
        <v>9.2499999999999995E-3</v>
      </c>
      <c r="AB24" s="82">
        <f>VLOOKUP($A24,'Mortality-WHO Global Health Obs'!$B$3:$Q$218,11,FALSE)</f>
        <v>3.0500000000000002E-3</v>
      </c>
      <c r="AC24" s="82">
        <f>VLOOKUP($A24,'Mortality-WHO Global Health Obs'!$B$3:$Q$218,13,FALSE)</f>
        <v>1.66E-3</v>
      </c>
      <c r="AD24" s="82">
        <f>VLOOKUP($A24,'Mortality-WHO Global Health Obs'!$B$3:$Q$218,15,FALSE)</f>
        <v>2.8300000000000001E-3</v>
      </c>
      <c r="AE24" s="81">
        <f>VLOOKUP($A24,'Mortality-WHO Global Health Obs'!$B$3:$Q$218,8,FALSE)</f>
        <v>6.2429999999999999E-2</v>
      </c>
      <c r="AF24" s="82">
        <f>VLOOKUP($A24,'Mortality-WHO Global Health Obs'!$B$3:$Q$218,10,FALSE)</f>
        <v>9.5300000000000003E-3</v>
      </c>
      <c r="AG24" s="82">
        <f>VLOOKUP($A24,'Mortality-WHO Global Health Obs'!$B$3:$Q$218,12,FALSE)</f>
        <v>2.7499999999999998E-3</v>
      </c>
      <c r="AH24" s="82">
        <f>VLOOKUP($A24,'Mortality-WHO Global Health Obs'!$B$3:$Q$218,14,FALSE)</f>
        <v>1.6000000000000001E-3</v>
      </c>
      <c r="AI24" s="82">
        <f>VLOOKUP($A24,'Mortality-WHO Global Health Obs'!$B$3:$Q$218,16,FALSE)</f>
        <v>2.2899999999999999E-3</v>
      </c>
      <c r="AJ24" s="81">
        <f t="shared" si="0"/>
        <v>5.9457255836683087</v>
      </c>
      <c r="AK24" s="82">
        <f t="shared" si="224"/>
        <v>0.77516506904766524</v>
      </c>
      <c r="AL24" s="82">
        <f t="shared" si="225"/>
        <v>0.25559496871301396</v>
      </c>
      <c r="AM24" s="82">
        <f t="shared" si="226"/>
        <v>0.13911070428314859</v>
      </c>
      <c r="AN24" s="82">
        <f t="shared" si="227"/>
        <v>0.23715861031404248</v>
      </c>
      <c r="AO24" s="81">
        <f t="shared" si="228"/>
        <v>5.2317357038535937</v>
      </c>
      <c r="AP24" s="82">
        <f t="shared" si="229"/>
        <v>0.79862952519181085</v>
      </c>
      <c r="AQ24" s="82">
        <f t="shared" si="230"/>
        <v>0.23045447998714372</v>
      </c>
      <c r="AR24" s="82">
        <f t="shared" si="231"/>
        <v>0.13408260653797455</v>
      </c>
      <c r="AS24" s="82">
        <f t="shared" si="232"/>
        <v>0.19190573060747607</v>
      </c>
      <c r="AT24" s="272">
        <f t="shared" si="46"/>
        <v>0</v>
      </c>
      <c r="AU24" s="266">
        <f t="shared" si="2"/>
        <v>3.5952231428571428</v>
      </c>
      <c r="AV24" s="266">
        <f t="shared" si="3"/>
        <v>3.1880937857142859</v>
      </c>
      <c r="AW24" s="266">
        <f t="shared" si="4"/>
        <v>2.8155242142857144</v>
      </c>
      <c r="AX24" s="266">
        <f t="shared" si="47"/>
        <v>13.487071109208095</v>
      </c>
      <c r="AY24" s="272">
        <f t="shared" si="48"/>
        <v>0</v>
      </c>
      <c r="AZ24" s="266">
        <f t="shared" si="5"/>
        <v>3.4888808571428571</v>
      </c>
      <c r="BA24" s="266">
        <f t="shared" si="6"/>
        <v>3.0983410714285715</v>
      </c>
      <c r="BB24" s="266">
        <f t="shared" si="7"/>
        <v>2.7388821428571428</v>
      </c>
      <c r="BC24" s="266">
        <f t="shared" si="8"/>
        <v>13.154396453450449</v>
      </c>
      <c r="BD24" s="74">
        <f t="shared" si="49"/>
        <v>0</v>
      </c>
      <c r="BE24" s="515">
        <f t="shared" si="64"/>
        <v>0</v>
      </c>
      <c r="BF24" s="515">
        <f t="shared" si="65"/>
        <v>2.6256413257886049</v>
      </c>
      <c r="BG24" s="515">
        <f t="shared" si="66"/>
        <v>3.8350845540064307</v>
      </c>
      <c r="BH24" s="515">
        <f t="shared" si="67"/>
        <v>4.3921876540814662</v>
      </c>
      <c r="BI24" s="515">
        <f t="shared" si="68"/>
        <v>4.122366009312147</v>
      </c>
      <c r="BJ24" s="515">
        <f t="shared" si="69"/>
        <v>6.0211547854940051</v>
      </c>
      <c r="BK24" s="515">
        <f t="shared" si="70"/>
        <v>7.4916823560785222</v>
      </c>
      <c r="BL24" s="515">
        <f t="shared" si="71"/>
        <v>8.6305406445699475</v>
      </c>
      <c r="BM24" s="515">
        <f t="shared" si="72"/>
        <v>9.5125358054971798</v>
      </c>
      <c r="BN24" s="515">
        <f t="shared" si="73"/>
        <v>9.0041152833408766</v>
      </c>
      <c r="BO24" s="515">
        <f t="shared" si="74"/>
        <v>10.467466637599607</v>
      </c>
      <c r="BP24" s="515">
        <f t="shared" si="75"/>
        <v>11.740775033061983</v>
      </c>
      <c r="BQ24" s="515">
        <f t="shared" si="76"/>
        <v>12.848721026508143</v>
      </c>
      <c r="BR24" s="515">
        <f t="shared" si="77"/>
        <v>13.81277995266298</v>
      </c>
      <c r="BS24" s="515">
        <f t="shared" si="78"/>
        <v>12.720889137953838</v>
      </c>
      <c r="BT24" s="515">
        <f t="shared" si="79"/>
        <v>22.098361436399216</v>
      </c>
      <c r="BU24" s="515">
        <f t="shared" si="80"/>
        <v>29.495931959459156</v>
      </c>
      <c r="BV24" s="515">
        <f t="shared" si="81"/>
        <v>35.331624980137832</v>
      </c>
      <c r="BW24" s="516">
        <f t="shared" si="82"/>
        <v>39.935205699705094</v>
      </c>
      <c r="BX24" s="515">
        <v>0</v>
      </c>
      <c r="BY24" s="515">
        <f t="shared" si="83"/>
        <v>0</v>
      </c>
      <c r="BZ24" s="515">
        <f t="shared" si="84"/>
        <v>2.5293429917294654</v>
      </c>
      <c r="CA24" s="515">
        <f t="shared" si="85"/>
        <v>3.6674086801864121</v>
      </c>
      <c r="CB24" s="515">
        <f t="shared" si="86"/>
        <v>4.1794758515736277</v>
      </c>
      <c r="CC24" s="515">
        <f t="shared" si="87"/>
        <v>3.9162432623991852</v>
      </c>
      <c r="CD24" s="515">
        <f t="shared" si="88"/>
        <v>5.8896523394508087</v>
      </c>
      <c r="CE24" s="515">
        <f t="shared" si="89"/>
        <v>7.4568797272887934</v>
      </c>
      <c r="CF24" s="515">
        <f t="shared" si="90"/>
        <v>8.7015287530544843</v>
      </c>
      <c r="CG24" s="515">
        <f t="shared" si="91"/>
        <v>9.6899948871721122</v>
      </c>
      <c r="CH24" s="515">
        <f t="shared" si="92"/>
        <v>9.2597330567086438</v>
      </c>
      <c r="CI24" s="515">
        <f t="shared" si="93"/>
        <v>10.664843266125759</v>
      </c>
      <c r="CJ24" s="515">
        <f t="shared" si="94"/>
        <v>11.893637184350547</v>
      </c>
      <c r="CK24" s="515">
        <f t="shared" si="95"/>
        <v>12.968239363842644</v>
      </c>
      <c r="CL24" s="515">
        <f t="shared" si="96"/>
        <v>13.907998120003672</v>
      </c>
      <c r="CM24" s="515">
        <f t="shared" si="97"/>
        <v>12.822370857465575</v>
      </c>
      <c r="CN24" s="515">
        <f t="shared" si="98"/>
        <v>22.589305218140591</v>
      </c>
      <c r="CO24" s="515">
        <f t="shared" si="99"/>
        <v>30.650783144921185</v>
      </c>
      <c r="CP24" s="515">
        <f t="shared" si="100"/>
        <v>37.304603470122935</v>
      </c>
      <c r="CQ24" s="516">
        <f t="shared" si="101"/>
        <v>42.796564785676495</v>
      </c>
      <c r="CR24" s="515">
        <f t="shared" si="102"/>
        <v>0</v>
      </c>
      <c r="CS24" s="515">
        <f t="shared" si="103"/>
        <v>1.7976115714285714</v>
      </c>
      <c r="CT24" s="515">
        <f t="shared" si="104"/>
        <v>4.4232528972171767</v>
      </c>
      <c r="CU24" s="515">
        <f t="shared" si="105"/>
        <v>5.6326961254350021</v>
      </c>
      <c r="CV24" s="515">
        <f t="shared" si="106"/>
        <v>6.189799225510038</v>
      </c>
      <c r="CW24" s="515">
        <f t="shared" si="107"/>
        <v>5.7164129021692904</v>
      </c>
      <c r="CX24" s="515">
        <f t="shared" si="108"/>
        <v>7.6152016783511485</v>
      </c>
      <c r="CY24" s="515">
        <f t="shared" si="109"/>
        <v>9.0857292489356656</v>
      </c>
      <c r="CZ24" s="515">
        <f t="shared" si="110"/>
        <v>10.224587537427091</v>
      </c>
      <c r="DA24" s="515">
        <f t="shared" si="111"/>
        <v>11.106582698354323</v>
      </c>
      <c r="DB24" s="515">
        <f t="shared" si="112"/>
        <v>10.411877390483735</v>
      </c>
      <c r="DC24" s="515">
        <f t="shared" si="113"/>
        <v>11.875228744742465</v>
      </c>
      <c r="DD24" s="515">
        <f t="shared" si="114"/>
        <v>13.148537140204841</v>
      </c>
      <c r="DE24" s="515">
        <f t="shared" si="115"/>
        <v>14.256483133650999</v>
      </c>
      <c r="DF24" s="515">
        <f t="shared" si="116"/>
        <v>15.220542059805837</v>
      </c>
      <c r="DG24" s="515">
        <f t="shared" si="117"/>
        <v>19.464424692557884</v>
      </c>
      <c r="DH24" s="515">
        <f t="shared" si="118"/>
        <v>28.841896991003264</v>
      </c>
      <c r="DI24" s="515">
        <f t="shared" si="119"/>
        <v>36.239467514063207</v>
      </c>
      <c r="DJ24" s="515">
        <f t="shared" si="120"/>
        <v>42.075160534741883</v>
      </c>
      <c r="DK24" s="516">
        <f t="shared" si="121"/>
        <v>46.678741254309145</v>
      </c>
      <c r="DL24" s="515">
        <f t="shared" si="122"/>
        <v>0</v>
      </c>
      <c r="DM24" s="515">
        <f t="shared" si="123"/>
        <v>1.7444404285714286</v>
      </c>
      <c r="DN24" s="515">
        <f t="shared" si="124"/>
        <v>4.2737834203008944</v>
      </c>
      <c r="DO24" s="515">
        <f t="shared" si="125"/>
        <v>5.4118491087578402</v>
      </c>
      <c r="DP24" s="515">
        <f t="shared" si="126"/>
        <v>5.9239162801450558</v>
      </c>
      <c r="DQ24" s="515">
        <f t="shared" si="127"/>
        <v>5.4654137981134712</v>
      </c>
      <c r="DR24" s="515">
        <f t="shared" si="128"/>
        <v>7.4388228751650942</v>
      </c>
      <c r="DS24" s="515">
        <f t="shared" si="129"/>
        <v>9.006050263003079</v>
      </c>
      <c r="DT24" s="515">
        <f t="shared" si="130"/>
        <v>10.25069928876877</v>
      </c>
      <c r="DU24" s="515">
        <f t="shared" si="131"/>
        <v>11.239165422886398</v>
      </c>
      <c r="DV24" s="515">
        <f t="shared" si="132"/>
        <v>10.629174128137215</v>
      </c>
      <c r="DW24" s="515">
        <f t="shared" si="133"/>
        <v>12.034284337554331</v>
      </c>
      <c r="DX24" s="515">
        <f t="shared" si="134"/>
        <v>13.263078255779119</v>
      </c>
      <c r="DY24" s="515">
        <f t="shared" si="135"/>
        <v>14.337680435271215</v>
      </c>
      <c r="DZ24" s="515">
        <f t="shared" si="136"/>
        <v>15.277439191432244</v>
      </c>
      <c r="EA24" s="515">
        <f t="shared" si="137"/>
        <v>19.399569084190802</v>
      </c>
      <c r="EB24" s="515">
        <f t="shared" si="138"/>
        <v>29.166503444865818</v>
      </c>
      <c r="EC24" s="515">
        <f t="shared" si="139"/>
        <v>37.227981371646408</v>
      </c>
      <c r="ED24" s="515">
        <f t="shared" si="140"/>
        <v>43.881801696848157</v>
      </c>
      <c r="EE24" s="516">
        <f t="shared" si="141"/>
        <v>49.373763012401717</v>
      </c>
      <c r="EF24" s="276">
        <f t="shared" si="142"/>
        <v>0</v>
      </c>
      <c r="EG24" s="276">
        <f t="shared" si="143"/>
        <v>0.96958181706853819</v>
      </c>
      <c r="EH24" s="276">
        <f t="shared" si="144"/>
        <v>2.385779914639317</v>
      </c>
      <c r="EI24" s="276">
        <f t="shared" si="145"/>
        <v>3.0381200427821078</v>
      </c>
      <c r="EJ24" s="276">
        <f t="shared" si="146"/>
        <v>3.3386060012898202</v>
      </c>
      <c r="EK24" s="276">
        <f t="shared" si="147"/>
        <v>1.2893050095324279</v>
      </c>
      <c r="EL24" s="276">
        <f t="shared" si="148"/>
        <v>1.7175662151297693</v>
      </c>
      <c r="EM24" s="276">
        <f t="shared" si="149"/>
        <v>2.0492354972228601</v>
      </c>
      <c r="EN24" s="276">
        <f t="shared" si="150"/>
        <v>2.306098624787055</v>
      </c>
      <c r="EO24" s="276">
        <f t="shared" si="151"/>
        <v>2.5050277082574435</v>
      </c>
      <c r="EP24" s="276">
        <f t="shared" si="152"/>
        <v>1.3521728600269844</v>
      </c>
      <c r="EQ24" s="276">
        <f t="shared" si="153"/>
        <v>1.5422158188233381</v>
      </c>
      <c r="ER24" s="276">
        <f t="shared" si="154"/>
        <v>1.7075782208395551</v>
      </c>
      <c r="ES24" s="276">
        <f t="shared" si="155"/>
        <v>1.8514652881308773</v>
      </c>
      <c r="ET24" s="276">
        <f t="shared" si="156"/>
        <v>1.9766659859997144</v>
      </c>
      <c r="EU24" s="276">
        <f t="shared" si="157"/>
        <v>4.1095988107627193</v>
      </c>
      <c r="EV24" s="276">
        <f t="shared" si="158"/>
        <v>6.0895005861481559</v>
      </c>
      <c r="EW24" s="276">
        <f t="shared" si="159"/>
        <v>7.6513780885294196</v>
      </c>
      <c r="EX24" s="276">
        <f t="shared" si="160"/>
        <v>8.883490389640837</v>
      </c>
      <c r="EY24" s="277">
        <f t="shared" si="161"/>
        <v>9.8554620841146701</v>
      </c>
      <c r="EZ24" s="276">
        <f t="shared" si="162"/>
        <v>0</v>
      </c>
      <c r="FA24" s="276">
        <f t="shared" si="163"/>
        <v>0.95953786541339181</v>
      </c>
      <c r="FB24" s="276">
        <f t="shared" si="164"/>
        <v>2.3508151686859105</v>
      </c>
      <c r="FC24" s="276">
        <f t="shared" si="165"/>
        <v>2.9768136857556411</v>
      </c>
      <c r="FD24" s="276">
        <f t="shared" si="166"/>
        <v>3.2584787013867804</v>
      </c>
      <c r="FE24" s="276">
        <f t="shared" si="167"/>
        <v>1.1249319943769485</v>
      </c>
      <c r="FF24" s="276">
        <f t="shared" si="168"/>
        <v>1.5311136835905865</v>
      </c>
      <c r="FG24" s="276">
        <f t="shared" si="169"/>
        <v>1.8536920456628807</v>
      </c>
      <c r="FH24" s="276">
        <f t="shared" si="170"/>
        <v>2.1098749373109422</v>
      </c>
      <c r="FI24" s="276">
        <f t="shared" si="171"/>
        <v>2.3133283665848312</v>
      </c>
      <c r="FJ24" s="276">
        <f t="shared" si="172"/>
        <v>1.3337719334400284</v>
      </c>
      <c r="FK24" s="276">
        <f t="shared" si="173"/>
        <v>1.5100882246323555</v>
      </c>
      <c r="FL24" s="276">
        <f t="shared" si="174"/>
        <v>1.6642799633650476</v>
      </c>
      <c r="FM24" s="276">
        <f t="shared" si="175"/>
        <v>1.7991233866961156</v>
      </c>
      <c r="FN24" s="276">
        <f t="shared" si="176"/>
        <v>1.9170463634073605</v>
      </c>
      <c r="FO24" s="276">
        <f t="shared" si="177"/>
        <v>3.3874620927754342</v>
      </c>
      <c r="FP24" s="276">
        <f t="shared" si="178"/>
        <v>5.0929185266698545</v>
      </c>
      <c r="FQ24" s="276">
        <f t="shared" si="179"/>
        <v>6.5005761282487002</v>
      </c>
      <c r="FR24" s="276">
        <f t="shared" si="180"/>
        <v>7.6624351378968942</v>
      </c>
      <c r="FS24" s="277">
        <f t="shared" si="181"/>
        <v>8.6214157570379406</v>
      </c>
      <c r="FT24" s="74">
        <f>SUM($EF24:EF24)</f>
        <v>0</v>
      </c>
      <c r="FU24" s="276">
        <f>SUM($EF24:EG24)</f>
        <v>0.96958181706853819</v>
      </c>
      <c r="FV24" s="276">
        <f>SUM($EF24:EH24)</f>
        <v>3.3553617317078555</v>
      </c>
      <c r="FW24" s="276">
        <f>SUM($EF24:EI24)</f>
        <v>6.3934817744899632</v>
      </c>
      <c r="FX24" s="276">
        <f>SUM($EF24:EJ24)</f>
        <v>9.7320877757797835</v>
      </c>
      <c r="FY24" s="276">
        <f>SUM($EF24:EK24)</f>
        <v>11.021392785312212</v>
      </c>
      <c r="FZ24" s="276">
        <f>SUM($EF24:EL24)</f>
        <v>12.738959000441982</v>
      </c>
      <c r="GA24" s="276">
        <f>SUM($EF24:EM24)</f>
        <v>14.788194497664842</v>
      </c>
      <c r="GB24" s="276">
        <f>SUM($EF24:EN24)</f>
        <v>17.094293122451898</v>
      </c>
      <c r="GC24" s="276">
        <f>SUM($EF24:EO24)</f>
        <v>19.599320830709342</v>
      </c>
      <c r="GD24" s="276">
        <f>SUM($EF24:EP24)</f>
        <v>20.951493690736328</v>
      </c>
      <c r="GE24" s="276">
        <f>SUM($EF24:EQ24)</f>
        <v>22.493709509559665</v>
      </c>
      <c r="GF24" s="276">
        <f>SUM($EF24:ER24)</f>
        <v>24.201287730399219</v>
      </c>
      <c r="GG24" s="276">
        <f>SUM($EF24:ES24)</f>
        <v>26.052753018530098</v>
      </c>
      <c r="GH24" s="276">
        <f>SUM($EF24:ET24)</f>
        <v>28.029419004529814</v>
      </c>
      <c r="GI24" s="276">
        <f>SUM($EF24:EU24)</f>
        <v>32.139017815292533</v>
      </c>
      <c r="GJ24" s="276">
        <f>SUM($EF24:EV24)</f>
        <v>38.228518401440688</v>
      </c>
      <c r="GK24" s="276">
        <f>SUM($EF24:EW24)</f>
        <v>45.879896489970108</v>
      </c>
      <c r="GL24" s="276">
        <f>SUM($EF24:EX24)</f>
        <v>54.763386879610948</v>
      </c>
      <c r="GM24" s="276">
        <f>SUM($EF24:EY24)</f>
        <v>64.618848963725611</v>
      </c>
      <c r="GN24" s="74">
        <f>SUM($EZ24:EZ24)</f>
        <v>0</v>
      </c>
      <c r="GO24" s="276">
        <f>SUM($EZ24:FA24)</f>
        <v>0.95953786541339181</v>
      </c>
      <c r="GP24" s="276">
        <f>SUM($EZ24:FB24)</f>
        <v>3.3103530340993021</v>
      </c>
      <c r="GQ24" s="276">
        <f>SUM($EZ24:FC24)</f>
        <v>6.2871667198549428</v>
      </c>
      <c r="GR24" s="276">
        <f>SUM($EZ24:FD24)</f>
        <v>9.5456454212417228</v>
      </c>
      <c r="GS24" s="276">
        <f>SUM($EZ24:FE24)</f>
        <v>10.670577415618672</v>
      </c>
      <c r="GT24" s="276">
        <f>SUM($EZ24:FF24)</f>
        <v>12.201691099209258</v>
      </c>
      <c r="GU24" s="276">
        <f>SUM($EZ24:FG24)</f>
        <v>14.055383144872138</v>
      </c>
      <c r="GV24" s="276">
        <f>SUM($EZ24:FH24)</f>
        <v>16.16525808218308</v>
      </c>
      <c r="GW24" s="276">
        <f>SUM($EZ24:FI24)</f>
        <v>18.47858644876791</v>
      </c>
      <c r="GX24" s="276">
        <f>SUM($EZ24:FJ24)</f>
        <v>19.81235838220794</v>
      </c>
      <c r="GY24" s="276">
        <f>SUM($EZ24:FK24)</f>
        <v>21.322446606840295</v>
      </c>
      <c r="GZ24" s="276">
        <f>SUM($EZ24:FL24)</f>
        <v>22.986726570205342</v>
      </c>
      <c r="HA24" s="276">
        <f>SUM($EZ24:FM24)</f>
        <v>24.785849956901458</v>
      </c>
      <c r="HB24" s="276">
        <f>SUM($EZ24:FN24)</f>
        <v>26.70289632030882</v>
      </c>
      <c r="HC24" s="276">
        <f>SUM($EZ24:FO24)</f>
        <v>30.090358413084253</v>
      </c>
      <c r="HD24" s="276">
        <f>SUM($EZ24:FP24)</f>
        <v>35.183276939754109</v>
      </c>
      <c r="HE24" s="276">
        <f>SUM($EZ24:FQ24)</f>
        <v>41.683853068002811</v>
      </c>
      <c r="HF24" s="276">
        <f>SUM($EZ24:FR24)</f>
        <v>49.346288205899704</v>
      </c>
      <c r="HG24" s="277">
        <f>SUM($EZ24:FS24)</f>
        <v>57.967703962937648</v>
      </c>
      <c r="HH24" s="74">
        <f t="shared" si="182"/>
        <v>0</v>
      </c>
      <c r="HI24" s="276">
        <f t="shared" si="183"/>
        <v>2.6256413257886049</v>
      </c>
      <c r="HJ24" s="276">
        <f t="shared" si="184"/>
        <v>3.8350845540064307</v>
      </c>
      <c r="HK24" s="276">
        <f t="shared" si="185"/>
        <v>4.3921876540814662</v>
      </c>
      <c r="HL24" s="276">
        <f t="shared" si="186"/>
        <v>4.6488047956487888</v>
      </c>
      <c r="HM24" s="276">
        <f t="shared" si="187"/>
        <v>6.0211547854940051</v>
      </c>
      <c r="HN24" s="276">
        <f t="shared" si="188"/>
        <v>7.4916823560785222</v>
      </c>
      <c r="HO24" s="276">
        <f t="shared" si="189"/>
        <v>8.6305406445699475</v>
      </c>
      <c r="HP24" s="276">
        <f t="shared" si="190"/>
        <v>9.5125358054971798</v>
      </c>
      <c r="HQ24" s="276">
        <f t="shared" si="191"/>
        <v>10.195601882954023</v>
      </c>
      <c r="HR24" s="276">
        <f t="shared" si="192"/>
        <v>10.467466637599607</v>
      </c>
      <c r="HS24" s="276">
        <f t="shared" si="193"/>
        <v>11.740775033061983</v>
      </c>
      <c r="HT24" s="276">
        <f t="shared" si="194"/>
        <v>12.848721026508143</v>
      </c>
      <c r="HU24" s="276">
        <f t="shared" si="195"/>
        <v>13.81277995266298</v>
      </c>
      <c r="HV24" s="276">
        <f t="shared" si="196"/>
        <v>14.65163818094898</v>
      </c>
      <c r="HW24" s="276">
        <f t="shared" si="197"/>
        <v>22.098361436399216</v>
      </c>
      <c r="HX24" s="276">
        <f t="shared" si="198"/>
        <v>29.495931959459156</v>
      </c>
      <c r="HY24" s="276">
        <f t="shared" si="199"/>
        <v>35.331624980137832</v>
      </c>
      <c r="HZ24" s="276">
        <f t="shared" si="200"/>
        <v>39.935205699705094</v>
      </c>
      <c r="IA24" s="277">
        <f t="shared" si="201"/>
        <v>43.566814724798519</v>
      </c>
      <c r="IB24" s="276">
        <f t="shared" si="202"/>
        <v>0</v>
      </c>
      <c r="IC24" s="276">
        <f t="shared" si="203"/>
        <v>2.5293429917294654</v>
      </c>
      <c r="ID24" s="276">
        <f t="shared" si="204"/>
        <v>3.6674086801864121</v>
      </c>
      <c r="IE24" s="276">
        <f t="shared" si="205"/>
        <v>4.1794758515736277</v>
      </c>
      <c r="IF24" s="276">
        <f t="shared" si="206"/>
        <v>4.4098780073297039</v>
      </c>
      <c r="IG24" s="276">
        <f t="shared" si="207"/>
        <v>5.8896523394508087</v>
      </c>
      <c r="IH24" s="276">
        <f t="shared" si="208"/>
        <v>7.4568797272887934</v>
      </c>
      <c r="II24" s="276">
        <f t="shared" si="209"/>
        <v>8.7015287530544843</v>
      </c>
      <c r="IJ24" s="276">
        <f t="shared" si="210"/>
        <v>9.6899948871721122</v>
      </c>
      <c r="IK24" s="276">
        <f t="shared" si="211"/>
        <v>10.475007592015853</v>
      </c>
      <c r="IL24" s="276">
        <f t="shared" si="212"/>
        <v>10.664843266125759</v>
      </c>
      <c r="IM24" s="276">
        <f t="shared" si="213"/>
        <v>11.893637184350547</v>
      </c>
      <c r="IN24" s="276">
        <f t="shared" si="214"/>
        <v>12.968239363842644</v>
      </c>
      <c r="IO24" s="276">
        <f t="shared" si="215"/>
        <v>13.907998120003672</v>
      </c>
      <c r="IP24" s="276">
        <f t="shared" si="216"/>
        <v>14.729833899453455</v>
      </c>
      <c r="IQ24" s="276">
        <f t="shared" si="217"/>
        <v>22.589305218140591</v>
      </c>
      <c r="IR24" s="276">
        <f t="shared" si="218"/>
        <v>30.650783144921185</v>
      </c>
      <c r="IS24" s="276">
        <f t="shared" si="219"/>
        <v>37.304603470122935</v>
      </c>
      <c r="IT24" s="276">
        <f t="shared" si="220"/>
        <v>42.796564785676495</v>
      </c>
      <c r="IU24" s="277">
        <f t="shared" si="221"/>
        <v>47.329545482089003</v>
      </c>
      <c r="IV24" s="74">
        <f t="shared" si="50"/>
        <v>1.3351905447330188</v>
      </c>
      <c r="IW24" s="275">
        <f t="shared" si="51"/>
        <v>4.4351620826946219</v>
      </c>
      <c r="IX24" s="275">
        <f t="shared" si="52"/>
        <v>7.8533423793038395</v>
      </c>
      <c r="IY24" s="275">
        <f t="shared" si="53"/>
        <v>23.099215547072824</v>
      </c>
      <c r="IZ24" s="275">
        <f t="shared" si="54"/>
        <v>4.5412316689104939</v>
      </c>
      <c r="JA24" s="275">
        <f t="shared" si="55"/>
        <v>9.1807276384510761</v>
      </c>
      <c r="JB24" s="74">
        <f t="shared" si="56"/>
        <v>1.3136416583297161</v>
      </c>
      <c r="JC24" s="275">
        <f t="shared" si="57"/>
        <v>4.5776057298931496</v>
      </c>
      <c r="JD24" s="275">
        <f t="shared" si="58"/>
        <v>8.1704464204832981</v>
      </c>
      <c r="JE24" s="275">
        <f t="shared" si="59"/>
        <v>24.968710623974538</v>
      </c>
      <c r="JF24" s="275">
        <f t="shared" si="60"/>
        <v>4.6872312695687208</v>
      </c>
      <c r="JG24" s="275">
        <f t="shared" si="61"/>
        <v>9.7576011081701743</v>
      </c>
      <c r="JH24" s="524">
        <f t="shared" si="38"/>
        <v>112.68983285145126</v>
      </c>
      <c r="JI24" s="525">
        <f t="shared" si="39"/>
        <v>267.69480885852875</v>
      </c>
      <c r="JJ24" s="524">
        <f t="shared" si="40"/>
        <v>112.94434907373174</v>
      </c>
      <c r="JK24" s="525">
        <f t="shared" si="41"/>
        <v>276.36156386237019</v>
      </c>
      <c r="JL24" s="524">
        <f t="shared" si="42"/>
        <v>225.63418192518299</v>
      </c>
      <c r="JM24" s="525">
        <f t="shared" si="43"/>
        <v>544.05637272089893</v>
      </c>
      <c r="JN24" s="7">
        <f t="shared" si="62"/>
        <v>54.732315324838638</v>
      </c>
      <c r="JO24" s="7">
        <f t="shared" si="63"/>
        <v>122.58655292666326</v>
      </c>
    </row>
    <row r="25" spans="1:275" s="3" customFormat="1" ht="13.5" customHeight="1" x14ac:dyDescent="0.2">
      <c r="A25" s="3" t="str">
        <f>'2021 estimates'!B25</f>
        <v>Bermuda</v>
      </c>
      <c r="B25" s="3" t="str">
        <f>VLOOKUP(A25,'2021 estimates'!$B$4:$C$218,2)</f>
        <v>NAC</v>
      </c>
      <c r="C25" s="371" t="str">
        <f>VLOOKUP(A25,'2021 estimates'!$B$4:$F$218,4,FALSE)</f>
        <v>North America</v>
      </c>
      <c r="D25" s="695">
        <f>'2021 estimates'!Q25</f>
        <v>2.5</v>
      </c>
      <c r="E25" s="4">
        <f>'2021 estimates'!R25</f>
        <v>1.9523897072187626</v>
      </c>
      <c r="F25" s="47">
        <f>1000*'2021 estimates'!G25/5</f>
        <v>372.82731711523331</v>
      </c>
      <c r="G25" s="47">
        <f t="shared" si="44"/>
        <v>372.82731711523331</v>
      </c>
      <c r="H25" s="47">
        <f>1000*'2021 estimates'!H25/5</f>
        <v>373.69606691313584</v>
      </c>
      <c r="I25" s="47">
        <f>1000*'2021 estimates'!I25/5</f>
        <v>393.41000463476934</v>
      </c>
      <c r="J25" s="47">
        <f>1000*'2021 estimates'!J25/5</f>
        <v>398.02106125440571</v>
      </c>
      <c r="K25" s="47">
        <f>1000*'2021 estimates'!K25/5</f>
        <v>356.62179203897517</v>
      </c>
      <c r="L25" s="73">
        <f t="shared" si="45"/>
        <v>356.62179203897517</v>
      </c>
      <c r="M25" s="47">
        <f>1000*'2021 estimates'!L25/5</f>
        <v>357.39030147558123</v>
      </c>
      <c r="N25" s="47">
        <f>1000*'2021 estimates'!M25/5</f>
        <v>376.53621048320167</v>
      </c>
      <c r="O25" s="47">
        <f>1000*'2021 estimates'!N25/5</f>
        <v>382.3501514383953</v>
      </c>
      <c r="P25" s="22">
        <v>0</v>
      </c>
      <c r="Q25" s="124">
        <f>IF('2021 estimates'!AD25&lt;&gt;"",'2021 estimates'!AD25*5/4,IF('2021 estimates'!AL25&lt;&gt;"",'2021 estimates'!AL25*15/14,'2021 estimates'!AN25*15/14))/100000</f>
        <v>1.1250000000000001E-5</v>
      </c>
      <c r="R25" s="124">
        <f>IF('2021 estimates'!AE25&lt;&gt;"",'2021 estimates'!AE25,IF('2021 estimates'!AL25&lt;&gt;"",'2021 estimates'!AL25*15/14,'2021 estimates'!AN25*15/14))/100000</f>
        <v>2.4000000000000001E-5</v>
      </c>
      <c r="S25" s="124">
        <f>IF('2021 estimates'!AF25&lt;&gt;"",'2021 estimates'!AF25,IF('2021 estimates'!AL25&lt;&gt;"",'2021 estimates'!AL25*15/14,'2021 estimates'!AN25*15/14))/100000</f>
        <v>3.1000000000000001E-5</v>
      </c>
      <c r="T25" s="124">
        <f>IF('2021 estimates'!AG25&lt;&gt;"",'2021 estimates'!AG25,'2021 estimates'!$AP25)/100000</f>
        <v>1.1790639152258789E-5</v>
      </c>
      <c r="U25" s="22">
        <v>0</v>
      </c>
      <c r="V25" s="124">
        <f>IF('2021 estimates'!AH25&lt;&gt;"",'2021 estimates'!AH25*5/4,IF('2021 estimates'!AM25&lt;&gt;"",'2021 estimates'!AM25*15/14,'2021 estimates'!AN25*15/14))/100000</f>
        <v>1.6249999999999999E-5</v>
      </c>
      <c r="W25" s="124">
        <f>IF('2021 estimates'!AI25&lt;&gt;"",'2021 estimates'!AI25,IF('2021 estimates'!AM25&lt;&gt;"",'2021 estimates'!AM25*15/14,'2021 estimates'!AN25*15/14))/100000</f>
        <v>3.0000000000000001E-5</v>
      </c>
      <c r="X25" s="124">
        <f>IF('2021 estimates'!AJ25&lt;&gt;"",'2021 estimates'!AJ25,IF('2021 estimates'!AM25&lt;&gt;"",'2021 estimates'!AM25*15/14,'2021 estimates'!AN25*15/14))/100000</f>
        <v>3.1999999999999999E-5</v>
      </c>
      <c r="Y25" s="124">
        <f>IF('2021 estimates'!AK25&lt;&gt;"",'2021 estimates'!AK25,'2021 estimates'!$AQ25)/100000</f>
        <v>1.403647518126046E-5</v>
      </c>
      <c r="Z25" s="81">
        <f>VLOOKUP($A25,'Mortality-WHO Global Health Obs'!$B$3:$Q$218,7,FALSE)</f>
        <v>9.4500000000000001E-3</v>
      </c>
      <c r="AA25" s="82">
        <f>VLOOKUP($A25,'Mortality-WHO Global Health Obs'!$B$3:$Q$218,9,FALSE)</f>
        <v>5.1000000000000004E-4</v>
      </c>
      <c r="AB25" s="82">
        <f>VLOOKUP($A25,'Mortality-WHO Global Health Obs'!$B$3:$Q$218,11,FALSE)</f>
        <v>3.1E-4</v>
      </c>
      <c r="AC25" s="82">
        <f>VLOOKUP($A25,'Mortality-WHO Global Health Obs'!$B$3:$Q$218,13,FALSE)</f>
        <v>2.5999999999999998E-4</v>
      </c>
      <c r="AD25" s="82">
        <f>VLOOKUP($A25,'Mortality-WHO Global Health Obs'!$B$3:$Q$218,15,FALSE)</f>
        <v>8.8999999999999995E-4</v>
      </c>
      <c r="AE25" s="81">
        <f>VLOOKUP($A25,'Mortality-WHO Global Health Obs'!$B$3:$Q$218,8,FALSE)</f>
        <v>8.8400000000000006E-3</v>
      </c>
      <c r="AF25" s="82">
        <f>VLOOKUP($A25,'Mortality-WHO Global Health Obs'!$B$3:$Q$218,10,FALSE)</f>
        <v>4.6999999999999999E-4</v>
      </c>
      <c r="AG25" s="82">
        <f>VLOOKUP($A25,'Mortality-WHO Global Health Obs'!$B$3:$Q$218,12,FALSE)</f>
        <v>2.1000000000000001E-4</v>
      </c>
      <c r="AH25" s="82">
        <f>VLOOKUP($A25,'Mortality-WHO Global Health Obs'!$B$3:$Q$218,14,FALSE)</f>
        <v>1.7000000000000001E-4</v>
      </c>
      <c r="AI25" s="82">
        <f>VLOOKUP($A25,'Mortality-WHO Global Health Obs'!$B$3:$Q$218,16,FALSE)</f>
        <v>4.0000000000000002E-4</v>
      </c>
      <c r="AJ25" s="81">
        <f t="shared" si="0"/>
        <v>1.8450082733217306E-2</v>
      </c>
      <c r="AK25" s="82">
        <f t="shared" si="224"/>
        <v>9.9571875068156903E-4</v>
      </c>
      <c r="AL25" s="82">
        <f t="shared" si="225"/>
        <v>6.0524080923781635E-4</v>
      </c>
      <c r="AM25" s="82">
        <f t="shared" si="226"/>
        <v>5.0762132387687821E-4</v>
      </c>
      <c r="AN25" s="82">
        <f t="shared" si="227"/>
        <v>1.7376268394246985E-3</v>
      </c>
      <c r="AO25" s="81">
        <f t="shared" si="228"/>
        <v>1.7259125011813863E-2</v>
      </c>
      <c r="AP25" s="82">
        <f t="shared" si="229"/>
        <v>9.1762316239281838E-4</v>
      </c>
      <c r="AQ25" s="82">
        <f t="shared" si="230"/>
        <v>4.1000183851594017E-4</v>
      </c>
      <c r="AR25" s="82">
        <f t="shared" si="231"/>
        <v>3.3190625022718964E-4</v>
      </c>
      <c r="AS25" s="82">
        <f t="shared" si="232"/>
        <v>7.8095588288750503E-4</v>
      </c>
      <c r="AT25" s="272">
        <f t="shared" si="46"/>
        <v>0</v>
      </c>
      <c r="AU25" s="266">
        <f t="shared" si="2"/>
        <v>4.194307317546375E-3</v>
      </c>
      <c r="AV25" s="266">
        <f t="shared" si="3"/>
        <v>8.9687056059152611E-3</v>
      </c>
      <c r="AW25" s="266">
        <f t="shared" si="4"/>
        <v>1.2195710143677849E-2</v>
      </c>
      <c r="AX25" s="266">
        <f t="shared" si="47"/>
        <v>4.69292270824979E-3</v>
      </c>
      <c r="AY25" s="272">
        <f t="shared" si="48"/>
        <v>0</v>
      </c>
      <c r="AZ25" s="266">
        <f t="shared" si="5"/>
        <v>5.7951041206333459E-3</v>
      </c>
      <c r="BA25" s="266">
        <f t="shared" si="6"/>
        <v>1.0721709044267436E-2</v>
      </c>
      <c r="BB25" s="266">
        <f t="shared" si="7"/>
        <v>1.2049158735462452E-2</v>
      </c>
      <c r="BC25" s="266">
        <f t="shared" si="8"/>
        <v>5.3668484112162143E-3</v>
      </c>
      <c r="BD25" s="74">
        <f t="shared" si="49"/>
        <v>0</v>
      </c>
      <c r="BE25" s="515">
        <f t="shared" si="64"/>
        <v>0</v>
      </c>
      <c r="BF25" s="515">
        <f t="shared" si="65"/>
        <v>4.1922201815979155E-3</v>
      </c>
      <c r="BG25" s="515">
        <f t="shared" si="66"/>
        <v>8.3802681684650021E-3</v>
      </c>
      <c r="BH25" s="515">
        <f t="shared" si="67"/>
        <v>1.2564148112866201E-2</v>
      </c>
      <c r="BI25" s="515">
        <f t="shared" si="68"/>
        <v>1.6782880157577888E-2</v>
      </c>
      <c r="BJ25" s="515">
        <f t="shared" si="69"/>
        <v>2.5738717860688629E-2</v>
      </c>
      <c r="BK25" s="515">
        <f t="shared" si="70"/>
        <v>3.4689136765344929E-2</v>
      </c>
      <c r="BL25" s="515">
        <f t="shared" si="71"/>
        <v>4.363414015023246E-2</v>
      </c>
      <c r="BM25" s="515">
        <f t="shared" si="72"/>
        <v>5.2573731292053096E-2</v>
      </c>
      <c r="BN25" s="515">
        <f t="shared" si="73"/>
        <v>6.4752697884755378E-2</v>
      </c>
      <c r="BO25" s="515">
        <f t="shared" si="74"/>
        <v>7.691245190376389E-2</v>
      </c>
      <c r="BP25" s="515">
        <f t="shared" si="75"/>
        <v>8.9066034938733302E-2</v>
      </c>
      <c r="BQ25" s="515">
        <f t="shared" si="76"/>
        <v>0.10121345012139178</v>
      </c>
      <c r="BR25" s="515">
        <f t="shared" si="77"/>
        <v>0.11335470058187815</v>
      </c>
      <c r="BS25" s="515">
        <f t="shared" si="78"/>
        <v>0.12696062272069164</v>
      </c>
      <c r="BT25" s="515">
        <f t="shared" si="79"/>
        <v>0.13142905306758645</v>
      </c>
      <c r="BU25" s="515">
        <f t="shared" si="80"/>
        <v>0.1358897256919458</v>
      </c>
      <c r="BV25" s="515">
        <f t="shared" si="81"/>
        <v>0.1403426540620917</v>
      </c>
      <c r="BW25" s="516">
        <f t="shared" si="82"/>
        <v>0.14478785162296362</v>
      </c>
      <c r="BX25" s="515">
        <v>0</v>
      </c>
      <c r="BY25" s="515">
        <f t="shared" si="83"/>
        <v>0</v>
      </c>
      <c r="BZ25" s="515">
        <f t="shared" si="84"/>
        <v>5.7924464792916712E-3</v>
      </c>
      <c r="CA25" s="515">
        <f t="shared" si="85"/>
        <v>1.157958011349468E-2</v>
      </c>
      <c r="CB25" s="515">
        <f t="shared" si="86"/>
        <v>1.7361405775562624E-2</v>
      </c>
      <c r="CC25" s="515">
        <f t="shared" si="87"/>
        <v>2.3187789886652869E-2</v>
      </c>
      <c r="CD25" s="515">
        <f t="shared" si="88"/>
        <v>3.3897796333432748E-2</v>
      </c>
      <c r="CE25" s="515">
        <f t="shared" si="89"/>
        <v>4.4603412557940023E-2</v>
      </c>
      <c r="CF25" s="515">
        <f t="shared" si="90"/>
        <v>5.5304640359804959E-2</v>
      </c>
      <c r="CG25" s="515">
        <f t="shared" si="91"/>
        <v>6.6001481537920112E-2</v>
      </c>
      <c r="CH25" s="515">
        <f t="shared" si="92"/>
        <v>8.0802541705999931E-2</v>
      </c>
      <c r="CI25" s="515">
        <f t="shared" si="93"/>
        <v>9.2822886759273887E-2</v>
      </c>
      <c r="CJ25" s="515">
        <f t="shared" si="94"/>
        <v>0.10483924284691271</v>
      </c>
      <c r="CK25" s="515">
        <f t="shared" si="95"/>
        <v>0.11685161129265932</v>
      </c>
      <c r="CL25" s="515">
        <f t="shared" si="96"/>
        <v>0.12885999341981741</v>
      </c>
      <c r="CM25" s="515">
        <f t="shared" si="97"/>
        <v>0.14303941974247672</v>
      </c>
      <c r="CN25" s="515">
        <f t="shared" si="98"/>
        <v>0.1482925094674799</v>
      </c>
      <c r="CO25" s="515">
        <f t="shared" si="99"/>
        <v>0.15354149836265102</v>
      </c>
      <c r="CP25" s="515">
        <f t="shared" si="100"/>
        <v>0.15878638962930705</v>
      </c>
      <c r="CQ25" s="516">
        <f t="shared" si="101"/>
        <v>0.16402718646626585</v>
      </c>
      <c r="CR25" s="515">
        <f t="shared" si="102"/>
        <v>0</v>
      </c>
      <c r="CS25" s="515">
        <f t="shared" si="103"/>
        <v>2.0971536587731875E-3</v>
      </c>
      <c r="CT25" s="515">
        <f t="shared" si="104"/>
        <v>6.2893738403711034E-3</v>
      </c>
      <c r="CU25" s="515">
        <f t="shared" si="105"/>
        <v>1.047742182723819E-2</v>
      </c>
      <c r="CV25" s="515">
        <f t="shared" si="106"/>
        <v>1.4661301771639389E-2</v>
      </c>
      <c r="CW25" s="515">
        <f t="shared" si="107"/>
        <v>2.126723296053552E-2</v>
      </c>
      <c r="CX25" s="515">
        <f t="shared" si="108"/>
        <v>3.0223070663646261E-2</v>
      </c>
      <c r="CY25" s="515">
        <f t="shared" si="109"/>
        <v>3.9173489568302557E-2</v>
      </c>
      <c r="CZ25" s="515">
        <f t="shared" si="110"/>
        <v>4.8118492953190088E-2</v>
      </c>
      <c r="DA25" s="515">
        <f t="shared" si="111"/>
        <v>5.7058084095010723E-2</v>
      </c>
      <c r="DB25" s="515">
        <f t="shared" si="112"/>
        <v>7.0850552956594301E-2</v>
      </c>
      <c r="DC25" s="515">
        <f t="shared" si="113"/>
        <v>8.3010306975602813E-2</v>
      </c>
      <c r="DD25" s="515">
        <f t="shared" si="114"/>
        <v>9.5163890010572225E-2</v>
      </c>
      <c r="DE25" s="515">
        <f t="shared" si="115"/>
        <v>0.1073113051932307</v>
      </c>
      <c r="DF25" s="515">
        <f t="shared" si="116"/>
        <v>0.11945255565371707</v>
      </c>
      <c r="DG25" s="515">
        <f t="shared" si="117"/>
        <v>0.12930708407481653</v>
      </c>
      <c r="DH25" s="515">
        <f t="shared" si="118"/>
        <v>0.13377551442171134</v>
      </c>
      <c r="DI25" s="515">
        <f t="shared" si="119"/>
        <v>0.13823618704607069</v>
      </c>
      <c r="DJ25" s="515">
        <f t="shared" si="120"/>
        <v>0.14268911541621659</v>
      </c>
      <c r="DK25" s="516">
        <f t="shared" si="121"/>
        <v>0.14713431297708851</v>
      </c>
      <c r="DL25" s="515">
        <f t="shared" si="122"/>
        <v>0</v>
      </c>
      <c r="DM25" s="515">
        <f t="shared" si="123"/>
        <v>2.897552060316673E-3</v>
      </c>
      <c r="DN25" s="515">
        <f t="shared" si="124"/>
        <v>8.689998539608345E-3</v>
      </c>
      <c r="DO25" s="515">
        <f t="shared" si="125"/>
        <v>1.4477132173811353E-2</v>
      </c>
      <c r="DP25" s="515">
        <f t="shared" si="126"/>
        <v>2.0258957835879297E-2</v>
      </c>
      <c r="DQ25" s="515">
        <f t="shared" si="127"/>
        <v>2.8548644408786586E-2</v>
      </c>
      <c r="DR25" s="515">
        <f t="shared" si="128"/>
        <v>3.9258650855566464E-2</v>
      </c>
      <c r="DS25" s="515">
        <f t="shared" si="129"/>
        <v>4.9964267080073739E-2</v>
      </c>
      <c r="DT25" s="515">
        <f t="shared" si="130"/>
        <v>6.0665494881938675E-2</v>
      </c>
      <c r="DU25" s="515">
        <f t="shared" si="131"/>
        <v>7.1362336060053835E-2</v>
      </c>
      <c r="DV25" s="515">
        <f t="shared" si="132"/>
        <v>8.6827121073731153E-2</v>
      </c>
      <c r="DW25" s="515">
        <f t="shared" si="133"/>
        <v>9.884746612700511E-2</v>
      </c>
      <c r="DX25" s="515">
        <f t="shared" si="134"/>
        <v>0.11086382221464393</v>
      </c>
      <c r="DY25" s="515">
        <f t="shared" si="135"/>
        <v>0.12287619066039054</v>
      </c>
      <c r="DZ25" s="515">
        <f t="shared" si="136"/>
        <v>0.13488457278754865</v>
      </c>
      <c r="EA25" s="515">
        <f t="shared" si="137"/>
        <v>0.14572284394808482</v>
      </c>
      <c r="EB25" s="515">
        <f t="shared" si="138"/>
        <v>0.15097593367308801</v>
      </c>
      <c r="EC25" s="515">
        <f t="shared" si="139"/>
        <v>0.15622492256825912</v>
      </c>
      <c r="ED25" s="515">
        <f t="shared" si="140"/>
        <v>0.16146981383491515</v>
      </c>
      <c r="EE25" s="516">
        <f t="shared" si="141"/>
        <v>0.16671061067187395</v>
      </c>
      <c r="EF25" s="276">
        <f t="shared" si="142"/>
        <v>0</v>
      </c>
      <c r="EG25" s="276">
        <f t="shared" si="143"/>
        <v>2.0871359484593335E-6</v>
      </c>
      <c r="EH25" s="276">
        <f t="shared" si="144"/>
        <v>6.2593306792871293E-6</v>
      </c>
      <c r="EI25" s="276">
        <f t="shared" si="145"/>
        <v>1.0427373145177036E-5</v>
      </c>
      <c r="EJ25" s="276">
        <f t="shared" si="146"/>
        <v>1.4591267478559407E-5</v>
      </c>
      <c r="EK25" s="276">
        <f t="shared" si="147"/>
        <v>1.2867902804520199E-5</v>
      </c>
      <c r="EL25" s="276">
        <f t="shared" si="148"/>
        <v>1.828670125895649E-5</v>
      </c>
      <c r="EM25" s="276">
        <f t="shared" si="149"/>
        <v>2.3702221027728388E-5</v>
      </c>
      <c r="EN25" s="276">
        <f t="shared" si="150"/>
        <v>2.9114464094629862E-5</v>
      </c>
      <c r="EO25" s="276">
        <f t="shared" si="151"/>
        <v>3.452343244225458E-5</v>
      </c>
      <c r="EP25" s="276">
        <f t="shared" si="152"/>
        <v>3.5956124669336668E-5</v>
      </c>
      <c r="EQ25" s="276">
        <f t="shared" si="153"/>
        <v>4.2127108708427986E-5</v>
      </c>
      <c r="ER25" s="276">
        <f t="shared" si="154"/>
        <v>4.8294961019365E-5</v>
      </c>
      <c r="ES25" s="276">
        <f t="shared" si="155"/>
        <v>5.445968319147628E-5</v>
      </c>
      <c r="ET25" s="276">
        <f t="shared" si="156"/>
        <v>6.0621276813283824E-5</v>
      </c>
      <c r="EU25" s="276">
        <f t="shared" si="157"/>
        <v>2.2449236135495951E-4</v>
      </c>
      <c r="EV25" s="276">
        <f t="shared" si="158"/>
        <v>2.322500838904408E-4</v>
      </c>
      <c r="EW25" s="276">
        <f t="shared" si="159"/>
        <v>2.3999433810387936E-4</v>
      </c>
      <c r="EX25" s="276">
        <f t="shared" si="160"/>
        <v>2.4772514737787208E-4</v>
      </c>
      <c r="EY25" s="277">
        <f t="shared" si="161"/>
        <v>2.5544253505442084E-4</v>
      </c>
      <c r="EZ25" s="276">
        <f t="shared" si="162"/>
        <v>0</v>
      </c>
      <c r="FA25" s="276">
        <f t="shared" si="163"/>
        <v>2.6576413416743828E-6</v>
      </c>
      <c r="FB25" s="276">
        <f t="shared" si="164"/>
        <v>7.9704864303384103E-6</v>
      </c>
      <c r="FC25" s="276">
        <f t="shared" si="165"/>
        <v>1.3278458565400356E-5</v>
      </c>
      <c r="FD25" s="276">
        <f t="shared" si="166"/>
        <v>1.8581562216344345E-5</v>
      </c>
      <c r="FE25" s="276">
        <f t="shared" si="167"/>
        <v>1.1702597487561447E-5</v>
      </c>
      <c r="FF25" s="276">
        <f t="shared" si="168"/>
        <v>1.6092819760156571E-5</v>
      </c>
      <c r="FG25" s="276">
        <f t="shared" si="169"/>
        <v>2.04812424024995E-5</v>
      </c>
      <c r="FH25" s="276">
        <f t="shared" si="170"/>
        <v>2.486786615229071E-5</v>
      </c>
      <c r="FI25" s="276">
        <f t="shared" si="171"/>
        <v>2.9252691746928284E-5</v>
      </c>
      <c r="FJ25" s="276">
        <f t="shared" si="172"/>
        <v>2.8813682188484406E-5</v>
      </c>
      <c r="FK25" s="276">
        <f t="shared" si="173"/>
        <v>3.2802647823620982E-5</v>
      </c>
      <c r="FL25" s="276">
        <f t="shared" si="174"/>
        <v>3.6790289715822742E-5</v>
      </c>
      <c r="FM25" s="276">
        <f t="shared" si="175"/>
        <v>4.077660830437534E-5</v>
      </c>
      <c r="FN25" s="276">
        <f t="shared" si="176"/>
        <v>4.476160402841866E-5</v>
      </c>
      <c r="FO25" s="276">
        <f t="shared" si="177"/>
        <v>1.1375868621302688E-4</v>
      </c>
      <c r="FP25" s="276">
        <f t="shared" si="178"/>
        <v>1.1785951604509088E-4</v>
      </c>
      <c r="FQ25" s="276">
        <f t="shared" si="179"/>
        <v>1.2195714456017917E-4</v>
      </c>
      <c r="FR25" s="276">
        <f t="shared" si="180"/>
        <v>1.2605157425740312E-4</v>
      </c>
      <c r="FS25" s="277">
        <f t="shared" si="181"/>
        <v>1.3014280763392312E-4</v>
      </c>
      <c r="FT25" s="74">
        <f>SUM($EF25:EF25)</f>
        <v>0</v>
      </c>
      <c r="FU25" s="276">
        <f>SUM($EF25:EG25)</f>
        <v>2.0871359484593335E-6</v>
      </c>
      <c r="FV25" s="276">
        <f>SUM($EF25:EH25)</f>
        <v>8.3464666277464637E-6</v>
      </c>
      <c r="FW25" s="276">
        <f>SUM($EF25:EI25)</f>
        <v>1.87738397729235E-5</v>
      </c>
      <c r="FX25" s="276">
        <f>SUM($EF25:EJ25)</f>
        <v>3.3365107251482906E-5</v>
      </c>
      <c r="FY25" s="276">
        <f>SUM($EF25:EK25)</f>
        <v>4.6233010056003105E-5</v>
      </c>
      <c r="FZ25" s="276">
        <f>SUM($EF25:EL25)</f>
        <v>6.4519711314959594E-5</v>
      </c>
      <c r="GA25" s="276">
        <f>SUM($EF25:EM25)</f>
        <v>8.8221932342687979E-5</v>
      </c>
      <c r="GB25" s="276">
        <f>SUM($EF25:EN25)</f>
        <v>1.1733639643731784E-4</v>
      </c>
      <c r="GC25" s="276">
        <f>SUM($EF25:EO25)</f>
        <v>1.5185982887957241E-4</v>
      </c>
      <c r="GD25" s="276">
        <f>SUM($EF25:EP25)</f>
        <v>1.8781595354890908E-4</v>
      </c>
      <c r="GE25" s="276">
        <f>SUM($EF25:EQ25)</f>
        <v>2.2994306225733707E-4</v>
      </c>
      <c r="GF25" s="276">
        <f>SUM($EF25:ER25)</f>
        <v>2.7823802327670206E-4</v>
      </c>
      <c r="GG25" s="276">
        <f>SUM($EF25:ES25)</f>
        <v>3.3269770646817835E-4</v>
      </c>
      <c r="GH25" s="276">
        <f>SUM($EF25:ET25)</f>
        <v>3.933189832814622E-4</v>
      </c>
      <c r="GI25" s="276">
        <f>SUM($EF25:EU25)</f>
        <v>6.1781134463642173E-4</v>
      </c>
      <c r="GJ25" s="276">
        <f>SUM($EF25:EV25)</f>
        <v>8.5006142852686248E-4</v>
      </c>
      <c r="GK25" s="276">
        <f>SUM($EF25:EW25)</f>
        <v>1.0900557666307419E-3</v>
      </c>
      <c r="GL25" s="276">
        <f>SUM($EF25:EX25)</f>
        <v>1.337780914008614E-3</v>
      </c>
      <c r="GM25" s="276">
        <f>SUM($EF25:EY25)</f>
        <v>1.593223449063035E-3</v>
      </c>
      <c r="GN25" s="74">
        <f>SUM($EZ25:EZ25)</f>
        <v>0</v>
      </c>
      <c r="GO25" s="276">
        <f>SUM($EZ25:FA25)</f>
        <v>2.6576413416743828E-6</v>
      </c>
      <c r="GP25" s="276">
        <f>SUM($EZ25:FB25)</f>
        <v>1.0628127772012792E-5</v>
      </c>
      <c r="GQ25" s="276">
        <f>SUM($EZ25:FC25)</f>
        <v>2.3906586337413149E-5</v>
      </c>
      <c r="GR25" s="276">
        <f>SUM($EZ25:FD25)</f>
        <v>4.2488148553757495E-5</v>
      </c>
      <c r="GS25" s="276">
        <f>SUM($EZ25:FE25)</f>
        <v>5.419074604131894E-5</v>
      </c>
      <c r="GT25" s="276">
        <f>SUM($EZ25:FF25)</f>
        <v>7.0283565801475514E-5</v>
      </c>
      <c r="GU25" s="276">
        <f>SUM($EZ25:FG25)</f>
        <v>9.0764808203975018E-5</v>
      </c>
      <c r="GV25" s="276">
        <f>SUM($EZ25:FH25)</f>
        <v>1.1563267435626573E-4</v>
      </c>
      <c r="GW25" s="276">
        <f>SUM($EZ25:FI25)</f>
        <v>1.4488536610319402E-4</v>
      </c>
      <c r="GX25" s="276">
        <f>SUM($EZ25:FJ25)</f>
        <v>1.7369904829167841E-4</v>
      </c>
      <c r="GY25" s="276">
        <f>SUM($EZ25:FK25)</f>
        <v>2.065016961152994E-4</v>
      </c>
      <c r="GZ25" s="276">
        <f>SUM($EZ25:FL25)</f>
        <v>2.4329198583112214E-4</v>
      </c>
      <c r="HA25" s="276">
        <f>SUM($EZ25:FM25)</f>
        <v>2.8406859413549748E-4</v>
      </c>
      <c r="HB25" s="276">
        <f>SUM($EZ25:FN25)</f>
        <v>3.2883019816391617E-4</v>
      </c>
      <c r="HC25" s="276">
        <f>SUM($EZ25:FO25)</f>
        <v>4.4258888437694304E-4</v>
      </c>
      <c r="HD25" s="276">
        <f>SUM($EZ25:FP25)</f>
        <v>5.6044840042203392E-4</v>
      </c>
      <c r="HE25" s="276">
        <f>SUM($EZ25:FQ25)</f>
        <v>6.8240554498221308E-4</v>
      </c>
      <c r="HF25" s="276">
        <f>SUM($EZ25:FR25)</f>
        <v>8.0845711923961618E-4</v>
      </c>
      <c r="HG25" s="277">
        <f>SUM($EZ25:FS25)</f>
        <v>9.3859992687353932E-4</v>
      </c>
      <c r="HH25" s="74">
        <f t="shared" si="182"/>
        <v>0</v>
      </c>
      <c r="HI25" s="276">
        <f t="shared" si="183"/>
        <v>4.1922201815979155E-3</v>
      </c>
      <c r="HJ25" s="276">
        <f t="shared" si="184"/>
        <v>8.3802681684650021E-3</v>
      </c>
      <c r="HK25" s="276">
        <f t="shared" si="185"/>
        <v>1.2564148112866201E-2</v>
      </c>
      <c r="HL25" s="276">
        <f t="shared" si="186"/>
        <v>1.6743864162934018E-2</v>
      </c>
      <c r="HM25" s="276">
        <f t="shared" si="187"/>
        <v>2.5738717860688629E-2</v>
      </c>
      <c r="HN25" s="276">
        <f t="shared" si="188"/>
        <v>3.4689136765344929E-2</v>
      </c>
      <c r="HO25" s="276">
        <f t="shared" si="189"/>
        <v>4.363414015023246E-2</v>
      </c>
      <c r="HP25" s="276">
        <f t="shared" si="190"/>
        <v>5.2573731292053096E-2</v>
      </c>
      <c r="HQ25" s="276">
        <f t="shared" si="191"/>
        <v>6.1507913465526101E-2</v>
      </c>
      <c r="HR25" s="276">
        <f t="shared" si="192"/>
        <v>7.691245190376389E-2</v>
      </c>
      <c r="HS25" s="276">
        <f t="shared" si="193"/>
        <v>8.9066034938733302E-2</v>
      </c>
      <c r="HT25" s="276">
        <f t="shared" si="194"/>
        <v>0.10121345012139178</v>
      </c>
      <c r="HU25" s="276">
        <f t="shared" si="195"/>
        <v>0.11335470058187815</v>
      </c>
      <c r="HV25" s="276">
        <f t="shared" si="196"/>
        <v>0.12548978944874273</v>
      </c>
      <c r="HW25" s="276">
        <f t="shared" si="197"/>
        <v>0.13142905306758645</v>
      </c>
      <c r="HX25" s="276">
        <f t="shared" si="198"/>
        <v>0.1358897256919458</v>
      </c>
      <c r="HY25" s="276">
        <f t="shared" si="199"/>
        <v>0.1403426540620917</v>
      </c>
      <c r="HZ25" s="276">
        <f t="shared" si="200"/>
        <v>0.14478785162296362</v>
      </c>
      <c r="IA25" s="277">
        <f t="shared" si="201"/>
        <v>0.14922533179615899</v>
      </c>
      <c r="IB25" s="276">
        <f t="shared" si="202"/>
        <v>0</v>
      </c>
      <c r="IC25" s="276">
        <f t="shared" si="203"/>
        <v>5.7924464792916712E-3</v>
      </c>
      <c r="ID25" s="276">
        <f t="shared" si="204"/>
        <v>1.157958011349468E-2</v>
      </c>
      <c r="IE25" s="276">
        <f t="shared" si="205"/>
        <v>1.7361405775562624E-2</v>
      </c>
      <c r="IF25" s="276">
        <f t="shared" si="206"/>
        <v>2.3137928333979627E-2</v>
      </c>
      <c r="IG25" s="276">
        <f t="shared" si="207"/>
        <v>3.3897796333432748E-2</v>
      </c>
      <c r="IH25" s="276">
        <f t="shared" si="208"/>
        <v>4.4603412557940023E-2</v>
      </c>
      <c r="II25" s="276">
        <f t="shared" si="209"/>
        <v>5.5304640359804959E-2</v>
      </c>
      <c r="IJ25" s="276">
        <f t="shared" si="210"/>
        <v>6.6001481537920112E-2</v>
      </c>
      <c r="IK25" s="276">
        <f t="shared" si="211"/>
        <v>7.6693937890440614E-2</v>
      </c>
      <c r="IL25" s="276">
        <f t="shared" si="212"/>
        <v>9.2822886759273887E-2</v>
      </c>
      <c r="IM25" s="276">
        <f t="shared" si="213"/>
        <v>0.10483924284691271</v>
      </c>
      <c r="IN25" s="276">
        <f t="shared" si="214"/>
        <v>0.11685161129265932</v>
      </c>
      <c r="IO25" s="276">
        <f t="shared" si="215"/>
        <v>0.12885999341981741</v>
      </c>
      <c r="IP25" s="276">
        <f t="shared" si="216"/>
        <v>0.14086439055125144</v>
      </c>
      <c r="IQ25" s="276">
        <f t="shared" si="217"/>
        <v>0.1482925094674799</v>
      </c>
      <c r="IR25" s="276">
        <f t="shared" si="218"/>
        <v>0.15354149836265102</v>
      </c>
      <c r="IS25" s="276">
        <f t="shared" si="219"/>
        <v>0.15878638962930705</v>
      </c>
      <c r="IT25" s="276">
        <f t="shared" si="220"/>
        <v>0.16402718646626585</v>
      </c>
      <c r="IU25" s="277">
        <f t="shared" si="221"/>
        <v>0.16926389206984813</v>
      </c>
      <c r="IV25" s="74">
        <f t="shared" si="50"/>
        <v>1.7975382707291974</v>
      </c>
      <c r="IW25" s="275">
        <f t="shared" si="51"/>
        <v>10.47809384225495</v>
      </c>
      <c r="IX25" s="275">
        <f t="shared" si="52"/>
        <v>24.181788750091023</v>
      </c>
      <c r="IY25" s="275">
        <f t="shared" si="53"/>
        <v>34.698779985496017</v>
      </c>
      <c r="IZ25" s="275">
        <f t="shared" si="54"/>
        <v>12.152473621025058</v>
      </c>
      <c r="JA25" s="275">
        <f t="shared" si="55"/>
        <v>17.789050212142797</v>
      </c>
      <c r="JB25" s="74">
        <f t="shared" si="56"/>
        <v>2.5967227785271403</v>
      </c>
      <c r="JC25" s="275">
        <f t="shared" si="57"/>
        <v>13.976215563012904</v>
      </c>
      <c r="JD25" s="275">
        <f t="shared" si="58"/>
        <v>29.437126364876598</v>
      </c>
      <c r="JE25" s="275">
        <f t="shared" si="59"/>
        <v>40.842104384921086</v>
      </c>
      <c r="JF25" s="275">
        <f t="shared" si="60"/>
        <v>15.336688235472215</v>
      </c>
      <c r="JG25" s="275">
        <f t="shared" si="61"/>
        <v>21.713042272834432</v>
      </c>
      <c r="JH25" s="524">
        <f t="shared" si="38"/>
        <v>0.70495757263678338</v>
      </c>
      <c r="JI25" s="525">
        <f t="shared" si="39"/>
        <v>1.3954998343397964</v>
      </c>
      <c r="JJ25" s="524">
        <f t="shared" si="40"/>
        <v>0.85025779166027238</v>
      </c>
      <c r="JK25" s="525">
        <f t="shared" si="41"/>
        <v>1.6310570314921389</v>
      </c>
      <c r="JL25" s="524">
        <f t="shared" si="42"/>
        <v>1.5552153642970556</v>
      </c>
      <c r="JM25" s="525">
        <f t="shared" si="43"/>
        <v>3.0265568658319353</v>
      </c>
      <c r="JN25" s="7">
        <f t="shared" si="62"/>
        <v>7.2214918144537831E-4</v>
      </c>
      <c r="JO25" s="7">
        <f t="shared" si="63"/>
        <v>2.5318233759365743E-3</v>
      </c>
    </row>
    <row r="26" spans="1:275" s="3" customFormat="1" ht="13.5" customHeight="1" x14ac:dyDescent="0.2">
      <c r="A26" s="3" t="str">
        <f>'2021 estimates'!B26</f>
        <v>Bhutan</v>
      </c>
      <c r="B26" s="3" t="str">
        <f>VLOOKUP(A26,'2021 estimates'!$B$4:$C$218,2)</f>
        <v>SEA</v>
      </c>
      <c r="C26" s="371" t="str">
        <f>VLOOKUP(A26,'2021 estimates'!$B$4:$F$218,4,FALSE)</f>
        <v>South Asia</v>
      </c>
      <c r="D26" s="695">
        <f>'2021 estimates'!Q26</f>
        <v>23.849666099433801</v>
      </c>
      <c r="E26" s="4">
        <f>'2021 estimates'!R26</f>
        <v>8.0815741953036415</v>
      </c>
      <c r="F26" s="47">
        <f>1000*'2021 estimates'!G26/5</f>
        <v>6576</v>
      </c>
      <c r="G26" s="47">
        <f t="shared" si="44"/>
        <v>6576</v>
      </c>
      <c r="H26" s="47">
        <f>1000*'2021 estimates'!H26/5</f>
        <v>6263.2</v>
      </c>
      <c r="I26" s="47">
        <f>1000*'2021 estimates'!I26/5</f>
        <v>6623.6</v>
      </c>
      <c r="J26" s="47">
        <f>1000*'2021 estimates'!J26/5</f>
        <v>7042.8</v>
      </c>
      <c r="K26" s="47">
        <f>1000*'2021 estimates'!K26/5</f>
        <v>6358.6</v>
      </c>
      <c r="L26" s="73">
        <f t="shared" si="45"/>
        <v>6358.6</v>
      </c>
      <c r="M26" s="47">
        <f>1000*'2021 estimates'!L26/5</f>
        <v>6061</v>
      </c>
      <c r="N26" s="47">
        <f>1000*'2021 estimates'!M26/5</f>
        <v>6417.2</v>
      </c>
      <c r="O26" s="47">
        <f>1000*'2021 estimates'!N26/5</f>
        <v>6716.6</v>
      </c>
      <c r="P26" s="22">
        <v>0</v>
      </c>
      <c r="Q26" s="124">
        <f>IF('2021 estimates'!AD26&lt;&gt;"",'2021 estimates'!AD26*5/4,IF('2021 estimates'!AL26&lt;&gt;"",'2021 estimates'!AL26*15/14,'2021 estimates'!AN26*15/14))/100000</f>
        <v>4.7500000000000003E-5</v>
      </c>
      <c r="R26" s="124">
        <f>IF('2021 estimates'!AE26&lt;&gt;"",'2021 estimates'!AE26,IF('2021 estimates'!AL26&lt;&gt;"",'2021 estimates'!AL26*15/14,'2021 estimates'!AN26*15/14))/100000</f>
        <v>6.2000000000000003E-5</v>
      </c>
      <c r="S26" s="124">
        <f>IF('2021 estimates'!AF26&lt;&gt;"",'2021 estimates'!AF26,IF('2021 estimates'!AL26&lt;&gt;"",'2021 estimates'!AL26*15/14,'2021 estimates'!AN26*15/14))/100000</f>
        <v>6.0000000000000002E-5</v>
      </c>
      <c r="T26" s="124">
        <f>IF('2021 estimates'!AG26&lt;&gt;"",'2021 estimates'!AG26,'2021 estimates'!$AP26)/100000</f>
        <v>3.7999999999999995E-5</v>
      </c>
      <c r="U26" s="22">
        <v>0</v>
      </c>
      <c r="V26" s="124">
        <f>IF('2021 estimates'!AH26&lt;&gt;"",'2021 estimates'!AH26*5/4,IF('2021 estimates'!AM26&lt;&gt;"",'2021 estimates'!AM26*15/14,'2021 estimates'!AN26*15/14))/100000</f>
        <v>4.7500000000000003E-5</v>
      </c>
      <c r="W26" s="124">
        <f>IF('2021 estimates'!AI26&lt;&gt;"",'2021 estimates'!AI26,IF('2021 estimates'!AM26&lt;&gt;"",'2021 estimates'!AM26*15/14,'2021 estimates'!AN26*15/14))/100000</f>
        <v>6.2000000000000003E-5</v>
      </c>
      <c r="X26" s="124">
        <f>IF('2021 estimates'!AJ26&lt;&gt;"",'2021 estimates'!AJ26,IF('2021 estimates'!AM26&lt;&gt;"",'2021 estimates'!AM26*15/14,'2021 estimates'!AN26*15/14))/100000</f>
        <v>6.0000000000000002E-5</v>
      </c>
      <c r="Y26" s="124">
        <f>IF('2021 estimates'!AK26&lt;&gt;"",'2021 estimates'!AK26,'2021 estimates'!$AQ26)/100000</f>
        <v>3.7999999999999995E-5</v>
      </c>
      <c r="Z26" s="81">
        <f>VLOOKUP($A26,'Mortality-WHO Global Health Obs'!$B$3:$Q$218,7,FALSE)</f>
        <v>3.0939999999999999E-2</v>
      </c>
      <c r="AA26" s="82">
        <f>VLOOKUP($A26,'Mortality-WHO Global Health Obs'!$B$3:$Q$218,9,FALSE)</f>
        <v>1.5499999999999999E-3</v>
      </c>
      <c r="AB26" s="82">
        <f>VLOOKUP($A26,'Mortality-WHO Global Health Obs'!$B$3:$Q$218,11,FALSE)</f>
        <v>4.8000000000000001E-4</v>
      </c>
      <c r="AC26" s="82">
        <f>VLOOKUP($A26,'Mortality-WHO Global Health Obs'!$B$3:$Q$218,13,FALSE)</f>
        <v>9.7999999999999997E-4</v>
      </c>
      <c r="AD26" s="82">
        <f>VLOOKUP($A26,'Mortality-WHO Global Health Obs'!$B$3:$Q$218,15,FALSE)</f>
        <v>1.1800000000000001E-3</v>
      </c>
      <c r="AE26" s="81">
        <f>VLOOKUP($A26,'Mortality-WHO Global Health Obs'!$B$3:$Q$218,8,FALSE)</f>
        <v>2.581E-2</v>
      </c>
      <c r="AF26" s="82">
        <f>VLOOKUP($A26,'Mortality-WHO Global Health Obs'!$B$3:$Q$218,10,FALSE)</f>
        <v>1.3600000000000001E-3</v>
      </c>
      <c r="AG26" s="82">
        <f>VLOOKUP($A26,'Mortality-WHO Global Health Obs'!$B$3:$Q$218,12,FALSE)</f>
        <v>4.6000000000000001E-4</v>
      </c>
      <c r="AH26" s="82">
        <f>VLOOKUP($A26,'Mortality-WHO Global Health Obs'!$B$3:$Q$218,14,FALSE)</f>
        <v>9.3000000000000005E-4</v>
      </c>
      <c r="AI26" s="82">
        <f>VLOOKUP($A26,'Mortality-WHO Global Health Obs'!$B$3:$Q$218,16,FALSE)</f>
        <v>1.1000000000000001E-3</v>
      </c>
      <c r="AJ26" s="81">
        <f t="shared" si="0"/>
        <v>0.25004390560269468</v>
      </c>
      <c r="AK26" s="82">
        <f t="shared" si="224"/>
        <v>1.2526440002720645E-2</v>
      </c>
      <c r="AL26" s="82">
        <f t="shared" si="225"/>
        <v>3.8791556137457478E-3</v>
      </c>
      <c r="AM26" s="82">
        <f t="shared" si="226"/>
        <v>7.9199427113975686E-3</v>
      </c>
      <c r="AN26" s="82">
        <f t="shared" si="227"/>
        <v>9.5362575504582981E-3</v>
      </c>
      <c r="AO26" s="81">
        <f t="shared" si="228"/>
        <v>0.208585429980787</v>
      </c>
      <c r="AP26" s="82">
        <f t="shared" si="229"/>
        <v>1.0990940905612954E-2</v>
      </c>
      <c r="AQ26" s="82">
        <f t="shared" si="230"/>
        <v>3.7175241298396753E-3</v>
      </c>
      <c r="AR26" s="82">
        <f t="shared" si="231"/>
        <v>7.5158640016323866E-3</v>
      </c>
      <c r="AS26" s="82">
        <f t="shared" si="232"/>
        <v>8.8897316148340063E-3</v>
      </c>
      <c r="AT26" s="272">
        <f t="shared" si="46"/>
        <v>0</v>
      </c>
      <c r="AU26" s="266">
        <f t="shared" si="2"/>
        <v>0.31236000000000003</v>
      </c>
      <c r="AV26" s="266">
        <f t="shared" si="3"/>
        <v>0.38831840000000001</v>
      </c>
      <c r="AW26" s="266">
        <f t="shared" si="4"/>
        <v>0.39741600000000005</v>
      </c>
      <c r="AX26" s="266">
        <f t="shared" si="47"/>
        <v>0.26762639999999999</v>
      </c>
      <c r="AY26" s="272">
        <f t="shared" si="48"/>
        <v>0</v>
      </c>
      <c r="AZ26" s="266">
        <f t="shared" si="5"/>
        <v>0.30203350000000001</v>
      </c>
      <c r="BA26" s="266">
        <f t="shared" si="6"/>
        <v>0.375782</v>
      </c>
      <c r="BB26" s="266">
        <f t="shared" si="7"/>
        <v>0.38503199999999999</v>
      </c>
      <c r="BC26" s="266">
        <f t="shared" si="8"/>
        <v>0.25523079999999998</v>
      </c>
      <c r="BD26" s="74">
        <f t="shared" si="49"/>
        <v>0</v>
      </c>
      <c r="BE26" s="515">
        <f t="shared" si="64"/>
        <v>0</v>
      </c>
      <c r="BF26" s="515">
        <f t="shared" si="65"/>
        <v>0.31041582283164754</v>
      </c>
      <c r="BG26" s="515">
        <f t="shared" si="66"/>
        <v>0.61696749304807785</v>
      </c>
      <c r="BH26" s="515">
        <f t="shared" si="67"/>
        <v>0.91970311282171713</v>
      </c>
      <c r="BI26" s="515">
        <f t="shared" si="68"/>
        <v>1.1607018105288656</v>
      </c>
      <c r="BJ26" s="515">
        <f t="shared" si="69"/>
        <v>1.5437746745370562</v>
      </c>
      <c r="BK26" s="515">
        <f t="shared" si="70"/>
        <v>1.9253644177822868</v>
      </c>
      <c r="BL26" s="515">
        <f t="shared" si="71"/>
        <v>2.3054767823763176</v>
      </c>
      <c r="BM26" s="515">
        <f t="shared" si="72"/>
        <v>2.684117488199512</v>
      </c>
      <c r="BN26" s="515">
        <f t="shared" si="73"/>
        <v>3.2374465503915055</v>
      </c>
      <c r="BO26" s="515">
        <f t="shared" si="74"/>
        <v>3.6077558865071828</v>
      </c>
      <c r="BP26" s="515">
        <f t="shared" si="75"/>
        <v>3.9751439772131709</v>
      </c>
      <c r="BQ26" s="515">
        <f t="shared" si="76"/>
        <v>4.3396338672288737</v>
      </c>
      <c r="BR26" s="515">
        <f t="shared" si="77"/>
        <v>4.7012484194816793</v>
      </c>
      <c r="BS26" s="515">
        <f t="shared" si="78"/>
        <v>5.3802525299437391</v>
      </c>
      <c r="BT26" s="515">
        <f t="shared" si="79"/>
        <v>5.5955453090385205</v>
      </c>
      <c r="BU26" s="515">
        <f t="shared" si="80"/>
        <v>5.8087947590841766</v>
      </c>
      <c r="BV26" s="515">
        <f t="shared" si="81"/>
        <v>6.0200202731770327</v>
      </c>
      <c r="BW26" s="516">
        <f t="shared" si="82"/>
        <v>6.2292410603548625</v>
      </c>
      <c r="BX26" s="515">
        <v>0</v>
      </c>
      <c r="BY26" s="515">
        <f t="shared" si="83"/>
        <v>0</v>
      </c>
      <c r="BZ26" s="515">
        <f t="shared" si="84"/>
        <v>0.30038277196951241</v>
      </c>
      <c r="CA26" s="515">
        <f t="shared" si="85"/>
        <v>0.59748213159194652</v>
      </c>
      <c r="CB26" s="515">
        <f t="shared" si="86"/>
        <v>0.89133396906356843</v>
      </c>
      <c r="CC26" s="515">
        <f t="shared" si="87"/>
        <v>1.1266541525429434</v>
      </c>
      <c r="CD26" s="515">
        <f t="shared" si="88"/>
        <v>1.4975583714705905</v>
      </c>
      <c r="CE26" s="515">
        <f t="shared" si="89"/>
        <v>1.8670863047870194</v>
      </c>
      <c r="CF26" s="515">
        <f t="shared" si="90"/>
        <v>2.2352430593688495</v>
      </c>
      <c r="CG26" s="515">
        <f t="shared" si="91"/>
        <v>2.6020337231430082</v>
      </c>
      <c r="CH26" s="515">
        <f t="shared" si="92"/>
        <v>3.1418587538171567</v>
      </c>
      <c r="CI26" s="515">
        <f t="shared" si="93"/>
        <v>3.5019239875740333</v>
      </c>
      <c r="CJ26" s="515">
        <f t="shared" si="94"/>
        <v>3.8592931642925725</v>
      </c>
      <c r="CK26" s="515">
        <f t="shared" si="95"/>
        <v>4.2139864712135084</v>
      </c>
      <c r="CL26" s="515">
        <f t="shared" si="96"/>
        <v>4.5660239444217652</v>
      </c>
      <c r="CM26" s="515">
        <f t="shared" si="97"/>
        <v>5.1447588841949754</v>
      </c>
      <c r="CN26" s="515">
        <f t="shared" si="98"/>
        <v>5.3533274066964669</v>
      </c>
      <c r="CO26" s="515">
        <f t="shared" si="99"/>
        <v>5.560050027949333</v>
      </c>
      <c r="CP26" s="515">
        <f t="shared" si="100"/>
        <v>5.7649430847975935</v>
      </c>
      <c r="CQ26" s="516">
        <f t="shared" si="101"/>
        <v>5.96802276949873</v>
      </c>
      <c r="CR26" s="515">
        <f t="shared" si="102"/>
        <v>0</v>
      </c>
      <c r="CS26" s="515">
        <f t="shared" si="103"/>
        <v>0.15618000000000001</v>
      </c>
      <c r="CT26" s="515">
        <f t="shared" si="104"/>
        <v>0.46659582283164758</v>
      </c>
      <c r="CU26" s="515">
        <f t="shared" si="105"/>
        <v>0.77314749304807784</v>
      </c>
      <c r="CV26" s="515">
        <f t="shared" si="106"/>
        <v>1.0758831128217172</v>
      </c>
      <c r="CW26" s="515">
        <f t="shared" si="107"/>
        <v>1.3548610105288657</v>
      </c>
      <c r="CX26" s="515">
        <f t="shared" si="108"/>
        <v>1.7379338745370563</v>
      </c>
      <c r="CY26" s="515">
        <f t="shared" si="109"/>
        <v>2.1195236177822867</v>
      </c>
      <c r="CZ26" s="515">
        <f t="shared" si="110"/>
        <v>2.4996359823763177</v>
      </c>
      <c r="DA26" s="515">
        <f t="shared" si="111"/>
        <v>2.8782766881995121</v>
      </c>
      <c r="DB26" s="515">
        <f t="shared" si="112"/>
        <v>3.4361545503915054</v>
      </c>
      <c r="DC26" s="515">
        <f t="shared" si="113"/>
        <v>3.8064638865071827</v>
      </c>
      <c r="DD26" s="515">
        <f t="shared" si="114"/>
        <v>4.1738519772131708</v>
      </c>
      <c r="DE26" s="515">
        <f t="shared" si="115"/>
        <v>4.5383418672288736</v>
      </c>
      <c r="DF26" s="515">
        <f t="shared" si="116"/>
        <v>4.8999564194816791</v>
      </c>
      <c r="DG26" s="515">
        <f t="shared" si="117"/>
        <v>5.5140657299437388</v>
      </c>
      <c r="DH26" s="515">
        <f t="shared" si="118"/>
        <v>5.7293585090385202</v>
      </c>
      <c r="DI26" s="515">
        <f t="shared" si="119"/>
        <v>5.9426079590841763</v>
      </c>
      <c r="DJ26" s="515">
        <f t="shared" si="120"/>
        <v>6.1538334731770323</v>
      </c>
      <c r="DK26" s="516">
        <f t="shared" si="121"/>
        <v>6.3630542603548621</v>
      </c>
      <c r="DL26" s="515">
        <f t="shared" si="122"/>
        <v>0</v>
      </c>
      <c r="DM26" s="515">
        <f t="shared" si="123"/>
        <v>0.15101675000000001</v>
      </c>
      <c r="DN26" s="515">
        <f t="shared" si="124"/>
        <v>0.45139952196951239</v>
      </c>
      <c r="DO26" s="515">
        <f t="shared" si="125"/>
        <v>0.74849888159194655</v>
      </c>
      <c r="DP26" s="515">
        <f t="shared" si="126"/>
        <v>1.0423507190635684</v>
      </c>
      <c r="DQ26" s="515">
        <f t="shared" si="127"/>
        <v>1.3145451525429435</v>
      </c>
      <c r="DR26" s="515">
        <f t="shared" si="128"/>
        <v>1.6854493714705905</v>
      </c>
      <c r="DS26" s="515">
        <f t="shared" si="129"/>
        <v>2.0549773047870192</v>
      </c>
      <c r="DT26" s="515">
        <f t="shared" si="130"/>
        <v>2.4231340593688495</v>
      </c>
      <c r="DU26" s="515">
        <f t="shared" si="131"/>
        <v>2.7899247231430082</v>
      </c>
      <c r="DV26" s="515">
        <f t="shared" si="132"/>
        <v>3.3343747538171566</v>
      </c>
      <c r="DW26" s="515">
        <f t="shared" si="133"/>
        <v>3.6944399875740332</v>
      </c>
      <c r="DX26" s="515">
        <f t="shared" si="134"/>
        <v>4.0518091642925729</v>
      </c>
      <c r="DY26" s="515">
        <f t="shared" si="135"/>
        <v>4.4065024712135088</v>
      </c>
      <c r="DZ26" s="515">
        <f t="shared" si="136"/>
        <v>4.7585399444217655</v>
      </c>
      <c r="EA26" s="515">
        <f t="shared" si="137"/>
        <v>5.2723742841949752</v>
      </c>
      <c r="EB26" s="515">
        <f t="shared" si="138"/>
        <v>5.4809428066964667</v>
      </c>
      <c r="EC26" s="515">
        <f t="shared" si="139"/>
        <v>5.6876654279493328</v>
      </c>
      <c r="ED26" s="515">
        <f t="shared" si="140"/>
        <v>5.8925584847975934</v>
      </c>
      <c r="EE26" s="516">
        <f t="shared" si="141"/>
        <v>6.0956381694987298</v>
      </c>
      <c r="EF26" s="276">
        <f t="shared" si="142"/>
        <v>0</v>
      </c>
      <c r="EG26" s="276">
        <f t="shared" si="143"/>
        <v>1.94417716835247E-3</v>
      </c>
      <c r="EH26" s="276">
        <f t="shared" si="144"/>
        <v>5.8083297835697482E-3</v>
      </c>
      <c r="EI26" s="276">
        <f t="shared" si="145"/>
        <v>9.6243802263607549E-3</v>
      </c>
      <c r="EJ26" s="276">
        <f t="shared" si="146"/>
        <v>1.3392927287514195E-2</v>
      </c>
      <c r="EK26" s="276">
        <f t="shared" si="147"/>
        <v>5.245535991809284E-3</v>
      </c>
      <c r="EL26" s="276">
        <f t="shared" si="148"/>
        <v>6.7286567547693568E-3</v>
      </c>
      <c r="EM26" s="276">
        <f t="shared" si="149"/>
        <v>8.2060354059689984E-3</v>
      </c>
      <c r="EN26" s="276">
        <f t="shared" si="150"/>
        <v>9.6776941768058778E-3</v>
      </c>
      <c r="EO26" s="276">
        <f t="shared" si="151"/>
        <v>1.1143655212605661E-2</v>
      </c>
      <c r="EP26" s="276">
        <f t="shared" si="152"/>
        <v>2.7106663884322903E-2</v>
      </c>
      <c r="EQ26" s="276">
        <f t="shared" si="153"/>
        <v>3.0027909294012268E-2</v>
      </c>
      <c r="ER26" s="276">
        <f t="shared" si="154"/>
        <v>3.2926109984297194E-2</v>
      </c>
      <c r="ES26" s="276">
        <f t="shared" si="155"/>
        <v>3.5801447747193738E-2</v>
      </c>
      <c r="ET26" s="276">
        <f t="shared" si="156"/>
        <v>3.8654102940622069E-2</v>
      </c>
      <c r="EU26" s="276">
        <f t="shared" si="157"/>
        <v>5.2333620905219057E-2</v>
      </c>
      <c r="EV26" s="276">
        <f t="shared" si="158"/>
        <v>5.437694995434382E-2</v>
      </c>
      <c r="EW26" s="276">
        <f t="shared" si="159"/>
        <v>5.6400885907143872E-2</v>
      </c>
      <c r="EX26" s="276">
        <f t="shared" si="160"/>
        <v>5.8405612822170751E-2</v>
      </c>
      <c r="EY26" s="277">
        <f t="shared" si="161"/>
        <v>6.039131301108884E-2</v>
      </c>
      <c r="EZ26" s="276">
        <f t="shared" si="162"/>
        <v>0</v>
      </c>
      <c r="FA26" s="276">
        <f t="shared" si="163"/>
        <v>1.6507280304876055E-3</v>
      </c>
      <c r="FB26" s="276">
        <f t="shared" si="164"/>
        <v>4.9341403775659308E-3</v>
      </c>
      <c r="FC26" s="276">
        <f t="shared" si="165"/>
        <v>8.1816625283781391E-3</v>
      </c>
      <c r="FD26" s="276">
        <f t="shared" si="166"/>
        <v>1.1393686790088804E-2</v>
      </c>
      <c r="FE26" s="276">
        <f t="shared" si="167"/>
        <v>4.8777810723530943E-3</v>
      </c>
      <c r="FF26" s="276">
        <f t="shared" si="168"/>
        <v>6.2540666835710652E-3</v>
      </c>
      <c r="FG26" s="276">
        <f t="shared" si="169"/>
        <v>7.6252454181697229E-3</v>
      </c>
      <c r="FH26" s="276">
        <f t="shared" si="170"/>
        <v>8.9913362258413378E-3</v>
      </c>
      <c r="FI26" s="276">
        <f t="shared" si="171"/>
        <v>1.0352357985963017E-2</v>
      </c>
      <c r="FJ26" s="276">
        <f t="shared" si="172"/>
        <v>2.4966766243123384E-2</v>
      </c>
      <c r="FK26" s="276">
        <f t="shared" si="173"/>
        <v>2.7662823281460854E-2</v>
      </c>
      <c r="FL26" s="276">
        <f t="shared" si="174"/>
        <v>3.0338693079063842E-2</v>
      </c>
      <c r="FM26" s="276">
        <f t="shared" si="175"/>
        <v>3.2994526791743466E-2</v>
      </c>
      <c r="FN26" s="276">
        <f t="shared" si="176"/>
        <v>3.5630474443502924E-2</v>
      </c>
      <c r="FO26" s="276">
        <f t="shared" si="177"/>
        <v>4.666227749850789E-2</v>
      </c>
      <c r="FP26" s="276">
        <f t="shared" si="178"/>
        <v>4.850817874713375E-2</v>
      </c>
      <c r="FQ26" s="276">
        <f t="shared" si="179"/>
        <v>5.0337743151739188E-2</v>
      </c>
      <c r="FR26" s="276">
        <f t="shared" si="180"/>
        <v>5.2151115298863009E-2</v>
      </c>
      <c r="FS26" s="277">
        <f t="shared" si="181"/>
        <v>5.3948438495404774E-2</v>
      </c>
      <c r="FT26" s="74">
        <f>SUM($EF26:EF26)</f>
        <v>0</v>
      </c>
      <c r="FU26" s="276">
        <f>SUM($EF26:EG26)</f>
        <v>1.94417716835247E-3</v>
      </c>
      <c r="FV26" s="276">
        <f>SUM($EF26:EH26)</f>
        <v>7.7525069519222183E-3</v>
      </c>
      <c r="FW26" s="276">
        <f>SUM($EF26:EI26)</f>
        <v>1.7376887178282972E-2</v>
      </c>
      <c r="FX26" s="276">
        <f>SUM($EF26:EJ26)</f>
        <v>3.0769814465797168E-2</v>
      </c>
      <c r="FY26" s="276">
        <f>SUM($EF26:EK26)</f>
        <v>3.6015350457606454E-2</v>
      </c>
      <c r="FZ26" s="276">
        <f>SUM($EF26:EL26)</f>
        <v>4.2744007212375812E-2</v>
      </c>
      <c r="GA26" s="276">
        <f>SUM($EF26:EM26)</f>
        <v>5.0950042618344807E-2</v>
      </c>
      <c r="GB26" s="276">
        <f>SUM($EF26:EN26)</f>
        <v>6.0627736795150683E-2</v>
      </c>
      <c r="GC26" s="276">
        <f>SUM($EF26:EO26)</f>
        <v>7.1771392007756341E-2</v>
      </c>
      <c r="GD26" s="276">
        <f>SUM($EF26:EP26)</f>
        <v>9.8878055892079236E-2</v>
      </c>
      <c r="GE26" s="276">
        <f>SUM($EF26:EQ26)</f>
        <v>0.12890596518609151</v>
      </c>
      <c r="GF26" s="276">
        <f>SUM($EF26:ER26)</f>
        <v>0.16183207517038872</v>
      </c>
      <c r="GG26" s="276">
        <f>SUM($EF26:ES26)</f>
        <v>0.19763352291758246</v>
      </c>
      <c r="GH26" s="276">
        <f>SUM($EF26:ET26)</f>
        <v>0.23628762585820454</v>
      </c>
      <c r="GI26" s="276">
        <f>SUM($EF26:EU26)</f>
        <v>0.2886212467634236</v>
      </c>
      <c r="GJ26" s="276">
        <f>SUM($EF26:EV26)</f>
        <v>0.34299819671776743</v>
      </c>
      <c r="GK26" s="276">
        <f>SUM($EF26:EW26)</f>
        <v>0.39939908262491131</v>
      </c>
      <c r="GL26" s="276">
        <f>SUM($EF26:EX26)</f>
        <v>0.45780469544708208</v>
      </c>
      <c r="GM26" s="276">
        <f>SUM($EF26:EY26)</f>
        <v>0.51819600845817093</v>
      </c>
      <c r="GN26" s="74">
        <f>SUM($EZ26:EZ26)</f>
        <v>0</v>
      </c>
      <c r="GO26" s="276">
        <f>SUM($EZ26:FA26)</f>
        <v>1.6507280304876055E-3</v>
      </c>
      <c r="GP26" s="276">
        <f>SUM($EZ26:FB26)</f>
        <v>6.5848684080535361E-3</v>
      </c>
      <c r="GQ26" s="276">
        <f>SUM($EZ26:FC26)</f>
        <v>1.4766530936431675E-2</v>
      </c>
      <c r="GR26" s="276">
        <f>SUM($EZ26:FD26)</f>
        <v>2.6160217726520479E-2</v>
      </c>
      <c r="GS26" s="276">
        <f>SUM($EZ26:FE26)</f>
        <v>3.1037998798873572E-2</v>
      </c>
      <c r="GT26" s="276">
        <f>SUM($EZ26:FF26)</f>
        <v>3.7292065482444639E-2</v>
      </c>
      <c r="GU26" s="276">
        <f>SUM($EZ26:FG26)</f>
        <v>4.4917310900614363E-2</v>
      </c>
      <c r="GV26" s="276">
        <f>SUM($EZ26:FH26)</f>
        <v>5.3908647126455697E-2</v>
      </c>
      <c r="GW26" s="276">
        <f>SUM($EZ26:FI26)</f>
        <v>6.4261005112418709E-2</v>
      </c>
      <c r="GX26" s="276">
        <f>SUM($EZ26:FJ26)</f>
        <v>8.9227771355542093E-2</v>
      </c>
      <c r="GY26" s="276">
        <f>SUM($EZ26:FK26)</f>
        <v>0.11689059463700295</v>
      </c>
      <c r="GZ26" s="276">
        <f>SUM($EZ26:FL26)</f>
        <v>0.1472292877160668</v>
      </c>
      <c r="HA26" s="276">
        <f>SUM($EZ26:FM26)</f>
        <v>0.18022381450781028</v>
      </c>
      <c r="HB26" s="276">
        <f>SUM($EZ26:FN26)</f>
        <v>0.2158542889513132</v>
      </c>
      <c r="HC26" s="276">
        <f>SUM($EZ26:FO26)</f>
        <v>0.26251656644982108</v>
      </c>
      <c r="HD26" s="276">
        <f>SUM($EZ26:FP26)</f>
        <v>0.31102474519695483</v>
      </c>
      <c r="HE26" s="276">
        <f>SUM($EZ26:FQ26)</f>
        <v>0.361362488348694</v>
      </c>
      <c r="HF26" s="276">
        <f>SUM($EZ26:FR26)</f>
        <v>0.41351360364755702</v>
      </c>
      <c r="HG26" s="277">
        <f>SUM($EZ26:FS26)</f>
        <v>0.46746204214296178</v>
      </c>
      <c r="HH26" s="74">
        <f t="shared" si="182"/>
        <v>0</v>
      </c>
      <c r="HI26" s="276">
        <f t="shared" si="183"/>
        <v>0.31041582283164754</v>
      </c>
      <c r="HJ26" s="276">
        <f t="shared" si="184"/>
        <v>0.61696749304807785</v>
      </c>
      <c r="HK26" s="276">
        <f t="shared" si="185"/>
        <v>0.91970311282171713</v>
      </c>
      <c r="HL26" s="276">
        <f t="shared" si="186"/>
        <v>1.218670185534203</v>
      </c>
      <c r="HM26" s="276">
        <f t="shared" si="187"/>
        <v>1.5437746745370562</v>
      </c>
      <c r="HN26" s="276">
        <f t="shared" si="188"/>
        <v>1.9253644177822868</v>
      </c>
      <c r="HO26" s="276">
        <f t="shared" si="189"/>
        <v>2.3054767823763176</v>
      </c>
      <c r="HP26" s="276">
        <f t="shared" si="190"/>
        <v>2.684117488199512</v>
      </c>
      <c r="HQ26" s="276">
        <f t="shared" si="191"/>
        <v>3.0612922329869066</v>
      </c>
      <c r="HR26" s="276">
        <f t="shared" si="192"/>
        <v>3.6077558865071828</v>
      </c>
      <c r="HS26" s="276">
        <f t="shared" si="193"/>
        <v>3.9751439772131709</v>
      </c>
      <c r="HT26" s="276">
        <f t="shared" si="194"/>
        <v>4.3396338672288737</v>
      </c>
      <c r="HU26" s="276">
        <f t="shared" si="195"/>
        <v>4.7012484194816793</v>
      </c>
      <c r="HV26" s="276">
        <f t="shared" si="196"/>
        <v>5.0600103165410566</v>
      </c>
      <c r="HW26" s="276">
        <f t="shared" si="197"/>
        <v>5.5955453090385205</v>
      </c>
      <c r="HX26" s="276">
        <f t="shared" si="198"/>
        <v>5.8087947590841766</v>
      </c>
      <c r="HY26" s="276">
        <f t="shared" si="199"/>
        <v>6.0200202731770327</v>
      </c>
      <c r="HZ26" s="276">
        <f t="shared" si="200"/>
        <v>6.2292410603548625</v>
      </c>
      <c r="IA26" s="277">
        <f t="shared" si="201"/>
        <v>6.4364761473437735</v>
      </c>
      <c r="IB26" s="276">
        <f t="shared" si="202"/>
        <v>0</v>
      </c>
      <c r="IC26" s="276">
        <f t="shared" si="203"/>
        <v>0.30038277196951241</v>
      </c>
      <c r="ID26" s="276">
        <f t="shared" si="204"/>
        <v>0.59748213159194652</v>
      </c>
      <c r="IE26" s="276">
        <f t="shared" si="205"/>
        <v>0.89133396906356843</v>
      </c>
      <c r="IF26" s="276">
        <f t="shared" si="206"/>
        <v>1.1819737822734797</v>
      </c>
      <c r="IG26" s="276">
        <f t="shared" si="207"/>
        <v>1.4975583714705905</v>
      </c>
      <c r="IH26" s="276">
        <f t="shared" si="208"/>
        <v>1.8670863047870194</v>
      </c>
      <c r="II26" s="276">
        <f t="shared" si="209"/>
        <v>2.2352430593688495</v>
      </c>
      <c r="IJ26" s="276">
        <f t="shared" si="210"/>
        <v>2.6020337231430082</v>
      </c>
      <c r="IK26" s="276">
        <f t="shared" si="211"/>
        <v>2.967463365157045</v>
      </c>
      <c r="IL26" s="276">
        <f t="shared" si="212"/>
        <v>3.5019239875740333</v>
      </c>
      <c r="IM26" s="276">
        <f t="shared" si="213"/>
        <v>3.8592931642925725</v>
      </c>
      <c r="IN26" s="276">
        <f t="shared" si="214"/>
        <v>4.2139864712135084</v>
      </c>
      <c r="IO26" s="276">
        <f t="shared" si="215"/>
        <v>4.5660239444217652</v>
      </c>
      <c r="IP26" s="276">
        <f t="shared" si="216"/>
        <v>4.9154254699782625</v>
      </c>
      <c r="IQ26" s="276">
        <f t="shared" si="217"/>
        <v>5.3533274066964669</v>
      </c>
      <c r="IR26" s="276">
        <f t="shared" si="218"/>
        <v>5.560050027949333</v>
      </c>
      <c r="IS26" s="276">
        <f t="shared" si="219"/>
        <v>5.7649430847975935</v>
      </c>
      <c r="IT26" s="276">
        <f t="shared" si="220"/>
        <v>5.96802276949873</v>
      </c>
      <c r="IU26" s="277">
        <f t="shared" si="221"/>
        <v>6.1693051310033251</v>
      </c>
      <c r="IV26" s="74">
        <f t="shared" si="50"/>
        <v>7.4708683742960584</v>
      </c>
      <c r="IW26" s="275">
        <f t="shared" si="51"/>
        <v>33.751853316684951</v>
      </c>
      <c r="IX26" s="275">
        <f t="shared" si="52"/>
        <v>62.72272052629139</v>
      </c>
      <c r="IY26" s="275">
        <f t="shared" si="53"/>
        <v>83.949468223713154</v>
      </c>
      <c r="IZ26" s="275">
        <f t="shared" si="54"/>
        <v>34.6484807390908</v>
      </c>
      <c r="JA26" s="275">
        <f t="shared" si="55"/>
        <v>46.973727610246385</v>
      </c>
      <c r="JB26" s="74">
        <f t="shared" si="56"/>
        <v>7.486508865982346</v>
      </c>
      <c r="JC26" s="275">
        <f t="shared" si="57"/>
        <v>33.81943645477466</v>
      </c>
      <c r="JD26" s="275">
        <f t="shared" si="58"/>
        <v>62.861901388143089</v>
      </c>
      <c r="JE26" s="275">
        <f t="shared" si="59"/>
        <v>84.278877100143731</v>
      </c>
      <c r="JF26" s="275">
        <f t="shared" si="60"/>
        <v>34.722615569633369</v>
      </c>
      <c r="JG26" s="275">
        <f t="shared" si="61"/>
        <v>47.111680952260954</v>
      </c>
      <c r="JH26" s="524">
        <f t="shared" si="38"/>
        <v>33.798662490018785</v>
      </c>
      <c r="JI26" s="525">
        <f t="shared" si="39"/>
        <v>63.360628230317133</v>
      </c>
      <c r="JJ26" s="524">
        <f t="shared" si="40"/>
        <v>32.799035660780817</v>
      </c>
      <c r="JK26" s="525">
        <f t="shared" si="41"/>
        <v>61.102410957322093</v>
      </c>
      <c r="JL26" s="524">
        <f t="shared" si="42"/>
        <v>66.597698150799602</v>
      </c>
      <c r="JM26" s="525">
        <f t="shared" si="43"/>
        <v>124.46303918763923</v>
      </c>
      <c r="JN26" s="7">
        <f t="shared" si="62"/>
        <v>0.45214191480951771</v>
      </c>
      <c r="JO26" s="7">
        <f t="shared" si="63"/>
        <v>0.98565805060113276</v>
      </c>
    </row>
    <row r="27" spans="1:275" s="3" customFormat="1" ht="13.5" customHeight="1" x14ac:dyDescent="0.2">
      <c r="A27" s="3" t="str">
        <f>'2021 estimates'!B27</f>
        <v>Bolivia</v>
      </c>
      <c r="B27" s="3" t="str">
        <f>VLOOKUP(A27,'2021 estimates'!$B$4:$C$218,2)</f>
        <v>SACA</v>
      </c>
      <c r="C27" s="371" t="str">
        <f>VLOOKUP(A27,'2021 estimates'!$B$4:$F$218,4,FALSE)</f>
        <v>Latin America &amp; Caribbean</v>
      </c>
      <c r="D27" s="695">
        <f>'2021 estimates'!Q27</f>
        <v>21.194508914149001</v>
      </c>
      <c r="E27" s="4">
        <f>'2021 estimates'!R27</f>
        <v>6.7728484911979523</v>
      </c>
      <c r="F27" s="47">
        <f>1000*'2021 estimates'!G27/5</f>
        <v>121075.4</v>
      </c>
      <c r="G27" s="47">
        <f t="shared" si="44"/>
        <v>121075.4</v>
      </c>
      <c r="H27" s="47">
        <f>1000*'2021 estimates'!H27/5</f>
        <v>120518.2</v>
      </c>
      <c r="I27" s="47">
        <f>1000*'2021 estimates'!I27/5</f>
        <v>118717</v>
      </c>
      <c r="J27" s="47">
        <f>1000*'2021 estimates'!J27/5</f>
        <v>116375.6</v>
      </c>
      <c r="K27" s="47">
        <f>1000*'2021 estimates'!K27/5</f>
        <v>115805</v>
      </c>
      <c r="L27" s="73">
        <f t="shared" si="45"/>
        <v>115805</v>
      </c>
      <c r="M27" s="47">
        <f>1000*'2021 estimates'!L27/5</f>
        <v>115398.6</v>
      </c>
      <c r="N27" s="47">
        <f>1000*'2021 estimates'!M27/5</f>
        <v>113799.6</v>
      </c>
      <c r="O27" s="47">
        <f>1000*'2021 estimates'!N27/5</f>
        <v>111874</v>
      </c>
      <c r="P27" s="22">
        <v>0</v>
      </c>
      <c r="Q27" s="124">
        <f>IF('2021 estimates'!AD27&lt;&gt;"",'2021 estimates'!AD27*5/4,IF('2021 estimates'!AL27&lt;&gt;"",'2021 estimates'!AL27*15/14,'2021 estimates'!AN27*15/14))/100000</f>
        <v>2.3571428571428571E-5</v>
      </c>
      <c r="R27" s="124">
        <f>IF('2021 estimates'!AE27&lt;&gt;"",'2021 estimates'!AE27,IF('2021 estimates'!AL27&lt;&gt;"",'2021 estimates'!AL27*15/14,'2021 estimates'!AN27*15/14))/100000</f>
        <v>2.3571428571428571E-5</v>
      </c>
      <c r="S27" s="124">
        <f>IF('2021 estimates'!AF27&lt;&gt;"",'2021 estimates'!AF27,IF('2021 estimates'!AL27&lt;&gt;"",'2021 estimates'!AL27*15/14,'2021 estimates'!AN27*15/14))/100000</f>
        <v>2.3571428571428571E-5</v>
      </c>
      <c r="T27" s="124">
        <f>IF('2021 estimates'!AG27&lt;&gt;"",'2021 estimates'!AG27,'2021 estimates'!$AP27)/100000</f>
        <v>1.4905263157894741E-5</v>
      </c>
      <c r="U27" s="22">
        <v>0</v>
      </c>
      <c r="V27" s="124">
        <f>IF('2021 estimates'!AH27&lt;&gt;"",'2021 estimates'!AH27*5/4,IF('2021 estimates'!AM27&lt;&gt;"",'2021 estimates'!AM27*15/14,'2021 estimates'!AN27*15/14))/100000</f>
        <v>2.3571428571428571E-5</v>
      </c>
      <c r="W27" s="124">
        <f>IF('2021 estimates'!AI27&lt;&gt;"",'2021 estimates'!AI27,IF('2021 estimates'!AM27&lt;&gt;"",'2021 estimates'!AM27*15/14,'2021 estimates'!AN27*15/14))/100000</f>
        <v>2.3571428571428571E-5</v>
      </c>
      <c r="X27" s="124">
        <f>IF('2021 estimates'!AJ27&lt;&gt;"",'2021 estimates'!AJ27,IF('2021 estimates'!AM27&lt;&gt;"",'2021 estimates'!AM27*15/14,'2021 estimates'!AN27*15/14))/100000</f>
        <v>2.3571428571428571E-5</v>
      </c>
      <c r="Y27" s="124">
        <f>IF('2021 estimates'!AK27&lt;&gt;"",'2021 estimates'!AK27,'2021 estimates'!$AQ27)/100000</f>
        <v>1.4905263157894741E-5</v>
      </c>
      <c r="Z27" s="81">
        <f>VLOOKUP($A27,'Mortality-WHO Global Health Obs'!$B$3:$Q$218,7,FALSE)</f>
        <v>3.3349999999999998E-2</v>
      </c>
      <c r="AA27" s="82">
        <f>VLOOKUP($A27,'Mortality-WHO Global Health Obs'!$B$3:$Q$218,9,FALSE)</f>
        <v>2.0300000000000001E-3</v>
      </c>
      <c r="AB27" s="82">
        <f>VLOOKUP($A27,'Mortality-WHO Global Health Obs'!$B$3:$Q$218,11,FALSE)</f>
        <v>7.1000000000000002E-4</v>
      </c>
      <c r="AC27" s="82">
        <f>VLOOKUP($A27,'Mortality-WHO Global Health Obs'!$B$3:$Q$218,13,FALSE)</f>
        <v>7.1000000000000002E-4</v>
      </c>
      <c r="AD27" s="82">
        <f>VLOOKUP($A27,'Mortality-WHO Global Health Obs'!$B$3:$Q$218,15,FALSE)</f>
        <v>1.99E-3</v>
      </c>
      <c r="AE27" s="81">
        <f>VLOOKUP($A27,'Mortality-WHO Global Health Obs'!$B$3:$Q$218,8,FALSE)</f>
        <v>2.8039999999999999E-2</v>
      </c>
      <c r="AF27" s="82">
        <f>VLOOKUP($A27,'Mortality-WHO Global Health Obs'!$B$3:$Q$218,10,FALSE)</f>
        <v>1.9E-3</v>
      </c>
      <c r="AG27" s="82">
        <f>VLOOKUP($A27,'Mortality-WHO Global Health Obs'!$B$3:$Q$218,12,FALSE)</f>
        <v>5.6999999999999998E-4</v>
      </c>
      <c r="AH27" s="82">
        <f>VLOOKUP($A27,'Mortality-WHO Global Health Obs'!$B$3:$Q$218,14,FALSE)</f>
        <v>5.8E-4</v>
      </c>
      <c r="AI27" s="82">
        <f>VLOOKUP($A27,'Mortality-WHO Global Health Obs'!$B$3:$Q$218,16,FALSE)</f>
        <v>1.1999999999999999E-3</v>
      </c>
      <c r="AJ27" s="81">
        <f t="shared" si="0"/>
        <v>0.22587449718145169</v>
      </c>
      <c r="AK27" s="82">
        <f t="shared" si="224"/>
        <v>1.3748882437131843E-2</v>
      </c>
      <c r="AL27" s="82">
        <f t="shared" si="225"/>
        <v>4.808722428750546E-3</v>
      </c>
      <c r="AM27" s="82">
        <f t="shared" si="226"/>
        <v>4.808722428750546E-3</v>
      </c>
      <c r="AN27" s="82">
        <f t="shared" si="227"/>
        <v>1.3477968497483925E-2</v>
      </c>
      <c r="AO27" s="81">
        <f t="shared" si="228"/>
        <v>0.18991067169319056</v>
      </c>
      <c r="AP27" s="82">
        <f t="shared" si="229"/>
        <v>1.286841213327611E-2</v>
      </c>
      <c r="AQ27" s="82">
        <f t="shared" si="230"/>
        <v>3.8605236399828326E-3</v>
      </c>
      <c r="AR27" s="82">
        <f t="shared" si="231"/>
        <v>3.9282521248948125E-3</v>
      </c>
      <c r="AS27" s="82">
        <f t="shared" si="232"/>
        <v>8.1274181894375429E-3</v>
      </c>
      <c r="AT27" s="272">
        <f t="shared" si="46"/>
        <v>0</v>
      </c>
      <c r="AU27" s="266">
        <f t="shared" si="2"/>
        <v>2.8539201428571426</v>
      </c>
      <c r="AV27" s="266">
        <f t="shared" si="3"/>
        <v>2.8407861428571426</v>
      </c>
      <c r="AW27" s="266">
        <f t="shared" si="4"/>
        <v>2.7983292857142859</v>
      </c>
      <c r="AX27" s="266">
        <f t="shared" si="47"/>
        <v>1.7346089431578953</v>
      </c>
      <c r="AY27" s="272">
        <f t="shared" si="48"/>
        <v>0</v>
      </c>
      <c r="AZ27" s="266">
        <f t="shared" si="5"/>
        <v>2.7296892857142856</v>
      </c>
      <c r="BA27" s="266">
        <f t="shared" si="6"/>
        <v>2.7201098571428575</v>
      </c>
      <c r="BB27" s="266">
        <f t="shared" si="7"/>
        <v>2.6824191428571429</v>
      </c>
      <c r="BC27" s="266">
        <f t="shared" si="8"/>
        <v>1.6675114105263162</v>
      </c>
      <c r="BD27" s="74">
        <f t="shared" si="49"/>
        <v>0</v>
      </c>
      <c r="BE27" s="515">
        <f t="shared" si="64"/>
        <v>0</v>
      </c>
      <c r="BF27" s="515">
        <f t="shared" si="65"/>
        <v>2.8344352909983783</v>
      </c>
      <c r="BG27" s="515">
        <f t="shared" si="66"/>
        <v>5.630166939999917</v>
      </c>
      <c r="BH27" s="515">
        <f t="shared" si="67"/>
        <v>8.3877234374268799</v>
      </c>
      <c r="BI27" s="515">
        <f t="shared" si="68"/>
        <v>11.056507752156524</v>
      </c>
      <c r="BJ27" s="515">
        <f t="shared" si="69"/>
        <v>13.837439967980217</v>
      </c>
      <c r="BK27" s="515">
        <f t="shared" si="70"/>
        <v>16.605031554084686</v>
      </c>
      <c r="BL27" s="515">
        <f t="shared" si="71"/>
        <v>19.359346507859122</v>
      </c>
      <c r="BM27" s="515">
        <f t="shared" si="72"/>
        <v>22.100448519685767</v>
      </c>
      <c r="BN27" s="515">
        <f t="shared" si="73"/>
        <v>24.457329087883434</v>
      </c>
      <c r="BO27" s="515">
        <f t="shared" si="74"/>
        <v>27.131620143993846</v>
      </c>
      <c r="BP27" s="515">
        <f t="shared" si="75"/>
        <v>29.793082147120518</v>
      </c>
      <c r="BQ27" s="515">
        <f t="shared" si="76"/>
        <v>32.441776640527443</v>
      </c>
      <c r="BR27" s="515">
        <f t="shared" si="77"/>
        <v>35.077764872244565</v>
      </c>
      <c r="BS27" s="515">
        <f t="shared" si="78"/>
        <v>36.957546438003902</v>
      </c>
      <c r="BT27" s="515">
        <f t="shared" si="79"/>
        <v>38.185773397960894</v>
      </c>
      <c r="BU27" s="515">
        <f t="shared" si="80"/>
        <v>39.397557411314061</v>
      </c>
      <c r="BV27" s="515">
        <f t="shared" si="81"/>
        <v>40.593118608789915</v>
      </c>
      <c r="BW27" s="516">
        <f t="shared" si="82"/>
        <v>41.772674174104445</v>
      </c>
      <c r="BX27" s="515">
        <v>0</v>
      </c>
      <c r="BY27" s="515">
        <f t="shared" si="83"/>
        <v>0</v>
      </c>
      <c r="BZ27" s="515">
        <f t="shared" si="84"/>
        <v>2.7122384255975698</v>
      </c>
      <c r="CA27" s="515">
        <f t="shared" si="85"/>
        <v>5.3897982571031386</v>
      </c>
      <c r="CB27" s="515">
        <f t="shared" si="86"/>
        <v>8.0331228939158326</v>
      </c>
      <c r="CC27" s="515">
        <f t="shared" si="87"/>
        <v>10.605301307568299</v>
      </c>
      <c r="CD27" s="515">
        <f t="shared" si="88"/>
        <v>13.279307673169363</v>
      </c>
      <c r="CE27" s="515">
        <f t="shared" si="89"/>
        <v>15.943010874583235</v>
      </c>
      <c r="CF27" s="515">
        <f t="shared" si="90"/>
        <v>18.596450610740195</v>
      </c>
      <c r="CG27" s="515">
        <f t="shared" si="91"/>
        <v>21.239666427607307</v>
      </c>
      <c r="CH27" s="515">
        <f t="shared" si="92"/>
        <v>23.541909965266711</v>
      </c>
      <c r="CI27" s="515">
        <f t="shared" si="93"/>
        <v>26.126773677543017</v>
      </c>
      <c r="CJ27" s="515">
        <f t="shared" si="94"/>
        <v>28.701503311088882</v>
      </c>
      <c r="CK27" s="515">
        <f t="shared" si="95"/>
        <v>31.266138597032572</v>
      </c>
      <c r="CL27" s="515">
        <f t="shared" si="96"/>
        <v>33.820719110734622</v>
      </c>
      <c r="CM27" s="515">
        <f t="shared" si="97"/>
        <v>35.749948265989609</v>
      </c>
      <c r="CN27" s="515">
        <f t="shared" si="98"/>
        <v>37.121333615636715</v>
      </c>
      <c r="CO27" s="515">
        <f t="shared" si="99"/>
        <v>38.481618313970394</v>
      </c>
      <c r="CP27" s="515">
        <f t="shared" si="100"/>
        <v>39.830892214990918</v>
      </c>
      <c r="CQ27" s="516">
        <f t="shared" si="101"/>
        <v>41.169244445377153</v>
      </c>
      <c r="CR27" s="515">
        <f t="shared" si="102"/>
        <v>0</v>
      </c>
      <c r="CS27" s="515">
        <f t="shared" si="103"/>
        <v>1.4269600714285713</v>
      </c>
      <c r="CT27" s="515">
        <f t="shared" si="104"/>
        <v>4.2613953624269492</v>
      </c>
      <c r="CU27" s="515">
        <f t="shared" si="105"/>
        <v>7.0571270114284879</v>
      </c>
      <c r="CV27" s="515">
        <f t="shared" si="106"/>
        <v>9.8146835088554507</v>
      </c>
      <c r="CW27" s="515">
        <f t="shared" si="107"/>
        <v>12.476900823585094</v>
      </c>
      <c r="CX27" s="515">
        <f t="shared" si="108"/>
        <v>15.257833039408787</v>
      </c>
      <c r="CY27" s="515">
        <f t="shared" si="109"/>
        <v>18.025424625513256</v>
      </c>
      <c r="CZ27" s="515">
        <f t="shared" si="110"/>
        <v>20.779739579287693</v>
      </c>
      <c r="DA27" s="515">
        <f t="shared" si="111"/>
        <v>23.520841591114337</v>
      </c>
      <c r="DB27" s="515">
        <f t="shared" si="112"/>
        <v>25.856493730740578</v>
      </c>
      <c r="DC27" s="515">
        <f t="shared" si="113"/>
        <v>28.53078478685099</v>
      </c>
      <c r="DD27" s="515">
        <f t="shared" si="114"/>
        <v>31.192246789977663</v>
      </c>
      <c r="DE27" s="515">
        <f t="shared" si="115"/>
        <v>33.840941283384588</v>
      </c>
      <c r="DF27" s="515">
        <f t="shared" si="116"/>
        <v>36.476929515101709</v>
      </c>
      <c r="DG27" s="515">
        <f t="shared" si="117"/>
        <v>37.82485090958285</v>
      </c>
      <c r="DH27" s="515">
        <f t="shared" si="118"/>
        <v>39.053077869539841</v>
      </c>
      <c r="DI27" s="515">
        <f t="shared" si="119"/>
        <v>40.264861882893008</v>
      </c>
      <c r="DJ27" s="515">
        <f t="shared" si="120"/>
        <v>41.460423080368862</v>
      </c>
      <c r="DK27" s="516">
        <f t="shared" si="121"/>
        <v>42.639978645683392</v>
      </c>
      <c r="DL27" s="515">
        <f t="shared" si="122"/>
        <v>0</v>
      </c>
      <c r="DM27" s="515">
        <f t="shared" si="123"/>
        <v>1.3648446428571428</v>
      </c>
      <c r="DN27" s="515">
        <f t="shared" si="124"/>
        <v>4.0770830684547121</v>
      </c>
      <c r="DO27" s="515">
        <f t="shared" si="125"/>
        <v>6.754642899960281</v>
      </c>
      <c r="DP27" s="515">
        <f t="shared" si="126"/>
        <v>9.3979675367729758</v>
      </c>
      <c r="DQ27" s="515">
        <f t="shared" si="127"/>
        <v>11.965356236139728</v>
      </c>
      <c r="DR27" s="515">
        <f t="shared" si="128"/>
        <v>14.639362601740793</v>
      </c>
      <c r="DS27" s="515">
        <f t="shared" si="129"/>
        <v>17.303065803154663</v>
      </c>
      <c r="DT27" s="515">
        <f t="shared" si="130"/>
        <v>19.956505539311625</v>
      </c>
      <c r="DU27" s="515">
        <f t="shared" si="131"/>
        <v>22.599721356178737</v>
      </c>
      <c r="DV27" s="515">
        <f t="shared" si="132"/>
        <v>24.883119536695283</v>
      </c>
      <c r="DW27" s="515">
        <f t="shared" si="133"/>
        <v>27.467983248971588</v>
      </c>
      <c r="DX27" s="515">
        <f t="shared" si="134"/>
        <v>30.042712882517453</v>
      </c>
      <c r="DY27" s="515">
        <f t="shared" si="135"/>
        <v>32.607348168461144</v>
      </c>
      <c r="DZ27" s="515">
        <f t="shared" si="136"/>
        <v>35.161928682163193</v>
      </c>
      <c r="EA27" s="515">
        <f t="shared" si="137"/>
        <v>36.583703971252767</v>
      </c>
      <c r="EB27" s="515">
        <f t="shared" si="138"/>
        <v>37.955089320899873</v>
      </c>
      <c r="EC27" s="515">
        <f t="shared" si="139"/>
        <v>39.315374019233552</v>
      </c>
      <c r="ED27" s="515">
        <f t="shared" si="140"/>
        <v>40.664647920254076</v>
      </c>
      <c r="EE27" s="516">
        <f t="shared" si="141"/>
        <v>42.003000150640311</v>
      </c>
      <c r="EF27" s="276">
        <f t="shared" si="142"/>
        <v>0</v>
      </c>
      <c r="EG27" s="276">
        <f t="shared" si="143"/>
        <v>1.9484851858764085E-2</v>
      </c>
      <c r="EH27" s="276">
        <f t="shared" si="144"/>
        <v>5.8188493855603811E-2</v>
      </c>
      <c r="EI27" s="276">
        <f t="shared" si="145"/>
        <v>9.6363645430179612E-2</v>
      </c>
      <c r="EJ27" s="276">
        <f t="shared" si="146"/>
        <v>0.13401752301257439</v>
      </c>
      <c r="EK27" s="276">
        <f t="shared" si="147"/>
        <v>5.9853927033449716E-2</v>
      </c>
      <c r="EL27" s="276">
        <f t="shared" si="148"/>
        <v>7.3194556752669809E-2</v>
      </c>
      <c r="EM27" s="276">
        <f t="shared" si="149"/>
        <v>8.6471189082707706E-2</v>
      </c>
      <c r="EN27" s="276">
        <f t="shared" si="150"/>
        <v>9.9684131030497017E-2</v>
      </c>
      <c r="EO27" s="276">
        <f t="shared" si="151"/>
        <v>0.11283368813020407</v>
      </c>
      <c r="EP27" s="276">
        <f t="shared" si="152"/>
        <v>0.12403822960387273</v>
      </c>
      <c r="EQ27" s="276">
        <f t="shared" si="153"/>
        <v>0.13686728258761252</v>
      </c>
      <c r="ER27" s="276">
        <f t="shared" si="154"/>
        <v>0.14963479230735957</v>
      </c>
      <c r="ES27" s="276">
        <f t="shared" si="155"/>
        <v>0.16234105399716958</v>
      </c>
      <c r="ET27" s="276">
        <f t="shared" si="156"/>
        <v>0.17498636147480762</v>
      </c>
      <c r="EU27" s="276">
        <f t="shared" si="157"/>
        <v>0.50638198320090466</v>
      </c>
      <c r="EV27" s="276">
        <f t="shared" si="158"/>
        <v>0.52282492980472772</v>
      </c>
      <c r="EW27" s="276">
        <f t="shared" si="159"/>
        <v>0.53904774568203939</v>
      </c>
      <c r="EX27" s="276">
        <f t="shared" si="160"/>
        <v>0.55505337784336783</v>
      </c>
      <c r="EY27" s="277">
        <f t="shared" si="161"/>
        <v>0.5708447338459981</v>
      </c>
      <c r="EZ27" s="276">
        <f t="shared" si="162"/>
        <v>0</v>
      </c>
      <c r="FA27" s="276">
        <f t="shared" si="163"/>
        <v>1.7450860116715847E-2</v>
      </c>
      <c r="FB27" s="276">
        <f t="shared" si="164"/>
        <v>5.2129454208716751E-2</v>
      </c>
      <c r="FC27" s="276">
        <f t="shared" si="165"/>
        <v>8.6364648901591165E-2</v>
      </c>
      <c r="FD27" s="276">
        <f t="shared" si="166"/>
        <v>0.12016211348592867</v>
      </c>
      <c r="FE27" s="276">
        <f t="shared" si="167"/>
        <v>4.6103491541792177E-2</v>
      </c>
      <c r="FF27" s="276">
        <f t="shared" si="168"/>
        <v>5.6406655728983991E-2</v>
      </c>
      <c r="FG27" s="276">
        <f t="shared" si="169"/>
        <v>6.6670120985898806E-2</v>
      </c>
      <c r="FH27" s="276">
        <f t="shared" si="170"/>
        <v>7.689404027574645E-2</v>
      </c>
      <c r="FI27" s="276">
        <f t="shared" si="171"/>
        <v>8.7078565972356983E-2</v>
      </c>
      <c r="FJ27" s="276">
        <f t="shared" si="172"/>
        <v>9.7555430580835309E-2</v>
      </c>
      <c r="FK27" s="276">
        <f t="shared" si="173"/>
        <v>0.10768950931127819</v>
      </c>
      <c r="FL27" s="276">
        <f t="shared" si="174"/>
        <v>0.11778385691345034</v>
      </c>
      <c r="FM27" s="276">
        <f t="shared" si="175"/>
        <v>0.12783862915509303</v>
      </c>
      <c r="FN27" s="276">
        <f t="shared" si="176"/>
        <v>0.13785398119325282</v>
      </c>
      <c r="FO27" s="276">
        <f t="shared" si="177"/>
        <v>0.29612606087921189</v>
      </c>
      <c r="FP27" s="276">
        <f t="shared" si="178"/>
        <v>0.30722671219263742</v>
      </c>
      <c r="FQ27" s="276">
        <f t="shared" si="179"/>
        <v>0.31823750950578944</v>
      </c>
      <c r="FR27" s="276">
        <f t="shared" si="180"/>
        <v>0.32915918014007794</v>
      </c>
      <c r="FS27" s="277">
        <f t="shared" si="181"/>
        <v>0.33999244552962438</v>
      </c>
      <c r="FT27" s="74">
        <f>SUM($EF27:EF27)</f>
        <v>0</v>
      </c>
      <c r="FU27" s="276">
        <f>SUM($EF27:EG27)</f>
        <v>1.9484851858764085E-2</v>
      </c>
      <c r="FV27" s="276">
        <f>SUM($EF27:EH27)</f>
        <v>7.7673345714367903E-2</v>
      </c>
      <c r="FW27" s="276">
        <f>SUM($EF27:EI27)</f>
        <v>0.17403699114454751</v>
      </c>
      <c r="FX27" s="276">
        <f>SUM($EF27:EJ27)</f>
        <v>0.30805451415712193</v>
      </c>
      <c r="FY27" s="276">
        <f>SUM($EF27:EK27)</f>
        <v>0.36790844119057164</v>
      </c>
      <c r="FZ27" s="276">
        <f>SUM($EF27:EL27)</f>
        <v>0.44110299794324148</v>
      </c>
      <c r="GA27" s="276">
        <f>SUM($EF27:EM27)</f>
        <v>0.52757418702594916</v>
      </c>
      <c r="GB27" s="276">
        <f>SUM($EF27:EN27)</f>
        <v>0.62725831805644616</v>
      </c>
      <c r="GC27" s="276">
        <f>SUM($EF27:EO27)</f>
        <v>0.74009200618665028</v>
      </c>
      <c r="GD27" s="276">
        <f>SUM($EF27:EP27)</f>
        <v>0.86413023579052295</v>
      </c>
      <c r="GE27" s="276">
        <f>SUM($EF27:EQ27)</f>
        <v>1.0009975183781354</v>
      </c>
      <c r="GF27" s="276">
        <f>SUM($EF27:ER27)</f>
        <v>1.150632310685495</v>
      </c>
      <c r="GG27" s="276">
        <f>SUM($EF27:ES27)</f>
        <v>1.3129733646826645</v>
      </c>
      <c r="GH27" s="276">
        <f>SUM($EF27:ET27)</f>
        <v>1.487959726157472</v>
      </c>
      <c r="GI27" s="276">
        <f>SUM($EF27:EU27)</f>
        <v>1.9943417093583766</v>
      </c>
      <c r="GJ27" s="276">
        <f>SUM($EF27:EV27)</f>
        <v>2.5171666391631042</v>
      </c>
      <c r="GK27" s="276">
        <f>SUM($EF27:EW27)</f>
        <v>3.0562143848451435</v>
      </c>
      <c r="GL27" s="276">
        <f>SUM($EF27:EX27)</f>
        <v>3.6112677626885112</v>
      </c>
      <c r="GM27" s="276">
        <f>SUM($EF27:EY27)</f>
        <v>4.1821124965345096</v>
      </c>
      <c r="GN27" s="74">
        <f>SUM($EZ27:EZ27)</f>
        <v>0</v>
      </c>
      <c r="GO27" s="276">
        <f>SUM($EZ27:FA27)</f>
        <v>1.7450860116715847E-2</v>
      </c>
      <c r="GP27" s="276">
        <f>SUM($EZ27:FB27)</f>
        <v>6.9580314325432602E-2</v>
      </c>
      <c r="GQ27" s="276">
        <f>SUM($EZ27:FC27)</f>
        <v>0.15594496322702378</v>
      </c>
      <c r="GR27" s="276">
        <f>SUM($EZ27:FD27)</f>
        <v>0.27610707671295243</v>
      </c>
      <c r="GS27" s="276">
        <f>SUM($EZ27:FE27)</f>
        <v>0.32221056825474459</v>
      </c>
      <c r="GT27" s="276">
        <f>SUM($EZ27:FF27)</f>
        <v>0.3786172239837286</v>
      </c>
      <c r="GU27" s="276">
        <f>SUM($EZ27:FG27)</f>
        <v>0.44528734496962741</v>
      </c>
      <c r="GV27" s="276">
        <f>SUM($EZ27:FH27)</f>
        <v>0.52218138524537383</v>
      </c>
      <c r="GW27" s="276">
        <f>SUM($EZ27:FI27)</f>
        <v>0.6092599512177308</v>
      </c>
      <c r="GX27" s="276">
        <f>SUM($EZ27:FJ27)</f>
        <v>0.70681538179856607</v>
      </c>
      <c r="GY27" s="276">
        <f>SUM($EZ27:FK27)</f>
        <v>0.81450489110984425</v>
      </c>
      <c r="GZ27" s="276">
        <f>SUM($EZ27:FL27)</f>
        <v>0.93228874802329464</v>
      </c>
      <c r="HA27" s="276">
        <f>SUM($EZ27:FM27)</f>
        <v>1.0601273771783877</v>
      </c>
      <c r="HB27" s="276">
        <f>SUM($EZ27:FN27)</f>
        <v>1.1979813583716405</v>
      </c>
      <c r="HC27" s="276">
        <f>SUM($EZ27:FO27)</f>
        <v>1.4941074192508523</v>
      </c>
      <c r="HD27" s="276">
        <f>SUM($EZ27:FP27)</f>
        <v>1.8013341314434896</v>
      </c>
      <c r="HE27" s="276">
        <f>SUM($EZ27:FQ27)</f>
        <v>2.1195716409492791</v>
      </c>
      <c r="HF27" s="276">
        <f>SUM($EZ27:FR27)</f>
        <v>2.4487308210893568</v>
      </c>
      <c r="HG27" s="277">
        <f>SUM($EZ27:FS27)</f>
        <v>2.7887232666189812</v>
      </c>
      <c r="HH27" s="74">
        <f t="shared" si="182"/>
        <v>0</v>
      </c>
      <c r="HI27" s="276">
        <f t="shared" si="183"/>
        <v>2.8344352909983783</v>
      </c>
      <c r="HJ27" s="276">
        <f t="shared" si="184"/>
        <v>5.630166939999917</v>
      </c>
      <c r="HK27" s="276">
        <f t="shared" si="185"/>
        <v>8.3877234374268799</v>
      </c>
      <c r="HL27" s="276">
        <f t="shared" si="186"/>
        <v>11.10762605727145</v>
      </c>
      <c r="HM27" s="276">
        <f t="shared" si="187"/>
        <v>13.837439967980217</v>
      </c>
      <c r="HN27" s="276">
        <f t="shared" si="188"/>
        <v>16.605031554084686</v>
      </c>
      <c r="HO27" s="276">
        <f t="shared" si="189"/>
        <v>19.359346507859122</v>
      </c>
      <c r="HP27" s="276">
        <f t="shared" si="190"/>
        <v>22.100448519685767</v>
      </c>
      <c r="HQ27" s="276">
        <f t="shared" si="191"/>
        <v>24.828400974412705</v>
      </c>
      <c r="HR27" s="276">
        <f t="shared" si="192"/>
        <v>27.131620143993846</v>
      </c>
      <c r="HS27" s="276">
        <f t="shared" si="193"/>
        <v>29.793082147120518</v>
      </c>
      <c r="HT27" s="276">
        <f t="shared" si="194"/>
        <v>32.441776640527443</v>
      </c>
      <c r="HU27" s="276">
        <f t="shared" si="195"/>
        <v>35.077764872244565</v>
      </c>
      <c r="HV27" s="276">
        <f t="shared" si="196"/>
        <v>37.701107796484045</v>
      </c>
      <c r="HW27" s="276">
        <f t="shared" si="197"/>
        <v>38.185773397960894</v>
      </c>
      <c r="HX27" s="276">
        <f t="shared" si="198"/>
        <v>39.397557411314061</v>
      </c>
      <c r="HY27" s="276">
        <f t="shared" si="199"/>
        <v>40.593118608789915</v>
      </c>
      <c r="HZ27" s="276">
        <f t="shared" si="200"/>
        <v>41.772674174104445</v>
      </c>
      <c r="IA27" s="277">
        <f t="shared" si="201"/>
        <v>42.936438383416345</v>
      </c>
      <c r="IB27" s="276">
        <f t="shared" si="202"/>
        <v>0</v>
      </c>
      <c r="IC27" s="276">
        <f t="shared" si="203"/>
        <v>2.7122384255975698</v>
      </c>
      <c r="ID27" s="276">
        <f t="shared" si="204"/>
        <v>5.3897982571031386</v>
      </c>
      <c r="IE27" s="276">
        <f t="shared" si="205"/>
        <v>8.0331228939158326</v>
      </c>
      <c r="IF27" s="276">
        <f t="shared" si="206"/>
        <v>10.642650066144189</v>
      </c>
      <c r="IG27" s="276">
        <f t="shared" si="207"/>
        <v>13.279307673169363</v>
      </c>
      <c r="IH27" s="276">
        <f t="shared" si="208"/>
        <v>15.943010874583235</v>
      </c>
      <c r="II27" s="276">
        <f t="shared" si="209"/>
        <v>18.596450610740195</v>
      </c>
      <c r="IJ27" s="276">
        <f t="shared" si="210"/>
        <v>21.239666427607307</v>
      </c>
      <c r="IK27" s="276">
        <f t="shared" si="211"/>
        <v>23.872697718777808</v>
      </c>
      <c r="IL27" s="276">
        <f t="shared" si="212"/>
        <v>26.126773677543017</v>
      </c>
      <c r="IM27" s="276">
        <f t="shared" si="213"/>
        <v>28.701503311088882</v>
      </c>
      <c r="IN27" s="276">
        <f t="shared" si="214"/>
        <v>31.266138597032572</v>
      </c>
      <c r="IO27" s="276">
        <f t="shared" si="215"/>
        <v>33.820719110734622</v>
      </c>
      <c r="IP27" s="276">
        <f t="shared" si="216"/>
        <v>36.365284272398512</v>
      </c>
      <c r="IQ27" s="276">
        <f t="shared" si="217"/>
        <v>37.121333615636715</v>
      </c>
      <c r="IR27" s="276">
        <f t="shared" si="218"/>
        <v>38.481618313970394</v>
      </c>
      <c r="IS27" s="276">
        <f t="shared" si="219"/>
        <v>39.830892214990918</v>
      </c>
      <c r="IT27" s="276">
        <f t="shared" si="220"/>
        <v>41.169244445377153</v>
      </c>
      <c r="IU27" s="277">
        <f t="shared" si="221"/>
        <v>42.496763410373845</v>
      </c>
      <c r="IV27" s="74">
        <f t="shared" si="50"/>
        <v>3.7011876396131504</v>
      </c>
      <c r="IW27" s="275">
        <f t="shared" si="51"/>
        <v>14.909734946737407</v>
      </c>
      <c r="IX27" s="275">
        <f t="shared" si="52"/>
        <v>26.200706258761613</v>
      </c>
      <c r="IY27" s="275">
        <f t="shared" si="53"/>
        <v>34.353612957162746</v>
      </c>
      <c r="IZ27" s="275">
        <f t="shared" si="54"/>
        <v>14.937209615037389</v>
      </c>
      <c r="JA27" s="275">
        <f t="shared" si="55"/>
        <v>19.79131045056873</v>
      </c>
      <c r="JB27" s="74">
        <f t="shared" si="56"/>
        <v>3.7056231785654559</v>
      </c>
      <c r="JC27" s="275">
        <f t="shared" si="57"/>
        <v>14.956409367058725</v>
      </c>
      <c r="JD27" s="275">
        <f t="shared" si="58"/>
        <v>26.339061264755181</v>
      </c>
      <c r="JE27" s="275">
        <f t="shared" si="59"/>
        <v>34.990515120252589</v>
      </c>
      <c r="JF27" s="275">
        <f t="shared" si="60"/>
        <v>15.000364603459786</v>
      </c>
      <c r="JG27" s="275">
        <f t="shared" si="61"/>
        <v>19.997902232657985</v>
      </c>
      <c r="JH27" s="524">
        <f t="shared" si="38"/>
        <v>267.77432185602544</v>
      </c>
      <c r="JI27" s="525">
        <f t="shared" si="39"/>
        <v>467.67043785890479</v>
      </c>
      <c r="JJ27" s="524">
        <f t="shared" si="40"/>
        <v>257.62265152419349</v>
      </c>
      <c r="JK27" s="525">
        <f t="shared" si="41"/>
        <v>453.34909595235035</v>
      </c>
      <c r="JL27" s="524">
        <f t="shared" si="42"/>
        <v>525.39697338021892</v>
      </c>
      <c r="JM27" s="525">
        <f t="shared" si="43"/>
        <v>921.01953381125509</v>
      </c>
      <c r="JN27" s="7">
        <f t="shared" si="62"/>
        <v>2.6859410845291123</v>
      </c>
      <c r="JO27" s="7">
        <f t="shared" si="63"/>
        <v>6.9708357631534907</v>
      </c>
    </row>
    <row r="28" spans="1:275" s="3" customFormat="1" ht="13.5" customHeight="1" x14ac:dyDescent="0.2">
      <c r="A28" s="3" t="str">
        <f>'2021 estimates'!B28</f>
        <v>Bosnia and Herzegovina</v>
      </c>
      <c r="B28" s="3" t="str">
        <f>VLOOKUP(A28,'2021 estimates'!$B$4:$C$218,2)</f>
        <v>EUR</v>
      </c>
      <c r="C28" s="371" t="str">
        <f>VLOOKUP(A28,'2021 estimates'!$B$4:$F$218,4,FALSE)</f>
        <v>Europe &amp; Central Asia</v>
      </c>
      <c r="D28" s="695">
        <f>'2021 estimates'!Q28</f>
        <v>5.0581398742528503</v>
      </c>
      <c r="E28" s="4">
        <f>'2021 estimates'!R28</f>
        <v>2.314662405586116</v>
      </c>
      <c r="F28" s="47">
        <f>1000*'2021 estimates'!G28/5</f>
        <v>13309.4</v>
      </c>
      <c r="G28" s="47">
        <f t="shared" si="44"/>
        <v>13309.4</v>
      </c>
      <c r="H28" s="47">
        <f>1000*'2021 estimates'!H28/5</f>
        <v>16021.2</v>
      </c>
      <c r="I28" s="47">
        <f>1000*'2021 estimates'!I28/5</f>
        <v>18542.8</v>
      </c>
      <c r="J28" s="47">
        <f>1000*'2021 estimates'!J28/5</f>
        <v>16593</v>
      </c>
      <c r="K28" s="47">
        <f>1000*'2021 estimates'!K28/5</f>
        <v>12501.2</v>
      </c>
      <c r="L28" s="73">
        <f t="shared" si="45"/>
        <v>12501.2</v>
      </c>
      <c r="M28" s="47">
        <f>1000*'2021 estimates'!L28/5</f>
        <v>15161.4</v>
      </c>
      <c r="N28" s="47">
        <f>1000*'2021 estimates'!M28/5</f>
        <v>17607.599999999999</v>
      </c>
      <c r="O28" s="47">
        <f>1000*'2021 estimates'!N28/5</f>
        <v>15979.6</v>
      </c>
      <c r="P28" s="22">
        <v>0</v>
      </c>
      <c r="Q28" s="124">
        <f>IF('2021 estimates'!AD28&lt;&gt;"",'2021 estimates'!AD28*5/4,IF('2021 estimates'!AL28&lt;&gt;"",'2021 estimates'!AL28*15/14,'2021 estimates'!AN28*15/14))/100000</f>
        <v>5.8749999999999998E-5</v>
      </c>
      <c r="R28" s="124">
        <f>IF('2021 estimates'!AE28&lt;&gt;"",'2021 estimates'!AE28,IF('2021 estimates'!AL28&lt;&gt;"",'2021 estimates'!AL28*15/14,'2021 estimates'!AN28*15/14))/100000</f>
        <v>9.7E-5</v>
      </c>
      <c r="S28" s="124">
        <f>IF('2021 estimates'!AF28&lt;&gt;"",'2021 estimates'!AF28,IF('2021 estimates'!AL28&lt;&gt;"",'2021 estimates'!AL28*15/14,'2021 estimates'!AN28*15/14))/100000</f>
        <v>7.400000000000001E-5</v>
      </c>
      <c r="T28" s="124">
        <f>IF('2021 estimates'!AG28&lt;&gt;"",'2021 estimates'!AG28,'2021 estimates'!$AP28)/100000</f>
        <v>6.3E-5</v>
      </c>
      <c r="U28" s="22">
        <v>0</v>
      </c>
      <c r="V28" s="124">
        <f>IF('2021 estimates'!AH28&lt;&gt;"",'2021 estimates'!AH28*5/4,IF('2021 estimates'!AM28&lt;&gt;"",'2021 estimates'!AM28*15/14,'2021 estimates'!AN28*15/14))/100000</f>
        <v>7.4999999999999993E-5</v>
      </c>
      <c r="W28" s="124">
        <f>IF('2021 estimates'!AI28&lt;&gt;"",'2021 estimates'!AI28,IF('2021 estimates'!AM28&lt;&gt;"",'2021 estimates'!AM28*15/14,'2021 estimates'!AN28*15/14))/100000</f>
        <v>1.15E-4</v>
      </c>
      <c r="X28" s="124">
        <f>IF('2021 estimates'!AJ28&lt;&gt;"",'2021 estimates'!AJ28,IF('2021 estimates'!AM28&lt;&gt;"",'2021 estimates'!AM28*15/14,'2021 estimates'!AN28*15/14))/100000</f>
        <v>9.6000000000000002E-5</v>
      </c>
      <c r="Y28" s="124">
        <f>IF('2021 estimates'!AK28&lt;&gt;"",'2021 estimates'!AK28,'2021 estimates'!$AQ28)/100000</f>
        <v>3.8999999999999999E-5</v>
      </c>
      <c r="Z28" s="81">
        <f>VLOOKUP($A28,'Mortality-WHO Global Health Obs'!$B$3:$Q$218,7,FALSE)</f>
        <v>6.1700000000000001E-3</v>
      </c>
      <c r="AA28" s="82">
        <f>VLOOKUP($A28,'Mortality-WHO Global Health Obs'!$B$3:$Q$218,9,FALSE)</f>
        <v>2.2000000000000001E-4</v>
      </c>
      <c r="AB28" s="82">
        <f>VLOOKUP($A28,'Mortality-WHO Global Health Obs'!$B$3:$Q$218,11,FALSE)</f>
        <v>9.0000000000000006E-5</v>
      </c>
      <c r="AC28" s="82">
        <f>VLOOKUP($A28,'Mortality-WHO Global Health Obs'!$B$3:$Q$218,13,FALSE)</f>
        <v>1.1E-4</v>
      </c>
      <c r="AD28" s="82">
        <f>VLOOKUP($A28,'Mortality-WHO Global Health Obs'!$B$3:$Q$218,15,FALSE)</f>
        <v>3.6999999999999999E-4</v>
      </c>
      <c r="AE28" s="81">
        <f>VLOOKUP($A28,'Mortality-WHO Global Health Obs'!$B$3:$Q$218,8,FALSE)</f>
        <v>5.4900000000000001E-3</v>
      </c>
      <c r="AF28" s="82">
        <f>VLOOKUP($A28,'Mortality-WHO Global Health Obs'!$B$3:$Q$218,10,FALSE)</f>
        <v>1.8000000000000001E-4</v>
      </c>
      <c r="AG28" s="82">
        <f>VLOOKUP($A28,'Mortality-WHO Global Health Obs'!$B$3:$Q$218,12,FALSE)</f>
        <v>3.0000000000000001E-5</v>
      </c>
      <c r="AH28" s="82">
        <f>VLOOKUP($A28,'Mortality-WHO Global Health Obs'!$B$3:$Q$218,14,FALSE)</f>
        <v>6.9999999999999994E-5</v>
      </c>
      <c r="AI28" s="82">
        <f>VLOOKUP($A28,'Mortality-WHO Global Health Obs'!$B$3:$Q$218,16,FALSE)</f>
        <v>1.2999999999999999E-4</v>
      </c>
      <c r="AJ28" s="81">
        <f t="shared" si="0"/>
        <v>1.4281467042466337E-2</v>
      </c>
      <c r="AK28" s="82">
        <f t="shared" si="224"/>
        <v>5.0922572922894554E-4</v>
      </c>
      <c r="AL28" s="82">
        <f t="shared" si="225"/>
        <v>2.0831961650275046E-4</v>
      </c>
      <c r="AM28" s="82">
        <f t="shared" si="226"/>
        <v>2.5461286461447277E-4</v>
      </c>
      <c r="AN28" s="82">
        <f t="shared" si="227"/>
        <v>8.5642509006686289E-4</v>
      </c>
      <c r="AO28" s="81">
        <f t="shared" si="228"/>
        <v>1.2707496606667777E-2</v>
      </c>
      <c r="AP28" s="82">
        <f t="shared" si="229"/>
        <v>4.1663923300550091E-4</v>
      </c>
      <c r="AQ28" s="82">
        <f t="shared" si="230"/>
        <v>6.9439872167583486E-5</v>
      </c>
      <c r="AR28" s="82">
        <f t="shared" si="231"/>
        <v>1.6202636839102812E-4</v>
      </c>
      <c r="AS28" s="82">
        <f t="shared" si="232"/>
        <v>3.0090611272619506E-4</v>
      </c>
      <c r="AT28" s="272">
        <f t="shared" si="46"/>
        <v>0</v>
      </c>
      <c r="AU28" s="266">
        <f t="shared" si="2"/>
        <v>0.78192724999999996</v>
      </c>
      <c r="AV28" s="266">
        <f t="shared" si="3"/>
        <v>1.5540564000000001</v>
      </c>
      <c r="AW28" s="266">
        <f t="shared" si="4"/>
        <v>1.3721672</v>
      </c>
      <c r="AX28" s="266">
        <f t="shared" si="47"/>
        <v>1.0453589999999999</v>
      </c>
      <c r="AY28" s="272">
        <f t="shared" si="48"/>
        <v>0</v>
      </c>
      <c r="AZ28" s="266">
        <f t="shared" si="5"/>
        <v>0.93758999999999992</v>
      </c>
      <c r="BA28" s="266">
        <f t="shared" si="6"/>
        <v>1.7435609999999999</v>
      </c>
      <c r="BB28" s="266">
        <f t="shared" si="7"/>
        <v>1.6903295999999999</v>
      </c>
      <c r="BC28" s="266">
        <f t="shared" si="8"/>
        <v>0.62320439999999999</v>
      </c>
      <c r="BD28" s="74">
        <f t="shared" si="49"/>
        <v>0</v>
      </c>
      <c r="BE28" s="515">
        <f t="shared" si="64"/>
        <v>0</v>
      </c>
      <c r="BF28" s="515">
        <f t="shared" si="65"/>
        <v>0.78172821194490782</v>
      </c>
      <c r="BG28" s="515">
        <f t="shared" si="66"/>
        <v>1.5630584491091282</v>
      </c>
      <c r="BH28" s="515">
        <f t="shared" si="67"/>
        <v>2.3439909141000679</v>
      </c>
      <c r="BI28" s="515">
        <f t="shared" si="68"/>
        <v>3.7611502320098236</v>
      </c>
      <c r="BJ28" s="515">
        <f t="shared" si="69"/>
        <v>5.3142613388842159</v>
      </c>
      <c r="BK28" s="515">
        <f t="shared" si="70"/>
        <v>6.867048935946328</v>
      </c>
      <c r="BL28" s="515">
        <f t="shared" si="71"/>
        <v>8.4195130905825799</v>
      </c>
      <c r="BM28" s="515">
        <f t="shared" si="72"/>
        <v>9.9716538701653583</v>
      </c>
      <c r="BN28" s="515">
        <f t="shared" si="73"/>
        <v>13.337167278444847</v>
      </c>
      <c r="BO28" s="515">
        <f t="shared" si="74"/>
        <v>14.70576443287653</v>
      </c>
      <c r="BP28" s="515">
        <f t="shared" si="75"/>
        <v>16.074013169223967</v>
      </c>
      <c r="BQ28" s="515">
        <f t="shared" si="76"/>
        <v>17.441913576187588</v>
      </c>
      <c r="BR28" s="515">
        <f t="shared" si="77"/>
        <v>18.809465742445248</v>
      </c>
      <c r="BS28" s="515">
        <f t="shared" si="78"/>
        <v>18.055066185912072</v>
      </c>
      <c r="BT28" s="515">
        <f t="shared" si="79"/>
        <v>19.084521549498461</v>
      </c>
      <c r="BU28" s="515">
        <f t="shared" si="80"/>
        <v>20.11309563910881</v>
      </c>
      <c r="BV28" s="515">
        <f t="shared" si="81"/>
        <v>21.140789209165163</v>
      </c>
      <c r="BW28" s="516">
        <f t="shared" si="82"/>
        <v>22.167603013443735</v>
      </c>
      <c r="BX28" s="515">
        <v>0</v>
      </c>
      <c r="BY28" s="515">
        <f t="shared" si="83"/>
        <v>0</v>
      </c>
      <c r="BZ28" s="515">
        <f t="shared" si="84"/>
        <v>0.93739472229376475</v>
      </c>
      <c r="CA28" s="515">
        <f t="shared" si="85"/>
        <v>1.8743989705184665</v>
      </c>
      <c r="CB28" s="515">
        <f t="shared" si="86"/>
        <v>2.8110129073270356</v>
      </c>
      <c r="CC28" s="515">
        <f t="shared" si="87"/>
        <v>4.5446320698966431</v>
      </c>
      <c r="CD28" s="515">
        <f t="shared" si="88"/>
        <v>6.2878169679585687</v>
      </c>
      <c r="CE28" s="515">
        <f t="shared" si="89"/>
        <v>8.0308808236866405</v>
      </c>
      <c r="CF28" s="515">
        <f t="shared" si="90"/>
        <v>9.773823645485729</v>
      </c>
      <c r="CG28" s="515">
        <f t="shared" si="91"/>
        <v>11.516645441760124</v>
      </c>
      <c r="CH28" s="515">
        <f t="shared" si="92"/>
        <v>15.398661371598736</v>
      </c>
      <c r="CI28" s="515">
        <f t="shared" si="93"/>
        <v>17.086359256644741</v>
      </c>
      <c r="CJ28" s="515">
        <f t="shared" si="94"/>
        <v>18.773783712283475</v>
      </c>
      <c r="CK28" s="515">
        <f t="shared" si="95"/>
        <v>20.460934782814125</v>
      </c>
      <c r="CL28" s="515">
        <f t="shared" si="96"/>
        <v>22.147812512528695</v>
      </c>
      <c r="CM28" s="515">
        <f t="shared" si="97"/>
        <v>21.630684989760095</v>
      </c>
      <c r="CN28" s="515">
        <f t="shared" si="98"/>
        <v>22.247287814694456</v>
      </c>
      <c r="CO28" s="515">
        <f t="shared" si="99"/>
        <v>22.863705127981866</v>
      </c>
      <c r="CP28" s="515">
        <f t="shared" si="100"/>
        <v>23.479936985435515</v>
      </c>
      <c r="CQ28" s="516">
        <f t="shared" si="101"/>
        <v>24.0959834428518</v>
      </c>
      <c r="CR28" s="515">
        <f t="shared" si="102"/>
        <v>0</v>
      </c>
      <c r="CS28" s="515">
        <f t="shared" si="103"/>
        <v>0.39096362499999998</v>
      </c>
      <c r="CT28" s="515">
        <f t="shared" si="104"/>
        <v>1.1726918369449078</v>
      </c>
      <c r="CU28" s="515">
        <f t="shared" si="105"/>
        <v>1.9540220741091281</v>
      </c>
      <c r="CV28" s="515">
        <f t="shared" si="106"/>
        <v>2.7349545391000678</v>
      </c>
      <c r="CW28" s="515">
        <f t="shared" si="107"/>
        <v>4.5381784320098237</v>
      </c>
      <c r="CX28" s="515">
        <f t="shared" si="108"/>
        <v>6.0912895388842161</v>
      </c>
      <c r="CY28" s="515">
        <f t="shared" si="109"/>
        <v>7.6440771359463282</v>
      </c>
      <c r="CZ28" s="515">
        <f t="shared" si="110"/>
        <v>9.1965412905825801</v>
      </c>
      <c r="DA28" s="515">
        <f t="shared" si="111"/>
        <v>10.748682070165358</v>
      </c>
      <c r="DB28" s="515">
        <f t="shared" si="112"/>
        <v>14.023250878444847</v>
      </c>
      <c r="DC28" s="515">
        <f t="shared" si="113"/>
        <v>15.391848032876529</v>
      </c>
      <c r="DD28" s="515">
        <f t="shared" si="114"/>
        <v>16.760096769223967</v>
      </c>
      <c r="DE28" s="515">
        <f t="shared" si="115"/>
        <v>18.127997176187588</v>
      </c>
      <c r="DF28" s="515">
        <f t="shared" si="116"/>
        <v>19.495549342445248</v>
      </c>
      <c r="DG28" s="515">
        <f t="shared" si="117"/>
        <v>18.57774568591207</v>
      </c>
      <c r="DH28" s="515">
        <f t="shared" si="118"/>
        <v>19.60720104949846</v>
      </c>
      <c r="DI28" s="515">
        <f t="shared" si="119"/>
        <v>20.635775139108809</v>
      </c>
      <c r="DJ28" s="515">
        <f t="shared" si="120"/>
        <v>21.663468709165162</v>
      </c>
      <c r="DK28" s="516">
        <f t="shared" si="121"/>
        <v>22.690282513443734</v>
      </c>
      <c r="DL28" s="515">
        <f t="shared" si="122"/>
        <v>0</v>
      </c>
      <c r="DM28" s="515">
        <f t="shared" si="123"/>
        <v>0.46879499999999996</v>
      </c>
      <c r="DN28" s="515">
        <f t="shared" si="124"/>
        <v>1.4061897222937647</v>
      </c>
      <c r="DO28" s="515">
        <f t="shared" si="125"/>
        <v>2.3431939705184663</v>
      </c>
      <c r="DP28" s="515">
        <f t="shared" si="126"/>
        <v>3.2798079073270356</v>
      </c>
      <c r="DQ28" s="515">
        <f t="shared" si="127"/>
        <v>5.416412569896643</v>
      </c>
      <c r="DR28" s="515">
        <f t="shared" si="128"/>
        <v>7.1595974679585686</v>
      </c>
      <c r="DS28" s="515">
        <f t="shared" si="129"/>
        <v>8.9026613236866403</v>
      </c>
      <c r="DT28" s="515">
        <f t="shared" si="130"/>
        <v>10.645604145485729</v>
      </c>
      <c r="DU28" s="515">
        <f t="shared" si="131"/>
        <v>12.388425941760124</v>
      </c>
      <c r="DV28" s="515">
        <f t="shared" si="132"/>
        <v>16.243826171598737</v>
      </c>
      <c r="DW28" s="515">
        <f t="shared" si="133"/>
        <v>17.93152405664474</v>
      </c>
      <c r="DX28" s="515">
        <f t="shared" si="134"/>
        <v>19.618948512283474</v>
      </c>
      <c r="DY28" s="515">
        <f t="shared" si="135"/>
        <v>21.306099582814124</v>
      </c>
      <c r="DZ28" s="515">
        <f t="shared" si="136"/>
        <v>22.992977312528694</v>
      </c>
      <c r="EA28" s="515">
        <f t="shared" si="137"/>
        <v>21.942287189760094</v>
      </c>
      <c r="EB28" s="515">
        <f t="shared" si="138"/>
        <v>22.558890014694455</v>
      </c>
      <c r="EC28" s="515">
        <f t="shared" si="139"/>
        <v>23.175307327981866</v>
      </c>
      <c r="ED28" s="515">
        <f t="shared" si="140"/>
        <v>23.791539185435514</v>
      </c>
      <c r="EE28" s="516">
        <f t="shared" si="141"/>
        <v>24.407585642851799</v>
      </c>
      <c r="EF28" s="276">
        <f t="shared" si="142"/>
        <v>0</v>
      </c>
      <c r="EG28" s="276">
        <f t="shared" si="143"/>
        <v>1.9903805509216329E-4</v>
      </c>
      <c r="EH28" s="276">
        <f t="shared" si="144"/>
        <v>5.9701283577972435E-4</v>
      </c>
      <c r="EI28" s="276">
        <f t="shared" si="145"/>
        <v>9.9478500906020569E-4</v>
      </c>
      <c r="EJ28" s="276">
        <f t="shared" si="146"/>
        <v>1.3923546780802471E-3</v>
      </c>
      <c r="EK28" s="276">
        <f t="shared" si="147"/>
        <v>9.4529312560791073E-4</v>
      </c>
      <c r="EL28" s="276">
        <f t="shared" si="148"/>
        <v>1.268802937888134E-3</v>
      </c>
      <c r="EM28" s="276">
        <f t="shared" si="149"/>
        <v>1.5922453637475286E-3</v>
      </c>
      <c r="EN28" s="276">
        <f t="shared" si="150"/>
        <v>1.9156204172225456E-3</v>
      </c>
      <c r="EO28" s="276">
        <f t="shared" si="151"/>
        <v>2.2389281123467129E-3</v>
      </c>
      <c r="EP28" s="276">
        <f t="shared" si="152"/>
        <v>3.5700455683176004E-3</v>
      </c>
      <c r="EQ28" s="276">
        <f t="shared" si="153"/>
        <v>3.9184636525651777E-3</v>
      </c>
      <c r="ER28" s="276">
        <f t="shared" si="154"/>
        <v>4.2667930363788562E-3</v>
      </c>
      <c r="ES28" s="276">
        <f t="shared" si="155"/>
        <v>4.6150337423400325E-3</v>
      </c>
      <c r="ET28" s="276">
        <f t="shared" si="156"/>
        <v>4.9631857930243547E-3</v>
      </c>
      <c r="EU28" s="276">
        <f t="shared" si="157"/>
        <v>1.5903636413610457E-2</v>
      </c>
      <c r="EV28" s="276">
        <f t="shared" si="158"/>
        <v>1.6784910389652363E-2</v>
      </c>
      <c r="EW28" s="276">
        <f t="shared" si="159"/>
        <v>1.7665429943649058E-2</v>
      </c>
      <c r="EX28" s="276">
        <f t="shared" si="160"/>
        <v>1.8545195721429923E-2</v>
      </c>
      <c r="EY28" s="277">
        <f t="shared" si="161"/>
        <v>1.9424208368271464E-2</v>
      </c>
      <c r="EZ28" s="276">
        <f t="shared" si="162"/>
        <v>0</v>
      </c>
      <c r="FA28" s="276">
        <f t="shared" si="163"/>
        <v>1.9527770623512265E-4</v>
      </c>
      <c r="FB28" s="276">
        <f t="shared" si="164"/>
        <v>5.8575177529822311E-4</v>
      </c>
      <c r="FC28" s="276">
        <f t="shared" si="165"/>
        <v>9.7606319143082952E-4</v>
      </c>
      <c r="FD28" s="276">
        <f t="shared" si="166"/>
        <v>1.366212022386419E-3</v>
      </c>
      <c r="FE28" s="276">
        <f t="shared" si="167"/>
        <v>3.7610193807385449E-4</v>
      </c>
      <c r="FF28" s="276">
        <f t="shared" si="168"/>
        <v>4.9714427192891291E-4</v>
      </c>
      <c r="FG28" s="276">
        <f t="shared" si="169"/>
        <v>6.1817820091160174E-4</v>
      </c>
      <c r="FH28" s="276">
        <f t="shared" si="170"/>
        <v>7.3920372560553379E-4</v>
      </c>
      <c r="FI28" s="276">
        <f t="shared" si="171"/>
        <v>8.6022084659428152E-4</v>
      </c>
      <c r="FJ28" s="276">
        <f t="shared" si="172"/>
        <v>2.6317149539940867E-3</v>
      </c>
      <c r="FK28" s="276">
        <f t="shared" si="173"/>
        <v>2.9051443612642469E-3</v>
      </c>
      <c r="FL28" s="276">
        <f t="shared" si="174"/>
        <v>3.178529469349451E-3</v>
      </c>
      <c r="FM28" s="276">
        <f t="shared" si="175"/>
        <v>3.4518702854267535E-3</v>
      </c>
      <c r="FN28" s="276">
        <f t="shared" si="176"/>
        <v>3.7251668166720458E-3</v>
      </c>
      <c r="FO28" s="276">
        <f t="shared" si="177"/>
        <v>6.6015750656366074E-3</v>
      </c>
      <c r="FP28" s="276">
        <f t="shared" si="178"/>
        <v>6.7870867125895918E-3</v>
      </c>
      <c r="FQ28" s="276">
        <f t="shared" si="179"/>
        <v>6.972542546351713E-3</v>
      </c>
      <c r="FR28" s="276">
        <f t="shared" si="180"/>
        <v>7.1579425837149753E-3</v>
      </c>
      <c r="FS28" s="277">
        <f t="shared" si="181"/>
        <v>7.3432868414663281E-3</v>
      </c>
      <c r="FT28" s="74">
        <f>SUM($EF28:EF28)</f>
        <v>0</v>
      </c>
      <c r="FU28" s="276">
        <f>SUM($EF28:EG28)</f>
        <v>1.9903805509216329E-4</v>
      </c>
      <c r="FV28" s="276">
        <f>SUM($EF28:EH28)</f>
        <v>7.9605089087188762E-4</v>
      </c>
      <c r="FW28" s="276">
        <f>SUM($EF28:EI28)</f>
        <v>1.7908358999320934E-3</v>
      </c>
      <c r="FX28" s="276">
        <f>SUM($EF28:EJ28)</f>
        <v>3.1831905780123405E-3</v>
      </c>
      <c r="FY28" s="276">
        <f>SUM($EF28:EK28)</f>
        <v>4.1284837036202511E-3</v>
      </c>
      <c r="FZ28" s="276">
        <f>SUM($EF28:EL28)</f>
        <v>5.3972866415083849E-3</v>
      </c>
      <c r="GA28" s="276">
        <f>SUM($EF28:EM28)</f>
        <v>6.9895320052559134E-3</v>
      </c>
      <c r="GB28" s="276">
        <f>SUM($EF28:EN28)</f>
        <v>8.9051524224784597E-3</v>
      </c>
      <c r="GC28" s="276">
        <f>SUM($EF28:EO28)</f>
        <v>1.1144080534825173E-2</v>
      </c>
      <c r="GD28" s="276">
        <f>SUM($EF28:EP28)</f>
        <v>1.4714126103142773E-2</v>
      </c>
      <c r="GE28" s="276">
        <f>SUM($EF28:EQ28)</f>
        <v>1.8632589755707953E-2</v>
      </c>
      <c r="GF28" s="276">
        <f>SUM($EF28:ER28)</f>
        <v>2.2899382792086809E-2</v>
      </c>
      <c r="GG28" s="276">
        <f>SUM($EF28:ES28)</f>
        <v>2.7514416534426843E-2</v>
      </c>
      <c r="GH28" s="276">
        <f>SUM($EF28:ET28)</f>
        <v>3.2477602327451199E-2</v>
      </c>
      <c r="GI28" s="276">
        <f>SUM($EF28:EU28)</f>
        <v>4.8381238741061657E-2</v>
      </c>
      <c r="GJ28" s="276">
        <f>SUM($EF28:EV28)</f>
        <v>6.5166149130714016E-2</v>
      </c>
      <c r="GK28" s="276">
        <f>SUM($EF28:EW28)</f>
        <v>8.2831579074363074E-2</v>
      </c>
      <c r="GL28" s="276">
        <f>SUM($EF28:EX28)</f>
        <v>0.10137677479579299</v>
      </c>
      <c r="GM28" s="276">
        <f>SUM($EF28:EY28)</f>
        <v>0.12080098316406446</v>
      </c>
      <c r="GN28" s="74">
        <f>SUM($EZ28:EZ28)</f>
        <v>0</v>
      </c>
      <c r="GO28" s="276">
        <f>SUM($EZ28:FA28)</f>
        <v>1.9527770623512265E-4</v>
      </c>
      <c r="GP28" s="276">
        <f>SUM($EZ28:FB28)</f>
        <v>7.8102948153334578E-4</v>
      </c>
      <c r="GQ28" s="276">
        <f>SUM($EZ28:FC28)</f>
        <v>1.7570926729641753E-3</v>
      </c>
      <c r="GR28" s="276">
        <f>SUM($EZ28:FD28)</f>
        <v>3.1233046953505943E-3</v>
      </c>
      <c r="GS28" s="276">
        <f>SUM($EZ28:FE28)</f>
        <v>3.4994066334244488E-3</v>
      </c>
      <c r="GT28" s="276">
        <f>SUM($EZ28:FF28)</f>
        <v>3.9965509053533615E-3</v>
      </c>
      <c r="GU28" s="276">
        <f>SUM($EZ28:FG28)</f>
        <v>4.6147291062649635E-3</v>
      </c>
      <c r="GV28" s="276">
        <f>SUM($EZ28:FH28)</f>
        <v>5.3539328318704974E-3</v>
      </c>
      <c r="GW28" s="276">
        <f>SUM($EZ28:FI28)</f>
        <v>6.2141536784647792E-3</v>
      </c>
      <c r="GX28" s="276">
        <f>SUM($EZ28:FJ28)</f>
        <v>8.8458686324588663E-3</v>
      </c>
      <c r="GY28" s="276">
        <f>SUM($EZ28:FK28)</f>
        <v>1.1751012993723112E-2</v>
      </c>
      <c r="GZ28" s="276">
        <f>SUM($EZ28:FL28)</f>
        <v>1.4929542463072563E-2</v>
      </c>
      <c r="HA28" s="276">
        <f>SUM($EZ28:FM28)</f>
        <v>1.8381412748499318E-2</v>
      </c>
      <c r="HB28" s="276">
        <f>SUM($EZ28:FN28)</f>
        <v>2.2106579565171362E-2</v>
      </c>
      <c r="HC28" s="276">
        <f>SUM($EZ28:FO28)</f>
        <v>2.8708154630807968E-2</v>
      </c>
      <c r="HD28" s="276">
        <f>SUM($EZ28:FP28)</f>
        <v>3.5495241343397557E-2</v>
      </c>
      <c r="HE28" s="276">
        <f>SUM($EZ28:FQ28)</f>
        <v>4.2467783889749269E-2</v>
      </c>
      <c r="HF28" s="276">
        <f>SUM($EZ28:FR28)</f>
        <v>4.9625726473464242E-2</v>
      </c>
      <c r="HG28" s="277">
        <f>SUM($EZ28:FS28)</f>
        <v>5.6969013314930567E-2</v>
      </c>
      <c r="HH28" s="74">
        <f t="shared" si="182"/>
        <v>0</v>
      </c>
      <c r="HI28" s="276">
        <f t="shared" si="183"/>
        <v>0.78172821194490782</v>
      </c>
      <c r="HJ28" s="276">
        <f t="shared" si="184"/>
        <v>1.5630584491091282</v>
      </c>
      <c r="HK28" s="276">
        <f t="shared" si="185"/>
        <v>2.3439909141000679</v>
      </c>
      <c r="HL28" s="276">
        <f t="shared" si="186"/>
        <v>3.1245258094219874</v>
      </c>
      <c r="HM28" s="276">
        <f t="shared" si="187"/>
        <v>5.3142613388842159</v>
      </c>
      <c r="HN28" s="276">
        <f t="shared" si="188"/>
        <v>6.867048935946328</v>
      </c>
      <c r="HO28" s="276">
        <f t="shared" si="189"/>
        <v>8.4195130905825799</v>
      </c>
      <c r="HP28" s="276">
        <f t="shared" si="190"/>
        <v>9.9716538701653583</v>
      </c>
      <c r="HQ28" s="276">
        <f t="shared" si="191"/>
        <v>11.523471342053012</v>
      </c>
      <c r="HR28" s="276">
        <f t="shared" si="192"/>
        <v>14.70576443287653</v>
      </c>
      <c r="HS28" s="276">
        <f t="shared" si="193"/>
        <v>16.074013169223967</v>
      </c>
      <c r="HT28" s="276">
        <f t="shared" si="194"/>
        <v>17.441913576187588</v>
      </c>
      <c r="HU28" s="276">
        <f t="shared" si="195"/>
        <v>18.809465742445248</v>
      </c>
      <c r="HV28" s="276">
        <f t="shared" si="196"/>
        <v>20.176669756652224</v>
      </c>
      <c r="HW28" s="276">
        <f t="shared" si="197"/>
        <v>19.084521549498461</v>
      </c>
      <c r="HX28" s="276">
        <f t="shared" si="198"/>
        <v>20.11309563910881</v>
      </c>
      <c r="HY28" s="276">
        <f t="shared" si="199"/>
        <v>21.140789209165163</v>
      </c>
      <c r="HZ28" s="276">
        <f t="shared" si="200"/>
        <v>22.167603013443735</v>
      </c>
      <c r="IA28" s="277">
        <f t="shared" si="201"/>
        <v>23.193537805075465</v>
      </c>
      <c r="IB28" s="276">
        <f t="shared" si="202"/>
        <v>0</v>
      </c>
      <c r="IC28" s="276">
        <f t="shared" si="203"/>
        <v>0.93739472229376475</v>
      </c>
      <c r="ID28" s="276">
        <f t="shared" si="204"/>
        <v>1.8743989705184665</v>
      </c>
      <c r="IE28" s="276">
        <f t="shared" si="205"/>
        <v>2.8110129073270356</v>
      </c>
      <c r="IF28" s="276">
        <f t="shared" si="206"/>
        <v>3.7472366953046494</v>
      </c>
      <c r="IG28" s="276">
        <f t="shared" si="207"/>
        <v>6.2878169679585687</v>
      </c>
      <c r="IH28" s="276">
        <f t="shared" si="208"/>
        <v>8.0308808236866405</v>
      </c>
      <c r="II28" s="276">
        <f t="shared" si="209"/>
        <v>9.773823645485729</v>
      </c>
      <c r="IJ28" s="276">
        <f t="shared" si="210"/>
        <v>11.516645441760124</v>
      </c>
      <c r="IK28" s="276">
        <f t="shared" si="211"/>
        <v>13.25934622091353</v>
      </c>
      <c r="IL28" s="276">
        <f t="shared" si="212"/>
        <v>17.086359256644741</v>
      </c>
      <c r="IM28" s="276">
        <f t="shared" si="213"/>
        <v>18.773783712283475</v>
      </c>
      <c r="IN28" s="276">
        <f t="shared" si="214"/>
        <v>20.460934782814125</v>
      </c>
      <c r="IO28" s="276">
        <f t="shared" si="215"/>
        <v>22.147812512528695</v>
      </c>
      <c r="IP28" s="276">
        <f t="shared" si="216"/>
        <v>23.834416945712022</v>
      </c>
      <c r="IQ28" s="276">
        <f t="shared" si="217"/>
        <v>22.247287814694456</v>
      </c>
      <c r="IR28" s="276">
        <f t="shared" si="218"/>
        <v>22.863705127981866</v>
      </c>
      <c r="IS28" s="276">
        <f t="shared" si="219"/>
        <v>23.479936985435515</v>
      </c>
      <c r="IT28" s="276">
        <f t="shared" si="220"/>
        <v>24.0959834428518</v>
      </c>
      <c r="IU28" s="277">
        <f t="shared" si="221"/>
        <v>24.711844556010334</v>
      </c>
      <c r="IV28" s="74">
        <f t="shared" si="50"/>
        <v>9.3934219121299201</v>
      </c>
      <c r="IW28" s="275">
        <f t="shared" si="51"/>
        <v>47.705275538174291</v>
      </c>
      <c r="IX28" s="275">
        <f t="shared" si="52"/>
        <v>90.372624887591812</v>
      </c>
      <c r="IY28" s="275">
        <f t="shared" si="53"/>
        <v>124.30580534768872</v>
      </c>
      <c r="IZ28" s="275">
        <f t="shared" si="54"/>
        <v>49.157107445965345</v>
      </c>
      <c r="JA28" s="275">
        <f t="shared" si="55"/>
        <v>67.944281921396183</v>
      </c>
      <c r="JB28" s="74">
        <f t="shared" si="56"/>
        <v>11.993128576123237</v>
      </c>
      <c r="JC28" s="275">
        <f t="shared" si="57"/>
        <v>58.716419360080408</v>
      </c>
      <c r="JD28" s="275">
        <f t="shared" si="58"/>
        <v>111.41260526468845</v>
      </c>
      <c r="JE28" s="275">
        <f t="shared" si="59"/>
        <v>145.00760737921959</v>
      </c>
      <c r="JF28" s="275">
        <f t="shared" si="60"/>
        <v>60.707384400297371</v>
      </c>
      <c r="JG28" s="275">
        <f t="shared" si="61"/>
        <v>81.78244014502792</v>
      </c>
      <c r="JH28" s="524">
        <f t="shared" si="38"/>
        <v>128.25390394075686</v>
      </c>
      <c r="JI28" s="525">
        <f t="shared" si="39"/>
        <v>231.38421534746681</v>
      </c>
      <c r="JJ28" s="524">
        <f t="shared" si="40"/>
        <v>150.09301039501418</v>
      </c>
      <c r="JK28" s="525">
        <f t="shared" si="41"/>
        <v>265.95118853886299</v>
      </c>
      <c r="JL28" s="524">
        <f t="shared" si="42"/>
        <v>278.34691433577103</v>
      </c>
      <c r="JM28" s="525">
        <f t="shared" si="43"/>
        <v>497.3354038863298</v>
      </c>
      <c r="JN28" s="7">
        <f t="shared" si="62"/>
        <v>5.4584181892622562E-2</v>
      </c>
      <c r="JO28" s="7">
        <f t="shared" si="63"/>
        <v>0.17776999647899502</v>
      </c>
    </row>
    <row r="29" spans="1:275" s="3" customFormat="1" ht="13.5" customHeight="1" x14ac:dyDescent="0.2">
      <c r="A29" s="3" t="str">
        <f>'2021 estimates'!B29</f>
        <v>Botswana</v>
      </c>
      <c r="B29" s="3" t="str">
        <f>VLOOKUP(A29,'2021 estimates'!$B$4:$C$218,2)</f>
        <v>AFR</v>
      </c>
      <c r="C29" s="371" t="str">
        <f>VLOOKUP(A29,'2021 estimates'!$B$4:$F$218,4,FALSE)</f>
        <v>Sub-Saharan Africa</v>
      </c>
      <c r="D29" s="695">
        <f>'2021 estimates'!Q29</f>
        <v>32.255544840542598</v>
      </c>
      <c r="E29" s="4">
        <f>'2021 estimates'!R29</f>
        <v>14.138260465066576</v>
      </c>
      <c r="F29" s="47">
        <f>1000*'2021 estimates'!G29/5</f>
        <v>27366</v>
      </c>
      <c r="G29" s="47">
        <f t="shared" si="44"/>
        <v>27366</v>
      </c>
      <c r="H29" s="47">
        <f>1000*'2021 estimates'!H29/5</f>
        <v>27308</v>
      </c>
      <c r="I29" s="47">
        <f>1000*'2021 estimates'!I29/5</f>
        <v>25413</v>
      </c>
      <c r="J29" s="47">
        <f>1000*'2021 estimates'!J29/5</f>
        <v>23323.200000000001</v>
      </c>
      <c r="K29" s="47">
        <f>1000*'2021 estimates'!K29/5</f>
        <v>26682.2</v>
      </c>
      <c r="L29" s="73">
        <f t="shared" si="45"/>
        <v>26682.2</v>
      </c>
      <c r="M29" s="47">
        <f>1000*'2021 estimates'!L29/5</f>
        <v>26702.2</v>
      </c>
      <c r="N29" s="47">
        <f>1000*'2021 estimates'!M29/5</f>
        <v>24847.4</v>
      </c>
      <c r="O29" s="47">
        <f>1000*'2021 estimates'!N29/5</f>
        <v>22761.8</v>
      </c>
      <c r="P29" s="22">
        <v>0</v>
      </c>
      <c r="Q29" s="124">
        <f>IF('2021 estimates'!AD29&lt;&gt;"",'2021 estimates'!AD29*5/4,IF('2021 estimates'!AL29&lt;&gt;"",'2021 estimates'!AL29*15/14,'2021 estimates'!AN29*15/14))/100000</f>
        <v>2.3749999999999997E-6</v>
      </c>
      <c r="R29" s="124">
        <f>IF('2021 estimates'!AE29&lt;&gt;"",'2021 estimates'!AE29,IF('2021 estimates'!AL29&lt;&gt;"",'2021 estimates'!AL29*15/14,'2021 estimates'!AN29*15/14))/100000</f>
        <v>8.3999999999999992E-6</v>
      </c>
      <c r="S29" s="124">
        <f>IF('2021 estimates'!AF29&lt;&gt;"",'2021 estimates'!AF29,IF('2021 estimates'!AL29&lt;&gt;"",'2021 estimates'!AL29*15/14,'2021 estimates'!AN29*15/14))/100000</f>
        <v>2.6000000000000002E-5</v>
      </c>
      <c r="T29" s="124">
        <f>IF('2021 estimates'!AG29&lt;&gt;"",'2021 estimates'!AG29,'2021 estimates'!$AP29)/100000</f>
        <v>6.2000000000000003E-5</v>
      </c>
      <c r="U29" s="22">
        <v>0</v>
      </c>
      <c r="V29" s="124">
        <f>IF('2021 estimates'!AH29&lt;&gt;"",'2021 estimates'!AH29*5/4,IF('2021 estimates'!AM29&lt;&gt;"",'2021 estimates'!AM29*15/14,'2021 estimates'!AN29*15/14))/100000</f>
        <v>2.3749999999999997E-6</v>
      </c>
      <c r="W29" s="124">
        <f>IF('2021 estimates'!AI29&lt;&gt;"",'2021 estimates'!AI29,IF('2021 estimates'!AM29&lt;&gt;"",'2021 estimates'!AM29*15/14,'2021 estimates'!AN29*15/14))/100000</f>
        <v>8.3999999999999992E-6</v>
      </c>
      <c r="X29" s="124">
        <f>IF('2021 estimates'!AJ29&lt;&gt;"",'2021 estimates'!AJ29,IF('2021 estimates'!AM29&lt;&gt;"",'2021 estimates'!AM29*15/14,'2021 estimates'!AN29*15/14))/100000</f>
        <v>2.6000000000000002E-5</v>
      </c>
      <c r="Y29" s="124">
        <f>IF('2021 estimates'!AK29&lt;&gt;"",'2021 estimates'!AK29,'2021 estimates'!$AQ29)/100000</f>
        <v>6.2000000000000003E-5</v>
      </c>
      <c r="Z29" s="81">
        <f>VLOOKUP($A29,'Mortality-WHO Global Health Obs'!$B$3:$Q$218,7,FALSE)</f>
        <v>3.5360000000000003E-2</v>
      </c>
      <c r="AA29" s="82">
        <f>VLOOKUP($A29,'Mortality-WHO Global Health Obs'!$B$3:$Q$218,9,FALSE)</f>
        <v>2.14E-3</v>
      </c>
      <c r="AB29" s="82">
        <f>VLOOKUP($A29,'Mortality-WHO Global Health Obs'!$B$3:$Q$218,11,FALSE)</f>
        <v>9.7999999999999997E-4</v>
      </c>
      <c r="AC29" s="82">
        <f>VLOOKUP($A29,'Mortality-WHO Global Health Obs'!$B$3:$Q$218,13,FALSE)</f>
        <v>1.15E-3</v>
      </c>
      <c r="AD29" s="82">
        <f>VLOOKUP($A29,'Mortality-WHO Global Health Obs'!$B$3:$Q$218,15,FALSE)</f>
        <v>2.0999999999999999E-3</v>
      </c>
      <c r="AE29" s="81">
        <f>VLOOKUP($A29,'Mortality-WHO Global Health Obs'!$B$3:$Q$218,8,FALSE)</f>
        <v>2.9760000000000002E-2</v>
      </c>
      <c r="AF29" s="82">
        <f>VLOOKUP($A29,'Mortality-WHO Global Health Obs'!$B$3:$Q$218,10,FALSE)</f>
        <v>1.9400000000000001E-3</v>
      </c>
      <c r="AG29" s="82">
        <f>VLOOKUP($A29,'Mortality-WHO Global Health Obs'!$B$3:$Q$218,12,FALSE)</f>
        <v>6.2E-4</v>
      </c>
      <c r="AH29" s="82">
        <f>VLOOKUP($A29,'Mortality-WHO Global Health Obs'!$B$3:$Q$218,14,FALSE)</f>
        <v>8.5999999999999998E-4</v>
      </c>
      <c r="AI29" s="82">
        <f>VLOOKUP($A29,'Mortality-WHO Global Health Obs'!$B$3:$Q$218,16,FALSE)</f>
        <v>1.4300000000000001E-3</v>
      </c>
      <c r="AJ29" s="81">
        <f t="shared" si="0"/>
        <v>0.49992889004475416</v>
      </c>
      <c r="AK29" s="82">
        <f t="shared" si="224"/>
        <v>3.0255877395242471E-2</v>
      </c>
      <c r="AL29" s="82">
        <f t="shared" si="225"/>
        <v>1.3855495255765245E-2</v>
      </c>
      <c r="AM29" s="82">
        <f t="shared" si="226"/>
        <v>1.6258999534826561E-2</v>
      </c>
      <c r="AN29" s="82">
        <f t="shared" si="227"/>
        <v>2.9690346976639807E-2</v>
      </c>
      <c r="AO29" s="81">
        <f t="shared" si="228"/>
        <v>0.42075463144038133</v>
      </c>
      <c r="AP29" s="82">
        <f t="shared" si="229"/>
        <v>2.7428225302229159E-2</v>
      </c>
      <c r="AQ29" s="82">
        <f t="shared" si="230"/>
        <v>8.7657214883412778E-3</v>
      </c>
      <c r="AR29" s="82">
        <f t="shared" si="231"/>
        <v>1.2158903999957255E-2</v>
      </c>
      <c r="AS29" s="82">
        <f t="shared" si="232"/>
        <v>2.0217712465045206E-2</v>
      </c>
      <c r="AT29" s="272">
        <f t="shared" si="46"/>
        <v>0</v>
      </c>
      <c r="AU29" s="266">
        <f t="shared" si="2"/>
        <v>6.499424999999999E-2</v>
      </c>
      <c r="AV29" s="266">
        <f t="shared" si="3"/>
        <v>0.22938719999999999</v>
      </c>
      <c r="AW29" s="266">
        <f t="shared" si="4"/>
        <v>0.66073800000000005</v>
      </c>
      <c r="AX29" s="266">
        <f t="shared" si="47"/>
        <v>1.4460384000000002</v>
      </c>
      <c r="AY29" s="272">
        <f t="shared" si="48"/>
        <v>0</v>
      </c>
      <c r="AZ29" s="266">
        <f t="shared" si="5"/>
        <v>6.3370224999999988E-2</v>
      </c>
      <c r="BA29" s="266">
        <f t="shared" si="6"/>
        <v>0.22429847999999999</v>
      </c>
      <c r="BB29" s="266">
        <f t="shared" si="7"/>
        <v>0.64603240000000006</v>
      </c>
      <c r="BC29" s="266">
        <f t="shared" si="8"/>
        <v>1.4112316</v>
      </c>
      <c r="BD29" s="74">
        <f t="shared" si="49"/>
        <v>0</v>
      </c>
      <c r="BE29" s="515">
        <f t="shared" si="64"/>
        <v>0</v>
      </c>
      <c r="BF29" s="515">
        <f t="shared" si="65"/>
        <v>6.4025746315691148E-2</v>
      </c>
      <c r="BG29" s="515">
        <f t="shared" si="66"/>
        <v>0.12614334933571014</v>
      </c>
      <c r="BH29" s="515">
        <f t="shared" si="67"/>
        <v>0.18640967697720495</v>
      </c>
      <c r="BI29" s="515">
        <f t="shared" si="68"/>
        <v>0.24436089940142242</v>
      </c>
      <c r="BJ29" s="515">
        <f t="shared" si="69"/>
        <v>0.46880752756174771</v>
      </c>
      <c r="BK29" s="515">
        <f t="shared" si="70"/>
        <v>0.69016578141553342</v>
      </c>
      <c r="BL29" s="515">
        <f t="shared" si="71"/>
        <v>0.90847815683779198</v>
      </c>
      <c r="BM29" s="515">
        <f t="shared" si="72"/>
        <v>1.1237865649624346</v>
      </c>
      <c r="BN29" s="515">
        <f t="shared" si="73"/>
        <v>1.2434133280438431</v>
      </c>
      <c r="BO29" s="515">
        <f t="shared" si="74"/>
        <v>1.8787700977456694</v>
      </c>
      <c r="BP29" s="515">
        <f t="shared" si="75"/>
        <v>2.5038801286158621</v>
      </c>
      <c r="BQ29" s="515">
        <f t="shared" si="76"/>
        <v>3.1189086752982536</v>
      </c>
      <c r="BR29" s="515">
        <f t="shared" si="77"/>
        <v>3.7240183272865486</v>
      </c>
      <c r="BS29" s="515">
        <f t="shared" si="78"/>
        <v>3.9641722060137976</v>
      </c>
      <c r="BT29" s="515">
        <f t="shared" si="79"/>
        <v>5.2730918904988293</v>
      </c>
      <c r="BU29" s="515">
        <f t="shared" si="80"/>
        <v>6.5437205451747156</v>
      </c>
      <c r="BV29" s="515">
        <f t="shared" si="81"/>
        <v>7.7771783327078321</v>
      </c>
      <c r="BW29" s="516">
        <f t="shared" si="82"/>
        <v>8.9745526466171768</v>
      </c>
      <c r="BX29" s="515">
        <v>0</v>
      </c>
      <c r="BY29" s="515">
        <f t="shared" si="83"/>
        <v>0</v>
      </c>
      <c r="BZ29" s="515">
        <f t="shared" si="84"/>
        <v>6.2512968845775507E-2</v>
      </c>
      <c r="CA29" s="515">
        <f t="shared" si="85"/>
        <v>0.12333461886597057</v>
      </c>
      <c r="CB29" s="515">
        <f t="shared" si="86"/>
        <v>0.18251070951534437</v>
      </c>
      <c r="CC29" s="515">
        <f t="shared" si="87"/>
        <v>0.24026572169956298</v>
      </c>
      <c r="CD29" s="515">
        <f t="shared" si="88"/>
        <v>0.4614885302307023</v>
      </c>
      <c r="CE29" s="515">
        <f t="shared" si="89"/>
        <v>0.68078063560105895</v>
      </c>
      <c r="CF29" s="515">
        <f t="shared" si="90"/>
        <v>0.89815888785751452</v>
      </c>
      <c r="CG29" s="515">
        <f t="shared" si="91"/>
        <v>1.1136399899896063</v>
      </c>
      <c r="CH29" s="515">
        <f t="shared" si="92"/>
        <v>1.235047133949414</v>
      </c>
      <c r="CI29" s="515">
        <f t="shared" si="93"/>
        <v>1.8622498972971731</v>
      </c>
      <c r="CJ29" s="515">
        <f t="shared" si="94"/>
        <v>2.4818727376188354</v>
      </c>
      <c r="CK29" s="515">
        <f t="shared" si="95"/>
        <v>3.0940072604308932</v>
      </c>
      <c r="CL29" s="515">
        <f t="shared" si="96"/>
        <v>3.6987439641712276</v>
      </c>
      <c r="CM29" s="515">
        <f t="shared" si="97"/>
        <v>3.9355672465329317</v>
      </c>
      <c r="CN29" s="515">
        <f t="shared" si="98"/>
        <v>5.253906937310731</v>
      </c>
      <c r="CO29" s="515">
        <f t="shared" si="99"/>
        <v>6.5458604481745022</v>
      </c>
      <c r="CP29" s="515">
        <f t="shared" si="100"/>
        <v>7.8119558907295668</v>
      </c>
      <c r="CQ29" s="516">
        <f t="shared" si="101"/>
        <v>9.0527108065832937</v>
      </c>
      <c r="CR29" s="515">
        <f t="shared" si="102"/>
        <v>0</v>
      </c>
      <c r="CS29" s="515">
        <f t="shared" si="103"/>
        <v>3.2497124999999995E-2</v>
      </c>
      <c r="CT29" s="515">
        <f t="shared" si="104"/>
        <v>9.652287131569115E-2</v>
      </c>
      <c r="CU29" s="515">
        <f t="shared" si="105"/>
        <v>0.15864047433571013</v>
      </c>
      <c r="CV29" s="515">
        <f t="shared" si="106"/>
        <v>0.21890680197720494</v>
      </c>
      <c r="CW29" s="515">
        <f t="shared" si="107"/>
        <v>0.35905449940142242</v>
      </c>
      <c r="CX29" s="515">
        <f t="shared" si="108"/>
        <v>0.58350112756174766</v>
      </c>
      <c r="CY29" s="515">
        <f t="shared" si="109"/>
        <v>0.80485938141553337</v>
      </c>
      <c r="CZ29" s="515">
        <f t="shared" si="110"/>
        <v>1.023171756837792</v>
      </c>
      <c r="DA29" s="515">
        <f t="shared" si="111"/>
        <v>1.2384801649624346</v>
      </c>
      <c r="DB29" s="515">
        <f t="shared" si="112"/>
        <v>1.5737823280438432</v>
      </c>
      <c r="DC29" s="515">
        <f t="shared" si="113"/>
        <v>2.2091390977456693</v>
      </c>
      <c r="DD29" s="515">
        <f t="shared" si="114"/>
        <v>2.8342491286158622</v>
      </c>
      <c r="DE29" s="515">
        <f t="shared" si="115"/>
        <v>3.4492776752982537</v>
      </c>
      <c r="DF29" s="515">
        <f t="shared" si="116"/>
        <v>4.0543873272865483</v>
      </c>
      <c r="DG29" s="515">
        <f t="shared" si="117"/>
        <v>4.687191406013798</v>
      </c>
      <c r="DH29" s="515">
        <f t="shared" si="118"/>
        <v>5.9961110904988297</v>
      </c>
      <c r="DI29" s="515">
        <f t="shared" si="119"/>
        <v>7.266739745174716</v>
      </c>
      <c r="DJ29" s="515">
        <f t="shared" si="120"/>
        <v>8.5001975327078316</v>
      </c>
      <c r="DK29" s="516">
        <f t="shared" si="121"/>
        <v>9.6975718466171763</v>
      </c>
      <c r="DL29" s="515">
        <f t="shared" si="122"/>
        <v>0</v>
      </c>
      <c r="DM29" s="515">
        <f t="shared" si="123"/>
        <v>3.1685112499999994E-2</v>
      </c>
      <c r="DN29" s="515">
        <f t="shared" si="124"/>
        <v>9.4198081345775508E-2</v>
      </c>
      <c r="DO29" s="515">
        <f t="shared" si="125"/>
        <v>0.15501973136597055</v>
      </c>
      <c r="DP29" s="515">
        <f t="shared" si="126"/>
        <v>0.21419582201534437</v>
      </c>
      <c r="DQ29" s="515">
        <f t="shared" si="127"/>
        <v>0.35241496169956299</v>
      </c>
      <c r="DR29" s="515">
        <f t="shared" si="128"/>
        <v>0.57363777023070228</v>
      </c>
      <c r="DS29" s="515">
        <f t="shared" si="129"/>
        <v>0.79292987560105899</v>
      </c>
      <c r="DT29" s="515">
        <f t="shared" si="130"/>
        <v>1.0103081278575146</v>
      </c>
      <c r="DU29" s="515">
        <f t="shared" si="131"/>
        <v>1.2257892299896063</v>
      </c>
      <c r="DV29" s="515">
        <f t="shared" si="132"/>
        <v>1.5580633339494141</v>
      </c>
      <c r="DW29" s="515">
        <f t="shared" si="133"/>
        <v>2.1852660972971729</v>
      </c>
      <c r="DX29" s="515">
        <f t="shared" si="134"/>
        <v>2.8048889376188355</v>
      </c>
      <c r="DY29" s="515">
        <f t="shared" si="135"/>
        <v>3.4170234604308933</v>
      </c>
      <c r="DZ29" s="515">
        <f t="shared" si="136"/>
        <v>4.0217601641712273</v>
      </c>
      <c r="EA29" s="515">
        <f t="shared" si="137"/>
        <v>4.641183046532932</v>
      </c>
      <c r="EB29" s="515">
        <f t="shared" si="138"/>
        <v>5.9595227373107313</v>
      </c>
      <c r="EC29" s="515">
        <f t="shared" si="139"/>
        <v>7.2514762481745025</v>
      </c>
      <c r="ED29" s="515">
        <f t="shared" si="140"/>
        <v>8.5175716907295662</v>
      </c>
      <c r="EE29" s="516">
        <f t="shared" si="141"/>
        <v>9.7583266065832941</v>
      </c>
      <c r="EF29" s="276">
        <f t="shared" si="142"/>
        <v>0</v>
      </c>
      <c r="EG29" s="276">
        <f t="shared" si="143"/>
        <v>9.6850368430883801E-4</v>
      </c>
      <c r="EH29" s="276">
        <f t="shared" si="144"/>
        <v>2.8766469799809905E-3</v>
      </c>
      <c r="EI29" s="276">
        <f t="shared" si="145"/>
        <v>4.7279223585051586E-3</v>
      </c>
      <c r="EJ29" s="276">
        <f t="shared" si="146"/>
        <v>6.5240246401855008E-3</v>
      </c>
      <c r="EK29" s="276">
        <f t="shared" si="147"/>
        <v>4.9405718396746444E-3</v>
      </c>
      <c r="EL29" s="276">
        <f t="shared" si="148"/>
        <v>8.02894614621435E-3</v>
      </c>
      <c r="EM29" s="276">
        <f t="shared" si="149"/>
        <v>1.1074824577741484E-2</v>
      </c>
      <c r="EN29" s="276">
        <f t="shared" si="150"/>
        <v>1.4078791875357299E-2</v>
      </c>
      <c r="EO29" s="276">
        <f t="shared" si="151"/>
        <v>1.704142473415492E-2</v>
      </c>
      <c r="EP29" s="276">
        <f t="shared" si="152"/>
        <v>2.5381230298173633E-2</v>
      </c>
      <c r="EQ29" s="276">
        <f t="shared" si="153"/>
        <v>3.562796912980732E-2</v>
      </c>
      <c r="ER29" s="276">
        <f t="shared" si="154"/>
        <v>4.5709453317608409E-2</v>
      </c>
      <c r="ES29" s="276">
        <f t="shared" si="155"/>
        <v>5.5628348011704846E-2</v>
      </c>
      <c r="ET29" s="276">
        <f t="shared" si="156"/>
        <v>6.5387275379921395E-2</v>
      </c>
      <c r="EU29" s="276">
        <f t="shared" si="157"/>
        <v>0.13711871551496813</v>
      </c>
      <c r="EV29" s="276">
        <f t="shared" si="158"/>
        <v>0.17540974532411363</v>
      </c>
      <c r="EW29" s="276">
        <f t="shared" si="159"/>
        <v>0.21258061246688306</v>
      </c>
      <c r="EX29" s="276">
        <f t="shared" si="160"/>
        <v>0.24866408609065624</v>
      </c>
      <c r="EY29" s="277">
        <f t="shared" si="161"/>
        <v>0.28369197671684548</v>
      </c>
      <c r="EZ29" s="276">
        <f t="shared" si="162"/>
        <v>0</v>
      </c>
      <c r="FA29" s="276">
        <f t="shared" si="163"/>
        <v>8.5725615422448695E-4</v>
      </c>
      <c r="FB29" s="276">
        <f t="shared" si="164"/>
        <v>2.5485749798049451E-3</v>
      </c>
      <c r="FC29" s="276">
        <f t="shared" si="165"/>
        <v>4.1941343506261821E-3</v>
      </c>
      <c r="FD29" s="276">
        <f t="shared" si="166"/>
        <v>5.7951723110286216E-3</v>
      </c>
      <c r="FE29" s="276">
        <f t="shared" si="167"/>
        <v>3.075671468860688E-3</v>
      </c>
      <c r="FF29" s="276">
        <f t="shared" si="168"/>
        <v>5.0063746296433757E-3</v>
      </c>
      <c r="FG29" s="276">
        <f t="shared" si="169"/>
        <v>6.92022774354434E-3</v>
      </c>
      <c r="FH29" s="276">
        <f t="shared" si="170"/>
        <v>8.8173778679081181E-3</v>
      </c>
      <c r="FI29" s="276">
        <f t="shared" si="171"/>
        <v>1.0697970776648837E-2</v>
      </c>
      <c r="FJ29" s="276">
        <f t="shared" si="172"/>
        <v>1.8829636652241112E-2</v>
      </c>
      <c r="FK29" s="276">
        <f t="shared" si="173"/>
        <v>2.6409559678337628E-2</v>
      </c>
      <c r="FL29" s="276">
        <f t="shared" si="174"/>
        <v>3.3897877187942363E-2</v>
      </c>
      <c r="FM29" s="276">
        <f t="shared" si="175"/>
        <v>4.1295696259665844E-2</v>
      </c>
      <c r="FN29" s="276">
        <f t="shared" si="176"/>
        <v>4.8604110592760062E-2</v>
      </c>
      <c r="FO29" s="276">
        <f t="shared" si="177"/>
        <v>9.2891909222200406E-2</v>
      </c>
      <c r="FP29" s="276">
        <f t="shared" si="178"/>
        <v>0.11927808913622852</v>
      </c>
      <c r="FQ29" s="276">
        <f t="shared" si="179"/>
        <v>0.14513615744493533</v>
      </c>
      <c r="FR29" s="276">
        <f t="shared" si="180"/>
        <v>0.17047668414627368</v>
      </c>
      <c r="FS29" s="277">
        <f t="shared" si="181"/>
        <v>0.19531002768280631</v>
      </c>
      <c r="FT29" s="74">
        <f>SUM($EF29:EF29)</f>
        <v>0</v>
      </c>
      <c r="FU29" s="276">
        <f>SUM($EF29:EG29)</f>
        <v>9.6850368430883801E-4</v>
      </c>
      <c r="FV29" s="276">
        <f>SUM($EF29:EH29)</f>
        <v>3.8451506642898283E-3</v>
      </c>
      <c r="FW29" s="276">
        <f>SUM($EF29:EI29)</f>
        <v>8.5730730227949869E-3</v>
      </c>
      <c r="FX29" s="276">
        <f>SUM($EF29:EJ29)</f>
        <v>1.5097097662980487E-2</v>
      </c>
      <c r="FY29" s="276">
        <f>SUM($EF29:EK29)</f>
        <v>2.003766950265513E-2</v>
      </c>
      <c r="FZ29" s="276">
        <f>SUM($EF29:EL29)</f>
        <v>2.8066615648869482E-2</v>
      </c>
      <c r="GA29" s="276">
        <f>SUM($EF29:EM29)</f>
        <v>3.9141440226610966E-2</v>
      </c>
      <c r="GB29" s="276">
        <f>SUM($EF29:EN29)</f>
        <v>5.3220232101968266E-2</v>
      </c>
      <c r="GC29" s="276">
        <f>SUM($EF29:EO29)</f>
        <v>7.026165683612319E-2</v>
      </c>
      <c r="GD29" s="276">
        <f>SUM($EF29:EP29)</f>
        <v>9.564288713429682E-2</v>
      </c>
      <c r="GE29" s="276">
        <f>SUM($EF29:EQ29)</f>
        <v>0.13127085626410415</v>
      </c>
      <c r="GF29" s="276">
        <f>SUM($EF29:ER29)</f>
        <v>0.17698030958171257</v>
      </c>
      <c r="GG29" s="276">
        <f>SUM($EF29:ES29)</f>
        <v>0.23260865759341742</v>
      </c>
      <c r="GH29" s="276">
        <f>SUM($EF29:ET29)</f>
        <v>0.29799593297333882</v>
      </c>
      <c r="GI29" s="276">
        <f>SUM($EF29:EU29)</f>
        <v>0.43511464848830694</v>
      </c>
      <c r="GJ29" s="276">
        <f>SUM($EF29:EV29)</f>
        <v>0.61052439381242052</v>
      </c>
      <c r="GK29" s="276">
        <f>SUM($EF29:EW29)</f>
        <v>0.82310500627930361</v>
      </c>
      <c r="GL29" s="276">
        <f>SUM($EF29:EX29)</f>
        <v>1.0717690923699599</v>
      </c>
      <c r="GM29" s="276">
        <f>SUM($EF29:EY29)</f>
        <v>1.3554610690868054</v>
      </c>
      <c r="GN29" s="74">
        <f>SUM($EZ29:EZ29)</f>
        <v>0</v>
      </c>
      <c r="GO29" s="276">
        <f>SUM($EZ29:FA29)</f>
        <v>8.5725615422448695E-4</v>
      </c>
      <c r="GP29" s="276">
        <f>SUM($EZ29:FB29)</f>
        <v>3.4058311340294323E-3</v>
      </c>
      <c r="GQ29" s="276">
        <f>SUM($EZ29:FC29)</f>
        <v>7.5999654846556144E-3</v>
      </c>
      <c r="GR29" s="276">
        <f>SUM($EZ29:FD29)</f>
        <v>1.3395137795684235E-2</v>
      </c>
      <c r="GS29" s="276">
        <f>SUM($EZ29:FE29)</f>
        <v>1.6470809264544924E-2</v>
      </c>
      <c r="GT29" s="276">
        <f>SUM($EZ29:FF29)</f>
        <v>2.14771838941883E-2</v>
      </c>
      <c r="GU29" s="276">
        <f>SUM($EZ29:FG29)</f>
        <v>2.8397411637732642E-2</v>
      </c>
      <c r="GV29" s="276">
        <f>SUM($EZ29:FH29)</f>
        <v>3.7214789505640763E-2</v>
      </c>
      <c r="GW29" s="276">
        <f>SUM($EZ29:FI29)</f>
        <v>4.79127602822896E-2</v>
      </c>
      <c r="GX29" s="276">
        <f>SUM($EZ29:FJ29)</f>
        <v>6.6742396934530712E-2</v>
      </c>
      <c r="GY29" s="276">
        <f>SUM($EZ29:FK29)</f>
        <v>9.3151956612868347E-2</v>
      </c>
      <c r="GZ29" s="276">
        <f>SUM($EZ29:FL29)</f>
        <v>0.1270498338008107</v>
      </c>
      <c r="HA29" s="276">
        <f>SUM($EZ29:FM29)</f>
        <v>0.16834553006047653</v>
      </c>
      <c r="HB29" s="276">
        <f>SUM($EZ29:FN29)</f>
        <v>0.2169496406532366</v>
      </c>
      <c r="HC29" s="276">
        <f>SUM($EZ29:FO29)</f>
        <v>0.30984154987543699</v>
      </c>
      <c r="HD29" s="276">
        <f>SUM($EZ29:FP29)</f>
        <v>0.4291196390116655</v>
      </c>
      <c r="HE29" s="276">
        <f>SUM($EZ29:FQ29)</f>
        <v>0.57425579645660085</v>
      </c>
      <c r="HF29" s="276">
        <f>SUM($EZ29:FR29)</f>
        <v>0.74473248060287456</v>
      </c>
      <c r="HG29" s="277">
        <f>SUM($EZ29:FS29)</f>
        <v>0.94004250828568092</v>
      </c>
      <c r="HH29" s="74">
        <f t="shared" si="182"/>
        <v>0</v>
      </c>
      <c r="HI29" s="276">
        <f t="shared" si="183"/>
        <v>6.4025746315691148E-2</v>
      </c>
      <c r="HJ29" s="276">
        <f t="shared" si="184"/>
        <v>0.12614334933571014</v>
      </c>
      <c r="HK29" s="276">
        <f t="shared" si="185"/>
        <v>0.18640967697720495</v>
      </c>
      <c r="HL29" s="276">
        <f t="shared" si="186"/>
        <v>0.24487990233701942</v>
      </c>
      <c r="HM29" s="276">
        <f t="shared" si="187"/>
        <v>0.46880752756174771</v>
      </c>
      <c r="HN29" s="276">
        <f t="shared" si="188"/>
        <v>0.69016578141553342</v>
      </c>
      <c r="HO29" s="276">
        <f t="shared" si="189"/>
        <v>0.90847815683779198</v>
      </c>
      <c r="HP29" s="276">
        <f t="shared" si="190"/>
        <v>1.1237865649624346</v>
      </c>
      <c r="HQ29" s="276">
        <f t="shared" si="191"/>
        <v>1.3361323402282796</v>
      </c>
      <c r="HR29" s="276">
        <f t="shared" si="192"/>
        <v>1.8787700977456694</v>
      </c>
      <c r="HS29" s="276">
        <f t="shared" si="193"/>
        <v>2.5038801286158621</v>
      </c>
      <c r="HT29" s="276">
        <f t="shared" si="194"/>
        <v>3.1189086752982536</v>
      </c>
      <c r="HU29" s="276">
        <f t="shared" si="195"/>
        <v>3.7240183272865486</v>
      </c>
      <c r="HV29" s="276">
        <f t="shared" si="196"/>
        <v>4.3193690519066266</v>
      </c>
      <c r="HW29" s="276">
        <f t="shared" si="197"/>
        <v>5.2730918904988293</v>
      </c>
      <c r="HX29" s="276">
        <f t="shared" si="198"/>
        <v>6.5437205451747156</v>
      </c>
      <c r="HY29" s="276">
        <f t="shared" si="199"/>
        <v>7.7771783327078321</v>
      </c>
      <c r="HZ29" s="276">
        <f t="shared" si="200"/>
        <v>8.9745526466171768</v>
      </c>
      <c r="IA29" s="277">
        <f t="shared" si="201"/>
        <v>10.136899069900332</v>
      </c>
      <c r="IB29" s="276">
        <f t="shared" si="202"/>
        <v>0</v>
      </c>
      <c r="IC29" s="276">
        <f t="shared" si="203"/>
        <v>6.2512968845775507E-2</v>
      </c>
      <c r="ID29" s="276">
        <f t="shared" si="204"/>
        <v>0.12333461886597057</v>
      </c>
      <c r="IE29" s="276">
        <f t="shared" si="205"/>
        <v>0.18251070951534437</v>
      </c>
      <c r="IF29" s="276">
        <f t="shared" si="206"/>
        <v>0.24008576220431574</v>
      </c>
      <c r="IG29" s="276">
        <f t="shared" si="207"/>
        <v>0.4614885302307023</v>
      </c>
      <c r="IH29" s="276">
        <f t="shared" si="208"/>
        <v>0.68078063560105895</v>
      </c>
      <c r="II29" s="276">
        <f t="shared" si="209"/>
        <v>0.89815888785751452</v>
      </c>
      <c r="IJ29" s="276">
        <f t="shared" si="210"/>
        <v>1.1136399899896063</v>
      </c>
      <c r="IK29" s="276">
        <f t="shared" si="211"/>
        <v>1.3272404992129576</v>
      </c>
      <c r="IL29" s="276">
        <f t="shared" si="212"/>
        <v>1.8622498972971731</v>
      </c>
      <c r="IM29" s="276">
        <f t="shared" si="213"/>
        <v>2.4818727376188354</v>
      </c>
      <c r="IN29" s="276">
        <f t="shared" si="214"/>
        <v>3.0940072604308932</v>
      </c>
      <c r="IO29" s="276">
        <f t="shared" si="215"/>
        <v>3.6987439641712276</v>
      </c>
      <c r="IP29" s="276">
        <f t="shared" si="216"/>
        <v>4.2961722535784679</v>
      </c>
      <c r="IQ29" s="276">
        <f t="shared" si="217"/>
        <v>5.253906937310731</v>
      </c>
      <c r="IR29" s="276">
        <f t="shared" si="218"/>
        <v>6.5458604481745022</v>
      </c>
      <c r="IS29" s="276">
        <f t="shared" si="219"/>
        <v>7.8119558907295668</v>
      </c>
      <c r="IT29" s="276">
        <f t="shared" si="220"/>
        <v>9.0527108065832937</v>
      </c>
      <c r="IU29" s="277">
        <f t="shared" si="221"/>
        <v>10.268632378900488</v>
      </c>
      <c r="IV29" s="74">
        <f t="shared" si="50"/>
        <v>0.36469979083323534</v>
      </c>
      <c r="IW29" s="275">
        <f t="shared" si="51"/>
        <v>2.9159840710358567</v>
      </c>
      <c r="IX29" s="275">
        <f t="shared" si="52"/>
        <v>11.023467059317333</v>
      </c>
      <c r="IY29" s="275">
        <f t="shared" si="53"/>
        <v>30.543903969400098</v>
      </c>
      <c r="IZ29" s="275">
        <f t="shared" si="54"/>
        <v>4.7680503070621416</v>
      </c>
      <c r="JA29" s="275">
        <f t="shared" si="55"/>
        <v>11.212013722646631</v>
      </c>
      <c r="JB29" s="74">
        <f t="shared" si="56"/>
        <v>0.36608763769797709</v>
      </c>
      <c r="JC29" s="275">
        <f t="shared" si="57"/>
        <v>2.9494357424745088</v>
      </c>
      <c r="JD29" s="275">
        <f t="shared" si="58"/>
        <v>11.19029238735809</v>
      </c>
      <c r="JE29" s="275">
        <f t="shared" si="59"/>
        <v>31.42680622403747</v>
      </c>
      <c r="JF29" s="275">
        <f t="shared" si="60"/>
        <v>4.8352719225101923</v>
      </c>
      <c r="JG29" s="275">
        <f t="shared" si="61"/>
        <v>11.483155497892012</v>
      </c>
      <c r="JH29" s="524">
        <f t="shared" si="38"/>
        <v>18.487471793311045</v>
      </c>
      <c r="JI29" s="525">
        <f t="shared" si="39"/>
        <v>54.106550846266664</v>
      </c>
      <c r="JJ29" s="524">
        <f t="shared" si="40"/>
        <v>18.328705885746462</v>
      </c>
      <c r="JK29" s="525">
        <f t="shared" si="41"/>
        <v>54.095239781261263</v>
      </c>
      <c r="JL29" s="524">
        <f t="shared" si="42"/>
        <v>36.816177679057503</v>
      </c>
      <c r="JM29" s="525">
        <f t="shared" si="43"/>
        <v>108.20179062752793</v>
      </c>
      <c r="JN29" s="7">
        <f t="shared" si="62"/>
        <v>0.51494557362657545</v>
      </c>
      <c r="JO29" s="7">
        <f t="shared" si="63"/>
        <v>2.2955035773724863</v>
      </c>
    </row>
    <row r="30" spans="1:275" s="3" customFormat="1" ht="13.5" customHeight="1" x14ac:dyDescent="0.2">
      <c r="A30" s="3" t="str">
        <f>'2021 estimates'!B30</f>
        <v>Brazil</v>
      </c>
      <c r="B30" s="3" t="str">
        <f>VLOOKUP(A30,'2021 estimates'!$B$4:$C$218,2)</f>
        <v>SACA</v>
      </c>
      <c r="C30" s="371" t="str">
        <f>VLOOKUP(A30,'2021 estimates'!$B$4:$F$218,4,FALSE)</f>
        <v>Latin America &amp; Caribbean</v>
      </c>
      <c r="D30" s="695">
        <f>'2021 estimates'!Q30</f>
        <v>12.4478381891936</v>
      </c>
      <c r="E30" s="4">
        <f>'2021 estimates'!R30</f>
        <v>3.7846321109703998</v>
      </c>
      <c r="F30" s="47">
        <f>1000*'2021 estimates'!G30/5</f>
        <v>1471559.2</v>
      </c>
      <c r="G30" s="47">
        <f t="shared" si="44"/>
        <v>1471559.2</v>
      </c>
      <c r="H30" s="47">
        <f>1000*'2021 estimates'!H30/5</f>
        <v>1491383.6</v>
      </c>
      <c r="I30" s="47">
        <f>1000*'2021 estimates'!I30/5</f>
        <v>1510002.2</v>
      </c>
      <c r="J30" s="47">
        <f>1000*'2021 estimates'!J30/5</f>
        <v>1622138.8</v>
      </c>
      <c r="K30" s="47">
        <f>1000*'2021 estimates'!K30/5</f>
        <v>1405410</v>
      </c>
      <c r="L30" s="73">
        <f t="shared" si="45"/>
        <v>1405410</v>
      </c>
      <c r="M30" s="47">
        <f>1000*'2021 estimates'!L30/5</f>
        <v>1425297.6</v>
      </c>
      <c r="N30" s="47">
        <f>1000*'2021 estimates'!M30/5</f>
        <v>1448932.4</v>
      </c>
      <c r="O30" s="47">
        <f>1000*'2021 estimates'!N30/5</f>
        <v>1565573.6</v>
      </c>
      <c r="P30" s="22">
        <v>0</v>
      </c>
      <c r="Q30" s="124">
        <f>IF('2021 estimates'!AD30&lt;&gt;"",'2021 estimates'!AD30*5/4,IF('2021 estimates'!AL30&lt;&gt;"",'2021 estimates'!AL30*15/14,'2021 estimates'!AN30*15/14))/100000</f>
        <v>1.6726190476190476E-4</v>
      </c>
      <c r="R30" s="124">
        <f>IF('2021 estimates'!AE30&lt;&gt;"",'2021 estimates'!AE30,IF('2021 estimates'!AL30&lt;&gt;"",'2021 estimates'!AL30*15/14,'2021 estimates'!AN30*15/14))/100000</f>
        <v>1.6726190476190476E-4</v>
      </c>
      <c r="S30" s="124">
        <f>IF('2021 estimates'!AF30&lt;&gt;"",'2021 estimates'!AF30,IF('2021 estimates'!AL30&lt;&gt;"",'2021 estimates'!AL30*15/14,'2021 estimates'!AN30*15/14))/100000</f>
        <v>1.6726190476190476E-4</v>
      </c>
      <c r="T30" s="124">
        <f>IF('2021 estimates'!AG30&lt;&gt;"",'2021 estimates'!AG30,'2021 estimates'!$AP30)/100000</f>
        <v>1.0576714513556621E-4</v>
      </c>
      <c r="U30" s="22">
        <v>0</v>
      </c>
      <c r="V30" s="124">
        <f>IF('2021 estimates'!AH30&lt;&gt;"",'2021 estimates'!AH30*5/4,IF('2021 estimates'!AM30&lt;&gt;"",'2021 estimates'!AM30*15/14,'2021 estimates'!AN30*15/14))/100000</f>
        <v>1.8154761904761902E-4</v>
      </c>
      <c r="W30" s="124">
        <f>IF('2021 estimates'!AI30&lt;&gt;"",'2021 estimates'!AI30,IF('2021 estimates'!AM30&lt;&gt;"",'2021 estimates'!AM30*15/14,'2021 estimates'!AN30*15/14))/100000</f>
        <v>1.8154761904761902E-4</v>
      </c>
      <c r="X30" s="124">
        <f>IF('2021 estimates'!AJ30&lt;&gt;"",'2021 estimates'!AJ30,IF('2021 estimates'!AM30&lt;&gt;"",'2021 estimates'!AM30*15/14,'2021 estimates'!AN30*15/14))/100000</f>
        <v>1.8154761904761902E-4</v>
      </c>
      <c r="Y30" s="124">
        <f>IF('2021 estimates'!AK30&lt;&gt;"",'2021 estimates'!AK30,'2021 estimates'!$AQ30)/100000</f>
        <v>1.1480063795853271E-4</v>
      </c>
      <c r="Z30" s="81">
        <f>VLOOKUP($A30,'Mortality-WHO Global Health Obs'!$B$3:$Q$218,7,FALSE)</f>
        <v>1.4149999999999999E-2</v>
      </c>
      <c r="AA30" s="82">
        <f>VLOOKUP($A30,'Mortality-WHO Global Health Obs'!$B$3:$Q$218,9,FALSE)</f>
        <v>4.2000000000000002E-4</v>
      </c>
      <c r="AB30" s="82">
        <f>VLOOKUP($A30,'Mortality-WHO Global Health Obs'!$B$3:$Q$218,11,FALSE)</f>
        <v>2.7E-4</v>
      </c>
      <c r="AC30" s="82">
        <f>VLOOKUP($A30,'Mortality-WHO Global Health Obs'!$B$3:$Q$218,13,FALSE)</f>
        <v>4.2000000000000002E-4</v>
      </c>
      <c r="AD30" s="82">
        <f>VLOOKUP($A30,'Mortality-WHO Global Health Obs'!$B$3:$Q$218,15,FALSE)</f>
        <v>2.2499999999999998E-3</v>
      </c>
      <c r="AE30" s="81">
        <f>VLOOKUP($A30,'Mortality-WHO Global Health Obs'!$B$3:$Q$218,8,FALSE)</f>
        <v>1.2290000000000001E-2</v>
      </c>
      <c r="AF30" s="82">
        <f>VLOOKUP($A30,'Mortality-WHO Global Health Obs'!$B$3:$Q$218,10,FALSE)</f>
        <v>3.8999999999999999E-4</v>
      </c>
      <c r="AG30" s="82">
        <f>VLOOKUP($A30,'Mortality-WHO Global Health Obs'!$B$3:$Q$218,12,FALSE)</f>
        <v>2.1000000000000001E-4</v>
      </c>
      <c r="AH30" s="82">
        <f>VLOOKUP($A30,'Mortality-WHO Global Health Obs'!$B$3:$Q$218,14,FALSE)</f>
        <v>2.5000000000000001E-4</v>
      </c>
      <c r="AI30" s="82">
        <f>VLOOKUP($A30,'Mortality-WHO Global Health Obs'!$B$3:$Q$218,16,FALSE)</f>
        <v>5.0000000000000001E-4</v>
      </c>
      <c r="AJ30" s="81">
        <f t="shared" si="0"/>
        <v>5.3552544370231152E-2</v>
      </c>
      <c r="AK30" s="82">
        <f t="shared" si="224"/>
        <v>1.589545486607568E-3</v>
      </c>
      <c r="AL30" s="82">
        <f t="shared" si="225"/>
        <v>1.0218506699620079E-3</v>
      </c>
      <c r="AM30" s="82">
        <f t="shared" si="226"/>
        <v>1.589545486607568E-3</v>
      </c>
      <c r="AN30" s="82">
        <f t="shared" si="227"/>
        <v>8.5154222496833989E-3</v>
      </c>
      <c r="AO30" s="81">
        <f t="shared" si="228"/>
        <v>4.6513128643826215E-2</v>
      </c>
      <c r="AP30" s="82">
        <f t="shared" si="229"/>
        <v>1.4760065232784559E-3</v>
      </c>
      <c r="AQ30" s="82">
        <f t="shared" si="230"/>
        <v>7.9477274330378399E-4</v>
      </c>
      <c r="AR30" s="82">
        <f t="shared" si="231"/>
        <v>9.461580277426E-4</v>
      </c>
      <c r="AS30" s="82">
        <f t="shared" si="232"/>
        <v>1.8923160554852E-3</v>
      </c>
      <c r="AT30" s="272">
        <f t="shared" si="46"/>
        <v>0</v>
      </c>
      <c r="AU30" s="266">
        <f t="shared" si="2"/>
        <v>246.13579476190475</v>
      </c>
      <c r="AV30" s="266">
        <f t="shared" si="3"/>
        <v>249.45166166666667</v>
      </c>
      <c r="AW30" s="266">
        <f t="shared" si="4"/>
        <v>252.56584416666666</v>
      </c>
      <c r="AX30" s="266">
        <f t="shared" si="47"/>
        <v>171.5689898896332</v>
      </c>
      <c r="AY30" s="272">
        <f t="shared" si="48"/>
        <v>0</v>
      </c>
      <c r="AZ30" s="266">
        <f t="shared" si="5"/>
        <v>255.14883928571425</v>
      </c>
      <c r="BA30" s="266">
        <f t="shared" si="6"/>
        <v>258.75938571428571</v>
      </c>
      <c r="BB30" s="266">
        <f t="shared" si="7"/>
        <v>263.05022738095232</v>
      </c>
      <c r="BC30" s="266">
        <f t="shared" si="8"/>
        <v>179.72884805103672</v>
      </c>
      <c r="BD30" s="74">
        <f t="shared" si="49"/>
        <v>0</v>
      </c>
      <c r="BE30" s="515">
        <f t="shared" si="64"/>
        <v>0</v>
      </c>
      <c r="BF30" s="515">
        <f t="shared" si="65"/>
        <v>245.94032813378121</v>
      </c>
      <c r="BG30" s="515">
        <f t="shared" si="66"/>
        <v>491.49003346760429</v>
      </c>
      <c r="BH30" s="515">
        <f t="shared" si="67"/>
        <v>736.64973642095481</v>
      </c>
      <c r="BI30" s="515">
        <f t="shared" si="68"/>
        <v>994.64145028461621</v>
      </c>
      <c r="BJ30" s="515">
        <f t="shared" si="69"/>
        <v>1242.9498699559174</v>
      </c>
      <c r="BK30" s="515">
        <f t="shared" si="70"/>
        <v>1491.0046850972672</v>
      </c>
      <c r="BL30" s="515">
        <f t="shared" si="71"/>
        <v>1738.8061547222651</v>
      </c>
      <c r="BM30" s="515">
        <f t="shared" si="72"/>
        <v>1986.3545375799727</v>
      </c>
      <c r="BN30" s="515">
        <f t="shared" si="73"/>
        <v>2261.5352302281785</v>
      </c>
      <c r="BO30" s="515">
        <f t="shared" si="74"/>
        <v>2510.308543826457</v>
      </c>
      <c r="BP30" s="515">
        <f t="shared" si="75"/>
        <v>2758.6867350426114</v>
      </c>
      <c r="BQ30" s="515">
        <f t="shared" si="76"/>
        <v>3006.6704314427361</v>
      </c>
      <c r="BR30" s="515">
        <f t="shared" si="77"/>
        <v>3254.2602595961735</v>
      </c>
      <c r="BS30" s="515">
        <f t="shared" si="78"/>
        <v>3761.4839269274885</v>
      </c>
      <c r="BT30" s="515">
        <f t="shared" si="79"/>
        <v>3900.4308939714938</v>
      </c>
      <c r="BU30" s="515">
        <f t="shared" si="80"/>
        <v>4038.1996923419874</v>
      </c>
      <c r="BV30" s="515">
        <f t="shared" si="81"/>
        <v>4174.8003120477679</v>
      </c>
      <c r="BW30" s="516">
        <f t="shared" si="82"/>
        <v>4310.242658389664</v>
      </c>
      <c r="BX30" s="515">
        <v>0</v>
      </c>
      <c r="BY30" s="515">
        <f t="shared" si="83"/>
        <v>0</v>
      </c>
      <c r="BZ30" s="515">
        <f t="shared" si="84"/>
        <v>254.96067750828408</v>
      </c>
      <c r="CA30" s="515">
        <f t="shared" si="85"/>
        <v>509.54530898485535</v>
      </c>
      <c r="CB30" s="515">
        <f t="shared" si="86"/>
        <v>763.75444906668508</v>
      </c>
      <c r="CC30" s="515">
        <f t="shared" si="87"/>
        <v>1031.9882901600292</v>
      </c>
      <c r="CD30" s="515">
        <f t="shared" si="88"/>
        <v>1289.8250189563196</v>
      </c>
      <c r="CE30" s="515">
        <f t="shared" si="89"/>
        <v>1547.4569075598233</v>
      </c>
      <c r="CF30" s="515">
        <f t="shared" si="90"/>
        <v>1804.8841187072646</v>
      </c>
      <c r="CG30" s="515">
        <f t="shared" si="91"/>
        <v>2062.1068150060805</v>
      </c>
      <c r="CH30" s="515">
        <f t="shared" si="92"/>
        <v>2357.5817306051581</v>
      </c>
      <c r="CI30" s="515">
        <f t="shared" si="93"/>
        <v>2618.277983355078</v>
      </c>
      <c r="CJ30" s="515">
        <f t="shared" si="94"/>
        <v>2878.7276929054624</v>
      </c>
      <c r="CK30" s="515">
        <f t="shared" si="95"/>
        <v>3138.9310924148185</v>
      </c>
      <c r="CL30" s="515">
        <f t="shared" si="96"/>
        <v>3398.8884148211541</v>
      </c>
      <c r="CM30" s="515">
        <f t="shared" si="97"/>
        <v>3953.122592328361</v>
      </c>
      <c r="CN30" s="515">
        <f t="shared" si="98"/>
        <v>4125.2080652577852</v>
      </c>
      <c r="CO30" s="515">
        <f t="shared" si="99"/>
        <v>4296.9682059966135</v>
      </c>
      <c r="CP30" s="515">
        <f t="shared" si="100"/>
        <v>4468.4036295940568</v>
      </c>
      <c r="CQ30" s="516">
        <f t="shared" si="101"/>
        <v>4639.514949936558</v>
      </c>
      <c r="CR30" s="515">
        <f t="shared" si="102"/>
        <v>0</v>
      </c>
      <c r="CS30" s="515">
        <f t="shared" si="103"/>
        <v>123.06789738095237</v>
      </c>
      <c r="CT30" s="515">
        <f t="shared" si="104"/>
        <v>369.00822551473357</v>
      </c>
      <c r="CU30" s="515">
        <f t="shared" si="105"/>
        <v>614.55793084855668</v>
      </c>
      <c r="CV30" s="515">
        <f t="shared" si="106"/>
        <v>859.71763380190714</v>
      </c>
      <c r="CW30" s="515">
        <f t="shared" si="107"/>
        <v>1119.3672811179495</v>
      </c>
      <c r="CX30" s="515">
        <f t="shared" si="108"/>
        <v>1367.6757007892506</v>
      </c>
      <c r="CY30" s="515">
        <f t="shared" si="109"/>
        <v>1615.7305159306004</v>
      </c>
      <c r="CZ30" s="515">
        <f t="shared" si="110"/>
        <v>1863.5319855555983</v>
      </c>
      <c r="DA30" s="515">
        <f t="shared" si="111"/>
        <v>2111.0803684133061</v>
      </c>
      <c r="DB30" s="515">
        <f t="shared" si="112"/>
        <v>2387.8181523115118</v>
      </c>
      <c r="DC30" s="515">
        <f t="shared" si="113"/>
        <v>2636.5914659097903</v>
      </c>
      <c r="DD30" s="515">
        <f t="shared" si="114"/>
        <v>2884.9696571259447</v>
      </c>
      <c r="DE30" s="515">
        <f t="shared" si="115"/>
        <v>3132.9533535260693</v>
      </c>
      <c r="DF30" s="515">
        <f t="shared" si="116"/>
        <v>3380.5431816795067</v>
      </c>
      <c r="DG30" s="515">
        <f t="shared" si="117"/>
        <v>3847.2684218723052</v>
      </c>
      <c r="DH30" s="515">
        <f t="shared" si="118"/>
        <v>3986.2153889163105</v>
      </c>
      <c r="DI30" s="515">
        <f t="shared" si="119"/>
        <v>4123.9841872868037</v>
      </c>
      <c r="DJ30" s="515">
        <f t="shared" si="120"/>
        <v>4260.5848069925842</v>
      </c>
      <c r="DK30" s="516">
        <f t="shared" si="121"/>
        <v>4396.0271533344803</v>
      </c>
      <c r="DL30" s="515">
        <f t="shared" si="122"/>
        <v>0</v>
      </c>
      <c r="DM30" s="515">
        <f t="shared" si="123"/>
        <v>127.57441964285712</v>
      </c>
      <c r="DN30" s="515">
        <f t="shared" si="124"/>
        <v>382.5350971511412</v>
      </c>
      <c r="DO30" s="515">
        <f t="shared" si="125"/>
        <v>637.11972862771245</v>
      </c>
      <c r="DP30" s="515">
        <f t="shared" si="126"/>
        <v>891.32886870954223</v>
      </c>
      <c r="DQ30" s="515">
        <f t="shared" si="127"/>
        <v>1161.367983017172</v>
      </c>
      <c r="DR30" s="515">
        <f t="shared" si="128"/>
        <v>1419.2047118134624</v>
      </c>
      <c r="DS30" s="515">
        <f t="shared" si="129"/>
        <v>1676.8366004169661</v>
      </c>
      <c r="DT30" s="515">
        <f t="shared" si="130"/>
        <v>1934.2638115644074</v>
      </c>
      <c r="DU30" s="515">
        <f t="shared" si="131"/>
        <v>2191.4865078632233</v>
      </c>
      <c r="DV30" s="515">
        <f t="shared" si="132"/>
        <v>2489.1068442956343</v>
      </c>
      <c r="DW30" s="515">
        <f t="shared" si="133"/>
        <v>2749.8030970455543</v>
      </c>
      <c r="DX30" s="515">
        <f t="shared" si="134"/>
        <v>3010.2528065959386</v>
      </c>
      <c r="DY30" s="515">
        <f t="shared" si="135"/>
        <v>3270.4562061052948</v>
      </c>
      <c r="DZ30" s="515">
        <f t="shared" si="136"/>
        <v>3530.4135285116304</v>
      </c>
      <c r="EA30" s="515">
        <f t="shared" si="137"/>
        <v>4042.9870163538794</v>
      </c>
      <c r="EB30" s="515">
        <f t="shared" si="138"/>
        <v>4215.0724892833032</v>
      </c>
      <c r="EC30" s="515">
        <f t="shared" si="139"/>
        <v>4386.8326300221315</v>
      </c>
      <c r="ED30" s="515">
        <f t="shared" si="140"/>
        <v>4558.2680536195749</v>
      </c>
      <c r="EE30" s="516">
        <f t="shared" si="141"/>
        <v>4729.379373962076</v>
      </c>
      <c r="EF30" s="276">
        <f t="shared" si="142"/>
        <v>0</v>
      </c>
      <c r="EG30" s="276">
        <f t="shared" si="143"/>
        <v>0.19546662812353172</v>
      </c>
      <c r="EH30" s="276">
        <f t="shared" si="144"/>
        <v>0.58608942808164333</v>
      </c>
      <c r="EI30" s="276">
        <f t="shared" si="145"/>
        <v>0.97609180855424427</v>
      </c>
      <c r="EJ30" s="276">
        <f t="shared" si="146"/>
        <v>1.3654747549429496</v>
      </c>
      <c r="EK30" s="276">
        <f t="shared" si="147"/>
        <v>1.1432419953654567</v>
      </c>
      <c r="EL30" s="276">
        <f t="shared" si="148"/>
        <v>1.3968465253170061</v>
      </c>
      <c r="EM30" s="276">
        <f t="shared" si="149"/>
        <v>1.6501920416688676</v>
      </c>
      <c r="EN30" s="276">
        <f t="shared" si="150"/>
        <v>1.9032788089590791</v>
      </c>
      <c r="EO30" s="276">
        <f t="shared" si="151"/>
        <v>2.1561070914554983</v>
      </c>
      <c r="EP30" s="276">
        <f t="shared" si="152"/>
        <v>3.7925305683879471</v>
      </c>
      <c r="EQ30" s="276">
        <f t="shared" si="153"/>
        <v>4.1876529505121063</v>
      </c>
      <c r="ER30" s="276">
        <f t="shared" si="154"/>
        <v>4.5821477665416657</v>
      </c>
      <c r="ES30" s="276">
        <f t="shared" si="155"/>
        <v>4.9760160132290769</v>
      </c>
      <c r="ET30" s="276">
        <f t="shared" si="156"/>
        <v>5.3692586857436675</v>
      </c>
      <c r="EU30" s="276">
        <f t="shared" si="157"/>
        <v>32.622022845627939</v>
      </c>
      <c r="EV30" s="276">
        <f t="shared" si="158"/>
        <v>33.80019151913951</v>
      </c>
      <c r="EW30" s="276">
        <f t="shared" si="159"/>
        <v>34.96837018385294</v>
      </c>
      <c r="EX30" s="276">
        <f t="shared" si="160"/>
        <v>36.126643547737508</v>
      </c>
      <c r="EY30" s="277">
        <f t="shared" si="161"/>
        <v>37.275095600500833</v>
      </c>
      <c r="EZ30" s="276">
        <f t="shared" si="162"/>
        <v>0</v>
      </c>
      <c r="FA30" s="276">
        <f t="shared" si="163"/>
        <v>0.18816177743016843</v>
      </c>
      <c r="FB30" s="276">
        <f t="shared" si="164"/>
        <v>0.56420780914295898</v>
      </c>
      <c r="FC30" s="276">
        <f t="shared" si="165"/>
        <v>0.93969920388447636</v>
      </c>
      <c r="FD30" s="276">
        <f t="shared" si="166"/>
        <v>1.3146367796986409</v>
      </c>
      <c r="FE30" s="276">
        <f t="shared" si="167"/>
        <v>0.92265691799542826</v>
      </c>
      <c r="FF30" s="276">
        <f t="shared" si="168"/>
        <v>1.1274971107818441</v>
      </c>
      <c r="FG30" s="276">
        <f t="shared" si="169"/>
        <v>1.3321745668442224</v>
      </c>
      <c r="FH30" s="276">
        <f t="shared" si="170"/>
        <v>1.5366894154698925</v>
      </c>
      <c r="FI30" s="276">
        <f t="shared" si="171"/>
        <v>1.7410417858434697</v>
      </c>
      <c r="FJ30" s="276">
        <f t="shared" si="172"/>
        <v>2.353974631032727</v>
      </c>
      <c r="FK30" s="276">
        <f t="shared" si="173"/>
        <v>2.6005178305683274</v>
      </c>
      <c r="FL30" s="276">
        <f t="shared" si="174"/>
        <v>2.8468278715962927</v>
      </c>
      <c r="FM30" s="276">
        <f t="shared" si="175"/>
        <v>3.0929049746170856</v>
      </c>
      <c r="FN30" s="276">
        <f t="shared" si="176"/>
        <v>3.3387493599226405</v>
      </c>
      <c r="FO30" s="276">
        <f t="shared" si="177"/>
        <v>7.6433751216130332</v>
      </c>
      <c r="FP30" s="276">
        <f t="shared" si="178"/>
        <v>7.9687073122085819</v>
      </c>
      <c r="FQ30" s="276">
        <f t="shared" si="179"/>
        <v>8.2934244535937829</v>
      </c>
      <c r="FR30" s="276">
        <f t="shared" si="180"/>
        <v>8.6175277085356221</v>
      </c>
      <c r="FS30" s="277">
        <f t="shared" si="181"/>
        <v>8.9410182376028455</v>
      </c>
      <c r="FT30" s="74">
        <f>SUM($EF30:EF30)</f>
        <v>0</v>
      </c>
      <c r="FU30" s="276">
        <f>SUM($EF30:EG30)</f>
        <v>0.19546662812353172</v>
      </c>
      <c r="FV30" s="276">
        <f>SUM($EF30:EH30)</f>
        <v>0.7815560562051751</v>
      </c>
      <c r="FW30" s="276">
        <f>SUM($EF30:EI30)</f>
        <v>1.7576478647594194</v>
      </c>
      <c r="FX30" s="276">
        <f>SUM($EF30:EJ30)</f>
        <v>3.1231226197023689</v>
      </c>
      <c r="FY30" s="276">
        <f>SUM($EF30:EK30)</f>
        <v>4.2663646150678254</v>
      </c>
      <c r="FZ30" s="276">
        <f>SUM($EF30:EL30)</f>
        <v>5.6632111403848313</v>
      </c>
      <c r="GA30" s="276">
        <f>SUM($EF30:EM30)</f>
        <v>7.3134031820536993</v>
      </c>
      <c r="GB30" s="276">
        <f>SUM($EF30:EN30)</f>
        <v>9.2166819910127789</v>
      </c>
      <c r="GC30" s="276">
        <f>SUM($EF30:EO30)</f>
        <v>11.372789082468277</v>
      </c>
      <c r="GD30" s="276">
        <f>SUM($EF30:EP30)</f>
        <v>15.165319650856224</v>
      </c>
      <c r="GE30" s="276">
        <f>SUM($EF30:EQ30)</f>
        <v>19.352972601368329</v>
      </c>
      <c r="GF30" s="276">
        <f>SUM($EF30:ER30)</f>
        <v>23.935120367909995</v>
      </c>
      <c r="GG30" s="276">
        <f>SUM($EF30:ES30)</f>
        <v>28.911136381139073</v>
      </c>
      <c r="GH30" s="276">
        <f>SUM($EF30:ET30)</f>
        <v>34.28039506688274</v>
      </c>
      <c r="GI30" s="276">
        <f>SUM($EF30:EU30)</f>
        <v>66.902417912510685</v>
      </c>
      <c r="GJ30" s="276">
        <f>SUM($EF30:EV30)</f>
        <v>100.70260943165019</v>
      </c>
      <c r="GK30" s="276">
        <f>SUM($EF30:EW30)</f>
        <v>135.67097961550314</v>
      </c>
      <c r="GL30" s="276">
        <f>SUM($EF30:EX30)</f>
        <v>171.79762316324064</v>
      </c>
      <c r="GM30" s="276">
        <f>SUM($EF30:EY30)</f>
        <v>209.07271876374148</v>
      </c>
      <c r="GN30" s="74">
        <f>SUM($EZ30:EZ30)</f>
        <v>0</v>
      </c>
      <c r="GO30" s="276">
        <f>SUM($EZ30:FA30)</f>
        <v>0.18816177743016843</v>
      </c>
      <c r="GP30" s="276">
        <f>SUM($EZ30:FB30)</f>
        <v>0.75236958657312747</v>
      </c>
      <c r="GQ30" s="276">
        <f>SUM($EZ30:FC30)</f>
        <v>1.6920687904576037</v>
      </c>
      <c r="GR30" s="276">
        <f>SUM($EZ30:FD30)</f>
        <v>3.0067055701562446</v>
      </c>
      <c r="GS30" s="276">
        <f>SUM($EZ30:FE30)</f>
        <v>3.9293624881516731</v>
      </c>
      <c r="GT30" s="276">
        <f>SUM($EZ30:FF30)</f>
        <v>5.0568595989335172</v>
      </c>
      <c r="GU30" s="276">
        <f>SUM($EZ30:FG30)</f>
        <v>6.3890341657777396</v>
      </c>
      <c r="GV30" s="276">
        <f>SUM($EZ30:FH30)</f>
        <v>7.9257235812476319</v>
      </c>
      <c r="GW30" s="276">
        <f>SUM($EZ30:FI30)</f>
        <v>9.6667653670911022</v>
      </c>
      <c r="GX30" s="276">
        <f>SUM($EZ30:FJ30)</f>
        <v>12.02073999812383</v>
      </c>
      <c r="GY30" s="276">
        <f>SUM($EZ30:FK30)</f>
        <v>14.621257828692157</v>
      </c>
      <c r="GZ30" s="276">
        <f>SUM($EZ30:FL30)</f>
        <v>17.468085700288448</v>
      </c>
      <c r="HA30" s="276">
        <f>SUM($EZ30:FM30)</f>
        <v>20.560990674905533</v>
      </c>
      <c r="HB30" s="276">
        <f>SUM($EZ30:FN30)</f>
        <v>23.899740034828174</v>
      </c>
      <c r="HC30" s="276">
        <f>SUM($EZ30:FO30)</f>
        <v>31.543115156441207</v>
      </c>
      <c r="HD30" s="276">
        <f>SUM($EZ30:FP30)</f>
        <v>39.51182246864979</v>
      </c>
      <c r="HE30" s="276">
        <f>SUM($EZ30:FQ30)</f>
        <v>47.805246922243569</v>
      </c>
      <c r="HF30" s="276">
        <f>SUM($EZ30:FR30)</f>
        <v>56.422774630779188</v>
      </c>
      <c r="HG30" s="277">
        <f>SUM($EZ30:FS30)</f>
        <v>65.363792868382035</v>
      </c>
      <c r="HH30" s="74">
        <f t="shared" si="182"/>
        <v>0</v>
      </c>
      <c r="HI30" s="276">
        <f t="shared" si="183"/>
        <v>245.94032813378121</v>
      </c>
      <c r="HJ30" s="276">
        <f t="shared" si="184"/>
        <v>491.49003346760429</v>
      </c>
      <c r="HK30" s="276">
        <f t="shared" si="185"/>
        <v>736.64973642095481</v>
      </c>
      <c r="HL30" s="276">
        <f t="shared" si="186"/>
        <v>981.42005642791662</v>
      </c>
      <c r="HM30" s="276">
        <f t="shared" si="187"/>
        <v>1242.9498699559174</v>
      </c>
      <c r="HN30" s="276">
        <f t="shared" si="188"/>
        <v>1491.0046850972672</v>
      </c>
      <c r="HO30" s="276">
        <f t="shared" si="189"/>
        <v>1738.8061547222651</v>
      </c>
      <c r="HP30" s="276">
        <f t="shared" si="190"/>
        <v>1986.3545375799727</v>
      </c>
      <c r="HQ30" s="276">
        <f t="shared" si="191"/>
        <v>2233.6500921551838</v>
      </c>
      <c r="HR30" s="276">
        <f t="shared" si="192"/>
        <v>2510.308543826457</v>
      </c>
      <c r="HS30" s="276">
        <f t="shared" si="193"/>
        <v>2758.6867350426114</v>
      </c>
      <c r="HT30" s="276">
        <f t="shared" si="194"/>
        <v>3006.6704314427361</v>
      </c>
      <c r="HU30" s="276">
        <f t="shared" si="195"/>
        <v>3254.2602595961735</v>
      </c>
      <c r="HV30" s="276">
        <f t="shared" si="196"/>
        <v>3501.4568450770962</v>
      </c>
      <c r="HW30" s="276">
        <f t="shared" si="197"/>
        <v>3900.4308939714938</v>
      </c>
      <c r="HX30" s="276">
        <f t="shared" si="198"/>
        <v>4038.1996923419874</v>
      </c>
      <c r="HY30" s="276">
        <f t="shared" si="199"/>
        <v>4174.8003120477679</v>
      </c>
      <c r="HZ30" s="276">
        <f t="shared" si="200"/>
        <v>4310.242658389664</v>
      </c>
      <c r="IA30" s="277">
        <f t="shared" si="201"/>
        <v>4444.5365526787964</v>
      </c>
      <c r="IB30" s="276">
        <f t="shared" si="202"/>
        <v>0</v>
      </c>
      <c r="IC30" s="276">
        <f t="shared" si="203"/>
        <v>254.96067750828408</v>
      </c>
      <c r="ID30" s="276">
        <f t="shared" si="204"/>
        <v>509.54530898485535</v>
      </c>
      <c r="IE30" s="276">
        <f t="shared" si="205"/>
        <v>763.75444906668508</v>
      </c>
      <c r="IF30" s="276">
        <f t="shared" si="206"/>
        <v>1017.5886515727008</v>
      </c>
      <c r="IG30" s="276">
        <f t="shared" si="207"/>
        <v>1289.8250189563196</v>
      </c>
      <c r="IH30" s="276">
        <f t="shared" si="208"/>
        <v>1547.4569075598233</v>
      </c>
      <c r="II30" s="276">
        <f t="shared" si="209"/>
        <v>1804.8841187072646</v>
      </c>
      <c r="IJ30" s="276">
        <f t="shared" si="210"/>
        <v>2062.1068150060805</v>
      </c>
      <c r="IK30" s="276">
        <f t="shared" si="211"/>
        <v>2319.1251589345225</v>
      </c>
      <c r="IL30" s="276">
        <f t="shared" si="212"/>
        <v>2618.277983355078</v>
      </c>
      <c r="IM30" s="276">
        <f t="shared" si="213"/>
        <v>2878.7276929054624</v>
      </c>
      <c r="IN30" s="276">
        <f t="shared" si="214"/>
        <v>3138.9310924148185</v>
      </c>
      <c r="IO30" s="276">
        <f t="shared" si="215"/>
        <v>3398.8884148211541</v>
      </c>
      <c r="IP30" s="276">
        <f t="shared" si="216"/>
        <v>3658.5998928421841</v>
      </c>
      <c r="IQ30" s="276">
        <f t="shared" si="217"/>
        <v>4125.2080652577852</v>
      </c>
      <c r="IR30" s="276">
        <f t="shared" si="218"/>
        <v>4296.9682059966135</v>
      </c>
      <c r="IS30" s="276">
        <f t="shared" si="219"/>
        <v>4468.4036295940568</v>
      </c>
      <c r="IT30" s="276">
        <f t="shared" si="220"/>
        <v>4639.514949936558</v>
      </c>
      <c r="IU30" s="277">
        <f t="shared" si="221"/>
        <v>4810.3027797499917</v>
      </c>
      <c r="IV30" s="74">
        <f t="shared" si="50"/>
        <v>26.703514561103606</v>
      </c>
      <c r="IW30" s="275">
        <f t="shared" si="51"/>
        <v>108.26538549271054</v>
      </c>
      <c r="IX30" s="275">
        <f t="shared" si="52"/>
        <v>190.87948358698569</v>
      </c>
      <c r="IY30" s="275">
        <f t="shared" si="53"/>
        <v>253.08171898180422</v>
      </c>
      <c r="IZ30" s="275">
        <f t="shared" si="54"/>
        <v>108.61612788026662</v>
      </c>
      <c r="JA30" s="275">
        <f t="shared" si="55"/>
        <v>144.73252565565102</v>
      </c>
      <c r="JB30" s="74">
        <f t="shared" si="56"/>
        <v>28.988761448206212</v>
      </c>
      <c r="JC30" s="275">
        <f t="shared" si="57"/>
        <v>117.58708616048693</v>
      </c>
      <c r="JD30" s="275">
        <f t="shared" si="58"/>
        <v>207.64137782025145</v>
      </c>
      <c r="JE30" s="275">
        <f t="shared" si="59"/>
        <v>279.92050372878265</v>
      </c>
      <c r="JF30" s="275">
        <f t="shared" si="60"/>
        <v>118.07240847631488</v>
      </c>
      <c r="JG30" s="275">
        <f t="shared" si="61"/>
        <v>158.53443228943183</v>
      </c>
      <c r="JH30" s="524">
        <f t="shared" si="38"/>
        <v>24449.473152372237</v>
      </c>
      <c r="JI30" s="525">
        <f t="shared" si="39"/>
        <v>44976.156948926291</v>
      </c>
      <c r="JJ30" s="524">
        <f t="shared" si="40"/>
        <v>25459.800341343122</v>
      </c>
      <c r="JK30" s="525">
        <f t="shared" si="41"/>
        <v>47371.607878167313</v>
      </c>
      <c r="JL30" s="524">
        <f t="shared" si="42"/>
        <v>49909.273493715358</v>
      </c>
      <c r="JM30" s="525">
        <f t="shared" si="43"/>
        <v>92347.764827093604</v>
      </c>
      <c r="JN30" s="7">
        <f t="shared" si="62"/>
        <v>58.180135101710917</v>
      </c>
      <c r="JO30" s="7">
        <f t="shared" si="63"/>
        <v>274.43651163212348</v>
      </c>
    </row>
    <row r="31" spans="1:275" s="3" customFormat="1" ht="13.5" customHeight="1" x14ac:dyDescent="0.2">
      <c r="A31" s="3" t="str">
        <f>'2021 estimates'!B31</f>
        <v>British Virgin Islands</v>
      </c>
      <c r="B31" s="3" t="str">
        <f>VLOOKUP(A31,'2021 estimates'!$B$4:$C$218,2)</f>
        <v>NAC</v>
      </c>
      <c r="C31" s="371" t="str">
        <f>VLOOKUP(A31,'2021 estimates'!$B$4:$F$218,4,FALSE)</f>
        <v>Latin America &amp; Caribbean</v>
      </c>
      <c r="D31" s="695">
        <f>'2021 estimates'!Q31</f>
        <v>11.35</v>
      </c>
      <c r="E31" s="4">
        <f>'2021 estimates'!R31</f>
        <v>3.5180341334650596</v>
      </c>
      <c r="F31" s="47">
        <f>1000*'2021 estimates'!G31/5</f>
        <v>180.4003147331774</v>
      </c>
      <c r="G31" s="47">
        <f t="shared" si="44"/>
        <v>180.4003147331774</v>
      </c>
      <c r="H31" s="47">
        <f>1000*'2021 estimates'!H31/5</f>
        <v>180.82067753861412</v>
      </c>
      <c r="I31" s="47">
        <f>1000*'2021 estimates'!I31/5</f>
        <v>190.35967966198518</v>
      </c>
      <c r="J31" s="47">
        <f>1000*'2021 estimates'!J31/5</f>
        <v>192.59083609084149</v>
      </c>
      <c r="K31" s="47">
        <f>1000*'2021 estimates'!K31/5</f>
        <v>172.55893163176219</v>
      </c>
      <c r="L31" s="73">
        <f t="shared" si="45"/>
        <v>172.55893163176219</v>
      </c>
      <c r="M31" s="47">
        <f>1000*'2021 estimates'!L31/5</f>
        <v>172.93079103657158</v>
      </c>
      <c r="N31" s="47">
        <f>1000*'2021 estimates'!M31/5</f>
        <v>182.19494055638788</v>
      </c>
      <c r="O31" s="47">
        <f>1000*'2021 estimates'!N31/5</f>
        <v>185.00813779277192</v>
      </c>
      <c r="P31" s="22">
        <v>0</v>
      </c>
      <c r="Q31" s="124">
        <f>IF('2021 estimates'!AD31&lt;&gt;"",'2021 estimates'!AD31*5/4,IF('2021 estimates'!AL31&lt;&gt;"",'2021 estimates'!AL31*15/14,'2021 estimates'!AN31*15/14))/100000</f>
        <v>1.5375E-4</v>
      </c>
      <c r="R31" s="124">
        <f>IF('2021 estimates'!AE31&lt;&gt;"",'2021 estimates'!AE31,IF('2021 estimates'!AL31&lt;&gt;"",'2021 estimates'!AL31*15/14,'2021 estimates'!AN31*15/14))/100000</f>
        <v>1.2300000000000001E-4</v>
      </c>
      <c r="S31" s="124">
        <f>IF('2021 estimates'!AF31&lt;&gt;"",'2021 estimates'!AF31,IF('2021 estimates'!AL31&lt;&gt;"",'2021 estimates'!AL31*15/14,'2021 estimates'!AN31*15/14))/100000</f>
        <v>1.26E-4</v>
      </c>
      <c r="T31" s="124">
        <f>IF('2021 estimates'!AG31&lt;&gt;"",'2021 estimates'!AG31,'2021 estimates'!$AP31)/100000</f>
        <v>1.26E-4</v>
      </c>
      <c r="U31" s="22">
        <v>0</v>
      </c>
      <c r="V31" s="124">
        <f>IF('2021 estimates'!AH31&lt;&gt;"",'2021 estimates'!AH31*5/4,IF('2021 estimates'!AM31&lt;&gt;"",'2021 estimates'!AM31*15/14,'2021 estimates'!AN31*15/14))/100000</f>
        <v>1.2625000000000001E-4</v>
      </c>
      <c r="W31" s="124">
        <f>IF('2021 estimates'!AI31&lt;&gt;"",'2021 estimates'!AI31,IF('2021 estimates'!AM31&lt;&gt;"",'2021 estimates'!AM31*15/14,'2021 estimates'!AN31*15/14))/100000</f>
        <v>1.01E-4</v>
      </c>
      <c r="X31" s="124">
        <f>IF('2021 estimates'!AJ31&lt;&gt;"",'2021 estimates'!AJ31,IF('2021 estimates'!AM31&lt;&gt;"",'2021 estimates'!AM31*15/14,'2021 estimates'!AN31*15/14))/100000</f>
        <v>2.5599999999999999E-4</v>
      </c>
      <c r="Y31" s="124">
        <f>IF('2021 estimates'!AK31&lt;&gt;"",'2021 estimates'!AK31,'2021 estimates'!$AQ31)/100000</f>
        <v>2.5599999999999999E-4</v>
      </c>
      <c r="Z31" s="81">
        <f>VLOOKUP($A31,'Mortality-WHO Global Health Obs'!$B$3:$Q$218,7,FALSE)</f>
        <v>2.7990000000000001E-2</v>
      </c>
      <c r="AA31" s="82">
        <f>VLOOKUP($A31,'Mortality-WHO Global Health Obs'!$B$3:$Q$218,9,FALSE)</f>
        <v>1.4400000000000001E-3</v>
      </c>
      <c r="AB31" s="82">
        <f>VLOOKUP($A31,'Mortality-WHO Global Health Obs'!$B$3:$Q$218,11,FALSE)</f>
        <v>3.8999999999999999E-4</v>
      </c>
      <c r="AC31" s="82">
        <f>VLOOKUP($A31,'Mortality-WHO Global Health Obs'!$B$3:$Q$218,13,FALSE)</f>
        <v>4.2000000000000002E-4</v>
      </c>
      <c r="AD31" s="82">
        <f>VLOOKUP($A31,'Mortality-WHO Global Health Obs'!$B$3:$Q$218,15,FALSE)</f>
        <v>1.31E-3</v>
      </c>
      <c r="AE31" s="81">
        <f>VLOOKUP($A31,'Mortality-WHO Global Health Obs'!$B$3:$Q$218,8,FALSE)</f>
        <v>2.376E-2</v>
      </c>
      <c r="AF31" s="82">
        <f>VLOOKUP($A31,'Mortality-WHO Global Health Obs'!$B$3:$Q$218,10,FALSE)</f>
        <v>1.2199999999999999E-3</v>
      </c>
      <c r="AG31" s="82">
        <f>VLOOKUP($A31,'Mortality-WHO Global Health Obs'!$B$3:$Q$218,12,FALSE)</f>
        <v>2.9E-4</v>
      </c>
      <c r="AH31" s="82">
        <f>VLOOKUP($A31,'Mortality-WHO Global Health Obs'!$B$3:$Q$218,14,FALSE)</f>
        <v>2.5999999999999998E-4</v>
      </c>
      <c r="AI31" s="82">
        <f>VLOOKUP($A31,'Mortality-WHO Global Health Obs'!$B$3:$Q$218,16,FALSE)</f>
        <v>5.6999999999999998E-4</v>
      </c>
      <c r="AJ31" s="81">
        <f t="shared" si="0"/>
        <v>9.846977539568702E-2</v>
      </c>
      <c r="AK31" s="82">
        <f t="shared" si="224"/>
        <v>5.0659691521896862E-3</v>
      </c>
      <c r="AL31" s="82">
        <f t="shared" si="225"/>
        <v>1.3720333120513732E-3</v>
      </c>
      <c r="AM31" s="82">
        <f t="shared" si="226"/>
        <v>1.477574336055325E-3</v>
      </c>
      <c r="AN31" s="82">
        <f t="shared" si="227"/>
        <v>4.6086247148392281E-3</v>
      </c>
      <c r="AO31" s="81">
        <f t="shared" si="228"/>
        <v>8.358849101112982E-2</v>
      </c>
      <c r="AP31" s="82">
        <f t="shared" si="229"/>
        <v>4.2920016428273722E-3</v>
      </c>
      <c r="AQ31" s="82">
        <f t="shared" si="230"/>
        <v>1.0202298987048674E-3</v>
      </c>
      <c r="AR31" s="82">
        <f t="shared" si="231"/>
        <v>9.1468887470091541E-4</v>
      </c>
      <c r="AS31" s="82">
        <f t="shared" si="232"/>
        <v>2.005279456075084E-3</v>
      </c>
      <c r="AT31" s="272">
        <f t="shared" si="46"/>
        <v>0</v>
      </c>
      <c r="AU31" s="266">
        <f t="shared" si="2"/>
        <v>2.7736548390226025E-2</v>
      </c>
      <c r="AV31" s="266">
        <f t="shared" si="3"/>
        <v>2.224094333724954E-2</v>
      </c>
      <c r="AW31" s="266">
        <f t="shared" si="4"/>
        <v>2.3985319637410133E-2</v>
      </c>
      <c r="AX31" s="266">
        <f t="shared" si="47"/>
        <v>2.4266445347446028E-2</v>
      </c>
      <c r="AY31" s="272">
        <f t="shared" si="48"/>
        <v>0</v>
      </c>
      <c r="AZ31" s="266">
        <f t="shared" si="5"/>
        <v>2.1785565118509979E-2</v>
      </c>
      <c r="BA31" s="266">
        <f t="shared" si="6"/>
        <v>1.746600989469373E-2</v>
      </c>
      <c r="BB31" s="266">
        <f t="shared" si="7"/>
        <v>4.6641904782435295E-2</v>
      </c>
      <c r="BC31" s="266">
        <f t="shared" si="8"/>
        <v>4.7362083274949611E-2</v>
      </c>
      <c r="BD31" s="74">
        <f t="shared" si="49"/>
        <v>0</v>
      </c>
      <c r="BE31" s="515">
        <f t="shared" si="64"/>
        <v>0</v>
      </c>
      <c r="BF31" s="515">
        <f t="shared" si="65"/>
        <v>2.7666469798825543E-2</v>
      </c>
      <c r="BG31" s="515">
        <f t="shared" si="66"/>
        <v>5.5193136533098978E-2</v>
      </c>
      <c r="BH31" s="515">
        <f t="shared" si="67"/>
        <v>8.2580706649902302E-2</v>
      </c>
      <c r="BI31" s="515">
        <f t="shared" si="68"/>
        <v>0.11008580496224159</v>
      </c>
      <c r="BJ31" s="515">
        <f t="shared" si="69"/>
        <v>0.1321605632820837</v>
      </c>
      <c r="BK31" s="515">
        <f t="shared" si="70"/>
        <v>0.15420505506625112</v>
      </c>
      <c r="BL31" s="515">
        <f t="shared" si="71"/>
        <v>0.17621932181296404</v>
      </c>
      <c r="BM31" s="515">
        <f t="shared" si="72"/>
        <v>0.19820340496354474</v>
      </c>
      <c r="BN31" s="515">
        <f t="shared" si="73"/>
        <v>0.23177151204005575</v>
      </c>
      <c r="BO31" s="515">
        <f t="shared" si="74"/>
        <v>0.25539691795819608</v>
      </c>
      <c r="BP31" s="515">
        <f t="shared" si="75"/>
        <v>0.27898744135997472</v>
      </c>
      <c r="BQ31" s="515">
        <f t="shared" si="76"/>
        <v>0.30254313374884312</v>
      </c>
      <c r="BR31" s="515">
        <f t="shared" si="77"/>
        <v>0.32606404655220883</v>
      </c>
      <c r="BS31" s="515">
        <f t="shared" si="78"/>
        <v>0.35364721871240667</v>
      </c>
      <c r="BT31" s="515">
        <f t="shared" si="79"/>
        <v>0.37623179779950428</v>
      </c>
      <c r="BU31" s="515">
        <f t="shared" si="80"/>
        <v>0.39871253251092442</v>
      </c>
      <c r="BV31" s="515">
        <f t="shared" si="81"/>
        <v>0.42108990032531829</v>
      </c>
      <c r="BW31" s="516">
        <f t="shared" si="82"/>
        <v>0.44336437652588007</v>
      </c>
      <c r="BX31" s="515">
        <v>0</v>
      </c>
      <c r="BY31" s="515">
        <f t="shared" si="83"/>
        <v>0</v>
      </c>
      <c r="BZ31" s="515">
        <f t="shared" si="84"/>
        <v>2.1738913463974885E-2</v>
      </c>
      <c r="CA31" s="515">
        <f t="shared" si="85"/>
        <v>4.3384723418780025E-2</v>
      </c>
      <c r="CB31" s="515">
        <f t="shared" si="86"/>
        <v>6.4937828608512452E-2</v>
      </c>
      <c r="CC31" s="515">
        <f t="shared" si="87"/>
        <v>8.6584812558760743E-2</v>
      </c>
      <c r="CD31" s="515">
        <f t="shared" si="88"/>
        <v>0.10395362595597256</v>
      </c>
      <c r="CE31" s="515">
        <f t="shared" si="89"/>
        <v>0.12130472820670836</v>
      </c>
      <c r="CF31" s="515">
        <f t="shared" si="90"/>
        <v>0.13863813737119496</v>
      </c>
      <c r="CG31" s="515">
        <f t="shared" si="91"/>
        <v>0.15595387149124298</v>
      </c>
      <c r="CH31" s="515">
        <f t="shared" si="92"/>
        <v>0.18253330297902987</v>
      </c>
      <c r="CI31" s="515">
        <f t="shared" si="93"/>
        <v>0.22898700125259008</v>
      </c>
      <c r="CJ31" s="515">
        <f t="shared" si="94"/>
        <v>0.2753982282721037</v>
      </c>
      <c r="CK31" s="515">
        <f t="shared" si="95"/>
        <v>0.3217670228677928</v>
      </c>
      <c r="CL31" s="515">
        <f t="shared" si="96"/>
        <v>0.3680934238343781</v>
      </c>
      <c r="CM31" s="515">
        <f t="shared" si="97"/>
        <v>0.42077570222927585</v>
      </c>
      <c r="CN31" s="515">
        <f t="shared" si="98"/>
        <v>0.46724741854228197</v>
      </c>
      <c r="CO31" s="515">
        <f t="shared" si="99"/>
        <v>0.51362603944962504</v>
      </c>
      <c r="CP31" s="515">
        <f t="shared" si="100"/>
        <v>0.55991175144655958</v>
      </c>
      <c r="CQ31" s="516">
        <f t="shared" si="101"/>
        <v>0.60610474065473952</v>
      </c>
      <c r="CR31" s="515">
        <f t="shared" si="102"/>
        <v>0</v>
      </c>
      <c r="CS31" s="515">
        <f t="shared" si="103"/>
        <v>1.3868274195113012E-2</v>
      </c>
      <c r="CT31" s="515">
        <f t="shared" si="104"/>
        <v>4.1534743993938555E-2</v>
      </c>
      <c r="CU31" s="515">
        <f t="shared" si="105"/>
        <v>6.9061410728211994E-2</v>
      </c>
      <c r="CV31" s="515">
        <f t="shared" si="106"/>
        <v>9.6448980845015311E-2</v>
      </c>
      <c r="CW31" s="515">
        <f t="shared" si="107"/>
        <v>0.12120627663086636</v>
      </c>
      <c r="CX31" s="515">
        <f t="shared" si="108"/>
        <v>0.14328103495070846</v>
      </c>
      <c r="CY31" s="515">
        <f t="shared" si="109"/>
        <v>0.16532552673487588</v>
      </c>
      <c r="CZ31" s="515">
        <f t="shared" si="110"/>
        <v>0.1873397934815888</v>
      </c>
      <c r="DA31" s="515">
        <f t="shared" si="111"/>
        <v>0.2093238766321695</v>
      </c>
      <c r="DB31" s="515">
        <f t="shared" si="112"/>
        <v>0.24376417185876081</v>
      </c>
      <c r="DC31" s="515">
        <f t="shared" si="113"/>
        <v>0.26738957777690114</v>
      </c>
      <c r="DD31" s="515">
        <f t="shared" si="114"/>
        <v>0.29098010117867978</v>
      </c>
      <c r="DE31" s="515">
        <f t="shared" si="115"/>
        <v>0.31453579356754818</v>
      </c>
      <c r="DF31" s="515">
        <f t="shared" si="116"/>
        <v>0.3380567063709139</v>
      </c>
      <c r="DG31" s="515">
        <f t="shared" si="117"/>
        <v>0.3657804413861297</v>
      </c>
      <c r="DH31" s="515">
        <f t="shared" si="118"/>
        <v>0.3883650204732273</v>
      </c>
      <c r="DI31" s="515">
        <f t="shared" si="119"/>
        <v>0.41084575518464744</v>
      </c>
      <c r="DJ31" s="515">
        <f t="shared" si="120"/>
        <v>0.43322312299904131</v>
      </c>
      <c r="DK31" s="516">
        <f t="shared" si="121"/>
        <v>0.45549759919960309</v>
      </c>
      <c r="DL31" s="515">
        <f t="shared" si="122"/>
        <v>0</v>
      </c>
      <c r="DM31" s="515">
        <f t="shared" si="123"/>
        <v>1.089278255925499E-2</v>
      </c>
      <c r="DN31" s="515">
        <f t="shared" si="124"/>
        <v>3.2631696023229878E-2</v>
      </c>
      <c r="DO31" s="515">
        <f t="shared" si="125"/>
        <v>5.4277505978035018E-2</v>
      </c>
      <c r="DP31" s="515">
        <f t="shared" si="126"/>
        <v>7.5830611167767445E-2</v>
      </c>
      <c r="DQ31" s="515">
        <f t="shared" si="127"/>
        <v>9.5317817506107613E-2</v>
      </c>
      <c r="DR31" s="515">
        <f t="shared" si="128"/>
        <v>0.11268663090331943</v>
      </c>
      <c r="DS31" s="515">
        <f t="shared" si="129"/>
        <v>0.13003773315405523</v>
      </c>
      <c r="DT31" s="515">
        <f t="shared" si="130"/>
        <v>0.14737114231854181</v>
      </c>
      <c r="DU31" s="515">
        <f t="shared" si="131"/>
        <v>0.16468687643858984</v>
      </c>
      <c r="DV31" s="515">
        <f t="shared" si="132"/>
        <v>0.20585425537024751</v>
      </c>
      <c r="DW31" s="515">
        <f t="shared" si="133"/>
        <v>0.25230795364380776</v>
      </c>
      <c r="DX31" s="515">
        <f t="shared" si="134"/>
        <v>0.29871918066332137</v>
      </c>
      <c r="DY31" s="515">
        <f t="shared" si="135"/>
        <v>0.34508797525901047</v>
      </c>
      <c r="DZ31" s="515">
        <f t="shared" si="136"/>
        <v>0.39141437622559572</v>
      </c>
      <c r="EA31" s="515">
        <f t="shared" si="137"/>
        <v>0.44445674386675066</v>
      </c>
      <c r="EB31" s="515">
        <f t="shared" si="138"/>
        <v>0.49092846017975678</v>
      </c>
      <c r="EC31" s="515">
        <f t="shared" si="139"/>
        <v>0.53730708108709979</v>
      </c>
      <c r="ED31" s="515">
        <f t="shared" si="140"/>
        <v>0.58359279308403433</v>
      </c>
      <c r="EE31" s="516">
        <f t="shared" si="141"/>
        <v>0.62978578229221427</v>
      </c>
      <c r="EF31" s="276">
        <f t="shared" si="142"/>
        <v>0</v>
      </c>
      <c r="EG31" s="276">
        <f t="shared" si="143"/>
        <v>7.0078591400481405E-5</v>
      </c>
      <c r="EH31" s="276">
        <f t="shared" si="144"/>
        <v>2.0988165595258479E-4</v>
      </c>
      <c r="EI31" s="276">
        <f t="shared" si="145"/>
        <v>3.4897827342270484E-4</v>
      </c>
      <c r="EJ31" s="276">
        <f t="shared" si="146"/>
        <v>4.8737201360011086E-4</v>
      </c>
      <c r="EK31" s="276">
        <f t="shared" si="147"/>
        <v>1.6618501740741048E-4</v>
      </c>
      <c r="EL31" s="276">
        <f t="shared" si="148"/>
        <v>1.964515530821242E-4</v>
      </c>
      <c r="EM31" s="276">
        <f t="shared" si="149"/>
        <v>2.2667659053663211E-4</v>
      </c>
      <c r="EN31" s="276">
        <f t="shared" si="150"/>
        <v>2.5686018666883277E-4</v>
      </c>
      <c r="EO31" s="276">
        <f t="shared" si="151"/>
        <v>2.8700239829861264E-4</v>
      </c>
      <c r="EP31" s="276">
        <f t="shared" si="152"/>
        <v>3.5991371926981852E-4</v>
      </c>
      <c r="EQ31" s="276">
        <f t="shared" si="153"/>
        <v>3.9479623563150865E-4</v>
      </c>
      <c r="ER31" s="276">
        <f t="shared" si="154"/>
        <v>4.2962724854170509E-4</v>
      </c>
      <c r="ES31" s="276">
        <f t="shared" si="155"/>
        <v>4.6440683404439176E-4</v>
      </c>
      <c r="ET31" s="276">
        <f t="shared" si="156"/>
        <v>4.9913506807127501E-4</v>
      </c>
      <c r="EU31" s="276">
        <f t="shared" si="157"/>
        <v>1.681866260348468E-3</v>
      </c>
      <c r="EV31" s="276">
        <f t="shared" si="158"/>
        <v>1.785710636025908E-3</v>
      </c>
      <c r="EW31" s="276">
        <f t="shared" si="159"/>
        <v>1.8890775330521739E-3</v>
      </c>
      <c r="EX31" s="276">
        <f t="shared" si="160"/>
        <v>1.991969146884274E-3</v>
      </c>
      <c r="EY31" s="277">
        <f t="shared" si="161"/>
        <v>2.0943876628844583E-3</v>
      </c>
      <c r="EZ31" s="276">
        <f t="shared" si="162"/>
        <v>0</v>
      </c>
      <c r="FA31" s="276">
        <f t="shared" si="163"/>
        <v>4.6651654535094084E-5</v>
      </c>
      <c r="FB31" s="276">
        <f t="shared" si="164"/>
        <v>1.3975516370484155E-4</v>
      </c>
      <c r="FC31" s="276">
        <f t="shared" si="165"/>
        <v>2.3245992877755366E-4</v>
      </c>
      <c r="FD31" s="276">
        <f t="shared" si="166"/>
        <v>3.2476765749611084E-4</v>
      </c>
      <c r="FE31" s="276">
        <f t="shared" si="167"/>
        <v>9.7196497481904517E-5</v>
      </c>
      <c r="FF31" s="276">
        <f t="shared" si="168"/>
        <v>1.1490764395793032E-4</v>
      </c>
      <c r="FG31" s="276">
        <f t="shared" si="169"/>
        <v>1.3260073020713916E-4</v>
      </c>
      <c r="FH31" s="276">
        <f t="shared" si="170"/>
        <v>1.5027577464571843E-4</v>
      </c>
      <c r="FI31" s="276">
        <f t="shared" si="171"/>
        <v>1.6793279567107639E-4</v>
      </c>
      <c r="FJ31" s="276">
        <f t="shared" si="172"/>
        <v>1.8820650887508498E-4</v>
      </c>
      <c r="FK31" s="276">
        <f t="shared" si="173"/>
        <v>2.3067776292168442E-4</v>
      </c>
      <c r="FL31" s="276">
        <f t="shared" si="174"/>
        <v>2.7311018674620614E-4</v>
      </c>
      <c r="FM31" s="276">
        <f t="shared" si="175"/>
        <v>3.1550381584998356E-4</v>
      </c>
      <c r="FN31" s="276">
        <f t="shared" si="176"/>
        <v>3.5785868570189209E-4</v>
      </c>
      <c r="FO31" s="276">
        <f t="shared" si="177"/>
        <v>8.9036696194352491E-4</v>
      </c>
      <c r="FP31" s="276">
        <f t="shared" si="178"/>
        <v>9.8346236760648285E-4</v>
      </c>
      <c r="FQ31" s="276">
        <f t="shared" si="179"/>
        <v>1.0763712780150546E-3</v>
      </c>
      <c r="FR31" s="276">
        <f t="shared" si="180"/>
        <v>1.1690940667696309E-3</v>
      </c>
      <c r="FS31" s="277">
        <f t="shared" si="181"/>
        <v>1.2616311067221797E-3</v>
      </c>
      <c r="FT31" s="74">
        <f>SUM($EF31:EF31)</f>
        <v>0</v>
      </c>
      <c r="FU31" s="276">
        <f>SUM($EF31:EG31)</f>
        <v>7.0078591400481405E-5</v>
      </c>
      <c r="FV31" s="276">
        <f>SUM($EF31:EH31)</f>
        <v>2.7996024735306619E-4</v>
      </c>
      <c r="FW31" s="276">
        <f>SUM($EF31:EI31)</f>
        <v>6.2893852077577103E-4</v>
      </c>
      <c r="FX31" s="276">
        <f>SUM($EF31:EJ31)</f>
        <v>1.1163105343758818E-3</v>
      </c>
      <c r="FY31" s="276">
        <f>SUM($EF31:EK31)</f>
        <v>1.2824955517832923E-3</v>
      </c>
      <c r="FZ31" s="276">
        <f>SUM($EF31:EL31)</f>
        <v>1.4789471048654165E-3</v>
      </c>
      <c r="GA31" s="276">
        <f>SUM($EF31:EM31)</f>
        <v>1.7056236954020485E-3</v>
      </c>
      <c r="GB31" s="276">
        <f>SUM($EF31:EN31)</f>
        <v>1.9624838820708813E-3</v>
      </c>
      <c r="GC31" s="276">
        <f>SUM($EF31:EO31)</f>
        <v>2.2494862803694939E-3</v>
      </c>
      <c r="GD31" s="276">
        <f>SUM($EF31:EP31)</f>
        <v>2.6093999996393124E-3</v>
      </c>
      <c r="GE31" s="276">
        <f>SUM($EF31:EQ31)</f>
        <v>3.0041962352708208E-3</v>
      </c>
      <c r="GF31" s="276">
        <f>SUM($EF31:ER31)</f>
        <v>3.433823483812526E-3</v>
      </c>
      <c r="GG31" s="276">
        <f>SUM($EF31:ES31)</f>
        <v>3.8982303178569178E-3</v>
      </c>
      <c r="GH31" s="276">
        <f>SUM($EF31:ET31)</f>
        <v>4.3973653859281925E-3</v>
      </c>
      <c r="GI31" s="276">
        <f>SUM($EF31:EU31)</f>
        <v>6.0792316462766607E-3</v>
      </c>
      <c r="GJ31" s="276">
        <f>SUM($EF31:EV31)</f>
        <v>7.8649422823025682E-3</v>
      </c>
      <c r="GK31" s="276">
        <f>SUM($EF31:EW31)</f>
        <v>9.7540198153547412E-3</v>
      </c>
      <c r="GL31" s="276">
        <f>SUM($EF31:EX31)</f>
        <v>1.1745988962239015E-2</v>
      </c>
      <c r="GM31" s="276">
        <f>SUM($EF31:EY31)</f>
        <v>1.3840376625123474E-2</v>
      </c>
      <c r="GN31" s="74">
        <f>SUM($EZ31:EZ31)</f>
        <v>0</v>
      </c>
      <c r="GO31" s="276">
        <f>SUM($EZ31:FA31)</f>
        <v>4.6651654535094084E-5</v>
      </c>
      <c r="GP31" s="276">
        <f>SUM($EZ31:FB31)</f>
        <v>1.8640681823993562E-4</v>
      </c>
      <c r="GQ31" s="276">
        <f>SUM($EZ31:FC31)</f>
        <v>4.1886674701748926E-4</v>
      </c>
      <c r="GR31" s="276">
        <f>SUM($EZ31:FD31)</f>
        <v>7.436344045136001E-4</v>
      </c>
      <c r="GS31" s="276">
        <f>SUM($EZ31:FE31)</f>
        <v>8.4083090199550464E-4</v>
      </c>
      <c r="GT31" s="276">
        <f>SUM($EZ31:FF31)</f>
        <v>9.5573854595343494E-4</v>
      </c>
      <c r="GU31" s="276">
        <f>SUM($EZ31:FG31)</f>
        <v>1.088339276160574E-3</v>
      </c>
      <c r="GV31" s="276">
        <f>SUM($EZ31:FH31)</f>
        <v>1.2386150508062925E-3</v>
      </c>
      <c r="GW31" s="276">
        <f>SUM($EZ31:FI31)</f>
        <v>1.4065478464773688E-3</v>
      </c>
      <c r="GX31" s="276">
        <f>SUM($EZ31:FJ31)</f>
        <v>1.5947543553524539E-3</v>
      </c>
      <c r="GY31" s="276">
        <f>SUM($EZ31:FK31)</f>
        <v>1.8254321182741384E-3</v>
      </c>
      <c r="GZ31" s="276">
        <f>SUM($EZ31:FL31)</f>
        <v>2.0985423050203446E-3</v>
      </c>
      <c r="HA31" s="276">
        <f>SUM($EZ31:FM31)</f>
        <v>2.4140461208703281E-3</v>
      </c>
      <c r="HB31" s="276">
        <f>SUM($EZ31:FN31)</f>
        <v>2.77190480657222E-3</v>
      </c>
      <c r="HC31" s="276">
        <f>SUM($EZ31:FO31)</f>
        <v>3.6622717685157449E-3</v>
      </c>
      <c r="HD31" s="276">
        <f>SUM($EZ31:FP31)</f>
        <v>4.6457341361222275E-3</v>
      </c>
      <c r="HE31" s="276">
        <f>SUM($EZ31:FQ31)</f>
        <v>5.7221054141372817E-3</v>
      </c>
      <c r="HF31" s="276">
        <f>SUM($EZ31:FR31)</f>
        <v>6.8911994809069121E-3</v>
      </c>
      <c r="HG31" s="277">
        <f>SUM($EZ31:FS31)</f>
        <v>8.152830587629091E-3</v>
      </c>
      <c r="HH31" s="74">
        <f t="shared" si="182"/>
        <v>0</v>
      </c>
      <c r="HI31" s="276">
        <f t="shared" si="183"/>
        <v>2.7666469798825543E-2</v>
      </c>
      <c r="HJ31" s="276">
        <f t="shared" si="184"/>
        <v>5.5193136533098978E-2</v>
      </c>
      <c r="HK31" s="276">
        <f t="shared" si="185"/>
        <v>8.2580706649902302E-2</v>
      </c>
      <c r="HL31" s="276">
        <f t="shared" si="186"/>
        <v>0.10982988302652821</v>
      </c>
      <c r="HM31" s="276">
        <f t="shared" si="187"/>
        <v>0.1321605632820837</v>
      </c>
      <c r="HN31" s="276">
        <f t="shared" si="188"/>
        <v>0.15420505506625112</v>
      </c>
      <c r="HO31" s="276">
        <f t="shared" si="189"/>
        <v>0.17621932181296404</v>
      </c>
      <c r="HP31" s="276">
        <f t="shared" si="190"/>
        <v>0.19820340496354474</v>
      </c>
      <c r="HQ31" s="276">
        <f t="shared" si="191"/>
        <v>0.22015734590249567</v>
      </c>
      <c r="HR31" s="276">
        <f t="shared" si="192"/>
        <v>0.25539691795819608</v>
      </c>
      <c r="HS31" s="276">
        <f t="shared" si="193"/>
        <v>0.27898744135997472</v>
      </c>
      <c r="HT31" s="276">
        <f t="shared" si="194"/>
        <v>0.30254313374884312</v>
      </c>
      <c r="HU31" s="276">
        <f t="shared" si="195"/>
        <v>0.32606404655220883</v>
      </c>
      <c r="HV31" s="276">
        <f t="shared" si="196"/>
        <v>0.34955023112154771</v>
      </c>
      <c r="HW31" s="276">
        <f t="shared" si="197"/>
        <v>0.37623179779950428</v>
      </c>
      <c r="HX31" s="276">
        <f t="shared" si="198"/>
        <v>0.39871253251092442</v>
      </c>
      <c r="HY31" s="276">
        <f t="shared" si="199"/>
        <v>0.42108990032531829</v>
      </c>
      <c r="HZ31" s="276">
        <f t="shared" si="200"/>
        <v>0.44336437652588007</v>
      </c>
      <c r="IA31" s="277">
        <f t="shared" si="201"/>
        <v>0.46553643421044166</v>
      </c>
      <c r="IB31" s="276">
        <f t="shared" si="202"/>
        <v>0</v>
      </c>
      <c r="IC31" s="276">
        <f t="shared" si="203"/>
        <v>2.1738913463974885E-2</v>
      </c>
      <c r="ID31" s="276">
        <f t="shared" si="204"/>
        <v>4.3384723418780025E-2</v>
      </c>
      <c r="IE31" s="276">
        <f t="shared" si="205"/>
        <v>6.4937828608512452E-2</v>
      </c>
      <c r="IF31" s="276">
        <f t="shared" si="206"/>
        <v>8.6398626069526308E-2</v>
      </c>
      <c r="IG31" s="276">
        <f t="shared" si="207"/>
        <v>0.10395362595597256</v>
      </c>
      <c r="IH31" s="276">
        <f t="shared" si="208"/>
        <v>0.12130472820670836</v>
      </c>
      <c r="II31" s="276">
        <f t="shared" si="209"/>
        <v>0.13863813737119496</v>
      </c>
      <c r="IJ31" s="276">
        <f t="shared" si="210"/>
        <v>0.15595387149124298</v>
      </c>
      <c r="IK31" s="276">
        <f t="shared" si="211"/>
        <v>0.17325194859026566</v>
      </c>
      <c r="IL31" s="276">
        <f t="shared" si="212"/>
        <v>0.22898700125259008</v>
      </c>
      <c r="IM31" s="276">
        <f t="shared" si="213"/>
        <v>0.2753982282721037</v>
      </c>
      <c r="IN31" s="276">
        <f t="shared" si="214"/>
        <v>0.3217670228677928</v>
      </c>
      <c r="IO31" s="276">
        <f t="shared" si="215"/>
        <v>0.3680934238343781</v>
      </c>
      <c r="IP31" s="276">
        <f t="shared" si="216"/>
        <v>0.41437746993111152</v>
      </c>
      <c r="IQ31" s="276">
        <f t="shared" si="217"/>
        <v>0.46724741854228197</v>
      </c>
      <c r="IR31" s="276">
        <f t="shared" si="218"/>
        <v>0.51362603944962504</v>
      </c>
      <c r="IS31" s="276">
        <f t="shared" si="219"/>
        <v>0.55991175144655958</v>
      </c>
      <c r="IT31" s="276">
        <f t="shared" si="220"/>
        <v>0.60610474065473952</v>
      </c>
      <c r="IU31" s="277">
        <f t="shared" si="221"/>
        <v>0.65220519282296696</v>
      </c>
      <c r="IV31" s="74">
        <f t="shared" si="50"/>
        <v>24.429586480601127</v>
      </c>
      <c r="IW31" s="275">
        <f t="shared" si="51"/>
        <v>91.351269312752123</v>
      </c>
      <c r="IX31" s="275">
        <f t="shared" si="52"/>
        <v>152.72692345156523</v>
      </c>
      <c r="IY31" s="275">
        <f t="shared" si="53"/>
        <v>212.78171643188475</v>
      </c>
      <c r="IZ31" s="275">
        <f t="shared" si="54"/>
        <v>89.502593081639489</v>
      </c>
      <c r="JA31" s="275">
        <f t="shared" si="55"/>
        <v>120.3223739192008</v>
      </c>
      <c r="JB31" s="74">
        <f t="shared" si="56"/>
        <v>20.081345762590381</v>
      </c>
      <c r="JC31" s="275">
        <f t="shared" si="57"/>
        <v>75.147836854828057</v>
      </c>
      <c r="JD31" s="275">
        <f t="shared" si="58"/>
        <v>163.8575756410707</v>
      </c>
      <c r="JE31" s="275">
        <f t="shared" si="59"/>
        <v>290.08241795558081</v>
      </c>
      <c r="JF31" s="275">
        <f t="shared" si="60"/>
        <v>86.362252752829704</v>
      </c>
      <c r="JG31" s="275">
        <f t="shared" si="61"/>
        <v>137.29229405351748</v>
      </c>
      <c r="JH31" s="524">
        <f t="shared" si="38"/>
        <v>2.4999175862523275</v>
      </c>
      <c r="JI31" s="525">
        <f t="shared" si="39"/>
        <v>4.5489080198753786</v>
      </c>
      <c r="JJ31" s="524">
        <f t="shared" si="40"/>
        <v>2.3157305848075982</v>
      </c>
      <c r="JK31" s="525">
        <f t="shared" si="41"/>
        <v>4.9991109824269255</v>
      </c>
      <c r="JL31" s="524">
        <f t="shared" si="42"/>
        <v>4.8156481710599257</v>
      </c>
      <c r="JM31" s="525">
        <f t="shared" si="43"/>
        <v>9.5480190023023042</v>
      </c>
      <c r="JN31" s="7">
        <f t="shared" si="62"/>
        <v>7.1692701925004125E-3</v>
      </c>
      <c r="JO31" s="7">
        <f t="shared" si="63"/>
        <v>2.1993207212752566E-2</v>
      </c>
    </row>
    <row r="32" spans="1:275" s="3" customFormat="1" ht="13.5" customHeight="1" x14ac:dyDescent="0.2">
      <c r="A32" s="3" t="str">
        <f>'2021 estimates'!B32</f>
        <v>Brunei Darussalam</v>
      </c>
      <c r="B32" s="3" t="str">
        <f>VLOOKUP(A32,'2021 estimates'!$B$4:$C$218,2)</f>
        <v>WP</v>
      </c>
      <c r="C32" s="371" t="str">
        <f>VLOOKUP(A32,'2021 estimates'!$B$4:$F$218,4,FALSE)</f>
        <v>East Asia &amp; Pacific</v>
      </c>
      <c r="D32" s="695">
        <f>'2021 estimates'!Q32</f>
        <v>9.5526773523982307</v>
      </c>
      <c r="E32" s="4">
        <f>'2021 estimates'!R32</f>
        <v>3.121503409147079</v>
      </c>
      <c r="F32" s="47">
        <f>1000*'2021 estimates'!G32/5</f>
        <v>3081</v>
      </c>
      <c r="G32" s="47">
        <f t="shared" si="44"/>
        <v>3081</v>
      </c>
      <c r="H32" s="47">
        <f>1000*'2021 estimates'!H32/5</f>
        <v>3609.6</v>
      </c>
      <c r="I32" s="47">
        <f>1000*'2021 estimates'!I32/5</f>
        <v>3272.8</v>
      </c>
      <c r="J32" s="47">
        <f>1000*'2021 estimates'!J32/5</f>
        <v>3412.4</v>
      </c>
      <c r="K32" s="47">
        <f>1000*'2021 estimates'!K32/5</f>
        <v>2936.6</v>
      </c>
      <c r="L32" s="73">
        <f t="shared" si="45"/>
        <v>2936.6</v>
      </c>
      <c r="M32" s="47">
        <f>1000*'2021 estimates'!L32/5</f>
        <v>3385</v>
      </c>
      <c r="N32" s="47">
        <f>1000*'2021 estimates'!M32/5</f>
        <v>3072</v>
      </c>
      <c r="O32" s="47">
        <f>1000*'2021 estimates'!N32/5</f>
        <v>3234.4</v>
      </c>
      <c r="P32" s="22">
        <v>0</v>
      </c>
      <c r="Q32" s="124">
        <f>IF('2021 estimates'!AD32&lt;&gt;"",'2021 estimates'!AD32*5/4,IF('2021 estimates'!AL32&lt;&gt;"",'2021 estimates'!AL32*15/14,'2021 estimates'!AN32*15/14))/100000</f>
        <v>1.0392857142857142E-5</v>
      </c>
      <c r="R32" s="124">
        <f>IF('2021 estimates'!AE32&lt;&gt;"",'2021 estimates'!AE32,IF('2021 estimates'!AL32&lt;&gt;"",'2021 estimates'!AL32*15/14,'2021 estimates'!AN32*15/14))/100000</f>
        <v>1.0392857142857142E-5</v>
      </c>
      <c r="S32" s="124">
        <f>IF('2021 estimates'!AF32&lt;&gt;"",'2021 estimates'!AF32,IF('2021 estimates'!AL32&lt;&gt;"",'2021 estimates'!AL32*15/14,'2021 estimates'!AN32*15/14))/100000</f>
        <v>1.0392857142857142E-5</v>
      </c>
      <c r="T32" s="124">
        <f>IF('2021 estimates'!AG32&lt;&gt;"",'2021 estimates'!AG32,'2021 estimates'!$AP32)/100000</f>
        <v>1.0831599047960483E-5</v>
      </c>
      <c r="U32" s="22">
        <v>0</v>
      </c>
      <c r="V32" s="124">
        <f>IF('2021 estimates'!AH32&lt;&gt;"",'2021 estimates'!AH32*5/4,IF('2021 estimates'!AM32&lt;&gt;"",'2021 estimates'!AM32*15/14,'2021 estimates'!AN32*15/14))/100000</f>
        <v>1.0392857142857142E-5</v>
      </c>
      <c r="W32" s="124">
        <f>IF('2021 estimates'!AI32&lt;&gt;"",'2021 estimates'!AI32,IF('2021 estimates'!AM32&lt;&gt;"",'2021 estimates'!AM32*15/14,'2021 estimates'!AN32*15/14))/100000</f>
        <v>1.0392857142857142E-5</v>
      </c>
      <c r="X32" s="124">
        <f>IF('2021 estimates'!AJ32&lt;&gt;"",'2021 estimates'!AJ32,IF('2021 estimates'!AM32&lt;&gt;"",'2021 estimates'!AM32*15/14,'2021 estimates'!AN32*15/14))/100000</f>
        <v>1.0392857142857142E-5</v>
      </c>
      <c r="Y32" s="124">
        <f>IF('2021 estimates'!AK32&lt;&gt;"",'2021 estimates'!AK32,'2021 estimates'!$AQ32)/100000</f>
        <v>1.0831599047960483E-5</v>
      </c>
      <c r="Z32" s="81">
        <f>VLOOKUP($A32,'Mortality-WHO Global Health Obs'!$B$3:$Q$218,7,FALSE)</f>
        <v>8.4200000000000004E-3</v>
      </c>
      <c r="AA32" s="82">
        <f>VLOOKUP($A32,'Mortality-WHO Global Health Obs'!$B$3:$Q$218,9,FALSE)</f>
        <v>2.7999999999999998E-4</v>
      </c>
      <c r="AB32" s="82">
        <f>VLOOKUP($A32,'Mortality-WHO Global Health Obs'!$B$3:$Q$218,11,FALSE)</f>
        <v>2.1000000000000001E-4</v>
      </c>
      <c r="AC32" s="82">
        <f>VLOOKUP($A32,'Mortality-WHO Global Health Obs'!$B$3:$Q$218,13,FALSE)</f>
        <v>1.9000000000000001E-4</v>
      </c>
      <c r="AD32" s="82">
        <f>VLOOKUP($A32,'Mortality-WHO Global Health Obs'!$B$3:$Q$218,15,FALSE)</f>
        <v>3.6000000000000002E-4</v>
      </c>
      <c r="AE32" s="81">
        <f>VLOOKUP($A32,'Mortality-WHO Global Health Obs'!$B$3:$Q$218,8,FALSE)</f>
        <v>7.4599999999999996E-3</v>
      </c>
      <c r="AF32" s="82">
        <f>VLOOKUP($A32,'Mortality-WHO Global Health Obs'!$B$3:$Q$218,10,FALSE)</f>
        <v>3.8999999999999999E-4</v>
      </c>
      <c r="AG32" s="82">
        <f>VLOOKUP($A32,'Mortality-WHO Global Health Obs'!$B$3:$Q$218,12,FALSE)</f>
        <v>2.9999999999999997E-4</v>
      </c>
      <c r="AH32" s="82">
        <f>VLOOKUP($A32,'Mortality-WHO Global Health Obs'!$B$3:$Q$218,14,FALSE)</f>
        <v>2.3000000000000001E-4</v>
      </c>
      <c r="AI32" s="82">
        <f>VLOOKUP($A32,'Mortality-WHO Global Health Obs'!$B$3:$Q$218,16,FALSE)</f>
        <v>1.8000000000000001E-4</v>
      </c>
      <c r="AJ32" s="81">
        <f t="shared" si="0"/>
        <v>2.6283058705018406E-2</v>
      </c>
      <c r="AK32" s="82">
        <f t="shared" si="224"/>
        <v>8.7402095456118203E-4</v>
      </c>
      <c r="AL32" s="82">
        <f t="shared" si="225"/>
        <v>6.5551571592088666E-4</v>
      </c>
      <c r="AM32" s="82">
        <f t="shared" si="226"/>
        <v>5.9308564773794502E-4</v>
      </c>
      <c r="AN32" s="82">
        <f t="shared" si="227"/>
        <v>1.1237412272929485E-3</v>
      </c>
      <c r="AO32" s="81">
        <f t="shared" si="228"/>
        <v>2.3286415432237209E-2</v>
      </c>
      <c r="AP32" s="82">
        <f t="shared" si="229"/>
        <v>1.2173863295673608E-3</v>
      </c>
      <c r="AQ32" s="82">
        <f t="shared" si="230"/>
        <v>9.3645102274412368E-4</v>
      </c>
      <c r="AR32" s="82">
        <f t="shared" si="231"/>
        <v>7.179457841038282E-4</v>
      </c>
      <c r="AS32" s="82">
        <f t="shared" si="232"/>
        <v>5.6187061364647425E-4</v>
      </c>
      <c r="AT32" s="272">
        <f t="shared" si="46"/>
        <v>0</v>
      </c>
      <c r="AU32" s="266">
        <f t="shared" si="2"/>
        <v>3.2020392857142851E-2</v>
      </c>
      <c r="AV32" s="266">
        <f t="shared" si="3"/>
        <v>3.7514057142857139E-2</v>
      </c>
      <c r="AW32" s="266">
        <f t="shared" si="4"/>
        <v>3.4013742857142856E-2</v>
      </c>
      <c r="AX32" s="266">
        <f t="shared" si="47"/>
        <v>3.6961748591260356E-2</v>
      </c>
      <c r="AY32" s="272">
        <f t="shared" si="48"/>
        <v>0</v>
      </c>
      <c r="AZ32" s="266">
        <f t="shared" si="5"/>
        <v>3.0519664285714284E-2</v>
      </c>
      <c r="BA32" s="266">
        <f t="shared" si="6"/>
        <v>3.5179821428571428E-2</v>
      </c>
      <c r="BB32" s="266">
        <f t="shared" si="7"/>
        <v>3.1926857142857139E-2</v>
      </c>
      <c r="BC32" s="266">
        <f t="shared" si="8"/>
        <v>3.5033723960723386E-2</v>
      </c>
      <c r="BD32" s="74">
        <f t="shared" si="49"/>
        <v>0</v>
      </c>
      <c r="BE32" s="515">
        <f t="shared" si="64"/>
        <v>0</v>
      </c>
      <c r="BF32" s="515">
        <f t="shared" si="65"/>
        <v>3.2006405723392049E-2</v>
      </c>
      <c r="BG32" s="515">
        <f t="shared" si="66"/>
        <v>6.398484939898956E-2</v>
      </c>
      <c r="BH32" s="515">
        <f t="shared" si="67"/>
        <v>9.5935355455531071E-2</v>
      </c>
      <c r="BI32" s="515">
        <f t="shared" si="68"/>
        <v>0.14979423894358052</v>
      </c>
      <c r="BJ32" s="515">
        <f t="shared" si="69"/>
        <v>0.18719784428704345</v>
      </c>
      <c r="BK32" s="515">
        <f t="shared" si="70"/>
        <v>0.22457693901379655</v>
      </c>
      <c r="BL32" s="515">
        <f t="shared" si="71"/>
        <v>0.26193153918566936</v>
      </c>
      <c r="BM32" s="515">
        <f t="shared" si="72"/>
        <v>0.29926166085396599</v>
      </c>
      <c r="BN32" s="515">
        <f t="shared" si="73"/>
        <v>0.30516332144576702</v>
      </c>
      <c r="BO32" s="515">
        <f t="shared" si="74"/>
        <v>0.33898604643596403</v>
      </c>
      <c r="BP32" s="515">
        <f t="shared" si="75"/>
        <v>0.37278871760080778</v>
      </c>
      <c r="BQ32" s="515">
        <f t="shared" si="76"/>
        <v>0.40657134683040802</v>
      </c>
      <c r="BR32" s="515">
        <f t="shared" si="77"/>
        <v>0.44033394600782472</v>
      </c>
      <c r="BS32" s="515">
        <f t="shared" si="78"/>
        <v>0.49429807527675318</v>
      </c>
      <c r="BT32" s="515">
        <f t="shared" si="79"/>
        <v>0.53068391666782733</v>
      </c>
      <c r="BU32" s="515">
        <f t="shared" si="80"/>
        <v>0.5670288927541548</v>
      </c>
      <c r="BV32" s="515">
        <f t="shared" si="81"/>
        <v>0.60333304943197075</v>
      </c>
      <c r="BW32" s="516">
        <f t="shared" si="82"/>
        <v>0.63959643254596377</v>
      </c>
      <c r="BX32" s="515">
        <v>0</v>
      </c>
      <c r="BY32" s="515">
        <f t="shared" si="83"/>
        <v>0</v>
      </c>
      <c r="BZ32" s="515">
        <f t="shared" si="84"/>
        <v>3.0501098477845347E-2</v>
      </c>
      <c r="CA32" s="515">
        <f t="shared" si="85"/>
        <v>6.0965087927961563E-2</v>
      </c>
      <c r="CB32" s="515">
        <f t="shared" si="86"/>
        <v>9.1392013498884525E-2</v>
      </c>
      <c r="CC32" s="515">
        <f t="shared" si="87"/>
        <v>0.140377239039054</v>
      </c>
      <c r="CD32" s="515">
        <f t="shared" si="88"/>
        <v>0.17540920121096032</v>
      </c>
      <c r="CE32" s="515">
        <f t="shared" si="89"/>
        <v>0.2104083730217419</v>
      </c>
      <c r="CF32" s="515">
        <f t="shared" si="90"/>
        <v>0.24537478516359282</v>
      </c>
      <c r="CG32" s="515">
        <f t="shared" si="91"/>
        <v>0.28030846829997891</v>
      </c>
      <c r="CH32" s="515">
        <f t="shared" si="92"/>
        <v>0.28606305459903153</v>
      </c>
      <c r="CI32" s="515">
        <f t="shared" si="93"/>
        <v>0.31777315092217778</v>
      </c>
      <c r="CJ32" s="515">
        <f t="shared" si="94"/>
        <v>0.34946048928582341</v>
      </c>
      <c r="CK32" s="515">
        <f t="shared" si="95"/>
        <v>0.38112508602308559</v>
      </c>
      <c r="CL32" s="515">
        <f t="shared" si="96"/>
        <v>0.41276695745535952</v>
      </c>
      <c r="CM32" s="515">
        <f t="shared" si="97"/>
        <v>0.46787840695955124</v>
      </c>
      <c r="CN32" s="515">
        <f t="shared" si="98"/>
        <v>0.50263947818760635</v>
      </c>
      <c r="CO32" s="515">
        <f t="shared" si="99"/>
        <v>0.53738102367722251</v>
      </c>
      <c r="CP32" s="515">
        <f t="shared" si="100"/>
        <v>0.57210305439625686</v>
      </c>
      <c r="CQ32" s="516">
        <f t="shared" si="101"/>
        <v>0.60680558130640572</v>
      </c>
      <c r="CR32" s="515">
        <f t="shared" si="102"/>
        <v>0</v>
      </c>
      <c r="CS32" s="515">
        <f t="shared" si="103"/>
        <v>1.6010196428571426E-2</v>
      </c>
      <c r="CT32" s="515">
        <f t="shared" si="104"/>
        <v>4.8016602151963475E-2</v>
      </c>
      <c r="CU32" s="515">
        <f t="shared" si="105"/>
        <v>7.9995045827560979E-2</v>
      </c>
      <c r="CV32" s="515">
        <f t="shared" si="106"/>
        <v>0.11194555188410249</v>
      </c>
      <c r="CW32" s="515">
        <f t="shared" si="107"/>
        <v>0.1685512675150091</v>
      </c>
      <c r="CX32" s="515">
        <f t="shared" si="108"/>
        <v>0.20595487285847203</v>
      </c>
      <c r="CY32" s="515">
        <f t="shared" si="109"/>
        <v>0.24333396758522513</v>
      </c>
      <c r="CZ32" s="515">
        <f t="shared" si="110"/>
        <v>0.28068856775709794</v>
      </c>
      <c r="DA32" s="515">
        <f t="shared" si="111"/>
        <v>0.31801868942539457</v>
      </c>
      <c r="DB32" s="515">
        <f t="shared" si="112"/>
        <v>0.32217019287433846</v>
      </c>
      <c r="DC32" s="515">
        <f t="shared" si="113"/>
        <v>0.35599291786453546</v>
      </c>
      <c r="DD32" s="515">
        <f t="shared" si="114"/>
        <v>0.38979558902937922</v>
      </c>
      <c r="DE32" s="515">
        <f t="shared" si="115"/>
        <v>0.42357821825897946</v>
      </c>
      <c r="DF32" s="515">
        <f t="shared" si="116"/>
        <v>0.45734081743639615</v>
      </c>
      <c r="DG32" s="515">
        <f t="shared" si="117"/>
        <v>0.51277894957238335</v>
      </c>
      <c r="DH32" s="515">
        <f t="shared" si="118"/>
        <v>0.54916479096345749</v>
      </c>
      <c r="DI32" s="515">
        <f t="shared" si="119"/>
        <v>0.58550976704978497</v>
      </c>
      <c r="DJ32" s="515">
        <f t="shared" si="120"/>
        <v>0.62181392372760091</v>
      </c>
      <c r="DK32" s="516">
        <f t="shared" si="121"/>
        <v>0.65807730684159393</v>
      </c>
      <c r="DL32" s="515">
        <f t="shared" si="122"/>
        <v>0</v>
      </c>
      <c r="DM32" s="515">
        <f t="shared" si="123"/>
        <v>1.5259832142857142E-2</v>
      </c>
      <c r="DN32" s="515">
        <f t="shared" si="124"/>
        <v>4.5760930620702488E-2</v>
      </c>
      <c r="DO32" s="515">
        <f t="shared" si="125"/>
        <v>7.62249200708187E-2</v>
      </c>
      <c r="DP32" s="515">
        <f t="shared" si="126"/>
        <v>0.10665184564174167</v>
      </c>
      <c r="DQ32" s="515">
        <f t="shared" si="127"/>
        <v>0.1579671497533397</v>
      </c>
      <c r="DR32" s="515">
        <f t="shared" si="128"/>
        <v>0.19299911192524605</v>
      </c>
      <c r="DS32" s="515">
        <f t="shared" si="129"/>
        <v>0.2279982837360276</v>
      </c>
      <c r="DT32" s="515">
        <f t="shared" si="130"/>
        <v>0.26296469587787852</v>
      </c>
      <c r="DU32" s="515">
        <f t="shared" si="131"/>
        <v>0.29789837901426464</v>
      </c>
      <c r="DV32" s="515">
        <f t="shared" si="132"/>
        <v>0.3020264831704601</v>
      </c>
      <c r="DW32" s="515">
        <f t="shared" si="133"/>
        <v>0.33373657949360636</v>
      </c>
      <c r="DX32" s="515">
        <f t="shared" si="134"/>
        <v>0.36542391785725198</v>
      </c>
      <c r="DY32" s="515">
        <f t="shared" si="135"/>
        <v>0.39708851459451416</v>
      </c>
      <c r="DZ32" s="515">
        <f t="shared" si="136"/>
        <v>0.42873038602678809</v>
      </c>
      <c r="EA32" s="515">
        <f t="shared" si="137"/>
        <v>0.48539526893991292</v>
      </c>
      <c r="EB32" s="515">
        <f t="shared" si="138"/>
        <v>0.52015634016796808</v>
      </c>
      <c r="EC32" s="515">
        <f t="shared" si="139"/>
        <v>0.55489788565758424</v>
      </c>
      <c r="ED32" s="515">
        <f t="shared" si="140"/>
        <v>0.58961991637661859</v>
      </c>
      <c r="EE32" s="516">
        <f t="shared" si="141"/>
        <v>0.62432244328676745</v>
      </c>
      <c r="EF32" s="276">
        <f t="shared" si="142"/>
        <v>0</v>
      </c>
      <c r="EG32" s="276">
        <f t="shared" si="143"/>
        <v>1.3987133750803911E-5</v>
      </c>
      <c r="EH32" s="276">
        <f t="shared" si="144"/>
        <v>4.1949181545337202E-5</v>
      </c>
      <c r="EI32" s="276">
        <f t="shared" si="145"/>
        <v>6.9886800601335432E-5</v>
      </c>
      <c r="EJ32" s="276">
        <f t="shared" si="146"/>
        <v>9.7800012260699975E-5</v>
      </c>
      <c r="EK32" s="276">
        <f t="shared" si="147"/>
        <v>1.1045179939420044E-4</v>
      </c>
      <c r="EL32" s="276">
        <f t="shared" si="148"/>
        <v>1.3496241610402811E-4</v>
      </c>
      <c r="EM32" s="276">
        <f t="shared" si="149"/>
        <v>1.594569709843615E-4</v>
      </c>
      <c r="EN32" s="276">
        <f t="shared" si="150"/>
        <v>1.8393547456053226E-4</v>
      </c>
      <c r="EO32" s="276">
        <f t="shared" si="151"/>
        <v>2.0839793735097454E-4</v>
      </c>
      <c r="EP32" s="276">
        <f t="shared" si="152"/>
        <v>1.9101786694584178E-4</v>
      </c>
      <c r="EQ32" s="276">
        <f t="shared" si="153"/>
        <v>2.110716922990868E-4</v>
      </c>
      <c r="ER32" s="276">
        <f t="shared" si="154"/>
        <v>2.3111362754260783E-4</v>
      </c>
      <c r="ES32" s="276">
        <f t="shared" si="155"/>
        <v>2.511436797261675E-4</v>
      </c>
      <c r="ET32" s="276">
        <f t="shared" si="156"/>
        <v>2.7116185589534864E-4</v>
      </c>
      <c r="EU32" s="276">
        <f t="shared" si="157"/>
        <v>5.7590720018615342E-4</v>
      </c>
      <c r="EV32" s="276">
        <f t="shared" si="158"/>
        <v>6.1677250493281986E-4</v>
      </c>
      <c r="EW32" s="276">
        <f t="shared" si="159"/>
        <v>6.5759191344435229E-4</v>
      </c>
      <c r="EX32" s="276">
        <f t="shared" si="160"/>
        <v>6.9836547726727415E-4</v>
      </c>
      <c r="EY32" s="277">
        <f t="shared" si="161"/>
        <v>7.3909324789021684E-4</v>
      </c>
      <c r="EZ32" s="276">
        <f t="shared" si="162"/>
        <v>0</v>
      </c>
      <c r="FA32" s="276">
        <f t="shared" si="163"/>
        <v>1.856580786893539E-5</v>
      </c>
      <c r="FB32" s="276">
        <f t="shared" si="164"/>
        <v>5.5674835598065353E-5</v>
      </c>
      <c r="FC32" s="276">
        <f t="shared" si="165"/>
        <v>9.2738714791315471E-5</v>
      </c>
      <c r="FD32" s="276">
        <f t="shared" si="166"/>
        <v>1.2975750037845399E-4</v>
      </c>
      <c r="FE32" s="276">
        <f t="shared" si="167"/>
        <v>1.4785925666511548E-4</v>
      </c>
      <c r="FF32" s="276">
        <f t="shared" si="168"/>
        <v>1.8064961778985946E-4</v>
      </c>
      <c r="FG32" s="276">
        <f t="shared" si="169"/>
        <v>2.1340928672050315E-4</v>
      </c>
      <c r="FH32" s="276">
        <f t="shared" si="170"/>
        <v>2.4613829218532983E-4</v>
      </c>
      <c r="FI32" s="276">
        <f t="shared" si="171"/>
        <v>2.7883666288573255E-4</v>
      </c>
      <c r="FJ32" s="276">
        <f t="shared" si="172"/>
        <v>2.1676081971088563E-4</v>
      </c>
      <c r="FK32" s="276">
        <f t="shared" si="173"/>
        <v>2.3951877921153311E-4</v>
      </c>
      <c r="FL32" s="276">
        <f t="shared" si="174"/>
        <v>2.622604055949502E-4</v>
      </c>
      <c r="FM32" s="276">
        <f t="shared" si="175"/>
        <v>2.8498571058322114E-4</v>
      </c>
      <c r="FN32" s="276">
        <f t="shared" si="176"/>
        <v>3.076947058900174E-4</v>
      </c>
      <c r="FO32" s="276">
        <f t="shared" si="177"/>
        <v>2.7265273266824749E-4</v>
      </c>
      <c r="FP32" s="276">
        <f t="shared" si="178"/>
        <v>2.921784711071569E-4</v>
      </c>
      <c r="FQ32" s="276">
        <f t="shared" si="179"/>
        <v>3.1169324168897454E-4</v>
      </c>
      <c r="FR32" s="276">
        <f t="shared" si="180"/>
        <v>3.3119705057448609E-4</v>
      </c>
      <c r="FS32" s="277">
        <f t="shared" si="181"/>
        <v>3.5068990392101665E-4</v>
      </c>
      <c r="FT32" s="74">
        <f>SUM($EF32:EF32)</f>
        <v>0</v>
      </c>
      <c r="FU32" s="276">
        <f>SUM($EF32:EG32)</f>
        <v>1.3987133750803911E-5</v>
      </c>
      <c r="FV32" s="276">
        <f>SUM($EF32:EH32)</f>
        <v>5.5936315296141112E-5</v>
      </c>
      <c r="FW32" s="276">
        <f>SUM($EF32:EI32)</f>
        <v>1.2582311589747654E-4</v>
      </c>
      <c r="FX32" s="276">
        <f>SUM($EF32:EJ32)</f>
        <v>2.236231281581765E-4</v>
      </c>
      <c r="FY32" s="276">
        <f>SUM($EF32:EK32)</f>
        <v>3.3407492755237693E-4</v>
      </c>
      <c r="FZ32" s="276">
        <f>SUM($EF32:EL32)</f>
        <v>4.6903734365640504E-4</v>
      </c>
      <c r="GA32" s="276">
        <f>SUM($EF32:EM32)</f>
        <v>6.2849431464076652E-4</v>
      </c>
      <c r="GB32" s="276">
        <f>SUM($EF32:EN32)</f>
        <v>8.1242978920129875E-4</v>
      </c>
      <c r="GC32" s="276">
        <f>SUM($EF32:EO32)</f>
        <v>1.0208277265522734E-3</v>
      </c>
      <c r="GD32" s="276">
        <f>SUM($EF32:EP32)</f>
        <v>1.2118455934981153E-3</v>
      </c>
      <c r="GE32" s="276">
        <f>SUM($EF32:EQ32)</f>
        <v>1.422917285797202E-3</v>
      </c>
      <c r="GF32" s="276">
        <f>SUM($EF32:ER32)</f>
        <v>1.6540309133398097E-3</v>
      </c>
      <c r="GG32" s="276">
        <f>SUM($EF32:ES32)</f>
        <v>1.9051745930659773E-3</v>
      </c>
      <c r="GH32" s="276">
        <f>SUM($EF32:ET32)</f>
        <v>2.1763364489613261E-3</v>
      </c>
      <c r="GI32" s="276">
        <f>SUM($EF32:EU32)</f>
        <v>2.7522436491474794E-3</v>
      </c>
      <c r="GJ32" s="276">
        <f>SUM($EF32:EV32)</f>
        <v>3.3690161540802992E-3</v>
      </c>
      <c r="GK32" s="276">
        <f>SUM($EF32:EW32)</f>
        <v>4.0266080675246518E-3</v>
      </c>
      <c r="GL32" s="276">
        <f>SUM($EF32:EX32)</f>
        <v>4.7249735447919255E-3</v>
      </c>
      <c r="GM32" s="276">
        <f>SUM($EF32:EY32)</f>
        <v>5.4640667926821422E-3</v>
      </c>
      <c r="GN32" s="74">
        <f>SUM($EZ32:EZ32)</f>
        <v>0</v>
      </c>
      <c r="GO32" s="276">
        <f>SUM($EZ32:FA32)</f>
        <v>1.856580786893539E-5</v>
      </c>
      <c r="GP32" s="276">
        <f>SUM($EZ32:FB32)</f>
        <v>7.4240643467000746E-5</v>
      </c>
      <c r="GQ32" s="276">
        <f>SUM($EZ32:FC32)</f>
        <v>1.6697935825831623E-4</v>
      </c>
      <c r="GR32" s="276">
        <f>SUM($EZ32:FD32)</f>
        <v>2.9673685863677022E-4</v>
      </c>
      <c r="GS32" s="276">
        <f>SUM($EZ32:FE32)</f>
        <v>4.4459611530188567E-4</v>
      </c>
      <c r="GT32" s="276">
        <f>SUM($EZ32:FF32)</f>
        <v>6.2524573309174515E-4</v>
      </c>
      <c r="GU32" s="276">
        <f>SUM($EZ32:FG32)</f>
        <v>8.386550198122483E-4</v>
      </c>
      <c r="GV32" s="276">
        <f>SUM($EZ32:FH32)</f>
        <v>1.0847933119975781E-3</v>
      </c>
      <c r="GW32" s="276">
        <f>SUM($EZ32:FI32)</f>
        <v>1.3636299748833107E-3</v>
      </c>
      <c r="GX32" s="276">
        <f>SUM($EZ32:FJ32)</f>
        <v>1.5803907945941963E-3</v>
      </c>
      <c r="GY32" s="276">
        <f>SUM($EZ32:FK32)</f>
        <v>1.8199095738057295E-3</v>
      </c>
      <c r="GZ32" s="276">
        <f>SUM($EZ32:FL32)</f>
        <v>2.0821699794006795E-3</v>
      </c>
      <c r="HA32" s="276">
        <f>SUM($EZ32:FM32)</f>
        <v>2.3671556899839009E-3</v>
      </c>
      <c r="HB32" s="276">
        <f>SUM($EZ32:FN32)</f>
        <v>2.6748503958739182E-3</v>
      </c>
      <c r="HC32" s="276">
        <f>SUM($EZ32:FO32)</f>
        <v>2.9475031285421658E-3</v>
      </c>
      <c r="HD32" s="276">
        <f>SUM($EZ32:FP32)</f>
        <v>3.2396815996493227E-3</v>
      </c>
      <c r="HE32" s="276">
        <f>SUM($EZ32:FQ32)</f>
        <v>3.5513748413382971E-3</v>
      </c>
      <c r="HF32" s="276">
        <f>SUM($EZ32:FR32)</f>
        <v>3.8825718919127832E-3</v>
      </c>
      <c r="HG32" s="277">
        <f>SUM($EZ32:FS32)</f>
        <v>4.2332617958338002E-3</v>
      </c>
      <c r="HH32" s="74">
        <f t="shared" si="182"/>
        <v>0</v>
      </c>
      <c r="HI32" s="276">
        <f t="shared" si="183"/>
        <v>3.2006405723392049E-2</v>
      </c>
      <c r="HJ32" s="276">
        <f t="shared" si="184"/>
        <v>6.398484939898956E-2</v>
      </c>
      <c r="HK32" s="276">
        <f t="shared" si="185"/>
        <v>9.5935355455531071E-2</v>
      </c>
      <c r="HL32" s="276">
        <f t="shared" si="186"/>
        <v>0.12785794830041322</v>
      </c>
      <c r="HM32" s="276">
        <f t="shared" si="187"/>
        <v>0.18719784428704345</v>
      </c>
      <c r="HN32" s="276">
        <f t="shared" si="188"/>
        <v>0.22457693901379655</v>
      </c>
      <c r="HO32" s="276">
        <f t="shared" si="189"/>
        <v>0.26193153918566936</v>
      </c>
      <c r="HP32" s="276">
        <f t="shared" si="190"/>
        <v>0.29926166085396599</v>
      </c>
      <c r="HQ32" s="276">
        <f t="shared" si="191"/>
        <v>0.33656732005947215</v>
      </c>
      <c r="HR32" s="276">
        <f t="shared" si="192"/>
        <v>0.33898604643596403</v>
      </c>
      <c r="HS32" s="276">
        <f t="shared" si="193"/>
        <v>0.37278871760080778</v>
      </c>
      <c r="HT32" s="276">
        <f t="shared" si="194"/>
        <v>0.40657134683040802</v>
      </c>
      <c r="HU32" s="276">
        <f t="shared" si="195"/>
        <v>0.44033394600782472</v>
      </c>
      <c r="HV32" s="276">
        <f t="shared" si="196"/>
        <v>0.47407652700907221</v>
      </c>
      <c r="HW32" s="276">
        <f t="shared" si="197"/>
        <v>0.53068391666782733</v>
      </c>
      <c r="HX32" s="276">
        <f t="shared" si="198"/>
        <v>0.5670288927541548</v>
      </c>
      <c r="HY32" s="276">
        <f t="shared" si="199"/>
        <v>0.60333304943197075</v>
      </c>
      <c r="HZ32" s="276">
        <f t="shared" si="200"/>
        <v>0.63959643254596377</v>
      </c>
      <c r="IA32" s="277">
        <f t="shared" si="201"/>
        <v>0.67581908788933387</v>
      </c>
      <c r="IB32" s="276">
        <f t="shared" si="202"/>
        <v>0</v>
      </c>
      <c r="IC32" s="276">
        <f t="shared" si="203"/>
        <v>3.0501098477845347E-2</v>
      </c>
      <c r="ID32" s="276">
        <f t="shared" si="204"/>
        <v>6.0965087927961563E-2</v>
      </c>
      <c r="IE32" s="276">
        <f t="shared" si="205"/>
        <v>9.1392013498884525E-2</v>
      </c>
      <c r="IF32" s="276">
        <f t="shared" si="206"/>
        <v>0.12178192028422036</v>
      </c>
      <c r="IG32" s="276">
        <f t="shared" si="207"/>
        <v>0.17540920121096032</v>
      </c>
      <c r="IH32" s="276">
        <f t="shared" si="208"/>
        <v>0.2104083730217419</v>
      </c>
      <c r="II32" s="276">
        <f t="shared" si="209"/>
        <v>0.24537478516359282</v>
      </c>
      <c r="IJ32" s="276">
        <f t="shared" si="210"/>
        <v>0.28030846829997891</v>
      </c>
      <c r="IK32" s="276">
        <f t="shared" si="211"/>
        <v>0.31520945306566461</v>
      </c>
      <c r="IL32" s="276">
        <f t="shared" si="212"/>
        <v>0.31777315092217778</v>
      </c>
      <c r="IM32" s="276">
        <f t="shared" si="213"/>
        <v>0.34946048928582341</v>
      </c>
      <c r="IN32" s="276">
        <f t="shared" si="214"/>
        <v>0.38112508602308559</v>
      </c>
      <c r="IO32" s="276">
        <f t="shared" si="215"/>
        <v>0.41276695745535952</v>
      </c>
      <c r="IP32" s="276">
        <f t="shared" si="216"/>
        <v>0.44438611989232663</v>
      </c>
      <c r="IQ32" s="276">
        <f t="shared" si="217"/>
        <v>0.50263947818760635</v>
      </c>
      <c r="IR32" s="276">
        <f t="shared" si="218"/>
        <v>0.53738102367722251</v>
      </c>
      <c r="IS32" s="276">
        <f t="shared" si="219"/>
        <v>0.57210305439625686</v>
      </c>
      <c r="IT32" s="276">
        <f t="shared" si="220"/>
        <v>0.60680558130640572</v>
      </c>
      <c r="IU32" s="277">
        <f t="shared" si="221"/>
        <v>0.641488615363208</v>
      </c>
      <c r="IV32" s="74">
        <f t="shared" si="50"/>
        <v>1.6608606603578018</v>
      </c>
      <c r="IW32" s="275">
        <f t="shared" si="51"/>
        <v>6.7384129146830771</v>
      </c>
      <c r="IX32" s="275">
        <f t="shared" si="52"/>
        <v>11.906013084224051</v>
      </c>
      <c r="IY32" s="275">
        <f t="shared" si="53"/>
        <v>17.147467313227992</v>
      </c>
      <c r="IZ32" s="275">
        <f t="shared" si="54"/>
        <v>6.7684288864216429</v>
      </c>
      <c r="JA32" s="275">
        <f t="shared" si="55"/>
        <v>9.3631884931232303</v>
      </c>
      <c r="JB32" s="74">
        <f t="shared" si="56"/>
        <v>1.6600773687039545</v>
      </c>
      <c r="JC32" s="275">
        <f t="shared" si="57"/>
        <v>6.7314279098885264</v>
      </c>
      <c r="JD32" s="275">
        <f t="shared" si="58"/>
        <v>11.89030124304769</v>
      </c>
      <c r="JE32" s="275">
        <f t="shared" si="59"/>
        <v>17.1507089335201</v>
      </c>
      <c r="JF32" s="275">
        <f t="shared" si="60"/>
        <v>6.7606021738800566</v>
      </c>
      <c r="JG32" s="275">
        <f t="shared" si="61"/>
        <v>9.3581288637900677</v>
      </c>
      <c r="JH32" s="524">
        <f t="shared" si="38"/>
        <v>3.420304328672545</v>
      </c>
      <c r="JI32" s="525">
        <f t="shared" si="39"/>
        <v>6.3460052016555046</v>
      </c>
      <c r="JJ32" s="524">
        <f t="shared" si="40"/>
        <v>3.20939360472756</v>
      </c>
      <c r="JK32" s="525">
        <f t="shared" si="41"/>
        <v>5.9830062534564306</v>
      </c>
      <c r="JL32" s="524">
        <f t="shared" si="42"/>
        <v>6.6296979334001049</v>
      </c>
      <c r="JM32" s="525">
        <f t="shared" si="43"/>
        <v>12.329011455111935</v>
      </c>
      <c r="JN32" s="7">
        <f t="shared" si="62"/>
        <v>4.8511868448352438E-3</v>
      </c>
      <c r="JO32" s="7">
        <f t="shared" si="63"/>
        <v>9.6973285885159424E-3</v>
      </c>
    </row>
    <row r="33" spans="1:275" s="3" customFormat="1" ht="13.5" customHeight="1" x14ac:dyDescent="0.2">
      <c r="A33" s="3" t="str">
        <f>'2021 estimates'!B33</f>
        <v>Bulgaria</v>
      </c>
      <c r="B33" s="3" t="str">
        <f>VLOOKUP(A33,'2021 estimates'!$B$4:$C$218,2)</f>
        <v>EUR</v>
      </c>
      <c r="C33" s="371" t="str">
        <f>VLOOKUP(A33,'2021 estimates'!$B$4:$F$218,4,FALSE)</f>
        <v>Europe &amp; Central Asia</v>
      </c>
      <c r="D33" s="695">
        <f>'2021 estimates'!Q33</f>
        <v>5.6288043386920901</v>
      </c>
      <c r="E33" s="4">
        <f>'2021 estimates'!R33</f>
        <v>2.4042400774241686</v>
      </c>
      <c r="F33" s="47">
        <f>1000*'2021 estimates'!G33/5</f>
        <v>32250.6</v>
      </c>
      <c r="G33" s="47">
        <f t="shared" si="44"/>
        <v>32250.6</v>
      </c>
      <c r="H33" s="47">
        <f>1000*'2021 estimates'!H33/5</f>
        <v>33706.400000000001</v>
      </c>
      <c r="I33" s="47">
        <f>1000*'2021 estimates'!I33/5</f>
        <v>37999.800000000003</v>
      </c>
      <c r="J33" s="47">
        <f>1000*'2021 estimates'!J33/5</f>
        <v>33610.6</v>
      </c>
      <c r="K33" s="47">
        <f>1000*'2021 estimates'!K33/5</f>
        <v>30502.6</v>
      </c>
      <c r="L33" s="73">
        <f t="shared" si="45"/>
        <v>30502.6</v>
      </c>
      <c r="M33" s="47">
        <f>1000*'2021 estimates'!L33/5</f>
        <v>31875.599999999999</v>
      </c>
      <c r="N33" s="47">
        <f>1000*'2021 estimates'!M33/5</f>
        <v>35977.4</v>
      </c>
      <c r="O33" s="47">
        <f>1000*'2021 estimates'!N33/5</f>
        <v>31512.400000000001</v>
      </c>
      <c r="P33" s="22">
        <v>0</v>
      </c>
      <c r="Q33" s="124">
        <f>IF('2021 estimates'!AD33&lt;&gt;"",'2021 estimates'!AD33*5/4,IF('2021 estimates'!AL33&lt;&gt;"",'2021 estimates'!AL33*15/14,'2021 estimates'!AN33*15/14))/100000</f>
        <v>7.8750000000000003E-5</v>
      </c>
      <c r="R33" s="124">
        <f>IF('2021 estimates'!AE33&lt;&gt;"",'2021 estimates'!AE33,IF('2021 estimates'!AL33&lt;&gt;"",'2021 estimates'!AL33*15/14,'2021 estimates'!AN33*15/14))/100000</f>
        <v>9.0000000000000006E-5</v>
      </c>
      <c r="S33" s="124">
        <f>IF('2021 estimates'!AF33&lt;&gt;"",'2021 estimates'!AF33,IF('2021 estimates'!AL33&lt;&gt;"",'2021 estimates'!AL33*15/14,'2021 estimates'!AN33*15/14))/100000</f>
        <v>1.3899999999999999E-4</v>
      </c>
      <c r="T33" s="124">
        <f>IF('2021 estimates'!AG33&lt;&gt;"",'2021 estimates'!AG33,'2021 estimates'!$AP33)/100000</f>
        <v>7.3576866015880605E-5</v>
      </c>
      <c r="U33" s="22">
        <v>0</v>
      </c>
      <c r="V33" s="124">
        <f>IF('2021 estimates'!AH33&lt;&gt;"",'2021 estimates'!AH33*5/4,IF('2021 estimates'!AM33&lt;&gt;"",'2021 estimates'!AM33*15/14,'2021 estimates'!AN33*15/14))/100000</f>
        <v>6.8750000000000004E-5</v>
      </c>
      <c r="W33" s="124">
        <f>IF('2021 estimates'!AI33&lt;&gt;"",'2021 estimates'!AI33,IF('2021 estimates'!AM33&lt;&gt;"",'2021 estimates'!AM33*15/14,'2021 estimates'!AN33*15/14))/100000</f>
        <v>1.02E-4</v>
      </c>
      <c r="X33" s="124">
        <f>IF('2021 estimates'!AJ33&lt;&gt;"",'2021 estimates'!AJ33,IF('2021 estimates'!AM33&lt;&gt;"",'2021 estimates'!AM33*15/14,'2021 estimates'!AN33*15/14))/100000</f>
        <v>1.1400000000000001E-4</v>
      </c>
      <c r="Y33" s="124">
        <f>IF('2021 estimates'!AK33&lt;&gt;"",'2021 estimates'!AK33,'2021 estimates'!$AQ33)/100000</f>
        <v>6.8267195272466547E-5</v>
      </c>
      <c r="Z33" s="81">
        <f>VLOOKUP($A33,'Mortality-WHO Global Health Obs'!$B$3:$Q$218,7,FALSE)</f>
        <v>8.6800000000000002E-3</v>
      </c>
      <c r="AA33" s="82">
        <f>VLOOKUP($A33,'Mortality-WHO Global Health Obs'!$B$3:$Q$218,9,FALSE)</f>
        <v>4.0000000000000002E-4</v>
      </c>
      <c r="AB33" s="82">
        <f>VLOOKUP($A33,'Mortality-WHO Global Health Obs'!$B$3:$Q$218,11,FALSE)</f>
        <v>2.0000000000000001E-4</v>
      </c>
      <c r="AC33" s="82">
        <f>VLOOKUP($A33,'Mortality-WHO Global Health Obs'!$B$3:$Q$218,13,FALSE)</f>
        <v>2.9E-4</v>
      </c>
      <c r="AD33" s="82">
        <f>VLOOKUP($A33,'Mortality-WHO Global Health Obs'!$B$3:$Q$218,15,FALSE)</f>
        <v>6.3000000000000003E-4</v>
      </c>
      <c r="AE33" s="81">
        <f>VLOOKUP($A33,'Mortality-WHO Global Health Obs'!$B$3:$Q$218,8,FALSE)</f>
        <v>6.4400000000000004E-3</v>
      </c>
      <c r="AF33" s="82">
        <f>VLOOKUP($A33,'Mortality-WHO Global Health Obs'!$B$3:$Q$218,10,FALSE)</f>
        <v>3.2000000000000003E-4</v>
      </c>
      <c r="AG33" s="82">
        <f>VLOOKUP($A33,'Mortality-WHO Global Health Obs'!$B$3:$Q$218,12,FALSE)</f>
        <v>1.7000000000000001E-4</v>
      </c>
      <c r="AH33" s="82">
        <f>VLOOKUP($A33,'Mortality-WHO Global Health Obs'!$B$3:$Q$218,14,FALSE)</f>
        <v>1.6000000000000001E-4</v>
      </c>
      <c r="AI33" s="82">
        <f>VLOOKUP($A33,'Mortality-WHO Global Health Obs'!$B$3:$Q$218,16,FALSE)</f>
        <v>2.7E-4</v>
      </c>
      <c r="AJ33" s="81">
        <f t="shared" si="0"/>
        <v>2.0868803872041784E-2</v>
      </c>
      <c r="AK33" s="82">
        <f t="shared" si="224"/>
        <v>9.6169603096966743E-4</v>
      </c>
      <c r="AL33" s="82">
        <f t="shared" si="225"/>
        <v>4.8084801548483371E-4</v>
      </c>
      <c r="AM33" s="82">
        <f t="shared" si="226"/>
        <v>6.972296224530089E-4</v>
      </c>
      <c r="AN33" s="82">
        <f t="shared" si="227"/>
        <v>1.5146712487772262E-3</v>
      </c>
      <c r="AO33" s="81">
        <f t="shared" si="228"/>
        <v>1.5483306098611647E-2</v>
      </c>
      <c r="AP33" s="82">
        <f t="shared" si="229"/>
        <v>7.6935682477573405E-4</v>
      </c>
      <c r="AQ33" s="82">
        <f t="shared" si="230"/>
        <v>4.0872081316210867E-4</v>
      </c>
      <c r="AR33" s="82">
        <f t="shared" si="231"/>
        <v>3.8467841238786702E-4</v>
      </c>
      <c r="AS33" s="82">
        <f t="shared" si="232"/>
        <v>6.491448209045255E-4</v>
      </c>
      <c r="AT33" s="272">
        <f t="shared" si="46"/>
        <v>0</v>
      </c>
      <c r="AU33" s="266">
        <f t="shared" si="2"/>
        <v>2.53973475</v>
      </c>
      <c r="AV33" s="266">
        <f t="shared" si="3"/>
        <v>3.0335760000000005</v>
      </c>
      <c r="AW33" s="266">
        <f t="shared" si="4"/>
        <v>5.2819722000000002</v>
      </c>
      <c r="AX33" s="266">
        <f t="shared" si="47"/>
        <v>2.4729626129133564</v>
      </c>
      <c r="AY33" s="272">
        <f t="shared" si="48"/>
        <v>0</v>
      </c>
      <c r="AZ33" s="266">
        <f t="shared" si="5"/>
        <v>2.0970537500000002</v>
      </c>
      <c r="BA33" s="266">
        <f t="shared" si="6"/>
        <v>3.2513112</v>
      </c>
      <c r="BB33" s="266">
        <f t="shared" si="7"/>
        <v>4.1014236000000004</v>
      </c>
      <c r="BC33" s="266">
        <f t="shared" si="8"/>
        <v>2.1512631643040749</v>
      </c>
      <c r="BD33" s="74">
        <f t="shared" si="49"/>
        <v>0</v>
      </c>
      <c r="BE33" s="515">
        <f t="shared" si="64"/>
        <v>0</v>
      </c>
      <c r="BF33" s="515">
        <f t="shared" si="65"/>
        <v>2.538514110621704</v>
      </c>
      <c r="BG33" s="515">
        <f t="shared" si="66"/>
        <v>5.0745881158065824</v>
      </c>
      <c r="BH33" s="515">
        <f t="shared" si="67"/>
        <v>7.6082243610663332</v>
      </c>
      <c r="BI33" s="515">
        <f t="shared" si="68"/>
        <v>10.597121331469516</v>
      </c>
      <c r="BJ33" s="515">
        <f t="shared" si="69"/>
        <v>13.62487378244092</v>
      </c>
      <c r="BK33" s="515">
        <f t="shared" si="70"/>
        <v>16.65117069462941</v>
      </c>
      <c r="BL33" s="515">
        <f t="shared" si="71"/>
        <v>19.676012767759673</v>
      </c>
      <c r="BM33" s="515">
        <f t="shared" si="72"/>
        <v>22.699400701220021</v>
      </c>
      <c r="BN33" s="515">
        <f t="shared" si="73"/>
        <v>28.997626359010098</v>
      </c>
      <c r="BO33" s="515">
        <f t="shared" si="74"/>
        <v>34.257546869629223</v>
      </c>
      <c r="BP33" s="515">
        <f t="shared" si="75"/>
        <v>39.513801286059845</v>
      </c>
      <c r="BQ33" s="515">
        <f t="shared" si="76"/>
        <v>44.766392163520543</v>
      </c>
      <c r="BR33" s="515">
        <f t="shared" si="77"/>
        <v>50.015322055448941</v>
      </c>
      <c r="BS33" s="515">
        <f t="shared" si="78"/>
        <v>48.877670523132799</v>
      </c>
      <c r="BT33" s="515">
        <f t="shared" si="79"/>
        <v>51.274784128769554</v>
      </c>
      <c r="BU33" s="515">
        <f t="shared" si="80"/>
        <v>53.668269643723761</v>
      </c>
      <c r="BV33" s="515">
        <f t="shared" si="81"/>
        <v>56.058132559200324</v>
      </c>
      <c r="BW33" s="516">
        <f t="shared" si="82"/>
        <v>58.444378358093083</v>
      </c>
      <c r="BX33" s="515">
        <v>0</v>
      </c>
      <c r="BY33" s="515">
        <f t="shared" si="83"/>
        <v>0</v>
      </c>
      <c r="BZ33" s="515">
        <f t="shared" si="84"/>
        <v>2.0962473689299235</v>
      </c>
      <c r="CA33" s="515">
        <f t="shared" si="85"/>
        <v>4.1908825958758813</v>
      </c>
      <c r="CB33" s="515">
        <f t="shared" si="86"/>
        <v>6.2839069206733127</v>
      </c>
      <c r="CC33" s="515">
        <f t="shared" si="87"/>
        <v>8.7523162165096267</v>
      </c>
      <c r="CD33" s="515">
        <f t="shared" si="88"/>
        <v>11.999386590145846</v>
      </c>
      <c r="CE33" s="515">
        <f t="shared" si="89"/>
        <v>15.245130089717552</v>
      </c>
      <c r="CF33" s="515">
        <f t="shared" si="90"/>
        <v>18.489547257434978</v>
      </c>
      <c r="CG33" s="515">
        <f t="shared" si="91"/>
        <v>21.73263863528679</v>
      </c>
      <c r="CH33" s="515">
        <f t="shared" si="92"/>
        <v>28.188148615045883</v>
      </c>
      <c r="CI33" s="515">
        <f t="shared" si="93"/>
        <v>32.277942215277335</v>
      </c>
      <c r="CJ33" s="515">
        <f t="shared" si="94"/>
        <v>36.366162862759545</v>
      </c>
      <c r="CK33" s="515">
        <f t="shared" si="95"/>
        <v>40.452811162457095</v>
      </c>
      <c r="CL33" s="515">
        <f t="shared" si="96"/>
        <v>44.537887719101931</v>
      </c>
      <c r="CM33" s="515">
        <f t="shared" si="97"/>
        <v>42.587201662613005</v>
      </c>
      <c r="CN33" s="515">
        <f t="shared" si="98"/>
        <v>44.710130522378726</v>
      </c>
      <c r="CO33" s="515">
        <f t="shared" si="99"/>
        <v>46.831681741062646</v>
      </c>
      <c r="CP33" s="515">
        <f t="shared" si="100"/>
        <v>48.951856212663138</v>
      </c>
      <c r="CQ33" s="516">
        <f t="shared" si="101"/>
        <v>51.070654830598428</v>
      </c>
      <c r="CR33" s="515">
        <f t="shared" si="102"/>
        <v>0</v>
      </c>
      <c r="CS33" s="515">
        <f t="shared" si="103"/>
        <v>1.269867375</v>
      </c>
      <c r="CT33" s="515">
        <f t="shared" si="104"/>
        <v>3.808381485621704</v>
      </c>
      <c r="CU33" s="515">
        <f t="shared" si="105"/>
        <v>6.3444554908065829</v>
      </c>
      <c r="CV33" s="515">
        <f t="shared" si="106"/>
        <v>8.8780917360663327</v>
      </c>
      <c r="CW33" s="515">
        <f t="shared" si="107"/>
        <v>12.113909331469516</v>
      </c>
      <c r="CX33" s="515">
        <f t="shared" si="108"/>
        <v>15.14166178244092</v>
      </c>
      <c r="CY33" s="515">
        <f t="shared" si="109"/>
        <v>18.167958694629412</v>
      </c>
      <c r="CZ33" s="515">
        <f t="shared" si="110"/>
        <v>21.192800767759675</v>
      </c>
      <c r="DA33" s="515">
        <f t="shared" si="111"/>
        <v>24.216188701220023</v>
      </c>
      <c r="DB33" s="515">
        <f t="shared" si="112"/>
        <v>31.638612459010098</v>
      </c>
      <c r="DC33" s="515">
        <f t="shared" si="113"/>
        <v>36.898532969629223</v>
      </c>
      <c r="DD33" s="515">
        <f t="shared" si="114"/>
        <v>42.154787386059844</v>
      </c>
      <c r="DE33" s="515">
        <f t="shared" si="115"/>
        <v>47.407378263520542</v>
      </c>
      <c r="DF33" s="515">
        <f t="shared" si="116"/>
        <v>52.65630815544894</v>
      </c>
      <c r="DG33" s="515">
        <f t="shared" si="117"/>
        <v>50.114151829589474</v>
      </c>
      <c r="DH33" s="515">
        <f t="shared" si="118"/>
        <v>52.511265435226235</v>
      </c>
      <c r="DI33" s="515">
        <f t="shared" si="119"/>
        <v>54.904750950180443</v>
      </c>
      <c r="DJ33" s="515">
        <f t="shared" si="120"/>
        <v>57.294613865656999</v>
      </c>
      <c r="DK33" s="516">
        <f t="shared" si="121"/>
        <v>59.680859664549757</v>
      </c>
      <c r="DL33" s="515">
        <f t="shared" si="122"/>
        <v>0</v>
      </c>
      <c r="DM33" s="515">
        <f t="shared" si="123"/>
        <v>1.0485268750000001</v>
      </c>
      <c r="DN33" s="515">
        <f t="shared" si="124"/>
        <v>3.1447742439299233</v>
      </c>
      <c r="DO33" s="515">
        <f t="shared" si="125"/>
        <v>5.2394094708758816</v>
      </c>
      <c r="DP33" s="515">
        <f t="shared" si="126"/>
        <v>7.332433795673313</v>
      </c>
      <c r="DQ33" s="515">
        <f t="shared" si="127"/>
        <v>10.377971816509627</v>
      </c>
      <c r="DR33" s="515">
        <f t="shared" si="128"/>
        <v>13.625042190145846</v>
      </c>
      <c r="DS33" s="515">
        <f t="shared" si="129"/>
        <v>16.87078568971755</v>
      </c>
      <c r="DT33" s="515">
        <f t="shared" si="130"/>
        <v>20.11520285743498</v>
      </c>
      <c r="DU33" s="515">
        <f t="shared" si="131"/>
        <v>23.358294235286792</v>
      </c>
      <c r="DV33" s="515">
        <f t="shared" si="132"/>
        <v>30.238860415045885</v>
      </c>
      <c r="DW33" s="515">
        <f t="shared" si="133"/>
        <v>34.328654015277337</v>
      </c>
      <c r="DX33" s="515">
        <f t="shared" si="134"/>
        <v>38.416874662759547</v>
      </c>
      <c r="DY33" s="515">
        <f t="shared" si="135"/>
        <v>42.503522962457097</v>
      </c>
      <c r="DZ33" s="515">
        <f t="shared" si="136"/>
        <v>46.588599519101933</v>
      </c>
      <c r="EA33" s="515">
        <f t="shared" si="137"/>
        <v>43.662833244765039</v>
      </c>
      <c r="EB33" s="515">
        <f t="shared" si="138"/>
        <v>45.785762104530761</v>
      </c>
      <c r="EC33" s="515">
        <f t="shared" si="139"/>
        <v>47.90731332321468</v>
      </c>
      <c r="ED33" s="515">
        <f t="shared" si="140"/>
        <v>50.027487794815173</v>
      </c>
      <c r="EE33" s="516">
        <f t="shared" si="141"/>
        <v>52.146286412750463</v>
      </c>
      <c r="EF33" s="276">
        <f t="shared" si="142"/>
        <v>0</v>
      </c>
      <c r="EG33" s="276">
        <f t="shared" si="143"/>
        <v>1.2206393782960301E-3</v>
      </c>
      <c r="EH33" s="276">
        <f t="shared" si="144"/>
        <v>3.6607448151216486E-3</v>
      </c>
      <c r="EI33" s="276">
        <f t="shared" si="145"/>
        <v>6.0985047402489431E-3</v>
      </c>
      <c r="EJ33" s="276">
        <f t="shared" si="146"/>
        <v>8.5339214082629147E-3</v>
      </c>
      <c r="EK33" s="276">
        <f t="shared" si="147"/>
        <v>5.8235490285965009E-3</v>
      </c>
      <c r="EL33" s="276">
        <f t="shared" si="148"/>
        <v>7.279087811512772E-3</v>
      </c>
      <c r="EM33" s="276">
        <f t="shared" si="149"/>
        <v>8.7339268697379149E-3</v>
      </c>
      <c r="EN33" s="276">
        <f t="shared" si="150"/>
        <v>1.0188066539652275E-2</v>
      </c>
      <c r="EO33" s="276">
        <f t="shared" si="151"/>
        <v>1.1641507157474494E-2</v>
      </c>
      <c r="EP33" s="276">
        <f t="shared" si="152"/>
        <v>2.2051689380871691E-2</v>
      </c>
      <c r="EQ33" s="276">
        <f t="shared" si="153"/>
        <v>2.5717783569373851E-2</v>
      </c>
      <c r="ER33" s="276">
        <f t="shared" si="154"/>
        <v>2.9381322539299638E-2</v>
      </c>
      <c r="ES33" s="276">
        <f t="shared" si="155"/>
        <v>3.3042308071602203E-2</v>
      </c>
      <c r="ET33" s="276">
        <f t="shared" si="156"/>
        <v>3.6700741945993383E-2</v>
      </c>
      <c r="EU33" s="276">
        <f t="shared" si="157"/>
        <v>7.5849007276603306E-2</v>
      </c>
      <c r="EV33" s="276">
        <f t="shared" si="158"/>
        <v>7.9477097959152462E-2</v>
      </c>
      <c r="EW33" s="276">
        <f t="shared" si="159"/>
        <v>8.3099697436791742E-2</v>
      </c>
      <c r="EX33" s="276">
        <f t="shared" si="160"/>
        <v>8.6716814020595473E-2</v>
      </c>
      <c r="EY33" s="277">
        <f t="shared" si="161"/>
        <v>9.0328456009058977E-2</v>
      </c>
      <c r="EZ33" s="276">
        <f t="shared" si="162"/>
        <v>0</v>
      </c>
      <c r="FA33" s="276">
        <f t="shared" si="163"/>
        <v>8.0638107007675321E-4</v>
      </c>
      <c r="FB33" s="276">
        <f t="shared" si="164"/>
        <v>2.4185230540419139E-3</v>
      </c>
      <c r="FC33" s="276">
        <f t="shared" si="165"/>
        <v>4.0294252025682873E-3</v>
      </c>
      <c r="FD33" s="276">
        <f t="shared" si="166"/>
        <v>5.6390884691648888E-3</v>
      </c>
      <c r="FE33" s="276">
        <f t="shared" si="167"/>
        <v>4.2408263637808506E-3</v>
      </c>
      <c r="FF33" s="276">
        <f t="shared" si="168"/>
        <v>5.5677004282933427E-3</v>
      </c>
      <c r="FG33" s="276">
        <f t="shared" si="169"/>
        <v>6.894032282573073E-3</v>
      </c>
      <c r="FH33" s="276">
        <f t="shared" si="170"/>
        <v>8.219822148187372E-3</v>
      </c>
      <c r="FI33" s="276">
        <f t="shared" si="171"/>
        <v>9.5450702466130175E-3</v>
      </c>
      <c r="FJ33" s="276">
        <f t="shared" si="172"/>
        <v>1.1629999768541347E-2</v>
      </c>
      <c r="FK33" s="276">
        <f t="shared" si="173"/>
        <v>1.3202952517792677E-2</v>
      </c>
      <c r="FL33" s="276">
        <f t="shared" si="174"/>
        <v>1.4775300302443541E-2</v>
      </c>
      <c r="FM33" s="276">
        <f t="shared" si="175"/>
        <v>1.6347043355165996E-2</v>
      </c>
      <c r="FN33" s="276">
        <f t="shared" si="176"/>
        <v>1.7918181908542628E-2</v>
      </c>
      <c r="FO33" s="276">
        <f t="shared" si="177"/>
        <v>2.8334304538354924E-2</v>
      </c>
      <c r="FP33" s="276">
        <f t="shared" si="178"/>
        <v>2.9711945620157061E-2</v>
      </c>
      <c r="FQ33" s="276">
        <f t="shared" si="179"/>
        <v>3.1088692703584487E-2</v>
      </c>
      <c r="FR33" s="276">
        <f t="shared" si="180"/>
        <v>3.2464546368783286E-2</v>
      </c>
      <c r="FS33" s="277">
        <f t="shared" si="181"/>
        <v>3.3839507195523082E-2</v>
      </c>
      <c r="FT33" s="74">
        <f>SUM($EF33:EF33)</f>
        <v>0</v>
      </c>
      <c r="FU33" s="276">
        <f>SUM($EF33:EG33)</f>
        <v>1.2206393782960301E-3</v>
      </c>
      <c r="FV33" s="276">
        <f>SUM($EF33:EH33)</f>
        <v>4.8813841934176785E-3</v>
      </c>
      <c r="FW33" s="276">
        <f>SUM($EF33:EI33)</f>
        <v>1.0979888933666622E-2</v>
      </c>
      <c r="FX33" s="276">
        <f>SUM($EF33:EJ33)</f>
        <v>1.9513810341929536E-2</v>
      </c>
      <c r="FY33" s="276">
        <f>SUM($EF33:EK33)</f>
        <v>2.5337359370526037E-2</v>
      </c>
      <c r="FZ33" s="276">
        <f>SUM($EF33:EL33)</f>
        <v>3.2616447182038807E-2</v>
      </c>
      <c r="GA33" s="276">
        <f>SUM($EF33:EM33)</f>
        <v>4.1350374051776724E-2</v>
      </c>
      <c r="GB33" s="276">
        <f>SUM($EF33:EN33)</f>
        <v>5.1538440591429001E-2</v>
      </c>
      <c r="GC33" s="276">
        <f>SUM($EF33:EO33)</f>
        <v>6.3179947748903495E-2</v>
      </c>
      <c r="GD33" s="276">
        <f>SUM($EF33:EP33)</f>
        <v>8.523163712977519E-2</v>
      </c>
      <c r="GE33" s="276">
        <f>SUM($EF33:EQ33)</f>
        <v>0.11094942069914904</v>
      </c>
      <c r="GF33" s="276">
        <f>SUM($EF33:ER33)</f>
        <v>0.14033074323844869</v>
      </c>
      <c r="GG33" s="276">
        <f>SUM($EF33:ES33)</f>
        <v>0.17337305131005087</v>
      </c>
      <c r="GH33" s="276">
        <f>SUM($EF33:ET33)</f>
        <v>0.21007379325604425</v>
      </c>
      <c r="GI33" s="276">
        <f>SUM($EF33:EU33)</f>
        <v>0.28592280053264757</v>
      </c>
      <c r="GJ33" s="276">
        <f>SUM($EF33:EV33)</f>
        <v>0.36539989849180005</v>
      </c>
      <c r="GK33" s="276">
        <f>SUM($EF33:EW33)</f>
        <v>0.44849959592859179</v>
      </c>
      <c r="GL33" s="276">
        <f>SUM($EF33:EX33)</f>
        <v>0.53521640994918729</v>
      </c>
      <c r="GM33" s="276">
        <f>SUM($EF33:EY33)</f>
        <v>0.62554486595824632</v>
      </c>
      <c r="GN33" s="74">
        <f>SUM($EZ33:EZ33)</f>
        <v>0</v>
      </c>
      <c r="GO33" s="276">
        <f>SUM($EZ33:FA33)</f>
        <v>8.0638107007675321E-4</v>
      </c>
      <c r="GP33" s="276">
        <f>SUM($EZ33:FB33)</f>
        <v>3.224904124118667E-3</v>
      </c>
      <c r="GQ33" s="276">
        <f>SUM($EZ33:FC33)</f>
        <v>7.2543293266869539E-3</v>
      </c>
      <c r="GR33" s="276">
        <f>SUM($EZ33:FD33)</f>
        <v>1.2893417795851844E-2</v>
      </c>
      <c r="GS33" s="276">
        <f>SUM($EZ33:FE33)</f>
        <v>1.7134244159632696E-2</v>
      </c>
      <c r="GT33" s="276">
        <f>SUM($EZ33:FF33)</f>
        <v>2.2701944587926039E-2</v>
      </c>
      <c r="GU33" s="276">
        <f>SUM($EZ33:FG33)</f>
        <v>2.9595976870499113E-2</v>
      </c>
      <c r="GV33" s="276">
        <f>SUM($EZ33:FH33)</f>
        <v>3.7815799018686487E-2</v>
      </c>
      <c r="GW33" s="276">
        <f>SUM($EZ33:FI33)</f>
        <v>4.7360869265299504E-2</v>
      </c>
      <c r="GX33" s="276">
        <f>SUM($EZ33:FJ33)</f>
        <v>5.8990869033840848E-2</v>
      </c>
      <c r="GY33" s="276">
        <f>SUM($EZ33:FK33)</f>
        <v>7.2193821551633522E-2</v>
      </c>
      <c r="GZ33" s="276">
        <f>SUM($EZ33:FL33)</f>
        <v>8.6969121854077069E-2</v>
      </c>
      <c r="HA33" s="276">
        <f>SUM($EZ33:FM33)</f>
        <v>0.10331616520924307</v>
      </c>
      <c r="HB33" s="276">
        <f>SUM($EZ33:FN33)</f>
        <v>0.12123434711778569</v>
      </c>
      <c r="HC33" s="276">
        <f>SUM($EZ33:FO33)</f>
        <v>0.14956865165614061</v>
      </c>
      <c r="HD33" s="276">
        <f>SUM($EZ33:FP33)</f>
        <v>0.17928059727629767</v>
      </c>
      <c r="HE33" s="276">
        <f>SUM($EZ33:FQ33)</f>
        <v>0.21036928997988216</v>
      </c>
      <c r="HF33" s="276">
        <f>SUM($EZ33:FR33)</f>
        <v>0.24283383634866545</v>
      </c>
      <c r="HG33" s="277">
        <f>SUM($EZ33:FS33)</f>
        <v>0.27667334354418854</v>
      </c>
      <c r="HH33" s="74">
        <f t="shared" si="182"/>
        <v>0</v>
      </c>
      <c r="HI33" s="276">
        <f t="shared" si="183"/>
        <v>2.538514110621704</v>
      </c>
      <c r="HJ33" s="276">
        <f t="shared" si="184"/>
        <v>5.0745881158065824</v>
      </c>
      <c r="HK33" s="276">
        <f t="shared" si="185"/>
        <v>7.6082243610663332</v>
      </c>
      <c r="HL33" s="276">
        <f t="shared" si="186"/>
        <v>10.13942518965807</v>
      </c>
      <c r="HM33" s="276">
        <f t="shared" si="187"/>
        <v>13.62487378244092</v>
      </c>
      <c r="HN33" s="276">
        <f t="shared" si="188"/>
        <v>16.65117069462941</v>
      </c>
      <c r="HO33" s="276">
        <f t="shared" si="189"/>
        <v>19.676012767759673</v>
      </c>
      <c r="HP33" s="276">
        <f t="shared" si="190"/>
        <v>22.699400701220021</v>
      </c>
      <c r="HQ33" s="276">
        <f t="shared" si="191"/>
        <v>25.721335194062547</v>
      </c>
      <c r="HR33" s="276">
        <f t="shared" si="192"/>
        <v>34.257546869629223</v>
      </c>
      <c r="HS33" s="276">
        <f t="shared" si="193"/>
        <v>39.513801286059845</v>
      </c>
      <c r="HT33" s="276">
        <f t="shared" si="194"/>
        <v>44.766392163520543</v>
      </c>
      <c r="HU33" s="276">
        <f t="shared" si="195"/>
        <v>50.015322055448941</v>
      </c>
      <c r="HV33" s="276">
        <f t="shared" si="196"/>
        <v>55.260593513502947</v>
      </c>
      <c r="HW33" s="276">
        <f t="shared" si="197"/>
        <v>51.274784128769554</v>
      </c>
      <c r="HX33" s="276">
        <f t="shared" si="198"/>
        <v>53.668269643723761</v>
      </c>
      <c r="HY33" s="276">
        <f t="shared" si="199"/>
        <v>56.058132559200324</v>
      </c>
      <c r="HZ33" s="276">
        <f t="shared" si="200"/>
        <v>58.444378358093083</v>
      </c>
      <c r="IA33" s="277">
        <f t="shared" si="201"/>
        <v>60.827012514997378</v>
      </c>
      <c r="IB33" s="276">
        <f t="shared" si="202"/>
        <v>0</v>
      </c>
      <c r="IC33" s="276">
        <f t="shared" si="203"/>
        <v>2.0962473689299235</v>
      </c>
      <c r="ID33" s="276">
        <f t="shared" si="204"/>
        <v>4.1908825958758813</v>
      </c>
      <c r="IE33" s="276">
        <f t="shared" si="205"/>
        <v>6.2839069206733127</v>
      </c>
      <c r="IF33" s="276">
        <f t="shared" si="206"/>
        <v>8.3753215822041476</v>
      </c>
      <c r="IG33" s="276">
        <f t="shared" si="207"/>
        <v>11.999386590145846</v>
      </c>
      <c r="IH33" s="276">
        <f t="shared" si="208"/>
        <v>15.245130089717552</v>
      </c>
      <c r="II33" s="276">
        <f t="shared" si="209"/>
        <v>18.489547257434978</v>
      </c>
      <c r="IJ33" s="276">
        <f t="shared" si="210"/>
        <v>21.73263863528679</v>
      </c>
      <c r="IK33" s="276">
        <f t="shared" si="211"/>
        <v>24.974404765040177</v>
      </c>
      <c r="IL33" s="276">
        <f t="shared" si="212"/>
        <v>32.277942215277335</v>
      </c>
      <c r="IM33" s="276">
        <f t="shared" si="213"/>
        <v>36.366162862759545</v>
      </c>
      <c r="IN33" s="276">
        <f t="shared" si="214"/>
        <v>40.452811162457095</v>
      </c>
      <c r="IO33" s="276">
        <f t="shared" si="215"/>
        <v>44.537887719101931</v>
      </c>
      <c r="IP33" s="276">
        <f t="shared" si="216"/>
        <v>48.621393137193394</v>
      </c>
      <c r="IQ33" s="276">
        <f t="shared" si="217"/>
        <v>44.710130522378726</v>
      </c>
      <c r="IR33" s="276">
        <f t="shared" si="218"/>
        <v>46.831681741062646</v>
      </c>
      <c r="IS33" s="276">
        <f t="shared" si="219"/>
        <v>48.951856212663138</v>
      </c>
      <c r="IT33" s="276">
        <f t="shared" si="220"/>
        <v>51.070654830598428</v>
      </c>
      <c r="IU33" s="277">
        <f t="shared" si="221"/>
        <v>53.188078487706981</v>
      </c>
      <c r="IV33" s="74">
        <f t="shared" si="50"/>
        <v>12.583356081637957</v>
      </c>
      <c r="IW33" s="275">
        <f t="shared" si="51"/>
        <v>53.883349280146227</v>
      </c>
      <c r="IX33" s="275">
        <f t="shared" si="52"/>
        <v>110.8859374580472</v>
      </c>
      <c r="IY33" s="275">
        <f t="shared" si="53"/>
        <v>163.22107085791495</v>
      </c>
      <c r="IZ33" s="275">
        <f t="shared" si="54"/>
        <v>59.117547606610458</v>
      </c>
      <c r="JA33" s="275">
        <f t="shared" si="55"/>
        <v>85.143428419436589</v>
      </c>
      <c r="JB33" s="74">
        <f t="shared" si="56"/>
        <v>10.988373238072288</v>
      </c>
      <c r="JC33" s="275">
        <f t="shared" si="57"/>
        <v>52.911984755336412</v>
      </c>
      <c r="JD33" s="275">
        <f t="shared" si="58"/>
        <v>106.75567152474362</v>
      </c>
      <c r="JE33" s="275">
        <f t="shared" si="59"/>
        <v>151.97316826510382</v>
      </c>
      <c r="JF33" s="275">
        <f t="shared" si="60"/>
        <v>56.885343172717434</v>
      </c>
      <c r="JG33" s="275">
        <f t="shared" si="61"/>
        <v>80.657299445814033</v>
      </c>
      <c r="JH33" s="524">
        <f t="shared" si="38"/>
        <v>321.78389770205479</v>
      </c>
      <c r="JI33" s="525">
        <f t="shared" si="39"/>
        <v>596.08180391090661</v>
      </c>
      <c r="JJ33" s="524">
        <f t="shared" si="40"/>
        <v>293.12833557565682</v>
      </c>
      <c r="JK33" s="525">
        <f t="shared" si="41"/>
        <v>532.58029895751974</v>
      </c>
      <c r="JL33" s="524">
        <f t="shared" si="42"/>
        <v>614.91223327771161</v>
      </c>
      <c r="JM33" s="525">
        <f t="shared" si="43"/>
        <v>1128.6621028684262</v>
      </c>
      <c r="JN33" s="7">
        <f t="shared" si="62"/>
        <v>0.33130814037382994</v>
      </c>
      <c r="JO33" s="7">
        <f t="shared" si="63"/>
        <v>0.90221820950243492</v>
      </c>
    </row>
    <row r="34" spans="1:275" s="3" customFormat="1" ht="13.5" customHeight="1" x14ac:dyDescent="0.2">
      <c r="A34" s="3" t="str">
        <f>'2021 estimates'!B34</f>
        <v>Burkina Faso</v>
      </c>
      <c r="B34" s="3" t="str">
        <f>VLOOKUP(A34,'2021 estimates'!$B$4:$C$218,2)</f>
        <v>AFR</v>
      </c>
      <c r="C34" s="371" t="str">
        <f>VLOOKUP(A34,'2021 estimates'!$B$4:$F$218,4,FALSE)</f>
        <v>Sub-Saharan Africa</v>
      </c>
      <c r="D34" s="695">
        <f>'2021 estimates'!Q34</f>
        <v>53.937242907530397</v>
      </c>
      <c r="E34" s="4">
        <f>'2021 estimates'!R34</f>
        <v>59.830134180290109</v>
      </c>
      <c r="F34" s="47">
        <f>1000*'2021 estimates'!G34/5</f>
        <v>360491</v>
      </c>
      <c r="G34" s="47">
        <f t="shared" si="44"/>
        <v>360491</v>
      </c>
      <c r="H34" s="47">
        <f>1000*'2021 estimates'!H34/5</f>
        <v>320000.2</v>
      </c>
      <c r="I34" s="47">
        <f>1000*'2021 estimates'!I34/5</f>
        <v>284187.8</v>
      </c>
      <c r="J34" s="47">
        <f>1000*'2021 estimates'!J34/5</f>
        <v>242588.2</v>
      </c>
      <c r="K34" s="47">
        <f>1000*'2021 estimates'!K34/5</f>
        <v>347933.4</v>
      </c>
      <c r="L34" s="73">
        <f t="shared" si="45"/>
        <v>347933.4</v>
      </c>
      <c r="M34" s="47">
        <f>1000*'2021 estimates'!L34/5</f>
        <v>308860</v>
      </c>
      <c r="N34" s="47">
        <f>1000*'2021 estimates'!M34/5</f>
        <v>274090</v>
      </c>
      <c r="O34" s="47">
        <f>1000*'2021 estimates'!N34/5</f>
        <v>233435.8</v>
      </c>
      <c r="P34" s="22">
        <v>0</v>
      </c>
      <c r="Q34" s="124">
        <f>IF('2021 estimates'!AD34&lt;&gt;"",'2021 estimates'!AD34*5/4,IF('2021 estimates'!AL34&lt;&gt;"",'2021 estimates'!AL34*15/14,'2021 estimates'!AN34*15/14))/100000</f>
        <v>4.0714285714285717E-6</v>
      </c>
      <c r="R34" s="124">
        <f>IF('2021 estimates'!AE34&lt;&gt;"",'2021 estimates'!AE34,IF('2021 estimates'!AL34&lt;&gt;"",'2021 estimates'!AL34*15/14,'2021 estimates'!AN34*15/14))/100000</f>
        <v>4.0714285714285717E-6</v>
      </c>
      <c r="S34" s="124">
        <f>IF('2021 estimates'!AF34&lt;&gt;"",'2021 estimates'!AF34,IF('2021 estimates'!AL34&lt;&gt;"",'2021 estimates'!AL34*15/14,'2021 estimates'!AN34*15/14))/100000</f>
        <v>4.0714285714285717E-6</v>
      </c>
      <c r="T34" s="124">
        <f>IF('2021 estimates'!AG34&lt;&gt;"",'2021 estimates'!AG34,'2021 estimates'!$AP34)/100000</f>
        <v>2.2463318665579138E-5</v>
      </c>
      <c r="U34" s="22">
        <v>0</v>
      </c>
      <c r="V34" s="124">
        <f>IF('2021 estimates'!AH34&lt;&gt;"",'2021 estimates'!AH34*5/4,IF('2021 estimates'!AM34&lt;&gt;"",'2021 estimates'!AM34*15/14,'2021 estimates'!AN34*15/14))/100000</f>
        <v>4.0714285714285717E-6</v>
      </c>
      <c r="W34" s="124">
        <f>IF('2021 estimates'!AI34&lt;&gt;"",'2021 estimates'!AI34,IF('2021 estimates'!AM34&lt;&gt;"",'2021 estimates'!AM34*15/14,'2021 estimates'!AN34*15/14))/100000</f>
        <v>4.0714285714285717E-6</v>
      </c>
      <c r="X34" s="124">
        <f>IF('2021 estimates'!AJ34&lt;&gt;"",'2021 estimates'!AJ34,IF('2021 estimates'!AM34&lt;&gt;"",'2021 estimates'!AM34*15/14,'2021 estimates'!AN34*15/14))/100000</f>
        <v>4.0714285714285717E-6</v>
      </c>
      <c r="Y34" s="124">
        <f>IF('2021 estimates'!AK34&lt;&gt;"",'2021 estimates'!AK34,'2021 estimates'!$AQ34)/100000</f>
        <v>2.2463318665579138E-5</v>
      </c>
      <c r="Z34" s="81">
        <f>VLOOKUP($A34,'Mortality-WHO Global Health Obs'!$B$3:$Q$218,7,FALSE)</f>
        <v>5.9670000000000001E-2</v>
      </c>
      <c r="AA34" s="82">
        <f>VLOOKUP($A34,'Mortality-WHO Global Health Obs'!$B$3:$Q$218,9,FALSE)</f>
        <v>8.5000000000000006E-3</v>
      </c>
      <c r="AB34" s="82">
        <f>VLOOKUP($A34,'Mortality-WHO Global Health Obs'!$B$3:$Q$218,11,FALSE)</f>
        <v>2.9099999999999998E-3</v>
      </c>
      <c r="AC34" s="82">
        <f>VLOOKUP($A34,'Mortality-WHO Global Health Obs'!$B$3:$Q$218,13,FALSE)</f>
        <v>1.7600000000000001E-3</v>
      </c>
      <c r="AD34" s="82">
        <f>VLOOKUP($A34,'Mortality-WHO Global Health Obs'!$B$3:$Q$218,15,FALSE)</f>
        <v>2.3800000000000002E-3</v>
      </c>
      <c r="AE34" s="81">
        <f>VLOOKUP($A34,'Mortality-WHO Global Health Obs'!$B$3:$Q$218,8,FALSE)</f>
        <v>5.1920000000000001E-2</v>
      </c>
      <c r="AF34" s="82">
        <f>VLOOKUP($A34,'Mortality-WHO Global Health Obs'!$B$3:$Q$218,10,FALSE)</f>
        <v>8.77E-3</v>
      </c>
      <c r="AG34" s="82">
        <f>VLOOKUP($A34,'Mortality-WHO Global Health Obs'!$B$3:$Q$218,12,FALSE)</f>
        <v>3.5500000000000002E-3</v>
      </c>
      <c r="AH34" s="82">
        <f>VLOOKUP($A34,'Mortality-WHO Global Health Obs'!$B$3:$Q$218,14,FALSE)</f>
        <v>2.1199999999999999E-3</v>
      </c>
      <c r="AI34" s="82">
        <f>VLOOKUP($A34,'Mortality-WHO Global Health Obs'!$B$3:$Q$218,16,FALSE)</f>
        <v>2.7100000000000002E-3</v>
      </c>
      <c r="AJ34" s="81">
        <f t="shared" si="0"/>
        <v>3.5700641065379108</v>
      </c>
      <c r="AK34" s="82">
        <f t="shared" si="224"/>
        <v>0.50855614053246601</v>
      </c>
      <c r="AL34" s="82">
        <f t="shared" si="225"/>
        <v>0.17410569046464422</v>
      </c>
      <c r="AM34" s="82">
        <f t="shared" si="226"/>
        <v>0.1053010361573106</v>
      </c>
      <c r="AN34" s="82">
        <f t="shared" si="227"/>
        <v>0.14239571934909048</v>
      </c>
      <c r="AO34" s="81">
        <f t="shared" si="228"/>
        <v>3.1063805666406625</v>
      </c>
      <c r="AP34" s="82">
        <f t="shared" si="229"/>
        <v>0.52471027676114423</v>
      </c>
      <c r="AQ34" s="82">
        <f t="shared" si="230"/>
        <v>0.21239697634002991</v>
      </c>
      <c r="AR34" s="82">
        <f t="shared" si="231"/>
        <v>0.12683988446221503</v>
      </c>
      <c r="AS34" s="82">
        <f t="shared" si="232"/>
        <v>0.1621396636285862</v>
      </c>
      <c r="AT34" s="272">
        <f t="shared" si="46"/>
        <v>0</v>
      </c>
      <c r="AU34" s="266">
        <f t="shared" si="2"/>
        <v>1.4677133571428573</v>
      </c>
      <c r="AV34" s="266">
        <f t="shared" si="3"/>
        <v>1.3028579571428573</v>
      </c>
      <c r="AW34" s="266">
        <f t="shared" si="4"/>
        <v>1.1570503285714286</v>
      </c>
      <c r="AX34" s="266">
        <f t="shared" si="47"/>
        <v>5.4493360411092455</v>
      </c>
      <c r="AY34" s="272">
        <f t="shared" si="48"/>
        <v>0</v>
      </c>
      <c r="AZ34" s="266">
        <f t="shared" si="5"/>
        <v>1.416585985714286</v>
      </c>
      <c r="BA34" s="266">
        <f t="shared" si="6"/>
        <v>1.2575014285714285</v>
      </c>
      <c r="BB34" s="266">
        <f t="shared" si="7"/>
        <v>1.1159378571428573</v>
      </c>
      <c r="BC34" s="266">
        <f t="shared" si="8"/>
        <v>5.2437427633543985</v>
      </c>
      <c r="BD34" s="74">
        <f t="shared" si="49"/>
        <v>0</v>
      </c>
      <c r="BE34" s="515">
        <f t="shared" si="64"/>
        <v>0</v>
      </c>
      <c r="BF34" s="515">
        <f t="shared" si="65"/>
        <v>1.1751711057598495</v>
      </c>
      <c r="BG34" s="515">
        <f t="shared" si="66"/>
        <v>1.8818758050975584</v>
      </c>
      <c r="BH34" s="515">
        <f t="shared" si="67"/>
        <v>2.3068620301826925</v>
      </c>
      <c r="BI34" s="515">
        <f t="shared" si="68"/>
        <v>2.2746174286898984</v>
      </c>
      <c r="BJ34" s="515">
        <f t="shared" si="69"/>
        <v>3.1099168445411229</v>
      </c>
      <c r="BK34" s="515">
        <f t="shared" si="70"/>
        <v>3.8117421721318356</v>
      </c>
      <c r="BL34" s="515">
        <f t="shared" si="71"/>
        <v>4.401421490829625</v>
      </c>
      <c r="BM34" s="515">
        <f t="shared" si="72"/>
        <v>4.8968748254842431</v>
      </c>
      <c r="BN34" s="515">
        <f t="shared" si="73"/>
        <v>4.7185435802315459</v>
      </c>
      <c r="BO34" s="515">
        <f t="shared" si="74"/>
        <v>5.3461706030872378</v>
      </c>
      <c r="BP34" s="515">
        <f t="shared" si="75"/>
        <v>5.9110685225042188</v>
      </c>
      <c r="BQ34" s="515">
        <f t="shared" si="76"/>
        <v>6.4195068907403252</v>
      </c>
      <c r="BR34" s="515">
        <f t="shared" si="77"/>
        <v>6.877128640456446</v>
      </c>
      <c r="BS34" s="515">
        <f t="shared" si="78"/>
        <v>6.2220421631598475</v>
      </c>
      <c r="BT34" s="515">
        <f t="shared" si="79"/>
        <v>10.483952844816123</v>
      </c>
      <c r="BU34" s="515">
        <f t="shared" si="80"/>
        <v>14.180214173894282</v>
      </c>
      <c r="BV34" s="515">
        <f t="shared" si="81"/>
        <v>17.38590026948583</v>
      </c>
      <c r="BW34" s="516">
        <f t="shared" si="82"/>
        <v>20.166121262689231</v>
      </c>
      <c r="BX34" s="515">
        <v>0</v>
      </c>
      <c r="BY34" s="515">
        <f t="shared" si="83"/>
        <v>0</v>
      </c>
      <c r="BZ34" s="515">
        <f t="shared" si="84"/>
        <v>1.1274089223612604</v>
      </c>
      <c r="CA34" s="515">
        <f t="shared" si="85"/>
        <v>1.794526969824392</v>
      </c>
      <c r="CB34" s="515">
        <f t="shared" si="86"/>
        <v>2.1892785816165974</v>
      </c>
      <c r="CC34" s="515">
        <f t="shared" si="87"/>
        <v>2.1507727522748401</v>
      </c>
      <c r="CD34" s="515">
        <f t="shared" si="88"/>
        <v>2.8763946362062662</v>
      </c>
      <c r="CE34" s="515">
        <f t="shared" si="89"/>
        <v>3.4631641442360621</v>
      </c>
      <c r="CF34" s="515">
        <f t="shared" si="90"/>
        <v>3.9376515641690402</v>
      </c>
      <c r="CG34" s="515">
        <f t="shared" si="91"/>
        <v>4.3213427897588019</v>
      </c>
      <c r="CH34" s="515">
        <f t="shared" si="92"/>
        <v>4.110207220534754</v>
      </c>
      <c r="CI34" s="515">
        <f t="shared" si="93"/>
        <v>4.6700472076214012</v>
      </c>
      <c r="CJ34" s="515">
        <f t="shared" si="94"/>
        <v>5.1631960899923897</v>
      </c>
      <c r="CK34" s="515">
        <f t="shared" si="95"/>
        <v>5.597598465302025</v>
      </c>
      <c r="CL34" s="515">
        <f t="shared" si="96"/>
        <v>5.9802525286497623</v>
      </c>
      <c r="CM34" s="515">
        <f t="shared" si="97"/>
        <v>5.3803104992017881</v>
      </c>
      <c r="CN34" s="515">
        <f t="shared" si="98"/>
        <v>9.4263061809809017</v>
      </c>
      <c r="CO34" s="515">
        <f t="shared" si="99"/>
        <v>12.866707089727335</v>
      </c>
      <c r="CP34" s="515">
        <f t="shared" si="100"/>
        <v>15.792157175155646</v>
      </c>
      <c r="CQ34" s="516">
        <f t="shared" si="101"/>
        <v>18.279733021498174</v>
      </c>
      <c r="CR34" s="515">
        <f t="shared" si="102"/>
        <v>0</v>
      </c>
      <c r="CS34" s="515">
        <f t="shared" si="103"/>
        <v>0.73385667857142867</v>
      </c>
      <c r="CT34" s="515">
        <f t="shared" si="104"/>
        <v>1.9090277843312782</v>
      </c>
      <c r="CU34" s="515">
        <f t="shared" si="105"/>
        <v>2.615732483668987</v>
      </c>
      <c r="CV34" s="515">
        <f t="shared" si="106"/>
        <v>3.0407187087541212</v>
      </c>
      <c r="CW34" s="515">
        <f t="shared" si="107"/>
        <v>2.9260464072613273</v>
      </c>
      <c r="CX34" s="515">
        <f t="shared" si="108"/>
        <v>3.7613458231125518</v>
      </c>
      <c r="CY34" s="515">
        <f t="shared" si="109"/>
        <v>4.4631711507032641</v>
      </c>
      <c r="CZ34" s="515">
        <f t="shared" si="110"/>
        <v>5.0528504694010534</v>
      </c>
      <c r="DA34" s="515">
        <f t="shared" si="111"/>
        <v>5.5483038040556716</v>
      </c>
      <c r="DB34" s="515">
        <f t="shared" si="112"/>
        <v>5.2970687445172597</v>
      </c>
      <c r="DC34" s="515">
        <f t="shared" si="113"/>
        <v>5.9246957673729526</v>
      </c>
      <c r="DD34" s="515">
        <f t="shared" si="114"/>
        <v>6.4895936867899326</v>
      </c>
      <c r="DE34" s="515">
        <f t="shared" si="115"/>
        <v>6.9980320550260391</v>
      </c>
      <c r="DF34" s="515">
        <f t="shared" si="116"/>
        <v>7.4556538047421608</v>
      </c>
      <c r="DG34" s="515">
        <f t="shared" si="117"/>
        <v>8.9467101837144707</v>
      </c>
      <c r="DH34" s="515">
        <f t="shared" si="118"/>
        <v>13.208620865370746</v>
      </c>
      <c r="DI34" s="515">
        <f t="shared" si="119"/>
        <v>16.904882194448906</v>
      </c>
      <c r="DJ34" s="515">
        <f t="shared" si="120"/>
        <v>20.110568290040455</v>
      </c>
      <c r="DK34" s="516">
        <f t="shared" si="121"/>
        <v>22.890789283243855</v>
      </c>
      <c r="DL34" s="515">
        <f t="shared" si="122"/>
        <v>0</v>
      </c>
      <c r="DM34" s="515">
        <f t="shared" si="123"/>
        <v>0.70829299285714298</v>
      </c>
      <c r="DN34" s="515">
        <f t="shared" si="124"/>
        <v>1.8357019152184035</v>
      </c>
      <c r="DO34" s="515">
        <f t="shared" si="125"/>
        <v>2.5028199626815351</v>
      </c>
      <c r="DP34" s="515">
        <f t="shared" si="126"/>
        <v>2.8975715744737403</v>
      </c>
      <c r="DQ34" s="515">
        <f t="shared" si="127"/>
        <v>2.7795234665605544</v>
      </c>
      <c r="DR34" s="515">
        <f t="shared" si="128"/>
        <v>3.5051453504919805</v>
      </c>
      <c r="DS34" s="515">
        <f t="shared" si="129"/>
        <v>4.0919148585217764</v>
      </c>
      <c r="DT34" s="515">
        <f t="shared" si="130"/>
        <v>4.5664022784547544</v>
      </c>
      <c r="DU34" s="515">
        <f t="shared" si="131"/>
        <v>4.9500935040445162</v>
      </c>
      <c r="DV34" s="515">
        <f t="shared" si="132"/>
        <v>4.6681761491061824</v>
      </c>
      <c r="DW34" s="515">
        <f t="shared" si="133"/>
        <v>5.2280161361928297</v>
      </c>
      <c r="DX34" s="515">
        <f t="shared" si="134"/>
        <v>5.7211650185638181</v>
      </c>
      <c r="DY34" s="515">
        <f t="shared" si="135"/>
        <v>6.1555673938734534</v>
      </c>
      <c r="DZ34" s="515">
        <f t="shared" si="136"/>
        <v>6.5382214572211907</v>
      </c>
      <c r="EA34" s="515">
        <f t="shared" si="137"/>
        <v>8.0021818808789877</v>
      </c>
      <c r="EB34" s="515">
        <f t="shared" si="138"/>
        <v>12.0481775626581</v>
      </c>
      <c r="EC34" s="515">
        <f t="shared" si="139"/>
        <v>15.488578471404534</v>
      </c>
      <c r="ED34" s="515">
        <f t="shared" si="140"/>
        <v>18.414028556832847</v>
      </c>
      <c r="EE34" s="516">
        <f t="shared" si="141"/>
        <v>20.901604403175373</v>
      </c>
      <c r="EF34" s="276">
        <f t="shared" si="142"/>
        <v>0</v>
      </c>
      <c r="EG34" s="276">
        <f t="shared" si="143"/>
        <v>0.29254225138300782</v>
      </c>
      <c r="EH34" s="276">
        <f t="shared" si="144"/>
        <v>0.76100865780514848</v>
      </c>
      <c r="EI34" s="276">
        <f t="shared" si="145"/>
        <v>1.0427271320577232</v>
      </c>
      <c r="EJ34" s="276">
        <f t="shared" si="146"/>
        <v>1.2121422654529694</v>
      </c>
      <c r="EK34" s="276">
        <f t="shared" si="147"/>
        <v>0.46755854129163288</v>
      </c>
      <c r="EL34" s="276">
        <f t="shared" si="148"/>
        <v>0.60103262955214465</v>
      </c>
      <c r="EM34" s="276">
        <f t="shared" si="149"/>
        <v>0.71317863844506812</v>
      </c>
      <c r="EN34" s="276">
        <f t="shared" si="150"/>
        <v>0.80740462248823874</v>
      </c>
      <c r="EO34" s="276">
        <f t="shared" si="151"/>
        <v>0.88657405666204858</v>
      </c>
      <c r="EP34" s="276">
        <f t="shared" si="152"/>
        <v>0.52942330571573681</v>
      </c>
      <c r="EQ34" s="276">
        <f t="shared" si="153"/>
        <v>0.592152409154448</v>
      </c>
      <c r="ER34" s="276">
        <f t="shared" si="154"/>
        <v>0.64861196033532187</v>
      </c>
      <c r="ES34" s="276">
        <f t="shared" si="155"/>
        <v>0.69942857885530785</v>
      </c>
      <c r="ET34" s="276">
        <f t="shared" si="156"/>
        <v>0.74516625589657648</v>
      </c>
      <c r="EU34" s="276">
        <f t="shared" si="157"/>
        <v>1.1874253594529689</v>
      </c>
      <c r="EV34" s="276">
        <f t="shared" si="158"/>
        <v>1.7530747120310872</v>
      </c>
      <c r="EW34" s="276">
        <f t="shared" si="159"/>
        <v>2.2436499455176957</v>
      </c>
      <c r="EX34" s="276">
        <f t="shared" si="160"/>
        <v>2.6691150479058452</v>
      </c>
      <c r="EY34" s="277">
        <f t="shared" si="161"/>
        <v>3.0381115666734413</v>
      </c>
      <c r="EZ34" s="276">
        <f t="shared" si="162"/>
        <v>0</v>
      </c>
      <c r="FA34" s="276">
        <f t="shared" si="163"/>
        <v>0.28917706335302557</v>
      </c>
      <c r="FB34" s="276">
        <f t="shared" si="164"/>
        <v>0.74946793825115443</v>
      </c>
      <c r="FC34" s="276">
        <f t="shared" si="165"/>
        <v>1.0218343739220805</v>
      </c>
      <c r="FD34" s="276">
        <f t="shared" si="166"/>
        <v>1.1830008869373621</v>
      </c>
      <c r="FE34" s="276">
        <f t="shared" si="167"/>
        <v>0.53187954464000231</v>
      </c>
      <c r="FF34" s="276">
        <f t="shared" si="168"/>
        <v>0.67073192054163222</v>
      </c>
      <c r="FG34" s="276">
        <f t="shared" si="169"/>
        <v>0.7830140086384505</v>
      </c>
      <c r="FH34" s="276">
        <f t="shared" si="170"/>
        <v>0.87381020298166667</v>
      </c>
      <c r="FI34" s="276">
        <f t="shared" si="171"/>
        <v>0.94723196638975804</v>
      </c>
      <c r="FJ34" s="276">
        <f t="shared" si="172"/>
        <v>0.55609787005620936</v>
      </c>
      <c r="FK34" s="276">
        <f t="shared" si="173"/>
        <v>0.62278897477186801</v>
      </c>
      <c r="FL34" s="276">
        <f t="shared" si="174"/>
        <v>0.68153548183322121</v>
      </c>
      <c r="FM34" s="276">
        <f t="shared" si="175"/>
        <v>0.73328379379512088</v>
      </c>
      <c r="FN34" s="276">
        <f t="shared" si="176"/>
        <v>0.77886757272702212</v>
      </c>
      <c r="FO34" s="276">
        <f t="shared" si="177"/>
        <v>1.1977470815752842</v>
      </c>
      <c r="FP34" s="276">
        <f t="shared" si="178"/>
        <v>1.8033418546079643</v>
      </c>
      <c r="FQ34" s="276">
        <f t="shared" si="179"/>
        <v>2.3182926779260868</v>
      </c>
      <c r="FR34" s="276">
        <f t="shared" si="180"/>
        <v>2.7561669170118699</v>
      </c>
      <c r="FS34" s="277">
        <f t="shared" si="181"/>
        <v>3.1285012071475813</v>
      </c>
      <c r="FT34" s="74">
        <f>SUM($EF34:EF34)</f>
        <v>0</v>
      </c>
      <c r="FU34" s="276">
        <f>SUM($EF34:EG34)</f>
        <v>0.29254225138300782</v>
      </c>
      <c r="FV34" s="276">
        <f>SUM($EF34:EH34)</f>
        <v>1.0535509091881563</v>
      </c>
      <c r="FW34" s="276">
        <f>SUM($EF34:EI34)</f>
        <v>2.0962780412458795</v>
      </c>
      <c r="FX34" s="276">
        <f>SUM($EF34:EJ34)</f>
        <v>3.3084203066988489</v>
      </c>
      <c r="FY34" s="276">
        <f>SUM($EF34:EK34)</f>
        <v>3.7759788479904817</v>
      </c>
      <c r="FZ34" s="276">
        <f>SUM($EF34:EL34)</f>
        <v>4.3770114775426263</v>
      </c>
      <c r="GA34" s="276">
        <f>SUM($EF34:EM34)</f>
        <v>5.0901901159876948</v>
      </c>
      <c r="GB34" s="276">
        <f>SUM($EF34:EN34)</f>
        <v>5.8975947384759335</v>
      </c>
      <c r="GC34" s="276">
        <f>SUM($EF34:EO34)</f>
        <v>6.7841687951379823</v>
      </c>
      <c r="GD34" s="276">
        <f>SUM($EF34:EP34)</f>
        <v>7.313592100853719</v>
      </c>
      <c r="GE34" s="276">
        <f>SUM($EF34:EQ34)</f>
        <v>7.9057445100081667</v>
      </c>
      <c r="GF34" s="276">
        <f>SUM($EF34:ER34)</f>
        <v>8.5543564703434889</v>
      </c>
      <c r="GG34" s="276">
        <f>SUM($EF34:ES34)</f>
        <v>9.2537850491987967</v>
      </c>
      <c r="GH34" s="276">
        <f>SUM($EF34:ET34)</f>
        <v>9.9989513050953729</v>
      </c>
      <c r="GI34" s="276">
        <f>SUM($EF34:EU34)</f>
        <v>11.186376664548341</v>
      </c>
      <c r="GJ34" s="276">
        <f>SUM($EF34:EV34)</f>
        <v>12.939451376579427</v>
      </c>
      <c r="GK34" s="276">
        <f>SUM($EF34:EW34)</f>
        <v>15.183101322097123</v>
      </c>
      <c r="GL34" s="276">
        <f>SUM($EF34:EX34)</f>
        <v>17.852216370002967</v>
      </c>
      <c r="GM34" s="276">
        <f>SUM($EF34:EY34)</f>
        <v>20.890327936676407</v>
      </c>
      <c r="GN34" s="74">
        <f>SUM($EZ34:EZ34)</f>
        <v>0</v>
      </c>
      <c r="GO34" s="276">
        <f>SUM($EZ34:FA34)</f>
        <v>0.28917706335302557</v>
      </c>
      <c r="GP34" s="276">
        <f>SUM($EZ34:FB34)</f>
        <v>1.0386450016041799</v>
      </c>
      <c r="GQ34" s="276">
        <f>SUM($EZ34:FC34)</f>
        <v>2.0604793755262607</v>
      </c>
      <c r="GR34" s="276">
        <f>SUM($EZ34:FD34)</f>
        <v>3.2434802624636228</v>
      </c>
      <c r="GS34" s="276">
        <f>SUM($EZ34:FE34)</f>
        <v>3.7753598071036252</v>
      </c>
      <c r="GT34" s="276">
        <f>SUM($EZ34:FF34)</f>
        <v>4.446091727645257</v>
      </c>
      <c r="GU34" s="276">
        <f>SUM($EZ34:FG34)</f>
        <v>5.2291057362837075</v>
      </c>
      <c r="GV34" s="276">
        <f>SUM($EZ34:FH34)</f>
        <v>6.1029159392653742</v>
      </c>
      <c r="GW34" s="276">
        <f>SUM($EZ34:FI34)</f>
        <v>7.0501479056551322</v>
      </c>
      <c r="GX34" s="276">
        <f>SUM($EZ34:FJ34)</f>
        <v>7.6062457757113418</v>
      </c>
      <c r="GY34" s="276">
        <f>SUM($EZ34:FK34)</f>
        <v>8.2290347504832102</v>
      </c>
      <c r="GZ34" s="276">
        <f>SUM($EZ34:FL34)</f>
        <v>8.9105702323164309</v>
      </c>
      <c r="HA34" s="276">
        <f>SUM($EZ34:FM34)</f>
        <v>9.6438540261115513</v>
      </c>
      <c r="HB34" s="276">
        <f>SUM($EZ34:FN34)</f>
        <v>10.422721598838573</v>
      </c>
      <c r="HC34" s="276">
        <f>SUM($EZ34:FO34)</f>
        <v>11.620468680413857</v>
      </c>
      <c r="HD34" s="276">
        <f>SUM($EZ34:FP34)</f>
        <v>13.423810535021822</v>
      </c>
      <c r="HE34" s="276">
        <f>SUM($EZ34:FQ34)</f>
        <v>15.742103212947908</v>
      </c>
      <c r="HF34" s="276">
        <f>SUM($EZ34:FR34)</f>
        <v>18.498270129959778</v>
      </c>
      <c r="HG34" s="277">
        <f>SUM($EZ34:FS34)</f>
        <v>21.62677133710736</v>
      </c>
      <c r="HH34" s="74">
        <f t="shared" si="182"/>
        <v>0</v>
      </c>
      <c r="HI34" s="276">
        <f t="shared" si="183"/>
        <v>1.1751711057598495</v>
      </c>
      <c r="HJ34" s="276">
        <f t="shared" si="184"/>
        <v>1.8818758050975584</v>
      </c>
      <c r="HK34" s="276">
        <f t="shared" si="185"/>
        <v>2.3068620301826925</v>
      </c>
      <c r="HL34" s="276">
        <f t="shared" si="186"/>
        <v>2.5624331218725804</v>
      </c>
      <c r="HM34" s="276">
        <f t="shared" si="187"/>
        <v>3.1099168445411229</v>
      </c>
      <c r="HN34" s="276">
        <f t="shared" si="188"/>
        <v>3.8117421721318356</v>
      </c>
      <c r="HO34" s="276">
        <f t="shared" si="189"/>
        <v>4.401421490829625</v>
      </c>
      <c r="HP34" s="276">
        <f t="shared" si="190"/>
        <v>4.8968748254842431</v>
      </c>
      <c r="HQ34" s="276">
        <f t="shared" si="191"/>
        <v>5.3131587259650512</v>
      </c>
      <c r="HR34" s="276">
        <f t="shared" si="192"/>
        <v>5.3461706030872378</v>
      </c>
      <c r="HS34" s="276">
        <f t="shared" si="193"/>
        <v>5.9110685225042188</v>
      </c>
      <c r="HT34" s="276">
        <f t="shared" si="194"/>
        <v>6.4195068907403252</v>
      </c>
      <c r="HU34" s="276">
        <f t="shared" si="195"/>
        <v>6.877128640456446</v>
      </c>
      <c r="HV34" s="276">
        <f t="shared" si="196"/>
        <v>7.2890127131312976</v>
      </c>
      <c r="HW34" s="276">
        <f t="shared" si="197"/>
        <v>10.483952844816123</v>
      </c>
      <c r="HX34" s="276">
        <f t="shared" si="198"/>
        <v>14.180214173894282</v>
      </c>
      <c r="HY34" s="276">
        <f t="shared" si="199"/>
        <v>17.38590026948583</v>
      </c>
      <c r="HZ34" s="276">
        <f t="shared" si="200"/>
        <v>20.166121262689231</v>
      </c>
      <c r="IA34" s="277">
        <f t="shared" si="201"/>
        <v>22.577345737125036</v>
      </c>
      <c r="IB34" s="276">
        <f t="shared" si="202"/>
        <v>0</v>
      </c>
      <c r="IC34" s="276">
        <f t="shared" si="203"/>
        <v>1.1274089223612604</v>
      </c>
      <c r="ID34" s="276">
        <f t="shared" si="204"/>
        <v>1.794526969824392</v>
      </c>
      <c r="IE34" s="276">
        <f t="shared" si="205"/>
        <v>2.1892785816165974</v>
      </c>
      <c r="IF34" s="276">
        <f t="shared" si="206"/>
        <v>2.4228636803935211</v>
      </c>
      <c r="IG34" s="276">
        <f t="shared" si="207"/>
        <v>2.8763946362062662</v>
      </c>
      <c r="IH34" s="276">
        <f t="shared" si="208"/>
        <v>3.4631641442360621</v>
      </c>
      <c r="II34" s="276">
        <f t="shared" si="209"/>
        <v>3.9376515641690402</v>
      </c>
      <c r="IJ34" s="276">
        <f t="shared" si="210"/>
        <v>4.3213427897588019</v>
      </c>
      <c r="IK34" s="276">
        <f t="shared" si="211"/>
        <v>4.6316122519404725</v>
      </c>
      <c r="IL34" s="276">
        <f t="shared" si="212"/>
        <v>4.6700472076214012</v>
      </c>
      <c r="IM34" s="276">
        <f t="shared" si="213"/>
        <v>5.1631960899923897</v>
      </c>
      <c r="IN34" s="276">
        <f t="shared" si="214"/>
        <v>5.597598465302025</v>
      </c>
      <c r="IO34" s="276">
        <f t="shared" si="215"/>
        <v>5.9802525286497623</v>
      </c>
      <c r="IP34" s="276">
        <f t="shared" si="216"/>
        <v>6.317322813065597</v>
      </c>
      <c r="IQ34" s="276">
        <f t="shared" si="217"/>
        <v>9.4263061809809017</v>
      </c>
      <c r="IR34" s="276">
        <f t="shared" si="218"/>
        <v>12.866707089727335</v>
      </c>
      <c r="IS34" s="276">
        <f t="shared" si="219"/>
        <v>15.792157175155646</v>
      </c>
      <c r="IT34" s="276">
        <f t="shared" si="220"/>
        <v>18.279733021498174</v>
      </c>
      <c r="IU34" s="277">
        <f t="shared" si="221"/>
        <v>20.394974577704989</v>
      </c>
      <c r="IV34" s="74">
        <f t="shared" si="50"/>
        <v>0.36867081297321658</v>
      </c>
      <c r="IW34" s="275">
        <f t="shared" si="51"/>
        <v>1.2508644313543742</v>
      </c>
      <c r="IX34" s="275">
        <f t="shared" si="52"/>
        <v>2.1505253078048847</v>
      </c>
      <c r="IY34" s="275">
        <f t="shared" si="53"/>
        <v>6.3165382735869189</v>
      </c>
      <c r="IZ34" s="275">
        <f t="shared" si="54"/>
        <v>1.2566868507108253</v>
      </c>
      <c r="JA34" s="275">
        <f t="shared" si="55"/>
        <v>2.5216497064298489</v>
      </c>
      <c r="JB34" s="74">
        <f t="shared" si="56"/>
        <v>0.36344003271884845</v>
      </c>
      <c r="JC34" s="275">
        <f t="shared" si="57"/>
        <v>1.1649126229668991</v>
      </c>
      <c r="JD34" s="275">
        <f t="shared" si="58"/>
        <v>1.9427822473177243</v>
      </c>
      <c r="JE34" s="275">
        <f t="shared" si="59"/>
        <v>5.9333269366408627</v>
      </c>
      <c r="JF34" s="275">
        <f t="shared" si="60"/>
        <v>1.1570449676678241</v>
      </c>
      <c r="JG34" s="275">
        <f t="shared" si="61"/>
        <v>2.3511154599110835</v>
      </c>
      <c r="JH34" s="524">
        <f t="shared" si="38"/>
        <v>57.21662171576034</v>
      </c>
      <c r="JI34" s="525">
        <f t="shared" si="39"/>
        <v>133.83250421678827</v>
      </c>
      <c r="JJ34" s="524">
        <f t="shared" si="40"/>
        <v>50.937251258842593</v>
      </c>
      <c r="JK34" s="525">
        <f t="shared" si="41"/>
        <v>120.18979726465804</v>
      </c>
      <c r="JL34" s="524">
        <f t="shared" si="42"/>
        <v>108.15387297460293</v>
      </c>
      <c r="JM34" s="525">
        <f t="shared" si="43"/>
        <v>254.02230148144631</v>
      </c>
      <c r="JN34" s="7">
        <f t="shared" si="62"/>
        <v>20.421672903933946</v>
      </c>
      <c r="JO34" s="7">
        <f t="shared" si="63"/>
        <v>42.517099273783771</v>
      </c>
    </row>
    <row r="35" spans="1:275" s="3" customFormat="1" ht="13.5" customHeight="1" x14ac:dyDescent="0.2">
      <c r="A35" s="3" t="str">
        <f>'2021 estimates'!B35</f>
        <v>Burundi</v>
      </c>
      <c r="B35" s="3" t="str">
        <f>VLOOKUP(A35,'2021 estimates'!$B$4:$C$218,2)</f>
        <v>AFR</v>
      </c>
      <c r="C35" s="371" t="str">
        <f>VLOOKUP(A35,'2021 estimates'!$B$4:$F$218,4,FALSE)</f>
        <v>Sub-Saharan Africa</v>
      </c>
      <c r="D35" s="695">
        <f>'2021 estimates'!Q35</f>
        <v>39.850356994583699</v>
      </c>
      <c r="E35" s="4">
        <f>'2021 estimates'!R35</f>
        <v>23.434681260368421</v>
      </c>
      <c r="F35" s="47">
        <f>1000*'2021 estimates'!G35/5</f>
        <v>210430.6</v>
      </c>
      <c r="G35" s="47">
        <f t="shared" si="44"/>
        <v>210430.6</v>
      </c>
      <c r="H35" s="47">
        <f>1000*'2021 estimates'!H35/5</f>
        <v>188410.2</v>
      </c>
      <c r="I35" s="47">
        <f>1000*'2021 estimates'!I35/5</f>
        <v>157550.79999999999</v>
      </c>
      <c r="J35" s="47">
        <f>1000*'2021 estimates'!J35/5</f>
        <v>126636.2</v>
      </c>
      <c r="K35" s="47">
        <f>1000*'2021 estimates'!K35/5</f>
        <v>206176.00000000003</v>
      </c>
      <c r="L35" s="73">
        <f t="shared" si="45"/>
        <v>206176.00000000003</v>
      </c>
      <c r="M35" s="47">
        <f>1000*'2021 estimates'!L35/5</f>
        <v>185451</v>
      </c>
      <c r="N35" s="47">
        <f>1000*'2021 estimates'!M35/5</f>
        <v>156272.6</v>
      </c>
      <c r="O35" s="47">
        <f>1000*'2021 estimates'!N35/5</f>
        <v>126372.6</v>
      </c>
      <c r="P35" s="22">
        <v>0</v>
      </c>
      <c r="Q35" s="124">
        <f>IF('2021 estimates'!AD35&lt;&gt;"",'2021 estimates'!AD35*5/4,IF('2021 estimates'!AL35&lt;&gt;"",'2021 estimates'!AL35*15/14,'2021 estimates'!AN35*15/14))/100000</f>
        <v>1.2857142857142859E-5</v>
      </c>
      <c r="R35" s="124">
        <f>IF('2021 estimates'!AE35&lt;&gt;"",'2021 estimates'!AE35,IF('2021 estimates'!AL35&lt;&gt;"",'2021 estimates'!AL35*15/14,'2021 estimates'!AN35*15/14))/100000</f>
        <v>1.2857142857142859E-5</v>
      </c>
      <c r="S35" s="124">
        <f>IF('2021 estimates'!AF35&lt;&gt;"",'2021 estimates'!AF35,IF('2021 estimates'!AL35&lt;&gt;"",'2021 estimates'!AL35*15/14,'2021 estimates'!AN35*15/14))/100000</f>
        <v>1.2857142857142859E-5</v>
      </c>
      <c r="T35" s="124">
        <f>IF('2021 estimates'!AG35&lt;&gt;"",'2021 estimates'!AG35,'2021 estimates'!$AP35)/100000</f>
        <v>7.0936795786039387E-5</v>
      </c>
      <c r="U35" s="22">
        <v>0</v>
      </c>
      <c r="V35" s="124">
        <f>IF('2021 estimates'!AH35&lt;&gt;"",'2021 estimates'!AH35*5/4,IF('2021 estimates'!AM35&lt;&gt;"",'2021 estimates'!AM35*15/14,'2021 estimates'!AN35*15/14))/100000</f>
        <v>1.2857142857142859E-5</v>
      </c>
      <c r="W35" s="124">
        <f>IF('2021 estimates'!AI35&lt;&gt;"",'2021 estimates'!AI35,IF('2021 estimates'!AM35&lt;&gt;"",'2021 estimates'!AM35*15/14,'2021 estimates'!AN35*15/14))/100000</f>
        <v>1.2857142857142859E-5</v>
      </c>
      <c r="X35" s="124">
        <f>IF('2021 estimates'!AJ35&lt;&gt;"",'2021 estimates'!AJ35,IF('2021 estimates'!AM35&lt;&gt;"",'2021 estimates'!AM35*15/14,'2021 estimates'!AN35*15/14))/100000</f>
        <v>1.2857142857142859E-5</v>
      </c>
      <c r="Y35" s="124">
        <f>IF('2021 estimates'!AK35&lt;&gt;"",'2021 estimates'!AK35,'2021 estimates'!$AQ35)/100000</f>
        <v>7.0936795786039387E-5</v>
      </c>
      <c r="Z35" s="81">
        <f>VLOOKUP($A35,'Mortality-WHO Global Health Obs'!$B$3:$Q$218,7,FALSE)</f>
        <v>5.815E-2</v>
      </c>
      <c r="AA35" s="82">
        <f>VLOOKUP($A35,'Mortality-WHO Global Health Obs'!$B$3:$Q$218,9,FALSE)</f>
        <v>6.4799999999999996E-3</v>
      </c>
      <c r="AB35" s="82">
        <f>VLOOKUP($A35,'Mortality-WHO Global Health Obs'!$B$3:$Q$218,11,FALSE)</f>
        <v>4.1399999999999996E-3</v>
      </c>
      <c r="AC35" s="82">
        <f>VLOOKUP($A35,'Mortality-WHO Global Health Obs'!$B$3:$Q$218,13,FALSE)</f>
        <v>2.4499999999999999E-3</v>
      </c>
      <c r="AD35" s="82">
        <f>VLOOKUP($A35,'Mortality-WHO Global Health Obs'!$B$3:$Q$218,15,FALSE)</f>
        <v>3.46E-3</v>
      </c>
      <c r="AE35" s="81">
        <f>VLOOKUP($A35,'Mortality-WHO Global Health Obs'!$B$3:$Q$218,8,FALSE)</f>
        <v>4.6690000000000002E-2</v>
      </c>
      <c r="AF35" s="82">
        <f>VLOOKUP($A35,'Mortality-WHO Global Health Obs'!$B$3:$Q$218,10,FALSE)</f>
        <v>6.4200000000000004E-3</v>
      </c>
      <c r="AG35" s="82">
        <f>VLOOKUP($A35,'Mortality-WHO Global Health Obs'!$B$3:$Q$218,12,FALSE)</f>
        <v>4.13E-3</v>
      </c>
      <c r="AH35" s="82">
        <f>VLOOKUP($A35,'Mortality-WHO Global Health Obs'!$B$3:$Q$218,14,FALSE)</f>
        <v>2.5400000000000002E-3</v>
      </c>
      <c r="AI35" s="82">
        <f>VLOOKUP($A35,'Mortality-WHO Global Health Obs'!$B$3:$Q$218,16,FALSE)</f>
        <v>2.9499999999999999E-3</v>
      </c>
      <c r="AJ35" s="81">
        <f t="shared" si="0"/>
        <v>1.3627267152904237</v>
      </c>
      <c r="AK35" s="82">
        <f t="shared" si="224"/>
        <v>0.15185673456718737</v>
      </c>
      <c r="AL35" s="82">
        <f t="shared" si="225"/>
        <v>9.7019580417925258E-2</v>
      </c>
      <c r="AM35" s="82">
        <f t="shared" si="226"/>
        <v>5.7414969087902633E-2</v>
      </c>
      <c r="AN35" s="82">
        <f t="shared" si="227"/>
        <v>8.1083997160874735E-2</v>
      </c>
      <c r="AO35" s="81">
        <f t="shared" si="228"/>
        <v>1.0941652680466016</v>
      </c>
      <c r="AP35" s="82">
        <f t="shared" si="229"/>
        <v>0.15045065369156527</v>
      </c>
      <c r="AQ35" s="82">
        <f t="shared" si="230"/>
        <v>9.6785233605321583E-2</v>
      </c>
      <c r="AR35" s="82">
        <f t="shared" si="231"/>
        <v>5.9524090401335793E-2</v>
      </c>
      <c r="AS35" s="82">
        <f t="shared" si="232"/>
        <v>6.9132309718086843E-2</v>
      </c>
      <c r="AT35" s="272">
        <f t="shared" si="46"/>
        <v>0</v>
      </c>
      <c r="AU35" s="266">
        <f t="shared" si="2"/>
        <v>2.7055362857142859</v>
      </c>
      <c r="AV35" s="266">
        <f t="shared" si="3"/>
        <v>2.4224168571428577</v>
      </c>
      <c r="AW35" s="266">
        <f t="shared" si="4"/>
        <v>2.0256531428571432</v>
      </c>
      <c r="AX35" s="266">
        <f t="shared" si="47"/>
        <v>8.9831662585200416</v>
      </c>
      <c r="AY35" s="272">
        <f t="shared" si="48"/>
        <v>0</v>
      </c>
      <c r="AZ35" s="266">
        <f t="shared" si="5"/>
        <v>2.6508342857142866</v>
      </c>
      <c r="BA35" s="266">
        <f t="shared" si="6"/>
        <v>2.3843700000000005</v>
      </c>
      <c r="BB35" s="266">
        <f t="shared" si="7"/>
        <v>2.0092191428571433</v>
      </c>
      <c r="BC35" s="266">
        <f t="shared" si="8"/>
        <v>8.9644673191508417</v>
      </c>
      <c r="BD35" s="74">
        <f t="shared" si="49"/>
        <v>0</v>
      </c>
      <c r="BE35" s="515">
        <f t="shared" si="64"/>
        <v>0</v>
      </c>
      <c r="BF35" s="515">
        <f t="shared" si="65"/>
        <v>2.5149466122065016</v>
      </c>
      <c r="BG35" s="515">
        <f t="shared" si="66"/>
        <v>4.6755657986520882</v>
      </c>
      <c r="BH35" s="515">
        <f t="shared" si="67"/>
        <v>6.5317782709880525</v>
      </c>
      <c r="BI35" s="515">
        <f t="shared" si="68"/>
        <v>7.2760811246861836</v>
      </c>
      <c r="BJ35" s="515">
        <f t="shared" si="69"/>
        <v>8.9137482179978331</v>
      </c>
      <c r="BK35" s="515">
        <f t="shared" si="70"/>
        <v>10.399993722986604</v>
      </c>
      <c r="BL35" s="515">
        <f t="shared" si="71"/>
        <v>11.748818346819332</v>
      </c>
      <c r="BM35" s="515">
        <f t="shared" si="72"/>
        <v>12.972928266580704</v>
      </c>
      <c r="BN35" s="515">
        <f t="shared" si="73"/>
        <v>11.777083165215277</v>
      </c>
      <c r="BO35" s="515">
        <f t="shared" si="74"/>
        <v>13.08908714165549</v>
      </c>
      <c r="BP35" s="515">
        <f t="shared" si="75"/>
        <v>14.327884147647767</v>
      </c>
      <c r="BQ35" s="515">
        <f t="shared" si="76"/>
        <v>15.497558973039091</v>
      </c>
      <c r="BR35" s="515">
        <f t="shared" si="77"/>
        <v>16.601968485280644</v>
      </c>
      <c r="BS35" s="515">
        <f t="shared" si="78"/>
        <v>14.182502662238665</v>
      </c>
      <c r="BT35" s="515">
        <f t="shared" si="79"/>
        <v>21.711260774893471</v>
      </c>
      <c r="BU35" s="515">
        <f t="shared" si="80"/>
        <v>28.653650845248769</v>
      </c>
      <c r="BV35" s="515">
        <f t="shared" si="81"/>
        <v>35.05534142526033</v>
      </c>
      <c r="BW35" s="516">
        <f t="shared" si="82"/>
        <v>40.958444228026259</v>
      </c>
      <c r="BX35" s="515">
        <v>0</v>
      </c>
      <c r="BY35" s="515">
        <f t="shared" si="83"/>
        <v>0</v>
      </c>
      <c r="BZ35" s="515">
        <f t="shared" si="84"/>
        <v>2.4657002612013534</v>
      </c>
      <c r="CA35" s="515">
        <f t="shared" si="85"/>
        <v>4.5869919601181017</v>
      </c>
      <c r="CB35" s="515">
        <f t="shared" si="86"/>
        <v>6.4119820218463062</v>
      </c>
      <c r="CC35" s="515">
        <f t="shared" si="87"/>
        <v>7.1796940574516901</v>
      </c>
      <c r="CD35" s="515">
        <f t="shared" si="88"/>
        <v>8.7917660805901008</v>
      </c>
      <c r="CE35" s="515">
        <f t="shared" si="89"/>
        <v>10.255125974291234</v>
      </c>
      <c r="CF35" s="515">
        <f t="shared" si="90"/>
        <v>11.583492292766284</v>
      </c>
      <c r="CG35" s="515">
        <f t="shared" si="91"/>
        <v>12.789318066490365</v>
      </c>
      <c r="CH35" s="515">
        <f t="shared" si="92"/>
        <v>11.699447996004906</v>
      </c>
      <c r="CI35" s="515">
        <f t="shared" si="93"/>
        <v>12.974535668455935</v>
      </c>
      <c r="CJ35" s="515">
        <f t="shared" si="94"/>
        <v>14.17593963923099</v>
      </c>
      <c r="CK35" s="515">
        <f t="shared" si="95"/>
        <v>15.307917880554237</v>
      </c>
      <c r="CL35" s="515">
        <f t="shared" si="96"/>
        <v>16.374482308506497</v>
      </c>
      <c r="CM35" s="515">
        <f t="shared" si="97"/>
        <v>14.054169493087393</v>
      </c>
      <c r="CN35" s="515">
        <f t="shared" si="98"/>
        <v>21.780464399191867</v>
      </c>
      <c r="CO35" s="515">
        <f t="shared" si="99"/>
        <v>28.990667530154681</v>
      </c>
      <c r="CP35" s="515">
        <f t="shared" si="100"/>
        <v>35.719252165032067</v>
      </c>
      <c r="CQ35" s="516">
        <f t="shared" si="101"/>
        <v>41.998388878155765</v>
      </c>
      <c r="CR35" s="515">
        <f t="shared" si="102"/>
        <v>0</v>
      </c>
      <c r="CS35" s="515">
        <f t="shared" si="103"/>
        <v>1.352768142857143</v>
      </c>
      <c r="CT35" s="515">
        <f t="shared" si="104"/>
        <v>3.8677147550636448</v>
      </c>
      <c r="CU35" s="515">
        <f t="shared" si="105"/>
        <v>6.0283339415092314</v>
      </c>
      <c r="CV35" s="515">
        <f t="shared" si="106"/>
        <v>7.8845464138451957</v>
      </c>
      <c r="CW35" s="515">
        <f t="shared" si="107"/>
        <v>8.4872895532576127</v>
      </c>
      <c r="CX35" s="515">
        <f t="shared" si="108"/>
        <v>10.124956646569261</v>
      </c>
      <c r="CY35" s="515">
        <f t="shared" si="109"/>
        <v>11.611202151558032</v>
      </c>
      <c r="CZ35" s="515">
        <f t="shared" si="110"/>
        <v>12.960026775390761</v>
      </c>
      <c r="DA35" s="515">
        <f t="shared" si="111"/>
        <v>14.184136695152132</v>
      </c>
      <c r="DB35" s="515">
        <f t="shared" si="112"/>
        <v>12.78990973664385</v>
      </c>
      <c r="DC35" s="515">
        <f t="shared" si="113"/>
        <v>14.101913713084063</v>
      </c>
      <c r="DD35" s="515">
        <f t="shared" si="114"/>
        <v>15.340710719076338</v>
      </c>
      <c r="DE35" s="515">
        <f t="shared" si="115"/>
        <v>16.510385544467663</v>
      </c>
      <c r="DF35" s="515">
        <f t="shared" si="116"/>
        <v>17.614795056709216</v>
      </c>
      <c r="DG35" s="515">
        <f t="shared" si="117"/>
        <v>18.674085791498687</v>
      </c>
      <c r="DH35" s="515">
        <f t="shared" si="118"/>
        <v>26.202843904153493</v>
      </c>
      <c r="DI35" s="515">
        <f t="shared" si="119"/>
        <v>33.145233974508791</v>
      </c>
      <c r="DJ35" s="515">
        <f t="shared" si="120"/>
        <v>39.546924554520352</v>
      </c>
      <c r="DK35" s="516">
        <f t="shared" si="121"/>
        <v>45.450027357286281</v>
      </c>
      <c r="DL35" s="515">
        <f t="shared" si="122"/>
        <v>0</v>
      </c>
      <c r="DM35" s="515">
        <f t="shared" si="123"/>
        <v>1.3254171428571433</v>
      </c>
      <c r="DN35" s="515">
        <f t="shared" si="124"/>
        <v>3.7911174040584967</v>
      </c>
      <c r="DO35" s="515">
        <f t="shared" si="125"/>
        <v>5.9124091029752446</v>
      </c>
      <c r="DP35" s="515">
        <f t="shared" si="126"/>
        <v>7.737399164703449</v>
      </c>
      <c r="DQ35" s="515">
        <f t="shared" si="127"/>
        <v>8.3718790574516895</v>
      </c>
      <c r="DR35" s="515">
        <f t="shared" si="128"/>
        <v>9.9839510805901011</v>
      </c>
      <c r="DS35" s="515">
        <f t="shared" si="129"/>
        <v>11.447310974291234</v>
      </c>
      <c r="DT35" s="515">
        <f t="shared" si="130"/>
        <v>12.775677292766284</v>
      </c>
      <c r="DU35" s="515">
        <f t="shared" si="131"/>
        <v>13.981503066490365</v>
      </c>
      <c r="DV35" s="515">
        <f t="shared" si="132"/>
        <v>12.704057567433479</v>
      </c>
      <c r="DW35" s="515">
        <f t="shared" si="133"/>
        <v>13.979145239884508</v>
      </c>
      <c r="DX35" s="515">
        <f t="shared" si="134"/>
        <v>15.180549210659562</v>
      </c>
      <c r="DY35" s="515">
        <f t="shared" si="135"/>
        <v>16.31252745198281</v>
      </c>
      <c r="DZ35" s="515">
        <f t="shared" si="136"/>
        <v>17.379091879935068</v>
      </c>
      <c r="EA35" s="515">
        <f t="shared" si="137"/>
        <v>18.536403152662814</v>
      </c>
      <c r="EB35" s="515">
        <f t="shared" si="138"/>
        <v>26.262698058767288</v>
      </c>
      <c r="EC35" s="515">
        <f t="shared" si="139"/>
        <v>33.472901189730102</v>
      </c>
      <c r="ED35" s="515">
        <f t="shared" si="140"/>
        <v>40.201485824607488</v>
      </c>
      <c r="EE35" s="516">
        <f t="shared" si="141"/>
        <v>46.480622537731186</v>
      </c>
      <c r="EF35" s="276">
        <f t="shared" si="142"/>
        <v>0</v>
      </c>
      <c r="EG35" s="276">
        <f t="shared" si="143"/>
        <v>0.19058967350778419</v>
      </c>
      <c r="EH35" s="276">
        <f t="shared" si="144"/>
        <v>0.54491709926869913</v>
      </c>
      <c r="EI35" s="276">
        <f t="shared" si="145"/>
        <v>0.84932381337832119</v>
      </c>
      <c r="EJ35" s="276">
        <f t="shared" si="146"/>
        <v>1.1108430773642326</v>
      </c>
      <c r="EK35" s="276">
        <f t="shared" si="147"/>
        <v>0.7847497638312072</v>
      </c>
      <c r="EL35" s="276">
        <f t="shared" si="148"/>
        <v>0.93617135215408731</v>
      </c>
      <c r="EM35" s="276">
        <f t="shared" si="149"/>
        <v>1.0735922333101293</v>
      </c>
      <c r="EN35" s="276">
        <f t="shared" si="150"/>
        <v>1.1983069373814872</v>
      </c>
      <c r="EO35" s="276">
        <f t="shared" si="151"/>
        <v>1.3114902999153444</v>
      </c>
      <c r="EP35" s="276">
        <f t="shared" si="152"/>
        <v>0.71364916641693021</v>
      </c>
      <c r="EQ35" s="276">
        <f t="shared" si="153"/>
        <v>0.78685613686486622</v>
      </c>
      <c r="ER35" s="276">
        <f t="shared" si="154"/>
        <v>0.85597831746581865</v>
      </c>
      <c r="ES35" s="276">
        <f t="shared" si="155"/>
        <v>0.92124363061559134</v>
      </c>
      <c r="ET35" s="276">
        <f t="shared" si="156"/>
        <v>0.98286728113565602</v>
      </c>
      <c r="EU35" s="276">
        <f t="shared" si="157"/>
        <v>1.4544081458652351</v>
      </c>
      <c r="EV35" s="276">
        <f t="shared" si="158"/>
        <v>2.0407761881647422</v>
      </c>
      <c r="EW35" s="276">
        <f t="shared" si="159"/>
        <v>2.5814756785084847</v>
      </c>
      <c r="EX35" s="276">
        <f t="shared" si="160"/>
        <v>3.0800634557541162</v>
      </c>
      <c r="EY35" s="277">
        <f t="shared" si="161"/>
        <v>3.5398193387506049</v>
      </c>
      <c r="EZ35" s="276">
        <f t="shared" si="162"/>
        <v>0</v>
      </c>
      <c r="FA35" s="276">
        <f t="shared" si="163"/>
        <v>0.18513402451293307</v>
      </c>
      <c r="FB35" s="276">
        <f t="shared" si="164"/>
        <v>0.52954258679753741</v>
      </c>
      <c r="FC35" s="276">
        <f t="shared" si="165"/>
        <v>0.82584422398608193</v>
      </c>
      <c r="FD35" s="276">
        <f t="shared" si="166"/>
        <v>1.0807585025923794</v>
      </c>
      <c r="FE35" s="276">
        <f t="shared" si="167"/>
        <v>0.77229797686159163</v>
      </c>
      <c r="FF35" s="276">
        <f t="shared" si="168"/>
        <v>0.9210101062988667</v>
      </c>
      <c r="FG35" s="276">
        <f t="shared" si="169"/>
        <v>1.0560036815249503</v>
      </c>
      <c r="FH35" s="276">
        <f t="shared" si="170"/>
        <v>1.1785442262759196</v>
      </c>
      <c r="FI35" s="276">
        <f t="shared" si="171"/>
        <v>1.2897805209122801</v>
      </c>
      <c r="FJ35" s="276">
        <f t="shared" si="172"/>
        <v>0.73413147040611415</v>
      </c>
      <c r="FK35" s="276">
        <f t="shared" si="173"/>
        <v>0.80781517208208931</v>
      </c>
      <c r="FL35" s="276">
        <f t="shared" si="174"/>
        <v>0.87724090153389767</v>
      </c>
      <c r="FM35" s="276">
        <f t="shared" si="175"/>
        <v>0.94265471490488417</v>
      </c>
      <c r="FN35" s="276">
        <f t="shared" si="176"/>
        <v>1.004288449451447</v>
      </c>
      <c r="FO35" s="276">
        <f t="shared" si="177"/>
        <v>1.2381724130463665</v>
      </c>
      <c r="FP35" s="276">
        <f t="shared" si="178"/>
        <v>1.7542641881880272</v>
      </c>
      <c r="FQ35" s="276">
        <f t="shared" si="179"/>
        <v>2.2358826842734576</v>
      </c>
      <c r="FR35" s="276">
        <f t="shared" si="180"/>
        <v>2.6853306060271471</v>
      </c>
      <c r="FS35" s="277">
        <f t="shared" si="181"/>
        <v>3.1047568448667757</v>
      </c>
      <c r="FT35" s="74">
        <f>SUM($EF35:EF35)</f>
        <v>0</v>
      </c>
      <c r="FU35" s="276">
        <f>SUM($EF35:EG35)</f>
        <v>0.19058967350778419</v>
      </c>
      <c r="FV35" s="276">
        <f>SUM($EF35:EH35)</f>
        <v>0.73550677277648335</v>
      </c>
      <c r="FW35" s="276">
        <f>SUM($EF35:EI35)</f>
        <v>1.5848305861548044</v>
      </c>
      <c r="FX35" s="276">
        <f>SUM($EF35:EJ35)</f>
        <v>2.6956736635190373</v>
      </c>
      <c r="FY35" s="276">
        <f>SUM($EF35:EK35)</f>
        <v>3.4804234273502446</v>
      </c>
      <c r="FZ35" s="276">
        <f>SUM($EF35:EL35)</f>
        <v>4.4165947795043321</v>
      </c>
      <c r="GA35" s="276">
        <f>SUM($EF35:EM35)</f>
        <v>5.4901870128144612</v>
      </c>
      <c r="GB35" s="276">
        <f>SUM($EF35:EN35)</f>
        <v>6.6884939501959479</v>
      </c>
      <c r="GC35" s="276">
        <f>SUM($EF35:EO35)</f>
        <v>7.9999842501112921</v>
      </c>
      <c r="GD35" s="276">
        <f>SUM($EF35:EP35)</f>
        <v>8.7136334165282214</v>
      </c>
      <c r="GE35" s="276">
        <f>SUM($EF35:EQ35)</f>
        <v>9.5004895533930878</v>
      </c>
      <c r="GF35" s="276">
        <f>SUM($EF35:ER35)</f>
        <v>10.356467870858907</v>
      </c>
      <c r="GG35" s="276">
        <f>SUM($EF35:ES35)</f>
        <v>11.277711501474499</v>
      </c>
      <c r="GH35" s="276">
        <f>SUM($EF35:ET35)</f>
        <v>12.260578782610155</v>
      </c>
      <c r="GI35" s="276">
        <f>SUM($EF35:EU35)</f>
        <v>13.71498692847539</v>
      </c>
      <c r="GJ35" s="276">
        <f>SUM($EF35:EV35)</f>
        <v>15.755763116640132</v>
      </c>
      <c r="GK35" s="276">
        <f>SUM($EF35:EW35)</f>
        <v>18.337238795148618</v>
      </c>
      <c r="GL35" s="276">
        <f>SUM($EF35:EX35)</f>
        <v>21.417302250902736</v>
      </c>
      <c r="GM35" s="276">
        <f>SUM($EF35:EY35)</f>
        <v>24.95712158965334</v>
      </c>
      <c r="GN35" s="74">
        <f>SUM($EZ35:EZ35)</f>
        <v>0</v>
      </c>
      <c r="GO35" s="276">
        <f>SUM($EZ35:FA35)</f>
        <v>0.18513402451293307</v>
      </c>
      <c r="GP35" s="276">
        <f>SUM($EZ35:FB35)</f>
        <v>0.71467661131047044</v>
      </c>
      <c r="GQ35" s="276">
        <f>SUM($EZ35:FC35)</f>
        <v>1.5405208352965523</v>
      </c>
      <c r="GR35" s="276">
        <f>SUM($EZ35:FD35)</f>
        <v>2.6212793378889314</v>
      </c>
      <c r="GS35" s="276">
        <f>SUM($EZ35:FE35)</f>
        <v>3.393577314750523</v>
      </c>
      <c r="GT35" s="276">
        <f>SUM($EZ35:FF35)</f>
        <v>4.3145874210493895</v>
      </c>
      <c r="GU35" s="276">
        <f>SUM($EZ35:FG35)</f>
        <v>5.3705911025743394</v>
      </c>
      <c r="GV35" s="276">
        <f>SUM($EZ35:FH35)</f>
        <v>6.5491353288502587</v>
      </c>
      <c r="GW35" s="276">
        <f>SUM($EZ35:FI35)</f>
        <v>7.8389158497625386</v>
      </c>
      <c r="GX35" s="276">
        <f>SUM($EZ35:FJ35)</f>
        <v>8.5730473201686532</v>
      </c>
      <c r="GY35" s="276">
        <f>SUM($EZ35:FK35)</f>
        <v>9.380862492250742</v>
      </c>
      <c r="GZ35" s="276">
        <f>SUM($EZ35:FL35)</f>
        <v>10.258103393784639</v>
      </c>
      <c r="HA35" s="276">
        <f>SUM($EZ35:FM35)</f>
        <v>11.200758108689524</v>
      </c>
      <c r="HB35" s="276">
        <f>SUM($EZ35:FN35)</f>
        <v>12.205046558140971</v>
      </c>
      <c r="HC35" s="276">
        <f>SUM($EZ35:FO35)</f>
        <v>13.443218971187338</v>
      </c>
      <c r="HD35" s="276">
        <f>SUM($EZ35:FP35)</f>
        <v>15.197483159375366</v>
      </c>
      <c r="HE35" s="276">
        <f>SUM($EZ35:FQ35)</f>
        <v>17.433365843648822</v>
      </c>
      <c r="HF35" s="276">
        <f>SUM($EZ35:FR35)</f>
        <v>20.118696449675969</v>
      </c>
      <c r="HG35" s="277">
        <f>SUM($EZ35:FS35)</f>
        <v>23.223453294542743</v>
      </c>
      <c r="HH35" s="74">
        <f t="shared" si="182"/>
        <v>0</v>
      </c>
      <c r="HI35" s="276">
        <f t="shared" si="183"/>
        <v>2.5149466122065016</v>
      </c>
      <c r="HJ35" s="276">
        <f t="shared" si="184"/>
        <v>4.6755657986520882</v>
      </c>
      <c r="HK35" s="276">
        <f t="shared" si="185"/>
        <v>6.5317782709880525</v>
      </c>
      <c r="HL35" s="276">
        <f t="shared" si="186"/>
        <v>8.1264714793381057</v>
      </c>
      <c r="HM35" s="276">
        <f t="shared" si="187"/>
        <v>8.9137482179978331</v>
      </c>
      <c r="HN35" s="276">
        <f t="shared" si="188"/>
        <v>10.399993722986604</v>
      </c>
      <c r="HO35" s="276">
        <f t="shared" si="189"/>
        <v>11.748818346819332</v>
      </c>
      <c r="HP35" s="276">
        <f t="shared" si="190"/>
        <v>12.972928266580704</v>
      </c>
      <c r="HQ35" s="276">
        <f t="shared" si="191"/>
        <v>14.083854823808217</v>
      </c>
      <c r="HR35" s="276">
        <f t="shared" si="192"/>
        <v>13.08908714165549</v>
      </c>
      <c r="HS35" s="276">
        <f t="shared" si="193"/>
        <v>14.327884147647767</v>
      </c>
      <c r="HT35" s="276">
        <f t="shared" si="194"/>
        <v>15.497558973039091</v>
      </c>
      <c r="HU35" s="276">
        <f t="shared" si="195"/>
        <v>16.601968485280644</v>
      </c>
      <c r="HV35" s="276">
        <f t="shared" si="196"/>
        <v>17.644754347002131</v>
      </c>
      <c r="HW35" s="276">
        <f t="shared" si="197"/>
        <v>21.711260774893471</v>
      </c>
      <c r="HX35" s="276">
        <f t="shared" si="198"/>
        <v>28.653650845248769</v>
      </c>
      <c r="HY35" s="276">
        <f t="shared" si="199"/>
        <v>35.05534142526033</v>
      </c>
      <c r="HZ35" s="276">
        <f t="shared" si="200"/>
        <v>40.958444228026259</v>
      </c>
      <c r="IA35" s="277">
        <f t="shared" si="201"/>
        <v>46.401791147795699</v>
      </c>
      <c r="IB35" s="276">
        <f t="shared" si="202"/>
        <v>0</v>
      </c>
      <c r="IC35" s="276">
        <f t="shared" si="203"/>
        <v>2.4657002612013534</v>
      </c>
      <c r="ID35" s="276">
        <f t="shared" si="204"/>
        <v>4.5869919601181017</v>
      </c>
      <c r="IE35" s="276">
        <f t="shared" si="205"/>
        <v>6.4119820218463062</v>
      </c>
      <c r="IF35" s="276">
        <f t="shared" si="206"/>
        <v>7.9820578049682123</v>
      </c>
      <c r="IG35" s="276">
        <f t="shared" si="207"/>
        <v>8.7917660805901008</v>
      </c>
      <c r="IH35" s="276">
        <f t="shared" si="208"/>
        <v>10.255125974291234</v>
      </c>
      <c r="II35" s="276">
        <f t="shared" si="209"/>
        <v>11.583492292766284</v>
      </c>
      <c r="IJ35" s="276">
        <f t="shared" si="210"/>
        <v>12.789318066490365</v>
      </c>
      <c r="IK35" s="276">
        <f t="shared" si="211"/>
        <v>13.883907545578085</v>
      </c>
      <c r="IL35" s="276">
        <f t="shared" si="212"/>
        <v>12.974535668455935</v>
      </c>
      <c r="IM35" s="276">
        <f t="shared" si="213"/>
        <v>14.17593963923099</v>
      </c>
      <c r="IN35" s="276">
        <f t="shared" si="214"/>
        <v>15.307917880554237</v>
      </c>
      <c r="IO35" s="276">
        <f t="shared" si="215"/>
        <v>16.374482308506497</v>
      </c>
      <c r="IP35" s="276">
        <f t="shared" si="216"/>
        <v>17.379413001912194</v>
      </c>
      <c r="IQ35" s="276">
        <f t="shared" si="217"/>
        <v>21.780464399191867</v>
      </c>
      <c r="IR35" s="276">
        <f t="shared" si="218"/>
        <v>28.990667530154681</v>
      </c>
      <c r="IS35" s="276">
        <f t="shared" si="219"/>
        <v>35.719252165032067</v>
      </c>
      <c r="IT35" s="276">
        <f t="shared" si="220"/>
        <v>41.998388878155765</v>
      </c>
      <c r="IU35" s="277">
        <f t="shared" si="221"/>
        <v>47.858099352439829</v>
      </c>
      <c r="IV35" s="74">
        <f t="shared" si="50"/>
        <v>1.6903935474703484</v>
      </c>
      <c r="IW35" s="275">
        <f t="shared" si="51"/>
        <v>5.8081204232713173</v>
      </c>
      <c r="IX35" s="275">
        <f t="shared" si="52"/>
        <v>9.4226646267402892</v>
      </c>
      <c r="IY35" s="275">
        <f t="shared" si="53"/>
        <v>24.743453164015662</v>
      </c>
      <c r="IZ35" s="275">
        <f t="shared" si="54"/>
        <v>5.6403928658273186</v>
      </c>
      <c r="JA35" s="275">
        <f t="shared" si="55"/>
        <v>10.416157940374404</v>
      </c>
      <c r="JB35" s="74">
        <f t="shared" si="56"/>
        <v>1.6932817734023229</v>
      </c>
      <c r="JC35" s="275">
        <f t="shared" si="57"/>
        <v>5.8184106007142455</v>
      </c>
      <c r="JD35" s="275">
        <f t="shared" si="58"/>
        <v>9.3902969548988366</v>
      </c>
      <c r="JE35" s="275">
        <f t="shared" si="59"/>
        <v>25.234094636859254</v>
      </c>
      <c r="JF35" s="275">
        <f t="shared" si="60"/>
        <v>5.6339964430051355</v>
      </c>
      <c r="JG35" s="275">
        <f t="shared" si="61"/>
        <v>10.534020991468665</v>
      </c>
      <c r="JH35" s="524">
        <f t="shared" si="38"/>
        <v>146.72840045387906</v>
      </c>
      <c r="JI35" s="525">
        <f t="shared" si="39"/>
        <v>303.39924463232512</v>
      </c>
      <c r="JJ35" s="524">
        <f t="shared" si="40"/>
        <v>144.77951235700891</v>
      </c>
      <c r="JK35" s="525">
        <f t="shared" si="41"/>
        <v>304.22441975230686</v>
      </c>
      <c r="JL35" s="524">
        <f t="shared" si="42"/>
        <v>291.507912810888</v>
      </c>
      <c r="JM35" s="525">
        <f t="shared" si="43"/>
        <v>607.62366438463198</v>
      </c>
      <c r="JN35" s="7">
        <f t="shared" si="62"/>
        <v>24.465625340751124</v>
      </c>
      <c r="JO35" s="7">
        <f t="shared" si="63"/>
        <v>48.180574884196083</v>
      </c>
    </row>
    <row r="36" spans="1:275" s="3" customFormat="1" ht="13.5" customHeight="1" x14ac:dyDescent="0.2">
      <c r="A36" s="3" t="str">
        <f>'2021 estimates'!B36</f>
        <v>Cambodia</v>
      </c>
      <c r="B36" s="3" t="str">
        <f>VLOOKUP(A36,'2021 estimates'!$B$4:$C$218,2)</f>
        <v>WP</v>
      </c>
      <c r="C36" s="371" t="str">
        <f>VLOOKUP(A36,'2021 estimates'!$B$4:$F$218,4,FALSE)</f>
        <v>East Asia &amp; Pacific</v>
      </c>
      <c r="D36" s="695">
        <f>'2021 estimates'!Q36</f>
        <v>22.8336007086824</v>
      </c>
      <c r="E36" s="4">
        <f>'2021 estimates'!R36</f>
        <v>7.5532748233417051</v>
      </c>
      <c r="F36" s="47">
        <f>1000*'2021 estimates'!G36/5</f>
        <v>181052.2</v>
      </c>
      <c r="G36" s="47">
        <f t="shared" si="44"/>
        <v>181052.2</v>
      </c>
      <c r="H36" s="47">
        <f>1000*'2021 estimates'!H36/5</f>
        <v>179450.8</v>
      </c>
      <c r="I36" s="47">
        <f>1000*'2021 estimates'!I36/5</f>
        <v>170722.6</v>
      </c>
      <c r="J36" s="47">
        <f>1000*'2021 estimates'!J36/5</f>
        <v>148013.4</v>
      </c>
      <c r="K36" s="47">
        <f>1000*'2021 estimates'!K36/5</f>
        <v>173385.60000000001</v>
      </c>
      <c r="L36" s="73">
        <f t="shared" si="45"/>
        <v>173385.60000000001</v>
      </c>
      <c r="M36" s="47">
        <f>1000*'2021 estimates'!L36/5</f>
        <v>172961.8</v>
      </c>
      <c r="N36" s="47">
        <f>1000*'2021 estimates'!M36/5</f>
        <v>162824.20000000001</v>
      </c>
      <c r="O36" s="47">
        <f>1000*'2021 estimates'!N36/5</f>
        <v>146537.4</v>
      </c>
      <c r="P36" s="22">
        <v>0</v>
      </c>
      <c r="Q36" s="124">
        <f>IF('2021 estimates'!AD36&lt;&gt;"",'2021 estimates'!AD36*5/4,IF('2021 estimates'!AL36&lt;&gt;"",'2021 estimates'!AL36*15/14,'2021 estimates'!AN36*15/14))/100000</f>
        <v>1.0392857142857142E-5</v>
      </c>
      <c r="R36" s="124">
        <f>IF('2021 estimates'!AE36&lt;&gt;"",'2021 estimates'!AE36,IF('2021 estimates'!AL36&lt;&gt;"",'2021 estimates'!AL36*15/14,'2021 estimates'!AN36*15/14))/100000</f>
        <v>1.0392857142857142E-5</v>
      </c>
      <c r="S36" s="124">
        <f>IF('2021 estimates'!AF36&lt;&gt;"",'2021 estimates'!AF36,IF('2021 estimates'!AL36&lt;&gt;"",'2021 estimates'!AL36*15/14,'2021 estimates'!AN36*15/14))/100000</f>
        <v>1.0392857142857142E-5</v>
      </c>
      <c r="T36" s="124">
        <f>IF('2021 estimates'!AG36&lt;&gt;"",'2021 estimates'!AG36,'2021 estimates'!$AP36)/100000</f>
        <v>1.0831599047960483E-5</v>
      </c>
      <c r="U36" s="22">
        <v>0</v>
      </c>
      <c r="V36" s="124">
        <f>IF('2021 estimates'!AH36&lt;&gt;"",'2021 estimates'!AH36*5/4,IF('2021 estimates'!AM36&lt;&gt;"",'2021 estimates'!AM36*15/14,'2021 estimates'!AN36*15/14))/100000</f>
        <v>1.0392857142857142E-5</v>
      </c>
      <c r="W36" s="124">
        <f>IF('2021 estimates'!AI36&lt;&gt;"",'2021 estimates'!AI36,IF('2021 estimates'!AM36&lt;&gt;"",'2021 estimates'!AM36*15/14,'2021 estimates'!AN36*15/14))/100000</f>
        <v>1.0392857142857142E-5</v>
      </c>
      <c r="X36" s="124">
        <f>IF('2021 estimates'!AJ36&lt;&gt;"",'2021 estimates'!AJ36,IF('2021 estimates'!AM36&lt;&gt;"",'2021 estimates'!AM36*15/14,'2021 estimates'!AN36*15/14))/100000</f>
        <v>1.0392857142857142E-5</v>
      </c>
      <c r="Y36" s="124">
        <f>IF('2021 estimates'!AK36&lt;&gt;"",'2021 estimates'!AK36,'2021 estimates'!$AQ36)/100000</f>
        <v>1.0831599047960483E-5</v>
      </c>
      <c r="Z36" s="81">
        <f>VLOOKUP($A36,'Mortality-WHO Global Health Obs'!$B$3:$Q$218,7,FALSE)</f>
        <v>3.0870000000000002E-2</v>
      </c>
      <c r="AA36" s="82">
        <f>VLOOKUP($A36,'Mortality-WHO Global Health Obs'!$B$3:$Q$218,9,FALSE)</f>
        <v>1.1900000000000001E-3</v>
      </c>
      <c r="AB36" s="82">
        <f>VLOOKUP($A36,'Mortality-WHO Global Health Obs'!$B$3:$Q$218,11,FALSE)</f>
        <v>8.9999999999999998E-4</v>
      </c>
      <c r="AC36" s="82">
        <f>VLOOKUP($A36,'Mortality-WHO Global Health Obs'!$B$3:$Q$218,13,FALSE)</f>
        <v>3.6999999999999999E-4</v>
      </c>
      <c r="AD36" s="82">
        <f>VLOOKUP($A36,'Mortality-WHO Global Health Obs'!$B$3:$Q$218,15,FALSE)</f>
        <v>1.3600000000000001E-3</v>
      </c>
      <c r="AE36" s="81">
        <f>VLOOKUP($A36,'Mortality-WHO Global Health Obs'!$B$3:$Q$218,8,FALSE)</f>
        <v>2.4330000000000001E-2</v>
      </c>
      <c r="AF36" s="82">
        <f>VLOOKUP($A36,'Mortality-WHO Global Health Obs'!$B$3:$Q$218,10,FALSE)</f>
        <v>1.0300000000000001E-3</v>
      </c>
      <c r="AG36" s="82">
        <f>VLOOKUP($A36,'Mortality-WHO Global Health Obs'!$B$3:$Q$218,12,FALSE)</f>
        <v>5.8E-4</v>
      </c>
      <c r="AH36" s="82">
        <f>VLOOKUP($A36,'Mortality-WHO Global Health Obs'!$B$3:$Q$218,14,FALSE)</f>
        <v>2.7E-4</v>
      </c>
      <c r="AI36" s="82">
        <f>VLOOKUP($A36,'Mortality-WHO Global Health Obs'!$B$3:$Q$218,16,FALSE)</f>
        <v>9.7999999999999997E-4</v>
      </c>
      <c r="AJ36" s="81">
        <f t="shared" ref="AJ36:AJ70" si="233">Z36*$E36</f>
        <v>0.23316959379655844</v>
      </c>
      <c r="AK36" s="82">
        <f t="shared" si="224"/>
        <v>8.9883970397766303E-3</v>
      </c>
      <c r="AL36" s="82">
        <f t="shared" si="225"/>
        <v>6.7979473410075342E-3</v>
      </c>
      <c r="AM36" s="82">
        <f t="shared" si="226"/>
        <v>2.794711684636431E-3</v>
      </c>
      <c r="AN36" s="82">
        <f t="shared" si="227"/>
        <v>1.0272453759744719E-2</v>
      </c>
      <c r="AO36" s="81">
        <f t="shared" si="228"/>
        <v>0.18377117645190369</v>
      </c>
      <c r="AP36" s="82">
        <f t="shared" si="229"/>
        <v>7.7798730680419571E-3</v>
      </c>
      <c r="AQ36" s="82">
        <f t="shared" si="230"/>
        <v>4.3808993975381887E-3</v>
      </c>
      <c r="AR36" s="82">
        <f t="shared" si="231"/>
        <v>2.0393842023022604E-3</v>
      </c>
      <c r="AS36" s="82">
        <f t="shared" si="232"/>
        <v>7.4022093268748708E-3</v>
      </c>
      <c r="AT36" s="272">
        <f t="shared" si="46"/>
        <v>0</v>
      </c>
      <c r="AU36" s="266">
        <f t="shared" si="2"/>
        <v>1.88164965</v>
      </c>
      <c r="AV36" s="266">
        <f t="shared" si="3"/>
        <v>1.8650065285714283</v>
      </c>
      <c r="AW36" s="266">
        <f t="shared" si="4"/>
        <v>1.7742955928571429</v>
      </c>
      <c r="AX36" s="266">
        <f t="shared" si="47"/>
        <v>1.6032218025253941</v>
      </c>
      <c r="AY36" s="272">
        <f t="shared" si="48"/>
        <v>0</v>
      </c>
      <c r="AZ36" s="266">
        <f t="shared" si="5"/>
        <v>1.8019717714285715</v>
      </c>
      <c r="BA36" s="266">
        <f t="shared" si="6"/>
        <v>1.7975672785714283</v>
      </c>
      <c r="BB36" s="266">
        <f t="shared" si="7"/>
        <v>1.69220865</v>
      </c>
      <c r="BC36" s="266">
        <f t="shared" si="8"/>
        <v>1.5872343623306044</v>
      </c>
      <c r="BD36" s="74">
        <f t="shared" si="49"/>
        <v>0</v>
      </c>
      <c r="BE36" s="515">
        <f t="shared" si="64"/>
        <v>0</v>
      </c>
      <c r="BF36" s="515">
        <f t="shared" si="65"/>
        <v>1.8732310345363292</v>
      </c>
      <c r="BG36" s="515">
        <f t="shared" si="66"/>
        <v>3.7297001689448894</v>
      </c>
      <c r="BH36" s="515">
        <f t="shared" si="67"/>
        <v>5.5695573907556293</v>
      </c>
      <c r="BI36" s="515">
        <f t="shared" si="68"/>
        <v>7.3275609646921005</v>
      </c>
      <c r="BJ36" s="515">
        <f t="shared" si="69"/>
        <v>9.1366064372637847</v>
      </c>
      <c r="BK36" s="515">
        <f t="shared" si="70"/>
        <v>10.933395819302721</v>
      </c>
      <c r="BL36" s="515">
        <f t="shared" si="71"/>
        <v>12.718012144517804</v>
      </c>
      <c r="BM36" s="515">
        <f t="shared" si="72"/>
        <v>14.490537884073388</v>
      </c>
      <c r="BN36" s="515">
        <f t="shared" si="73"/>
        <v>15.460629620348527</v>
      </c>
      <c r="BO36" s="515">
        <f t="shared" si="74"/>
        <v>17.189301670659781</v>
      </c>
      <c r="BP36" s="515">
        <f t="shared" si="75"/>
        <v>18.913149325530323</v>
      </c>
      <c r="BQ36" s="515">
        <f t="shared" si="76"/>
        <v>20.632186048931743</v>
      </c>
      <c r="BR36" s="515">
        <f t="shared" si="77"/>
        <v>22.346425267260237</v>
      </c>
      <c r="BS36" s="515">
        <f t="shared" si="78"/>
        <v>20.856012288204898</v>
      </c>
      <c r="BT36" s="515">
        <f t="shared" si="79"/>
        <v>22.23789594725023</v>
      </c>
      <c r="BU36" s="515">
        <f t="shared" si="80"/>
        <v>23.605656931756315</v>
      </c>
      <c r="BV36" s="515">
        <f t="shared" si="81"/>
        <v>24.959439573653579</v>
      </c>
      <c r="BW36" s="516">
        <f t="shared" si="82"/>
        <v>26.299386729818561</v>
      </c>
      <c r="BX36" s="515">
        <v>0</v>
      </c>
      <c r="BY36" s="515">
        <f t="shared" si="83"/>
        <v>0</v>
      </c>
      <c r="BZ36" s="515">
        <f t="shared" si="84"/>
        <v>1.7949894117556724</v>
      </c>
      <c r="CA36" s="515">
        <f t="shared" si="85"/>
        <v>3.5760682152758037</v>
      </c>
      <c r="CB36" s="515">
        <f t="shared" si="86"/>
        <v>5.3433442134366755</v>
      </c>
      <c r="CC36" s="515">
        <f t="shared" si="87"/>
        <v>7.0795776242943766</v>
      </c>
      <c r="CD36" s="515">
        <f t="shared" si="88"/>
        <v>8.8422689546022735</v>
      </c>
      <c r="CE36" s="515">
        <f t="shared" si="89"/>
        <v>10.597255001881559</v>
      </c>
      <c r="CF36" s="515">
        <f t="shared" si="90"/>
        <v>12.344569448368896</v>
      </c>
      <c r="CG36" s="515">
        <f t="shared" si="91"/>
        <v>14.084245829065205</v>
      </c>
      <c r="CH36" s="515">
        <f t="shared" si="92"/>
        <v>14.889294914574378</v>
      </c>
      <c r="CI36" s="515">
        <f t="shared" si="93"/>
        <v>16.549445740169542</v>
      </c>
      <c r="CJ36" s="515">
        <f t="shared" si="94"/>
        <v>18.206214330408475</v>
      </c>
      <c r="CK36" s="515">
        <f t="shared" si="95"/>
        <v>19.859607575939805</v>
      </c>
      <c r="CL36" s="515">
        <f t="shared" si="96"/>
        <v>21.509632353373796</v>
      </c>
      <c r="CM36" s="515">
        <f t="shared" si="97"/>
        <v>20.840043064303099</v>
      </c>
      <c r="CN36" s="515">
        <f t="shared" si="98"/>
        <v>22.267731768663158</v>
      </c>
      <c r="CO36" s="515">
        <f t="shared" si="99"/>
        <v>23.684891439511102</v>
      </c>
      <c r="CP36" s="515">
        <f t="shared" si="100"/>
        <v>25.091599727210319</v>
      </c>
      <c r="CQ36" s="516">
        <f t="shared" si="101"/>
        <v>26.487933709462052</v>
      </c>
      <c r="CR36" s="515">
        <f t="shared" si="102"/>
        <v>0</v>
      </c>
      <c r="CS36" s="515">
        <f t="shared" si="103"/>
        <v>0.94082482499999998</v>
      </c>
      <c r="CT36" s="515">
        <f t="shared" si="104"/>
        <v>2.814055859536329</v>
      </c>
      <c r="CU36" s="515">
        <f t="shared" si="105"/>
        <v>4.6705249939448894</v>
      </c>
      <c r="CV36" s="515">
        <f t="shared" si="106"/>
        <v>6.5103822157556293</v>
      </c>
      <c r="CW36" s="515">
        <f t="shared" si="107"/>
        <v>8.2600642289778143</v>
      </c>
      <c r="CX36" s="515">
        <f t="shared" si="108"/>
        <v>10.069109701549499</v>
      </c>
      <c r="CY36" s="515">
        <f t="shared" si="109"/>
        <v>11.865899083588435</v>
      </c>
      <c r="CZ36" s="515">
        <f t="shared" si="110"/>
        <v>13.650515408803518</v>
      </c>
      <c r="DA36" s="515">
        <f t="shared" si="111"/>
        <v>15.423041148359102</v>
      </c>
      <c r="DB36" s="515">
        <f t="shared" si="112"/>
        <v>16.347777416777099</v>
      </c>
      <c r="DC36" s="515">
        <f t="shared" si="113"/>
        <v>18.076449467088352</v>
      </c>
      <c r="DD36" s="515">
        <f t="shared" si="114"/>
        <v>19.800297121958895</v>
      </c>
      <c r="DE36" s="515">
        <f t="shared" si="115"/>
        <v>21.519333845360315</v>
      </c>
      <c r="DF36" s="515">
        <f t="shared" si="116"/>
        <v>23.233573063688809</v>
      </c>
      <c r="DG36" s="515">
        <f t="shared" si="117"/>
        <v>21.657623189467596</v>
      </c>
      <c r="DH36" s="515">
        <f t="shared" si="118"/>
        <v>23.039506848512929</v>
      </c>
      <c r="DI36" s="515">
        <f t="shared" si="119"/>
        <v>24.407267833019013</v>
      </c>
      <c r="DJ36" s="515">
        <f t="shared" si="120"/>
        <v>25.761050474916278</v>
      </c>
      <c r="DK36" s="516">
        <f t="shared" si="121"/>
        <v>27.10099763108126</v>
      </c>
      <c r="DL36" s="515">
        <f t="shared" si="122"/>
        <v>0</v>
      </c>
      <c r="DM36" s="515">
        <f t="shared" si="123"/>
        <v>0.90098588571428573</v>
      </c>
      <c r="DN36" s="515">
        <f t="shared" si="124"/>
        <v>2.6959752974699582</v>
      </c>
      <c r="DO36" s="515">
        <f t="shared" si="125"/>
        <v>4.477054100990089</v>
      </c>
      <c r="DP36" s="515">
        <f t="shared" si="126"/>
        <v>6.2443300991509609</v>
      </c>
      <c r="DQ36" s="515">
        <f t="shared" si="127"/>
        <v>7.9783612635800907</v>
      </c>
      <c r="DR36" s="515">
        <f t="shared" si="128"/>
        <v>9.7410525938879875</v>
      </c>
      <c r="DS36" s="515">
        <f t="shared" si="129"/>
        <v>11.496038641167273</v>
      </c>
      <c r="DT36" s="515">
        <f t="shared" si="130"/>
        <v>13.24335308765461</v>
      </c>
      <c r="DU36" s="515">
        <f t="shared" si="131"/>
        <v>14.983029468350919</v>
      </c>
      <c r="DV36" s="515">
        <f t="shared" si="132"/>
        <v>15.735399239574379</v>
      </c>
      <c r="DW36" s="515">
        <f t="shared" si="133"/>
        <v>17.395550065169541</v>
      </c>
      <c r="DX36" s="515">
        <f t="shared" si="134"/>
        <v>19.052318655408474</v>
      </c>
      <c r="DY36" s="515">
        <f t="shared" si="135"/>
        <v>20.705711900939804</v>
      </c>
      <c r="DZ36" s="515">
        <f t="shared" si="136"/>
        <v>22.355736678373795</v>
      </c>
      <c r="EA36" s="515">
        <f t="shared" si="137"/>
        <v>21.633660245468402</v>
      </c>
      <c r="EB36" s="515">
        <f t="shared" si="138"/>
        <v>23.06134894982846</v>
      </c>
      <c r="EC36" s="515">
        <f t="shared" si="139"/>
        <v>24.478508620676404</v>
      </c>
      <c r="ED36" s="515">
        <f t="shared" si="140"/>
        <v>25.885216908375622</v>
      </c>
      <c r="EE36" s="516">
        <f t="shared" si="141"/>
        <v>27.281550890627354</v>
      </c>
      <c r="EF36" s="276">
        <f t="shared" si="142"/>
        <v>0</v>
      </c>
      <c r="EG36" s="276">
        <f t="shared" si="143"/>
        <v>8.4186154636708178E-3</v>
      </c>
      <c r="EH36" s="276">
        <f t="shared" si="144"/>
        <v>2.5180515591439682E-2</v>
      </c>
      <c r="EI36" s="276">
        <f t="shared" si="145"/>
        <v>4.1792428189259885E-2</v>
      </c>
      <c r="EJ36" s="276">
        <f t="shared" si="146"/>
        <v>5.825569536387161E-2</v>
      </c>
      <c r="EK36" s="276">
        <f t="shared" si="147"/>
        <v>5.5961055999743235E-2</v>
      </c>
      <c r="EL36" s="276">
        <f t="shared" si="148"/>
        <v>6.8217146532491307E-2</v>
      </c>
      <c r="EM36" s="276">
        <f t="shared" si="149"/>
        <v>8.0390203356344614E-2</v>
      </c>
      <c r="EN36" s="276">
        <f t="shared" si="150"/>
        <v>9.2480789015843307E-2</v>
      </c>
      <c r="EO36" s="276">
        <f t="shared" si="151"/>
        <v>0.10448946224434814</v>
      </c>
      <c r="EP36" s="276">
        <f t="shared" si="152"/>
        <v>4.5623542545888837E-2</v>
      </c>
      <c r="EQ36" s="276">
        <f t="shared" si="153"/>
        <v>5.0447937986600244E-2</v>
      </c>
      <c r="ER36" s="276">
        <f t="shared" si="154"/>
        <v>5.5258869455724814E-2</v>
      </c>
      <c r="ES36" s="276">
        <f t="shared" si="155"/>
        <v>6.0056374528650612E-2</v>
      </c>
      <c r="ET36" s="276">
        <f t="shared" si="156"/>
        <v>6.4840490675899948E-2</v>
      </c>
      <c r="EU36" s="276">
        <f t="shared" si="157"/>
        <v>0.22133814348006181</v>
      </c>
      <c r="EV36" s="276">
        <f t="shared" si="158"/>
        <v>0.23546081801931015</v>
      </c>
      <c r="EW36" s="276">
        <f t="shared" si="159"/>
        <v>0.24943916062812715</v>
      </c>
      <c r="EX36" s="276">
        <f t="shared" si="160"/>
        <v>0.2632746463604117</v>
      </c>
      <c r="EY36" s="277">
        <f t="shared" si="161"/>
        <v>0.27696873519520027</v>
      </c>
      <c r="EZ36" s="276">
        <f t="shared" si="162"/>
        <v>0</v>
      </c>
      <c r="FA36" s="276">
        <f t="shared" si="163"/>
        <v>6.9823596728990139E-3</v>
      </c>
      <c r="FB36" s="276">
        <f t="shared" si="164"/>
        <v>2.0892967908440221E-2</v>
      </c>
      <c r="FC36" s="276">
        <f t="shared" si="165"/>
        <v>3.4695773267699584E-2</v>
      </c>
      <c r="FD36" s="276">
        <f t="shared" si="166"/>
        <v>4.8391611189353687E-2</v>
      </c>
      <c r="FE36" s="276">
        <f t="shared" si="167"/>
        <v>3.487594826353093E-2</v>
      </c>
      <c r="FF36" s="276">
        <f t="shared" si="168"/>
        <v>4.2581231292142134E-2</v>
      </c>
      <c r="FG36" s="276">
        <f t="shared" si="169"/>
        <v>5.0252832084090475E-2</v>
      </c>
      <c r="FH36" s="276">
        <f t="shared" si="170"/>
        <v>5.7890897875118287E-2</v>
      </c>
      <c r="FI36" s="276">
        <f t="shared" si="171"/>
        <v>6.5495575257353777E-2</v>
      </c>
      <c r="FJ36" s="276">
        <f t="shared" si="172"/>
        <v>3.2057824404838862E-2</v>
      </c>
      <c r="FK36" s="276">
        <f t="shared" si="173"/>
        <v>3.5440059761068531E-2</v>
      </c>
      <c r="FL36" s="276">
        <f t="shared" si="174"/>
        <v>3.8815404468672453E-2</v>
      </c>
      <c r="FM36" s="276">
        <f t="shared" si="175"/>
        <v>4.2183872566010902E-2</v>
      </c>
      <c r="FN36" s="276">
        <f t="shared" si="176"/>
        <v>4.5545478062843724E-2</v>
      </c>
      <c r="FO36" s="276">
        <f t="shared" si="177"/>
        <v>0.15954565797054671</v>
      </c>
      <c r="FP36" s="276">
        <f t="shared" si="178"/>
        <v>0.17007469148266152</v>
      </c>
      <c r="FQ36" s="276">
        <f t="shared" si="179"/>
        <v>0.18052607463138781</v>
      </c>
      <c r="FR36" s="276">
        <f t="shared" si="180"/>
        <v>0.19090038007887236</v>
      </c>
      <c r="FS36" s="277">
        <f t="shared" si="181"/>
        <v>0.20119817626394704</v>
      </c>
      <c r="FT36" s="74">
        <f>SUM($EF36:EF36)</f>
        <v>0</v>
      </c>
      <c r="FU36" s="276">
        <f>SUM($EF36:EG36)</f>
        <v>8.4186154636708178E-3</v>
      </c>
      <c r="FV36" s="276">
        <f>SUM($EF36:EH36)</f>
        <v>3.3599131055110504E-2</v>
      </c>
      <c r="FW36" s="276">
        <f>SUM($EF36:EI36)</f>
        <v>7.5391559244370382E-2</v>
      </c>
      <c r="FX36" s="276">
        <f>SUM($EF36:EJ36)</f>
        <v>0.13364725460824201</v>
      </c>
      <c r="FY36" s="276">
        <f>SUM($EF36:EK36)</f>
        <v>0.18960831060798525</v>
      </c>
      <c r="FZ36" s="276">
        <f>SUM($EF36:EL36)</f>
        <v>0.25782545714047655</v>
      </c>
      <c r="GA36" s="276">
        <f>SUM($EF36:EM36)</f>
        <v>0.33821566049682117</v>
      </c>
      <c r="GB36" s="276">
        <f>SUM($EF36:EN36)</f>
        <v>0.4306964495126645</v>
      </c>
      <c r="GC36" s="276">
        <f>SUM($EF36:EO36)</f>
        <v>0.53518591175701269</v>
      </c>
      <c r="GD36" s="276">
        <f>SUM($EF36:EP36)</f>
        <v>0.58080945430290154</v>
      </c>
      <c r="GE36" s="276">
        <f>SUM($EF36:EQ36)</f>
        <v>0.63125739228950173</v>
      </c>
      <c r="GF36" s="276">
        <f>SUM($EF36:ER36)</f>
        <v>0.68651626174522651</v>
      </c>
      <c r="GG36" s="276">
        <f>SUM($EF36:ES36)</f>
        <v>0.74657263627387715</v>
      </c>
      <c r="GH36" s="276">
        <f>SUM($EF36:ET36)</f>
        <v>0.81141312694977707</v>
      </c>
      <c r="GI36" s="276">
        <f>SUM($EF36:EU36)</f>
        <v>1.0327512704298389</v>
      </c>
      <c r="GJ36" s="276">
        <f>SUM($EF36:EV36)</f>
        <v>1.268212088449149</v>
      </c>
      <c r="GK36" s="276">
        <f>SUM($EF36:EW36)</f>
        <v>1.5176512490772762</v>
      </c>
      <c r="GL36" s="276">
        <f>SUM($EF36:EX36)</f>
        <v>1.7809258954376879</v>
      </c>
      <c r="GM36" s="276">
        <f>SUM($EF36:EY36)</f>
        <v>2.0578946306328882</v>
      </c>
      <c r="GN36" s="74">
        <f>SUM($EZ36:EZ36)</f>
        <v>0</v>
      </c>
      <c r="GO36" s="276">
        <f>SUM($EZ36:FA36)</f>
        <v>6.9823596728990139E-3</v>
      </c>
      <c r="GP36" s="276">
        <f>SUM($EZ36:FB36)</f>
        <v>2.7875327581339236E-2</v>
      </c>
      <c r="GQ36" s="276">
        <f>SUM($EZ36:FC36)</f>
        <v>6.2571100849038816E-2</v>
      </c>
      <c r="GR36" s="276">
        <f>SUM($EZ36:FD36)</f>
        <v>0.1109627120383925</v>
      </c>
      <c r="GS36" s="276">
        <f>SUM($EZ36:FE36)</f>
        <v>0.14583866030192344</v>
      </c>
      <c r="GT36" s="276">
        <f>SUM($EZ36:FF36)</f>
        <v>0.18841989159406558</v>
      </c>
      <c r="GU36" s="276">
        <f>SUM($EZ36:FG36)</f>
        <v>0.23867272367815606</v>
      </c>
      <c r="GV36" s="276">
        <f>SUM($EZ36:FH36)</f>
        <v>0.29656362155327437</v>
      </c>
      <c r="GW36" s="276">
        <f>SUM($EZ36:FI36)</f>
        <v>0.36205919681062815</v>
      </c>
      <c r="GX36" s="276">
        <f>SUM($EZ36:FJ36)</f>
        <v>0.39411702121546699</v>
      </c>
      <c r="GY36" s="276">
        <f>SUM($EZ36:FK36)</f>
        <v>0.4295570809765355</v>
      </c>
      <c r="GZ36" s="276">
        <f>SUM($EZ36:FL36)</f>
        <v>0.46837248544520793</v>
      </c>
      <c r="HA36" s="276">
        <f>SUM($EZ36:FM36)</f>
        <v>0.51055635801121879</v>
      </c>
      <c r="HB36" s="276">
        <f>SUM($EZ36:FN36)</f>
        <v>0.55610183607406249</v>
      </c>
      <c r="HC36" s="276">
        <f>SUM($EZ36:FO36)</f>
        <v>0.71564749404460914</v>
      </c>
      <c r="HD36" s="276">
        <f>SUM($EZ36:FP36)</f>
        <v>0.88572218552727067</v>
      </c>
      <c r="HE36" s="276">
        <f>SUM($EZ36:FQ36)</f>
        <v>1.0662482601586585</v>
      </c>
      <c r="HF36" s="276">
        <f>SUM($EZ36:FR36)</f>
        <v>1.2571486402375309</v>
      </c>
      <c r="HG36" s="277">
        <f>SUM($EZ36:FS36)</f>
        <v>1.4583468165014779</v>
      </c>
      <c r="HH36" s="74">
        <f t="shared" ref="HH36:HH67" si="234">BD36-FT36</f>
        <v>0</v>
      </c>
      <c r="HI36" s="276">
        <f t="shared" si="183"/>
        <v>1.8732310345363292</v>
      </c>
      <c r="HJ36" s="276">
        <f t="shared" si="184"/>
        <v>3.7297001689448894</v>
      </c>
      <c r="HK36" s="276">
        <f t="shared" si="185"/>
        <v>5.5695573907556293</v>
      </c>
      <c r="HL36" s="276">
        <f t="shared" si="186"/>
        <v>7.3929513453917579</v>
      </c>
      <c r="HM36" s="276">
        <f t="shared" si="187"/>
        <v>9.1366064372637847</v>
      </c>
      <c r="HN36" s="276">
        <f t="shared" si="188"/>
        <v>10.933395819302721</v>
      </c>
      <c r="HO36" s="276">
        <f t="shared" si="189"/>
        <v>12.718012144517804</v>
      </c>
      <c r="HP36" s="276">
        <f t="shared" si="190"/>
        <v>14.490537884073388</v>
      </c>
      <c r="HQ36" s="276">
        <f t="shared" si="191"/>
        <v>16.251054950400469</v>
      </c>
      <c r="HR36" s="276">
        <f t="shared" si="192"/>
        <v>17.189301670659781</v>
      </c>
      <c r="HS36" s="276">
        <f t="shared" si="193"/>
        <v>18.913149325530323</v>
      </c>
      <c r="HT36" s="276">
        <f t="shared" si="194"/>
        <v>20.632186048931743</v>
      </c>
      <c r="HU36" s="276">
        <f t="shared" si="195"/>
        <v>22.346425267260237</v>
      </c>
      <c r="HV36" s="276">
        <f t="shared" si="196"/>
        <v>24.055880369441482</v>
      </c>
      <c r="HW36" s="276">
        <f t="shared" si="197"/>
        <v>22.23789594725023</v>
      </c>
      <c r="HX36" s="276">
        <f t="shared" si="198"/>
        <v>23.605656931756315</v>
      </c>
      <c r="HY36" s="276">
        <f t="shared" si="199"/>
        <v>24.959439573653579</v>
      </c>
      <c r="HZ36" s="276">
        <f t="shared" si="200"/>
        <v>26.299386729818561</v>
      </c>
      <c r="IA36" s="277">
        <f t="shared" si="201"/>
        <v>27.625639797148754</v>
      </c>
      <c r="IB36" s="276">
        <f t="shared" si="202"/>
        <v>0</v>
      </c>
      <c r="IC36" s="276">
        <f t="shared" si="203"/>
        <v>1.7949894117556724</v>
      </c>
      <c r="ID36" s="276">
        <f t="shared" si="204"/>
        <v>3.5760682152758037</v>
      </c>
      <c r="IE36" s="276">
        <f t="shared" si="205"/>
        <v>5.3433442134366755</v>
      </c>
      <c r="IF36" s="276">
        <f t="shared" si="206"/>
        <v>7.0969243736758933</v>
      </c>
      <c r="IG36" s="276">
        <f t="shared" si="207"/>
        <v>8.8422689546022735</v>
      </c>
      <c r="IH36" s="276">
        <f t="shared" si="208"/>
        <v>10.597255001881559</v>
      </c>
      <c r="II36" s="276">
        <f t="shared" si="209"/>
        <v>12.344569448368896</v>
      </c>
      <c r="IJ36" s="276">
        <f t="shared" si="210"/>
        <v>14.084245829065205</v>
      </c>
      <c r="IK36" s="276">
        <f t="shared" si="211"/>
        <v>15.81631753237928</v>
      </c>
      <c r="IL36" s="276">
        <f t="shared" si="212"/>
        <v>16.549445740169542</v>
      </c>
      <c r="IM36" s="276">
        <f t="shared" si="213"/>
        <v>18.206214330408475</v>
      </c>
      <c r="IN36" s="276">
        <f t="shared" si="214"/>
        <v>19.859607575939805</v>
      </c>
      <c r="IO36" s="276">
        <f t="shared" si="215"/>
        <v>21.509632353373796</v>
      </c>
      <c r="IP36" s="276">
        <f t="shared" si="216"/>
        <v>23.156295525310952</v>
      </c>
      <c r="IQ36" s="276">
        <f t="shared" si="217"/>
        <v>22.267731768663158</v>
      </c>
      <c r="IR36" s="276">
        <f t="shared" si="218"/>
        <v>23.684891439511102</v>
      </c>
      <c r="IS36" s="276">
        <f t="shared" si="219"/>
        <v>25.091599727210319</v>
      </c>
      <c r="IT36" s="276">
        <f t="shared" si="220"/>
        <v>26.487933709462052</v>
      </c>
      <c r="IU36" s="277">
        <f t="shared" si="221"/>
        <v>27.87396989552871</v>
      </c>
      <c r="IV36" s="74">
        <f t="shared" si="50"/>
        <v>1.6425057819714675</v>
      </c>
      <c r="IW36" s="275">
        <f t="shared" si="51"/>
        <v>6.5831816010520967</v>
      </c>
      <c r="IX36" s="275">
        <f t="shared" si="52"/>
        <v>11.578937681042474</v>
      </c>
      <c r="IY36" s="275">
        <f t="shared" si="53"/>
        <v>16.396245910864216</v>
      </c>
      <c r="IZ36" s="275">
        <f t="shared" si="54"/>
        <v>6.6015416880220128</v>
      </c>
      <c r="JA36" s="275">
        <f t="shared" si="55"/>
        <v>9.0502177437325635</v>
      </c>
      <c r="JB36" s="74">
        <f t="shared" si="56"/>
        <v>1.6452189832726709</v>
      </c>
      <c r="JC36" s="275">
        <f t="shared" si="57"/>
        <v>6.6276237657395756</v>
      </c>
      <c r="JD36" s="275">
        <f t="shared" si="58"/>
        <v>11.687168764819267</v>
      </c>
      <c r="JE36" s="275">
        <f t="shared" si="59"/>
        <v>16.635911804735521</v>
      </c>
      <c r="JF36" s="275">
        <f t="shared" si="60"/>
        <v>6.6533371712771716</v>
      </c>
      <c r="JG36" s="275">
        <f t="shared" si="61"/>
        <v>9.1489808296417579</v>
      </c>
      <c r="JH36" s="524">
        <f t="shared" si="38"/>
        <v>172.77614181691379</v>
      </c>
      <c r="JI36" s="525">
        <f t="shared" si="39"/>
        <v>294.11934704206931</v>
      </c>
      <c r="JJ36" s="524">
        <f t="shared" si="40"/>
        <v>166.72684605939514</v>
      </c>
      <c r="JK36" s="525">
        <f t="shared" si="41"/>
        <v>288.61600918415763</v>
      </c>
      <c r="JL36" s="524">
        <f t="shared" si="42"/>
        <v>339.50298787630891</v>
      </c>
      <c r="JM36" s="525">
        <f t="shared" si="43"/>
        <v>582.73535622622694</v>
      </c>
      <c r="JN36" s="7">
        <f t="shared" si="62"/>
        <v>1.3675149630238397</v>
      </c>
      <c r="JO36" s="7">
        <f t="shared" si="63"/>
        <v>3.5162414471343659</v>
      </c>
    </row>
    <row r="37" spans="1:275" s="3" customFormat="1" ht="13.5" customHeight="1" x14ac:dyDescent="0.2">
      <c r="A37" s="3" t="str">
        <f>'2021 estimates'!B37</f>
        <v>Cameroon</v>
      </c>
      <c r="B37" s="3" t="str">
        <f>VLOOKUP(A37,'2021 estimates'!$B$4:$C$218,2)</f>
        <v>AFR</v>
      </c>
      <c r="C37" s="371" t="str">
        <f>VLOOKUP(A37,'2021 estimates'!$B$4:$F$218,4,FALSE)</f>
        <v>Sub-Saharan Africa</v>
      </c>
      <c r="D37" s="695">
        <f>'2021 estimates'!Q37</f>
        <v>50.1732769530837</v>
      </c>
      <c r="E37" s="4">
        <f>'2021 estimates'!R37</f>
        <v>46.575201357801426</v>
      </c>
      <c r="F37" s="47">
        <f>1000*'2021 estimates'!G37/5</f>
        <v>421461.8</v>
      </c>
      <c r="G37" s="47">
        <f t="shared" si="44"/>
        <v>421461.8</v>
      </c>
      <c r="H37" s="47">
        <f>1000*'2021 estimates'!H37/5</f>
        <v>383360.2</v>
      </c>
      <c r="I37" s="47">
        <f>1000*'2021 estimates'!I37/5</f>
        <v>342696</v>
      </c>
      <c r="J37" s="47">
        <f>1000*'2021 estimates'!J37/5</f>
        <v>295802.2</v>
      </c>
      <c r="K37" s="47">
        <f>1000*'2021 estimates'!K37/5</f>
        <v>413418.00000000006</v>
      </c>
      <c r="L37" s="73">
        <f t="shared" si="45"/>
        <v>413418.00000000006</v>
      </c>
      <c r="M37" s="47">
        <f>1000*'2021 estimates'!L37/5</f>
        <v>376492.4</v>
      </c>
      <c r="N37" s="47">
        <f>1000*'2021 estimates'!M37/5</f>
        <v>337393.2</v>
      </c>
      <c r="O37" s="47">
        <f>1000*'2021 estimates'!N37/5</f>
        <v>292460.79999999999</v>
      </c>
      <c r="P37" s="22">
        <v>0</v>
      </c>
      <c r="Q37" s="124">
        <f>IF('2021 estimates'!AD37&lt;&gt;"",'2021 estimates'!AD37*5/4,IF('2021 estimates'!AL37&lt;&gt;"",'2021 estimates'!AL37*15/14,'2021 estimates'!AN37*15/14))/100000</f>
        <v>1.8214285714285715E-5</v>
      </c>
      <c r="R37" s="124">
        <f>IF('2021 estimates'!AE37&lt;&gt;"",'2021 estimates'!AE37,IF('2021 estimates'!AL37&lt;&gt;"",'2021 estimates'!AL37*15/14,'2021 estimates'!AN37*15/14))/100000</f>
        <v>1.8214285714285715E-5</v>
      </c>
      <c r="S37" s="124">
        <f>IF('2021 estimates'!AF37&lt;&gt;"",'2021 estimates'!AF37,IF('2021 estimates'!AL37&lt;&gt;"",'2021 estimates'!AL37*15/14,'2021 estimates'!AN37*15/14))/100000</f>
        <v>1.8214285714285715E-5</v>
      </c>
      <c r="T37" s="124">
        <f>IF('2021 estimates'!AG37&lt;&gt;"",'2021 estimates'!AG37,'2021 estimates'!$AP37)/100000</f>
        <v>1.0049379403022246E-4</v>
      </c>
      <c r="U37" s="22">
        <v>0</v>
      </c>
      <c r="V37" s="124">
        <f>IF('2021 estimates'!AH37&lt;&gt;"",'2021 estimates'!AH37*5/4,IF('2021 estimates'!AM37&lt;&gt;"",'2021 estimates'!AM37*15/14,'2021 estimates'!AN37*15/14))/100000</f>
        <v>1.8214285714285715E-5</v>
      </c>
      <c r="W37" s="124">
        <f>IF('2021 estimates'!AI37&lt;&gt;"",'2021 estimates'!AI37,IF('2021 estimates'!AM37&lt;&gt;"",'2021 estimates'!AM37*15/14,'2021 estimates'!AN37*15/14))/100000</f>
        <v>1.8214285714285715E-5</v>
      </c>
      <c r="X37" s="124">
        <f>IF('2021 estimates'!AJ37&lt;&gt;"",'2021 estimates'!AJ37,IF('2021 estimates'!AM37&lt;&gt;"",'2021 estimates'!AM37*15/14,'2021 estimates'!AN37*15/14))/100000</f>
        <v>1.8214285714285715E-5</v>
      </c>
      <c r="Y37" s="124">
        <f>IF('2021 estimates'!AK37&lt;&gt;"",'2021 estimates'!AK37,'2021 estimates'!$AQ37)/100000</f>
        <v>1.0049379403022246E-4</v>
      </c>
      <c r="Z37" s="81">
        <f>VLOOKUP($A37,'Mortality-WHO Global Health Obs'!$B$3:$Q$218,7,FALSE)</f>
        <v>6.0729999999999999E-2</v>
      </c>
      <c r="AA37" s="82">
        <f>VLOOKUP($A37,'Mortality-WHO Global Health Obs'!$B$3:$Q$218,9,FALSE)</f>
        <v>7.3400000000000002E-3</v>
      </c>
      <c r="AB37" s="82">
        <f>VLOOKUP($A37,'Mortality-WHO Global Health Obs'!$B$3:$Q$218,11,FALSE)</f>
        <v>4.5500000000000002E-3</v>
      </c>
      <c r="AC37" s="82">
        <f>VLOOKUP($A37,'Mortality-WHO Global Health Obs'!$B$3:$Q$218,13,FALSE)</f>
        <v>2.3400000000000001E-3</v>
      </c>
      <c r="AD37" s="82">
        <f>VLOOKUP($A37,'Mortality-WHO Global Health Obs'!$B$3:$Q$218,15,FALSE)</f>
        <v>3.5200000000000001E-3</v>
      </c>
      <c r="AE37" s="81">
        <f>VLOOKUP($A37,'Mortality-WHO Global Health Obs'!$B$3:$Q$218,8,FALSE)</f>
        <v>5.0819999999999997E-2</v>
      </c>
      <c r="AF37" s="82">
        <f>VLOOKUP($A37,'Mortality-WHO Global Health Obs'!$B$3:$Q$218,10,FALSE)</f>
        <v>7.2300000000000003E-3</v>
      </c>
      <c r="AG37" s="82">
        <f>VLOOKUP($A37,'Mortality-WHO Global Health Obs'!$B$3:$Q$218,12,FALSE)</f>
        <v>3.8800000000000002E-3</v>
      </c>
      <c r="AH37" s="82">
        <f>VLOOKUP($A37,'Mortality-WHO Global Health Obs'!$B$3:$Q$218,14,FALSE)</f>
        <v>2.14E-3</v>
      </c>
      <c r="AI37" s="82">
        <f>VLOOKUP($A37,'Mortality-WHO Global Health Obs'!$B$3:$Q$218,16,FALSE)</f>
        <v>2.7699999999999999E-3</v>
      </c>
      <c r="AJ37" s="81">
        <f t="shared" si="233"/>
        <v>2.8285119784592805</v>
      </c>
      <c r="AK37" s="82">
        <f t="shared" si="224"/>
        <v>0.3418619779662625</v>
      </c>
      <c r="AL37" s="82">
        <f t="shared" si="225"/>
        <v>0.2119171661779965</v>
      </c>
      <c r="AM37" s="82">
        <f t="shared" si="226"/>
        <v>0.10898597117725534</v>
      </c>
      <c r="AN37" s="82">
        <f t="shared" si="227"/>
        <v>0.16394470877946102</v>
      </c>
      <c r="AO37" s="81">
        <f t="shared" si="228"/>
        <v>2.3669517330034684</v>
      </c>
      <c r="AP37" s="82">
        <f t="shared" si="229"/>
        <v>0.33673870581690435</v>
      </c>
      <c r="AQ37" s="82">
        <f t="shared" si="230"/>
        <v>0.18071178126826953</v>
      </c>
      <c r="AR37" s="82">
        <f t="shared" si="231"/>
        <v>9.9670930905695052E-2</v>
      </c>
      <c r="AS37" s="82">
        <f t="shared" si="232"/>
        <v>0.12901330776110995</v>
      </c>
      <c r="AT37" s="272">
        <f t="shared" si="46"/>
        <v>0</v>
      </c>
      <c r="AU37" s="266">
        <f t="shared" si="2"/>
        <v>7.6766256428571431</v>
      </c>
      <c r="AV37" s="266">
        <f t="shared" si="3"/>
        <v>6.9826322142857151</v>
      </c>
      <c r="AW37" s="266">
        <f t="shared" si="4"/>
        <v>6.2419628571428571</v>
      </c>
      <c r="AX37" s="266">
        <f t="shared" si="47"/>
        <v>29.726285360486671</v>
      </c>
      <c r="AY37" s="272">
        <f t="shared" si="48"/>
        <v>0</v>
      </c>
      <c r="AZ37" s="266">
        <f t="shared" si="5"/>
        <v>7.530113571428573</v>
      </c>
      <c r="BA37" s="266">
        <f t="shared" si="6"/>
        <v>6.8575401428571432</v>
      </c>
      <c r="BB37" s="266">
        <f t="shared" si="7"/>
        <v>6.1453761428571436</v>
      </c>
      <c r="BC37" s="266">
        <f t="shared" si="8"/>
        <v>29.390495397114083</v>
      </c>
      <c r="BD37" s="74">
        <f t="shared" si="49"/>
        <v>0</v>
      </c>
      <c r="BE37" s="515">
        <f t="shared" si="64"/>
        <v>0</v>
      </c>
      <c r="BF37" s="515">
        <f t="shared" si="65"/>
        <v>6.5652277916198081</v>
      </c>
      <c r="BG37" s="515">
        <f t="shared" si="66"/>
        <v>11.229469290576217</v>
      </c>
      <c r="BH37" s="515">
        <f t="shared" si="67"/>
        <v>14.543162196762427</v>
      </c>
      <c r="BI37" s="515">
        <f t="shared" si="68"/>
        <v>15.369783040158888</v>
      </c>
      <c r="BJ37" s="515">
        <f t="shared" si="69"/>
        <v>18.750543402380558</v>
      </c>
      <c r="BK37" s="515">
        <f t="shared" si="70"/>
        <v>21.485685739260258</v>
      </c>
      <c r="BL37" s="515">
        <f t="shared" si="71"/>
        <v>23.698502621103845</v>
      </c>
      <c r="BM37" s="515">
        <f t="shared" si="72"/>
        <v>25.488741646893651</v>
      </c>
      <c r="BN37" s="515">
        <f t="shared" si="73"/>
        <v>24.079800235044065</v>
      </c>
      <c r="BO37" s="515">
        <f t="shared" si="74"/>
        <v>27.513091916257828</v>
      </c>
      <c r="BP37" s="515">
        <f t="shared" si="75"/>
        <v>30.591872190305637</v>
      </c>
      <c r="BQ37" s="515">
        <f t="shared" si="76"/>
        <v>33.352746842387297</v>
      </c>
      <c r="BR37" s="515">
        <f t="shared" si="77"/>
        <v>35.828541854054521</v>
      </c>
      <c r="BS37" s="515">
        <f t="shared" si="78"/>
        <v>32.8421904601488</v>
      </c>
      <c r="BT37" s="515">
        <f t="shared" si="79"/>
        <v>55.354902361210193</v>
      </c>
      <c r="BU37" s="515">
        <f t="shared" si="80"/>
        <v>74.463443483476993</v>
      </c>
      <c r="BV37" s="515">
        <f t="shared" si="81"/>
        <v>90.682562060841576</v>
      </c>
      <c r="BW37" s="516">
        <f t="shared" si="82"/>
        <v>104.44917070686084</v>
      </c>
      <c r="BX37" s="515">
        <v>0</v>
      </c>
      <c r="BY37" s="515">
        <f t="shared" si="83"/>
        <v>0</v>
      </c>
      <c r="BZ37" s="515">
        <f t="shared" si="84"/>
        <v>6.4536665340853494</v>
      </c>
      <c r="CA37" s="515">
        <f t="shared" si="85"/>
        <v>11.062200148269909</v>
      </c>
      <c r="CB37" s="515">
        <f t="shared" si="86"/>
        <v>14.353132823656281</v>
      </c>
      <c r="CC37" s="515">
        <f t="shared" si="87"/>
        <v>15.21128152705524</v>
      </c>
      <c r="CD37" s="515">
        <f t="shared" si="88"/>
        <v>18.98717178977202</v>
      </c>
      <c r="CE37" s="515">
        <f t="shared" si="89"/>
        <v>22.138816367650097</v>
      </c>
      <c r="CF37" s="515">
        <f t="shared" si="90"/>
        <v>24.76941812092285</v>
      </c>
      <c r="CG37" s="515">
        <f t="shared" si="91"/>
        <v>26.965117989142378</v>
      </c>
      <c r="CH37" s="515">
        <f t="shared" si="92"/>
        <v>25.807127062447716</v>
      </c>
      <c r="CI37" s="515">
        <f t="shared" si="93"/>
        <v>29.212825926853732</v>
      </c>
      <c r="CJ37" s="515">
        <f t="shared" si="94"/>
        <v>32.295443921357815</v>
      </c>
      <c r="CK37" s="515">
        <f t="shared" si="95"/>
        <v>35.085630041262363</v>
      </c>
      <c r="CL37" s="515">
        <f t="shared" si="96"/>
        <v>37.611125771705744</v>
      </c>
      <c r="CM37" s="515">
        <f t="shared" si="97"/>
        <v>34.583745320231706</v>
      </c>
      <c r="CN37" s="515">
        <f t="shared" si="98"/>
        <v>58.009623189177816</v>
      </c>
      <c r="CO37" s="515">
        <f t="shared" si="99"/>
        <v>78.600085941249176</v>
      </c>
      <c r="CP37" s="515">
        <f t="shared" si="100"/>
        <v>96.698325790200968</v>
      </c>
      <c r="CQ37" s="516">
        <f t="shared" si="101"/>
        <v>112.60599574274907</v>
      </c>
      <c r="CR37" s="515">
        <f t="shared" si="102"/>
        <v>0</v>
      </c>
      <c r="CS37" s="515">
        <f t="shared" si="103"/>
        <v>3.8383128214285716</v>
      </c>
      <c r="CT37" s="515">
        <f t="shared" si="104"/>
        <v>10.40354061304838</v>
      </c>
      <c r="CU37" s="515">
        <f t="shared" si="105"/>
        <v>15.067782112004789</v>
      </c>
      <c r="CV37" s="515">
        <f t="shared" si="106"/>
        <v>18.381475018190997</v>
      </c>
      <c r="CW37" s="515">
        <f t="shared" si="107"/>
        <v>18.861099147301744</v>
      </c>
      <c r="CX37" s="515">
        <f t="shared" si="108"/>
        <v>22.241859509523415</v>
      </c>
      <c r="CY37" s="515">
        <f t="shared" si="109"/>
        <v>24.977001846403116</v>
      </c>
      <c r="CZ37" s="515">
        <f t="shared" si="110"/>
        <v>27.189818728246703</v>
      </c>
      <c r="DA37" s="515">
        <f t="shared" si="111"/>
        <v>28.980057754036508</v>
      </c>
      <c r="DB37" s="515">
        <f t="shared" si="112"/>
        <v>27.200781663615494</v>
      </c>
      <c r="DC37" s="515">
        <f t="shared" si="113"/>
        <v>30.634073344829257</v>
      </c>
      <c r="DD37" s="515">
        <f t="shared" si="114"/>
        <v>33.712853618877062</v>
      </c>
      <c r="DE37" s="515">
        <f t="shared" si="115"/>
        <v>36.473728270958723</v>
      </c>
      <c r="DF37" s="515">
        <f t="shared" si="116"/>
        <v>38.949523282625947</v>
      </c>
      <c r="DG37" s="515">
        <f t="shared" si="117"/>
        <v>47.705333140392135</v>
      </c>
      <c r="DH37" s="515">
        <f t="shared" si="118"/>
        <v>70.218045041453536</v>
      </c>
      <c r="DI37" s="515">
        <f t="shared" si="119"/>
        <v>89.326586163720322</v>
      </c>
      <c r="DJ37" s="515">
        <f t="shared" si="120"/>
        <v>105.5457047410849</v>
      </c>
      <c r="DK37" s="516">
        <f t="shared" si="121"/>
        <v>119.31231338710418</v>
      </c>
      <c r="DL37" s="515">
        <f t="shared" si="122"/>
        <v>0</v>
      </c>
      <c r="DM37" s="515">
        <f t="shared" si="123"/>
        <v>3.7650567857142865</v>
      </c>
      <c r="DN37" s="515">
        <f t="shared" si="124"/>
        <v>10.218723319799636</v>
      </c>
      <c r="DO37" s="515">
        <f t="shared" si="125"/>
        <v>14.827256933984195</v>
      </c>
      <c r="DP37" s="515">
        <f t="shared" si="126"/>
        <v>18.118189609370567</v>
      </c>
      <c r="DQ37" s="515">
        <f t="shared" si="127"/>
        <v>18.640051598483812</v>
      </c>
      <c r="DR37" s="515">
        <f t="shared" si="128"/>
        <v>22.415941861200594</v>
      </c>
      <c r="DS37" s="515">
        <f t="shared" si="129"/>
        <v>25.567586439078667</v>
      </c>
      <c r="DT37" s="515">
        <f t="shared" si="130"/>
        <v>28.198188192351424</v>
      </c>
      <c r="DU37" s="515">
        <f t="shared" si="131"/>
        <v>30.393888060570951</v>
      </c>
      <c r="DV37" s="515">
        <f t="shared" si="132"/>
        <v>28.879815133876289</v>
      </c>
      <c r="DW37" s="515">
        <f t="shared" si="133"/>
        <v>32.285513998282305</v>
      </c>
      <c r="DX37" s="515">
        <f t="shared" si="134"/>
        <v>35.368131992786388</v>
      </c>
      <c r="DY37" s="515">
        <f t="shared" si="135"/>
        <v>38.158318112690935</v>
      </c>
      <c r="DZ37" s="515">
        <f t="shared" si="136"/>
        <v>40.683813843134317</v>
      </c>
      <c r="EA37" s="515">
        <f t="shared" si="137"/>
        <v>49.278993018788746</v>
      </c>
      <c r="EB37" s="515">
        <f t="shared" si="138"/>
        <v>72.704870887734856</v>
      </c>
      <c r="EC37" s="515">
        <f t="shared" si="139"/>
        <v>93.295333639806216</v>
      </c>
      <c r="ED37" s="515">
        <f t="shared" si="140"/>
        <v>111.39357348875801</v>
      </c>
      <c r="EE37" s="516">
        <f t="shared" si="141"/>
        <v>127.30124344130611</v>
      </c>
      <c r="EF37" s="276">
        <f t="shared" si="142"/>
        <v>0</v>
      </c>
      <c r="EG37" s="276">
        <f t="shared" si="143"/>
        <v>1.1113978512373355</v>
      </c>
      <c r="EH37" s="276">
        <f t="shared" si="144"/>
        <v>3.0123841439007344</v>
      </c>
      <c r="EI37" s="276">
        <f t="shared" si="145"/>
        <v>4.3629327366709312</v>
      </c>
      <c r="EJ37" s="276">
        <f t="shared" si="146"/>
        <v>5.3224249268424062</v>
      </c>
      <c r="EK37" s="276">
        <f t="shared" si="147"/>
        <v>3.6018718520640429</v>
      </c>
      <c r="EL37" s="276">
        <f t="shared" si="148"/>
        <v>4.2474898774060135</v>
      </c>
      <c r="EM37" s="276">
        <f t="shared" si="149"/>
        <v>4.7698153324421284</v>
      </c>
      <c r="EN37" s="276">
        <f t="shared" si="150"/>
        <v>5.1923931884959078</v>
      </c>
      <c r="EO37" s="276">
        <f t="shared" si="151"/>
        <v>5.5342720739786415</v>
      </c>
      <c r="EP37" s="276">
        <f t="shared" si="152"/>
        <v>2.8086711759290934</v>
      </c>
      <c r="EQ37" s="276">
        <f t="shared" si="153"/>
        <v>3.1631825830950486</v>
      </c>
      <c r="ER37" s="276">
        <f t="shared" si="154"/>
        <v>3.4810882050611989</v>
      </c>
      <c r="ES37" s="276">
        <f t="shared" si="155"/>
        <v>3.7661678454756329</v>
      </c>
      <c r="ET37" s="276">
        <f t="shared" si="156"/>
        <v>4.0218110167922942</v>
      </c>
      <c r="EU37" s="276">
        <f t="shared" si="157"/>
        <v>7.2135734594252749</v>
      </c>
      <c r="EV37" s="276">
        <f t="shared" si="158"/>
        <v>10.617744238219865</v>
      </c>
      <c r="EW37" s="276">
        <f t="shared" si="159"/>
        <v>13.507166783122086</v>
      </c>
      <c r="EX37" s="276">
        <f t="shared" si="160"/>
        <v>15.959676714467404</v>
      </c>
      <c r="EY37" s="277">
        <f t="shared" si="161"/>
        <v>18.041340046803224</v>
      </c>
      <c r="EZ37" s="276">
        <f t="shared" si="162"/>
        <v>0</v>
      </c>
      <c r="FA37" s="276">
        <f t="shared" si="163"/>
        <v>1.0764470373432238</v>
      </c>
      <c r="FB37" s="276">
        <f t="shared" si="164"/>
        <v>2.9215799572440142</v>
      </c>
      <c r="FC37" s="276">
        <f t="shared" si="165"/>
        <v>4.2391808960422006</v>
      </c>
      <c r="FD37" s="276">
        <f t="shared" si="166"/>
        <v>5.1800736714067037</v>
      </c>
      <c r="FE37" s="276">
        <f t="shared" si="167"/>
        <v>3.0816498801403598</v>
      </c>
      <c r="FF37" s="276">
        <f t="shared" si="168"/>
        <v>3.7058955649790648</v>
      </c>
      <c r="FG37" s="276">
        <f t="shared" si="169"/>
        <v>4.2269383895843884</v>
      </c>
      <c r="FH37" s="276">
        <f t="shared" si="170"/>
        <v>4.6618402746376146</v>
      </c>
      <c r="FI37" s="276">
        <f t="shared" si="171"/>
        <v>5.0248423940240912</v>
      </c>
      <c r="FJ37" s="276">
        <f t="shared" si="172"/>
        <v>2.7396772784511256</v>
      </c>
      <c r="FK37" s="276">
        <f t="shared" si="173"/>
        <v>3.0627581483530655</v>
      </c>
      <c r="FL37" s="276">
        <f t="shared" si="174"/>
        <v>3.3551900229525988</v>
      </c>
      <c r="FM37" s="276">
        <f t="shared" si="175"/>
        <v>3.6198804124137651</v>
      </c>
      <c r="FN37" s="276">
        <f t="shared" si="176"/>
        <v>3.8594610065916326</v>
      </c>
      <c r="FO37" s="276">
        <f t="shared" si="177"/>
        <v>5.9646175281679792</v>
      </c>
      <c r="FP37" s="276">
        <f t="shared" si="178"/>
        <v>8.8000326450427178</v>
      </c>
      <c r="FQ37" s="276">
        <f t="shared" si="179"/>
        <v>11.292255548162288</v>
      </c>
      <c r="FR37" s="276">
        <f t="shared" si="180"/>
        <v>13.482825444565973</v>
      </c>
      <c r="FS37" s="277">
        <f t="shared" si="181"/>
        <v>15.408253729902549</v>
      </c>
      <c r="FT37" s="74">
        <f>SUM($EF37:EF37)</f>
        <v>0</v>
      </c>
      <c r="FU37" s="276">
        <f>SUM($EF37:EG37)</f>
        <v>1.1113978512373355</v>
      </c>
      <c r="FV37" s="276">
        <f>SUM($EF37:EH37)</f>
        <v>4.1237819951380699</v>
      </c>
      <c r="FW37" s="276">
        <f>SUM($EF37:EI37)</f>
        <v>8.4867147318090019</v>
      </c>
      <c r="FX37" s="276">
        <f>SUM($EF37:EJ37)</f>
        <v>13.809139658651407</v>
      </c>
      <c r="FY37" s="276">
        <f>SUM($EF37:EK37)</f>
        <v>17.411011510715451</v>
      </c>
      <c r="FZ37" s="276">
        <f>SUM($EF37:EL37)</f>
        <v>21.658501388121465</v>
      </c>
      <c r="GA37" s="276">
        <f>SUM($EF37:EM37)</f>
        <v>26.428316720563593</v>
      </c>
      <c r="GB37" s="276">
        <f>SUM($EF37:EN37)</f>
        <v>31.620709909059499</v>
      </c>
      <c r="GC37" s="276">
        <f>SUM($EF37:EO37)</f>
        <v>37.154981983038141</v>
      </c>
      <c r="GD37" s="276">
        <f>SUM($EF37:EP37)</f>
        <v>39.963653158967233</v>
      </c>
      <c r="GE37" s="276">
        <f>SUM($EF37:EQ37)</f>
        <v>43.126835742062283</v>
      </c>
      <c r="GF37" s="276">
        <f>SUM($EF37:ER37)</f>
        <v>46.607923947123481</v>
      </c>
      <c r="GG37" s="276">
        <f>SUM($EF37:ES37)</f>
        <v>50.374091792599117</v>
      </c>
      <c r="GH37" s="276">
        <f>SUM($EF37:ET37)</f>
        <v>54.395902809391409</v>
      </c>
      <c r="GI37" s="276">
        <f>SUM($EF37:EU37)</f>
        <v>61.609476268816685</v>
      </c>
      <c r="GJ37" s="276">
        <f>SUM($EF37:EV37)</f>
        <v>72.227220507036549</v>
      </c>
      <c r="GK37" s="276">
        <f>SUM($EF37:EW37)</f>
        <v>85.734387290158637</v>
      </c>
      <c r="GL37" s="276">
        <f>SUM($EF37:EX37)</f>
        <v>101.69406400462604</v>
      </c>
      <c r="GM37" s="276">
        <f>SUM($EF37:EY37)</f>
        <v>119.73540405142927</v>
      </c>
      <c r="GN37" s="74">
        <f>SUM($EZ37:EZ37)</f>
        <v>0</v>
      </c>
      <c r="GO37" s="276">
        <f>SUM($EZ37:FA37)</f>
        <v>1.0764470373432238</v>
      </c>
      <c r="GP37" s="276">
        <f>SUM($EZ37:FB37)</f>
        <v>3.9980269945872378</v>
      </c>
      <c r="GQ37" s="276">
        <f>SUM($EZ37:FC37)</f>
        <v>8.2372078906294384</v>
      </c>
      <c r="GR37" s="276">
        <f>SUM($EZ37:FD37)</f>
        <v>13.417281562036141</v>
      </c>
      <c r="GS37" s="276">
        <f>SUM($EZ37:FE37)</f>
        <v>16.498931442176502</v>
      </c>
      <c r="GT37" s="276">
        <f>SUM($EZ37:FF37)</f>
        <v>20.204827007155568</v>
      </c>
      <c r="GU37" s="276">
        <f>SUM($EZ37:FG37)</f>
        <v>24.431765396739955</v>
      </c>
      <c r="GV37" s="276">
        <f>SUM($EZ37:FH37)</f>
        <v>29.093605671377571</v>
      </c>
      <c r="GW37" s="276">
        <f>SUM($EZ37:FI37)</f>
        <v>34.118448065401665</v>
      </c>
      <c r="GX37" s="276">
        <f>SUM($EZ37:FJ37)</f>
        <v>36.858125343852791</v>
      </c>
      <c r="GY37" s="276">
        <f>SUM($EZ37:FK37)</f>
        <v>39.92088349220586</v>
      </c>
      <c r="GZ37" s="276">
        <f>SUM($EZ37:FL37)</f>
        <v>43.276073515158458</v>
      </c>
      <c r="HA37" s="276">
        <f>SUM($EZ37:FM37)</f>
        <v>46.895953927572222</v>
      </c>
      <c r="HB37" s="276">
        <f>SUM($EZ37:FN37)</f>
        <v>50.755414934163852</v>
      </c>
      <c r="HC37" s="276">
        <f>SUM($EZ37:FO37)</f>
        <v>56.720032462331829</v>
      </c>
      <c r="HD37" s="276">
        <f>SUM($EZ37:FP37)</f>
        <v>65.520065107374549</v>
      </c>
      <c r="HE37" s="276">
        <f>SUM($EZ37:FQ37)</f>
        <v>76.812320655536837</v>
      </c>
      <c r="HF37" s="276">
        <f>SUM($EZ37:FR37)</f>
        <v>90.295146100102812</v>
      </c>
      <c r="HG37" s="277">
        <f>SUM($EZ37:FS37)</f>
        <v>105.70339983000537</v>
      </c>
      <c r="HH37" s="74">
        <f t="shared" si="234"/>
        <v>0</v>
      </c>
      <c r="HI37" s="276">
        <f t="shared" si="183"/>
        <v>6.5652277916198081</v>
      </c>
      <c r="HJ37" s="276">
        <f t="shared" si="184"/>
        <v>11.229469290576217</v>
      </c>
      <c r="HK37" s="276">
        <f t="shared" si="185"/>
        <v>14.543162196762427</v>
      </c>
      <c r="HL37" s="276">
        <f t="shared" si="186"/>
        <v>16.897362912777165</v>
      </c>
      <c r="HM37" s="276">
        <f t="shared" si="187"/>
        <v>18.750543402380558</v>
      </c>
      <c r="HN37" s="276">
        <f t="shared" si="188"/>
        <v>21.485685739260258</v>
      </c>
      <c r="HO37" s="276">
        <f t="shared" si="189"/>
        <v>23.698502621103845</v>
      </c>
      <c r="HP37" s="276">
        <f t="shared" si="190"/>
        <v>25.488741646893651</v>
      </c>
      <c r="HQ37" s="276">
        <f t="shared" si="191"/>
        <v>26.937101787200724</v>
      </c>
      <c r="HR37" s="276">
        <f t="shared" si="192"/>
        <v>27.513091916257828</v>
      </c>
      <c r="HS37" s="276">
        <f t="shared" si="193"/>
        <v>30.591872190305637</v>
      </c>
      <c r="HT37" s="276">
        <f t="shared" si="194"/>
        <v>33.352746842387297</v>
      </c>
      <c r="HU37" s="276">
        <f t="shared" si="195"/>
        <v>35.828541854054521</v>
      </c>
      <c r="HV37" s="276">
        <f t="shared" si="196"/>
        <v>38.048693694405088</v>
      </c>
      <c r="HW37" s="276">
        <f t="shared" si="197"/>
        <v>55.354902361210193</v>
      </c>
      <c r="HX37" s="276">
        <f t="shared" si="198"/>
        <v>74.463443483476993</v>
      </c>
      <c r="HY37" s="276">
        <f t="shared" si="199"/>
        <v>90.682562060841576</v>
      </c>
      <c r="HZ37" s="276">
        <f t="shared" si="200"/>
        <v>104.44917070686084</v>
      </c>
      <c r="IA37" s="277">
        <f t="shared" si="201"/>
        <v>116.13411602054428</v>
      </c>
      <c r="IB37" s="276">
        <f t="shared" si="202"/>
        <v>0</v>
      </c>
      <c r="IC37" s="276">
        <f t="shared" si="203"/>
        <v>6.4536665340853494</v>
      </c>
      <c r="ID37" s="276">
        <f t="shared" si="204"/>
        <v>11.062200148269909</v>
      </c>
      <c r="IE37" s="276">
        <f t="shared" si="205"/>
        <v>14.353132823656281</v>
      </c>
      <c r="IF37" s="276">
        <f t="shared" si="206"/>
        <v>16.703172723678151</v>
      </c>
      <c r="IG37" s="276">
        <f t="shared" si="207"/>
        <v>18.98717178977202</v>
      </c>
      <c r="IH37" s="276">
        <f t="shared" si="208"/>
        <v>22.138816367650097</v>
      </c>
      <c r="II37" s="276">
        <f t="shared" si="209"/>
        <v>24.76941812092285</v>
      </c>
      <c r="IJ37" s="276">
        <f t="shared" si="210"/>
        <v>26.965117989142378</v>
      </c>
      <c r="IK37" s="276">
        <f t="shared" si="211"/>
        <v>28.797815737975426</v>
      </c>
      <c r="IL37" s="276">
        <f t="shared" si="212"/>
        <v>29.212825926853732</v>
      </c>
      <c r="IM37" s="276">
        <f t="shared" si="213"/>
        <v>32.295443921357815</v>
      </c>
      <c r="IN37" s="276">
        <f t="shared" si="214"/>
        <v>35.085630041262363</v>
      </c>
      <c r="IO37" s="276">
        <f t="shared" si="215"/>
        <v>37.611125771705744</v>
      </c>
      <c r="IP37" s="276">
        <f t="shared" si="216"/>
        <v>39.89704090797126</v>
      </c>
      <c r="IQ37" s="276">
        <f t="shared" si="217"/>
        <v>58.009623189177816</v>
      </c>
      <c r="IR37" s="276">
        <f t="shared" si="218"/>
        <v>78.600085941249176</v>
      </c>
      <c r="IS37" s="276">
        <f t="shared" si="219"/>
        <v>96.698325790200968</v>
      </c>
      <c r="IT37" s="276">
        <f t="shared" si="220"/>
        <v>112.60599574274907</v>
      </c>
      <c r="IU37" s="277">
        <f t="shared" si="221"/>
        <v>126.58823740996061</v>
      </c>
      <c r="IV37" s="74">
        <f t="shared" si="50"/>
        <v>1.9354798340132859</v>
      </c>
      <c r="IW37" s="275">
        <f t="shared" si="51"/>
        <v>5.768826071319773</v>
      </c>
      <c r="IX37" s="275">
        <f t="shared" si="52"/>
        <v>9.2414559707571637</v>
      </c>
      <c r="IY37" s="275">
        <f t="shared" si="53"/>
        <v>27.007117043263111</v>
      </c>
      <c r="IZ37" s="275">
        <f t="shared" si="54"/>
        <v>5.6485872920300748</v>
      </c>
      <c r="JA37" s="275">
        <f t="shared" si="55"/>
        <v>10.988219729838335</v>
      </c>
      <c r="JB37" s="74">
        <f t="shared" si="56"/>
        <v>1.94575881397765</v>
      </c>
      <c r="JC37" s="275">
        <f t="shared" si="57"/>
        <v>6.1018534716771269</v>
      </c>
      <c r="JD37" s="275">
        <f t="shared" si="58"/>
        <v>9.9028142621955109</v>
      </c>
      <c r="JE37" s="275">
        <f t="shared" si="59"/>
        <v>29.166303451845391</v>
      </c>
      <c r="JF37" s="275">
        <f t="shared" si="60"/>
        <v>5.9834755159500963</v>
      </c>
      <c r="JG37" s="275">
        <f t="shared" si="61"/>
        <v>11.77918249992392</v>
      </c>
      <c r="JH37" s="524">
        <f t="shared" si="38"/>
        <v>309.71395632639502</v>
      </c>
      <c r="JI37" s="525">
        <f t="shared" si="39"/>
        <v>709.15218817913114</v>
      </c>
      <c r="JJ37" s="524">
        <f t="shared" si="40"/>
        <v>322.14276841424243</v>
      </c>
      <c r="JK37" s="525">
        <f t="shared" si="41"/>
        <v>748.64279044271564</v>
      </c>
      <c r="JL37" s="524">
        <f t="shared" si="42"/>
        <v>631.85672474063745</v>
      </c>
      <c r="JM37" s="525">
        <f t="shared" si="43"/>
        <v>1457.7949786218469</v>
      </c>
      <c r="JN37" s="7">
        <f t="shared" si="62"/>
        <v>105.15131774355527</v>
      </c>
      <c r="JO37" s="7">
        <f t="shared" si="63"/>
        <v>225.43880388143464</v>
      </c>
    </row>
    <row r="38" spans="1:275" s="3" customFormat="1" ht="13.5" customHeight="1" x14ac:dyDescent="0.2">
      <c r="A38" s="3" t="str">
        <f>'2021 estimates'!B38</f>
        <v>Canada</v>
      </c>
      <c r="B38" s="3" t="str">
        <f>VLOOKUP(A38,'2021 estimates'!$B$4:$C$218,2)</f>
        <v>NAC</v>
      </c>
      <c r="C38" s="371" t="str">
        <f>VLOOKUP(A38,'2021 estimates'!$B$4:$F$218,4,FALSE)</f>
        <v>North America</v>
      </c>
      <c r="D38" s="695">
        <f>'2021 estimates'!Q38</f>
        <v>4.24551803345304</v>
      </c>
      <c r="E38" s="4">
        <f>'2021 estimates'!R38</f>
        <v>2.1928340968276161</v>
      </c>
      <c r="F38" s="47">
        <f>1000*'2021 estimates'!G38/5</f>
        <v>205469.6</v>
      </c>
      <c r="G38" s="47">
        <f t="shared" si="44"/>
        <v>205469.6</v>
      </c>
      <c r="H38" s="47">
        <f>1000*'2021 estimates'!H38/5</f>
        <v>202883</v>
      </c>
      <c r="I38" s="47">
        <f>1000*'2021 estimates'!I38/5</f>
        <v>205183.19999999998</v>
      </c>
      <c r="J38" s="47">
        <f>1000*'2021 estimates'!J38/5</f>
        <v>204765.8</v>
      </c>
      <c r="K38" s="47">
        <f>1000*'2021 estimates'!K38/5</f>
        <v>195573.8</v>
      </c>
      <c r="L38" s="73">
        <f t="shared" si="45"/>
        <v>195573.8</v>
      </c>
      <c r="M38" s="47">
        <f>1000*'2021 estimates'!L38/5</f>
        <v>193695.6</v>
      </c>
      <c r="N38" s="47">
        <f>1000*'2021 estimates'!M38/5</f>
        <v>196339</v>
      </c>
      <c r="O38" s="47">
        <f>1000*'2021 estimates'!N38/5</f>
        <v>196041.60000000001</v>
      </c>
      <c r="P38" s="22">
        <v>0</v>
      </c>
      <c r="Q38" s="124">
        <f>IF('2021 estimates'!AD38&lt;&gt;"",'2021 estimates'!AD38*5/4,IF('2021 estimates'!AL38&lt;&gt;"",'2021 estimates'!AL38*15/14,'2021 estimates'!AN38*15/14))/100000</f>
        <v>4.0639285714285717E-4</v>
      </c>
      <c r="R38" s="124">
        <f>IF('2021 estimates'!AE38&lt;&gt;"",'2021 estimates'!AE38,IF('2021 estimates'!AL38&lt;&gt;"",'2021 estimates'!AL38*15/14,'2021 estimates'!AN38*15/14))/100000</f>
        <v>4.0639285714285717E-4</v>
      </c>
      <c r="S38" s="124">
        <f>IF('2021 estimates'!AF38&lt;&gt;"",'2021 estimates'!AF38,IF('2021 estimates'!AL38&lt;&gt;"",'2021 estimates'!AL38*15/14,'2021 estimates'!AN38*15/14))/100000</f>
        <v>4.0639285714285717E-4</v>
      </c>
      <c r="T38" s="124">
        <f>IF('2021 estimates'!AG38&lt;&gt;"",'2021 estimates'!AG38,'2021 estimates'!$AP38)/100000</f>
        <v>2.1296140145008369E-4</v>
      </c>
      <c r="U38" s="22">
        <v>0</v>
      </c>
      <c r="V38" s="124">
        <f>IF('2021 estimates'!AH38&lt;&gt;"",'2021 estimates'!AH38*5/4,IF('2021 estimates'!AM38&lt;&gt;"",'2021 estimates'!AM38*15/14,'2021 estimates'!AN38*15/14))/100000</f>
        <v>4.0639285714285717E-4</v>
      </c>
      <c r="W38" s="124">
        <f>IF('2021 estimates'!AI38&lt;&gt;"",'2021 estimates'!AI38,IF('2021 estimates'!AM38&lt;&gt;"",'2021 estimates'!AM38*15/14,'2021 estimates'!AN38*15/14))/100000</f>
        <v>4.0639285714285717E-4</v>
      </c>
      <c r="X38" s="124">
        <f>IF('2021 estimates'!AJ38&lt;&gt;"",'2021 estimates'!AJ38,IF('2021 estimates'!AM38&lt;&gt;"",'2021 estimates'!AM38*15/14,'2021 estimates'!AN38*15/14))/100000</f>
        <v>4.0639285714285717E-4</v>
      </c>
      <c r="Y38" s="124">
        <f>IF('2021 estimates'!AK38&lt;&gt;"",'2021 estimates'!AK38,'2021 estimates'!$AQ38)/100000</f>
        <v>2.1296140145008369E-4</v>
      </c>
      <c r="Z38" s="81">
        <f>VLOOKUP($A38,'Mortality-WHO Global Health Obs'!$B$3:$Q$218,7,FALSE)</f>
        <v>4.62E-3</v>
      </c>
      <c r="AA38" s="82">
        <f>VLOOKUP($A38,'Mortality-WHO Global Health Obs'!$B$3:$Q$218,9,FALSE)</f>
        <v>2.2000000000000001E-4</v>
      </c>
      <c r="AB38" s="82">
        <f>VLOOKUP($A38,'Mortality-WHO Global Health Obs'!$B$3:$Q$218,11,FALSE)</f>
        <v>9.0000000000000006E-5</v>
      </c>
      <c r="AC38" s="82">
        <f>VLOOKUP($A38,'Mortality-WHO Global Health Obs'!$B$3:$Q$218,13,FALSE)</f>
        <v>1.2E-4</v>
      </c>
      <c r="AD38" s="82">
        <f>VLOOKUP($A38,'Mortality-WHO Global Health Obs'!$B$3:$Q$218,15,FALSE)</f>
        <v>3.8000000000000002E-4</v>
      </c>
      <c r="AE38" s="81">
        <f>VLOOKUP($A38,'Mortality-WHO Global Health Obs'!$B$3:$Q$218,8,FALSE)</f>
        <v>3.98E-3</v>
      </c>
      <c r="AF38" s="82">
        <f>VLOOKUP($A38,'Mortality-WHO Global Health Obs'!$B$3:$Q$218,10,FALSE)</f>
        <v>1.8000000000000001E-4</v>
      </c>
      <c r="AG38" s="82">
        <f>VLOOKUP($A38,'Mortality-WHO Global Health Obs'!$B$3:$Q$218,12,FALSE)</f>
        <v>8.0000000000000007E-5</v>
      </c>
      <c r="AH38" s="82">
        <f>VLOOKUP($A38,'Mortality-WHO Global Health Obs'!$B$3:$Q$218,14,FALSE)</f>
        <v>1.1E-4</v>
      </c>
      <c r="AI38" s="82">
        <f>VLOOKUP($A38,'Mortality-WHO Global Health Obs'!$B$3:$Q$218,16,FALSE)</f>
        <v>2.4000000000000001E-4</v>
      </c>
      <c r="AJ38" s="81">
        <f t="shared" si="233"/>
        <v>1.0130893527343586E-2</v>
      </c>
      <c r="AK38" s="82">
        <f t="shared" si="224"/>
        <v>4.8242350130207553E-4</v>
      </c>
      <c r="AL38" s="82">
        <f t="shared" si="225"/>
        <v>1.9735506871448546E-4</v>
      </c>
      <c r="AM38" s="82">
        <f t="shared" si="226"/>
        <v>2.6314009161931395E-4</v>
      </c>
      <c r="AN38" s="82">
        <f t="shared" si="227"/>
        <v>8.332769567944942E-4</v>
      </c>
      <c r="AO38" s="81">
        <f t="shared" si="228"/>
        <v>8.7274797053739119E-3</v>
      </c>
      <c r="AP38" s="82">
        <f t="shared" si="229"/>
        <v>3.9471013742897092E-4</v>
      </c>
      <c r="AQ38" s="82">
        <f t="shared" si="230"/>
        <v>1.7542672774620931E-4</v>
      </c>
      <c r="AR38" s="82">
        <f t="shared" si="231"/>
        <v>2.4121175065103777E-4</v>
      </c>
      <c r="AS38" s="82">
        <f t="shared" si="232"/>
        <v>5.2628018323862789E-4</v>
      </c>
      <c r="AT38" s="272">
        <f t="shared" si="46"/>
        <v>0</v>
      </c>
      <c r="AU38" s="266">
        <f t="shared" si="2"/>
        <v>83.501377800000014</v>
      </c>
      <c r="AV38" s="266">
        <f t="shared" si="3"/>
        <v>82.450202035714298</v>
      </c>
      <c r="AW38" s="266">
        <f t="shared" si="4"/>
        <v>83.384986885714284</v>
      </c>
      <c r="AX38" s="266">
        <f t="shared" si="47"/>
        <v>43.607211737047542</v>
      </c>
      <c r="AY38" s="272">
        <f t="shared" si="48"/>
        <v>0</v>
      </c>
      <c r="AZ38" s="266">
        <f t="shared" si="5"/>
        <v>79.479795364285721</v>
      </c>
      <c r="BA38" s="266">
        <f t="shared" si="6"/>
        <v>78.716508300000015</v>
      </c>
      <c r="BB38" s="266">
        <f t="shared" si="7"/>
        <v>79.790767178571429</v>
      </c>
      <c r="BC38" s="266">
        <f t="shared" si="8"/>
        <v>41.749293878516731</v>
      </c>
      <c r="BD38" s="74">
        <f t="shared" si="49"/>
        <v>0</v>
      </c>
      <c r="BE38" s="515">
        <f t="shared" si="64"/>
        <v>0</v>
      </c>
      <c r="BF38" s="515">
        <f t="shared" si="65"/>
        <v>83.481241144067667</v>
      </c>
      <c r="BG38" s="515">
        <f t="shared" si="66"/>
        <v>166.92221868832385</v>
      </c>
      <c r="BH38" s="515">
        <f t="shared" si="67"/>
        <v>250.3229520521908</v>
      </c>
      <c r="BI38" s="515">
        <f t="shared" si="68"/>
        <v>329.48281179399066</v>
      </c>
      <c r="BJ38" s="515">
        <f t="shared" si="69"/>
        <v>411.85985996297961</v>
      </c>
      <c r="BK38" s="515">
        <f t="shared" si="70"/>
        <v>494.22065220811396</v>
      </c>
      <c r="BL38" s="515">
        <f t="shared" si="71"/>
        <v>576.56519173726599</v>
      </c>
      <c r="BM38" s="515">
        <f t="shared" si="72"/>
        <v>658.8934817576752</v>
      </c>
      <c r="BN38" s="515">
        <f t="shared" si="73"/>
        <v>749.60899422246587</v>
      </c>
      <c r="BO38" s="515">
        <f t="shared" si="74"/>
        <v>832.78578535574343</v>
      </c>
      <c r="BP38" s="515">
        <f t="shared" si="75"/>
        <v>915.94069222002213</v>
      </c>
      <c r="BQ38" s="515">
        <f t="shared" si="76"/>
        <v>999.07372057317286</v>
      </c>
      <c r="BR38" s="515">
        <f t="shared" si="77"/>
        <v>1082.1848761715517</v>
      </c>
      <c r="BS38" s="515">
        <f t="shared" si="78"/>
        <v>1162.9036712969721</v>
      </c>
      <c r="BT38" s="515">
        <f t="shared" si="79"/>
        <v>1205.5241049462293</v>
      </c>
      <c r="BU38" s="515">
        <f t="shared" si="80"/>
        <v>1248.1090387628883</v>
      </c>
      <c r="BV38" s="515">
        <f t="shared" si="81"/>
        <v>1290.6585023158204</v>
      </c>
      <c r="BW38" s="516">
        <f t="shared" si="82"/>
        <v>1333.172525149268</v>
      </c>
      <c r="BX38" s="515">
        <v>0</v>
      </c>
      <c r="BY38" s="515">
        <f t="shared" si="83"/>
        <v>0</v>
      </c>
      <c r="BZ38" s="515">
        <f t="shared" si="84"/>
        <v>79.464112719063323</v>
      </c>
      <c r="CA38" s="515">
        <f t="shared" si="85"/>
        <v>158.89686633655941</v>
      </c>
      <c r="CB38" s="515">
        <f t="shared" si="86"/>
        <v>238.29827322780108</v>
      </c>
      <c r="CC38" s="515">
        <f t="shared" si="87"/>
        <v>314.61760641565417</v>
      </c>
      <c r="CD38" s="515">
        <f t="shared" si="88"/>
        <v>393.27202333513713</v>
      </c>
      <c r="CE38" s="515">
        <f t="shared" si="89"/>
        <v>471.91264337784298</v>
      </c>
      <c r="CF38" s="515">
        <f t="shared" si="90"/>
        <v>550.53946896390028</v>
      </c>
      <c r="CG38" s="515">
        <f t="shared" si="91"/>
        <v>629.15250251301325</v>
      </c>
      <c r="CH38" s="515">
        <f t="shared" si="92"/>
        <v>717.41056660636161</v>
      </c>
      <c r="CI38" s="515">
        <f t="shared" si="93"/>
        <v>797.01868472034369</v>
      </c>
      <c r="CJ38" s="515">
        <f t="shared" si="94"/>
        <v>876.60760273652716</v>
      </c>
      <c r="CK38" s="515">
        <f t="shared" si="95"/>
        <v>956.17732528564272</v>
      </c>
      <c r="CL38" s="515">
        <f t="shared" si="96"/>
        <v>1035.7278569973041</v>
      </c>
      <c r="CM38" s="515">
        <f t="shared" si="97"/>
        <v>1113.5698891856723</v>
      </c>
      <c r="CN38" s="515">
        <f t="shared" si="98"/>
        <v>1154.7223044623097</v>
      </c>
      <c r="CO38" s="515">
        <f t="shared" si="99"/>
        <v>1195.8530677363042</v>
      </c>
      <c r="CP38" s="515">
        <f t="shared" si="100"/>
        <v>1236.9621903996779</v>
      </c>
      <c r="CQ38" s="516">
        <f t="shared" si="101"/>
        <v>1278.0496838384588</v>
      </c>
      <c r="CR38" s="515">
        <f t="shared" si="102"/>
        <v>0</v>
      </c>
      <c r="CS38" s="515">
        <f t="shared" si="103"/>
        <v>41.750688900000007</v>
      </c>
      <c r="CT38" s="515">
        <f t="shared" si="104"/>
        <v>125.23193004406767</v>
      </c>
      <c r="CU38" s="515">
        <f t="shared" si="105"/>
        <v>208.67290758832385</v>
      </c>
      <c r="CV38" s="515">
        <f t="shared" si="106"/>
        <v>292.07364095219083</v>
      </c>
      <c r="CW38" s="515">
        <f t="shared" si="107"/>
        <v>370.70791281184779</v>
      </c>
      <c r="CX38" s="515">
        <f t="shared" si="108"/>
        <v>453.08496098083674</v>
      </c>
      <c r="CY38" s="515">
        <f t="shared" si="109"/>
        <v>535.44575322597109</v>
      </c>
      <c r="CZ38" s="515">
        <f t="shared" si="110"/>
        <v>617.79029275512312</v>
      </c>
      <c r="DA38" s="515">
        <f t="shared" si="111"/>
        <v>700.11858277553233</v>
      </c>
      <c r="DB38" s="515">
        <f t="shared" si="112"/>
        <v>791.30148766532307</v>
      </c>
      <c r="DC38" s="515">
        <f t="shared" si="113"/>
        <v>874.47827879860051</v>
      </c>
      <c r="DD38" s="515">
        <f t="shared" si="114"/>
        <v>957.63318566287921</v>
      </c>
      <c r="DE38" s="515">
        <f t="shared" si="115"/>
        <v>1040.7662140160301</v>
      </c>
      <c r="DF38" s="515">
        <f t="shared" si="116"/>
        <v>1123.8773696144087</v>
      </c>
      <c r="DG38" s="515">
        <f t="shared" si="117"/>
        <v>1184.707277165496</v>
      </c>
      <c r="DH38" s="515">
        <f t="shared" si="118"/>
        <v>1227.3277108147531</v>
      </c>
      <c r="DI38" s="515">
        <f t="shared" si="119"/>
        <v>1269.9126446314121</v>
      </c>
      <c r="DJ38" s="515">
        <f t="shared" si="120"/>
        <v>1312.4621081843443</v>
      </c>
      <c r="DK38" s="516">
        <f t="shared" si="121"/>
        <v>1354.9761310177919</v>
      </c>
      <c r="DL38" s="515">
        <f t="shared" si="122"/>
        <v>0</v>
      </c>
      <c r="DM38" s="515">
        <f t="shared" si="123"/>
        <v>39.73989768214286</v>
      </c>
      <c r="DN38" s="515">
        <f t="shared" si="124"/>
        <v>119.20401040120618</v>
      </c>
      <c r="DO38" s="515">
        <f t="shared" si="125"/>
        <v>198.63676401870228</v>
      </c>
      <c r="DP38" s="515">
        <f t="shared" si="126"/>
        <v>278.03817090994391</v>
      </c>
      <c r="DQ38" s="515">
        <f t="shared" si="127"/>
        <v>353.97586056565416</v>
      </c>
      <c r="DR38" s="515">
        <f t="shared" si="128"/>
        <v>432.63027748513713</v>
      </c>
      <c r="DS38" s="515">
        <f t="shared" si="129"/>
        <v>511.27089752784298</v>
      </c>
      <c r="DT38" s="515">
        <f t="shared" si="130"/>
        <v>589.89772311390027</v>
      </c>
      <c r="DU38" s="515">
        <f t="shared" si="131"/>
        <v>668.51075666301324</v>
      </c>
      <c r="DV38" s="515">
        <f t="shared" si="132"/>
        <v>757.30595019564737</v>
      </c>
      <c r="DW38" s="515">
        <f t="shared" si="133"/>
        <v>836.91406830962944</v>
      </c>
      <c r="DX38" s="515">
        <f t="shared" si="134"/>
        <v>916.50298632581291</v>
      </c>
      <c r="DY38" s="515">
        <f t="shared" si="135"/>
        <v>996.07270887492848</v>
      </c>
      <c r="DZ38" s="515">
        <f t="shared" si="136"/>
        <v>1075.6232405865899</v>
      </c>
      <c r="EA38" s="515">
        <f t="shared" si="137"/>
        <v>1134.4445361249307</v>
      </c>
      <c r="EB38" s="515">
        <f t="shared" si="138"/>
        <v>1175.596951401568</v>
      </c>
      <c r="EC38" s="515">
        <f t="shared" si="139"/>
        <v>1216.7277146755625</v>
      </c>
      <c r="ED38" s="515">
        <f t="shared" si="140"/>
        <v>1257.8368373389362</v>
      </c>
      <c r="EE38" s="516">
        <f t="shared" si="141"/>
        <v>1298.9243307777172</v>
      </c>
      <c r="EF38" s="276">
        <f t="shared" si="142"/>
        <v>0</v>
      </c>
      <c r="EG38" s="276">
        <f t="shared" si="143"/>
        <v>2.0136655932346117E-2</v>
      </c>
      <c r="EH38" s="276">
        <f t="shared" si="144"/>
        <v>6.0400255743828665E-2</v>
      </c>
      <c r="EI38" s="276">
        <f t="shared" si="145"/>
        <v>0.10064443613308459</v>
      </c>
      <c r="EJ38" s="276">
        <f t="shared" si="146"/>
        <v>0.14086920646624018</v>
      </c>
      <c r="EK38" s="276">
        <f t="shared" si="147"/>
        <v>7.3153866725342145E-2</v>
      </c>
      <c r="EL38" s="276">
        <f t="shared" si="148"/>
        <v>8.9409790579980483E-2</v>
      </c>
      <c r="EM38" s="276">
        <f t="shared" si="149"/>
        <v>0.10566250656220484</v>
      </c>
      <c r="EN38" s="276">
        <f t="shared" si="150"/>
        <v>0.12191201530504259</v>
      </c>
      <c r="EO38" s="276">
        <f t="shared" si="151"/>
        <v>0.13815831744139626</v>
      </c>
      <c r="EP38" s="276">
        <f t="shared" si="152"/>
        <v>0.20819575243675711</v>
      </c>
      <c r="EQ38" s="276">
        <f t="shared" si="153"/>
        <v>0.2300800214356192</v>
      </c>
      <c r="ER38" s="276">
        <f t="shared" si="154"/>
        <v>0.25195853256352851</v>
      </c>
      <c r="ES38" s="276">
        <f t="shared" si="155"/>
        <v>0.2738312873354124</v>
      </c>
      <c r="ET38" s="276">
        <f t="shared" si="156"/>
        <v>0.2956982872657995</v>
      </c>
      <c r="EU38" s="276">
        <f t="shared" si="157"/>
        <v>0.98677808779030352</v>
      </c>
      <c r="EV38" s="276">
        <f t="shared" si="158"/>
        <v>1.0222779203884724</v>
      </c>
      <c r="EW38" s="276">
        <f t="shared" si="159"/>
        <v>1.0577481841154075</v>
      </c>
      <c r="EX38" s="276">
        <f t="shared" si="160"/>
        <v>1.0931889035999054</v>
      </c>
      <c r="EY38" s="277">
        <f t="shared" si="161"/>
        <v>1.128600103450248</v>
      </c>
      <c r="EZ38" s="276">
        <f t="shared" si="162"/>
        <v>0</v>
      </c>
      <c r="FA38" s="276">
        <f t="shared" si="163"/>
        <v>1.5682645222400517E-2</v>
      </c>
      <c r="FB38" s="276">
        <f t="shared" si="164"/>
        <v>4.7041746789637268E-2</v>
      </c>
      <c r="FC38" s="276">
        <f t="shared" si="165"/>
        <v>7.8388473044076146E-2</v>
      </c>
      <c r="FD38" s="276">
        <f t="shared" si="166"/>
        <v>0.10972282886941467</v>
      </c>
      <c r="FE38" s="276">
        <f t="shared" si="167"/>
        <v>6.2091380517094549E-2</v>
      </c>
      <c r="FF38" s="276">
        <f t="shared" si="168"/>
        <v>7.588825729421024E-2</v>
      </c>
      <c r="FG38" s="276">
        <f t="shared" si="169"/>
        <v>8.9682713942663639E-2</v>
      </c>
      <c r="FH38" s="276">
        <f t="shared" si="170"/>
        <v>0.10347475088697274</v>
      </c>
      <c r="FI38" s="276">
        <f t="shared" si="171"/>
        <v>0.11726436855158111</v>
      </c>
      <c r="FJ38" s="276">
        <f t="shared" si="172"/>
        <v>0.18264906458927066</v>
      </c>
      <c r="FK38" s="276">
        <f t="shared" si="173"/>
        <v>0.20184916238788767</v>
      </c>
      <c r="FL38" s="276">
        <f t="shared" si="174"/>
        <v>0.22104462945581776</v>
      </c>
      <c r="FM38" s="276">
        <f t="shared" si="175"/>
        <v>0.24023546690991293</v>
      </c>
      <c r="FN38" s="276">
        <f t="shared" si="176"/>
        <v>0.25942167586675574</v>
      </c>
      <c r="FO38" s="276">
        <f t="shared" si="177"/>
        <v>0.59687860187941721</v>
      </c>
      <c r="FP38" s="276">
        <f t="shared" si="178"/>
        <v>0.61853060452221154</v>
      </c>
      <c r="FQ38" s="276">
        <f t="shared" si="179"/>
        <v>0.64017121514304798</v>
      </c>
      <c r="FR38" s="276">
        <f t="shared" si="180"/>
        <v>0.66180043973574487</v>
      </c>
      <c r="FS38" s="277">
        <f t="shared" si="181"/>
        <v>0.68341828429096652</v>
      </c>
      <c r="FT38" s="74">
        <f>SUM($EF38:EF38)</f>
        <v>0</v>
      </c>
      <c r="FU38" s="276">
        <f>SUM($EF38:EG38)</f>
        <v>2.0136655932346117E-2</v>
      </c>
      <c r="FV38" s="276">
        <f>SUM($EF38:EH38)</f>
        <v>8.0536911676174786E-2</v>
      </c>
      <c r="FW38" s="276">
        <f>SUM($EF38:EI38)</f>
        <v>0.18118134780925937</v>
      </c>
      <c r="FX38" s="276">
        <f>SUM($EF38:EJ38)</f>
        <v>0.32205055427549956</v>
      </c>
      <c r="FY38" s="276">
        <f>SUM($EF38:EK38)</f>
        <v>0.39520442100084169</v>
      </c>
      <c r="FZ38" s="276">
        <f>SUM($EF38:EL38)</f>
        <v>0.48461421158082219</v>
      </c>
      <c r="GA38" s="276">
        <f>SUM($EF38:EM38)</f>
        <v>0.59027671814302707</v>
      </c>
      <c r="GB38" s="276">
        <f>SUM($EF38:EN38)</f>
        <v>0.71218873344806966</v>
      </c>
      <c r="GC38" s="276">
        <f>SUM($EF38:EO38)</f>
        <v>0.85034705088946594</v>
      </c>
      <c r="GD38" s="276">
        <f>SUM($EF38:EP38)</f>
        <v>1.058542803326223</v>
      </c>
      <c r="GE38" s="276">
        <f>SUM($EF38:EQ38)</f>
        <v>1.2886228247618421</v>
      </c>
      <c r="GF38" s="276">
        <f>SUM($EF38:ER38)</f>
        <v>1.5405813573253706</v>
      </c>
      <c r="GG38" s="276">
        <f>SUM($EF38:ES38)</f>
        <v>1.8144126446607829</v>
      </c>
      <c r="GH38" s="276">
        <f>SUM($EF38:ET38)</f>
        <v>2.1101109319265823</v>
      </c>
      <c r="GI38" s="276">
        <f>SUM($EF38:EU38)</f>
        <v>3.0968890197168859</v>
      </c>
      <c r="GJ38" s="276">
        <f>SUM($EF38:EV38)</f>
        <v>4.1191669401053588</v>
      </c>
      <c r="GK38" s="276">
        <f>SUM($EF38:EW38)</f>
        <v>5.1769151242207663</v>
      </c>
      <c r="GL38" s="276">
        <f>SUM($EF38:EX38)</f>
        <v>6.2701040278206719</v>
      </c>
      <c r="GM38" s="276">
        <f>SUM($EF38:EY38)</f>
        <v>7.3987041312709199</v>
      </c>
      <c r="GN38" s="74">
        <f>SUM($EZ38:EZ38)</f>
        <v>0</v>
      </c>
      <c r="GO38" s="276">
        <f>SUM($EZ38:FA38)</f>
        <v>1.5682645222400517E-2</v>
      </c>
      <c r="GP38" s="276">
        <f>SUM($EZ38:FB38)</f>
        <v>6.2724392012037777E-2</v>
      </c>
      <c r="GQ38" s="276">
        <f>SUM($EZ38:FC38)</f>
        <v>0.14111286505611392</v>
      </c>
      <c r="GR38" s="276">
        <f>SUM($EZ38:FD38)</f>
        <v>0.25083569392552862</v>
      </c>
      <c r="GS38" s="276">
        <f>SUM($EZ38:FE38)</f>
        <v>0.31292707444262319</v>
      </c>
      <c r="GT38" s="276">
        <f>SUM($EZ38:FF38)</f>
        <v>0.38881533173683341</v>
      </c>
      <c r="GU38" s="276">
        <f>SUM($EZ38:FG38)</f>
        <v>0.47849804567949705</v>
      </c>
      <c r="GV38" s="276">
        <f>SUM($EZ38:FH38)</f>
        <v>0.58197279656646983</v>
      </c>
      <c r="GW38" s="276">
        <f>SUM($EZ38:FI38)</f>
        <v>0.6992371651180509</v>
      </c>
      <c r="GX38" s="276">
        <f>SUM($EZ38:FJ38)</f>
        <v>0.88188622970732156</v>
      </c>
      <c r="GY38" s="276">
        <f>SUM($EZ38:FK38)</f>
        <v>1.0837353920952093</v>
      </c>
      <c r="GZ38" s="276">
        <f>SUM($EZ38:FL38)</f>
        <v>1.304780021551027</v>
      </c>
      <c r="HA38" s="276">
        <f>SUM($EZ38:FM38)</f>
        <v>1.5450154884609399</v>
      </c>
      <c r="HB38" s="276">
        <f>SUM($EZ38:FN38)</f>
        <v>1.8044371643276957</v>
      </c>
      <c r="HC38" s="276">
        <f>SUM($EZ38:FO38)</f>
        <v>2.4013157662071132</v>
      </c>
      <c r="HD38" s="276">
        <f>SUM($EZ38:FP38)</f>
        <v>3.0198463707293248</v>
      </c>
      <c r="HE38" s="276">
        <f>SUM($EZ38:FQ38)</f>
        <v>3.6600175858723727</v>
      </c>
      <c r="HF38" s="276">
        <f>SUM($EZ38:FR38)</f>
        <v>4.3218180256081178</v>
      </c>
      <c r="HG38" s="277">
        <f>SUM($EZ38:FS38)</f>
        <v>5.0052363098990842</v>
      </c>
      <c r="HH38" s="74">
        <f t="shared" si="234"/>
        <v>0</v>
      </c>
      <c r="HI38" s="276">
        <f t="shared" si="183"/>
        <v>83.481241144067667</v>
      </c>
      <c r="HJ38" s="276">
        <f t="shared" si="184"/>
        <v>166.92221868832385</v>
      </c>
      <c r="HK38" s="276">
        <f t="shared" si="185"/>
        <v>250.3229520521908</v>
      </c>
      <c r="HL38" s="276">
        <f t="shared" si="186"/>
        <v>333.68346064572461</v>
      </c>
      <c r="HM38" s="276">
        <f t="shared" si="187"/>
        <v>411.85985996297961</v>
      </c>
      <c r="HN38" s="276">
        <f t="shared" si="188"/>
        <v>494.22065220811396</v>
      </c>
      <c r="HO38" s="276">
        <f t="shared" si="189"/>
        <v>576.56519173726599</v>
      </c>
      <c r="HP38" s="276">
        <f t="shared" si="190"/>
        <v>658.8934817576752</v>
      </c>
      <c r="HQ38" s="276">
        <f t="shared" si="191"/>
        <v>741.20552547594809</v>
      </c>
      <c r="HR38" s="276">
        <f t="shared" si="192"/>
        <v>832.78578535574343</v>
      </c>
      <c r="HS38" s="276">
        <f t="shared" si="193"/>
        <v>915.94069222002213</v>
      </c>
      <c r="HT38" s="276">
        <f t="shared" si="194"/>
        <v>999.07372057317286</v>
      </c>
      <c r="HU38" s="276">
        <f t="shared" si="195"/>
        <v>1082.1848761715517</v>
      </c>
      <c r="HV38" s="276">
        <f t="shared" si="196"/>
        <v>1165.2741647700002</v>
      </c>
      <c r="HW38" s="276">
        <f t="shared" si="197"/>
        <v>1205.5241049462293</v>
      </c>
      <c r="HX38" s="276">
        <f t="shared" si="198"/>
        <v>1248.1090387628883</v>
      </c>
      <c r="HY38" s="276">
        <f t="shared" si="199"/>
        <v>1290.6585023158204</v>
      </c>
      <c r="HZ38" s="276">
        <f t="shared" si="200"/>
        <v>1333.172525149268</v>
      </c>
      <c r="IA38" s="277">
        <f t="shared" si="201"/>
        <v>1375.6511367828653</v>
      </c>
      <c r="IB38" s="276">
        <f t="shared" si="202"/>
        <v>0</v>
      </c>
      <c r="IC38" s="276">
        <f t="shared" si="203"/>
        <v>79.464112719063323</v>
      </c>
      <c r="ID38" s="276">
        <f t="shared" si="204"/>
        <v>158.89686633655941</v>
      </c>
      <c r="IE38" s="276">
        <f t="shared" si="205"/>
        <v>238.29827322780108</v>
      </c>
      <c r="IF38" s="276">
        <f t="shared" si="206"/>
        <v>317.66834576321742</v>
      </c>
      <c r="IG38" s="276">
        <f t="shared" si="207"/>
        <v>393.27202333513713</v>
      </c>
      <c r="IH38" s="276">
        <f t="shared" si="208"/>
        <v>471.91264337784298</v>
      </c>
      <c r="II38" s="276">
        <f t="shared" si="209"/>
        <v>550.53946896390028</v>
      </c>
      <c r="IJ38" s="276">
        <f t="shared" si="210"/>
        <v>629.15250251301325</v>
      </c>
      <c r="IK38" s="276">
        <f t="shared" si="211"/>
        <v>707.75174644446167</v>
      </c>
      <c r="IL38" s="276">
        <f t="shared" si="212"/>
        <v>797.01868472034369</v>
      </c>
      <c r="IM38" s="276">
        <f t="shared" si="213"/>
        <v>876.60760273652716</v>
      </c>
      <c r="IN38" s="276">
        <f t="shared" si="214"/>
        <v>956.17732528564272</v>
      </c>
      <c r="IO38" s="276">
        <f t="shared" si="215"/>
        <v>1035.7278569973041</v>
      </c>
      <c r="IP38" s="276">
        <f t="shared" si="216"/>
        <v>1115.2592025000088</v>
      </c>
      <c r="IQ38" s="276">
        <f t="shared" si="217"/>
        <v>1154.7223044623097</v>
      </c>
      <c r="IR38" s="276">
        <f t="shared" si="218"/>
        <v>1195.8530677363042</v>
      </c>
      <c r="IS38" s="276">
        <f t="shared" si="219"/>
        <v>1236.9621903996779</v>
      </c>
      <c r="IT38" s="276">
        <f t="shared" si="220"/>
        <v>1278.0496838384588</v>
      </c>
      <c r="IU38" s="277">
        <f t="shared" si="221"/>
        <v>1319.1155594326844</v>
      </c>
      <c r="IV38" s="74">
        <f t="shared" si="50"/>
        <v>64.979748070512088</v>
      </c>
      <c r="IW38" s="275">
        <f t="shared" si="51"/>
        <v>263.88444121005739</v>
      </c>
      <c r="IX38" s="275">
        <f t="shared" si="52"/>
        <v>466.64899015287057</v>
      </c>
      <c r="IY38" s="275">
        <f t="shared" si="53"/>
        <v>619.90250082915463</v>
      </c>
      <c r="IZ38" s="275">
        <f t="shared" si="54"/>
        <v>265.17105981114668</v>
      </c>
      <c r="JA38" s="275">
        <f t="shared" si="55"/>
        <v>353.85392006564865</v>
      </c>
      <c r="JB38" s="74">
        <f t="shared" si="56"/>
        <v>64.987582709446002</v>
      </c>
      <c r="JC38" s="275">
        <f t="shared" si="57"/>
        <v>263.92559403723692</v>
      </c>
      <c r="JD38" s="275">
        <f t="shared" si="58"/>
        <v>466.73013046750793</v>
      </c>
      <c r="JE38" s="275">
        <f t="shared" si="59"/>
        <v>620.47340674080692</v>
      </c>
      <c r="JF38" s="275">
        <f t="shared" si="60"/>
        <v>265.21443573806363</v>
      </c>
      <c r="JG38" s="275">
        <f t="shared" si="61"/>
        <v>354.02917848874944</v>
      </c>
      <c r="JH38" s="524">
        <f t="shared" si="38"/>
        <v>8131.8781503251721</v>
      </c>
      <c r="JI38" s="525">
        <f t="shared" si="39"/>
        <v>14478.619725539296</v>
      </c>
      <c r="JJ38" s="524">
        <f t="shared" si="40"/>
        <v>7773.4210940779867</v>
      </c>
      <c r="JK38" s="525">
        <f t="shared" si="41"/>
        <v>13855.351064823915</v>
      </c>
      <c r="JL38" s="524">
        <f t="shared" si="42"/>
        <v>15905.299244403159</v>
      </c>
      <c r="JM38" s="525">
        <f t="shared" si="43"/>
        <v>28333.970790363212</v>
      </c>
      <c r="JN38" s="7">
        <f t="shared" si="62"/>
        <v>3.9145480962542782</v>
      </c>
      <c r="JO38" s="7">
        <f t="shared" si="63"/>
        <v>12.403940441170004</v>
      </c>
    </row>
    <row r="39" spans="1:275" s="3" customFormat="1" ht="13.5" customHeight="1" x14ac:dyDescent="0.2">
      <c r="A39" s="3" t="str">
        <f>'2021 estimates'!B39</f>
        <v>Cape Verde</v>
      </c>
      <c r="B39" s="3" t="str">
        <f>VLOOKUP(A39,'2021 estimates'!$B$4:$C$218,2)</f>
        <v>AFR</v>
      </c>
      <c r="C39" s="371" t="str">
        <f>VLOOKUP(A39,'2021 estimates'!$B$4:$F$218,4,FALSE)</f>
        <v>Sub-Saharan Africa</v>
      </c>
      <c r="D39" s="695">
        <f>'2021 estimates'!Q39</f>
        <v>12.789775384217601</v>
      </c>
      <c r="E39" s="4">
        <f>'2021 estimates'!R39</f>
        <v>3.8717244337307872</v>
      </c>
      <c r="F39" s="47">
        <f>1000*'2021 estimates'!G39/5</f>
        <v>5178</v>
      </c>
      <c r="G39" s="47">
        <f t="shared" si="44"/>
        <v>5178</v>
      </c>
      <c r="H39" s="47">
        <f>1000*'2021 estimates'!H39/5</f>
        <v>5403.4</v>
      </c>
      <c r="I39" s="47">
        <f>1000*'2021 estimates'!I39/5</f>
        <v>5158.8</v>
      </c>
      <c r="J39" s="47">
        <f>1000*'2021 estimates'!J39/5</f>
        <v>4859.3999999999996</v>
      </c>
      <c r="K39" s="47">
        <f>1000*'2021 estimates'!K39/5</f>
        <v>5048.3999999999996</v>
      </c>
      <c r="L39" s="73">
        <f t="shared" si="45"/>
        <v>5048.3999999999996</v>
      </c>
      <c r="M39" s="47">
        <f>1000*'2021 estimates'!L39/5</f>
        <v>5243.4</v>
      </c>
      <c r="N39" s="47">
        <f>1000*'2021 estimates'!M39/5</f>
        <v>5057.8</v>
      </c>
      <c r="O39" s="47">
        <f>1000*'2021 estimates'!N39/5</f>
        <v>4851.3999999999996</v>
      </c>
      <c r="P39" s="22">
        <v>0</v>
      </c>
      <c r="Q39" s="124">
        <f>IF('2021 estimates'!AD39&lt;&gt;"",'2021 estimates'!AD39*5/4,IF('2021 estimates'!AL39&lt;&gt;"",'2021 estimates'!AL39*15/14,'2021 estimates'!AN39*15/14))/100000</f>
        <v>1.8214285714285715E-5</v>
      </c>
      <c r="R39" s="124">
        <f>IF('2021 estimates'!AE39&lt;&gt;"",'2021 estimates'!AE39,IF('2021 estimates'!AL39&lt;&gt;"",'2021 estimates'!AL39*15/14,'2021 estimates'!AN39*15/14))/100000</f>
        <v>1.8214285714285715E-5</v>
      </c>
      <c r="S39" s="124">
        <f>IF('2021 estimates'!AF39&lt;&gt;"",'2021 estimates'!AF39,IF('2021 estimates'!AL39&lt;&gt;"",'2021 estimates'!AL39*15/14,'2021 estimates'!AN39*15/14))/100000</f>
        <v>1.8214285714285715E-5</v>
      </c>
      <c r="T39" s="124">
        <f>IF('2021 estimates'!AG39&lt;&gt;"",'2021 estimates'!AG39,'2021 estimates'!$AP39)/100000</f>
        <v>1.0049379403022246E-4</v>
      </c>
      <c r="U39" s="22">
        <v>0</v>
      </c>
      <c r="V39" s="124">
        <f>IF('2021 estimates'!AH39&lt;&gt;"",'2021 estimates'!AH39*5/4,IF('2021 estimates'!AM39&lt;&gt;"",'2021 estimates'!AM39*15/14,'2021 estimates'!AN39*15/14))/100000</f>
        <v>1.8214285714285715E-5</v>
      </c>
      <c r="W39" s="124">
        <f>IF('2021 estimates'!AI39&lt;&gt;"",'2021 estimates'!AI39,IF('2021 estimates'!AM39&lt;&gt;"",'2021 estimates'!AM39*15/14,'2021 estimates'!AN39*15/14))/100000</f>
        <v>1.8214285714285715E-5</v>
      </c>
      <c r="X39" s="124">
        <f>IF('2021 estimates'!AJ39&lt;&gt;"",'2021 estimates'!AJ39,IF('2021 estimates'!AM39&lt;&gt;"",'2021 estimates'!AM39*15/14,'2021 estimates'!AN39*15/14))/100000</f>
        <v>1.8214285714285715E-5</v>
      </c>
      <c r="Y39" s="124">
        <f>IF('2021 estimates'!AK39&lt;&gt;"",'2021 estimates'!AK39,'2021 estimates'!$AQ39)/100000</f>
        <v>1.0049379403022246E-4</v>
      </c>
      <c r="Z39" s="81">
        <f>VLOOKUP($A39,'Mortality-WHO Global Health Obs'!$B$3:$Q$218,7,FALSE)</f>
        <v>2.036E-2</v>
      </c>
      <c r="AA39" s="82">
        <f>VLOOKUP($A39,'Mortality-WHO Global Health Obs'!$B$3:$Q$218,9,FALSE)</f>
        <v>8.9999999999999998E-4</v>
      </c>
      <c r="AB39" s="82">
        <f>VLOOKUP($A39,'Mortality-WHO Global Health Obs'!$B$3:$Q$218,11,FALSE)</f>
        <v>2.4000000000000001E-4</v>
      </c>
      <c r="AC39" s="82">
        <f>VLOOKUP($A39,'Mortality-WHO Global Health Obs'!$B$3:$Q$218,13,FALSE)</f>
        <v>3.5E-4</v>
      </c>
      <c r="AD39" s="82">
        <f>VLOOKUP($A39,'Mortality-WHO Global Health Obs'!$B$3:$Q$218,15,FALSE)</f>
        <v>8.0000000000000004E-4</v>
      </c>
      <c r="AE39" s="81">
        <f>VLOOKUP($A39,'Mortality-WHO Global Health Obs'!$B$3:$Q$218,8,FALSE)</f>
        <v>1.7049999999999999E-2</v>
      </c>
      <c r="AF39" s="82">
        <f>VLOOKUP($A39,'Mortality-WHO Global Health Obs'!$B$3:$Q$218,10,FALSE)</f>
        <v>7.5000000000000002E-4</v>
      </c>
      <c r="AG39" s="82">
        <f>VLOOKUP($A39,'Mortality-WHO Global Health Obs'!$B$3:$Q$218,12,FALSE)</f>
        <v>1.6000000000000001E-4</v>
      </c>
      <c r="AH39" s="82">
        <f>VLOOKUP($A39,'Mortality-WHO Global Health Obs'!$B$3:$Q$218,14,FALSE)</f>
        <v>2.3000000000000001E-4</v>
      </c>
      <c r="AI39" s="82">
        <f>VLOOKUP($A39,'Mortality-WHO Global Health Obs'!$B$3:$Q$218,16,FALSE)</f>
        <v>4.4999999999999999E-4</v>
      </c>
      <c r="AJ39" s="81">
        <f t="shared" si="233"/>
        <v>7.882830947075882E-2</v>
      </c>
      <c r="AK39" s="82">
        <f t="shared" si="224"/>
        <v>3.4845519903577084E-3</v>
      </c>
      <c r="AL39" s="82">
        <f t="shared" si="225"/>
        <v>9.2921386409538891E-4</v>
      </c>
      <c r="AM39" s="82">
        <f t="shared" si="226"/>
        <v>1.3551035518057754E-3</v>
      </c>
      <c r="AN39" s="82">
        <f t="shared" si="227"/>
        <v>3.0973795469846298E-3</v>
      </c>
      <c r="AO39" s="81">
        <f t="shared" si="228"/>
        <v>6.6012901595109919E-2</v>
      </c>
      <c r="AP39" s="82">
        <f t="shared" si="229"/>
        <v>2.9037933252980905E-3</v>
      </c>
      <c r="AQ39" s="82">
        <f t="shared" si="230"/>
        <v>6.1947590939692601E-4</v>
      </c>
      <c r="AR39" s="82">
        <f t="shared" si="231"/>
        <v>8.9049661975808107E-4</v>
      </c>
      <c r="AS39" s="82">
        <f t="shared" si="232"/>
        <v>1.7422759951788542E-3</v>
      </c>
      <c r="AT39" s="272">
        <f t="shared" si="46"/>
        <v>0</v>
      </c>
      <c r="AU39" s="266">
        <f t="shared" si="2"/>
        <v>9.4313571428571427E-2</v>
      </c>
      <c r="AV39" s="266">
        <f t="shared" si="3"/>
        <v>9.8419071428571425E-2</v>
      </c>
      <c r="AW39" s="266">
        <f t="shared" si="4"/>
        <v>9.3963857142857155E-2</v>
      </c>
      <c r="AX39" s="266">
        <f t="shared" si="47"/>
        <v>0.48833954271046298</v>
      </c>
      <c r="AY39" s="272">
        <f t="shared" si="48"/>
        <v>0</v>
      </c>
      <c r="AZ39" s="266">
        <f t="shared" si="5"/>
        <v>9.1952999999999993E-2</v>
      </c>
      <c r="BA39" s="266">
        <f t="shared" si="6"/>
        <v>9.5504785714285709E-2</v>
      </c>
      <c r="BB39" s="266">
        <f t="shared" si="7"/>
        <v>9.2124214285714295E-2</v>
      </c>
      <c r="BC39" s="266">
        <f t="shared" si="8"/>
        <v>0.48753559235822119</v>
      </c>
      <c r="BD39" s="74">
        <f t="shared" si="49"/>
        <v>0</v>
      </c>
      <c r="BE39" s="515">
        <f t="shared" si="64"/>
        <v>0</v>
      </c>
      <c r="BF39" s="515">
        <f t="shared" si="65"/>
        <v>9.4149537116073642E-2</v>
      </c>
      <c r="BG39" s="515">
        <f t="shared" si="66"/>
        <v>0.1879715761985368</v>
      </c>
      <c r="BH39" s="515">
        <f t="shared" si="67"/>
        <v>0.28146725644536436</v>
      </c>
      <c r="BI39" s="515">
        <f t="shared" si="68"/>
        <v>0.3909458128467504</v>
      </c>
      <c r="BJ39" s="515">
        <f t="shared" si="69"/>
        <v>0.48895607578775546</v>
      </c>
      <c r="BK39" s="515">
        <f t="shared" si="70"/>
        <v>0.58687530853342185</v>
      </c>
      <c r="BL39" s="515">
        <f t="shared" si="71"/>
        <v>0.68470359563098171</v>
      </c>
      <c r="BM39" s="515">
        <f t="shared" si="72"/>
        <v>0.78244102154914141</v>
      </c>
      <c r="BN39" s="515">
        <f t="shared" si="73"/>
        <v>0.84024804299042488</v>
      </c>
      <c r="BO39" s="515">
        <f t="shared" si="74"/>
        <v>0.93301042589241179</v>
      </c>
      <c r="BP39" s="515">
        <f t="shared" si="75"/>
        <v>1.0256471912914393</v>
      </c>
      <c r="BQ39" s="515">
        <f t="shared" si="76"/>
        <v>1.1181585092969477</v>
      </c>
      <c r="BR39" s="515">
        <f t="shared" si="77"/>
        <v>1.2105445497880176</v>
      </c>
      <c r="BS39" s="515">
        <f t="shared" si="78"/>
        <v>1.2271948827713897</v>
      </c>
      <c r="BT39" s="515">
        <f t="shared" si="79"/>
        <v>1.7109841013743088</v>
      </c>
      <c r="BU39" s="515">
        <f t="shared" si="80"/>
        <v>2.1932771594311631</v>
      </c>
      <c r="BV39" s="515">
        <f t="shared" si="81"/>
        <v>2.6740786839495283</v>
      </c>
      <c r="BW39" s="516">
        <f t="shared" si="82"/>
        <v>3.1533932876275541</v>
      </c>
      <c r="BX39" s="515">
        <v>0</v>
      </c>
      <c r="BY39" s="515">
        <f t="shared" si="83"/>
        <v>0</v>
      </c>
      <c r="BZ39" s="515">
        <f t="shared" si="84"/>
        <v>9.1819687395978775E-2</v>
      </c>
      <c r="CA39" s="515">
        <f t="shared" si="85"/>
        <v>0.1833731361346615</v>
      </c>
      <c r="CB39" s="515">
        <f t="shared" si="86"/>
        <v>0.27466111819670558</v>
      </c>
      <c r="CC39" s="515">
        <f t="shared" si="87"/>
        <v>0.37980936542090266</v>
      </c>
      <c r="CD39" s="515">
        <f t="shared" si="88"/>
        <v>0.47504936894771643</v>
      </c>
      <c r="CE39" s="515">
        <f t="shared" si="89"/>
        <v>0.5702303918571564</v>
      </c>
      <c r="CF39" s="515">
        <f t="shared" si="90"/>
        <v>0.6653524706749796</v>
      </c>
      <c r="CG39" s="515">
        <f t="shared" si="91"/>
        <v>0.7604156419043232</v>
      </c>
      <c r="CH39" s="515">
        <f t="shared" si="92"/>
        <v>0.8251407450848075</v>
      </c>
      <c r="CI39" s="515">
        <f t="shared" si="93"/>
        <v>0.91648950149804032</v>
      </c>
      <c r="CJ39" s="515">
        <f t="shared" si="94"/>
        <v>1.0077569483607811</v>
      </c>
      <c r="CK39" s="515">
        <f t="shared" si="95"/>
        <v>1.0989431580466809</v>
      </c>
      <c r="CL39" s="515">
        <f t="shared" si="96"/>
        <v>1.1900482028649704</v>
      </c>
      <c r="CM39" s="515">
        <f t="shared" si="97"/>
        <v>1.2287938338923243</v>
      </c>
      <c r="CN39" s="515">
        <f t="shared" si="98"/>
        <v>1.7137660511729154</v>
      </c>
      <c r="CO39" s="515">
        <f t="shared" si="99"/>
        <v>2.1978940486465164</v>
      </c>
      <c r="CP39" s="515">
        <f t="shared" si="100"/>
        <v>2.6811792958964493</v>
      </c>
      <c r="CQ39" s="516">
        <f t="shared" si="101"/>
        <v>3.1636232599478471</v>
      </c>
      <c r="CR39" s="515">
        <f t="shared" si="102"/>
        <v>0</v>
      </c>
      <c r="CS39" s="515">
        <f t="shared" si="103"/>
        <v>4.7156785714285714E-2</v>
      </c>
      <c r="CT39" s="515">
        <f t="shared" si="104"/>
        <v>0.14130632283035935</v>
      </c>
      <c r="CU39" s="515">
        <f t="shared" si="105"/>
        <v>0.23512836191282252</v>
      </c>
      <c r="CV39" s="515">
        <f t="shared" si="106"/>
        <v>0.32862404215965008</v>
      </c>
      <c r="CW39" s="515">
        <f t="shared" si="107"/>
        <v>0.44015534856103611</v>
      </c>
      <c r="CX39" s="515">
        <f t="shared" si="108"/>
        <v>0.53816561150204123</v>
      </c>
      <c r="CY39" s="515">
        <f t="shared" si="109"/>
        <v>0.63608484424770761</v>
      </c>
      <c r="CZ39" s="515">
        <f t="shared" si="110"/>
        <v>0.73391313134526737</v>
      </c>
      <c r="DA39" s="515">
        <f t="shared" si="111"/>
        <v>0.83165055726342718</v>
      </c>
      <c r="DB39" s="515">
        <f t="shared" si="112"/>
        <v>0.88722997156185346</v>
      </c>
      <c r="DC39" s="515">
        <f t="shared" si="113"/>
        <v>0.97999235446384036</v>
      </c>
      <c r="DD39" s="515">
        <f t="shared" si="114"/>
        <v>1.0726291198628679</v>
      </c>
      <c r="DE39" s="515">
        <f t="shared" si="115"/>
        <v>1.1651404378683763</v>
      </c>
      <c r="DF39" s="515">
        <f t="shared" si="116"/>
        <v>1.2575264783594462</v>
      </c>
      <c r="DG39" s="515">
        <f t="shared" si="117"/>
        <v>1.4713646541266212</v>
      </c>
      <c r="DH39" s="515">
        <f t="shared" si="118"/>
        <v>1.9551538727295403</v>
      </c>
      <c r="DI39" s="515">
        <f t="shared" si="119"/>
        <v>2.4374469307863946</v>
      </c>
      <c r="DJ39" s="515">
        <f t="shared" si="120"/>
        <v>2.9182484553047598</v>
      </c>
      <c r="DK39" s="516">
        <f t="shared" si="121"/>
        <v>3.3975630589827857</v>
      </c>
      <c r="DL39" s="515">
        <f t="shared" si="122"/>
        <v>0</v>
      </c>
      <c r="DM39" s="515">
        <f t="shared" si="123"/>
        <v>4.5976499999999997E-2</v>
      </c>
      <c r="DN39" s="515">
        <f t="shared" si="124"/>
        <v>0.13779618739597876</v>
      </c>
      <c r="DO39" s="515">
        <f t="shared" si="125"/>
        <v>0.2293496361346615</v>
      </c>
      <c r="DP39" s="515">
        <f t="shared" si="126"/>
        <v>0.32063761819670555</v>
      </c>
      <c r="DQ39" s="515">
        <f t="shared" si="127"/>
        <v>0.42756175827804549</v>
      </c>
      <c r="DR39" s="515">
        <f t="shared" si="128"/>
        <v>0.52280176180485927</v>
      </c>
      <c r="DS39" s="515">
        <f t="shared" si="129"/>
        <v>0.61798278471429924</v>
      </c>
      <c r="DT39" s="515">
        <f t="shared" si="130"/>
        <v>0.71310486353212243</v>
      </c>
      <c r="DU39" s="515">
        <f t="shared" si="131"/>
        <v>0.80816803476146604</v>
      </c>
      <c r="DV39" s="515">
        <f t="shared" si="132"/>
        <v>0.87120285222766469</v>
      </c>
      <c r="DW39" s="515">
        <f t="shared" si="133"/>
        <v>0.9625516086408975</v>
      </c>
      <c r="DX39" s="515">
        <f t="shared" si="134"/>
        <v>1.0538190555036382</v>
      </c>
      <c r="DY39" s="515">
        <f t="shared" si="135"/>
        <v>1.1450052651895379</v>
      </c>
      <c r="DZ39" s="515">
        <f t="shared" si="136"/>
        <v>1.2361103100078275</v>
      </c>
      <c r="EA39" s="515">
        <f t="shared" si="137"/>
        <v>1.4725616300714348</v>
      </c>
      <c r="EB39" s="515">
        <f t="shared" si="138"/>
        <v>1.9575338473520261</v>
      </c>
      <c r="EC39" s="515">
        <f t="shared" si="139"/>
        <v>2.4416618448256271</v>
      </c>
      <c r="ED39" s="515">
        <f t="shared" si="140"/>
        <v>2.92494709207556</v>
      </c>
      <c r="EE39" s="516">
        <f t="shared" si="141"/>
        <v>3.4073910561269578</v>
      </c>
      <c r="EF39" s="276">
        <f t="shared" si="142"/>
        <v>0</v>
      </c>
      <c r="EG39" s="276">
        <f t="shared" si="143"/>
        <v>1.6403431249777933E-4</v>
      </c>
      <c r="EH39" s="276">
        <f t="shared" si="144"/>
        <v>4.915323461082583E-4</v>
      </c>
      <c r="EI39" s="276">
        <f t="shared" si="145"/>
        <v>8.1789118174385505E-4</v>
      </c>
      <c r="EJ39" s="276">
        <f t="shared" si="146"/>
        <v>1.1431147820910373E-3</v>
      </c>
      <c r="EK39" s="276">
        <f t="shared" si="147"/>
        <v>4.0880848756635701E-4</v>
      </c>
      <c r="EL39" s="276">
        <f t="shared" si="148"/>
        <v>4.9983868290507652E-4</v>
      </c>
      <c r="EM39" s="276">
        <f t="shared" si="149"/>
        <v>5.9078433101154956E-4</v>
      </c>
      <c r="EN39" s="276">
        <f t="shared" si="150"/>
        <v>6.8164551041174708E-4</v>
      </c>
      <c r="EO39" s="276">
        <f t="shared" si="151"/>
        <v>7.7242229955870687E-4</v>
      </c>
      <c r="EP39" s="276">
        <f t="shared" si="152"/>
        <v>1.2014742408702167E-3</v>
      </c>
      <c r="EQ39" s="276">
        <f t="shared" si="153"/>
        <v>1.3270917438297717E-3</v>
      </c>
      <c r="ER39" s="276">
        <f t="shared" si="154"/>
        <v>1.4525391373488821E-3</v>
      </c>
      <c r="ES39" s="276">
        <f t="shared" si="155"/>
        <v>1.5778166517873386E-3</v>
      </c>
      <c r="ET39" s="276">
        <f t="shared" si="156"/>
        <v>1.7029245171929822E-3</v>
      </c>
      <c r="EU39" s="276">
        <f t="shared" si="157"/>
        <v>4.5503241075438919E-3</v>
      </c>
      <c r="EV39" s="276">
        <f t="shared" si="158"/>
        <v>6.046484653608796E-3</v>
      </c>
      <c r="EW39" s="276">
        <f t="shared" si="159"/>
        <v>7.5380181920978277E-3</v>
      </c>
      <c r="EX39" s="276">
        <f t="shared" si="160"/>
        <v>9.0249390324373142E-3</v>
      </c>
      <c r="EY39" s="277">
        <f t="shared" si="161"/>
        <v>1.0507261439800427E-2</v>
      </c>
      <c r="EZ39" s="276">
        <f t="shared" si="162"/>
        <v>0</v>
      </c>
      <c r="FA39" s="276">
        <f t="shared" si="163"/>
        <v>1.333126040212146E-4</v>
      </c>
      <c r="FB39" s="276">
        <f t="shared" si="164"/>
        <v>3.9955126131726421E-4</v>
      </c>
      <c r="FC39" s="276">
        <f t="shared" si="165"/>
        <v>6.6501793795590745E-4</v>
      </c>
      <c r="FD39" s="276">
        <f t="shared" si="166"/>
        <v>9.2971487235789588E-4</v>
      </c>
      <c r="FE39" s="276">
        <f t="shared" si="167"/>
        <v>2.6478218747191806E-4</v>
      </c>
      <c r="FF39" s="276">
        <f t="shared" si="168"/>
        <v>3.2376280484570956E-4</v>
      </c>
      <c r="FG39" s="276">
        <f t="shared" si="169"/>
        <v>3.82706896462498E-4</v>
      </c>
      <c r="FH39" s="276">
        <f t="shared" si="170"/>
        <v>4.4161448494210292E-4</v>
      </c>
      <c r="FI39" s="276">
        <f t="shared" si="171"/>
        <v>5.0048559289033584E-4</v>
      </c>
      <c r="FJ39" s="276">
        <f t="shared" si="172"/>
        <v>7.7545787248145472E-4</v>
      </c>
      <c r="FK39" s="276">
        <f t="shared" si="173"/>
        <v>8.5676742297351497E-4</v>
      </c>
      <c r="FL39" s="276">
        <f t="shared" si="174"/>
        <v>9.3800459981473617E-4</v>
      </c>
      <c r="FM39" s="276">
        <f t="shared" si="175"/>
        <v>1.0191694674249231E-3</v>
      </c>
      <c r="FN39" s="276">
        <f t="shared" si="176"/>
        <v>1.1002620901665397E-3</v>
      </c>
      <c r="FO39" s="276">
        <f t="shared" si="177"/>
        <v>2.5633750776302162E-3</v>
      </c>
      <c r="FP39" s="276">
        <f t="shared" si="178"/>
        <v>3.4075948846204519E-3</v>
      </c>
      <c r="FQ39" s="276">
        <f t="shared" si="179"/>
        <v>4.2503451082879333E-3</v>
      </c>
      <c r="FR39" s="276">
        <f t="shared" si="180"/>
        <v>5.0916283068232222E-3</v>
      </c>
      <c r="FS39" s="277">
        <f t="shared" si="181"/>
        <v>5.9314470339636872E-3</v>
      </c>
      <c r="FT39" s="74">
        <f>SUM($EF39:EF39)</f>
        <v>0</v>
      </c>
      <c r="FU39" s="276">
        <f>SUM($EF39:EG39)</f>
        <v>1.6403431249777933E-4</v>
      </c>
      <c r="FV39" s="276">
        <f>SUM($EF39:EH39)</f>
        <v>6.5556665860603766E-4</v>
      </c>
      <c r="FW39" s="276">
        <f>SUM($EF39:EI39)</f>
        <v>1.4734578403498926E-3</v>
      </c>
      <c r="FX39" s="276">
        <f>SUM($EF39:EJ39)</f>
        <v>2.6165726224409297E-3</v>
      </c>
      <c r="FY39" s="276">
        <f>SUM($EF39:EK39)</f>
        <v>3.0253811100072869E-3</v>
      </c>
      <c r="FZ39" s="276">
        <f>SUM($EF39:EL39)</f>
        <v>3.5252197929123634E-3</v>
      </c>
      <c r="GA39" s="276">
        <f>SUM($EF39:EM39)</f>
        <v>4.1160041239239132E-3</v>
      </c>
      <c r="GB39" s="276">
        <f>SUM($EF39:EN39)</f>
        <v>4.7976496343356606E-3</v>
      </c>
      <c r="GC39" s="276">
        <f>SUM($EF39:EO39)</f>
        <v>5.5700719338943674E-3</v>
      </c>
      <c r="GD39" s="276">
        <f>SUM($EF39:EP39)</f>
        <v>6.7715461747645846E-3</v>
      </c>
      <c r="GE39" s="276">
        <f>SUM($EF39:EQ39)</f>
        <v>8.0986379185943556E-3</v>
      </c>
      <c r="GF39" s="276">
        <f>SUM($EF39:ER39)</f>
        <v>9.5511770559432371E-3</v>
      </c>
      <c r="GG39" s="276">
        <f>SUM($EF39:ES39)</f>
        <v>1.1128993707730576E-2</v>
      </c>
      <c r="GH39" s="276">
        <f>SUM($EF39:ET39)</f>
        <v>1.2831918224923558E-2</v>
      </c>
      <c r="GI39" s="276">
        <f>SUM($EF39:EU39)</f>
        <v>1.7382242332467449E-2</v>
      </c>
      <c r="GJ39" s="276">
        <f>SUM($EF39:EV39)</f>
        <v>2.3428726986076245E-2</v>
      </c>
      <c r="GK39" s="276">
        <f>SUM($EF39:EW39)</f>
        <v>3.0966745178174073E-2</v>
      </c>
      <c r="GL39" s="276">
        <f>SUM($EF39:EX39)</f>
        <v>3.9991684210611389E-2</v>
      </c>
      <c r="GM39" s="276">
        <f>SUM($EF39:EY39)</f>
        <v>5.0498945650411818E-2</v>
      </c>
      <c r="GN39" s="74">
        <f>SUM($EZ39:EZ39)</f>
        <v>0</v>
      </c>
      <c r="GO39" s="276">
        <f>SUM($EZ39:FA39)</f>
        <v>1.333126040212146E-4</v>
      </c>
      <c r="GP39" s="276">
        <f>SUM($EZ39:FB39)</f>
        <v>5.3286386533847878E-4</v>
      </c>
      <c r="GQ39" s="276">
        <f>SUM($EZ39:FC39)</f>
        <v>1.1978818032943863E-3</v>
      </c>
      <c r="GR39" s="276">
        <f>SUM($EZ39:FD39)</f>
        <v>2.1275966756522822E-3</v>
      </c>
      <c r="GS39" s="276">
        <f>SUM($EZ39:FE39)</f>
        <v>2.3923788631242003E-3</v>
      </c>
      <c r="GT39" s="276">
        <f>SUM($EZ39:FF39)</f>
        <v>2.7161416679699099E-3</v>
      </c>
      <c r="GU39" s="276">
        <f>SUM($EZ39:FG39)</f>
        <v>3.0988485644324079E-3</v>
      </c>
      <c r="GV39" s="276">
        <f>SUM($EZ39:FH39)</f>
        <v>3.5404630493745108E-3</v>
      </c>
      <c r="GW39" s="276">
        <f>SUM($EZ39:FI39)</f>
        <v>4.0409486422648463E-3</v>
      </c>
      <c r="GX39" s="276">
        <f>SUM($EZ39:FJ39)</f>
        <v>4.8164065147463008E-3</v>
      </c>
      <c r="GY39" s="276">
        <f>SUM($EZ39:FK39)</f>
        <v>5.673173937719816E-3</v>
      </c>
      <c r="GZ39" s="276">
        <f>SUM($EZ39:FL39)</f>
        <v>6.6111785375345521E-3</v>
      </c>
      <c r="HA39" s="276">
        <f>SUM($EZ39:FM39)</f>
        <v>7.630348004959475E-3</v>
      </c>
      <c r="HB39" s="276">
        <f>SUM($EZ39:FN39)</f>
        <v>8.7306100951260145E-3</v>
      </c>
      <c r="HC39" s="276">
        <f>SUM($EZ39:FO39)</f>
        <v>1.1293985172756231E-2</v>
      </c>
      <c r="HD39" s="276">
        <f>SUM($EZ39:FP39)</f>
        <v>1.4701580057376682E-2</v>
      </c>
      <c r="HE39" s="276">
        <f>SUM($EZ39:FQ39)</f>
        <v>1.8951925165664615E-2</v>
      </c>
      <c r="HF39" s="276">
        <f>SUM($EZ39:FR39)</f>
        <v>2.4043553472487836E-2</v>
      </c>
      <c r="HG39" s="277">
        <f>SUM($EZ39:FS39)</f>
        <v>2.9975000506451521E-2</v>
      </c>
      <c r="HH39" s="74">
        <f t="shared" si="234"/>
        <v>0</v>
      </c>
      <c r="HI39" s="276">
        <f t="shared" si="183"/>
        <v>9.4149537116073642E-2</v>
      </c>
      <c r="HJ39" s="276">
        <f t="shared" si="184"/>
        <v>0.1879715761985368</v>
      </c>
      <c r="HK39" s="276">
        <f t="shared" si="185"/>
        <v>0.28146725644536436</v>
      </c>
      <c r="HL39" s="276">
        <f t="shared" si="186"/>
        <v>0.37463771309184474</v>
      </c>
      <c r="HM39" s="276">
        <f t="shared" si="187"/>
        <v>0.48895607578775546</v>
      </c>
      <c r="HN39" s="276">
        <f t="shared" si="188"/>
        <v>0.58687530853342185</v>
      </c>
      <c r="HO39" s="276">
        <f t="shared" si="189"/>
        <v>0.68470359563098171</v>
      </c>
      <c r="HP39" s="276">
        <f t="shared" si="190"/>
        <v>0.78244102154914141</v>
      </c>
      <c r="HQ39" s="276">
        <f t="shared" si="191"/>
        <v>0.88008767067815408</v>
      </c>
      <c r="HR39" s="276">
        <f t="shared" si="192"/>
        <v>0.93301042589241179</v>
      </c>
      <c r="HS39" s="276">
        <f t="shared" si="193"/>
        <v>1.0256471912914393</v>
      </c>
      <c r="HT39" s="276">
        <f t="shared" si="194"/>
        <v>1.1181585092969477</v>
      </c>
      <c r="HU39" s="276">
        <f t="shared" si="195"/>
        <v>1.2105445497880176</v>
      </c>
      <c r="HV39" s="276">
        <f t="shared" si="196"/>
        <v>1.3028054824136819</v>
      </c>
      <c r="HW39" s="276">
        <f t="shared" si="197"/>
        <v>1.7109841013743088</v>
      </c>
      <c r="HX39" s="276">
        <f t="shared" si="198"/>
        <v>2.1932771594311631</v>
      </c>
      <c r="HY39" s="276">
        <f t="shared" si="199"/>
        <v>2.6740786839495283</v>
      </c>
      <c r="HZ39" s="276">
        <f t="shared" si="200"/>
        <v>3.1533932876275541</v>
      </c>
      <c r="IA39" s="277">
        <f t="shared" si="201"/>
        <v>3.6312255688982167</v>
      </c>
      <c r="IB39" s="276">
        <f t="shared" si="202"/>
        <v>0</v>
      </c>
      <c r="IC39" s="276">
        <f t="shared" si="203"/>
        <v>9.1819687395978775E-2</v>
      </c>
      <c r="ID39" s="276">
        <f t="shared" si="204"/>
        <v>0.1833731361346615</v>
      </c>
      <c r="IE39" s="276">
        <f t="shared" si="205"/>
        <v>0.27466111819670558</v>
      </c>
      <c r="IF39" s="276">
        <f t="shared" si="206"/>
        <v>0.36568440332434771</v>
      </c>
      <c r="IG39" s="276">
        <f t="shared" si="207"/>
        <v>0.47504936894771643</v>
      </c>
      <c r="IH39" s="276">
        <f t="shared" si="208"/>
        <v>0.5702303918571564</v>
      </c>
      <c r="II39" s="276">
        <f t="shared" si="209"/>
        <v>0.6653524706749796</v>
      </c>
      <c r="IJ39" s="276">
        <f t="shared" si="210"/>
        <v>0.7604156419043232</v>
      </c>
      <c r="IK39" s="276">
        <f t="shared" si="211"/>
        <v>0.85541994202571858</v>
      </c>
      <c r="IL39" s="276">
        <f t="shared" si="212"/>
        <v>0.91648950149804032</v>
      </c>
      <c r="IM39" s="276">
        <f t="shared" si="213"/>
        <v>1.0077569483607811</v>
      </c>
      <c r="IN39" s="276">
        <f t="shared" si="214"/>
        <v>1.0989431580466809</v>
      </c>
      <c r="IO39" s="276">
        <f t="shared" si="215"/>
        <v>1.1900482028649704</v>
      </c>
      <c r="IP39" s="276">
        <f t="shared" si="216"/>
        <v>1.2810721550605182</v>
      </c>
      <c r="IQ39" s="276">
        <f t="shared" si="217"/>
        <v>1.7137660511729154</v>
      </c>
      <c r="IR39" s="276">
        <f t="shared" si="218"/>
        <v>2.1978940486465164</v>
      </c>
      <c r="IS39" s="276">
        <f t="shared" si="219"/>
        <v>2.6811792958964493</v>
      </c>
      <c r="IT39" s="276">
        <f t="shared" si="220"/>
        <v>3.1636232599478471</v>
      </c>
      <c r="IU39" s="277">
        <f t="shared" si="221"/>
        <v>3.6452274052721045</v>
      </c>
      <c r="IV39" s="74">
        <f t="shared" si="50"/>
        <v>2.9003755361371075</v>
      </c>
      <c r="IW39" s="275">
        <f t="shared" si="51"/>
        <v>11.764787886381734</v>
      </c>
      <c r="IX39" s="275">
        <f t="shared" si="52"/>
        <v>20.775713107586533</v>
      </c>
      <c r="IY39" s="275">
        <f t="shared" si="53"/>
        <v>50.051213969697329</v>
      </c>
      <c r="IZ39" s="275">
        <f t="shared" si="54"/>
        <v>11.813625510035124</v>
      </c>
      <c r="JA39" s="275">
        <f t="shared" si="55"/>
        <v>21.373022624950675</v>
      </c>
      <c r="JB39" s="74">
        <f t="shared" si="56"/>
        <v>2.9026865675838671</v>
      </c>
      <c r="JC39" s="275">
        <f t="shared" si="57"/>
        <v>11.781144017650709</v>
      </c>
      <c r="JD39" s="275">
        <f t="shared" si="58"/>
        <v>20.824644156918559</v>
      </c>
      <c r="JE39" s="275">
        <f t="shared" si="59"/>
        <v>50.267853713344365</v>
      </c>
      <c r="JF39" s="275">
        <f t="shared" si="60"/>
        <v>11.836158247384377</v>
      </c>
      <c r="JG39" s="275">
        <f t="shared" si="61"/>
        <v>21.444082113874373</v>
      </c>
      <c r="JH39" s="524">
        <f t="shared" si="38"/>
        <v>9.2882874085405192</v>
      </c>
      <c r="JI39" s="525">
        <f t="shared" si="39"/>
        <v>21.44923086675788</v>
      </c>
      <c r="JJ39" s="524">
        <f t="shared" si="40"/>
        <v>9.087702931340143</v>
      </c>
      <c r="JK39" s="525">
        <f t="shared" si="41"/>
        <v>21.281176206586085</v>
      </c>
      <c r="JL39" s="524">
        <f t="shared" si="42"/>
        <v>18.375990339880662</v>
      </c>
      <c r="JM39" s="525">
        <f t="shared" si="43"/>
        <v>42.730407073343969</v>
      </c>
      <c r="JN39" s="7">
        <f t="shared" si="62"/>
        <v>2.1562528320049575E-2</v>
      </c>
      <c r="JO39" s="7">
        <f t="shared" si="63"/>
        <v>8.0473946156863346E-2</v>
      </c>
    </row>
    <row r="40" spans="1:275" s="3" customFormat="1" ht="13.5" customHeight="1" x14ac:dyDescent="0.2">
      <c r="A40" s="3" t="str">
        <f>'2021 estimates'!B40</f>
        <v>Cayman Islands</v>
      </c>
      <c r="B40" s="3" t="str">
        <f>VLOOKUP(A40,'2021 estimates'!$B$4:$C$218,2)</f>
        <v>NAC</v>
      </c>
      <c r="C40" s="371" t="str">
        <f>VLOOKUP(A40,'2021 estimates'!$B$4:$F$218,4,FALSE)</f>
        <v>Latin America &amp; Caribbean</v>
      </c>
      <c r="D40" s="695">
        <f>'2021 estimates'!Q40</f>
        <v>5.63</v>
      </c>
      <c r="E40" s="4">
        <f>'2021 estimates'!R40</f>
        <v>2.4044313547055673</v>
      </c>
      <c r="F40" s="47">
        <f>1000*'2021 estimates'!G40/5</f>
        <v>518.20300717517478</v>
      </c>
      <c r="G40" s="47">
        <f t="shared" si="44"/>
        <v>518.20300717517478</v>
      </c>
      <c r="H40" s="47">
        <f>1000*'2021 estimates'!H40/5</f>
        <v>538.41232119190158</v>
      </c>
      <c r="I40" s="47">
        <f>1000*'2021 estimates'!I40/5</f>
        <v>537.80905808692467</v>
      </c>
      <c r="J40" s="47">
        <f>1000*'2021 estimates'!J40/5</f>
        <v>529.66500616973633</v>
      </c>
      <c r="K40" s="47">
        <f>1000*'2021 estimates'!K40/5</f>
        <v>496.48553539600562</v>
      </c>
      <c r="L40" s="73">
        <f t="shared" si="45"/>
        <v>496.48553539600562</v>
      </c>
      <c r="M40" s="47">
        <f>1000*'2021 estimates'!L40/5</f>
        <v>516.69484941273254</v>
      </c>
      <c r="N40" s="47">
        <f>1000*'2021 estimates'!M40/5</f>
        <v>517.29811251770946</v>
      </c>
      <c r="O40" s="47">
        <f>1000*'2021 estimates'!N40/5</f>
        <v>509.75732370549787</v>
      </c>
      <c r="P40" s="22">
        <v>0</v>
      </c>
      <c r="Q40" s="124">
        <f>IF('2021 estimates'!AD40&lt;&gt;"",'2021 estimates'!AD40*5/4,IF('2021 estimates'!AL40&lt;&gt;"",'2021 estimates'!AL40*15/14,'2021 estimates'!AN40*15/14))/100000</f>
        <v>1.1250000000000001E-5</v>
      </c>
      <c r="R40" s="124">
        <f>IF('2021 estimates'!AE40&lt;&gt;"",'2021 estimates'!AE40,IF('2021 estimates'!AL40&lt;&gt;"",'2021 estimates'!AL40*15/14,'2021 estimates'!AN40*15/14))/100000</f>
        <v>2.4000000000000001E-5</v>
      </c>
      <c r="S40" s="124">
        <f>IF('2021 estimates'!AF40&lt;&gt;"",'2021 estimates'!AF40,IF('2021 estimates'!AL40&lt;&gt;"",'2021 estimates'!AL40*15/14,'2021 estimates'!AN40*15/14))/100000</f>
        <v>3.1000000000000001E-5</v>
      </c>
      <c r="T40" s="124">
        <f>IF('2021 estimates'!AG40&lt;&gt;"",'2021 estimates'!AG40,'2021 estimates'!$AP40)/100000</f>
        <v>1.1790639152258789E-5</v>
      </c>
      <c r="U40" s="22">
        <v>0</v>
      </c>
      <c r="V40" s="124">
        <f>IF('2021 estimates'!AH40&lt;&gt;"",'2021 estimates'!AH40*5/4,IF('2021 estimates'!AM40&lt;&gt;"",'2021 estimates'!AM40*15/14,'2021 estimates'!AN40*15/14))/100000</f>
        <v>1.6249999999999999E-5</v>
      </c>
      <c r="W40" s="124">
        <f>IF('2021 estimates'!AI40&lt;&gt;"",'2021 estimates'!AI40,IF('2021 estimates'!AM40&lt;&gt;"",'2021 estimates'!AM40*15/14,'2021 estimates'!AN40*15/14))/100000</f>
        <v>3.0000000000000001E-5</v>
      </c>
      <c r="X40" s="124">
        <f>IF('2021 estimates'!AJ40&lt;&gt;"",'2021 estimates'!AJ40,IF('2021 estimates'!AM40&lt;&gt;"",'2021 estimates'!AM40*15/14,'2021 estimates'!AN40*15/14))/100000</f>
        <v>3.1999999999999999E-5</v>
      </c>
      <c r="Y40" s="124">
        <f>IF('2021 estimates'!AK40&lt;&gt;"",'2021 estimates'!AK40,'2021 estimates'!$AQ40)/100000</f>
        <v>1.403647518126046E-5</v>
      </c>
      <c r="Z40" s="81">
        <f>VLOOKUP($A40,'Mortality-WHO Global Health Obs'!$B$3:$Q$218,7,FALSE)</f>
        <v>1.6650000000000002E-2</v>
      </c>
      <c r="AA40" s="82">
        <f>VLOOKUP($A40,'Mortality-WHO Global Health Obs'!$B$3:$Q$218,9,FALSE)</f>
        <v>6.7000000000000002E-4</v>
      </c>
      <c r="AB40" s="82">
        <f>VLOOKUP($A40,'Mortality-WHO Global Health Obs'!$B$3:$Q$218,11,FALSE)</f>
        <v>2.9E-4</v>
      </c>
      <c r="AC40" s="82">
        <f>VLOOKUP($A40,'Mortality-WHO Global Health Obs'!$B$3:$Q$218,13,FALSE)</f>
        <v>3.3E-4</v>
      </c>
      <c r="AD40" s="82">
        <f>VLOOKUP($A40,'Mortality-WHO Global Health Obs'!$B$3:$Q$218,15,FALSE)</f>
        <v>1.0300000000000001E-3</v>
      </c>
      <c r="AE40" s="81">
        <f>VLOOKUP($A40,'Mortality-WHO Global Health Obs'!$B$3:$Q$218,8,FALSE)</f>
        <v>1.389E-2</v>
      </c>
      <c r="AF40" s="82">
        <f>VLOOKUP($A40,'Mortality-WHO Global Health Obs'!$B$3:$Q$218,10,FALSE)</f>
        <v>5.8E-4</v>
      </c>
      <c r="AG40" s="82">
        <f>VLOOKUP($A40,'Mortality-WHO Global Health Obs'!$B$3:$Q$218,12,FALSE)</f>
        <v>2.3000000000000001E-4</v>
      </c>
      <c r="AH40" s="82">
        <f>VLOOKUP($A40,'Mortality-WHO Global Health Obs'!$B$3:$Q$218,14,FALSE)</f>
        <v>2.7E-4</v>
      </c>
      <c r="AI40" s="82">
        <f>VLOOKUP($A40,'Mortality-WHO Global Health Obs'!$B$3:$Q$218,16,FALSE)</f>
        <v>5.9999999999999995E-4</v>
      </c>
      <c r="AJ40" s="81">
        <f t="shared" si="233"/>
        <v>4.0033782055847698E-2</v>
      </c>
      <c r="AK40" s="82">
        <f t="shared" si="224"/>
        <v>1.6109690076527301E-3</v>
      </c>
      <c r="AL40" s="82">
        <f t="shared" si="225"/>
        <v>6.9728509286461451E-4</v>
      </c>
      <c r="AM40" s="82">
        <f t="shared" si="226"/>
        <v>7.9346234705283719E-4</v>
      </c>
      <c r="AN40" s="82">
        <f t="shared" si="227"/>
        <v>2.4765642953467346E-3</v>
      </c>
      <c r="AO40" s="81">
        <f t="shared" si="228"/>
        <v>3.339755151686033E-2</v>
      </c>
      <c r="AP40" s="82">
        <f t="shared" si="229"/>
        <v>1.394570185729229E-3</v>
      </c>
      <c r="AQ40" s="82">
        <f t="shared" si="230"/>
        <v>5.5301921158228053E-4</v>
      </c>
      <c r="AR40" s="82">
        <f t="shared" si="231"/>
        <v>6.4919646577050322E-4</v>
      </c>
      <c r="AS40" s="82">
        <f t="shared" si="232"/>
        <v>1.4426588128233402E-3</v>
      </c>
      <c r="AT40" s="272">
        <f t="shared" si="46"/>
        <v>0</v>
      </c>
      <c r="AU40" s="266">
        <f t="shared" si="2"/>
        <v>5.8297838307207169E-3</v>
      </c>
      <c r="AV40" s="266">
        <f t="shared" si="3"/>
        <v>1.2921895708605639E-2</v>
      </c>
      <c r="AW40" s="266">
        <f t="shared" si="4"/>
        <v>1.6672080800694666E-2</v>
      </c>
      <c r="AX40" s="266">
        <f t="shared" si="47"/>
        <v>6.2450889593262861E-3</v>
      </c>
      <c r="AY40" s="272">
        <f t="shared" si="48"/>
        <v>0</v>
      </c>
      <c r="AZ40" s="266">
        <f t="shared" si="5"/>
        <v>8.0678899501850903E-3</v>
      </c>
      <c r="BA40" s="266">
        <f t="shared" si="6"/>
        <v>1.5500845482381977E-2</v>
      </c>
      <c r="BB40" s="266">
        <f t="shared" si="7"/>
        <v>1.6553539600566703E-2</v>
      </c>
      <c r="BC40" s="266">
        <f t="shared" si="8"/>
        <v>7.1551960226579753E-3</v>
      </c>
      <c r="BD40" s="74">
        <f t="shared" si="49"/>
        <v>0</v>
      </c>
      <c r="BE40" s="515">
        <f t="shared" si="64"/>
        <v>0</v>
      </c>
      <c r="BF40" s="515">
        <f t="shared" si="65"/>
        <v>5.8250918105486899E-3</v>
      </c>
      <c r="BG40" s="515">
        <f t="shared" si="66"/>
        <v>1.1640807133367259E-2</v>
      </c>
      <c r="BH40" s="515">
        <f t="shared" si="67"/>
        <v>1.7447161061526346E-2</v>
      </c>
      <c r="BI40" s="515">
        <f t="shared" si="68"/>
        <v>2.4150664182122236E-2</v>
      </c>
      <c r="BJ40" s="515">
        <f t="shared" si="69"/>
        <v>3.7051222310039322E-2</v>
      </c>
      <c r="BK40" s="515">
        <f t="shared" si="70"/>
        <v>4.9942788206522981E-2</v>
      </c>
      <c r="BL40" s="515">
        <f t="shared" si="71"/>
        <v>6.2825368139536611E-2</v>
      </c>
      <c r="BM40" s="515">
        <f t="shared" si="72"/>
        <v>7.5698968372674577E-2</v>
      </c>
      <c r="BN40" s="515">
        <f t="shared" si="73"/>
        <v>8.8464364246212679E-2</v>
      </c>
      <c r="BO40" s="515">
        <f t="shared" si="74"/>
        <v>0.10505966803450317</v>
      </c>
      <c r="BP40" s="515">
        <f t="shared" si="75"/>
        <v>0.12164180929677472</v>
      </c>
      <c r="BQ40" s="515">
        <f t="shared" si="76"/>
        <v>0.13821079847285375</v>
      </c>
      <c r="BR40" s="515">
        <f t="shared" si="77"/>
        <v>0.15476664599428638</v>
      </c>
      <c r="BS40" s="515">
        <f t="shared" si="78"/>
        <v>0.16871522163281538</v>
      </c>
      <c r="BT40" s="515">
        <f t="shared" si="79"/>
        <v>0.17453526985359827</v>
      </c>
      <c r="BU40" s="515">
        <f t="shared" si="80"/>
        <v>0.18034092218429201</v>
      </c>
      <c r="BV40" s="515">
        <f t="shared" si="81"/>
        <v>0.18613221423313278</v>
      </c>
      <c r="BW40" s="516">
        <f t="shared" si="82"/>
        <v>0.19190918152027972</v>
      </c>
      <c r="BX40" s="515">
        <v>0</v>
      </c>
      <c r="BY40" s="515">
        <f t="shared" si="83"/>
        <v>0</v>
      </c>
      <c r="BZ40" s="515">
        <f t="shared" si="84"/>
        <v>8.0622682516296555E-3</v>
      </c>
      <c r="CA40" s="515">
        <f t="shared" si="85"/>
        <v>1.6113300940537565E-2</v>
      </c>
      <c r="CB40" s="515">
        <f t="shared" si="86"/>
        <v>2.4153113724583994E-2</v>
      </c>
      <c r="CC40" s="515">
        <f t="shared" si="87"/>
        <v>3.3491670836447066E-2</v>
      </c>
      <c r="CD40" s="515">
        <f t="shared" si="88"/>
        <v>4.8969714954132215E-2</v>
      </c>
      <c r="CE40" s="515">
        <f t="shared" si="89"/>
        <v>6.4439201782453367E-2</v>
      </c>
      <c r="CF40" s="515">
        <f t="shared" si="90"/>
        <v>7.990013605244764E-2</v>
      </c>
      <c r="CG40" s="515">
        <f t="shared" si="91"/>
        <v>9.5352522492536521E-2</v>
      </c>
      <c r="CH40" s="515">
        <f t="shared" si="92"/>
        <v>0.11092572527491204</v>
      </c>
      <c r="CI40" s="515">
        <f t="shared" si="93"/>
        <v>0.12740190415083644</v>
      </c>
      <c r="CJ40" s="515">
        <f t="shared" si="94"/>
        <v>0.14386739022090661</v>
      </c>
      <c r="CK40" s="515">
        <f t="shared" si="95"/>
        <v>0.16032219042460155</v>
      </c>
      <c r="CL40" s="515">
        <f t="shared" si="96"/>
        <v>0.17676631169689661</v>
      </c>
      <c r="CM40" s="515">
        <f t="shared" si="97"/>
        <v>0.19038343792208176</v>
      </c>
      <c r="CN40" s="515">
        <f t="shared" si="98"/>
        <v>0.19725901609198238</v>
      </c>
      <c r="CO40" s="515">
        <f t="shared" si="99"/>
        <v>0.20412468229995162</v>
      </c>
      <c r="CP40" s="515">
        <f t="shared" si="100"/>
        <v>0.21098045083525904</v>
      </c>
      <c r="CQ40" s="516">
        <f t="shared" si="101"/>
        <v>0.21782633596657444</v>
      </c>
      <c r="CR40" s="515">
        <f t="shared" si="102"/>
        <v>0</v>
      </c>
      <c r="CS40" s="515">
        <f t="shared" si="103"/>
        <v>2.9148919153603584E-3</v>
      </c>
      <c r="CT40" s="515">
        <f t="shared" si="104"/>
        <v>8.7399837259090479E-3</v>
      </c>
      <c r="CU40" s="515">
        <f t="shared" si="105"/>
        <v>1.4555699048727617E-2</v>
      </c>
      <c r="CV40" s="515">
        <f t="shared" si="106"/>
        <v>2.0362052976886705E-2</v>
      </c>
      <c r="CW40" s="515">
        <f t="shared" si="107"/>
        <v>3.0611612036425054E-2</v>
      </c>
      <c r="CX40" s="515">
        <f t="shared" si="108"/>
        <v>4.351217016434214E-2</v>
      </c>
      <c r="CY40" s="515">
        <f t="shared" si="109"/>
        <v>5.6403736060825799E-2</v>
      </c>
      <c r="CZ40" s="515">
        <f t="shared" si="110"/>
        <v>6.9286315993839429E-2</v>
      </c>
      <c r="DA40" s="515">
        <f t="shared" si="111"/>
        <v>8.2159916226977395E-2</v>
      </c>
      <c r="DB40" s="515">
        <f t="shared" si="112"/>
        <v>9.6800404646560007E-2</v>
      </c>
      <c r="DC40" s="515">
        <f t="shared" si="113"/>
        <v>0.1133957084348505</v>
      </c>
      <c r="DD40" s="515">
        <f t="shared" si="114"/>
        <v>0.12997784969712206</v>
      </c>
      <c r="DE40" s="515">
        <f t="shared" si="115"/>
        <v>0.14654683887320108</v>
      </c>
      <c r="DF40" s="515">
        <f t="shared" si="116"/>
        <v>0.16310268639463371</v>
      </c>
      <c r="DG40" s="515">
        <f t="shared" si="117"/>
        <v>0.17183776611247853</v>
      </c>
      <c r="DH40" s="515">
        <f t="shared" si="118"/>
        <v>0.17765781433326142</v>
      </c>
      <c r="DI40" s="515">
        <f t="shared" si="119"/>
        <v>0.18346346666395516</v>
      </c>
      <c r="DJ40" s="515">
        <f t="shared" si="120"/>
        <v>0.18925475871279593</v>
      </c>
      <c r="DK40" s="516">
        <f t="shared" si="121"/>
        <v>0.19503172599994287</v>
      </c>
      <c r="DL40" s="515">
        <f t="shared" si="122"/>
        <v>0</v>
      </c>
      <c r="DM40" s="515">
        <f t="shared" si="123"/>
        <v>4.0339449750925451E-3</v>
      </c>
      <c r="DN40" s="515">
        <f t="shared" si="124"/>
        <v>1.2096213226722202E-2</v>
      </c>
      <c r="DO40" s="515">
        <f t="shared" si="125"/>
        <v>2.0147245915630111E-2</v>
      </c>
      <c r="DP40" s="515">
        <f t="shared" si="126"/>
        <v>2.818705869967654E-2</v>
      </c>
      <c r="DQ40" s="515">
        <f t="shared" si="127"/>
        <v>4.1242093577638056E-2</v>
      </c>
      <c r="DR40" s="515">
        <f t="shared" si="128"/>
        <v>5.6720137695323206E-2</v>
      </c>
      <c r="DS40" s="515">
        <f t="shared" si="129"/>
        <v>7.2189624523644358E-2</v>
      </c>
      <c r="DT40" s="515">
        <f t="shared" si="130"/>
        <v>8.765055879363863E-2</v>
      </c>
      <c r="DU40" s="515">
        <f t="shared" si="131"/>
        <v>0.10310294523372751</v>
      </c>
      <c r="DV40" s="515">
        <f t="shared" si="132"/>
        <v>0.1192024950751954</v>
      </c>
      <c r="DW40" s="515">
        <f t="shared" si="133"/>
        <v>0.13567867395111979</v>
      </c>
      <c r="DX40" s="515">
        <f t="shared" si="134"/>
        <v>0.15214416002118997</v>
      </c>
      <c r="DY40" s="515">
        <f t="shared" si="135"/>
        <v>0.16859896022488491</v>
      </c>
      <c r="DZ40" s="515">
        <f t="shared" si="136"/>
        <v>0.18504308149717996</v>
      </c>
      <c r="EA40" s="515">
        <f t="shared" si="137"/>
        <v>0.19396103593341074</v>
      </c>
      <c r="EB40" s="515">
        <f t="shared" si="138"/>
        <v>0.20083661410331136</v>
      </c>
      <c r="EC40" s="515">
        <f t="shared" si="139"/>
        <v>0.2077022803112806</v>
      </c>
      <c r="ED40" s="515">
        <f t="shared" si="140"/>
        <v>0.21455804884658802</v>
      </c>
      <c r="EE40" s="516">
        <f t="shared" si="141"/>
        <v>0.22140393397790342</v>
      </c>
      <c r="EF40" s="276">
        <f t="shared" si="142"/>
        <v>0</v>
      </c>
      <c r="EG40" s="276">
        <f t="shared" si="143"/>
        <v>4.6920201720270543E-6</v>
      </c>
      <c r="EH40" s="276">
        <f t="shared" si="144"/>
        <v>1.4068507902147624E-5</v>
      </c>
      <c r="EI40" s="276">
        <f t="shared" si="145"/>
        <v>2.3429902561633001E-5</v>
      </c>
      <c r="EJ40" s="276">
        <f t="shared" si="146"/>
        <v>3.2776228445377794E-5</v>
      </c>
      <c r="EK40" s="276">
        <f t="shared" si="147"/>
        <v>2.1337580688550605E-5</v>
      </c>
      <c r="EL40" s="276">
        <f t="shared" si="148"/>
        <v>3.0329812121976121E-5</v>
      </c>
      <c r="EM40" s="276">
        <f t="shared" si="149"/>
        <v>3.9315775592004194E-5</v>
      </c>
      <c r="EN40" s="276">
        <f t="shared" si="150"/>
        <v>4.8295475467668869E-5</v>
      </c>
      <c r="EO40" s="276">
        <f t="shared" si="151"/>
        <v>5.7268916114958763E-5</v>
      </c>
      <c r="EP40" s="276">
        <f t="shared" si="152"/>
        <v>7.6777012404173378E-5</v>
      </c>
      <c r="EQ40" s="276">
        <f t="shared" si="153"/>
        <v>8.9939538423116876E-5</v>
      </c>
      <c r="ER40" s="276">
        <f t="shared" si="154"/>
        <v>1.0309162461562457E-4</v>
      </c>
      <c r="ES40" s="276">
        <f t="shared" si="155"/>
        <v>1.1623327926202011E-4</v>
      </c>
      <c r="ET40" s="276">
        <f t="shared" si="156"/>
        <v>1.293645106360597E-4</v>
      </c>
      <c r="EU40" s="276">
        <f t="shared" si="157"/>
        <v>4.2504073854339496E-4</v>
      </c>
      <c r="EV40" s="276">
        <f t="shared" si="158"/>
        <v>4.3943662863254161E-4</v>
      </c>
      <c r="EW40" s="276">
        <f t="shared" si="159"/>
        <v>4.5379691048553675E-4</v>
      </c>
      <c r="EX40" s="276">
        <f t="shared" si="160"/>
        <v>4.6812167217935758E-4</v>
      </c>
      <c r="EY40" s="277">
        <f t="shared" si="161"/>
        <v>4.8241100157312263E-4</v>
      </c>
      <c r="EZ40" s="276">
        <f t="shared" si="162"/>
        <v>0</v>
      </c>
      <c r="FA40" s="276">
        <f t="shared" si="163"/>
        <v>5.6216985554349352E-6</v>
      </c>
      <c r="FB40" s="276">
        <f t="shared" si="164"/>
        <v>1.68572612771787E-5</v>
      </c>
      <c r="FC40" s="276">
        <f t="shared" si="165"/>
        <v>2.8077166138661021E-5</v>
      </c>
      <c r="FD40" s="276">
        <f t="shared" si="166"/>
        <v>3.9281434960648173E-5</v>
      </c>
      <c r="FE40" s="276">
        <f t="shared" si="167"/>
        <v>2.2801364696833931E-5</v>
      </c>
      <c r="FF40" s="276">
        <f t="shared" si="168"/>
        <v>3.135865406083416E-5</v>
      </c>
      <c r="FG40" s="276">
        <f t="shared" si="169"/>
        <v>3.9911212387714815E-5</v>
      </c>
      <c r="FH40" s="276">
        <f t="shared" si="170"/>
        <v>4.8459042293106989E-5</v>
      </c>
      <c r="FI40" s="276">
        <f t="shared" si="171"/>
        <v>5.7002146391195709E-5</v>
      </c>
      <c r="FJ40" s="276">
        <f t="shared" si="172"/>
        <v>7.7360724642318594E-5</v>
      </c>
      <c r="FK40" s="276">
        <f t="shared" si="173"/>
        <v>8.8053530496541056E-5</v>
      </c>
      <c r="FL40" s="276">
        <f t="shared" si="174"/>
        <v>9.8739396871780127E-5</v>
      </c>
      <c r="FM40" s="276">
        <f t="shared" si="175"/>
        <v>1.0941832827165902E-4</v>
      </c>
      <c r="FN40" s="276">
        <f t="shared" si="176"/>
        <v>1.2009032919687813E-4</v>
      </c>
      <c r="FO40" s="276">
        <f t="shared" si="177"/>
        <v>2.7961785275737813E-4</v>
      </c>
      <c r="FP40" s="276">
        <f t="shared" si="178"/>
        <v>2.8952981468870719E-4</v>
      </c>
      <c r="FQ40" s="276">
        <f t="shared" si="179"/>
        <v>2.9942748735055217E-4</v>
      </c>
      <c r="FR40" s="276">
        <f t="shared" si="180"/>
        <v>3.0931089134259097E-4</v>
      </c>
      <c r="FS40" s="277">
        <f t="shared" si="181"/>
        <v>3.1918004723480457E-4</v>
      </c>
      <c r="FT40" s="74">
        <f>SUM($EF40:EF40)</f>
        <v>0</v>
      </c>
      <c r="FU40" s="276">
        <f>SUM($EF40:EG40)</f>
        <v>4.6920201720270543E-6</v>
      </c>
      <c r="FV40" s="276">
        <f>SUM($EF40:EH40)</f>
        <v>1.876052807417468E-5</v>
      </c>
      <c r="FW40" s="276">
        <f>SUM($EF40:EI40)</f>
        <v>4.2190430635807681E-5</v>
      </c>
      <c r="FX40" s="276">
        <f>SUM($EF40:EJ40)</f>
        <v>7.4966659081185475E-5</v>
      </c>
      <c r="FY40" s="276">
        <f>SUM($EF40:EK40)</f>
        <v>9.630423976973608E-5</v>
      </c>
      <c r="FZ40" s="276">
        <f>SUM($EF40:EL40)</f>
        <v>1.2663405189171221E-4</v>
      </c>
      <c r="GA40" s="276">
        <f>SUM($EF40:EM40)</f>
        <v>1.659498274837164E-4</v>
      </c>
      <c r="GB40" s="276">
        <f>SUM($EF40:EN40)</f>
        <v>2.1424530295138528E-4</v>
      </c>
      <c r="GC40" s="276">
        <f>SUM($EF40:EO40)</f>
        <v>2.7151421906634405E-4</v>
      </c>
      <c r="GD40" s="276">
        <f>SUM($EF40:EP40)</f>
        <v>3.4829123147051743E-4</v>
      </c>
      <c r="GE40" s="276">
        <f>SUM($EF40:EQ40)</f>
        <v>4.3823076989363432E-4</v>
      </c>
      <c r="GF40" s="276">
        <f>SUM($EF40:ER40)</f>
        <v>5.4132239450925893E-4</v>
      </c>
      <c r="GG40" s="276">
        <f>SUM($EF40:ES40)</f>
        <v>6.5755567377127899E-4</v>
      </c>
      <c r="GH40" s="276">
        <f>SUM($EF40:ET40)</f>
        <v>7.8692018440733866E-4</v>
      </c>
      <c r="GI40" s="276">
        <f>SUM($EF40:EU40)</f>
        <v>1.2119609229507336E-3</v>
      </c>
      <c r="GJ40" s="276">
        <f>SUM($EF40:EV40)</f>
        <v>1.6513975515832753E-3</v>
      </c>
      <c r="GK40" s="276">
        <f>SUM($EF40:EW40)</f>
        <v>2.1051944620688119E-3</v>
      </c>
      <c r="GL40" s="276">
        <f>SUM($EF40:EX40)</f>
        <v>2.5733161342481694E-3</v>
      </c>
      <c r="GM40" s="276">
        <f>SUM($EF40:EY40)</f>
        <v>3.055727135821292E-3</v>
      </c>
      <c r="GN40" s="74">
        <f>SUM($EZ40:EZ40)</f>
        <v>0</v>
      </c>
      <c r="GO40" s="276">
        <f>SUM($EZ40:FA40)</f>
        <v>5.6216985554349352E-6</v>
      </c>
      <c r="GP40" s="276">
        <f>SUM($EZ40:FB40)</f>
        <v>2.2478959832613635E-5</v>
      </c>
      <c r="GQ40" s="276">
        <f>SUM($EZ40:FC40)</f>
        <v>5.0556125971274653E-5</v>
      </c>
      <c r="GR40" s="276">
        <f>SUM($EZ40:FD40)</f>
        <v>8.9837560931922819E-5</v>
      </c>
      <c r="GS40" s="276">
        <f>SUM($EZ40:FE40)</f>
        <v>1.1263892562875675E-4</v>
      </c>
      <c r="GT40" s="276">
        <f>SUM($EZ40:FF40)</f>
        <v>1.4399757968959091E-4</v>
      </c>
      <c r="GU40" s="276">
        <f>SUM($EZ40:FG40)</f>
        <v>1.8390879207730572E-4</v>
      </c>
      <c r="GV40" s="276">
        <f>SUM($EZ40:FH40)</f>
        <v>2.3236783437041272E-4</v>
      </c>
      <c r="GW40" s="276">
        <f>SUM($EZ40:FI40)</f>
        <v>2.8936998076160842E-4</v>
      </c>
      <c r="GX40" s="276">
        <f>SUM($EZ40:FJ40)</f>
        <v>3.6673070540392701E-4</v>
      </c>
      <c r="GY40" s="276">
        <f>SUM($EZ40:FK40)</f>
        <v>4.5478423590046807E-4</v>
      </c>
      <c r="GZ40" s="276">
        <f>SUM($EZ40:FL40)</f>
        <v>5.5352363277224822E-4</v>
      </c>
      <c r="HA40" s="276">
        <f>SUM($EZ40:FM40)</f>
        <v>6.6294196104390722E-4</v>
      </c>
      <c r="HB40" s="276">
        <f>SUM($EZ40:FN40)</f>
        <v>7.8303229024078531E-4</v>
      </c>
      <c r="HC40" s="276">
        <f>SUM($EZ40:FO40)</f>
        <v>1.0626501429981635E-3</v>
      </c>
      <c r="HD40" s="276">
        <f>SUM($EZ40:FP40)</f>
        <v>1.3521799576868706E-3</v>
      </c>
      <c r="HE40" s="276">
        <f>SUM($EZ40:FQ40)</f>
        <v>1.6516074450374227E-3</v>
      </c>
      <c r="HF40" s="276">
        <f>SUM($EZ40:FR40)</f>
        <v>1.9609183363800135E-3</v>
      </c>
      <c r="HG40" s="277">
        <f>SUM($EZ40:FS40)</f>
        <v>2.2800983836148182E-3</v>
      </c>
      <c r="HH40" s="74">
        <f t="shared" si="234"/>
        <v>0</v>
      </c>
      <c r="HI40" s="276">
        <f t="shared" si="183"/>
        <v>5.8250918105486899E-3</v>
      </c>
      <c r="HJ40" s="276">
        <f t="shared" si="184"/>
        <v>1.1640807133367259E-2</v>
      </c>
      <c r="HK40" s="276">
        <f t="shared" si="185"/>
        <v>1.7447161061526346E-2</v>
      </c>
      <c r="HL40" s="276">
        <f t="shared" si="186"/>
        <v>2.3244168663801683E-2</v>
      </c>
      <c r="HM40" s="276">
        <f t="shared" si="187"/>
        <v>3.7051222310039322E-2</v>
      </c>
      <c r="HN40" s="276">
        <f t="shared" si="188"/>
        <v>4.9942788206522981E-2</v>
      </c>
      <c r="HO40" s="276">
        <f t="shared" si="189"/>
        <v>6.2825368139536611E-2</v>
      </c>
      <c r="HP40" s="276">
        <f t="shared" si="190"/>
        <v>7.5698968372674577E-2</v>
      </c>
      <c r="HQ40" s="276">
        <f t="shared" si="191"/>
        <v>8.8563595165165251E-2</v>
      </c>
      <c r="HR40" s="276">
        <f t="shared" si="192"/>
        <v>0.10505966803450317</v>
      </c>
      <c r="HS40" s="276">
        <f t="shared" si="193"/>
        <v>0.12164180929677472</v>
      </c>
      <c r="HT40" s="276">
        <f t="shared" si="194"/>
        <v>0.13821079847285375</v>
      </c>
      <c r="HU40" s="276">
        <f t="shared" si="195"/>
        <v>0.15476664599428638</v>
      </c>
      <c r="HV40" s="276">
        <f t="shared" si="196"/>
        <v>0.17130936228434498</v>
      </c>
      <c r="HW40" s="276">
        <f t="shared" si="197"/>
        <v>0.17453526985359827</v>
      </c>
      <c r="HX40" s="276">
        <f t="shared" si="198"/>
        <v>0.18034092218429201</v>
      </c>
      <c r="HY40" s="276">
        <f t="shared" si="199"/>
        <v>0.18613221423313278</v>
      </c>
      <c r="HZ40" s="276">
        <f t="shared" si="200"/>
        <v>0.19190918152027972</v>
      </c>
      <c r="IA40" s="277">
        <f t="shared" si="201"/>
        <v>0.1976718594780329</v>
      </c>
      <c r="IB40" s="276">
        <f t="shared" si="202"/>
        <v>0</v>
      </c>
      <c r="IC40" s="276">
        <f t="shared" si="203"/>
        <v>8.0622682516296555E-3</v>
      </c>
      <c r="ID40" s="276">
        <f t="shared" si="204"/>
        <v>1.6113300940537565E-2</v>
      </c>
      <c r="IE40" s="276">
        <f t="shared" si="205"/>
        <v>2.4153113724583994E-2</v>
      </c>
      <c r="IF40" s="276">
        <f t="shared" si="206"/>
        <v>3.218172223980844E-2</v>
      </c>
      <c r="IG40" s="276">
        <f t="shared" si="207"/>
        <v>4.8969714954132215E-2</v>
      </c>
      <c r="IH40" s="276">
        <f t="shared" si="208"/>
        <v>6.4439201782453367E-2</v>
      </c>
      <c r="II40" s="276">
        <f t="shared" si="209"/>
        <v>7.990013605244764E-2</v>
      </c>
      <c r="IJ40" s="276">
        <f t="shared" si="210"/>
        <v>9.5352522492536521E-2</v>
      </c>
      <c r="IK40" s="276">
        <f t="shared" si="211"/>
        <v>0.11079636582852731</v>
      </c>
      <c r="IL40" s="276">
        <f t="shared" si="212"/>
        <v>0.12740190415083644</v>
      </c>
      <c r="IM40" s="276">
        <f t="shared" si="213"/>
        <v>0.14386739022090661</v>
      </c>
      <c r="IN40" s="276">
        <f t="shared" si="214"/>
        <v>0.16032219042460155</v>
      </c>
      <c r="IO40" s="276">
        <f t="shared" si="215"/>
        <v>0.17676631169689661</v>
      </c>
      <c r="IP40" s="276">
        <f t="shared" si="216"/>
        <v>0.19319976096826644</v>
      </c>
      <c r="IQ40" s="276">
        <f t="shared" si="217"/>
        <v>0.19725901609198238</v>
      </c>
      <c r="IR40" s="276">
        <f t="shared" si="218"/>
        <v>0.20412468229995162</v>
      </c>
      <c r="IS40" s="276">
        <f t="shared" si="219"/>
        <v>0.21098045083525904</v>
      </c>
      <c r="IT40" s="276">
        <f t="shared" si="220"/>
        <v>0.21782633596657444</v>
      </c>
      <c r="IU40" s="277">
        <f t="shared" si="221"/>
        <v>0.22466235194199763</v>
      </c>
      <c r="IV40" s="74">
        <f t="shared" si="50"/>
        <v>1.7960198490940933</v>
      </c>
      <c r="IW40" s="275">
        <f t="shared" si="51"/>
        <v>10.47061761433765</v>
      </c>
      <c r="IX40" s="275">
        <f t="shared" si="52"/>
        <v>24.156000175017851</v>
      </c>
      <c r="IY40" s="275">
        <f t="shared" si="53"/>
        <v>34.59209567086824</v>
      </c>
      <c r="IZ40" s="275">
        <f t="shared" si="54"/>
        <v>12.140879212816531</v>
      </c>
      <c r="JA40" s="275">
        <f t="shared" si="55"/>
        <v>17.753683327329458</v>
      </c>
      <c r="JB40" s="74">
        <f t="shared" si="56"/>
        <v>2.595021987308181</v>
      </c>
      <c r="JC40" s="275">
        <f t="shared" si="57"/>
        <v>13.965906338108192</v>
      </c>
      <c r="JD40" s="275">
        <f t="shared" si="58"/>
        <v>29.399702848859626</v>
      </c>
      <c r="JE40" s="275">
        <f t="shared" si="59"/>
        <v>40.714015546947806</v>
      </c>
      <c r="JF40" s="275">
        <f t="shared" si="60"/>
        <v>15.320210391425334</v>
      </c>
      <c r="JG40" s="275">
        <f t="shared" si="61"/>
        <v>21.668661680305952</v>
      </c>
      <c r="JH40" s="524">
        <f t="shared" si="38"/>
        <v>0.97797640610345726</v>
      </c>
      <c r="JI40" s="525">
        <f t="shared" si="39"/>
        <v>1.8940875344501842</v>
      </c>
      <c r="JJ40" s="524">
        <f t="shared" si="40"/>
        <v>1.1856456772655428</v>
      </c>
      <c r="JK40" s="525">
        <f t="shared" si="41"/>
        <v>2.2233590573913498</v>
      </c>
      <c r="JL40" s="524">
        <f t="shared" si="42"/>
        <v>2.1636220833689999</v>
      </c>
      <c r="JM40" s="525">
        <f t="shared" si="43"/>
        <v>4.1174465918415342</v>
      </c>
      <c r="JN40" s="7">
        <f t="shared" si="62"/>
        <v>1.5699524746481241E-3</v>
      </c>
      <c r="JO40" s="7">
        <f t="shared" si="63"/>
        <v>5.3358255194361102E-3</v>
      </c>
    </row>
    <row r="41" spans="1:275" s="3" customFormat="1" ht="13.5" customHeight="1" x14ac:dyDescent="0.2">
      <c r="A41" s="3" t="str">
        <f>'2021 estimates'!B41</f>
        <v>Central African Republic</v>
      </c>
      <c r="B41" s="3" t="str">
        <f>VLOOKUP(A41,'2021 estimates'!$B$4:$C$218,2)</f>
        <v>AFR</v>
      </c>
      <c r="C41" s="371" t="str">
        <f>VLOOKUP(A41,'2021 estimates'!$B$4:$F$218,4,FALSE)</f>
        <v>Sub-Saharan Africa</v>
      </c>
      <c r="D41" s="695">
        <f>'2021 estimates'!Q41</f>
        <v>81.003217021782802</v>
      </c>
      <c r="E41" s="4">
        <f>'2021 estimates'!R41</f>
        <v>362.26836643945961</v>
      </c>
      <c r="F41" s="47">
        <f>1000*'2021 estimates'!G41/5</f>
        <v>75173.600000000006</v>
      </c>
      <c r="G41" s="47">
        <f t="shared" si="44"/>
        <v>75173.600000000006</v>
      </c>
      <c r="H41" s="47">
        <f>1000*'2021 estimates'!H41/5</f>
        <v>70338.2</v>
      </c>
      <c r="I41" s="47">
        <f>1000*'2021 estimates'!I41/5</f>
        <v>67462.600000000006</v>
      </c>
      <c r="J41" s="47">
        <f>1000*'2021 estimates'!J41/5</f>
        <v>61069.8</v>
      </c>
      <c r="K41" s="47">
        <f>1000*'2021 estimates'!K41/5</f>
        <v>73974.600000000006</v>
      </c>
      <c r="L41" s="73">
        <f t="shared" si="45"/>
        <v>73974.600000000006</v>
      </c>
      <c r="M41" s="47">
        <f>1000*'2021 estimates'!L41/5</f>
        <v>69557.8</v>
      </c>
      <c r="N41" s="47">
        <f>1000*'2021 estimates'!M41/5</f>
        <v>66954</v>
      </c>
      <c r="O41" s="47">
        <f>1000*'2021 estimates'!N41/5</f>
        <v>60918</v>
      </c>
      <c r="P41" s="22">
        <v>0</v>
      </c>
      <c r="Q41" s="124">
        <f>IF('2021 estimates'!AD41&lt;&gt;"",'2021 estimates'!AD41*5/4,IF('2021 estimates'!AL41&lt;&gt;"",'2021 estimates'!AL41*15/14,'2021 estimates'!AN41*15/14))/100000</f>
        <v>4.0714285714285717E-6</v>
      </c>
      <c r="R41" s="124">
        <f>IF('2021 estimates'!AE41&lt;&gt;"",'2021 estimates'!AE41,IF('2021 estimates'!AL41&lt;&gt;"",'2021 estimates'!AL41*15/14,'2021 estimates'!AN41*15/14))/100000</f>
        <v>4.0714285714285717E-6</v>
      </c>
      <c r="S41" s="124">
        <f>IF('2021 estimates'!AF41&lt;&gt;"",'2021 estimates'!AF41,IF('2021 estimates'!AL41&lt;&gt;"",'2021 estimates'!AL41*15/14,'2021 estimates'!AN41*15/14))/100000</f>
        <v>4.0714285714285717E-6</v>
      </c>
      <c r="T41" s="124">
        <f>IF('2021 estimates'!AG41&lt;&gt;"",'2021 estimates'!AG41,'2021 estimates'!$AP41)/100000</f>
        <v>2.2463318665579138E-5</v>
      </c>
      <c r="U41" s="22">
        <v>0</v>
      </c>
      <c r="V41" s="124">
        <f>IF('2021 estimates'!AH41&lt;&gt;"",'2021 estimates'!AH41*5/4,IF('2021 estimates'!AM41&lt;&gt;"",'2021 estimates'!AM41*15/14,'2021 estimates'!AN41*15/14))/100000</f>
        <v>4.0714285714285717E-6</v>
      </c>
      <c r="W41" s="124">
        <f>IF('2021 estimates'!AI41&lt;&gt;"",'2021 estimates'!AI41,IF('2021 estimates'!AM41&lt;&gt;"",'2021 estimates'!AM41*15/14,'2021 estimates'!AN41*15/14))/100000</f>
        <v>4.0714285714285717E-6</v>
      </c>
      <c r="X41" s="124">
        <f>IF('2021 estimates'!AJ41&lt;&gt;"",'2021 estimates'!AJ41,IF('2021 estimates'!AM41&lt;&gt;"",'2021 estimates'!AM41*15/14,'2021 estimates'!AN41*15/14))/100000</f>
        <v>4.0714285714285717E-6</v>
      </c>
      <c r="Y41" s="124">
        <f>IF('2021 estimates'!AK41&lt;&gt;"",'2021 estimates'!AK41,'2021 estimates'!$AQ41)/100000</f>
        <v>2.2463318665579138E-5</v>
      </c>
      <c r="Z41" s="81">
        <f>VLOOKUP($A41,'Mortality-WHO Global Health Obs'!$B$3:$Q$218,7,FALSE)</f>
        <v>0.10288</v>
      </c>
      <c r="AA41" s="82">
        <f>VLOOKUP($A41,'Mortality-WHO Global Health Obs'!$B$3:$Q$218,9,FALSE)</f>
        <v>1.005E-2</v>
      </c>
      <c r="AB41" s="82">
        <f>VLOOKUP($A41,'Mortality-WHO Global Health Obs'!$B$3:$Q$218,11,FALSE)</f>
        <v>3.7599999999999999E-3</v>
      </c>
      <c r="AC41" s="82">
        <f>VLOOKUP($A41,'Mortality-WHO Global Health Obs'!$B$3:$Q$218,13,FALSE)</f>
        <v>1.7099999999999999E-3</v>
      </c>
      <c r="AD41" s="82">
        <f>VLOOKUP($A41,'Mortality-WHO Global Health Obs'!$B$3:$Q$218,15,FALSE)</f>
        <v>4.5500000000000002E-3</v>
      </c>
      <c r="AE41" s="81">
        <f>VLOOKUP($A41,'Mortality-WHO Global Health Obs'!$B$3:$Q$218,8,FALSE)</f>
        <v>8.763E-2</v>
      </c>
      <c r="AF41" s="82">
        <f>VLOOKUP($A41,'Mortality-WHO Global Health Obs'!$B$3:$Q$218,10,FALSE)</f>
        <v>1.0120000000000001E-2</v>
      </c>
      <c r="AG41" s="82">
        <f>VLOOKUP($A41,'Mortality-WHO Global Health Obs'!$B$3:$Q$218,12,FALSE)</f>
        <v>3.49E-3</v>
      </c>
      <c r="AH41" s="82">
        <f>VLOOKUP($A41,'Mortality-WHO Global Health Obs'!$B$3:$Q$218,14,FALSE)</f>
        <v>1.58E-3</v>
      </c>
      <c r="AI41" s="82">
        <f>VLOOKUP($A41,'Mortality-WHO Global Health Obs'!$B$3:$Q$218,16,FALSE)</f>
        <v>3.7100000000000002E-3</v>
      </c>
      <c r="AJ41" s="81">
        <f t="shared" si="233"/>
        <v>37.270169539291608</v>
      </c>
      <c r="AK41" s="82">
        <f t="shared" si="224"/>
        <v>3.6407970827165692</v>
      </c>
      <c r="AL41" s="82">
        <f t="shared" si="225"/>
        <v>1.3621290578123681</v>
      </c>
      <c r="AM41" s="82">
        <f t="shared" si="226"/>
        <v>0.61947890661147587</v>
      </c>
      <c r="AN41" s="82">
        <f t="shared" si="227"/>
        <v>1.6483210672995414</v>
      </c>
      <c r="AO41" s="81">
        <f t="shared" si="228"/>
        <v>31.745576951089845</v>
      </c>
      <c r="AP41" s="82">
        <f t="shared" si="229"/>
        <v>3.6661558683673316</v>
      </c>
      <c r="AQ41" s="82">
        <f t="shared" si="230"/>
        <v>1.2643165988737142</v>
      </c>
      <c r="AR41" s="82">
        <f t="shared" si="231"/>
        <v>0.57238401897434621</v>
      </c>
      <c r="AS41" s="82">
        <f t="shared" si="232"/>
        <v>1.3440156394903953</v>
      </c>
      <c r="AT41" s="272">
        <f t="shared" si="46"/>
        <v>0</v>
      </c>
      <c r="AU41" s="266">
        <f t="shared" si="2"/>
        <v>0.30606394285714289</v>
      </c>
      <c r="AV41" s="266">
        <f t="shared" si="3"/>
        <v>0.28637695714285716</v>
      </c>
      <c r="AW41" s="266">
        <f t="shared" si="4"/>
        <v>0.27466915714285717</v>
      </c>
      <c r="AX41" s="266">
        <f t="shared" si="47"/>
        <v>1.3718303782431849</v>
      </c>
      <c r="AY41" s="272">
        <f t="shared" si="48"/>
        <v>0</v>
      </c>
      <c r="AZ41" s="266">
        <f t="shared" si="5"/>
        <v>0.30118230000000001</v>
      </c>
      <c r="BA41" s="266">
        <f t="shared" si="6"/>
        <v>0.28319961428571433</v>
      </c>
      <c r="BB41" s="266">
        <f t="shared" si="7"/>
        <v>0.27259842857142857</v>
      </c>
      <c r="BC41" s="266">
        <f t="shared" si="8"/>
        <v>1.36842044646975</v>
      </c>
      <c r="BD41" s="74">
        <f t="shared" si="49"/>
        <v>0</v>
      </c>
      <c r="BE41" s="515">
        <f t="shared" si="64"/>
        <v>0</v>
      </c>
      <c r="BF41" s="515">
        <f t="shared" si="65"/>
        <v>0.15704621841782002</v>
      </c>
      <c r="BG41" s="515">
        <f t="shared" si="66"/>
        <v>0.16116576483398093</v>
      </c>
      <c r="BH41" s="515">
        <f t="shared" si="67"/>
        <v>0.16127382641512483</v>
      </c>
      <c r="BI41" s="515">
        <f t="shared" si="68"/>
        <v>0.15090284406335164</v>
      </c>
      <c r="BJ41" s="515">
        <f t="shared" si="69"/>
        <v>0.21850965196910505</v>
      </c>
      <c r="BK41" s="515">
        <f t="shared" si="70"/>
        <v>0.23582476366812127</v>
      </c>
      <c r="BL41" s="515">
        <f t="shared" si="71"/>
        <v>0.24025942198784794</v>
      </c>
      <c r="BM41" s="515">
        <f t="shared" si="72"/>
        <v>0.24139520411588583</v>
      </c>
      <c r="BN41" s="515">
        <f t="shared" si="73"/>
        <v>0.23180536810519164</v>
      </c>
      <c r="BO41" s="515">
        <f t="shared" si="74"/>
        <v>0.33601486359309551</v>
      </c>
      <c r="BP41" s="515">
        <f t="shared" si="75"/>
        <v>0.39210300157952327</v>
      </c>
      <c r="BQ41" s="515">
        <f t="shared" si="76"/>
        <v>0.42229103010855229</v>
      </c>
      <c r="BR41" s="515">
        <f t="shared" si="77"/>
        <v>0.43853897662961511</v>
      </c>
      <c r="BS41" s="515">
        <f t="shared" si="78"/>
        <v>0.40489909880111946</v>
      </c>
      <c r="BT41" s="515">
        <f t="shared" si="79"/>
        <v>0.8957579897907908</v>
      </c>
      <c r="BU41" s="515">
        <f t="shared" si="80"/>
        <v>0.9901857998764132</v>
      </c>
      <c r="BV41" s="515">
        <f t="shared" si="81"/>
        <v>1.0083511249448633</v>
      </c>
      <c r="BW41" s="516">
        <f t="shared" si="82"/>
        <v>1.0118456360909256</v>
      </c>
      <c r="BX41" s="515">
        <v>0</v>
      </c>
      <c r="BY41" s="515">
        <f t="shared" si="83"/>
        <v>0</v>
      </c>
      <c r="BZ41" s="515">
        <f t="shared" si="84"/>
        <v>0.15444245742026541</v>
      </c>
      <c r="CA41" s="515">
        <f t="shared" si="85"/>
        <v>0.15839226046159083</v>
      </c>
      <c r="CB41" s="515">
        <f t="shared" si="86"/>
        <v>0.15849327506810418</v>
      </c>
      <c r="CC41" s="515">
        <f t="shared" si="87"/>
        <v>0.14903254934360069</v>
      </c>
      <c r="CD41" s="515">
        <f t="shared" si="88"/>
        <v>0.22368375597257803</v>
      </c>
      <c r="CE41" s="515">
        <f t="shared" si="89"/>
        <v>0.24476766383159648</v>
      </c>
      <c r="CF41" s="515">
        <f t="shared" si="90"/>
        <v>0.25072243925561521</v>
      </c>
      <c r="CG41" s="515">
        <f t="shared" si="91"/>
        <v>0.25240425984540371</v>
      </c>
      <c r="CH41" s="515">
        <f t="shared" si="92"/>
        <v>0.24341307499786</v>
      </c>
      <c r="CI41" s="515">
        <f t="shared" si="93"/>
        <v>0.35052484602681455</v>
      </c>
      <c r="CJ41" s="515">
        <f t="shared" si="94"/>
        <v>0.41095503873635153</v>
      </c>
      <c r="CK41" s="515">
        <f t="shared" si="95"/>
        <v>0.44504847362059613</v>
      </c>
      <c r="CL41" s="515">
        <f t="shared" si="96"/>
        <v>0.46428326752226745</v>
      </c>
      <c r="CM41" s="515">
        <f t="shared" si="97"/>
        <v>0.43230101117747144</v>
      </c>
      <c r="CN41" s="515">
        <f t="shared" si="98"/>
        <v>0.975392221104465</v>
      </c>
      <c r="CO41" s="515">
        <f t="shared" si="99"/>
        <v>1.1170283987423804</v>
      </c>
      <c r="CP41" s="515">
        <f t="shared" si="100"/>
        <v>1.1539665896929863</v>
      </c>
      <c r="CQ41" s="516">
        <f t="shared" si="101"/>
        <v>1.163599933189388</v>
      </c>
      <c r="CR41" s="515">
        <f t="shared" si="102"/>
        <v>0</v>
      </c>
      <c r="CS41" s="515">
        <f t="shared" si="103"/>
        <v>0.15303197142857144</v>
      </c>
      <c r="CT41" s="515">
        <f t="shared" si="104"/>
        <v>0.31007818984639146</v>
      </c>
      <c r="CU41" s="515">
        <f t="shared" si="105"/>
        <v>0.31419773626255237</v>
      </c>
      <c r="CV41" s="515">
        <f t="shared" si="106"/>
        <v>0.31430579784369628</v>
      </c>
      <c r="CW41" s="515">
        <f t="shared" si="107"/>
        <v>0.29409132263478022</v>
      </c>
      <c r="CX41" s="515">
        <f t="shared" si="108"/>
        <v>0.36169813054053362</v>
      </c>
      <c r="CY41" s="515">
        <f t="shared" si="109"/>
        <v>0.37901324223954985</v>
      </c>
      <c r="CZ41" s="515">
        <f t="shared" si="110"/>
        <v>0.38344790055927652</v>
      </c>
      <c r="DA41" s="515">
        <f t="shared" si="111"/>
        <v>0.38458368268731441</v>
      </c>
      <c r="DB41" s="515">
        <f t="shared" si="112"/>
        <v>0.3691399466766202</v>
      </c>
      <c r="DC41" s="515">
        <f t="shared" si="113"/>
        <v>0.47334944216452413</v>
      </c>
      <c r="DD41" s="515">
        <f t="shared" si="114"/>
        <v>0.52943758015095188</v>
      </c>
      <c r="DE41" s="515">
        <f t="shared" si="115"/>
        <v>0.5596256086799809</v>
      </c>
      <c r="DF41" s="515">
        <f t="shared" si="116"/>
        <v>0.57587355520104366</v>
      </c>
      <c r="DG41" s="515">
        <f t="shared" si="117"/>
        <v>1.0908142879227118</v>
      </c>
      <c r="DH41" s="515">
        <f t="shared" si="118"/>
        <v>1.5816731789123832</v>
      </c>
      <c r="DI41" s="515">
        <f t="shared" si="119"/>
        <v>1.6761009889980056</v>
      </c>
      <c r="DJ41" s="515">
        <f t="shared" si="120"/>
        <v>1.6942663140664558</v>
      </c>
      <c r="DK41" s="516">
        <f t="shared" si="121"/>
        <v>1.697760825212518</v>
      </c>
      <c r="DL41" s="515">
        <f t="shared" si="122"/>
        <v>0</v>
      </c>
      <c r="DM41" s="515">
        <f t="shared" si="123"/>
        <v>0.15059115000000001</v>
      </c>
      <c r="DN41" s="515">
        <f t="shared" si="124"/>
        <v>0.30503360742026542</v>
      </c>
      <c r="DO41" s="515">
        <f t="shared" si="125"/>
        <v>0.30898341046159084</v>
      </c>
      <c r="DP41" s="515">
        <f t="shared" si="126"/>
        <v>0.30908442506810418</v>
      </c>
      <c r="DQ41" s="515">
        <f t="shared" si="127"/>
        <v>0.29063235648645785</v>
      </c>
      <c r="DR41" s="515">
        <f t="shared" si="128"/>
        <v>0.36528356311543519</v>
      </c>
      <c r="DS41" s="515">
        <f t="shared" si="129"/>
        <v>0.38636747097445368</v>
      </c>
      <c r="DT41" s="515">
        <f t="shared" si="130"/>
        <v>0.39232224639847235</v>
      </c>
      <c r="DU41" s="515">
        <f t="shared" si="131"/>
        <v>0.39400406698826085</v>
      </c>
      <c r="DV41" s="515">
        <f t="shared" si="132"/>
        <v>0.37971228928357426</v>
      </c>
      <c r="DW41" s="515">
        <f t="shared" si="133"/>
        <v>0.48682406031252884</v>
      </c>
      <c r="DX41" s="515">
        <f t="shared" si="134"/>
        <v>0.54725425302206587</v>
      </c>
      <c r="DY41" s="515">
        <f t="shared" si="135"/>
        <v>0.58134768790631042</v>
      </c>
      <c r="DZ41" s="515">
        <f t="shared" si="136"/>
        <v>0.60058248180798168</v>
      </c>
      <c r="EA41" s="515">
        <f t="shared" si="137"/>
        <v>1.1165112344123465</v>
      </c>
      <c r="EB41" s="515">
        <f t="shared" si="138"/>
        <v>1.65960244433934</v>
      </c>
      <c r="EC41" s="515">
        <f t="shared" si="139"/>
        <v>1.8012386219772554</v>
      </c>
      <c r="ED41" s="515">
        <f t="shared" si="140"/>
        <v>1.8381768129278613</v>
      </c>
      <c r="EE41" s="516">
        <f t="shared" si="141"/>
        <v>1.8478101564242631</v>
      </c>
      <c r="EF41" s="276">
        <f t="shared" si="142"/>
        <v>0</v>
      </c>
      <c r="EG41" s="276">
        <f t="shared" si="143"/>
        <v>0.14901772443932287</v>
      </c>
      <c r="EH41" s="276">
        <f t="shared" si="144"/>
        <v>0.30194439644098198</v>
      </c>
      <c r="EI41" s="276">
        <f t="shared" si="145"/>
        <v>0.30595588127599899</v>
      </c>
      <c r="EJ41" s="276">
        <f t="shared" si="146"/>
        <v>0.30606110824766414</v>
      </c>
      <c r="EK41" s="276">
        <f t="shared" si="147"/>
        <v>0.21877014923710375</v>
      </c>
      <c r="EL41" s="276">
        <f t="shared" si="148"/>
        <v>0.26906184544384087</v>
      </c>
      <c r="EM41" s="276">
        <f t="shared" si="149"/>
        <v>0.28194229882313043</v>
      </c>
      <c r="EN41" s="276">
        <f t="shared" si="150"/>
        <v>0.28524117501481933</v>
      </c>
      <c r="EO41" s="276">
        <f t="shared" si="151"/>
        <v>0.28608606640238415</v>
      </c>
      <c r="EP41" s="276">
        <f t="shared" si="152"/>
        <v>0.1704596616549533</v>
      </c>
      <c r="EQ41" s="276">
        <f t="shared" si="153"/>
        <v>0.21858101915642944</v>
      </c>
      <c r="ER41" s="276">
        <f t="shared" si="154"/>
        <v>0.2444811286138282</v>
      </c>
      <c r="ES41" s="276">
        <f t="shared" si="155"/>
        <v>0.25842121062179441</v>
      </c>
      <c r="ET41" s="276">
        <f t="shared" si="156"/>
        <v>0.2659241088897904</v>
      </c>
      <c r="EU41" s="276">
        <f t="shared" si="157"/>
        <v>0.88097148725351349</v>
      </c>
      <c r="EV41" s="276">
        <f t="shared" si="158"/>
        <v>1.2774025681575625</v>
      </c>
      <c r="EW41" s="276">
        <f t="shared" si="159"/>
        <v>1.3536650531747345</v>
      </c>
      <c r="EX41" s="276">
        <f t="shared" si="160"/>
        <v>1.3683358670971224</v>
      </c>
      <c r="EY41" s="277">
        <f t="shared" si="161"/>
        <v>1.3711581299842661</v>
      </c>
      <c r="EZ41" s="276">
        <f t="shared" si="162"/>
        <v>0</v>
      </c>
      <c r="FA41" s="276">
        <f t="shared" si="163"/>
        <v>0.1467398425797346</v>
      </c>
      <c r="FB41" s="276">
        <f t="shared" si="164"/>
        <v>0.2972324969586746</v>
      </c>
      <c r="FC41" s="276">
        <f t="shared" si="165"/>
        <v>0.30108128539348666</v>
      </c>
      <c r="FD41" s="276">
        <f t="shared" si="166"/>
        <v>0.30117971659251808</v>
      </c>
      <c r="FE41" s="276">
        <f t="shared" si="167"/>
        <v>0.20854840765673702</v>
      </c>
      <c r="FF41" s="276">
        <f t="shared" si="168"/>
        <v>0.26211570642669585</v>
      </c>
      <c r="FG41" s="276">
        <f t="shared" si="169"/>
        <v>0.2772448388616956</v>
      </c>
      <c r="FH41" s="276">
        <f t="shared" si="170"/>
        <v>0.28151779369592589</v>
      </c>
      <c r="FI41" s="276">
        <f t="shared" si="171"/>
        <v>0.28272461392132997</v>
      </c>
      <c r="FJ41" s="276">
        <f t="shared" si="172"/>
        <v>0.16548665754247405</v>
      </c>
      <c r="FK41" s="276">
        <f t="shared" si="173"/>
        <v>0.2121682358618916</v>
      </c>
      <c r="FL41" s="276">
        <f t="shared" si="174"/>
        <v>0.23850499368718397</v>
      </c>
      <c r="FM41" s="276">
        <f t="shared" si="175"/>
        <v>0.2533636346697572</v>
      </c>
      <c r="FN41" s="276">
        <f t="shared" si="176"/>
        <v>0.2617465652230761</v>
      </c>
      <c r="FO41" s="276">
        <f t="shared" si="177"/>
        <v>0.82532923654275647</v>
      </c>
      <c r="FP41" s="276">
        <f t="shared" si="178"/>
        <v>1.2267842688318349</v>
      </c>
      <c r="FQ41" s="276">
        <f t="shared" si="179"/>
        <v>1.3314822555191441</v>
      </c>
      <c r="FR41" s="276">
        <f t="shared" si="180"/>
        <v>1.358787102973348</v>
      </c>
      <c r="FS41" s="277">
        <f t="shared" si="181"/>
        <v>1.3659081061376592</v>
      </c>
      <c r="FT41" s="74">
        <f>SUM($EF41:EF41)</f>
        <v>0</v>
      </c>
      <c r="FU41" s="276">
        <f>SUM($EF41:EG41)</f>
        <v>0.14901772443932287</v>
      </c>
      <c r="FV41" s="276">
        <f>SUM($EF41:EH41)</f>
        <v>0.45096212088030485</v>
      </c>
      <c r="FW41" s="276">
        <f>SUM($EF41:EI41)</f>
        <v>0.75691800215630378</v>
      </c>
      <c r="FX41" s="276">
        <f>SUM($EF41:EJ41)</f>
        <v>1.0629791104039679</v>
      </c>
      <c r="FY41" s="276">
        <f>SUM($EF41:EK41)</f>
        <v>1.2817492596410716</v>
      </c>
      <c r="FZ41" s="276">
        <f>SUM($EF41:EL41)</f>
        <v>1.5508111050849125</v>
      </c>
      <c r="GA41" s="276">
        <f>SUM($EF41:EM41)</f>
        <v>1.8327534039080429</v>
      </c>
      <c r="GB41" s="276">
        <f>SUM($EF41:EN41)</f>
        <v>2.117994578922862</v>
      </c>
      <c r="GC41" s="276">
        <f>SUM($EF41:EO41)</f>
        <v>2.4040806453252461</v>
      </c>
      <c r="GD41" s="276">
        <f>SUM($EF41:EP41)</f>
        <v>2.5745403069801993</v>
      </c>
      <c r="GE41" s="276">
        <f>SUM($EF41:EQ41)</f>
        <v>2.7931213261366286</v>
      </c>
      <c r="GF41" s="276">
        <f>SUM($EF41:ER41)</f>
        <v>3.0376024547504565</v>
      </c>
      <c r="GG41" s="276">
        <f>SUM($EF41:ES41)</f>
        <v>3.296023665372251</v>
      </c>
      <c r="GH41" s="276">
        <f>SUM($EF41:ET41)</f>
        <v>3.5619477742620416</v>
      </c>
      <c r="GI41" s="276">
        <f>SUM($EF41:EU41)</f>
        <v>4.4429192615155548</v>
      </c>
      <c r="GJ41" s="276">
        <f>SUM($EF41:EV41)</f>
        <v>5.7203218296731171</v>
      </c>
      <c r="GK41" s="276">
        <f>SUM($EF41:EW41)</f>
        <v>7.0739868828478514</v>
      </c>
      <c r="GL41" s="276">
        <f>SUM($EF41:EX41)</f>
        <v>8.4423227499449744</v>
      </c>
      <c r="GM41" s="276">
        <f>SUM($EF41:EY41)</f>
        <v>9.8134808799292408</v>
      </c>
      <c r="GN41" s="74">
        <f>SUM($EZ41:EZ41)</f>
        <v>0</v>
      </c>
      <c r="GO41" s="276">
        <f>SUM($EZ41:FA41)</f>
        <v>0.1467398425797346</v>
      </c>
      <c r="GP41" s="276">
        <f>SUM($EZ41:FB41)</f>
        <v>0.4439723395384092</v>
      </c>
      <c r="GQ41" s="276">
        <f>SUM($EZ41:FC41)</f>
        <v>0.74505362493189586</v>
      </c>
      <c r="GR41" s="276">
        <f>SUM($EZ41:FD41)</f>
        <v>1.0462333415244141</v>
      </c>
      <c r="GS41" s="276">
        <f>SUM($EZ41:FE41)</f>
        <v>1.254781749181151</v>
      </c>
      <c r="GT41" s="276">
        <f>SUM($EZ41:FF41)</f>
        <v>1.5168974556078469</v>
      </c>
      <c r="GU41" s="276">
        <f>SUM($EZ41:FG41)</f>
        <v>1.7941422944695424</v>
      </c>
      <c r="GV41" s="276">
        <f>SUM($EZ41:FH41)</f>
        <v>2.0756600881654683</v>
      </c>
      <c r="GW41" s="276">
        <f>SUM($EZ41:FI41)</f>
        <v>2.3583847020867985</v>
      </c>
      <c r="GX41" s="276">
        <f>SUM($EZ41:FJ41)</f>
        <v>2.5238713596292728</v>
      </c>
      <c r="GY41" s="276">
        <f>SUM($EZ41:FK41)</f>
        <v>2.7360395954911643</v>
      </c>
      <c r="GZ41" s="276">
        <f>SUM($EZ41:FL41)</f>
        <v>2.9745445891783482</v>
      </c>
      <c r="HA41" s="276">
        <f>SUM($EZ41:FM41)</f>
        <v>3.2279082238481056</v>
      </c>
      <c r="HB41" s="276">
        <f>SUM($EZ41:FN41)</f>
        <v>3.4896547890711815</v>
      </c>
      <c r="HC41" s="276">
        <f>SUM($EZ41:FO41)</f>
        <v>4.3149840256139385</v>
      </c>
      <c r="HD41" s="276">
        <f>SUM($EZ41:FP41)</f>
        <v>5.5417682944457738</v>
      </c>
      <c r="HE41" s="276">
        <f>SUM($EZ41:FQ41)</f>
        <v>6.8732505499649177</v>
      </c>
      <c r="HF41" s="276">
        <f>SUM($EZ41:FR41)</f>
        <v>8.2320376529382653</v>
      </c>
      <c r="HG41" s="277">
        <f>SUM($EZ41:FS41)</f>
        <v>9.597945759075925</v>
      </c>
      <c r="HH41" s="74">
        <f t="shared" si="234"/>
        <v>0</v>
      </c>
      <c r="HI41" s="276">
        <f t="shared" si="183"/>
        <v>0.15704621841782002</v>
      </c>
      <c r="HJ41" s="276">
        <f t="shared" si="184"/>
        <v>0.16116576483398093</v>
      </c>
      <c r="HK41" s="276">
        <f t="shared" si="185"/>
        <v>0.16127382641512483</v>
      </c>
      <c r="HL41" s="276">
        <f t="shared" si="186"/>
        <v>0.16127666102460358</v>
      </c>
      <c r="HM41" s="276">
        <f t="shared" si="187"/>
        <v>0.21850965196910505</v>
      </c>
      <c r="HN41" s="276">
        <f t="shared" si="188"/>
        <v>0.23582476366812127</v>
      </c>
      <c r="HO41" s="276">
        <f t="shared" si="189"/>
        <v>0.24025942198784794</v>
      </c>
      <c r="HP41" s="276">
        <f t="shared" si="190"/>
        <v>0.24139520411588583</v>
      </c>
      <c r="HQ41" s="276">
        <f t="shared" si="191"/>
        <v>0.24168609485635878</v>
      </c>
      <c r="HR41" s="276">
        <f t="shared" si="192"/>
        <v>0.33601486359309551</v>
      </c>
      <c r="HS41" s="276">
        <f t="shared" si="193"/>
        <v>0.39210300157952327</v>
      </c>
      <c r="HT41" s="276">
        <f t="shared" si="194"/>
        <v>0.42229103010855229</v>
      </c>
      <c r="HU41" s="276">
        <f t="shared" si="195"/>
        <v>0.43853897662961511</v>
      </c>
      <c r="HV41" s="276">
        <f t="shared" si="196"/>
        <v>0.44728402488268187</v>
      </c>
      <c r="HW41" s="276">
        <f t="shared" si="197"/>
        <v>0.8957579897907908</v>
      </c>
      <c r="HX41" s="276">
        <f t="shared" si="198"/>
        <v>0.9901857998764132</v>
      </c>
      <c r="HY41" s="276">
        <f t="shared" si="199"/>
        <v>1.0083511249448633</v>
      </c>
      <c r="HZ41" s="276">
        <f t="shared" si="200"/>
        <v>1.0118456360909256</v>
      </c>
      <c r="IA41" s="277">
        <f t="shared" si="201"/>
        <v>1.0125178843498441</v>
      </c>
      <c r="IB41" s="276">
        <f t="shared" si="202"/>
        <v>0</v>
      </c>
      <c r="IC41" s="276">
        <f t="shared" si="203"/>
        <v>0.15444245742026541</v>
      </c>
      <c r="ID41" s="276">
        <f t="shared" si="204"/>
        <v>0.15839226046159083</v>
      </c>
      <c r="IE41" s="276">
        <f t="shared" si="205"/>
        <v>0.15849327506810418</v>
      </c>
      <c r="IF41" s="276">
        <f t="shared" si="206"/>
        <v>0.15849585847558612</v>
      </c>
      <c r="IG41" s="276">
        <f t="shared" si="207"/>
        <v>0.22368375597257803</v>
      </c>
      <c r="IH41" s="276">
        <f t="shared" si="208"/>
        <v>0.24476766383159648</v>
      </c>
      <c r="II41" s="276">
        <f t="shared" si="209"/>
        <v>0.25072243925561521</v>
      </c>
      <c r="IJ41" s="276">
        <f t="shared" si="210"/>
        <v>0.25240425984540371</v>
      </c>
      <c r="IK41" s="276">
        <f t="shared" si="211"/>
        <v>0.25287926020978801</v>
      </c>
      <c r="IL41" s="276">
        <f t="shared" si="212"/>
        <v>0.35052484602681455</v>
      </c>
      <c r="IM41" s="276">
        <f t="shared" si="213"/>
        <v>0.41095503873635153</v>
      </c>
      <c r="IN41" s="276">
        <f t="shared" si="214"/>
        <v>0.44504847362059613</v>
      </c>
      <c r="IO41" s="276">
        <f t="shared" si="215"/>
        <v>0.46428326752226745</v>
      </c>
      <c r="IP41" s="276">
        <f t="shared" si="216"/>
        <v>0.47513513087061993</v>
      </c>
      <c r="IQ41" s="276">
        <f t="shared" si="217"/>
        <v>0.975392221104465</v>
      </c>
      <c r="IR41" s="276">
        <f t="shared" si="218"/>
        <v>1.1170283987423804</v>
      </c>
      <c r="IS41" s="276">
        <f t="shared" si="219"/>
        <v>1.1539665896929863</v>
      </c>
      <c r="IT41" s="276">
        <f t="shared" si="220"/>
        <v>1.163599933189388</v>
      </c>
      <c r="IU41" s="277">
        <f t="shared" si="221"/>
        <v>1.1661122735214788</v>
      </c>
      <c r="IV41" s="74">
        <f t="shared" si="50"/>
        <v>0.14902150227718974</v>
      </c>
      <c r="IW41" s="275">
        <f t="shared" si="51"/>
        <v>0.32195407650489077</v>
      </c>
      <c r="IX41" s="275">
        <f t="shared" si="52"/>
        <v>0.57172198178093425</v>
      </c>
      <c r="IY41" s="275">
        <f t="shared" si="53"/>
        <v>1.5113358950834861</v>
      </c>
      <c r="IZ41" s="275">
        <f t="shared" si="54"/>
        <v>0.34756585352100489</v>
      </c>
      <c r="JA41" s="275">
        <f t="shared" si="55"/>
        <v>0.63850836391162513</v>
      </c>
      <c r="JB41" s="74">
        <f t="shared" si="56"/>
        <v>0.14885539690319474</v>
      </c>
      <c r="JC41" s="275">
        <f t="shared" si="57"/>
        <v>0.33713947930552368</v>
      </c>
      <c r="JD41" s="275">
        <f t="shared" si="58"/>
        <v>0.60641208257617762</v>
      </c>
      <c r="JE41" s="275">
        <f t="shared" si="59"/>
        <v>1.7102313881213089</v>
      </c>
      <c r="JF41" s="275">
        <f t="shared" si="60"/>
        <v>0.36413565292829864</v>
      </c>
      <c r="JG41" s="275">
        <f t="shared" si="61"/>
        <v>0.70065958672655126</v>
      </c>
      <c r="JH41" s="524">
        <f t="shared" si="38"/>
        <v>3.6209002197847662</v>
      </c>
      <c r="JI41" s="525">
        <f t="shared" si="39"/>
        <v>8.2357492620632424</v>
      </c>
      <c r="JJ41" s="524">
        <f t="shared" si="40"/>
        <v>3.7531956747099109</v>
      </c>
      <c r="JK41" s="525">
        <f t="shared" si="41"/>
        <v>8.9623894597886071</v>
      </c>
      <c r="JL41" s="524">
        <f t="shared" si="42"/>
        <v>7.3740958944946771</v>
      </c>
      <c r="JM41" s="525">
        <f t="shared" si="43"/>
        <v>17.198138721851848</v>
      </c>
      <c r="JN41" s="7">
        <f t="shared" si="62"/>
        <v>7.0516025633332227</v>
      </c>
      <c r="JO41" s="7">
        <f t="shared" si="63"/>
        <v>19.411426639005164</v>
      </c>
    </row>
    <row r="42" spans="1:275" s="3" customFormat="1" ht="13.5" customHeight="1" x14ac:dyDescent="0.2">
      <c r="A42" s="3" t="str">
        <f>'2021 estimates'!B42</f>
        <v>Chad</v>
      </c>
      <c r="B42" s="3" t="str">
        <f>VLOOKUP(A42,'2021 estimates'!$B$4:$C$218,2)</f>
        <v>AFR</v>
      </c>
      <c r="C42" s="371" t="str">
        <f>VLOOKUP(A42,'2021 estimates'!$B$4:$F$218,4,FALSE)</f>
        <v>Sub-Saharan Africa</v>
      </c>
      <c r="D42" s="695">
        <f>'2021 estimates'!Q42</f>
        <v>69.095998599304593</v>
      </c>
      <c r="E42" s="4">
        <f>'2021 estimates'!R42</f>
        <v>164.04164999411532</v>
      </c>
      <c r="F42" s="47">
        <f>1000*'2021 estimates'!G42/5</f>
        <v>301718.2</v>
      </c>
      <c r="G42" s="47">
        <f t="shared" si="44"/>
        <v>301718.2</v>
      </c>
      <c r="H42" s="47">
        <f>1000*'2021 estimates'!H42/5</f>
        <v>259313</v>
      </c>
      <c r="I42" s="47">
        <f>1000*'2021 estimates'!I42/5</f>
        <v>224608.2</v>
      </c>
      <c r="J42" s="47">
        <f>1000*'2021 estimates'!J42/5</f>
        <v>191383.4</v>
      </c>
      <c r="K42" s="47">
        <f>1000*'2021 estimates'!K42/5</f>
        <v>297345.40000000002</v>
      </c>
      <c r="L42" s="73">
        <f t="shared" si="45"/>
        <v>297345.40000000002</v>
      </c>
      <c r="M42" s="47">
        <f>1000*'2021 estimates'!L42/5</f>
        <v>257354.4</v>
      </c>
      <c r="N42" s="47">
        <f>1000*'2021 estimates'!M42/5</f>
        <v>223616.2</v>
      </c>
      <c r="O42" s="47">
        <f>1000*'2021 estimates'!N42/5</f>
        <v>190953.60000000001</v>
      </c>
      <c r="P42" s="22">
        <v>0</v>
      </c>
      <c r="Q42" s="124">
        <f>IF('2021 estimates'!AD42&lt;&gt;"",'2021 estimates'!AD42*5/4,IF('2021 estimates'!AL42&lt;&gt;"",'2021 estimates'!AL42*15/14,'2021 estimates'!AN42*15/14))/100000</f>
        <v>4.0714285714285717E-6</v>
      </c>
      <c r="R42" s="124">
        <f>IF('2021 estimates'!AE42&lt;&gt;"",'2021 estimates'!AE42,IF('2021 estimates'!AL42&lt;&gt;"",'2021 estimates'!AL42*15/14,'2021 estimates'!AN42*15/14))/100000</f>
        <v>4.0714285714285717E-6</v>
      </c>
      <c r="S42" s="124">
        <f>IF('2021 estimates'!AF42&lt;&gt;"",'2021 estimates'!AF42,IF('2021 estimates'!AL42&lt;&gt;"",'2021 estimates'!AL42*15/14,'2021 estimates'!AN42*15/14))/100000</f>
        <v>4.0714285714285717E-6</v>
      </c>
      <c r="T42" s="124">
        <f>IF('2021 estimates'!AG42&lt;&gt;"",'2021 estimates'!AG42,'2021 estimates'!$AP42)/100000</f>
        <v>2.2463318665579138E-5</v>
      </c>
      <c r="U42" s="22">
        <v>0</v>
      </c>
      <c r="V42" s="124">
        <f>IF('2021 estimates'!AH42&lt;&gt;"",'2021 estimates'!AH42*5/4,IF('2021 estimates'!AM42&lt;&gt;"",'2021 estimates'!AM42*15/14,'2021 estimates'!AN42*15/14))/100000</f>
        <v>4.0714285714285717E-6</v>
      </c>
      <c r="W42" s="124">
        <f>IF('2021 estimates'!AI42&lt;&gt;"",'2021 estimates'!AI42,IF('2021 estimates'!AM42&lt;&gt;"",'2021 estimates'!AM42*15/14,'2021 estimates'!AN42*15/14))/100000</f>
        <v>4.0714285714285717E-6</v>
      </c>
      <c r="X42" s="124">
        <f>IF('2021 estimates'!AJ42&lt;&gt;"",'2021 estimates'!AJ42,IF('2021 estimates'!AM42&lt;&gt;"",'2021 estimates'!AM42*15/14,'2021 estimates'!AN42*15/14))/100000</f>
        <v>4.0714285714285717E-6</v>
      </c>
      <c r="Y42" s="124">
        <f>IF('2021 estimates'!AK42&lt;&gt;"",'2021 estimates'!AK42,'2021 estimates'!$AQ42)/100000</f>
        <v>2.2463318665579138E-5</v>
      </c>
      <c r="Z42" s="81">
        <f>VLOOKUP($A42,'Mortality-WHO Global Health Obs'!$B$3:$Q$218,7,FALSE)</f>
        <v>8.7220000000000006E-2</v>
      </c>
      <c r="AA42" s="82">
        <f>VLOOKUP($A42,'Mortality-WHO Global Health Obs'!$B$3:$Q$218,9,FALSE)</f>
        <v>1.4579999999999999E-2</v>
      </c>
      <c r="AB42" s="82">
        <f>VLOOKUP($A42,'Mortality-WHO Global Health Obs'!$B$3:$Q$218,11,FALSE)</f>
        <v>3.2499999999999999E-3</v>
      </c>
      <c r="AC42" s="82">
        <f>VLOOKUP($A42,'Mortality-WHO Global Health Obs'!$B$3:$Q$218,13,FALSE)</f>
        <v>2.0600000000000002E-3</v>
      </c>
      <c r="AD42" s="82">
        <f>VLOOKUP($A42,'Mortality-WHO Global Health Obs'!$B$3:$Q$218,15,FALSE)</f>
        <v>4.5700000000000003E-3</v>
      </c>
      <c r="AE42" s="81">
        <f>VLOOKUP($A42,'Mortality-WHO Global Health Obs'!$B$3:$Q$218,8,FALSE)</f>
        <v>7.4399999999999994E-2</v>
      </c>
      <c r="AF42" s="82">
        <f>VLOOKUP($A42,'Mortality-WHO Global Health Obs'!$B$3:$Q$218,10,FALSE)</f>
        <v>1.465E-2</v>
      </c>
      <c r="AG42" s="82">
        <f>VLOOKUP($A42,'Mortality-WHO Global Health Obs'!$B$3:$Q$218,12,FALSE)</f>
        <v>3.46E-3</v>
      </c>
      <c r="AH42" s="82">
        <f>VLOOKUP($A42,'Mortality-WHO Global Health Obs'!$B$3:$Q$218,14,FALSE)</f>
        <v>2.2499999999999998E-3</v>
      </c>
      <c r="AI42" s="82">
        <f>VLOOKUP($A42,'Mortality-WHO Global Health Obs'!$B$3:$Q$218,16,FALSE)</f>
        <v>4.4299999999999999E-3</v>
      </c>
      <c r="AJ42" s="81">
        <f t="shared" si="233"/>
        <v>14.307712712486738</v>
      </c>
      <c r="AK42" s="82">
        <f t="shared" si="224"/>
        <v>2.3917272569142014</v>
      </c>
      <c r="AL42" s="82">
        <f t="shared" si="225"/>
        <v>0.53313536248087479</v>
      </c>
      <c r="AM42" s="82">
        <f t="shared" si="226"/>
        <v>0.33792579898787761</v>
      </c>
      <c r="AN42" s="82">
        <f t="shared" si="227"/>
        <v>0.7496703404731071</v>
      </c>
      <c r="AO42" s="81">
        <f t="shared" si="228"/>
        <v>12.204698759562179</v>
      </c>
      <c r="AP42" s="82">
        <f t="shared" si="229"/>
        <v>2.4032101724137895</v>
      </c>
      <c r="AQ42" s="82">
        <f t="shared" si="230"/>
        <v>0.56758410897963896</v>
      </c>
      <c r="AR42" s="82">
        <f t="shared" si="231"/>
        <v>0.36909371248675943</v>
      </c>
      <c r="AS42" s="82">
        <f t="shared" si="232"/>
        <v>0.72670450947393084</v>
      </c>
      <c r="AT42" s="272">
        <f t="shared" si="46"/>
        <v>0</v>
      </c>
      <c r="AU42" s="266">
        <f t="shared" si="2"/>
        <v>1.2284241</v>
      </c>
      <c r="AV42" s="266">
        <f t="shared" si="3"/>
        <v>1.0557743571428573</v>
      </c>
      <c r="AW42" s="266">
        <f t="shared" si="4"/>
        <v>0.91447624285714291</v>
      </c>
      <c r="AX42" s="266">
        <f t="shared" si="47"/>
        <v>4.2991063015019986</v>
      </c>
      <c r="AY42" s="272">
        <f t="shared" si="48"/>
        <v>0</v>
      </c>
      <c r="AZ42" s="266">
        <f t="shared" si="5"/>
        <v>1.2106205571428572</v>
      </c>
      <c r="BA42" s="266">
        <f t="shared" si="6"/>
        <v>1.0478000571428572</v>
      </c>
      <c r="BB42" s="266">
        <f t="shared" si="7"/>
        <v>0.91043738571428579</v>
      </c>
      <c r="BC42" s="266">
        <f t="shared" si="8"/>
        <v>4.2894515671395324</v>
      </c>
      <c r="BD42" s="74">
        <f t="shared" si="49"/>
        <v>0</v>
      </c>
      <c r="BE42" s="515">
        <f t="shared" si="64"/>
        <v>0</v>
      </c>
      <c r="BF42" s="515">
        <f t="shared" si="65"/>
        <v>0.6703949797645461</v>
      </c>
      <c r="BG42" s="515">
        <f t="shared" si="66"/>
        <v>0.73171704933744985</v>
      </c>
      <c r="BH42" s="515">
        <f t="shared" si="67"/>
        <v>0.73732627424248243</v>
      </c>
      <c r="BI42" s="515">
        <f t="shared" si="68"/>
        <v>0.63413919888243775</v>
      </c>
      <c r="BJ42" s="515">
        <f t="shared" si="69"/>
        <v>1.2097205296449423</v>
      </c>
      <c r="BK42" s="515">
        <f t="shared" si="70"/>
        <v>1.5474499953297534</v>
      </c>
      <c r="BL42" s="515">
        <f t="shared" si="71"/>
        <v>1.7456169369861909</v>
      </c>
      <c r="BM42" s="515">
        <f t="shared" si="72"/>
        <v>1.8618938413002348</v>
      </c>
      <c r="BN42" s="515">
        <f t="shared" si="73"/>
        <v>1.6718056872075457</v>
      </c>
      <c r="BO42" s="515">
        <f t="shared" si="74"/>
        <v>1.9757748062555529</v>
      </c>
      <c r="BP42" s="515">
        <f t="shared" si="75"/>
        <v>2.192580236212692</v>
      </c>
      <c r="BQ42" s="515">
        <f t="shared" si="76"/>
        <v>2.3472163209771986</v>
      </c>
      <c r="BR42" s="515">
        <f t="shared" si="77"/>
        <v>2.4575102315864621</v>
      </c>
      <c r="BS42" s="515">
        <f t="shared" si="78"/>
        <v>2.1610173137306887</v>
      </c>
      <c r="BT42" s="515">
        <f t="shared" si="79"/>
        <v>4.1863938146699926</v>
      </c>
      <c r="BU42" s="515">
        <f t="shared" si="80"/>
        <v>5.1434293743137633</v>
      </c>
      <c r="BV42" s="515">
        <f t="shared" si="81"/>
        <v>5.5956500167463634</v>
      </c>
      <c r="BW42" s="516">
        <f t="shared" si="82"/>
        <v>5.809334354158314</v>
      </c>
      <c r="BX42" s="515">
        <v>0</v>
      </c>
      <c r="BY42" s="515">
        <f t="shared" si="83"/>
        <v>0</v>
      </c>
      <c r="BZ42" s="515">
        <f t="shared" si="84"/>
        <v>0.66004679216492179</v>
      </c>
      <c r="CA42" s="515">
        <f t="shared" si="85"/>
        <v>0.71973297541781944</v>
      </c>
      <c r="CB42" s="515">
        <f t="shared" si="86"/>
        <v>0.72513022984521203</v>
      </c>
      <c r="CC42" s="515">
        <f t="shared" si="87"/>
        <v>0.62802740265431412</v>
      </c>
      <c r="CD42" s="515">
        <f t="shared" si="88"/>
        <v>1.1769200154363135</v>
      </c>
      <c r="CE42" s="515">
        <f t="shared" si="89"/>
        <v>1.4880835810158981</v>
      </c>
      <c r="CF42" s="515">
        <f t="shared" si="90"/>
        <v>1.6644801334370816</v>
      </c>
      <c r="CG42" s="515">
        <f t="shared" si="91"/>
        <v>1.7644781638881146</v>
      </c>
      <c r="CH42" s="515">
        <f t="shared" si="92"/>
        <v>1.5824182750648785</v>
      </c>
      <c r="CI42" s="515">
        <f t="shared" si="93"/>
        <v>1.8639606468536367</v>
      </c>
      <c r="CJ42" s="515">
        <f t="shared" si="94"/>
        <v>2.0586079550888101</v>
      </c>
      <c r="CK42" s="515">
        <f t="shared" si="95"/>
        <v>2.1931794384590857</v>
      </c>
      <c r="CL42" s="515">
        <f t="shared" si="96"/>
        <v>2.2862168624063841</v>
      </c>
      <c r="CM42" s="515">
        <f t="shared" si="97"/>
        <v>2.0072067058993444</v>
      </c>
      <c r="CN42" s="515">
        <f t="shared" si="98"/>
        <v>4.1521840473898699</v>
      </c>
      <c r="CO42" s="515">
        <f t="shared" si="99"/>
        <v>5.1892800263836474</v>
      </c>
      <c r="CP42" s="515">
        <f t="shared" si="100"/>
        <v>5.6907156587515182</v>
      </c>
      <c r="CQ42" s="516">
        <f t="shared" si="101"/>
        <v>5.9331596547759968</v>
      </c>
      <c r="CR42" s="515">
        <f t="shared" si="102"/>
        <v>0</v>
      </c>
      <c r="CS42" s="515">
        <f t="shared" si="103"/>
        <v>0.61421205000000001</v>
      </c>
      <c r="CT42" s="515">
        <f t="shared" si="104"/>
        <v>1.2846070297645462</v>
      </c>
      <c r="CU42" s="515">
        <f t="shared" si="105"/>
        <v>1.3459290993374498</v>
      </c>
      <c r="CV42" s="515">
        <f t="shared" si="106"/>
        <v>1.3515383242424823</v>
      </c>
      <c r="CW42" s="515">
        <f t="shared" si="107"/>
        <v>1.1620263774538664</v>
      </c>
      <c r="CX42" s="515">
        <f t="shared" si="108"/>
        <v>1.737607708216371</v>
      </c>
      <c r="CY42" s="515">
        <f t="shared" si="109"/>
        <v>2.0753371739011821</v>
      </c>
      <c r="CZ42" s="515">
        <f t="shared" si="110"/>
        <v>2.2735041155576194</v>
      </c>
      <c r="DA42" s="515">
        <f t="shared" si="111"/>
        <v>2.3897810198716636</v>
      </c>
      <c r="DB42" s="515">
        <f t="shared" si="112"/>
        <v>2.1290438086361174</v>
      </c>
      <c r="DC42" s="515">
        <f t="shared" si="113"/>
        <v>2.4330129276841244</v>
      </c>
      <c r="DD42" s="515">
        <f t="shared" si="114"/>
        <v>2.6498183576412635</v>
      </c>
      <c r="DE42" s="515">
        <f t="shared" si="115"/>
        <v>2.80445444240577</v>
      </c>
      <c r="DF42" s="515">
        <f t="shared" si="116"/>
        <v>2.9147483530150335</v>
      </c>
      <c r="DG42" s="515">
        <f t="shared" si="117"/>
        <v>4.310570464481688</v>
      </c>
      <c r="DH42" s="515">
        <f t="shared" si="118"/>
        <v>6.3359469654209919</v>
      </c>
      <c r="DI42" s="515">
        <f t="shared" si="119"/>
        <v>7.2929825250647626</v>
      </c>
      <c r="DJ42" s="515">
        <f t="shared" si="120"/>
        <v>7.7452031674973627</v>
      </c>
      <c r="DK42" s="516">
        <f t="shared" si="121"/>
        <v>7.9588875049093133</v>
      </c>
      <c r="DL42" s="515">
        <f t="shared" si="122"/>
        <v>0</v>
      </c>
      <c r="DM42" s="515">
        <f t="shared" si="123"/>
        <v>0.60531027857142861</v>
      </c>
      <c r="DN42" s="515">
        <f t="shared" si="124"/>
        <v>1.2653570707363504</v>
      </c>
      <c r="DO42" s="515">
        <f t="shared" si="125"/>
        <v>1.325043253989248</v>
      </c>
      <c r="DP42" s="515">
        <f t="shared" si="126"/>
        <v>1.3304405084166406</v>
      </c>
      <c r="DQ42" s="515">
        <f t="shared" si="127"/>
        <v>1.1519274312257428</v>
      </c>
      <c r="DR42" s="515">
        <f t="shared" si="128"/>
        <v>1.7008200440077421</v>
      </c>
      <c r="DS42" s="515">
        <f t="shared" si="129"/>
        <v>2.0119836095873267</v>
      </c>
      <c r="DT42" s="515">
        <f t="shared" si="130"/>
        <v>2.1883801620085102</v>
      </c>
      <c r="DU42" s="515">
        <f t="shared" si="131"/>
        <v>2.2883781924595432</v>
      </c>
      <c r="DV42" s="515">
        <f t="shared" si="132"/>
        <v>2.0376369679220216</v>
      </c>
      <c r="DW42" s="515">
        <f t="shared" si="133"/>
        <v>2.3191793397107796</v>
      </c>
      <c r="DX42" s="515">
        <f t="shared" si="134"/>
        <v>2.5138266479459528</v>
      </c>
      <c r="DY42" s="515">
        <f t="shared" si="135"/>
        <v>2.6483981313162284</v>
      </c>
      <c r="DZ42" s="515">
        <f t="shared" si="136"/>
        <v>2.7414355552635268</v>
      </c>
      <c r="EA42" s="515">
        <f t="shared" si="137"/>
        <v>4.151932489469111</v>
      </c>
      <c r="EB42" s="515">
        <f t="shared" si="138"/>
        <v>6.2969098309596365</v>
      </c>
      <c r="EC42" s="515">
        <f t="shared" si="139"/>
        <v>7.334005809953414</v>
      </c>
      <c r="ED42" s="515">
        <f t="shared" si="140"/>
        <v>7.8354414423212848</v>
      </c>
      <c r="EE42" s="516">
        <f t="shared" si="141"/>
        <v>8.0778854383457634</v>
      </c>
      <c r="EF42" s="276">
        <f t="shared" si="142"/>
        <v>0</v>
      </c>
      <c r="EG42" s="276">
        <f t="shared" si="143"/>
        <v>0.55802912023545392</v>
      </c>
      <c r="EH42" s="276">
        <f t="shared" si="144"/>
        <v>1.1671020304270963</v>
      </c>
      <c r="EI42" s="276">
        <f t="shared" si="145"/>
        <v>1.2228148750949674</v>
      </c>
      <c r="EJ42" s="276">
        <f t="shared" si="146"/>
        <v>1.2279110154897352</v>
      </c>
      <c r="EK42" s="276">
        <f t="shared" si="147"/>
        <v>0.48019302638035272</v>
      </c>
      <c r="EL42" s="276">
        <f t="shared" si="148"/>
        <v>0.71804489145804618</v>
      </c>
      <c r="EM42" s="276">
        <f t="shared" si="149"/>
        <v>0.85760741548641961</v>
      </c>
      <c r="EN42" s="276">
        <f t="shared" si="150"/>
        <v>0.93949745282881314</v>
      </c>
      <c r="EO42" s="276">
        <f t="shared" si="151"/>
        <v>0.98754744520767912</v>
      </c>
      <c r="EP42" s="276">
        <f t="shared" si="152"/>
        <v>0.61050712380913597</v>
      </c>
      <c r="EQ42" s="276">
        <f t="shared" si="153"/>
        <v>0.69767081290000377</v>
      </c>
      <c r="ER42" s="276">
        <f t="shared" si="154"/>
        <v>0.7598401580926365</v>
      </c>
      <c r="ES42" s="276">
        <f t="shared" si="155"/>
        <v>0.80418233224787949</v>
      </c>
      <c r="ET42" s="276">
        <f t="shared" si="156"/>
        <v>0.83580930857715419</v>
      </c>
      <c r="EU42" s="276">
        <f t="shared" si="157"/>
        <v>2.2737298005626947</v>
      </c>
      <c r="EV42" s="276">
        <f t="shared" si="158"/>
        <v>3.3420707418582283</v>
      </c>
      <c r="EW42" s="276">
        <f t="shared" si="159"/>
        <v>3.8468856590693981</v>
      </c>
      <c r="EX42" s="276">
        <f t="shared" si="160"/>
        <v>4.085421964090048</v>
      </c>
      <c r="EY42" s="277">
        <f t="shared" si="161"/>
        <v>4.1981356872249433</v>
      </c>
      <c r="EZ42" s="276">
        <f t="shared" si="162"/>
        <v>0</v>
      </c>
      <c r="FA42" s="276">
        <f t="shared" si="163"/>
        <v>0.55057376497793542</v>
      </c>
      <c r="FB42" s="276">
        <f t="shared" si="164"/>
        <v>1.1509343738899596</v>
      </c>
      <c r="FC42" s="276">
        <f t="shared" si="165"/>
        <v>1.2052233027154646</v>
      </c>
      <c r="FD42" s="276">
        <f t="shared" si="166"/>
        <v>1.2101324985375586</v>
      </c>
      <c r="FE42" s="276">
        <f t="shared" si="167"/>
        <v>0.49890744436085782</v>
      </c>
      <c r="FF42" s="276">
        <f t="shared" si="168"/>
        <v>0.73663649156327271</v>
      </c>
      <c r="FG42" s="276">
        <f t="shared" si="169"/>
        <v>0.87140350472167372</v>
      </c>
      <c r="FH42" s="276">
        <f t="shared" si="170"/>
        <v>0.94780202669182401</v>
      </c>
      <c r="FI42" s="276">
        <f t="shared" si="171"/>
        <v>0.99111183984590223</v>
      </c>
      <c r="FJ42" s="276">
        <f t="shared" si="172"/>
        <v>0.6288950139255276</v>
      </c>
      <c r="FK42" s="276">
        <f t="shared" si="173"/>
        <v>0.71579007747911194</v>
      </c>
      <c r="FL42" s="276">
        <f t="shared" si="174"/>
        <v>0.77586590234401021</v>
      </c>
      <c r="FM42" s="276">
        <f t="shared" si="175"/>
        <v>0.81739996176698737</v>
      </c>
      <c r="FN42" s="276">
        <f t="shared" si="176"/>
        <v>0.84611497476981912</v>
      </c>
      <c r="FO42" s="276">
        <f t="shared" si="177"/>
        <v>2.1444742256490064</v>
      </c>
      <c r="FP42" s="276">
        <f t="shared" si="178"/>
        <v>3.2523555881457558</v>
      </c>
      <c r="FQ42" s="276">
        <f t="shared" si="179"/>
        <v>3.7880159347716602</v>
      </c>
      <c r="FR42" s="276">
        <f t="shared" si="180"/>
        <v>4.0470075711150546</v>
      </c>
      <c r="FS42" s="277">
        <f t="shared" si="181"/>
        <v>4.1722299589926388</v>
      </c>
      <c r="FT42" s="74">
        <f>SUM($EF42:EF42)</f>
        <v>0</v>
      </c>
      <c r="FU42" s="276">
        <f>SUM($EF42:EG42)</f>
        <v>0.55802912023545392</v>
      </c>
      <c r="FV42" s="276">
        <f>SUM($EF42:EH42)</f>
        <v>1.7251311506625502</v>
      </c>
      <c r="FW42" s="276">
        <f>SUM($EF42:EI42)</f>
        <v>2.9479460257575179</v>
      </c>
      <c r="FX42" s="276">
        <f>SUM($EF42:EJ42)</f>
        <v>4.1758570412472533</v>
      </c>
      <c r="FY42" s="276">
        <f>SUM($EF42:EK42)</f>
        <v>4.6560500676276062</v>
      </c>
      <c r="FZ42" s="276">
        <f>SUM($EF42:EL42)</f>
        <v>5.3740949590856522</v>
      </c>
      <c r="GA42" s="276">
        <f>SUM($EF42:EM42)</f>
        <v>6.2317023745720714</v>
      </c>
      <c r="GB42" s="276">
        <f>SUM($EF42:EN42)</f>
        <v>7.1711998274008844</v>
      </c>
      <c r="GC42" s="276">
        <f>SUM($EF42:EO42)</f>
        <v>8.1587472726085633</v>
      </c>
      <c r="GD42" s="276">
        <f>SUM($EF42:EP42)</f>
        <v>8.7692543964176988</v>
      </c>
      <c r="GE42" s="276">
        <f>SUM($EF42:EQ42)</f>
        <v>9.4669252093177025</v>
      </c>
      <c r="GF42" s="276">
        <f>SUM($EF42:ER42)</f>
        <v>10.226765367410339</v>
      </c>
      <c r="GG42" s="276">
        <f>SUM($EF42:ES42)</f>
        <v>11.030947699658219</v>
      </c>
      <c r="GH42" s="276">
        <f>SUM($EF42:ET42)</f>
        <v>11.866757008235373</v>
      </c>
      <c r="GI42" s="276">
        <f>SUM($EF42:EU42)</f>
        <v>14.140486808798068</v>
      </c>
      <c r="GJ42" s="276">
        <f>SUM($EF42:EV42)</f>
        <v>17.482557550656296</v>
      </c>
      <c r="GK42" s="276">
        <f>SUM($EF42:EW42)</f>
        <v>21.329443209725692</v>
      </c>
      <c r="GL42" s="276">
        <f>SUM($EF42:EX42)</f>
        <v>25.414865173815741</v>
      </c>
      <c r="GM42" s="276">
        <f>SUM($EF42:EY42)</f>
        <v>29.613000861040685</v>
      </c>
      <c r="GN42" s="74">
        <f>SUM($EZ42:EZ42)</f>
        <v>0</v>
      </c>
      <c r="GO42" s="276">
        <f>SUM($EZ42:FA42)</f>
        <v>0.55057376497793542</v>
      </c>
      <c r="GP42" s="276">
        <f>SUM($EZ42:FB42)</f>
        <v>1.701508138867895</v>
      </c>
      <c r="GQ42" s="276">
        <f>SUM($EZ42:FC42)</f>
        <v>2.9067314415833598</v>
      </c>
      <c r="GR42" s="276">
        <f>SUM($EZ42:FD42)</f>
        <v>4.1168639401209184</v>
      </c>
      <c r="GS42" s="276">
        <f>SUM($EZ42:FE42)</f>
        <v>4.6157713844817758</v>
      </c>
      <c r="GT42" s="276">
        <f>SUM($EZ42:FF42)</f>
        <v>5.3524078760450484</v>
      </c>
      <c r="GU42" s="276">
        <f>SUM($EZ42:FG42)</f>
        <v>6.2238113807667226</v>
      </c>
      <c r="GV42" s="276">
        <f>SUM($EZ42:FH42)</f>
        <v>7.1716134074585467</v>
      </c>
      <c r="GW42" s="276">
        <f>SUM($EZ42:FI42)</f>
        <v>8.1627252473044489</v>
      </c>
      <c r="GX42" s="276">
        <f>SUM($EZ42:FJ42)</f>
        <v>8.7916202612299763</v>
      </c>
      <c r="GY42" s="276">
        <f>SUM($EZ42:FK42)</f>
        <v>9.5074103387090876</v>
      </c>
      <c r="GZ42" s="276">
        <f>SUM($EZ42:FL42)</f>
        <v>10.283276241053098</v>
      </c>
      <c r="HA42" s="276">
        <f>SUM($EZ42:FM42)</f>
        <v>11.100676202820086</v>
      </c>
      <c r="HB42" s="276">
        <f>SUM($EZ42:FN42)</f>
        <v>11.946791177589905</v>
      </c>
      <c r="HC42" s="276">
        <f>SUM($EZ42:FO42)</f>
        <v>14.091265403238911</v>
      </c>
      <c r="HD42" s="276">
        <f>SUM($EZ42:FP42)</f>
        <v>17.343620991384668</v>
      </c>
      <c r="HE42" s="276">
        <f>SUM($EZ42:FQ42)</f>
        <v>21.131636926156329</v>
      </c>
      <c r="HF42" s="276">
        <f>SUM($EZ42:FR42)</f>
        <v>25.178644497271385</v>
      </c>
      <c r="HG42" s="277">
        <f>SUM($EZ42:FS42)</f>
        <v>29.350874456264023</v>
      </c>
      <c r="HH42" s="74">
        <f t="shared" si="234"/>
        <v>0</v>
      </c>
      <c r="HI42" s="276">
        <f t="shared" si="183"/>
        <v>0.6703949797645461</v>
      </c>
      <c r="HJ42" s="276">
        <f t="shared" si="184"/>
        <v>0.73171704933744985</v>
      </c>
      <c r="HK42" s="276">
        <f t="shared" si="185"/>
        <v>0.73732627424248243</v>
      </c>
      <c r="HL42" s="276">
        <f t="shared" si="186"/>
        <v>0.7378393587527472</v>
      </c>
      <c r="HM42" s="276">
        <f t="shared" si="187"/>
        <v>1.2097205296449423</v>
      </c>
      <c r="HN42" s="276">
        <f t="shared" si="188"/>
        <v>1.5474499953297534</v>
      </c>
      <c r="HO42" s="276">
        <f t="shared" si="189"/>
        <v>1.7456169369861909</v>
      </c>
      <c r="HP42" s="276">
        <f t="shared" si="190"/>
        <v>1.8618938413002348</v>
      </c>
      <c r="HQ42" s="276">
        <f t="shared" si="191"/>
        <v>1.930120753235413</v>
      </c>
      <c r="HR42" s="276">
        <f t="shared" si="192"/>
        <v>1.9757748062555529</v>
      </c>
      <c r="HS42" s="276">
        <f t="shared" si="193"/>
        <v>2.192580236212692</v>
      </c>
      <c r="HT42" s="276">
        <f t="shared" si="194"/>
        <v>2.3472163209771986</v>
      </c>
      <c r="HU42" s="276">
        <f t="shared" si="195"/>
        <v>2.4575102315864621</v>
      </c>
      <c r="HV42" s="276">
        <f t="shared" si="196"/>
        <v>2.5361771658664507</v>
      </c>
      <c r="HW42" s="276">
        <f t="shared" si="197"/>
        <v>4.1863938146699926</v>
      </c>
      <c r="HX42" s="276">
        <f t="shared" si="198"/>
        <v>5.1434293743137633</v>
      </c>
      <c r="HY42" s="276">
        <f t="shared" si="199"/>
        <v>5.5956500167463634</v>
      </c>
      <c r="HZ42" s="276">
        <f t="shared" si="200"/>
        <v>5.809334354158314</v>
      </c>
      <c r="IA42" s="277">
        <f t="shared" si="201"/>
        <v>5.9103049684353701</v>
      </c>
      <c r="IB42" s="276">
        <f t="shared" si="202"/>
        <v>0</v>
      </c>
      <c r="IC42" s="276">
        <f t="shared" si="203"/>
        <v>0.66004679216492179</v>
      </c>
      <c r="ID42" s="276">
        <f t="shared" si="204"/>
        <v>0.71973297541781944</v>
      </c>
      <c r="IE42" s="276">
        <f t="shared" si="205"/>
        <v>0.72513022984521203</v>
      </c>
      <c r="IF42" s="276">
        <f t="shared" si="206"/>
        <v>0.72561828845051068</v>
      </c>
      <c r="IG42" s="276">
        <f t="shared" si="207"/>
        <v>1.1769200154363135</v>
      </c>
      <c r="IH42" s="276">
        <f t="shared" si="208"/>
        <v>1.4880835810158981</v>
      </c>
      <c r="II42" s="276">
        <f t="shared" si="209"/>
        <v>1.6644801334370816</v>
      </c>
      <c r="IJ42" s="276">
        <f t="shared" si="210"/>
        <v>1.7644781638881146</v>
      </c>
      <c r="IK42" s="276">
        <f t="shared" si="211"/>
        <v>1.8211663811850696</v>
      </c>
      <c r="IL42" s="276">
        <f t="shared" si="212"/>
        <v>1.8639606468536367</v>
      </c>
      <c r="IM42" s="276">
        <f t="shared" si="213"/>
        <v>2.0586079550888101</v>
      </c>
      <c r="IN42" s="276">
        <f t="shared" si="214"/>
        <v>2.1931794384590857</v>
      </c>
      <c r="IO42" s="276">
        <f t="shared" si="215"/>
        <v>2.2862168624063841</v>
      </c>
      <c r="IP42" s="276">
        <f t="shared" si="216"/>
        <v>2.3505392733508508</v>
      </c>
      <c r="IQ42" s="276">
        <f t="shared" si="217"/>
        <v>4.1521840473898699</v>
      </c>
      <c r="IR42" s="276">
        <f t="shared" si="218"/>
        <v>5.1892800263836474</v>
      </c>
      <c r="IS42" s="276">
        <f t="shared" si="219"/>
        <v>5.6907156587515182</v>
      </c>
      <c r="IT42" s="276">
        <f t="shared" si="220"/>
        <v>5.9331596547759968</v>
      </c>
      <c r="IU42" s="277">
        <f t="shared" si="221"/>
        <v>6.0503812629228895</v>
      </c>
      <c r="IV42" s="74">
        <f t="shared" si="50"/>
        <v>0.16627157279347762</v>
      </c>
      <c r="IW42" s="275">
        <f t="shared" si="51"/>
        <v>0.58977461826596023</v>
      </c>
      <c r="IX42" s="275">
        <f t="shared" si="52"/>
        <v>0.98634627066766956</v>
      </c>
      <c r="IY42" s="275">
        <f t="shared" si="53"/>
        <v>2.5885702418257241</v>
      </c>
      <c r="IZ42" s="275">
        <f t="shared" si="54"/>
        <v>0.58079748724236913</v>
      </c>
      <c r="JA42" s="275">
        <f t="shared" si="55"/>
        <v>1.0827406758882079</v>
      </c>
      <c r="JB42" s="74">
        <f t="shared" si="56"/>
        <v>0.16598334069760007</v>
      </c>
      <c r="JC42" s="275">
        <f t="shared" si="57"/>
        <v>0.56875334446950188</v>
      </c>
      <c r="JD42" s="275">
        <f t="shared" si="58"/>
        <v>0.9273428022670791</v>
      </c>
      <c r="JE42" s="275">
        <f t="shared" si="59"/>
        <v>2.6178226932314606</v>
      </c>
      <c r="JF42" s="275">
        <f t="shared" si="60"/>
        <v>0.55402649581139374</v>
      </c>
      <c r="JG42" s="275">
        <f t="shared" si="61"/>
        <v>1.0699755451664104</v>
      </c>
      <c r="JH42" s="524">
        <f t="shared" si="38"/>
        <v>21.2322422836098</v>
      </c>
      <c r="JI42" s="525">
        <f t="shared" si="39"/>
        <v>46.002710984581263</v>
      </c>
      <c r="JJ42" s="524">
        <f t="shared" si="40"/>
        <v>20.154721604366088</v>
      </c>
      <c r="JK42" s="525">
        <f t="shared" si="41"/>
        <v>45.14885497607824</v>
      </c>
      <c r="JL42" s="524">
        <f t="shared" si="42"/>
        <v>41.386963887975888</v>
      </c>
      <c r="JM42" s="525">
        <f t="shared" si="43"/>
        <v>91.151565960659497</v>
      </c>
      <c r="JN42" s="7">
        <f t="shared" si="62"/>
        <v>23.813548185825276</v>
      </c>
      <c r="JO42" s="7">
        <f t="shared" si="63"/>
        <v>58.963875317304712</v>
      </c>
    </row>
    <row r="43" spans="1:275" s="3" customFormat="1" ht="13.5" customHeight="1" x14ac:dyDescent="0.2">
      <c r="A43" s="3" t="str">
        <f>'2021 estimates'!B43</f>
        <v>Channel Islands</v>
      </c>
      <c r="B43" s="3" t="str">
        <f>VLOOKUP(A43,'2021 estimates'!$B$4:$C$218,2)</f>
        <v>EUR</v>
      </c>
      <c r="C43" s="371" t="str">
        <f>VLOOKUP(A43,'2021 estimates'!$B$4:$F$218,4,FALSE)</f>
        <v>Europe &amp; Central Asia</v>
      </c>
      <c r="D43" s="695">
        <f>'2021 estimates'!Q43</f>
        <v>3.7</v>
      </c>
      <c r="E43" s="4">
        <f>'2021 estimates'!R43</f>
        <v>2.114668244318354</v>
      </c>
      <c r="F43" s="47">
        <f>1000*'2021 estimates'!G43/5</f>
        <v>893.8</v>
      </c>
      <c r="G43" s="47">
        <f t="shared" si="44"/>
        <v>893.8</v>
      </c>
      <c r="H43" s="47">
        <f>1000*'2021 estimates'!H43/5</f>
        <v>894.6</v>
      </c>
      <c r="I43" s="47">
        <f>1000*'2021 estimates'!I43/5</f>
        <v>882</v>
      </c>
      <c r="J43" s="47">
        <f>1000*'2021 estimates'!J43/5</f>
        <v>947</v>
      </c>
      <c r="K43" s="47">
        <f>1000*'2021 estimates'!K43/5</f>
        <v>826.6</v>
      </c>
      <c r="L43" s="73">
        <f t="shared" si="45"/>
        <v>826.6</v>
      </c>
      <c r="M43" s="47">
        <f>1000*'2021 estimates'!L43/5</f>
        <v>895.6</v>
      </c>
      <c r="N43" s="47">
        <f>1000*'2021 estimates'!M43/5</f>
        <v>830.4</v>
      </c>
      <c r="O43" s="47">
        <f>1000*'2021 estimates'!N43/5</f>
        <v>903.6</v>
      </c>
      <c r="P43" s="22">
        <v>0</v>
      </c>
      <c r="Q43" s="124">
        <f>IF('2021 estimates'!AD43&lt;&gt;"",'2021 estimates'!AD43*5/4,IF('2021 estimates'!AL43&lt;&gt;"",'2021 estimates'!AL43*15/14,'2021 estimates'!AN43*15/14))/100000</f>
        <v>1.4625E-4</v>
      </c>
      <c r="R43" s="124">
        <f>IF('2021 estimates'!AE43&lt;&gt;"",'2021 estimates'!AE43,IF('2021 estimates'!AL43&lt;&gt;"",'2021 estimates'!AL43*15/14,'2021 estimates'!AN43*15/14))/100000</f>
        <v>2.9100000000000003E-4</v>
      </c>
      <c r="S43" s="124">
        <f>IF('2021 estimates'!AF43&lt;&gt;"",'2021 estimates'!AF43,IF('2021 estimates'!AL43&lt;&gt;"",'2021 estimates'!AL43*15/14,'2021 estimates'!AN43*15/14))/100000</f>
        <v>4.3600000000000003E-4</v>
      </c>
      <c r="T43" s="124">
        <f>IF('2021 estimates'!AG43&lt;&gt;"",'2021 estimates'!AG43,'2021 estimates'!$AP43)/100000</f>
        <v>2.1337291144605378E-4</v>
      </c>
      <c r="U43" s="22">
        <v>0</v>
      </c>
      <c r="V43" s="124">
        <f>IF('2021 estimates'!AH43&lt;&gt;"",'2021 estimates'!AH43*5/4,IF('2021 estimates'!AM43&lt;&gt;"",'2021 estimates'!AM43*15/14,'2021 estimates'!AN43*15/14))/100000</f>
        <v>1.4625E-4</v>
      </c>
      <c r="W43" s="124">
        <f>IF('2021 estimates'!AI43&lt;&gt;"",'2021 estimates'!AI43,IF('2021 estimates'!AM43&lt;&gt;"",'2021 estimates'!AM43*15/14,'2021 estimates'!AN43*15/14))/100000</f>
        <v>2.9100000000000003E-4</v>
      </c>
      <c r="X43" s="124">
        <f>IF('2021 estimates'!AJ43&lt;&gt;"",'2021 estimates'!AJ43,IF('2021 estimates'!AM43&lt;&gt;"",'2021 estimates'!AM43*15/14,'2021 estimates'!AN43*15/14))/100000</f>
        <v>8.25E-5</v>
      </c>
      <c r="Y43" s="124">
        <f>IF('2021 estimates'!AK43&lt;&gt;"",'2021 estimates'!AK43,'2021 estimates'!$AQ43)/100000</f>
        <v>2.1337291144605378E-4</v>
      </c>
      <c r="Z43" s="81">
        <f>VLOOKUP($A43,'Mortality-WHO Global Health Obs'!$B$3:$Q$218,7,FALSE)</f>
        <v>4.0400000000000002E-3</v>
      </c>
      <c r="AA43" s="82">
        <f>VLOOKUP($A43,'Mortality-WHO Global Health Obs'!$B$3:$Q$218,9,FALSE)</f>
        <v>2.1000000000000001E-4</v>
      </c>
      <c r="AB43" s="82">
        <f>VLOOKUP($A43,'Mortality-WHO Global Health Obs'!$B$3:$Q$218,11,FALSE)</f>
        <v>9.0000000000000006E-5</v>
      </c>
      <c r="AC43" s="82">
        <f>VLOOKUP($A43,'Mortality-WHO Global Health Obs'!$B$3:$Q$218,13,FALSE)</f>
        <v>1.1E-4</v>
      </c>
      <c r="AD43" s="82">
        <f>VLOOKUP($A43,'Mortality-WHO Global Health Obs'!$B$3:$Q$218,15,FALSE)</f>
        <v>2.9999999999999997E-4</v>
      </c>
      <c r="AE43" s="81">
        <f>VLOOKUP($A43,'Mortality-WHO Global Health Obs'!$B$3:$Q$218,8,FALSE)</f>
        <v>3.2299999999999998E-3</v>
      </c>
      <c r="AF43" s="82">
        <f>VLOOKUP($A43,'Mortality-WHO Global Health Obs'!$B$3:$Q$218,10,FALSE)</f>
        <v>1.8000000000000001E-4</v>
      </c>
      <c r="AG43" s="82">
        <f>VLOOKUP($A43,'Mortality-WHO Global Health Obs'!$B$3:$Q$218,12,FALSE)</f>
        <v>6.9999999999999994E-5</v>
      </c>
      <c r="AH43" s="82">
        <f>VLOOKUP($A43,'Mortality-WHO Global Health Obs'!$B$3:$Q$218,14,FALSE)</f>
        <v>8.0000000000000007E-5</v>
      </c>
      <c r="AI43" s="82">
        <f>VLOOKUP($A43,'Mortality-WHO Global Health Obs'!$B$3:$Q$218,16,FALSE)</f>
        <v>1.7000000000000001E-4</v>
      </c>
      <c r="AJ43" s="81">
        <f t="shared" si="233"/>
        <v>8.54325970704615E-3</v>
      </c>
      <c r="AK43" s="82">
        <f t="shared" si="224"/>
        <v>4.4408033130685436E-4</v>
      </c>
      <c r="AL43" s="82">
        <f t="shared" si="225"/>
        <v>1.9032014198865188E-4</v>
      </c>
      <c r="AM43" s="82">
        <f t="shared" si="226"/>
        <v>2.3261350687501896E-4</v>
      </c>
      <c r="AN43" s="82">
        <f t="shared" si="227"/>
        <v>6.3440047329550611E-4</v>
      </c>
      <c r="AO43" s="81">
        <f t="shared" si="228"/>
        <v>6.8303784291482827E-3</v>
      </c>
      <c r="AP43" s="82">
        <f t="shared" si="229"/>
        <v>3.8064028397730376E-4</v>
      </c>
      <c r="AQ43" s="82">
        <f t="shared" si="230"/>
        <v>1.4802677710228478E-4</v>
      </c>
      <c r="AR43" s="82">
        <f t="shared" si="231"/>
        <v>1.6917345954546833E-4</v>
      </c>
      <c r="AS43" s="82">
        <f t="shared" si="232"/>
        <v>3.5949360153412021E-4</v>
      </c>
      <c r="AT43" s="272">
        <f t="shared" si="46"/>
        <v>0</v>
      </c>
      <c r="AU43" s="266">
        <f t="shared" si="2"/>
        <v>0.13071825000000001</v>
      </c>
      <c r="AV43" s="266">
        <f t="shared" si="3"/>
        <v>0.26032860000000002</v>
      </c>
      <c r="AW43" s="266">
        <f t="shared" si="4"/>
        <v>0.384552</v>
      </c>
      <c r="AX43" s="266">
        <f t="shared" si="47"/>
        <v>0.20206414713941293</v>
      </c>
      <c r="AY43" s="272">
        <f t="shared" si="48"/>
        <v>0</v>
      </c>
      <c r="AZ43" s="266">
        <f t="shared" si="5"/>
        <v>0.12089025</v>
      </c>
      <c r="BA43" s="266">
        <f t="shared" si="6"/>
        <v>0.26061960000000001</v>
      </c>
      <c r="BB43" s="266">
        <f t="shared" si="7"/>
        <v>6.8507999999999999E-2</v>
      </c>
      <c r="BC43" s="266">
        <f t="shared" si="8"/>
        <v>0.19280376278265421</v>
      </c>
      <c r="BD43" s="74">
        <f t="shared" si="49"/>
        <v>0</v>
      </c>
      <c r="BE43" s="515">
        <f t="shared" si="64"/>
        <v>0</v>
      </c>
      <c r="BF43" s="515">
        <f t="shared" si="65"/>
        <v>0.13068923174181182</v>
      </c>
      <c r="BG43" s="515">
        <f t="shared" si="66"/>
        <v>0.26132043985082409</v>
      </c>
      <c r="BH43" s="515">
        <f t="shared" si="67"/>
        <v>0.39189365008847044</v>
      </c>
      <c r="BI43" s="515">
        <f t="shared" si="68"/>
        <v>0.52287647279924643</v>
      </c>
      <c r="BJ43" s="515">
        <f t="shared" si="69"/>
        <v>0.78308079781303452</v>
      </c>
      <c r="BK43" s="515">
        <f t="shared" si="70"/>
        <v>1.0432356054149698</v>
      </c>
      <c r="BL43" s="515">
        <f t="shared" si="71"/>
        <v>1.3033409050283165</v>
      </c>
      <c r="BM43" s="515">
        <f t="shared" si="72"/>
        <v>1.5633967060745453</v>
      </c>
      <c r="BN43" s="515">
        <f t="shared" si="73"/>
        <v>1.7977212853258226</v>
      </c>
      <c r="BO43" s="515">
        <f t="shared" si="74"/>
        <v>2.1818104389128621</v>
      </c>
      <c r="BP43" s="515">
        <f t="shared" si="75"/>
        <v>2.5658102585654756</v>
      </c>
      <c r="BQ43" s="515">
        <f t="shared" si="76"/>
        <v>2.9497207650615263</v>
      </c>
      <c r="BR43" s="515">
        <f t="shared" si="77"/>
        <v>3.3335419791740448</v>
      </c>
      <c r="BS43" s="515">
        <f t="shared" si="78"/>
        <v>3.991222680071036</v>
      </c>
      <c r="BT43" s="515">
        <f t="shared" si="79"/>
        <v>4.1906915221763077</v>
      </c>
      <c r="BU43" s="515">
        <f t="shared" si="80"/>
        <v>4.3900338612847625</v>
      </c>
      <c r="BV43" s="515">
        <f t="shared" si="81"/>
        <v>4.5892497776245111</v>
      </c>
      <c r="BW43" s="516">
        <f t="shared" si="82"/>
        <v>4.7883393513727839</v>
      </c>
      <c r="BX43" s="515">
        <v>0</v>
      </c>
      <c r="BY43" s="515">
        <f t="shared" si="83"/>
        <v>0</v>
      </c>
      <c r="BZ43" s="515">
        <f t="shared" si="84"/>
        <v>0.12086724652875662</v>
      </c>
      <c r="CA43" s="515">
        <f t="shared" si="85"/>
        <v>0.24168849486940805</v>
      </c>
      <c r="CB43" s="515">
        <f t="shared" si="86"/>
        <v>0.36246376252738582</v>
      </c>
      <c r="CC43" s="515">
        <f t="shared" si="87"/>
        <v>0.52352735398803196</v>
      </c>
      <c r="CD43" s="515">
        <f t="shared" si="88"/>
        <v>0.7840501757444398</v>
      </c>
      <c r="CE43" s="515">
        <f t="shared" si="89"/>
        <v>1.0445344360013193</v>
      </c>
      <c r="CF43" s="515">
        <f t="shared" si="90"/>
        <v>1.3049801404663823</v>
      </c>
      <c r="CG43" s="515">
        <f t="shared" si="91"/>
        <v>1.565387294846496</v>
      </c>
      <c r="CH43" s="515">
        <f t="shared" si="92"/>
        <v>1.6928402226278647</v>
      </c>
      <c r="CI43" s="515">
        <f t="shared" si="93"/>
        <v>1.7610560688362924</v>
      </c>
      <c r="CJ43" s="515">
        <f t="shared" si="94"/>
        <v>1.8292603757101233</v>
      </c>
      <c r="CK43" s="515">
        <f t="shared" si="95"/>
        <v>1.8974531452013415</v>
      </c>
      <c r="CL43" s="515">
        <f t="shared" si="96"/>
        <v>1.9656343792616007</v>
      </c>
      <c r="CM43" s="515">
        <f t="shared" si="97"/>
        <v>2.2130844972849641</v>
      </c>
      <c r="CN43" s="515">
        <f t="shared" si="98"/>
        <v>2.4050581637077584</v>
      </c>
      <c r="CO43" s="515">
        <f t="shared" si="99"/>
        <v>2.5969628292292453</v>
      </c>
      <c r="CP43" s="515">
        <f t="shared" si="100"/>
        <v>2.7887985186503488</v>
      </c>
      <c r="CQ43" s="516">
        <f t="shared" si="101"/>
        <v>2.9805652567630792</v>
      </c>
      <c r="CR43" s="515">
        <f t="shared" si="102"/>
        <v>0</v>
      </c>
      <c r="CS43" s="515">
        <f t="shared" si="103"/>
        <v>6.5359125000000004E-2</v>
      </c>
      <c r="CT43" s="515">
        <f t="shared" si="104"/>
        <v>0.19604835674181181</v>
      </c>
      <c r="CU43" s="515">
        <f t="shared" si="105"/>
        <v>0.32667956485082411</v>
      </c>
      <c r="CV43" s="515">
        <f t="shared" si="106"/>
        <v>0.45725277508847045</v>
      </c>
      <c r="CW43" s="515">
        <f t="shared" si="107"/>
        <v>0.65304077279924644</v>
      </c>
      <c r="CX43" s="515">
        <f t="shared" si="108"/>
        <v>0.91324509781303453</v>
      </c>
      <c r="CY43" s="515">
        <f t="shared" si="109"/>
        <v>1.17339990541497</v>
      </c>
      <c r="CZ43" s="515">
        <f t="shared" si="110"/>
        <v>1.4335052050283164</v>
      </c>
      <c r="DA43" s="515">
        <f t="shared" si="111"/>
        <v>1.6935610060745452</v>
      </c>
      <c r="DB43" s="515">
        <f t="shared" si="112"/>
        <v>1.9899972853258228</v>
      </c>
      <c r="DC43" s="515">
        <f t="shared" si="113"/>
        <v>2.3740864389128622</v>
      </c>
      <c r="DD43" s="515">
        <f t="shared" si="114"/>
        <v>2.7580862585654757</v>
      </c>
      <c r="DE43" s="515">
        <f t="shared" si="115"/>
        <v>3.1419967650615264</v>
      </c>
      <c r="DF43" s="515">
        <f t="shared" si="116"/>
        <v>3.5258179791740449</v>
      </c>
      <c r="DG43" s="515">
        <f t="shared" si="117"/>
        <v>4.0922547536407423</v>
      </c>
      <c r="DH43" s="515">
        <f t="shared" si="118"/>
        <v>4.2917235957460145</v>
      </c>
      <c r="DI43" s="515">
        <f t="shared" si="119"/>
        <v>4.4910659348544693</v>
      </c>
      <c r="DJ43" s="515">
        <f t="shared" si="120"/>
        <v>4.6902818511942179</v>
      </c>
      <c r="DK43" s="516">
        <f t="shared" si="121"/>
        <v>4.8893714249424907</v>
      </c>
      <c r="DL43" s="515">
        <f t="shared" si="122"/>
        <v>0</v>
      </c>
      <c r="DM43" s="515">
        <f t="shared" si="123"/>
        <v>6.0445125000000002E-2</v>
      </c>
      <c r="DN43" s="515">
        <f t="shared" si="124"/>
        <v>0.18131237152875662</v>
      </c>
      <c r="DO43" s="515">
        <f t="shared" si="125"/>
        <v>0.30213361986940807</v>
      </c>
      <c r="DP43" s="515">
        <f t="shared" si="126"/>
        <v>0.42290888752738581</v>
      </c>
      <c r="DQ43" s="515">
        <f t="shared" si="127"/>
        <v>0.65383715398803199</v>
      </c>
      <c r="DR43" s="515">
        <f t="shared" si="128"/>
        <v>0.91435997574443983</v>
      </c>
      <c r="DS43" s="515">
        <f t="shared" si="129"/>
        <v>1.1748442360013194</v>
      </c>
      <c r="DT43" s="515">
        <f t="shared" si="130"/>
        <v>1.4352899404663824</v>
      </c>
      <c r="DU43" s="515">
        <f t="shared" si="131"/>
        <v>1.695697094846496</v>
      </c>
      <c r="DV43" s="515">
        <f t="shared" si="132"/>
        <v>1.7270942226278647</v>
      </c>
      <c r="DW43" s="515">
        <f t="shared" si="133"/>
        <v>1.7953100688362924</v>
      </c>
      <c r="DX43" s="515">
        <f t="shared" si="134"/>
        <v>1.8635143757101233</v>
      </c>
      <c r="DY43" s="515">
        <f t="shared" si="135"/>
        <v>1.9317071452013415</v>
      </c>
      <c r="DZ43" s="515">
        <f t="shared" si="136"/>
        <v>1.9998883792616007</v>
      </c>
      <c r="EA43" s="515">
        <f t="shared" si="137"/>
        <v>2.3094863786762914</v>
      </c>
      <c r="EB43" s="515">
        <f t="shared" si="138"/>
        <v>2.5014600450990856</v>
      </c>
      <c r="EC43" s="515">
        <f t="shared" si="139"/>
        <v>2.6933647106205725</v>
      </c>
      <c r="ED43" s="515">
        <f t="shared" si="140"/>
        <v>2.885200400041676</v>
      </c>
      <c r="EE43" s="516">
        <f t="shared" si="141"/>
        <v>3.0769671381544064</v>
      </c>
      <c r="EF43" s="276">
        <f t="shared" si="142"/>
        <v>0</v>
      </c>
      <c r="EG43" s="276">
        <f t="shared" si="143"/>
        <v>2.9018258188188845E-5</v>
      </c>
      <c r="EH43" s="276">
        <f t="shared" si="144"/>
        <v>8.7041890987739638E-5</v>
      </c>
      <c r="EI43" s="276">
        <f t="shared" si="145"/>
        <v>1.4503976235370953E-4</v>
      </c>
      <c r="EJ43" s="276">
        <f t="shared" si="146"/>
        <v>2.0301188372370469E-4</v>
      </c>
      <c r="EK43" s="276">
        <f t="shared" si="147"/>
        <v>1.2427498621190482E-4</v>
      </c>
      <c r="EL43" s="276">
        <f t="shared" si="148"/>
        <v>1.7379239806469783E-4</v>
      </c>
      <c r="EM43" s="276">
        <f t="shared" si="149"/>
        <v>2.2330038665338306E-4</v>
      </c>
      <c r="EN43" s="276">
        <f t="shared" si="150"/>
        <v>2.7279895377122675E-4</v>
      </c>
      <c r="EO43" s="276">
        <f t="shared" si="151"/>
        <v>3.2228810121115399E-4</v>
      </c>
      <c r="EP43" s="276">
        <f t="shared" si="152"/>
        <v>4.6284641296084997E-4</v>
      </c>
      <c r="EQ43" s="276">
        <f t="shared" si="153"/>
        <v>5.5218034738670685E-4</v>
      </c>
      <c r="ER43" s="276">
        <f t="shared" si="154"/>
        <v>6.4149350394949339E-4</v>
      </c>
      <c r="ES43" s="276">
        <f t="shared" si="155"/>
        <v>7.3078588748185923E-4</v>
      </c>
      <c r="ET43" s="276">
        <f t="shared" si="156"/>
        <v>8.2005750281532975E-4</v>
      </c>
      <c r="EU43" s="276">
        <f t="shared" si="157"/>
        <v>2.5953050341416062E-3</v>
      </c>
      <c r="EV43" s="276">
        <f t="shared" si="158"/>
        <v>2.7218080309576393E-3</v>
      </c>
      <c r="EW43" s="276">
        <f t="shared" si="159"/>
        <v>2.848230799663684E-3</v>
      </c>
      <c r="EX43" s="276">
        <f t="shared" si="160"/>
        <v>2.9745733911403513E-3</v>
      </c>
      <c r="EY43" s="277">
        <f t="shared" si="161"/>
        <v>3.1008358562359833E-3</v>
      </c>
      <c r="EZ43" s="276">
        <f t="shared" si="162"/>
        <v>0</v>
      </c>
      <c r="FA43" s="276">
        <f t="shared" si="163"/>
        <v>2.300347124338508E-5</v>
      </c>
      <c r="FB43" s="276">
        <f t="shared" si="164"/>
        <v>6.9001659348569543E-5</v>
      </c>
      <c r="FC43" s="276">
        <f t="shared" si="165"/>
        <v>1.1498234202221878E-4</v>
      </c>
      <c r="FD43" s="276">
        <f t="shared" si="166"/>
        <v>1.6094552592633721E-4</v>
      </c>
      <c r="FE43" s="276">
        <f t="shared" si="167"/>
        <v>9.6778243592090361E-5</v>
      </c>
      <c r="FF43" s="276">
        <f t="shared" si="168"/>
        <v>1.3533974312061344E-4</v>
      </c>
      <c r="FG43" s="276">
        <f t="shared" si="169"/>
        <v>1.7389553493709866E-4</v>
      </c>
      <c r="FH43" s="276">
        <f t="shared" si="170"/>
        <v>2.1244561988637765E-4</v>
      </c>
      <c r="FI43" s="276">
        <f t="shared" si="171"/>
        <v>2.5098999881315704E-4</v>
      </c>
      <c r="FJ43" s="276">
        <f t="shared" si="172"/>
        <v>2.9215379157226159E-4</v>
      </c>
      <c r="FK43" s="276">
        <f t="shared" si="173"/>
        <v>3.0369312616906121E-4</v>
      </c>
      <c r="FL43" s="276">
        <f t="shared" si="174"/>
        <v>3.1523050878182283E-4</v>
      </c>
      <c r="FM43" s="276">
        <f t="shared" si="175"/>
        <v>3.2676593974074238E-4</v>
      </c>
      <c r="FN43" s="276">
        <f t="shared" si="176"/>
        <v>3.3829941937596009E-4</v>
      </c>
      <c r="FO43" s="276">
        <f t="shared" si="177"/>
        <v>8.3009635985955611E-4</v>
      </c>
      <c r="FP43" s="276">
        <f t="shared" si="178"/>
        <v>8.9909726116722745E-4</v>
      </c>
      <c r="FQ43" s="276">
        <f t="shared" si="179"/>
        <v>9.6807336155053274E-4</v>
      </c>
      <c r="FR43" s="276">
        <f t="shared" si="180"/>
        <v>1.0370246699236429E-3</v>
      </c>
      <c r="FS43" s="277">
        <f t="shared" si="181"/>
        <v>1.1059511951975252E-3</v>
      </c>
      <c r="FT43" s="74">
        <f>SUM($EF43:EF43)</f>
        <v>0</v>
      </c>
      <c r="FU43" s="276">
        <f>SUM($EF43:EG43)</f>
        <v>2.9018258188188845E-5</v>
      </c>
      <c r="FV43" s="276">
        <f>SUM($EF43:EH43)</f>
        <v>1.1606014917592848E-4</v>
      </c>
      <c r="FW43" s="276">
        <f>SUM($EF43:EI43)</f>
        <v>2.61099911529638E-4</v>
      </c>
      <c r="FX43" s="276">
        <f>SUM($EF43:EJ43)</f>
        <v>4.6411179525334269E-4</v>
      </c>
      <c r="FY43" s="276">
        <f>SUM($EF43:EK43)</f>
        <v>5.8838678146524753E-4</v>
      </c>
      <c r="FZ43" s="276">
        <f>SUM($EF43:EL43)</f>
        <v>7.6217917952994536E-4</v>
      </c>
      <c r="GA43" s="276">
        <f>SUM($EF43:EM43)</f>
        <v>9.8547956618332835E-4</v>
      </c>
      <c r="GB43" s="276">
        <f>SUM($EF43:EN43)</f>
        <v>1.2582785199545552E-3</v>
      </c>
      <c r="GC43" s="276">
        <f>SUM($EF43:EO43)</f>
        <v>1.5805666211657092E-3</v>
      </c>
      <c r="GD43" s="276">
        <f>SUM($EF43:EP43)</f>
        <v>2.0434130341265592E-3</v>
      </c>
      <c r="GE43" s="276">
        <f>SUM($EF43:EQ43)</f>
        <v>2.5955933815132661E-3</v>
      </c>
      <c r="GF43" s="276">
        <f>SUM($EF43:ER43)</f>
        <v>3.2370868854627597E-3</v>
      </c>
      <c r="GG43" s="276">
        <f>SUM($EF43:ES43)</f>
        <v>3.9678727729446188E-3</v>
      </c>
      <c r="GH43" s="276">
        <f>SUM($EF43:ET43)</f>
        <v>4.7879302757599489E-3</v>
      </c>
      <c r="GI43" s="276">
        <f>SUM($EF43:EU43)</f>
        <v>7.3832353099015551E-3</v>
      </c>
      <c r="GJ43" s="276">
        <f>SUM($EF43:EV43)</f>
        <v>1.0105043340859194E-2</v>
      </c>
      <c r="GK43" s="276">
        <f>SUM($EF43:EW43)</f>
        <v>1.2953274140522879E-2</v>
      </c>
      <c r="GL43" s="276">
        <f>SUM($EF43:EX43)</f>
        <v>1.5927847531663229E-2</v>
      </c>
      <c r="GM43" s="276">
        <f>SUM($EF43:EY43)</f>
        <v>1.9028683387899214E-2</v>
      </c>
      <c r="GN43" s="74">
        <f>SUM($EZ43:EZ43)</f>
        <v>0</v>
      </c>
      <c r="GO43" s="276">
        <f>SUM($EZ43:FA43)</f>
        <v>2.300347124338508E-5</v>
      </c>
      <c r="GP43" s="276">
        <f>SUM($EZ43:FB43)</f>
        <v>9.200513059195462E-5</v>
      </c>
      <c r="GQ43" s="276">
        <f>SUM($EZ43:FC43)</f>
        <v>2.0698747261417338E-4</v>
      </c>
      <c r="GR43" s="276">
        <f>SUM($EZ43:FD43)</f>
        <v>3.679329985405106E-4</v>
      </c>
      <c r="GS43" s="276">
        <f>SUM($EZ43:FE43)</f>
        <v>4.6471124213260095E-4</v>
      </c>
      <c r="GT43" s="276">
        <f>SUM($EZ43:FF43)</f>
        <v>6.0005098525321438E-4</v>
      </c>
      <c r="GU43" s="276">
        <f>SUM($EZ43:FG43)</f>
        <v>7.739465201903131E-4</v>
      </c>
      <c r="GV43" s="276">
        <f>SUM($EZ43:FH43)</f>
        <v>9.863921400766907E-4</v>
      </c>
      <c r="GW43" s="276">
        <f>SUM($EZ43:FI43)</f>
        <v>1.2373821388898477E-3</v>
      </c>
      <c r="GX43" s="276">
        <f>SUM($EZ43:FJ43)</f>
        <v>1.5295359304621093E-3</v>
      </c>
      <c r="GY43" s="276">
        <f>SUM($EZ43:FK43)</f>
        <v>1.8332290566311705E-3</v>
      </c>
      <c r="GZ43" s="276">
        <f>SUM($EZ43:FL43)</f>
        <v>2.1484595654129935E-3</v>
      </c>
      <c r="HA43" s="276">
        <f>SUM($EZ43:FM43)</f>
        <v>2.4752255051537358E-3</v>
      </c>
      <c r="HB43" s="276">
        <f>SUM($EZ43:FN43)</f>
        <v>2.8135249245296958E-3</v>
      </c>
      <c r="HC43" s="276">
        <f>SUM($EZ43:FO43)</f>
        <v>3.6436212843892518E-3</v>
      </c>
      <c r="HD43" s="276">
        <f>SUM($EZ43:FP43)</f>
        <v>4.5427185455564796E-3</v>
      </c>
      <c r="HE43" s="276">
        <f>SUM($EZ43:FQ43)</f>
        <v>5.510791907107012E-3</v>
      </c>
      <c r="HF43" s="276">
        <f>SUM($EZ43:FR43)</f>
        <v>6.5478165770306547E-3</v>
      </c>
      <c r="HG43" s="277">
        <f>SUM($EZ43:FS43)</f>
        <v>7.6537677722281795E-3</v>
      </c>
      <c r="HH43" s="74">
        <f t="shared" si="234"/>
        <v>0</v>
      </c>
      <c r="HI43" s="276">
        <f t="shared" si="183"/>
        <v>0.13068923174181182</v>
      </c>
      <c r="HJ43" s="276">
        <f t="shared" si="184"/>
        <v>0.26132043985082409</v>
      </c>
      <c r="HK43" s="276">
        <f t="shared" si="185"/>
        <v>0.39189365008847044</v>
      </c>
      <c r="HL43" s="276">
        <f t="shared" si="186"/>
        <v>0.52240888820474674</v>
      </c>
      <c r="HM43" s="276">
        <f t="shared" si="187"/>
        <v>0.78308079781303452</v>
      </c>
      <c r="HN43" s="276">
        <f t="shared" si="188"/>
        <v>1.0432356054149698</v>
      </c>
      <c r="HO43" s="276">
        <f t="shared" si="189"/>
        <v>1.3033409050283165</v>
      </c>
      <c r="HP43" s="276">
        <f t="shared" si="190"/>
        <v>1.5633967060745453</v>
      </c>
      <c r="HQ43" s="276">
        <f t="shared" si="191"/>
        <v>1.8234030179733343</v>
      </c>
      <c r="HR43" s="276">
        <f t="shared" si="192"/>
        <v>2.1818104389128621</v>
      </c>
      <c r="HS43" s="276">
        <f t="shared" si="193"/>
        <v>2.5658102585654756</v>
      </c>
      <c r="HT43" s="276">
        <f t="shared" si="194"/>
        <v>2.9497207650615263</v>
      </c>
      <c r="HU43" s="276">
        <f t="shared" si="195"/>
        <v>3.3335419791740448</v>
      </c>
      <c r="HV43" s="276">
        <f t="shared" si="196"/>
        <v>3.7172739216712292</v>
      </c>
      <c r="HW43" s="276">
        <f t="shared" si="197"/>
        <v>4.1906915221763077</v>
      </c>
      <c r="HX43" s="276">
        <f t="shared" si="198"/>
        <v>4.3900338612847625</v>
      </c>
      <c r="HY43" s="276">
        <f t="shared" si="199"/>
        <v>4.5892497776245111</v>
      </c>
      <c r="HZ43" s="276">
        <f t="shared" si="200"/>
        <v>4.7883393513727839</v>
      </c>
      <c r="IA43" s="277">
        <f t="shared" si="201"/>
        <v>4.9873026626559609</v>
      </c>
      <c r="IB43" s="276">
        <f t="shared" si="202"/>
        <v>0</v>
      </c>
      <c r="IC43" s="276">
        <f t="shared" si="203"/>
        <v>0.12086724652875662</v>
      </c>
      <c r="ID43" s="276">
        <f t="shared" si="204"/>
        <v>0.24168849486940805</v>
      </c>
      <c r="IE43" s="276">
        <f t="shared" si="205"/>
        <v>0.36246376252738582</v>
      </c>
      <c r="IF43" s="276">
        <f t="shared" si="206"/>
        <v>0.48319306700145953</v>
      </c>
      <c r="IG43" s="276">
        <f t="shared" si="207"/>
        <v>0.7840501757444398</v>
      </c>
      <c r="IH43" s="276">
        <f t="shared" si="208"/>
        <v>1.0445344360013193</v>
      </c>
      <c r="II43" s="276">
        <f t="shared" si="209"/>
        <v>1.3049801404663823</v>
      </c>
      <c r="IJ43" s="276">
        <f t="shared" si="210"/>
        <v>1.565387294846496</v>
      </c>
      <c r="IK43" s="276">
        <f t="shared" si="211"/>
        <v>1.8257559048476828</v>
      </c>
      <c r="IL43" s="276">
        <f t="shared" si="212"/>
        <v>1.7610560688362924</v>
      </c>
      <c r="IM43" s="276">
        <f t="shared" si="213"/>
        <v>1.8292603757101233</v>
      </c>
      <c r="IN43" s="276">
        <f t="shared" si="214"/>
        <v>1.8974531452013415</v>
      </c>
      <c r="IO43" s="276">
        <f t="shared" si="215"/>
        <v>1.9656343792616007</v>
      </c>
      <c r="IP43" s="276">
        <f t="shared" si="216"/>
        <v>2.0338040798422243</v>
      </c>
      <c r="IQ43" s="276">
        <f t="shared" si="217"/>
        <v>2.4050581637077584</v>
      </c>
      <c r="IR43" s="276">
        <f t="shared" si="218"/>
        <v>2.5969628292292453</v>
      </c>
      <c r="IS43" s="276">
        <f t="shared" si="219"/>
        <v>2.7887985186503488</v>
      </c>
      <c r="IT43" s="276">
        <f t="shared" si="220"/>
        <v>2.9805652567630792</v>
      </c>
      <c r="IU43" s="277">
        <f t="shared" si="221"/>
        <v>3.1722630683505355</v>
      </c>
      <c r="IV43" s="74">
        <f t="shared" si="50"/>
        <v>23.385718634671736</v>
      </c>
      <c r="IW43" s="275">
        <f t="shared" si="51"/>
        <v>131.14674177771423</v>
      </c>
      <c r="IX43" s="275">
        <f t="shared" si="52"/>
        <v>312.66170170549736</v>
      </c>
      <c r="IY43" s="275">
        <f t="shared" si="53"/>
        <v>474.07765963720931</v>
      </c>
      <c r="IZ43" s="275">
        <f t="shared" si="54"/>
        <v>155.73138737262778</v>
      </c>
      <c r="JA43" s="275">
        <f t="shared" si="55"/>
        <v>235.31795543877317</v>
      </c>
      <c r="JB43" s="74">
        <f t="shared" si="56"/>
        <v>23.387757982731191</v>
      </c>
      <c r="JC43" s="275">
        <f t="shared" si="57"/>
        <v>131.16555775963587</v>
      </c>
      <c r="JD43" s="275">
        <f t="shared" si="58"/>
        <v>224.39128420627176</v>
      </c>
      <c r="JE43" s="275">
        <f t="shared" si="59"/>
        <v>298.00926408074776</v>
      </c>
      <c r="JF43" s="275">
        <f t="shared" si="60"/>
        <v>126.31486664954627</v>
      </c>
      <c r="JG43" s="275">
        <f t="shared" si="61"/>
        <v>169.23846600734663</v>
      </c>
      <c r="JH43" s="524">
        <f t="shared" si="38"/>
        <v>20.699682570713072</v>
      </c>
      <c r="JI43" s="525">
        <f t="shared" si="39"/>
        <v>43.147259754534943</v>
      </c>
      <c r="JJ43" s="524">
        <f t="shared" si="40"/>
        <v>16.156935834147177</v>
      </c>
      <c r="JK43" s="525">
        <f t="shared" si="41"/>
        <v>29.620994385315356</v>
      </c>
      <c r="JL43" s="524">
        <f t="shared" si="42"/>
        <v>36.856618404860249</v>
      </c>
      <c r="JM43" s="525">
        <f t="shared" si="43"/>
        <v>72.768254139850299</v>
      </c>
      <c r="JN43" s="7">
        <f t="shared" si="62"/>
        <v>7.6014552002896443E-3</v>
      </c>
      <c r="JO43" s="7">
        <f t="shared" si="63"/>
        <v>2.6682451160127393E-2</v>
      </c>
    </row>
    <row r="44" spans="1:275" s="3" customFormat="1" ht="13.5" customHeight="1" x14ac:dyDescent="0.2">
      <c r="A44" s="3" t="str">
        <f>'2021 estimates'!B44</f>
        <v>Chile</v>
      </c>
      <c r="B44" s="3" t="str">
        <f>VLOOKUP(A44,'2021 estimates'!$B$4:$C$218,2)</f>
        <v>SACA</v>
      </c>
      <c r="C44" s="371" t="str">
        <f>VLOOKUP(A44,'2021 estimates'!$B$4:$F$218,4,FALSE)</f>
        <v>Latin America &amp; Caribbean</v>
      </c>
      <c r="D44" s="695">
        <f>'2021 estimates'!Q44</f>
        <v>5.9664397522185304</v>
      </c>
      <c r="E44" s="4">
        <f>'2021 estimates'!R44</f>
        <v>2.4588627940811012</v>
      </c>
      <c r="F44" s="47">
        <f>1000*'2021 estimates'!G44/5</f>
        <v>115490.6</v>
      </c>
      <c r="G44" s="47">
        <f t="shared" si="44"/>
        <v>115490.6</v>
      </c>
      <c r="H44" s="47">
        <f>1000*'2021 estimates'!H44/5</f>
        <v>128304</v>
      </c>
      <c r="I44" s="47">
        <f>1000*'2021 estimates'!I44/5</f>
        <v>128098.2</v>
      </c>
      <c r="J44" s="47">
        <f>1000*'2021 estimates'!J44/5</f>
        <v>125626.4</v>
      </c>
      <c r="K44" s="47">
        <f>1000*'2021 estimates'!K44/5</f>
        <v>111204</v>
      </c>
      <c r="L44" s="73">
        <f t="shared" si="45"/>
        <v>111204</v>
      </c>
      <c r="M44" s="47">
        <f>1000*'2021 estimates'!L44/5</f>
        <v>123801.4</v>
      </c>
      <c r="N44" s="47">
        <f>1000*'2021 estimates'!M44/5</f>
        <v>123708.4</v>
      </c>
      <c r="O44" s="47">
        <f>1000*'2021 estimates'!N44/5</f>
        <v>121468</v>
      </c>
      <c r="P44" s="22">
        <v>0</v>
      </c>
      <c r="Q44" s="124">
        <f>IF('2021 estimates'!AD44&lt;&gt;"",'2021 estimates'!AD44*5/4,IF('2021 estimates'!AL44&lt;&gt;"",'2021 estimates'!AL44*15/14,'2021 estimates'!AN44*15/14))/100000</f>
        <v>9.2000000000000014E-5</v>
      </c>
      <c r="R44" s="124">
        <f>IF('2021 estimates'!AE44&lt;&gt;"",'2021 estimates'!AE44,IF('2021 estimates'!AL44&lt;&gt;"",'2021 estimates'!AL44*15/14,'2021 estimates'!AN44*15/14))/100000</f>
        <v>1.5300000000000001E-4</v>
      </c>
      <c r="S44" s="124">
        <f>IF('2021 estimates'!AF44&lt;&gt;"",'2021 estimates'!AF44,IF('2021 estimates'!AL44&lt;&gt;"",'2021 estimates'!AL44*15/14,'2021 estimates'!AN44*15/14))/100000</f>
        <v>1.8940000000000002E-4</v>
      </c>
      <c r="T44" s="124">
        <f>IF('2021 estimates'!AG44&lt;&gt;"",'2021 estimates'!AG44,'2021 estimates'!$AP44)/100000</f>
        <v>1.0439999999999999E-4</v>
      </c>
      <c r="U44" s="22">
        <v>0</v>
      </c>
      <c r="V44" s="124">
        <f>IF('2021 estimates'!AH44&lt;&gt;"",'2021 estimates'!AH44*5/4,IF('2021 estimates'!AM44&lt;&gt;"",'2021 estimates'!AM44*15/14,'2021 estimates'!AN44*15/14))/100000</f>
        <v>9.2000000000000014E-5</v>
      </c>
      <c r="W44" s="124">
        <f>IF('2021 estimates'!AI44&lt;&gt;"",'2021 estimates'!AI44,IF('2021 estimates'!AM44&lt;&gt;"",'2021 estimates'!AM44*15/14,'2021 estimates'!AN44*15/14))/100000</f>
        <v>1.5300000000000001E-4</v>
      </c>
      <c r="X44" s="124">
        <f>IF('2021 estimates'!AJ44&lt;&gt;"",'2021 estimates'!AJ44,IF('2021 estimates'!AM44&lt;&gt;"",'2021 estimates'!AM44*15/14,'2021 estimates'!AN44*15/14))/100000</f>
        <v>1.8940000000000002E-4</v>
      </c>
      <c r="Y44" s="124">
        <f>IF('2021 estimates'!AK44&lt;&gt;"",'2021 estimates'!AK44,'2021 estimates'!$AQ44)/100000</f>
        <v>1.0439999999999999E-4</v>
      </c>
      <c r="Z44" s="81">
        <f>VLOOKUP($A44,'Mortality-WHO Global Health Obs'!$B$3:$Q$218,7,FALSE)</f>
        <v>7.8899999999999994E-3</v>
      </c>
      <c r="AA44" s="82">
        <f>VLOOKUP($A44,'Mortality-WHO Global Health Obs'!$B$3:$Q$218,9,FALSE)</f>
        <v>2.9999999999999997E-4</v>
      </c>
      <c r="AB44" s="82">
        <f>VLOOKUP($A44,'Mortality-WHO Global Health Obs'!$B$3:$Q$218,11,FALSE)</f>
        <v>1.4999999999999999E-4</v>
      </c>
      <c r="AC44" s="82">
        <f>VLOOKUP($A44,'Mortality-WHO Global Health Obs'!$B$3:$Q$218,13,FALSE)</f>
        <v>1.9000000000000001E-4</v>
      </c>
      <c r="AD44" s="82">
        <f>VLOOKUP($A44,'Mortality-WHO Global Health Obs'!$B$3:$Q$218,15,FALSE)</f>
        <v>6.3000000000000003E-4</v>
      </c>
      <c r="AE44" s="81">
        <f>VLOOKUP($A44,'Mortality-WHO Global Health Obs'!$B$3:$Q$218,8,FALSE)</f>
        <v>6.9300000000000004E-3</v>
      </c>
      <c r="AF44" s="82">
        <f>VLOOKUP($A44,'Mortality-WHO Global Health Obs'!$B$3:$Q$218,10,FALSE)</f>
        <v>2.5999999999999998E-4</v>
      </c>
      <c r="AG44" s="82">
        <f>VLOOKUP($A44,'Mortality-WHO Global Health Obs'!$B$3:$Q$218,12,FALSE)</f>
        <v>1.2E-4</v>
      </c>
      <c r="AH44" s="82">
        <f>VLOOKUP($A44,'Mortality-WHO Global Health Obs'!$B$3:$Q$218,14,FALSE)</f>
        <v>1.3999999999999999E-4</v>
      </c>
      <c r="AI44" s="82">
        <f>VLOOKUP($A44,'Mortality-WHO Global Health Obs'!$B$3:$Q$218,16,FALSE)</f>
        <v>2.7E-4</v>
      </c>
      <c r="AJ44" s="81">
        <f t="shared" si="233"/>
        <v>1.9400427445299889E-2</v>
      </c>
      <c r="AK44" s="82">
        <f t="shared" si="224"/>
        <v>7.3765883822433031E-4</v>
      </c>
      <c r="AL44" s="82">
        <f t="shared" si="225"/>
        <v>3.6882941911216515E-4</v>
      </c>
      <c r="AM44" s="82">
        <f t="shared" si="226"/>
        <v>4.6718393087540923E-4</v>
      </c>
      <c r="AN44" s="82">
        <f t="shared" si="227"/>
        <v>1.5490835602710938E-3</v>
      </c>
      <c r="AO44" s="81">
        <f t="shared" si="228"/>
        <v>1.7039919162982031E-2</v>
      </c>
      <c r="AP44" s="82">
        <f t="shared" si="229"/>
        <v>6.3930432646108629E-4</v>
      </c>
      <c r="AQ44" s="82">
        <f t="shared" si="230"/>
        <v>2.9506353528973217E-4</v>
      </c>
      <c r="AR44" s="82">
        <f t="shared" si="231"/>
        <v>3.4424079117135412E-4</v>
      </c>
      <c r="AS44" s="82">
        <f t="shared" si="232"/>
        <v>6.6389295440189738E-4</v>
      </c>
      <c r="AT44" s="272">
        <f t="shared" si="46"/>
        <v>0</v>
      </c>
      <c r="AU44" s="266">
        <f t="shared" si="2"/>
        <v>10.625135200000003</v>
      </c>
      <c r="AV44" s="266">
        <f t="shared" si="3"/>
        <v>19.630512</v>
      </c>
      <c r="AW44" s="266">
        <f t="shared" si="4"/>
        <v>24.261799080000003</v>
      </c>
      <c r="AX44" s="266">
        <f t="shared" si="47"/>
        <v>13.115396159999998</v>
      </c>
      <c r="AY44" s="272">
        <f t="shared" si="48"/>
        <v>0</v>
      </c>
      <c r="AZ44" s="266">
        <f t="shared" si="5"/>
        <v>10.230768000000001</v>
      </c>
      <c r="BA44" s="266">
        <f t="shared" si="6"/>
        <v>18.9416142</v>
      </c>
      <c r="BB44" s="266">
        <f t="shared" si="7"/>
        <v>23.430370960000001</v>
      </c>
      <c r="BC44" s="266">
        <f t="shared" si="8"/>
        <v>12.6812592</v>
      </c>
      <c r="BD44" s="74">
        <f t="shared" si="49"/>
        <v>0</v>
      </c>
      <c r="BE44" s="515">
        <f t="shared" si="64"/>
        <v>0</v>
      </c>
      <c r="BF44" s="515">
        <f t="shared" si="65"/>
        <v>10.621217782592622</v>
      </c>
      <c r="BG44" s="515">
        <f t="shared" si="66"/>
        <v>21.234603619022504</v>
      </c>
      <c r="BH44" s="515">
        <f t="shared" si="67"/>
        <v>31.840163284463635</v>
      </c>
      <c r="BI44" s="515">
        <f t="shared" si="68"/>
        <v>47.146284188960635</v>
      </c>
      <c r="BJ44" s="515">
        <f t="shared" si="69"/>
        <v>66.755790971090278</v>
      </c>
      <c r="BK44" s="515">
        <f t="shared" si="70"/>
        <v>86.358066523851434</v>
      </c>
      <c r="BL44" s="515">
        <f t="shared" si="71"/>
        <v>105.95311351384242</v>
      </c>
      <c r="BM44" s="515">
        <f t="shared" si="72"/>
        <v>125.54093460667826</v>
      </c>
      <c r="BN44" s="515">
        <f t="shared" si="73"/>
        <v>144.88875709458088</v>
      </c>
      <c r="BO44" s="515">
        <f t="shared" si="74"/>
        <v>169.07721624712138</v>
      </c>
      <c r="BP44" s="515">
        <f t="shared" si="75"/>
        <v>193.25437757951866</v>
      </c>
      <c r="BQ44" s="515">
        <f t="shared" si="76"/>
        <v>217.42024636870002</v>
      </c>
      <c r="BR44" s="515">
        <f t="shared" si="77"/>
        <v>241.57482788912802</v>
      </c>
      <c r="BS44" s="515">
        <f t="shared" si="78"/>
        <v>260.59079488713803</v>
      </c>
      <c r="BT44" s="515">
        <f t="shared" si="79"/>
        <v>273.29267607584467</v>
      </c>
      <c r="BU44" s="515">
        <f t="shared" si="80"/>
        <v>285.97489622144838</v>
      </c>
      <c r="BV44" s="515">
        <f t="shared" si="81"/>
        <v>298.63748575697002</v>
      </c>
      <c r="BW44" s="516">
        <f t="shared" si="82"/>
        <v>311.28047506832371</v>
      </c>
      <c r="BX44" s="515">
        <v>0</v>
      </c>
      <c r="BY44" s="515">
        <f t="shared" si="83"/>
        <v>0</v>
      </c>
      <c r="BZ44" s="515">
        <f t="shared" si="84"/>
        <v>10.227498758008913</v>
      </c>
      <c r="CA44" s="515">
        <f t="shared" si="85"/>
        <v>20.448461121408258</v>
      </c>
      <c r="CB44" s="515">
        <f t="shared" si="86"/>
        <v>30.662891267607925</v>
      </c>
      <c r="CC44" s="515">
        <f t="shared" si="87"/>
        <v>45.50071434915656</v>
      </c>
      <c r="CD44" s="515">
        <f t="shared" si="88"/>
        <v>64.426110850440935</v>
      </c>
      <c r="CE44" s="515">
        <f t="shared" si="89"/>
        <v>83.345923981091943</v>
      </c>
      <c r="CF44" s="515">
        <f t="shared" si="90"/>
        <v>102.26015538831561</v>
      </c>
      <c r="CG44" s="515">
        <f t="shared" si="91"/>
        <v>121.16880671883204</v>
      </c>
      <c r="CH44" s="515">
        <f t="shared" si="92"/>
        <v>139.96665718355123</v>
      </c>
      <c r="CI44" s="515">
        <f t="shared" si="93"/>
        <v>163.34482205227502</v>
      </c>
      <c r="CJ44" s="515">
        <f t="shared" si="94"/>
        <v>186.71494058804575</v>
      </c>
      <c r="CK44" s="515">
        <f t="shared" si="95"/>
        <v>210.07701556026274</v>
      </c>
      <c r="CL44" s="515">
        <f t="shared" si="96"/>
        <v>233.43104973737212</v>
      </c>
      <c r="CM44" s="515">
        <f t="shared" si="97"/>
        <v>252.12672874102313</v>
      </c>
      <c r="CN44" s="515">
        <f t="shared" si="98"/>
        <v>264.63645023051691</v>
      </c>
      <c r="CO44" s="515">
        <f t="shared" si="99"/>
        <v>277.13786936029624</v>
      </c>
      <c r="CP44" s="515">
        <f t="shared" si="100"/>
        <v>289.63099164041006</v>
      </c>
      <c r="CQ44" s="516">
        <f t="shared" si="101"/>
        <v>302.11582257725036</v>
      </c>
      <c r="CR44" s="515">
        <f t="shared" si="102"/>
        <v>0</v>
      </c>
      <c r="CS44" s="515">
        <f t="shared" si="103"/>
        <v>5.3125676000000013</v>
      </c>
      <c r="CT44" s="515">
        <f t="shared" si="104"/>
        <v>15.933785382592623</v>
      </c>
      <c r="CU44" s="515">
        <f t="shared" si="105"/>
        <v>26.547171219022506</v>
      </c>
      <c r="CV44" s="515">
        <f t="shared" si="106"/>
        <v>37.152730884463637</v>
      </c>
      <c r="CW44" s="515">
        <f t="shared" si="107"/>
        <v>56.961540188960633</v>
      </c>
      <c r="CX44" s="515">
        <f t="shared" si="108"/>
        <v>76.571046971090283</v>
      </c>
      <c r="CY44" s="515">
        <f t="shared" si="109"/>
        <v>96.173322523851439</v>
      </c>
      <c r="CZ44" s="515">
        <f t="shared" si="110"/>
        <v>115.76836951384243</v>
      </c>
      <c r="DA44" s="515">
        <f t="shared" si="111"/>
        <v>135.35619060667827</v>
      </c>
      <c r="DB44" s="515">
        <f t="shared" si="112"/>
        <v>157.01965663458088</v>
      </c>
      <c r="DC44" s="515">
        <f t="shared" si="113"/>
        <v>181.20811578712139</v>
      </c>
      <c r="DD44" s="515">
        <f t="shared" si="114"/>
        <v>205.38527711951866</v>
      </c>
      <c r="DE44" s="515">
        <f t="shared" si="115"/>
        <v>229.55114590870002</v>
      </c>
      <c r="DF44" s="515">
        <f t="shared" si="116"/>
        <v>253.70572742912802</v>
      </c>
      <c r="DG44" s="515">
        <f t="shared" si="117"/>
        <v>267.14849296713805</v>
      </c>
      <c r="DH44" s="515">
        <f t="shared" si="118"/>
        <v>279.85037415584469</v>
      </c>
      <c r="DI44" s="515">
        <f t="shared" si="119"/>
        <v>292.5325943014484</v>
      </c>
      <c r="DJ44" s="515">
        <f t="shared" si="120"/>
        <v>305.19518383697005</v>
      </c>
      <c r="DK44" s="516">
        <f t="shared" si="121"/>
        <v>317.83817314832373</v>
      </c>
      <c r="DL44" s="515">
        <f t="shared" si="122"/>
        <v>0</v>
      </c>
      <c r="DM44" s="515">
        <f t="shared" si="123"/>
        <v>5.1153840000000006</v>
      </c>
      <c r="DN44" s="515">
        <f t="shared" si="124"/>
        <v>15.342882758008914</v>
      </c>
      <c r="DO44" s="515">
        <f t="shared" si="125"/>
        <v>25.563845121408256</v>
      </c>
      <c r="DP44" s="515">
        <f t="shared" si="126"/>
        <v>35.778275267607924</v>
      </c>
      <c r="DQ44" s="515">
        <f t="shared" si="127"/>
        <v>54.971521449156562</v>
      </c>
      <c r="DR44" s="515">
        <f t="shared" si="128"/>
        <v>73.896917950440937</v>
      </c>
      <c r="DS44" s="515">
        <f t="shared" si="129"/>
        <v>92.816731081091945</v>
      </c>
      <c r="DT44" s="515">
        <f t="shared" si="130"/>
        <v>111.73096248831561</v>
      </c>
      <c r="DU44" s="515">
        <f t="shared" si="131"/>
        <v>130.63961381883203</v>
      </c>
      <c r="DV44" s="515">
        <f t="shared" si="132"/>
        <v>151.68184266355124</v>
      </c>
      <c r="DW44" s="515">
        <f t="shared" si="133"/>
        <v>175.06000753227502</v>
      </c>
      <c r="DX44" s="515">
        <f t="shared" si="134"/>
        <v>198.43012606804575</v>
      </c>
      <c r="DY44" s="515">
        <f t="shared" si="135"/>
        <v>221.79220104026274</v>
      </c>
      <c r="DZ44" s="515">
        <f t="shared" si="136"/>
        <v>245.14623521737212</v>
      </c>
      <c r="EA44" s="515">
        <f t="shared" si="137"/>
        <v>258.4673583410231</v>
      </c>
      <c r="EB44" s="515">
        <f t="shared" si="138"/>
        <v>270.97707983051691</v>
      </c>
      <c r="EC44" s="515">
        <f t="shared" si="139"/>
        <v>283.47849896029624</v>
      </c>
      <c r="ED44" s="515">
        <f t="shared" si="140"/>
        <v>295.97162124041006</v>
      </c>
      <c r="EE44" s="516">
        <f t="shared" si="141"/>
        <v>308.45645217725036</v>
      </c>
      <c r="EF44" s="276">
        <f t="shared" si="142"/>
        <v>0</v>
      </c>
      <c r="EG44" s="276">
        <f t="shared" si="143"/>
        <v>3.9174174073816998E-3</v>
      </c>
      <c r="EH44" s="276">
        <f t="shared" si="144"/>
        <v>1.1749363570122366E-2</v>
      </c>
      <c r="EI44" s="276">
        <f t="shared" si="145"/>
        <v>1.9575534558871534E-2</v>
      </c>
      <c r="EJ44" s="276">
        <f t="shared" si="146"/>
        <v>2.7395934632166476E-2</v>
      </c>
      <c r="EK44" s="276">
        <f t="shared" si="147"/>
        <v>2.1005217870355732E-2</v>
      </c>
      <c r="EL44" s="276">
        <f t="shared" si="148"/>
        <v>2.8236447238846014E-2</v>
      </c>
      <c r="EM44" s="276">
        <f t="shared" si="149"/>
        <v>3.5465010008999036E-2</v>
      </c>
      <c r="EN44" s="276">
        <f t="shared" si="150"/>
        <v>4.2690907164153351E-2</v>
      </c>
      <c r="EO44" s="276">
        <f t="shared" si="151"/>
        <v>4.991413968728492E-2</v>
      </c>
      <c r="EP44" s="276">
        <f t="shared" si="152"/>
        <v>7.3339927459514065E-2</v>
      </c>
      <c r="EQ44" s="276">
        <f t="shared" si="153"/>
        <v>8.4637747602715488E-2</v>
      </c>
      <c r="ER44" s="276">
        <f t="shared" si="154"/>
        <v>9.5930290818635869E-2</v>
      </c>
      <c r="ES44" s="276">
        <f t="shared" si="155"/>
        <v>0.10721755957199507</v>
      </c>
      <c r="ET44" s="276">
        <f t="shared" si="156"/>
        <v>0.11849955632636172</v>
      </c>
      <c r="EU44" s="276">
        <f t="shared" si="157"/>
        <v>0.41351497129333964</v>
      </c>
      <c r="EV44" s="276">
        <f t="shared" si="158"/>
        <v>0.43317601439630615</v>
      </c>
      <c r="EW44" s="276">
        <f t="shared" si="159"/>
        <v>0.45280662447835601</v>
      </c>
      <c r="EX44" s="276">
        <f t="shared" si="160"/>
        <v>0.47240684864628602</v>
      </c>
      <c r="EY44" s="277">
        <f t="shared" si="161"/>
        <v>0.49197673393397701</v>
      </c>
      <c r="EZ44" s="276">
        <f t="shared" si="162"/>
        <v>0</v>
      </c>
      <c r="FA44" s="276">
        <f t="shared" si="163"/>
        <v>3.269241991087623E-3</v>
      </c>
      <c r="FB44" s="276">
        <f t="shared" si="164"/>
        <v>9.8056366006573532E-3</v>
      </c>
      <c r="FC44" s="276">
        <f t="shared" si="165"/>
        <v>1.6337853800334118E-2</v>
      </c>
      <c r="FD44" s="276">
        <f t="shared" si="166"/>
        <v>2.2865896259900639E-2</v>
      </c>
      <c r="FE44" s="276">
        <f t="shared" si="167"/>
        <v>1.6217698715619219E-2</v>
      </c>
      <c r="FF44" s="276">
        <f t="shared" si="168"/>
        <v>2.1801069348999669E-2</v>
      </c>
      <c r="FG44" s="276">
        <f t="shared" si="169"/>
        <v>2.7382792776329372E-2</v>
      </c>
      <c r="FH44" s="276">
        <f t="shared" si="170"/>
        <v>3.2962869483567067E-2</v>
      </c>
      <c r="FI44" s="276">
        <f t="shared" si="171"/>
        <v>3.8541299956528136E-2</v>
      </c>
      <c r="FJ44" s="276">
        <f t="shared" si="172"/>
        <v>5.2206091276204382E-2</v>
      </c>
      <c r="FK44" s="276">
        <f t="shared" si="173"/>
        <v>6.0252424229278581E-2</v>
      </c>
      <c r="FL44" s="276">
        <f t="shared" si="174"/>
        <v>6.829598778302845E-2</v>
      </c>
      <c r="FM44" s="276">
        <f t="shared" si="175"/>
        <v>7.6336782890630131E-2</v>
      </c>
      <c r="FN44" s="276">
        <f t="shared" si="176"/>
        <v>8.4374810504931688E-2</v>
      </c>
      <c r="FO44" s="276">
        <f t="shared" si="177"/>
        <v>0.1715377105062702</v>
      </c>
      <c r="FP44" s="276">
        <f t="shared" si="178"/>
        <v>0.17984007022067391</v>
      </c>
      <c r="FQ44" s="276">
        <f t="shared" si="179"/>
        <v>0.18813691988620196</v>
      </c>
      <c r="FR44" s="276">
        <f t="shared" si="180"/>
        <v>0.19642826315972303</v>
      </c>
      <c r="FS44" s="277">
        <f t="shared" si="181"/>
        <v>0.20471410369567872</v>
      </c>
      <c r="FT44" s="74">
        <f>SUM($EF44:EF44)</f>
        <v>0</v>
      </c>
      <c r="FU44" s="276">
        <f>SUM($EF44:EG44)</f>
        <v>3.9174174073816998E-3</v>
      </c>
      <c r="FV44" s="276">
        <f>SUM($EF44:EH44)</f>
        <v>1.5666780977504065E-2</v>
      </c>
      <c r="FW44" s="276">
        <f>SUM($EF44:EI44)</f>
        <v>3.52423155363756E-2</v>
      </c>
      <c r="FX44" s="276">
        <f>SUM($EF44:EJ44)</f>
        <v>6.2638250168542076E-2</v>
      </c>
      <c r="FY44" s="276">
        <f>SUM($EF44:EK44)</f>
        <v>8.36434680388978E-2</v>
      </c>
      <c r="FZ44" s="276">
        <f>SUM($EF44:EL44)</f>
        <v>0.11187991527774381</v>
      </c>
      <c r="GA44" s="276">
        <f>SUM($EF44:EM44)</f>
        <v>0.14734492528674284</v>
      </c>
      <c r="GB44" s="276">
        <f>SUM($EF44:EN44)</f>
        <v>0.1900358324508962</v>
      </c>
      <c r="GC44" s="276">
        <f>SUM($EF44:EO44)</f>
        <v>0.23994997213818112</v>
      </c>
      <c r="GD44" s="276">
        <f>SUM($EF44:EP44)</f>
        <v>0.31328989959769515</v>
      </c>
      <c r="GE44" s="276">
        <f>SUM($EF44:EQ44)</f>
        <v>0.39792764720041063</v>
      </c>
      <c r="GF44" s="276">
        <f>SUM($EF44:ER44)</f>
        <v>0.49385793801904648</v>
      </c>
      <c r="GG44" s="276">
        <f>SUM($EF44:ES44)</f>
        <v>0.60107549759104151</v>
      </c>
      <c r="GH44" s="276">
        <f>SUM($EF44:ET44)</f>
        <v>0.71957505391740328</v>
      </c>
      <c r="GI44" s="276">
        <f>SUM($EF44:EU44)</f>
        <v>1.133090025210743</v>
      </c>
      <c r="GJ44" s="276">
        <f>SUM($EF44:EV44)</f>
        <v>1.5662660396070491</v>
      </c>
      <c r="GK44" s="276">
        <f>SUM($EF44:EW44)</f>
        <v>2.0190726640854053</v>
      </c>
      <c r="GL44" s="276">
        <f>SUM($EF44:EX44)</f>
        <v>2.4914795127316913</v>
      </c>
      <c r="GM44" s="276">
        <f>SUM($EF44:EY44)</f>
        <v>2.9834562466656682</v>
      </c>
      <c r="GN44" s="74">
        <f>SUM($EZ44:EZ44)</f>
        <v>0</v>
      </c>
      <c r="GO44" s="276">
        <f>SUM($EZ44:FA44)</f>
        <v>3.269241991087623E-3</v>
      </c>
      <c r="GP44" s="276">
        <f>SUM($EZ44:FB44)</f>
        <v>1.3074878591744976E-2</v>
      </c>
      <c r="GQ44" s="276">
        <f>SUM($EZ44:FC44)</f>
        <v>2.9412732392079095E-2</v>
      </c>
      <c r="GR44" s="276">
        <f>SUM($EZ44:FD44)</f>
        <v>5.2278628651979735E-2</v>
      </c>
      <c r="GS44" s="276">
        <f>SUM($EZ44:FE44)</f>
        <v>6.8496327367598947E-2</v>
      </c>
      <c r="GT44" s="276">
        <f>SUM($EZ44:FF44)</f>
        <v>9.0297396716598616E-2</v>
      </c>
      <c r="GU44" s="276">
        <f>SUM($EZ44:FG44)</f>
        <v>0.11768018949292799</v>
      </c>
      <c r="GV44" s="276">
        <f>SUM($EZ44:FH44)</f>
        <v>0.15064305897649505</v>
      </c>
      <c r="GW44" s="276">
        <f>SUM($EZ44:FI44)</f>
        <v>0.18918435893302318</v>
      </c>
      <c r="GX44" s="276">
        <f>SUM($EZ44:FJ44)</f>
        <v>0.24139045020922756</v>
      </c>
      <c r="GY44" s="276">
        <f>SUM($EZ44:FK44)</f>
        <v>0.30164287443850613</v>
      </c>
      <c r="GZ44" s="276">
        <f>SUM($EZ44:FL44)</f>
        <v>0.3699388622215346</v>
      </c>
      <c r="HA44" s="276">
        <f>SUM($EZ44:FM44)</f>
        <v>0.44627564511216472</v>
      </c>
      <c r="HB44" s="276">
        <f>SUM($EZ44:FN44)</f>
        <v>0.53065045561709645</v>
      </c>
      <c r="HC44" s="276">
        <f>SUM($EZ44:FO44)</f>
        <v>0.70218816612336665</v>
      </c>
      <c r="HD44" s="276">
        <f>SUM($EZ44:FP44)</f>
        <v>0.88202823634404059</v>
      </c>
      <c r="HE44" s="276">
        <f>SUM($EZ44:FQ44)</f>
        <v>1.0701651562302426</v>
      </c>
      <c r="HF44" s="276">
        <f>SUM($EZ44:FR44)</f>
        <v>1.2665934193899655</v>
      </c>
      <c r="HG44" s="277">
        <f>SUM($EZ44:FS44)</f>
        <v>1.4713075230856443</v>
      </c>
      <c r="HH44" s="74">
        <f t="shared" si="234"/>
        <v>0</v>
      </c>
      <c r="HI44" s="276">
        <f t="shared" si="183"/>
        <v>10.621217782592622</v>
      </c>
      <c r="HJ44" s="276">
        <f t="shared" si="184"/>
        <v>21.234603619022504</v>
      </c>
      <c r="HK44" s="276">
        <f t="shared" si="185"/>
        <v>31.840163284463635</v>
      </c>
      <c r="HL44" s="276">
        <f t="shared" si="186"/>
        <v>42.43790254983147</v>
      </c>
      <c r="HM44" s="276">
        <f t="shared" si="187"/>
        <v>66.755790971090278</v>
      </c>
      <c r="HN44" s="276">
        <f t="shared" si="188"/>
        <v>86.358066523851434</v>
      </c>
      <c r="HO44" s="276">
        <f t="shared" si="189"/>
        <v>105.95311351384242</v>
      </c>
      <c r="HP44" s="276">
        <f t="shared" si="190"/>
        <v>125.54093460667826</v>
      </c>
      <c r="HQ44" s="276">
        <f t="shared" si="191"/>
        <v>145.121532466991</v>
      </c>
      <c r="HR44" s="276">
        <f t="shared" si="192"/>
        <v>169.07721624712138</v>
      </c>
      <c r="HS44" s="276">
        <f t="shared" si="193"/>
        <v>193.25437757951866</v>
      </c>
      <c r="HT44" s="276">
        <f t="shared" si="194"/>
        <v>217.42024636870002</v>
      </c>
      <c r="HU44" s="276">
        <f t="shared" si="195"/>
        <v>241.57482788912802</v>
      </c>
      <c r="HV44" s="276">
        <f t="shared" si="196"/>
        <v>265.71812741280166</v>
      </c>
      <c r="HW44" s="276">
        <f t="shared" si="197"/>
        <v>273.29267607584467</v>
      </c>
      <c r="HX44" s="276">
        <f t="shared" si="198"/>
        <v>285.97489622144838</v>
      </c>
      <c r="HY44" s="276">
        <f t="shared" si="199"/>
        <v>298.63748575697002</v>
      </c>
      <c r="HZ44" s="276">
        <f t="shared" si="200"/>
        <v>311.28047506832371</v>
      </c>
      <c r="IA44" s="277">
        <f t="shared" si="201"/>
        <v>323.9038944943897</v>
      </c>
      <c r="IB44" s="276">
        <f t="shared" si="202"/>
        <v>0</v>
      </c>
      <c r="IC44" s="276">
        <f t="shared" si="203"/>
        <v>10.227498758008913</v>
      </c>
      <c r="ID44" s="276">
        <f t="shared" si="204"/>
        <v>20.448461121408258</v>
      </c>
      <c r="IE44" s="276">
        <f t="shared" si="205"/>
        <v>30.662891267607925</v>
      </c>
      <c r="IF44" s="276">
        <f t="shared" si="206"/>
        <v>40.870793371348029</v>
      </c>
      <c r="IG44" s="276">
        <f t="shared" si="207"/>
        <v>64.426110850440935</v>
      </c>
      <c r="IH44" s="276">
        <f t="shared" si="208"/>
        <v>83.345923981091943</v>
      </c>
      <c r="II44" s="276">
        <f t="shared" si="209"/>
        <v>102.26015538831561</v>
      </c>
      <c r="IJ44" s="276">
        <f t="shared" si="210"/>
        <v>121.16880671883204</v>
      </c>
      <c r="IK44" s="276">
        <f t="shared" si="211"/>
        <v>140.0718796188755</v>
      </c>
      <c r="IL44" s="276">
        <f t="shared" si="212"/>
        <v>163.34482205227502</v>
      </c>
      <c r="IM44" s="276">
        <f t="shared" si="213"/>
        <v>186.71494058804575</v>
      </c>
      <c r="IN44" s="276">
        <f t="shared" si="214"/>
        <v>210.07701556026274</v>
      </c>
      <c r="IO44" s="276">
        <f t="shared" si="215"/>
        <v>233.43104973737212</v>
      </c>
      <c r="IP44" s="276">
        <f t="shared" si="216"/>
        <v>256.7770458868672</v>
      </c>
      <c r="IQ44" s="276">
        <f t="shared" si="217"/>
        <v>264.63645023051691</v>
      </c>
      <c r="IR44" s="276">
        <f t="shared" si="218"/>
        <v>277.13786936029624</v>
      </c>
      <c r="IS44" s="276">
        <f t="shared" si="219"/>
        <v>289.63099164041006</v>
      </c>
      <c r="IT44" s="276">
        <f t="shared" si="220"/>
        <v>302.11582257725036</v>
      </c>
      <c r="IU44" s="277">
        <f t="shared" si="221"/>
        <v>314.59236767355469</v>
      </c>
      <c r="IV44" s="74">
        <f t="shared" si="50"/>
        <v>14.705081792110267</v>
      </c>
      <c r="IW44" s="275">
        <f t="shared" si="51"/>
        <v>74.937930842910305</v>
      </c>
      <c r="IX44" s="275">
        <f t="shared" si="52"/>
        <v>160.28798380276373</v>
      </c>
      <c r="IY44" s="275">
        <f t="shared" si="53"/>
        <v>232.66333793109584</v>
      </c>
      <c r="IZ44" s="275">
        <f t="shared" si="54"/>
        <v>83.310332145928101</v>
      </c>
      <c r="JA44" s="275">
        <f t="shared" si="55"/>
        <v>120.64858359222004</v>
      </c>
      <c r="JB44" s="74">
        <f t="shared" si="56"/>
        <v>14.707069499784021</v>
      </c>
      <c r="JC44" s="275">
        <f t="shared" si="57"/>
        <v>74.956711947150296</v>
      </c>
      <c r="JD44" s="275">
        <f t="shared" si="58"/>
        <v>160.36739291319992</v>
      </c>
      <c r="JE44" s="275">
        <f t="shared" si="59"/>
        <v>233.29283136558806</v>
      </c>
      <c r="JF44" s="275">
        <f t="shared" si="60"/>
        <v>83.343724786711405</v>
      </c>
      <c r="JG44" s="275">
        <f t="shared" si="61"/>
        <v>120.83100143143056</v>
      </c>
      <c r="JH44" s="524">
        <f t="shared" si="38"/>
        <v>1592.2868602425922</v>
      </c>
      <c r="JI44" s="525">
        <f t="shared" si="39"/>
        <v>3053.7197380559428</v>
      </c>
      <c r="JJ44" s="524">
        <f t="shared" si="40"/>
        <v>1537.7012212285606</v>
      </c>
      <c r="JK44" s="525">
        <f t="shared" si="41"/>
        <v>2954.5819032443228</v>
      </c>
      <c r="JL44" s="524">
        <f t="shared" si="42"/>
        <v>3129.9880814711528</v>
      </c>
      <c r="JM44" s="525">
        <f t="shared" si="43"/>
        <v>6008.3016413002661</v>
      </c>
      <c r="JN44" s="7">
        <f t="shared" si="62"/>
        <v>1.2502255095344998</v>
      </c>
      <c r="JO44" s="7">
        <f t="shared" si="63"/>
        <v>4.4547637697513123</v>
      </c>
    </row>
    <row r="45" spans="1:275" s="3" customFormat="1" ht="13.5" customHeight="1" x14ac:dyDescent="0.2">
      <c r="A45" s="3" t="str">
        <f>'2021 estimates'!B45</f>
        <v>China</v>
      </c>
      <c r="B45" s="3" t="str">
        <f>VLOOKUP(A45,'2021 estimates'!$B$4:$C$218,2)</f>
        <v>WP</v>
      </c>
      <c r="C45" s="371" t="str">
        <f>VLOOKUP(A45,'2021 estimates'!$B$4:$F$218,4,FALSE)</f>
        <v>East Asia &amp; Pacific</v>
      </c>
      <c r="D45" s="695">
        <f>'2021 estimates'!Q45</f>
        <v>6.7589334874161402</v>
      </c>
      <c r="E45" s="4">
        <f>'2021 estimates'!R45</f>
        <v>2.5919973147286433</v>
      </c>
      <c r="F45" s="47">
        <f>1000*'2021 estimates'!G45/5</f>
        <v>8723608.1999999993</v>
      </c>
      <c r="G45" s="47">
        <f t="shared" si="44"/>
        <v>8723608.1999999993</v>
      </c>
      <c r="H45" s="47">
        <f>1000*'2021 estimates'!H45/5</f>
        <v>9249936</v>
      </c>
      <c r="I45" s="47">
        <f>1000*'2021 estimates'!I45/5</f>
        <v>9131251.4000000004</v>
      </c>
      <c r="J45" s="47">
        <f>1000*'2021 estimates'!J45/5</f>
        <v>8823198.5999999996</v>
      </c>
      <c r="K45" s="47">
        <f>1000*'2021 estimates'!K45/5</f>
        <v>7765500.5999999996</v>
      </c>
      <c r="L45" s="73">
        <f t="shared" si="45"/>
        <v>7765500.5999999996</v>
      </c>
      <c r="M45" s="47">
        <f>1000*'2021 estimates'!L45/5</f>
        <v>8104710</v>
      </c>
      <c r="N45" s="47">
        <f>1000*'2021 estimates'!M45/5</f>
        <v>7848026.2000000002</v>
      </c>
      <c r="O45" s="47">
        <f>1000*'2021 estimates'!N45/5</f>
        <v>7625027.4000000004</v>
      </c>
      <c r="P45" s="22">
        <v>0</v>
      </c>
      <c r="Q45" s="124">
        <f>IF('2021 estimates'!AD45&lt;&gt;"",'2021 estimates'!AD45*5/4,IF('2021 estimates'!AL45&lt;&gt;"",'2021 estimates'!AL45*15/14,'2021 estimates'!AN45*15/14))/100000</f>
        <v>1.375E-5</v>
      </c>
      <c r="R45" s="124">
        <f>IF('2021 estimates'!AE45&lt;&gt;"",'2021 estimates'!AE45,IF('2021 estimates'!AL45&lt;&gt;"",'2021 estimates'!AL45*15/14,'2021 estimates'!AN45*15/14))/100000</f>
        <v>1.98E-5</v>
      </c>
      <c r="S45" s="124">
        <f>IF('2021 estimates'!AF45&lt;&gt;"",'2021 estimates'!AF45,IF('2021 estimates'!AL45&lt;&gt;"",'2021 estimates'!AL45*15/14,'2021 estimates'!AN45*15/14))/100000</f>
        <v>2.6800000000000001E-5</v>
      </c>
      <c r="T45" s="124">
        <f>IF('2021 estimates'!AG45&lt;&gt;"",'2021 estimates'!AG45,'2021 estimates'!$AP45)/100000</f>
        <v>1.4299999999999999E-5</v>
      </c>
      <c r="U45" s="22">
        <v>0</v>
      </c>
      <c r="V45" s="124">
        <f>IF('2021 estimates'!AH45&lt;&gt;"",'2021 estimates'!AH45*5/4,IF('2021 estimates'!AM45&lt;&gt;"",'2021 estimates'!AM45*15/14,'2021 estimates'!AN45*15/14))/100000</f>
        <v>1.375E-5</v>
      </c>
      <c r="W45" s="124">
        <f>IF('2021 estimates'!AI45&lt;&gt;"",'2021 estimates'!AI45,IF('2021 estimates'!AM45&lt;&gt;"",'2021 estimates'!AM45*15/14,'2021 estimates'!AN45*15/14))/100000</f>
        <v>1.98E-5</v>
      </c>
      <c r="X45" s="124">
        <f>IF('2021 estimates'!AJ45&lt;&gt;"",'2021 estimates'!AJ45,IF('2021 estimates'!AM45&lt;&gt;"",'2021 estimates'!AM45*15/14,'2021 estimates'!AN45*15/14))/100000</f>
        <v>2.6800000000000001E-5</v>
      </c>
      <c r="Y45" s="124">
        <f>IF('2021 estimates'!AK45&lt;&gt;"",'2021 estimates'!AK45,'2021 estimates'!$AQ45)/100000</f>
        <v>1.4299999999999999E-5</v>
      </c>
      <c r="Z45" s="81">
        <f>VLOOKUP($A45,'Mortality-WHO Global Health Obs'!$B$3:$Q$218,7,FALSE)</f>
        <v>8.3400000000000002E-3</v>
      </c>
      <c r="AA45" s="82">
        <f>VLOOKUP($A45,'Mortality-WHO Global Health Obs'!$B$3:$Q$218,9,FALSE)</f>
        <v>3.5E-4</v>
      </c>
      <c r="AB45" s="82">
        <f>VLOOKUP($A45,'Mortality-WHO Global Health Obs'!$B$3:$Q$218,11,FALSE)</f>
        <v>3.2000000000000003E-4</v>
      </c>
      <c r="AC45" s="82">
        <f>VLOOKUP($A45,'Mortality-WHO Global Health Obs'!$B$3:$Q$218,13,FALSE)</f>
        <v>2.7E-4</v>
      </c>
      <c r="AD45" s="82">
        <f>VLOOKUP($A45,'Mortality-WHO Global Health Obs'!$B$3:$Q$218,15,FALSE)</f>
        <v>3.8000000000000002E-4</v>
      </c>
      <c r="AE45" s="81">
        <f>VLOOKUP($A45,'Mortality-WHO Global Health Obs'!$B$3:$Q$218,8,FALSE)</f>
        <v>8.4899999999999993E-3</v>
      </c>
      <c r="AF45" s="82">
        <f>VLOOKUP($A45,'Mortality-WHO Global Health Obs'!$B$3:$Q$218,10,FALSE)</f>
        <v>3.5E-4</v>
      </c>
      <c r="AG45" s="82">
        <f>VLOOKUP($A45,'Mortality-WHO Global Health Obs'!$B$3:$Q$218,12,FALSE)</f>
        <v>3.2000000000000003E-4</v>
      </c>
      <c r="AH45" s="82">
        <f>VLOOKUP($A45,'Mortality-WHO Global Health Obs'!$B$3:$Q$218,14,FALSE)</f>
        <v>2.1000000000000001E-4</v>
      </c>
      <c r="AI45" s="82">
        <f>VLOOKUP($A45,'Mortality-WHO Global Health Obs'!$B$3:$Q$218,16,FALSE)</f>
        <v>2.9999999999999997E-4</v>
      </c>
      <c r="AJ45" s="81">
        <f t="shared" si="233"/>
        <v>2.1617257604836886E-2</v>
      </c>
      <c r="AK45" s="82">
        <f t="shared" si="224"/>
        <v>9.0719906015502508E-4</v>
      </c>
      <c r="AL45" s="82">
        <f t="shared" si="225"/>
        <v>8.294391407131659E-4</v>
      </c>
      <c r="AM45" s="82">
        <f t="shared" si="226"/>
        <v>6.9983927497673372E-4</v>
      </c>
      <c r="AN45" s="82">
        <f t="shared" si="227"/>
        <v>9.8495897959688448E-4</v>
      </c>
      <c r="AO45" s="81">
        <f t="shared" si="228"/>
        <v>2.2006057202046181E-2</v>
      </c>
      <c r="AP45" s="82">
        <f t="shared" si="229"/>
        <v>9.0719906015502508E-4</v>
      </c>
      <c r="AQ45" s="82">
        <f t="shared" si="230"/>
        <v>8.294391407131659E-4</v>
      </c>
      <c r="AR45" s="82">
        <f t="shared" si="231"/>
        <v>5.4431943609301514E-4</v>
      </c>
      <c r="AS45" s="82">
        <f t="shared" si="232"/>
        <v>7.775991944185929E-4</v>
      </c>
      <c r="AT45" s="272">
        <f t="shared" si="46"/>
        <v>0</v>
      </c>
      <c r="AU45" s="266">
        <f t="shared" si="2"/>
        <v>119.94961275</v>
      </c>
      <c r="AV45" s="266">
        <f t="shared" si="3"/>
        <v>183.1487328</v>
      </c>
      <c r="AW45" s="266">
        <f t="shared" si="4"/>
        <v>244.71753752000001</v>
      </c>
      <c r="AX45" s="266">
        <f t="shared" si="47"/>
        <v>126.17173997999998</v>
      </c>
      <c r="AY45" s="272">
        <f t="shared" si="48"/>
        <v>0</v>
      </c>
      <c r="AZ45" s="266">
        <f t="shared" si="5"/>
        <v>106.77563325</v>
      </c>
      <c r="BA45" s="266">
        <f t="shared" si="6"/>
        <v>160.47325800000002</v>
      </c>
      <c r="BB45" s="266">
        <f t="shared" si="7"/>
        <v>210.32710216000001</v>
      </c>
      <c r="BC45" s="266">
        <f t="shared" si="8"/>
        <v>109.03789182</v>
      </c>
      <c r="BD45" s="74">
        <f t="shared" si="49"/>
        <v>0</v>
      </c>
      <c r="BE45" s="515">
        <f t="shared" si="64"/>
        <v>0</v>
      </c>
      <c r="BF45" s="515">
        <f t="shared" si="65"/>
        <v>119.89522833449884</v>
      </c>
      <c r="BG45" s="515">
        <f t="shared" si="66"/>
        <v>239.68173715311332</v>
      </c>
      <c r="BH45" s="515">
        <f t="shared" si="67"/>
        <v>359.35962504136097</v>
      </c>
      <c r="BI45" s="515">
        <f t="shared" si="68"/>
        <v>507.82456170219996</v>
      </c>
      <c r="BJ45" s="515">
        <f t="shared" si="69"/>
        <v>690.47633569736342</v>
      </c>
      <c r="BK45" s="515">
        <f t="shared" si="70"/>
        <v>872.97667397409271</v>
      </c>
      <c r="BL45" s="515">
        <f t="shared" si="71"/>
        <v>1055.3257020870226</v>
      </c>
      <c r="BM45" s="515">
        <f t="shared" si="72"/>
        <v>1237.5235454866918</v>
      </c>
      <c r="BN45" s="515">
        <f t="shared" si="73"/>
        <v>1401.3560265524607</v>
      </c>
      <c r="BO45" s="515">
        <f t="shared" si="74"/>
        <v>1645.0075816665224</v>
      </c>
      <c r="BP45" s="515">
        <f t="shared" si="75"/>
        <v>1888.4886795062109</v>
      </c>
      <c r="BQ45" s="515">
        <f t="shared" si="76"/>
        <v>2131.799439322489</v>
      </c>
      <c r="BR45" s="515">
        <f t="shared" si="77"/>
        <v>2374.9399802828902</v>
      </c>
      <c r="BS45" s="515">
        <f t="shared" si="78"/>
        <v>2529.5923366706852</v>
      </c>
      <c r="BT45" s="515">
        <f t="shared" si="79"/>
        <v>2653.211652192876</v>
      </c>
      <c r="BU45" s="515">
        <f t="shared" si="80"/>
        <v>2776.7092677047895</v>
      </c>
      <c r="BV45" s="515">
        <f t="shared" si="81"/>
        <v>2900.0853030169296</v>
      </c>
      <c r="BW45" s="516">
        <f t="shared" si="82"/>
        <v>3023.3398778218502</v>
      </c>
      <c r="BX45" s="515">
        <v>0</v>
      </c>
      <c r="BY45" s="515">
        <f t="shared" si="83"/>
        <v>0</v>
      </c>
      <c r="BZ45" s="515">
        <f t="shared" si="84"/>
        <v>106.72722183564912</v>
      </c>
      <c r="CA45" s="515">
        <f t="shared" si="85"/>
        <v>213.35766474147059</v>
      </c>
      <c r="CB45" s="515">
        <f t="shared" si="86"/>
        <v>319.89141647540561</v>
      </c>
      <c r="CC45" s="515">
        <f t="shared" si="87"/>
        <v>444.95127355188583</v>
      </c>
      <c r="CD45" s="515">
        <f t="shared" si="88"/>
        <v>604.98910075591641</v>
      </c>
      <c r="CE45" s="515">
        <f t="shared" si="89"/>
        <v>764.89424135740717</v>
      </c>
      <c r="CF45" s="515">
        <f t="shared" si="90"/>
        <v>924.66680536619003</v>
      </c>
      <c r="CG45" s="515">
        <f t="shared" si="91"/>
        <v>1084.3069027008887</v>
      </c>
      <c r="CH45" s="515">
        <f t="shared" si="92"/>
        <v>1204.421861817495</v>
      </c>
      <c r="CI45" s="515">
        <f t="shared" si="93"/>
        <v>1414.0363251532078</v>
      </c>
      <c r="CJ45" s="515">
        <f t="shared" si="94"/>
        <v>1623.5367223094763</v>
      </c>
      <c r="CK45" s="515">
        <f t="shared" si="95"/>
        <v>1832.9231153578442</v>
      </c>
      <c r="CL45" s="515">
        <f t="shared" si="96"/>
        <v>2042.1955663360773</v>
      </c>
      <c r="CM45" s="515">
        <f t="shared" si="97"/>
        <v>2187.382731166309</v>
      </c>
      <c r="CN45" s="515">
        <f t="shared" si="98"/>
        <v>2294.6779996673013</v>
      </c>
      <c r="CO45" s="515">
        <f t="shared" si="99"/>
        <v>2401.8898678841415</v>
      </c>
      <c r="CP45" s="515">
        <f t="shared" si="100"/>
        <v>2509.0184006436157</v>
      </c>
      <c r="CQ45" s="516">
        <f t="shared" si="101"/>
        <v>2616.0636627221197</v>
      </c>
      <c r="CR45" s="515">
        <f t="shared" si="102"/>
        <v>0</v>
      </c>
      <c r="CS45" s="515">
        <f t="shared" si="103"/>
        <v>59.974806375</v>
      </c>
      <c r="CT45" s="515">
        <f t="shared" si="104"/>
        <v>179.87003470949884</v>
      </c>
      <c r="CU45" s="515">
        <f t="shared" si="105"/>
        <v>299.65654352811333</v>
      </c>
      <c r="CV45" s="515">
        <f t="shared" si="106"/>
        <v>419.33443141636099</v>
      </c>
      <c r="CW45" s="515">
        <f t="shared" si="107"/>
        <v>599.39892810219999</v>
      </c>
      <c r="CX45" s="515">
        <f t="shared" si="108"/>
        <v>782.05070209736346</v>
      </c>
      <c r="CY45" s="515">
        <f t="shared" si="109"/>
        <v>964.55104037409274</v>
      </c>
      <c r="CZ45" s="515">
        <f t="shared" si="110"/>
        <v>1146.9000684870225</v>
      </c>
      <c r="DA45" s="515">
        <f t="shared" si="111"/>
        <v>1329.0979118866917</v>
      </c>
      <c r="DB45" s="515">
        <f t="shared" si="112"/>
        <v>1523.7147953124606</v>
      </c>
      <c r="DC45" s="515">
        <f t="shared" si="113"/>
        <v>1767.3663504265223</v>
      </c>
      <c r="DD45" s="515">
        <f t="shared" si="114"/>
        <v>2010.8474482662109</v>
      </c>
      <c r="DE45" s="515">
        <f t="shared" si="115"/>
        <v>2254.1582080824892</v>
      </c>
      <c r="DF45" s="515">
        <f t="shared" si="116"/>
        <v>2497.2987490428904</v>
      </c>
      <c r="DG45" s="515">
        <f t="shared" si="117"/>
        <v>2592.6782066606852</v>
      </c>
      <c r="DH45" s="515">
        <f t="shared" si="118"/>
        <v>2716.297522182876</v>
      </c>
      <c r="DI45" s="515">
        <f t="shared" si="119"/>
        <v>2839.7951376947894</v>
      </c>
      <c r="DJ45" s="515">
        <f t="shared" si="120"/>
        <v>2963.1711730069296</v>
      </c>
      <c r="DK45" s="516">
        <f t="shared" si="121"/>
        <v>3086.4257478118502</v>
      </c>
      <c r="DL45" s="515">
        <f t="shared" si="122"/>
        <v>0</v>
      </c>
      <c r="DM45" s="515">
        <f t="shared" si="123"/>
        <v>53.387816624999999</v>
      </c>
      <c r="DN45" s="515">
        <f t="shared" si="124"/>
        <v>160.11503846064912</v>
      </c>
      <c r="DO45" s="515">
        <f t="shared" si="125"/>
        <v>266.74548136647059</v>
      </c>
      <c r="DP45" s="515">
        <f t="shared" si="126"/>
        <v>373.27923310040558</v>
      </c>
      <c r="DQ45" s="515">
        <f t="shared" si="127"/>
        <v>525.18790255188583</v>
      </c>
      <c r="DR45" s="515">
        <f t="shared" si="128"/>
        <v>685.2257297559164</v>
      </c>
      <c r="DS45" s="515">
        <f t="shared" si="129"/>
        <v>845.13087035740716</v>
      </c>
      <c r="DT45" s="515">
        <f t="shared" si="130"/>
        <v>1004.90343436619</v>
      </c>
      <c r="DU45" s="515">
        <f t="shared" si="131"/>
        <v>1164.5435317008887</v>
      </c>
      <c r="DV45" s="515">
        <f t="shared" si="132"/>
        <v>1309.585412897495</v>
      </c>
      <c r="DW45" s="515">
        <f t="shared" si="133"/>
        <v>1519.1998762332078</v>
      </c>
      <c r="DX45" s="515">
        <f t="shared" si="134"/>
        <v>1728.7002733894763</v>
      </c>
      <c r="DY45" s="515">
        <f t="shared" si="135"/>
        <v>1938.0866664378441</v>
      </c>
      <c r="DZ45" s="515">
        <f t="shared" si="136"/>
        <v>2147.3591174160774</v>
      </c>
      <c r="EA45" s="515">
        <f t="shared" si="137"/>
        <v>2241.9016770763092</v>
      </c>
      <c r="EB45" s="515">
        <f t="shared" si="138"/>
        <v>2349.1969455773014</v>
      </c>
      <c r="EC45" s="515">
        <f t="shared" si="139"/>
        <v>2456.4088137941417</v>
      </c>
      <c r="ED45" s="515">
        <f t="shared" si="140"/>
        <v>2563.5373465536159</v>
      </c>
      <c r="EE45" s="516">
        <f t="shared" si="141"/>
        <v>2670.5826086321199</v>
      </c>
      <c r="EF45" s="276">
        <f t="shared" si="142"/>
        <v>0</v>
      </c>
      <c r="EG45" s="276">
        <f t="shared" si="143"/>
        <v>5.4384415501156746E-2</v>
      </c>
      <c r="EH45" s="276">
        <f t="shared" si="144"/>
        <v>0.16310393138553705</v>
      </c>
      <c r="EI45" s="276">
        <f t="shared" si="145"/>
        <v>0.27172486175239241</v>
      </c>
      <c r="EJ45" s="276">
        <f t="shared" si="146"/>
        <v>0.38024729599785545</v>
      </c>
      <c r="EK45" s="276">
        <f t="shared" si="147"/>
        <v>0.49695880483642474</v>
      </c>
      <c r="EL45" s="276">
        <f t="shared" si="148"/>
        <v>0.6483945232706968</v>
      </c>
      <c r="EM45" s="276">
        <f t="shared" si="149"/>
        <v>0.7997046870699599</v>
      </c>
      <c r="EN45" s="276">
        <f t="shared" si="150"/>
        <v>0.95088940033096547</v>
      </c>
      <c r="EO45" s="276">
        <f t="shared" si="151"/>
        <v>1.1019487670641595</v>
      </c>
      <c r="EP45" s="276">
        <f t="shared" si="152"/>
        <v>1.0659824059381589</v>
      </c>
      <c r="EQ45" s="276">
        <f t="shared" si="153"/>
        <v>1.2364396803113462</v>
      </c>
      <c r="ER45" s="276">
        <f t="shared" si="154"/>
        <v>1.4067777037223426</v>
      </c>
      <c r="ES45" s="276">
        <f t="shared" si="155"/>
        <v>1.576996559598459</v>
      </c>
      <c r="ET45" s="276">
        <f t="shared" si="156"/>
        <v>1.7470963313086394</v>
      </c>
      <c r="EU45" s="276">
        <f t="shared" si="157"/>
        <v>2.5524244578092259</v>
      </c>
      <c r="EV45" s="276">
        <f t="shared" si="158"/>
        <v>2.6741244680865792</v>
      </c>
      <c r="EW45" s="276">
        <f t="shared" si="159"/>
        <v>2.7957046678598947</v>
      </c>
      <c r="EX45" s="276">
        <f t="shared" si="160"/>
        <v>2.9171651750795071</v>
      </c>
      <c r="EY45" s="277">
        <f t="shared" si="161"/>
        <v>3.0385061075796309</v>
      </c>
      <c r="EZ45" s="276">
        <f t="shared" si="162"/>
        <v>0</v>
      </c>
      <c r="FA45" s="276">
        <f t="shared" si="163"/>
        <v>4.8411414350873989E-2</v>
      </c>
      <c r="FB45" s="276">
        <f t="shared" si="164"/>
        <v>0.14519034417854149</v>
      </c>
      <c r="FC45" s="276">
        <f t="shared" si="165"/>
        <v>0.24188151606500624</v>
      </c>
      <c r="FD45" s="276">
        <f t="shared" si="166"/>
        <v>0.33848500958808803</v>
      </c>
      <c r="FE45" s="276">
        <f t="shared" si="167"/>
        <v>0.43543079596937961</v>
      </c>
      <c r="FF45" s="276">
        <f t="shared" si="168"/>
        <v>0.56811739850927057</v>
      </c>
      <c r="FG45" s="276">
        <f t="shared" si="169"/>
        <v>0.70069399121710407</v>
      </c>
      <c r="FH45" s="276">
        <f t="shared" si="170"/>
        <v>0.83316066530150923</v>
      </c>
      <c r="FI45" s="276">
        <f t="shared" si="171"/>
        <v>0.96551751189549495</v>
      </c>
      <c r="FJ45" s="276">
        <f t="shared" si="172"/>
        <v>0.7126388242872449</v>
      </c>
      <c r="FK45" s="276">
        <f t="shared" si="173"/>
        <v>0.82670500373151501</v>
      </c>
      <c r="FL45" s="276">
        <f t="shared" si="174"/>
        <v>0.94070911163221904</v>
      </c>
      <c r="FM45" s="276">
        <f t="shared" si="175"/>
        <v>1.0546511817669109</v>
      </c>
      <c r="FN45" s="276">
        <f t="shared" si="176"/>
        <v>1.1685312478947638</v>
      </c>
      <c r="FO45" s="276">
        <f t="shared" si="177"/>
        <v>1.7426233190077887</v>
      </c>
      <c r="FP45" s="276">
        <f t="shared" si="178"/>
        <v>1.8260236031597983</v>
      </c>
      <c r="FQ45" s="276">
        <f t="shared" si="179"/>
        <v>1.9093590605259319</v>
      </c>
      <c r="FR45" s="276">
        <f t="shared" si="180"/>
        <v>1.9926297414958516</v>
      </c>
      <c r="FS45" s="277">
        <f t="shared" si="181"/>
        <v>2.0758356964200524</v>
      </c>
      <c r="FT45" s="74">
        <f>SUM($EF45:EF45)</f>
        <v>0</v>
      </c>
      <c r="FU45" s="276">
        <f>SUM($EF45:EG45)</f>
        <v>5.4384415501156746E-2</v>
      </c>
      <c r="FV45" s="276">
        <f>SUM($EF45:EH45)</f>
        <v>0.2174883468866938</v>
      </c>
      <c r="FW45" s="276">
        <f>SUM($EF45:EI45)</f>
        <v>0.48921320863908624</v>
      </c>
      <c r="FX45" s="276">
        <f>SUM($EF45:EJ45)</f>
        <v>0.86946050463694169</v>
      </c>
      <c r="FY45" s="276">
        <f>SUM($EF45:EK45)</f>
        <v>1.3664193094733665</v>
      </c>
      <c r="FZ45" s="276">
        <f>SUM($EF45:EL45)</f>
        <v>2.0148138327440632</v>
      </c>
      <c r="GA45" s="276">
        <f>SUM($EF45:EM45)</f>
        <v>2.814518519814023</v>
      </c>
      <c r="GB45" s="276">
        <f>SUM($EF45:EN45)</f>
        <v>3.7654079201449884</v>
      </c>
      <c r="GC45" s="276">
        <f>SUM($EF45:EO45)</f>
        <v>4.8673566872091474</v>
      </c>
      <c r="GD45" s="276">
        <f>SUM($EF45:EP45)</f>
        <v>5.933339093147306</v>
      </c>
      <c r="GE45" s="276">
        <f>SUM($EF45:EQ45)</f>
        <v>7.1697787734586527</v>
      </c>
      <c r="GF45" s="276">
        <f>SUM($EF45:ER45)</f>
        <v>8.5765564771809952</v>
      </c>
      <c r="GG45" s="276">
        <f>SUM($EF45:ES45)</f>
        <v>10.153553036779455</v>
      </c>
      <c r="GH45" s="276">
        <f>SUM($EF45:ET45)</f>
        <v>11.900649368088095</v>
      </c>
      <c r="GI45" s="276">
        <f>SUM($EF45:EU45)</f>
        <v>14.45307382589732</v>
      </c>
      <c r="GJ45" s="276">
        <f>SUM($EF45:EV45)</f>
        <v>17.127198293983898</v>
      </c>
      <c r="GK45" s="276">
        <f>SUM($EF45:EW45)</f>
        <v>19.922902961843793</v>
      </c>
      <c r="GL45" s="276">
        <f>SUM($EF45:EX45)</f>
        <v>22.8400681369233</v>
      </c>
      <c r="GM45" s="276">
        <f>SUM($EF45:EY45)</f>
        <v>25.878574244502932</v>
      </c>
      <c r="GN45" s="74">
        <f>SUM($EZ45:EZ45)</f>
        <v>0</v>
      </c>
      <c r="GO45" s="276">
        <f>SUM($EZ45:FA45)</f>
        <v>4.8411414350873989E-2</v>
      </c>
      <c r="GP45" s="276">
        <f>SUM($EZ45:FB45)</f>
        <v>0.19360175852941547</v>
      </c>
      <c r="GQ45" s="276">
        <f>SUM($EZ45:FC45)</f>
        <v>0.43548327459442171</v>
      </c>
      <c r="GR45" s="276">
        <f>SUM($EZ45:FD45)</f>
        <v>0.77396828418250974</v>
      </c>
      <c r="GS45" s="276">
        <f>SUM($EZ45:FE45)</f>
        <v>1.2093990801518895</v>
      </c>
      <c r="GT45" s="276">
        <f>SUM($EZ45:FF45)</f>
        <v>1.7775164786611599</v>
      </c>
      <c r="GU45" s="276">
        <f>SUM($EZ45:FG45)</f>
        <v>2.4782104698782641</v>
      </c>
      <c r="GV45" s="276">
        <f>SUM($EZ45:FH45)</f>
        <v>3.3113711351797734</v>
      </c>
      <c r="GW45" s="276">
        <f>SUM($EZ45:FI45)</f>
        <v>4.2768886470752685</v>
      </c>
      <c r="GX45" s="276">
        <f>SUM($EZ45:FJ45)</f>
        <v>4.9895274713625133</v>
      </c>
      <c r="GY45" s="276">
        <f>SUM($EZ45:FK45)</f>
        <v>5.8162324750940284</v>
      </c>
      <c r="GZ45" s="276">
        <f>SUM($EZ45:FL45)</f>
        <v>6.7569415867262475</v>
      </c>
      <c r="HA45" s="276">
        <f>SUM($EZ45:FM45)</f>
        <v>7.8115927684931581</v>
      </c>
      <c r="HB45" s="276">
        <f>SUM($EZ45:FN45)</f>
        <v>8.9801240163879221</v>
      </c>
      <c r="HC45" s="276">
        <f>SUM($EZ45:FO45)</f>
        <v>10.722747335395711</v>
      </c>
      <c r="HD45" s="276">
        <f>SUM($EZ45:FP45)</f>
        <v>12.54877093855551</v>
      </c>
      <c r="HE45" s="276">
        <f>SUM($EZ45:FQ45)</f>
        <v>14.458129999081441</v>
      </c>
      <c r="HF45" s="276">
        <f>SUM($EZ45:FR45)</f>
        <v>16.450759740577293</v>
      </c>
      <c r="HG45" s="277">
        <f>SUM($EZ45:FS45)</f>
        <v>18.526595436997347</v>
      </c>
      <c r="HH45" s="74">
        <f t="shared" si="234"/>
        <v>0</v>
      </c>
      <c r="HI45" s="276">
        <f t="shared" si="183"/>
        <v>119.89522833449884</v>
      </c>
      <c r="HJ45" s="276">
        <f t="shared" si="184"/>
        <v>239.68173715311332</v>
      </c>
      <c r="HK45" s="276">
        <f t="shared" si="185"/>
        <v>359.35962504136097</v>
      </c>
      <c r="HL45" s="276">
        <f t="shared" si="186"/>
        <v>478.92899049536311</v>
      </c>
      <c r="HM45" s="276">
        <f t="shared" si="187"/>
        <v>690.47633569736342</v>
      </c>
      <c r="HN45" s="276">
        <f t="shared" si="188"/>
        <v>872.97667397409271</v>
      </c>
      <c r="HO45" s="276">
        <f t="shared" si="189"/>
        <v>1055.3257020870226</v>
      </c>
      <c r="HP45" s="276">
        <f t="shared" si="190"/>
        <v>1237.5235454866918</v>
      </c>
      <c r="HQ45" s="276">
        <f t="shared" si="191"/>
        <v>1419.5703295196276</v>
      </c>
      <c r="HR45" s="276">
        <f t="shared" si="192"/>
        <v>1645.0075816665224</v>
      </c>
      <c r="HS45" s="276">
        <f t="shared" si="193"/>
        <v>1888.4886795062109</v>
      </c>
      <c r="HT45" s="276">
        <f t="shared" si="194"/>
        <v>2131.799439322489</v>
      </c>
      <c r="HU45" s="276">
        <f t="shared" si="195"/>
        <v>2374.9399802828902</v>
      </c>
      <c r="HV45" s="276">
        <f t="shared" si="196"/>
        <v>2617.9104214715817</v>
      </c>
      <c r="HW45" s="276">
        <f t="shared" si="197"/>
        <v>2653.211652192876</v>
      </c>
      <c r="HX45" s="276">
        <f t="shared" si="198"/>
        <v>2776.7092677047895</v>
      </c>
      <c r="HY45" s="276">
        <f t="shared" si="199"/>
        <v>2900.0853030169296</v>
      </c>
      <c r="HZ45" s="276">
        <f t="shared" si="200"/>
        <v>3023.3398778218502</v>
      </c>
      <c r="IA45" s="277">
        <f t="shared" si="201"/>
        <v>3146.4731116942708</v>
      </c>
      <c r="IB45" s="276">
        <f t="shared" si="202"/>
        <v>0</v>
      </c>
      <c r="IC45" s="276">
        <f t="shared" si="203"/>
        <v>106.72722183564912</v>
      </c>
      <c r="ID45" s="276">
        <f t="shared" si="204"/>
        <v>213.35766474147059</v>
      </c>
      <c r="IE45" s="276">
        <f t="shared" si="205"/>
        <v>319.89141647540561</v>
      </c>
      <c r="IF45" s="276">
        <f t="shared" si="206"/>
        <v>426.32856471581749</v>
      </c>
      <c r="IG45" s="276">
        <f t="shared" si="207"/>
        <v>604.98910075591641</v>
      </c>
      <c r="IH45" s="276">
        <f t="shared" si="208"/>
        <v>764.89424135740717</v>
      </c>
      <c r="II45" s="276">
        <f t="shared" si="209"/>
        <v>924.66680536619003</v>
      </c>
      <c r="IJ45" s="276">
        <f t="shared" si="210"/>
        <v>1084.3069027008887</v>
      </c>
      <c r="IK45" s="276">
        <f t="shared" si="211"/>
        <v>1243.8146431889932</v>
      </c>
      <c r="IL45" s="276">
        <f t="shared" si="212"/>
        <v>1414.0363251532078</v>
      </c>
      <c r="IM45" s="276">
        <f t="shared" si="213"/>
        <v>1623.5367223094763</v>
      </c>
      <c r="IN45" s="276">
        <f t="shared" si="214"/>
        <v>1832.9231153578442</v>
      </c>
      <c r="IO45" s="276">
        <f t="shared" si="215"/>
        <v>2042.1955663360773</v>
      </c>
      <c r="IP45" s="276">
        <f t="shared" si="216"/>
        <v>2251.3541372481823</v>
      </c>
      <c r="IQ45" s="276">
        <f t="shared" si="217"/>
        <v>2294.6779996673013</v>
      </c>
      <c r="IR45" s="276">
        <f t="shared" si="218"/>
        <v>2401.8898678841415</v>
      </c>
      <c r="IS45" s="276">
        <f t="shared" si="219"/>
        <v>2509.0184006436157</v>
      </c>
      <c r="IT45" s="276">
        <f t="shared" si="220"/>
        <v>2616.0636627221197</v>
      </c>
      <c r="IU45" s="277">
        <f t="shared" si="221"/>
        <v>2723.0257188456994</v>
      </c>
      <c r="IV45" s="74">
        <f t="shared" si="50"/>
        <v>2.1972584366561874</v>
      </c>
      <c r="IW45" s="275">
        <f t="shared" si="51"/>
        <v>10.421693085997749</v>
      </c>
      <c r="IX45" s="275">
        <f t="shared" si="52"/>
        <v>22.012029818366699</v>
      </c>
      <c r="IY45" s="275">
        <f t="shared" si="53"/>
        <v>32.168331391563427</v>
      </c>
      <c r="IZ45" s="275">
        <f t="shared" si="54"/>
        <v>11.543660447006879</v>
      </c>
      <c r="JA45" s="275">
        <f t="shared" si="55"/>
        <v>16.699828183146018</v>
      </c>
      <c r="JB45" s="74">
        <f t="shared" si="56"/>
        <v>2.1972584366561869</v>
      </c>
      <c r="JC45" s="275">
        <f t="shared" si="57"/>
        <v>10.421693085997752</v>
      </c>
      <c r="JD45" s="275">
        <f t="shared" si="58"/>
        <v>22.019752504621977</v>
      </c>
      <c r="JE45" s="275">
        <f t="shared" si="59"/>
        <v>32.201468957142843</v>
      </c>
      <c r="JF45" s="275">
        <f t="shared" si="60"/>
        <v>11.546234675758638</v>
      </c>
      <c r="JG45" s="275">
        <f t="shared" si="61"/>
        <v>16.710043246104689</v>
      </c>
      <c r="JH45" s="524">
        <f t="shared" si="38"/>
        <v>15828.269693422872</v>
      </c>
      <c r="JI45" s="525">
        <f t="shared" si="39"/>
        <v>30019.648518341797</v>
      </c>
      <c r="JJ45" s="524">
        <f t="shared" si="40"/>
        <v>13716.960322650721</v>
      </c>
      <c r="JK45" s="525">
        <f t="shared" si="41"/>
        <v>25993.814478573906</v>
      </c>
      <c r="JL45" s="524">
        <f t="shared" si="42"/>
        <v>29545.23001607359</v>
      </c>
      <c r="JM45" s="525">
        <f t="shared" si="43"/>
        <v>56013.462996915703</v>
      </c>
      <c r="JN45" s="7">
        <f t="shared" si="62"/>
        <v>20.880773384476015</v>
      </c>
      <c r="JO45" s="7">
        <f t="shared" si="63"/>
        <v>44.405169681500283</v>
      </c>
    </row>
    <row r="46" spans="1:275" s="3" customFormat="1" ht="13.5" customHeight="1" x14ac:dyDescent="0.2">
      <c r="A46" s="3" t="str">
        <f>'2021 estimates'!B46</f>
        <v>Colombia</v>
      </c>
      <c r="B46" s="3" t="str">
        <f>VLOOKUP(A46,'2021 estimates'!$B$4:$C$218,2)</f>
        <v>SACA</v>
      </c>
      <c r="C46" s="371" t="str">
        <f>VLOOKUP(A46,'2021 estimates'!$B$4:$F$218,4,FALSE)</f>
        <v>Latin America &amp; Caribbean</v>
      </c>
      <c r="D46" s="695">
        <f>'2021 estimates'!Q46</f>
        <v>11.8379662044805</v>
      </c>
      <c r="E46" s="4">
        <f>'2021 estimates'!R46</f>
        <v>3.6341306584302702</v>
      </c>
      <c r="F46" s="47">
        <f>1000*'2021 estimates'!G46/5</f>
        <v>379958.8</v>
      </c>
      <c r="G46" s="47">
        <f t="shared" si="44"/>
        <v>379958.8</v>
      </c>
      <c r="H46" s="47">
        <f>1000*'2021 estimates'!H46/5</f>
        <v>377806.4</v>
      </c>
      <c r="I46" s="47">
        <f>1000*'2021 estimates'!I46/5</f>
        <v>389903.8</v>
      </c>
      <c r="J46" s="47">
        <f>1000*'2021 estimates'!J46/5</f>
        <v>425615.8</v>
      </c>
      <c r="K46" s="47">
        <f>1000*'2021 estimates'!K46/5</f>
        <v>362363.6</v>
      </c>
      <c r="L46" s="73">
        <f t="shared" si="45"/>
        <v>362363.6</v>
      </c>
      <c r="M46" s="47">
        <f>1000*'2021 estimates'!L46/5</f>
        <v>360883</v>
      </c>
      <c r="N46" s="47">
        <f>1000*'2021 estimates'!M46/5</f>
        <v>373187.4</v>
      </c>
      <c r="O46" s="47">
        <f>1000*'2021 estimates'!N46/5</f>
        <v>408501</v>
      </c>
      <c r="P46" s="22">
        <v>0</v>
      </c>
      <c r="Q46" s="124">
        <f>IF('2021 estimates'!AD46&lt;&gt;"",'2021 estimates'!AD46*5/4,IF('2021 estimates'!AL46&lt;&gt;"",'2021 estimates'!AL46*15/14,'2021 estimates'!AN46*15/14))/100000</f>
        <v>1.2500000000000001E-5</v>
      </c>
      <c r="R46" s="124">
        <f>IF('2021 estimates'!AE46&lt;&gt;"",'2021 estimates'!AE46,IF('2021 estimates'!AL46&lt;&gt;"",'2021 estimates'!AL46*15/14,'2021 estimates'!AN46*15/14))/100000</f>
        <v>1.4E-5</v>
      </c>
      <c r="S46" s="124">
        <f>IF('2021 estimates'!AF46&lt;&gt;"",'2021 estimates'!AF46,IF('2021 estimates'!AL46&lt;&gt;"",'2021 estimates'!AL46*15/14,'2021 estimates'!AN46*15/14))/100000</f>
        <v>2.0000000000000002E-5</v>
      </c>
      <c r="T46" s="124">
        <f>IF('2021 estimates'!AG46&lt;&gt;"",'2021 estimates'!AG46,'2021 estimates'!$AP46)/100000</f>
        <v>1.0162679425837323E-5</v>
      </c>
      <c r="U46" s="22">
        <v>0</v>
      </c>
      <c r="V46" s="124">
        <f>IF('2021 estimates'!AH46&lt;&gt;"",'2021 estimates'!AH46*5/4,IF('2021 estimates'!AM46&lt;&gt;"",'2021 estimates'!AM46*15/14,'2021 estimates'!AN46*15/14))/100000</f>
        <v>1.0000000000000001E-5</v>
      </c>
      <c r="W46" s="124">
        <f>IF('2021 estimates'!AI46&lt;&gt;"",'2021 estimates'!AI46,IF('2021 estimates'!AM46&lt;&gt;"",'2021 estimates'!AM46*15/14,'2021 estimates'!AN46*15/14))/100000</f>
        <v>1.4E-5</v>
      </c>
      <c r="X46" s="124">
        <f>IF('2021 estimates'!AJ46&lt;&gt;"",'2021 estimates'!AJ46,IF('2021 estimates'!AM46&lt;&gt;"",'2021 estimates'!AM46*15/14,'2021 estimates'!AN46*15/14))/100000</f>
        <v>1.2E-5</v>
      </c>
      <c r="Y46" s="124">
        <f>IF('2021 estimates'!AK46&lt;&gt;"",'2021 estimates'!AK46,'2021 estimates'!$AQ46)/100000</f>
        <v>7.4526315789473704E-6</v>
      </c>
      <c r="Z46" s="81">
        <f>VLOOKUP($A46,'Mortality-WHO Global Health Obs'!$B$3:$Q$218,7,FALSE)</f>
        <v>1.4409999999999999E-2</v>
      </c>
      <c r="AA46" s="82">
        <f>VLOOKUP($A46,'Mortality-WHO Global Health Obs'!$B$3:$Q$218,9,FALSE)</f>
        <v>5.9000000000000003E-4</v>
      </c>
      <c r="AB46" s="82">
        <f>VLOOKUP($A46,'Mortality-WHO Global Health Obs'!$B$3:$Q$218,11,FALSE)</f>
        <v>3.8000000000000002E-4</v>
      </c>
      <c r="AC46" s="82">
        <f>VLOOKUP($A46,'Mortality-WHO Global Health Obs'!$B$3:$Q$218,13,FALSE)</f>
        <v>5.2999999999999998E-4</v>
      </c>
      <c r="AD46" s="82">
        <f>VLOOKUP($A46,'Mortality-WHO Global Health Obs'!$B$3:$Q$218,15,FALSE)</f>
        <v>2.63E-3</v>
      </c>
      <c r="AE46" s="81">
        <f>VLOOKUP($A46,'Mortality-WHO Global Health Obs'!$B$3:$Q$218,8,FALSE)</f>
        <v>1.1939999999999999E-2</v>
      </c>
      <c r="AF46" s="82">
        <f>VLOOKUP($A46,'Mortality-WHO Global Health Obs'!$B$3:$Q$218,10,FALSE)</f>
        <v>5.2999999999999998E-4</v>
      </c>
      <c r="AG46" s="82">
        <f>VLOOKUP($A46,'Mortality-WHO Global Health Obs'!$B$3:$Q$218,12,FALSE)</f>
        <v>2.9999999999999997E-4</v>
      </c>
      <c r="AH46" s="82">
        <f>VLOOKUP($A46,'Mortality-WHO Global Health Obs'!$B$3:$Q$218,14,FALSE)</f>
        <v>4.0000000000000002E-4</v>
      </c>
      <c r="AI46" s="82">
        <f>VLOOKUP($A46,'Mortality-WHO Global Health Obs'!$B$3:$Q$218,16,FALSE)</f>
        <v>6.8000000000000005E-4</v>
      </c>
      <c r="AJ46" s="81">
        <f t="shared" si="233"/>
        <v>5.2367822787980189E-2</v>
      </c>
      <c r="AK46" s="82">
        <f t="shared" si="224"/>
        <v>2.1441370884738597E-3</v>
      </c>
      <c r="AL46" s="82">
        <f t="shared" si="225"/>
        <v>1.3809696502035027E-3</v>
      </c>
      <c r="AM46" s="82">
        <f t="shared" si="226"/>
        <v>1.9260892489680432E-3</v>
      </c>
      <c r="AN46" s="82">
        <f t="shared" si="227"/>
        <v>9.5577636316716112E-3</v>
      </c>
      <c r="AO46" s="81">
        <f t="shared" si="228"/>
        <v>4.3391520061657425E-2</v>
      </c>
      <c r="AP46" s="82">
        <f t="shared" si="229"/>
        <v>1.9260892489680432E-3</v>
      </c>
      <c r="AQ46" s="82">
        <f t="shared" si="230"/>
        <v>1.090239197529081E-3</v>
      </c>
      <c r="AR46" s="82">
        <f t="shared" si="231"/>
        <v>1.4536522633721081E-3</v>
      </c>
      <c r="AS46" s="82">
        <f t="shared" si="232"/>
        <v>2.4712088477325837E-3</v>
      </c>
      <c r="AT46" s="272">
        <f t="shared" si="46"/>
        <v>0</v>
      </c>
      <c r="AU46" s="266">
        <f t="shared" si="2"/>
        <v>4.749485</v>
      </c>
      <c r="AV46" s="266">
        <f t="shared" si="3"/>
        <v>5.2892896</v>
      </c>
      <c r="AW46" s="266">
        <f t="shared" si="4"/>
        <v>7.798076</v>
      </c>
      <c r="AX46" s="266">
        <f t="shared" si="47"/>
        <v>4.3253969339712928</v>
      </c>
      <c r="AY46" s="272">
        <f t="shared" si="48"/>
        <v>0</v>
      </c>
      <c r="AZ46" s="266">
        <f t="shared" si="5"/>
        <v>3.6236359999999999</v>
      </c>
      <c r="BA46" s="266">
        <f t="shared" si="6"/>
        <v>5.0523619999999996</v>
      </c>
      <c r="BB46" s="266">
        <f t="shared" si="7"/>
        <v>4.4782488000000003</v>
      </c>
      <c r="BC46" s="266">
        <f t="shared" si="8"/>
        <v>3.0444074526315799</v>
      </c>
      <c r="BD46" s="74">
        <f t="shared" si="49"/>
        <v>0</v>
      </c>
      <c r="BE46" s="515">
        <f t="shared" si="64"/>
        <v>0</v>
      </c>
      <c r="BF46" s="515">
        <f t="shared" si="65"/>
        <v>4.7443986813610151</v>
      </c>
      <c r="BG46" s="515">
        <f t="shared" si="66"/>
        <v>9.4786356195251233</v>
      </c>
      <c r="BH46" s="515">
        <f t="shared" si="67"/>
        <v>14.202732579321067</v>
      </c>
      <c r="BI46" s="515">
        <f t="shared" si="68"/>
        <v>18.809551425427127</v>
      </c>
      <c r="BJ46" s="515">
        <f t="shared" si="69"/>
        <v>24.069233879560496</v>
      </c>
      <c r="BK46" s="515">
        <f t="shared" si="70"/>
        <v>29.321657884857309</v>
      </c>
      <c r="BL46" s="515">
        <f t="shared" si="71"/>
        <v>34.566833458097086</v>
      </c>
      <c r="BM46" s="515">
        <f t="shared" si="72"/>
        <v>39.80477060223604</v>
      </c>
      <c r="BN46" s="515">
        <f t="shared" si="73"/>
        <v>46.477520011299191</v>
      </c>
      <c r="BO46" s="515">
        <f t="shared" si="74"/>
        <v>54.178659648524736</v>
      </c>
      <c r="BP46" s="515">
        <f t="shared" si="75"/>
        <v>61.864980479243421</v>
      </c>
      <c r="BQ46" s="515">
        <f t="shared" si="76"/>
        <v>69.536511018329236</v>
      </c>
      <c r="BR46" s="515">
        <f t="shared" si="77"/>
        <v>77.193279725786823</v>
      </c>
      <c r="BS46" s="515">
        <f t="shared" si="78"/>
        <v>92.605536198661014</v>
      </c>
      <c r="BT46" s="515">
        <f t="shared" si="79"/>
        <v>96.029475567471948</v>
      </c>
      <c r="BU46" s="515">
        <f t="shared" si="80"/>
        <v>99.420845625927413</v>
      </c>
      <c r="BV46" s="515">
        <f t="shared" si="81"/>
        <v>102.77995618090856</v>
      </c>
      <c r="BW46" s="516">
        <f t="shared" si="82"/>
        <v>106.10711409234113</v>
      </c>
      <c r="BX46" s="515">
        <v>0</v>
      </c>
      <c r="BY46" s="515">
        <f t="shared" si="83"/>
        <v>0</v>
      </c>
      <c r="BZ46" s="515">
        <f t="shared" si="84"/>
        <v>3.6201496354315847</v>
      </c>
      <c r="CA46" s="515">
        <f t="shared" si="85"/>
        <v>7.2333332503129109</v>
      </c>
      <c r="CB46" s="515">
        <f t="shared" si="86"/>
        <v>10.83956424890822</v>
      </c>
      <c r="CC46" s="515">
        <f t="shared" si="87"/>
        <v>14.379859548101741</v>
      </c>
      <c r="CD46" s="515">
        <f t="shared" si="88"/>
        <v>19.413799963812512</v>
      </c>
      <c r="CE46" s="515">
        <f t="shared" si="89"/>
        <v>24.442255171002035</v>
      </c>
      <c r="CF46" s="515">
        <f t="shared" si="90"/>
        <v>29.465231146600914</v>
      </c>
      <c r="CG46" s="515">
        <f t="shared" si="91"/>
        <v>34.482733861027022</v>
      </c>
      <c r="CH46" s="515">
        <f t="shared" si="92"/>
        <v>40.841353736608738</v>
      </c>
      <c r="CI46" s="515">
        <f t="shared" si="93"/>
        <v>45.257023996795908</v>
      </c>
      <c r="CJ46" s="515">
        <f t="shared" si="94"/>
        <v>49.666280071042493</v>
      </c>
      <c r="CK46" s="515">
        <f t="shared" si="95"/>
        <v>54.069131276570765</v>
      </c>
      <c r="CL46" s="515">
        <f t="shared" si="96"/>
        <v>58.465586917068833</v>
      </c>
      <c r="CM46" s="515">
        <f t="shared" si="97"/>
        <v>68.803497779248275</v>
      </c>
      <c r="CN46" s="515">
        <f t="shared" si="98"/>
        <v>71.674330294390273</v>
      </c>
      <c r="CO46" s="515">
        <f t="shared" si="99"/>
        <v>74.538077141509191</v>
      </c>
      <c r="CP46" s="515">
        <f t="shared" si="100"/>
        <v>77.394755809152699</v>
      </c>
      <c r="CQ46" s="516">
        <f t="shared" si="101"/>
        <v>80.244383742704002</v>
      </c>
      <c r="CR46" s="515">
        <f t="shared" si="102"/>
        <v>0</v>
      </c>
      <c r="CS46" s="515">
        <f t="shared" si="103"/>
        <v>2.3747425</v>
      </c>
      <c r="CT46" s="515">
        <f t="shared" si="104"/>
        <v>7.119141181361015</v>
      </c>
      <c r="CU46" s="515">
        <f t="shared" si="105"/>
        <v>11.853378119525123</v>
      </c>
      <c r="CV46" s="515">
        <f t="shared" si="106"/>
        <v>16.577475079321069</v>
      </c>
      <c r="CW46" s="515">
        <f t="shared" si="107"/>
        <v>21.454196225427125</v>
      </c>
      <c r="CX46" s="515">
        <f t="shared" si="108"/>
        <v>26.713878679560494</v>
      </c>
      <c r="CY46" s="515">
        <f t="shared" si="109"/>
        <v>31.966302684857311</v>
      </c>
      <c r="CZ46" s="515">
        <f t="shared" si="110"/>
        <v>37.211478258097088</v>
      </c>
      <c r="DA46" s="515">
        <f t="shared" si="111"/>
        <v>42.449415402236042</v>
      </c>
      <c r="DB46" s="515">
        <f t="shared" si="112"/>
        <v>50.376558011299188</v>
      </c>
      <c r="DC46" s="515">
        <f t="shared" si="113"/>
        <v>58.077697648524733</v>
      </c>
      <c r="DD46" s="515">
        <f t="shared" si="114"/>
        <v>65.764018479243418</v>
      </c>
      <c r="DE46" s="515">
        <f t="shared" si="115"/>
        <v>73.43554901832924</v>
      </c>
      <c r="DF46" s="515">
        <f t="shared" si="116"/>
        <v>81.092317725786828</v>
      </c>
      <c r="DG46" s="515">
        <f t="shared" si="117"/>
        <v>94.768234665646659</v>
      </c>
      <c r="DH46" s="515">
        <f t="shared" si="118"/>
        <v>98.192174034457594</v>
      </c>
      <c r="DI46" s="515">
        <f t="shared" si="119"/>
        <v>101.58354409291306</v>
      </c>
      <c r="DJ46" s="515">
        <f t="shared" si="120"/>
        <v>104.9426546478942</v>
      </c>
      <c r="DK46" s="516">
        <f t="shared" si="121"/>
        <v>108.26981255932678</v>
      </c>
      <c r="DL46" s="515">
        <f t="shared" si="122"/>
        <v>0</v>
      </c>
      <c r="DM46" s="515">
        <f t="shared" si="123"/>
        <v>1.8118179999999999</v>
      </c>
      <c r="DN46" s="515">
        <f t="shared" si="124"/>
        <v>5.4319676354315849</v>
      </c>
      <c r="DO46" s="515">
        <f t="shared" si="125"/>
        <v>9.0451512503129106</v>
      </c>
      <c r="DP46" s="515">
        <f t="shared" si="126"/>
        <v>12.65138224890822</v>
      </c>
      <c r="DQ46" s="515">
        <f t="shared" si="127"/>
        <v>16.906040548101743</v>
      </c>
      <c r="DR46" s="515">
        <f t="shared" si="128"/>
        <v>21.939980963812513</v>
      </c>
      <c r="DS46" s="515">
        <f t="shared" si="129"/>
        <v>26.968436171002036</v>
      </c>
      <c r="DT46" s="515">
        <f t="shared" si="130"/>
        <v>31.991412146600915</v>
      </c>
      <c r="DU46" s="515">
        <f t="shared" si="131"/>
        <v>37.008914861027023</v>
      </c>
      <c r="DV46" s="515">
        <f t="shared" si="132"/>
        <v>43.08047813660874</v>
      </c>
      <c r="DW46" s="515">
        <f t="shared" si="133"/>
        <v>47.49614839679591</v>
      </c>
      <c r="DX46" s="515">
        <f t="shared" si="134"/>
        <v>51.905404471042495</v>
      </c>
      <c r="DY46" s="515">
        <f t="shared" si="135"/>
        <v>56.308255676570766</v>
      </c>
      <c r="DZ46" s="515">
        <f t="shared" si="136"/>
        <v>60.704711317068835</v>
      </c>
      <c r="EA46" s="515">
        <f t="shared" si="137"/>
        <v>70.325701505564069</v>
      </c>
      <c r="EB46" s="515">
        <f t="shared" si="138"/>
        <v>73.196534020706068</v>
      </c>
      <c r="EC46" s="515">
        <f t="shared" si="139"/>
        <v>76.060280867824986</v>
      </c>
      <c r="ED46" s="515">
        <f t="shared" si="140"/>
        <v>78.916959535468493</v>
      </c>
      <c r="EE46" s="516">
        <f t="shared" si="141"/>
        <v>81.766587469019797</v>
      </c>
      <c r="EF46" s="276">
        <f t="shared" si="142"/>
        <v>0</v>
      </c>
      <c r="EG46" s="276">
        <f t="shared" si="143"/>
        <v>5.0863186389851827E-3</v>
      </c>
      <c r="EH46" s="276">
        <f t="shared" si="144"/>
        <v>1.5248061835893166E-2</v>
      </c>
      <c r="EI46" s="276">
        <f t="shared" si="145"/>
        <v>2.538804020405571E-2</v>
      </c>
      <c r="EJ46" s="276">
        <f t="shared" si="146"/>
        <v>3.5506300360255108E-2</v>
      </c>
      <c r="EK46" s="276">
        <f t="shared" si="147"/>
        <v>2.9607145866630279E-2</v>
      </c>
      <c r="EL46" s="276">
        <f t="shared" si="148"/>
        <v>3.6865594703185671E-2</v>
      </c>
      <c r="EM46" s="276">
        <f t="shared" si="149"/>
        <v>4.4114026760216384E-2</v>
      </c>
      <c r="EN46" s="276">
        <f t="shared" si="150"/>
        <v>5.1352455861043929E-2</v>
      </c>
      <c r="EO46" s="276">
        <f t="shared" si="151"/>
        <v>5.8580895809913436E-2</v>
      </c>
      <c r="EP46" s="276">
        <f t="shared" si="152"/>
        <v>9.6936362774458024E-2</v>
      </c>
      <c r="EQ46" s="276">
        <f t="shared" si="153"/>
        <v>0.11175516928131411</v>
      </c>
      <c r="ER46" s="276">
        <f t="shared" si="154"/>
        <v>0.12654546091418634</v>
      </c>
      <c r="ES46" s="276">
        <f t="shared" si="155"/>
        <v>0.14130729254240831</v>
      </c>
      <c r="ET46" s="276">
        <f t="shared" si="156"/>
        <v>0.15604071892973218</v>
      </c>
      <c r="EU46" s="276">
        <f t="shared" si="157"/>
        <v>0.9014575651603548</v>
      </c>
      <c r="EV46" s="276">
        <f t="shared" si="158"/>
        <v>0.93402687551581987</v>
      </c>
      <c r="EW46" s="276">
        <f t="shared" si="159"/>
        <v>0.96628637899015457</v>
      </c>
      <c r="EX46" s="276">
        <f t="shared" si="160"/>
        <v>0.9982390225387151</v>
      </c>
      <c r="EY46" s="277">
        <f t="shared" si="161"/>
        <v>1.0298877250847303</v>
      </c>
      <c r="EZ46" s="276">
        <f t="shared" si="162"/>
        <v>0</v>
      </c>
      <c r="FA46" s="276">
        <f t="shared" si="163"/>
        <v>3.4863645684149341E-3</v>
      </c>
      <c r="FB46" s="276">
        <f t="shared" si="164"/>
        <v>1.04523851186738E-2</v>
      </c>
      <c r="FC46" s="276">
        <f t="shared" si="165"/>
        <v>1.7405001404691294E-2</v>
      </c>
      <c r="FD46" s="276">
        <f t="shared" si="166"/>
        <v>2.434423921942892E-2</v>
      </c>
      <c r="FE46" s="276">
        <f t="shared" si="167"/>
        <v>1.8421584289229232E-2</v>
      </c>
      <c r="FF46" s="276">
        <f t="shared" si="168"/>
        <v>2.3906792810474965E-2</v>
      </c>
      <c r="FG46" s="276">
        <f t="shared" si="169"/>
        <v>2.9386024401118253E-2</v>
      </c>
      <c r="FH46" s="276">
        <f t="shared" si="170"/>
        <v>3.4859285573892257E-2</v>
      </c>
      <c r="FI46" s="276">
        <f t="shared" si="171"/>
        <v>4.0326582834433571E-2</v>
      </c>
      <c r="FJ46" s="276">
        <f t="shared" si="172"/>
        <v>6.2578539812831138E-2</v>
      </c>
      <c r="FK46" s="276">
        <f t="shared" si="173"/>
        <v>6.8992725753414794E-2</v>
      </c>
      <c r="FL46" s="276">
        <f t="shared" si="174"/>
        <v>7.5397594471729543E-2</v>
      </c>
      <c r="FM46" s="276">
        <f t="shared" si="175"/>
        <v>8.1793159501937246E-2</v>
      </c>
      <c r="FN46" s="276">
        <f t="shared" si="176"/>
        <v>8.8179434358540115E-2</v>
      </c>
      <c r="FO46" s="276">
        <f t="shared" si="177"/>
        <v>0.1735749374895792</v>
      </c>
      <c r="FP46" s="276">
        <f t="shared" si="178"/>
        <v>0.18066060551266175</v>
      </c>
      <c r="FQ46" s="276">
        <f t="shared" si="179"/>
        <v>0.18772878498806048</v>
      </c>
      <c r="FR46" s="276">
        <f t="shared" si="180"/>
        <v>0.19477951908027291</v>
      </c>
      <c r="FS46" s="277">
        <f t="shared" si="181"/>
        <v>0.20181285084725986</v>
      </c>
      <c r="FT46" s="74">
        <f>SUM($EF46:EF46)</f>
        <v>0</v>
      </c>
      <c r="FU46" s="276">
        <f>SUM($EF46:EG46)</f>
        <v>5.0863186389851827E-3</v>
      </c>
      <c r="FV46" s="276">
        <f>SUM($EF46:EH46)</f>
        <v>2.0334380474878348E-2</v>
      </c>
      <c r="FW46" s="276">
        <f>SUM($EF46:EI46)</f>
        <v>4.5722420678934061E-2</v>
      </c>
      <c r="FX46" s="276">
        <f>SUM($EF46:EJ46)</f>
        <v>8.122872103918917E-2</v>
      </c>
      <c r="FY46" s="276">
        <f>SUM($EF46:EK46)</f>
        <v>0.11083586690581945</v>
      </c>
      <c r="FZ46" s="276">
        <f>SUM($EF46:EL46)</f>
        <v>0.14770146160900513</v>
      </c>
      <c r="GA46" s="276">
        <f>SUM($EF46:EM46)</f>
        <v>0.19181548836922152</v>
      </c>
      <c r="GB46" s="276">
        <f>SUM($EF46:EN46)</f>
        <v>0.24316794423026544</v>
      </c>
      <c r="GC46" s="276">
        <f>SUM($EF46:EO46)</f>
        <v>0.30174884004017888</v>
      </c>
      <c r="GD46" s="276">
        <f>SUM($EF46:EP46)</f>
        <v>0.39868520281463693</v>
      </c>
      <c r="GE46" s="276">
        <f>SUM($EF46:EQ46)</f>
        <v>0.51044037209595106</v>
      </c>
      <c r="GF46" s="276">
        <f>SUM($EF46:ER46)</f>
        <v>0.63698583301013745</v>
      </c>
      <c r="GG46" s="276">
        <f>SUM($EF46:ES46)</f>
        <v>0.77829312555254582</v>
      </c>
      <c r="GH46" s="276">
        <f>SUM($EF46:ET46)</f>
        <v>0.93433384448227796</v>
      </c>
      <c r="GI46" s="276">
        <f>SUM($EF46:EU46)</f>
        <v>1.8357914096426327</v>
      </c>
      <c r="GJ46" s="276">
        <f>SUM($EF46:EV46)</f>
        <v>2.7698182851584523</v>
      </c>
      <c r="GK46" s="276">
        <f>SUM($EF46:EW46)</f>
        <v>3.7361046641486069</v>
      </c>
      <c r="GL46" s="276">
        <f>SUM($EF46:EX46)</f>
        <v>4.7343436866873221</v>
      </c>
      <c r="GM46" s="276">
        <f>SUM($EF46:EY46)</f>
        <v>5.7642314117720526</v>
      </c>
      <c r="GN46" s="74">
        <f>SUM($EZ46:EZ46)</f>
        <v>0</v>
      </c>
      <c r="GO46" s="276">
        <f>SUM($EZ46:FA46)</f>
        <v>3.4863645684149341E-3</v>
      </c>
      <c r="GP46" s="276">
        <f>SUM($EZ46:FB46)</f>
        <v>1.3938749687088733E-2</v>
      </c>
      <c r="GQ46" s="276">
        <f>SUM($EZ46:FC46)</f>
        <v>3.1343751091780031E-2</v>
      </c>
      <c r="GR46" s="276">
        <f>SUM($EZ46:FD46)</f>
        <v>5.5687990311208954E-2</v>
      </c>
      <c r="GS46" s="276">
        <f>SUM($EZ46:FE46)</f>
        <v>7.4109574600438183E-2</v>
      </c>
      <c r="GT46" s="276">
        <f>SUM($EZ46:FF46)</f>
        <v>9.8016367410913144E-2</v>
      </c>
      <c r="GU46" s="276">
        <f>SUM($EZ46:FG46)</f>
        <v>0.12740239181203139</v>
      </c>
      <c r="GV46" s="276">
        <f>SUM($EZ46:FH46)</f>
        <v>0.16226167738592365</v>
      </c>
      <c r="GW46" s="276">
        <f>SUM($EZ46:FI46)</f>
        <v>0.20258826022035722</v>
      </c>
      <c r="GX46" s="276">
        <f>SUM($EZ46:FJ46)</f>
        <v>0.26516680003318838</v>
      </c>
      <c r="GY46" s="276">
        <f>SUM($EZ46:FK46)</f>
        <v>0.33415952578660318</v>
      </c>
      <c r="GZ46" s="276">
        <f>SUM($EZ46:FL46)</f>
        <v>0.40955712025833274</v>
      </c>
      <c r="HA46" s="276">
        <f>SUM($EZ46:FM46)</f>
        <v>0.49135027976027001</v>
      </c>
      <c r="HB46" s="276">
        <f>SUM($EZ46:FN46)</f>
        <v>0.57952971411881016</v>
      </c>
      <c r="HC46" s="276">
        <f>SUM($EZ46:FO46)</f>
        <v>0.75310465160838935</v>
      </c>
      <c r="HD46" s="276">
        <f>SUM($EZ46:FP46)</f>
        <v>0.93376525712105107</v>
      </c>
      <c r="HE46" s="276">
        <f>SUM($EZ46:FQ46)</f>
        <v>1.1214940421091115</v>
      </c>
      <c r="HF46" s="276">
        <f>SUM($EZ46:FR46)</f>
        <v>1.3162735611893845</v>
      </c>
      <c r="HG46" s="277">
        <f>SUM($EZ46:FS46)</f>
        <v>1.5180864120366444</v>
      </c>
      <c r="HH46" s="74">
        <f t="shared" si="234"/>
        <v>0</v>
      </c>
      <c r="HI46" s="276">
        <f t="shared" si="183"/>
        <v>4.7443986813610151</v>
      </c>
      <c r="HJ46" s="276">
        <f t="shared" si="184"/>
        <v>9.4786356195251233</v>
      </c>
      <c r="HK46" s="276">
        <f t="shared" si="185"/>
        <v>14.202732579321067</v>
      </c>
      <c r="HL46" s="276">
        <f t="shared" si="186"/>
        <v>18.916711278960811</v>
      </c>
      <c r="HM46" s="276">
        <f t="shared" si="187"/>
        <v>24.069233879560496</v>
      </c>
      <c r="HN46" s="276">
        <f t="shared" si="188"/>
        <v>29.321657884857309</v>
      </c>
      <c r="HO46" s="276">
        <f t="shared" si="189"/>
        <v>34.566833458097086</v>
      </c>
      <c r="HP46" s="276">
        <f t="shared" si="190"/>
        <v>39.80477060223604</v>
      </c>
      <c r="HQ46" s="276">
        <f t="shared" si="191"/>
        <v>45.035479306426126</v>
      </c>
      <c r="HR46" s="276">
        <f t="shared" si="192"/>
        <v>54.178659648524736</v>
      </c>
      <c r="HS46" s="276">
        <f t="shared" si="193"/>
        <v>61.864980479243421</v>
      </c>
      <c r="HT46" s="276">
        <f t="shared" si="194"/>
        <v>69.536511018329236</v>
      </c>
      <c r="HU46" s="276">
        <f t="shared" si="195"/>
        <v>77.193279725786823</v>
      </c>
      <c r="HV46" s="276">
        <f t="shared" si="196"/>
        <v>84.835315006857087</v>
      </c>
      <c r="HW46" s="276">
        <f t="shared" si="197"/>
        <v>96.029475567471948</v>
      </c>
      <c r="HX46" s="276">
        <f t="shared" si="198"/>
        <v>99.420845625927413</v>
      </c>
      <c r="HY46" s="276">
        <f t="shared" si="199"/>
        <v>102.77995618090856</v>
      </c>
      <c r="HZ46" s="276">
        <f t="shared" si="200"/>
        <v>106.10711409234113</v>
      </c>
      <c r="IA46" s="277">
        <f t="shared" si="201"/>
        <v>109.40262330122769</v>
      </c>
      <c r="IB46" s="276">
        <f t="shared" si="202"/>
        <v>0</v>
      </c>
      <c r="IC46" s="276">
        <f t="shared" si="203"/>
        <v>3.6201496354315847</v>
      </c>
      <c r="ID46" s="276">
        <f t="shared" si="204"/>
        <v>7.2333332503129109</v>
      </c>
      <c r="IE46" s="276">
        <f t="shared" si="205"/>
        <v>10.83956424890822</v>
      </c>
      <c r="IF46" s="276">
        <f t="shared" si="206"/>
        <v>14.43885600968879</v>
      </c>
      <c r="IG46" s="276">
        <f t="shared" si="207"/>
        <v>19.413799963812512</v>
      </c>
      <c r="IH46" s="276">
        <f t="shared" si="208"/>
        <v>24.442255171002035</v>
      </c>
      <c r="II46" s="276">
        <f t="shared" si="209"/>
        <v>29.465231146600914</v>
      </c>
      <c r="IJ46" s="276">
        <f t="shared" si="210"/>
        <v>34.482733861027022</v>
      </c>
      <c r="IK46" s="276">
        <f t="shared" si="211"/>
        <v>39.494769278192592</v>
      </c>
      <c r="IL46" s="276">
        <f t="shared" si="212"/>
        <v>45.257023996795908</v>
      </c>
      <c r="IM46" s="276">
        <f t="shared" si="213"/>
        <v>49.666280071042493</v>
      </c>
      <c r="IN46" s="276">
        <f t="shared" si="214"/>
        <v>54.069131276570765</v>
      </c>
      <c r="IO46" s="276">
        <f t="shared" si="215"/>
        <v>58.465586917068833</v>
      </c>
      <c r="IP46" s="276">
        <f t="shared" si="216"/>
        <v>62.855656282710299</v>
      </c>
      <c r="IQ46" s="276">
        <f t="shared" si="217"/>
        <v>71.674330294390273</v>
      </c>
      <c r="IR46" s="276">
        <f t="shared" si="218"/>
        <v>74.538077141509191</v>
      </c>
      <c r="IS46" s="276">
        <f t="shared" si="219"/>
        <v>77.394755809152699</v>
      </c>
      <c r="IT46" s="276">
        <f t="shared" si="220"/>
        <v>80.244383742704002</v>
      </c>
      <c r="IU46" s="277">
        <f t="shared" si="221"/>
        <v>83.086978344488315</v>
      </c>
      <c r="IV46" s="74">
        <f t="shared" si="50"/>
        <v>1.9941173895531628</v>
      </c>
      <c r="IW46" s="275">
        <f t="shared" si="51"/>
        <v>8.4532718974944601</v>
      </c>
      <c r="IX46" s="275">
        <f t="shared" si="52"/>
        <v>16.846711849485047</v>
      </c>
      <c r="IY46" s="275">
        <f t="shared" si="53"/>
        <v>23.746368025650991</v>
      </c>
      <c r="IZ46" s="275">
        <f t="shared" si="54"/>
        <v>9.0980337121775552</v>
      </c>
      <c r="JA46" s="275">
        <f t="shared" si="55"/>
        <v>12.760117290545914</v>
      </c>
      <c r="JB46" s="74">
        <f t="shared" si="56"/>
        <v>1.5957714924731463</v>
      </c>
      <c r="JC46" s="275">
        <f t="shared" si="57"/>
        <v>7.4673140356065346</v>
      </c>
      <c r="JD46" s="275">
        <f t="shared" si="58"/>
        <v>13.89685328449661</v>
      </c>
      <c r="JE46" s="275">
        <f t="shared" si="59"/>
        <v>18.594656319060391</v>
      </c>
      <c r="JF46" s="275">
        <f t="shared" si="60"/>
        <v>7.6533129375254303</v>
      </c>
      <c r="JG46" s="275">
        <f t="shared" si="61"/>
        <v>10.38864878290917</v>
      </c>
      <c r="JH46" s="524">
        <f t="shared" si="38"/>
        <v>525.99898209132743</v>
      </c>
      <c r="JI46" s="525">
        <f t="shared" si="39"/>
        <v>1031.3404533079211</v>
      </c>
      <c r="JJ46" s="524">
        <f t="shared" si="40"/>
        <v>422.9603369662243</v>
      </c>
      <c r="JK46" s="525">
        <f t="shared" si="41"/>
        <v>802.75712201584884</v>
      </c>
      <c r="JL46" s="524">
        <f t="shared" si="42"/>
        <v>948.95931905755174</v>
      </c>
      <c r="JM46" s="525">
        <f t="shared" si="43"/>
        <v>1834.0975753237699</v>
      </c>
      <c r="JN46" s="7">
        <f t="shared" si="62"/>
        <v>1.5138635586010882</v>
      </c>
      <c r="JO46" s="7">
        <f t="shared" si="63"/>
        <v>7.2823178238086967</v>
      </c>
    </row>
    <row r="47" spans="1:275" s="3" customFormat="1" ht="13.5" customHeight="1" x14ac:dyDescent="0.2">
      <c r="A47" s="3" t="str">
        <f>'2021 estimates'!B47</f>
        <v>Comoros</v>
      </c>
      <c r="B47" s="3" t="str">
        <f>VLOOKUP(A47,'2021 estimates'!$B$4:$C$218,2)</f>
        <v>AFR</v>
      </c>
      <c r="C47" s="371" t="str">
        <f>VLOOKUP(A47,'2021 estimates'!$B$4:$F$218,4,FALSE)</f>
        <v>Sub-Saharan Africa</v>
      </c>
      <c r="D47" s="695">
        <f>'2021 estimates'!Q47</f>
        <v>48.280046118445597</v>
      </c>
      <c r="E47" s="4">
        <f>'2021 estimates'!R47</f>
        <v>41.062661993830623</v>
      </c>
      <c r="F47" s="47">
        <f>1000*'2021 estimates'!G47/5</f>
        <v>12669.8</v>
      </c>
      <c r="G47" s="47">
        <f t="shared" si="44"/>
        <v>12669.8</v>
      </c>
      <c r="H47" s="47">
        <f>1000*'2021 estimates'!H47/5</f>
        <v>11804.6</v>
      </c>
      <c r="I47" s="47">
        <f>1000*'2021 estimates'!I47/5</f>
        <v>10570.2</v>
      </c>
      <c r="J47" s="47">
        <f>1000*'2021 estimates'!J47/5</f>
        <v>9300.2000000000007</v>
      </c>
      <c r="K47" s="47">
        <f>1000*'2021 estimates'!K47/5</f>
        <v>12203.2</v>
      </c>
      <c r="L47" s="73">
        <f t="shared" si="45"/>
        <v>12203.2</v>
      </c>
      <c r="M47" s="47">
        <f>1000*'2021 estimates'!L47/5</f>
        <v>11389.2</v>
      </c>
      <c r="N47" s="47">
        <f>1000*'2021 estimates'!M47/5</f>
        <v>10211.4</v>
      </c>
      <c r="O47" s="47">
        <f>1000*'2021 estimates'!N47/5</f>
        <v>9004.4</v>
      </c>
      <c r="P47" s="22">
        <v>0</v>
      </c>
      <c r="Q47" s="124">
        <f>IF('2021 estimates'!AD47&lt;&gt;"",'2021 estimates'!AD47*5/4,IF('2021 estimates'!AL47&lt;&gt;"",'2021 estimates'!AL47*15/14,'2021 estimates'!AN47*15/14))/100000</f>
        <v>1.5E-5</v>
      </c>
      <c r="R47" s="124">
        <f>IF('2021 estimates'!AE47&lt;&gt;"",'2021 estimates'!AE47,IF('2021 estimates'!AL47&lt;&gt;"",'2021 estimates'!AL47*15/14,'2021 estimates'!AN47*15/14))/100000</f>
        <v>1.5E-5</v>
      </c>
      <c r="S47" s="124">
        <f>IF('2021 estimates'!AF47&lt;&gt;"",'2021 estimates'!AF47,IF('2021 estimates'!AL47&lt;&gt;"",'2021 estimates'!AL47*15/14,'2021 estimates'!AN47*15/14))/100000</f>
        <v>1.5E-5</v>
      </c>
      <c r="T47" s="124">
        <f>IF('2021 estimates'!AG47&lt;&gt;"",'2021 estimates'!AG47,'2021 estimates'!$AP47)/100000</f>
        <v>8.2759595083712625E-5</v>
      </c>
      <c r="U47" s="22">
        <v>0</v>
      </c>
      <c r="V47" s="124">
        <f>IF('2021 estimates'!AH47&lt;&gt;"",'2021 estimates'!AH47*5/4,IF('2021 estimates'!AM47&lt;&gt;"",'2021 estimates'!AM47*15/14,'2021 estimates'!AN47*15/14))/100000</f>
        <v>1.5E-5</v>
      </c>
      <c r="W47" s="124">
        <f>IF('2021 estimates'!AI47&lt;&gt;"",'2021 estimates'!AI47,IF('2021 estimates'!AM47&lt;&gt;"",'2021 estimates'!AM47*15/14,'2021 estimates'!AN47*15/14))/100000</f>
        <v>1.5E-5</v>
      </c>
      <c r="X47" s="124">
        <f>IF('2021 estimates'!AJ47&lt;&gt;"",'2021 estimates'!AJ47,IF('2021 estimates'!AM47&lt;&gt;"",'2021 estimates'!AM47*15/14,'2021 estimates'!AN47*15/14))/100000</f>
        <v>1.5E-5</v>
      </c>
      <c r="Y47" s="124">
        <f>IF('2021 estimates'!AK47&lt;&gt;"",'2021 estimates'!AK47,'2021 estimates'!$AQ47)/100000</f>
        <v>8.2759595083712625E-5</v>
      </c>
      <c r="Z47" s="81">
        <f>VLOOKUP($A47,'Mortality-WHO Global Health Obs'!$B$3:$Q$218,7,FALSE)</f>
        <v>6.1289999999999997E-2</v>
      </c>
      <c r="AA47" s="82">
        <f>VLOOKUP($A47,'Mortality-WHO Global Health Obs'!$B$3:$Q$218,9,FALSE)</f>
        <v>4.9899999999999996E-3</v>
      </c>
      <c r="AB47" s="82">
        <f>VLOOKUP($A47,'Mortality-WHO Global Health Obs'!$B$3:$Q$218,11,FALSE)</f>
        <v>1.25E-3</v>
      </c>
      <c r="AC47" s="82">
        <f>VLOOKUP($A47,'Mortality-WHO Global Health Obs'!$B$3:$Q$218,13,FALSE)</f>
        <v>6.3000000000000003E-4</v>
      </c>
      <c r="AD47" s="82">
        <f>VLOOKUP($A47,'Mortality-WHO Global Health Obs'!$B$3:$Q$218,15,FALSE)</f>
        <v>1.9300000000000001E-3</v>
      </c>
      <c r="AE47" s="81">
        <f>VLOOKUP($A47,'Mortality-WHO Global Health Obs'!$B$3:$Q$218,8,FALSE)</f>
        <v>5.3080000000000002E-2</v>
      </c>
      <c r="AF47" s="82">
        <f>VLOOKUP($A47,'Mortality-WHO Global Health Obs'!$B$3:$Q$218,10,FALSE)</f>
        <v>4.7999999999999996E-3</v>
      </c>
      <c r="AG47" s="82">
        <f>VLOOKUP($A47,'Mortality-WHO Global Health Obs'!$B$3:$Q$218,12,FALSE)</f>
        <v>1.07E-3</v>
      </c>
      <c r="AH47" s="82">
        <f>VLOOKUP($A47,'Mortality-WHO Global Health Obs'!$B$3:$Q$218,14,FALSE)</f>
        <v>5.5000000000000003E-4</v>
      </c>
      <c r="AI47" s="82">
        <f>VLOOKUP($A47,'Mortality-WHO Global Health Obs'!$B$3:$Q$218,16,FALSE)</f>
        <v>1.6000000000000001E-3</v>
      </c>
      <c r="AJ47" s="81">
        <f t="shared" si="233"/>
        <v>2.5167305536018789</v>
      </c>
      <c r="AK47" s="82">
        <f t="shared" si="224"/>
        <v>0.2049026833492148</v>
      </c>
      <c r="AL47" s="82">
        <f t="shared" si="225"/>
        <v>5.132832749228828E-2</v>
      </c>
      <c r="AM47" s="82">
        <f t="shared" si="226"/>
        <v>2.5869477056113293E-2</v>
      </c>
      <c r="AN47" s="82">
        <f t="shared" si="227"/>
        <v>7.92509376480931E-2</v>
      </c>
      <c r="AO47" s="81">
        <f t="shared" si="228"/>
        <v>2.1796060986325294</v>
      </c>
      <c r="AP47" s="82">
        <f t="shared" si="229"/>
        <v>0.19710077757038696</v>
      </c>
      <c r="AQ47" s="82">
        <f t="shared" si="230"/>
        <v>4.3937048333398766E-2</v>
      </c>
      <c r="AR47" s="82">
        <f t="shared" si="231"/>
        <v>2.2584464096606843E-2</v>
      </c>
      <c r="AS47" s="82">
        <f t="shared" si="232"/>
        <v>6.5700259190129007E-2</v>
      </c>
      <c r="AT47" s="272">
        <f t="shared" si="46"/>
        <v>0</v>
      </c>
      <c r="AU47" s="266">
        <f t="shared" si="2"/>
        <v>0.19004699999999999</v>
      </c>
      <c r="AV47" s="266">
        <f t="shared" si="3"/>
        <v>0.177069</v>
      </c>
      <c r="AW47" s="266">
        <f t="shared" si="4"/>
        <v>0.15855300000000003</v>
      </c>
      <c r="AX47" s="266">
        <f t="shared" si="47"/>
        <v>0.76968078619754421</v>
      </c>
      <c r="AY47" s="272">
        <f t="shared" si="48"/>
        <v>0</v>
      </c>
      <c r="AZ47" s="266">
        <f t="shared" si="5"/>
        <v>0.18304800000000002</v>
      </c>
      <c r="BA47" s="266">
        <f t="shared" si="6"/>
        <v>0.17083800000000002</v>
      </c>
      <c r="BB47" s="266">
        <f t="shared" si="7"/>
        <v>0.153171</v>
      </c>
      <c r="BC47" s="266">
        <f t="shared" si="8"/>
        <v>0.74520049797178189</v>
      </c>
      <c r="BD47" s="74">
        <f t="shared" si="49"/>
        <v>0</v>
      </c>
      <c r="BE47" s="515">
        <f t="shared" si="64"/>
        <v>0</v>
      </c>
      <c r="BF47" s="515">
        <f t="shared" si="65"/>
        <v>0.17244167298174085</v>
      </c>
      <c r="BG47" s="515">
        <f t="shared" si="66"/>
        <v>0.31293449073904506</v>
      </c>
      <c r="BH47" s="515">
        <f t="shared" si="67"/>
        <v>0.42739772633684114</v>
      </c>
      <c r="BI47" s="515">
        <f t="shared" si="68"/>
        <v>0.48509935771010104</v>
      </c>
      <c r="BJ47" s="515">
        <f t="shared" si="69"/>
        <v>0.63346757379273966</v>
      </c>
      <c r="BK47" s="515">
        <f t="shared" si="70"/>
        <v>0.77441244124844943</v>
      </c>
      <c r="BL47" s="515">
        <f t="shared" si="71"/>
        <v>0.90830537456405169</v>
      </c>
      <c r="BM47" s="515">
        <f t="shared" si="72"/>
        <v>1.0354992051410306</v>
      </c>
      <c r="BN47" s="515">
        <f t="shared" si="73"/>
        <v>1.0354124637695252</v>
      </c>
      <c r="BO47" s="515">
        <f t="shared" si="74"/>
        <v>1.1654988390855081</v>
      </c>
      <c r="BP47" s="515">
        <f t="shared" si="75"/>
        <v>1.2922631038011478</v>
      </c>
      <c r="BQ47" s="515">
        <f t="shared" si="76"/>
        <v>1.4157900970766879</v>
      </c>
      <c r="BR47" s="515">
        <f t="shared" si="77"/>
        <v>1.536162491472888</v>
      </c>
      <c r="BS47" s="515">
        <f t="shared" si="78"/>
        <v>1.4547990181059458</v>
      </c>
      <c r="BT47" s="515">
        <f t="shared" si="79"/>
        <v>2.0843141401773413</v>
      </c>
      <c r="BU47" s="515">
        <f t="shared" si="80"/>
        <v>2.6658652946227068</v>
      </c>
      <c r="BV47" s="515">
        <f t="shared" si="81"/>
        <v>3.2031069483639194</v>
      </c>
      <c r="BW47" s="516">
        <f t="shared" si="82"/>
        <v>3.6994151274610143</v>
      </c>
      <c r="BX47" s="515">
        <v>0</v>
      </c>
      <c r="BY47" s="515">
        <f t="shared" si="83"/>
        <v>0</v>
      </c>
      <c r="BZ47" s="515">
        <f t="shared" si="84"/>
        <v>0.1666750775986609</v>
      </c>
      <c r="CA47" s="515">
        <f t="shared" si="85"/>
        <v>0.30353329719548572</v>
      </c>
      <c r="CB47" s="515">
        <f t="shared" si="86"/>
        <v>0.41590865973356922</v>
      </c>
      <c r="CC47" s="515">
        <f t="shared" si="87"/>
        <v>0.47428334678228423</v>
      </c>
      <c r="CD47" s="515">
        <f t="shared" si="88"/>
        <v>0.62106209432441861</v>
      </c>
      <c r="CE47" s="515">
        <f t="shared" si="89"/>
        <v>0.76153144015889995</v>
      </c>
      <c r="CF47" s="515">
        <f t="shared" si="90"/>
        <v>0.89596259895798258</v>
      </c>
      <c r="CG47" s="515">
        <f t="shared" si="91"/>
        <v>1.0246151270145918</v>
      </c>
      <c r="CH47" s="515">
        <f t="shared" si="92"/>
        <v>1.0290455804775356</v>
      </c>
      <c r="CI47" s="515">
        <f t="shared" si="93"/>
        <v>1.1575263522678194</v>
      </c>
      <c r="CJ47" s="515">
        <f t="shared" si="94"/>
        <v>1.2831379757209451</v>
      </c>
      <c r="CK47" s="515">
        <f t="shared" si="95"/>
        <v>1.4059445227759733</v>
      </c>
      <c r="CL47" s="515">
        <f t="shared" si="96"/>
        <v>1.5260086345594404</v>
      </c>
      <c r="CM47" s="515">
        <f t="shared" si="97"/>
        <v>1.4491406568022611</v>
      </c>
      <c r="CN47" s="515">
        <f t="shared" si="98"/>
        <v>2.0784993886012</v>
      </c>
      <c r="CO47" s="515">
        <f t="shared" si="99"/>
        <v>2.6678381445538215</v>
      </c>
      <c r="CP47" s="515">
        <f t="shared" si="100"/>
        <v>3.2197017347752763</v>
      </c>
      <c r="CQ47" s="516">
        <f t="shared" si="101"/>
        <v>3.7364731487302705</v>
      </c>
      <c r="CR47" s="515">
        <f t="shared" si="102"/>
        <v>0</v>
      </c>
      <c r="CS47" s="515">
        <f t="shared" si="103"/>
        <v>9.5023499999999997E-2</v>
      </c>
      <c r="CT47" s="515">
        <f t="shared" si="104"/>
        <v>0.26746517298174083</v>
      </c>
      <c r="CU47" s="515">
        <f t="shared" si="105"/>
        <v>0.40795799073904504</v>
      </c>
      <c r="CV47" s="515">
        <f t="shared" si="106"/>
        <v>0.52242122633684118</v>
      </c>
      <c r="CW47" s="515">
        <f t="shared" si="107"/>
        <v>0.573633857710101</v>
      </c>
      <c r="CX47" s="515">
        <f t="shared" si="108"/>
        <v>0.72200207379273962</v>
      </c>
      <c r="CY47" s="515">
        <f t="shared" si="109"/>
        <v>0.8629469412484494</v>
      </c>
      <c r="CZ47" s="515">
        <f t="shared" si="110"/>
        <v>0.99683987456405165</v>
      </c>
      <c r="DA47" s="515">
        <f t="shared" si="111"/>
        <v>1.1240337051410305</v>
      </c>
      <c r="DB47" s="515">
        <f t="shared" si="112"/>
        <v>1.1146889637695252</v>
      </c>
      <c r="DC47" s="515">
        <f t="shared" si="113"/>
        <v>1.2447753390855081</v>
      </c>
      <c r="DD47" s="515">
        <f t="shared" si="114"/>
        <v>1.3715396038011478</v>
      </c>
      <c r="DE47" s="515">
        <f t="shared" si="115"/>
        <v>1.4950665970766879</v>
      </c>
      <c r="DF47" s="515">
        <f t="shared" si="116"/>
        <v>1.6154389914728879</v>
      </c>
      <c r="DG47" s="515">
        <f t="shared" si="117"/>
        <v>1.8396394112047179</v>
      </c>
      <c r="DH47" s="515">
        <f t="shared" si="118"/>
        <v>2.4691545332761136</v>
      </c>
      <c r="DI47" s="515">
        <f t="shared" si="119"/>
        <v>3.0507056877214791</v>
      </c>
      <c r="DJ47" s="515">
        <f t="shared" si="120"/>
        <v>3.5879473414626917</v>
      </c>
      <c r="DK47" s="516">
        <f t="shared" si="121"/>
        <v>4.0842555205597861</v>
      </c>
      <c r="DL47" s="515">
        <f t="shared" si="122"/>
        <v>0</v>
      </c>
      <c r="DM47" s="515">
        <f t="shared" si="123"/>
        <v>9.1524000000000008E-2</v>
      </c>
      <c r="DN47" s="515">
        <f t="shared" si="124"/>
        <v>0.2581990775986609</v>
      </c>
      <c r="DO47" s="515">
        <f t="shared" si="125"/>
        <v>0.39505729719548571</v>
      </c>
      <c r="DP47" s="515">
        <f t="shared" si="126"/>
        <v>0.50743265973356921</v>
      </c>
      <c r="DQ47" s="515">
        <f t="shared" si="127"/>
        <v>0.55970234678228425</v>
      </c>
      <c r="DR47" s="515">
        <f t="shared" si="128"/>
        <v>0.70648109432441863</v>
      </c>
      <c r="DS47" s="515">
        <f t="shared" si="129"/>
        <v>0.84695044015889998</v>
      </c>
      <c r="DT47" s="515">
        <f t="shared" si="130"/>
        <v>0.9813815989579826</v>
      </c>
      <c r="DU47" s="515">
        <f t="shared" si="131"/>
        <v>1.1100341270145917</v>
      </c>
      <c r="DV47" s="515">
        <f t="shared" si="132"/>
        <v>1.1056310804775356</v>
      </c>
      <c r="DW47" s="515">
        <f t="shared" si="133"/>
        <v>1.2341118522678194</v>
      </c>
      <c r="DX47" s="515">
        <f t="shared" si="134"/>
        <v>1.3597234757209451</v>
      </c>
      <c r="DY47" s="515">
        <f t="shared" si="135"/>
        <v>1.4825300227759732</v>
      </c>
      <c r="DZ47" s="515">
        <f t="shared" si="136"/>
        <v>1.6025941345594403</v>
      </c>
      <c r="EA47" s="515">
        <f t="shared" si="137"/>
        <v>1.8217409057881522</v>
      </c>
      <c r="EB47" s="515">
        <f t="shared" si="138"/>
        <v>2.4510996375870908</v>
      </c>
      <c r="EC47" s="515">
        <f t="shared" si="139"/>
        <v>3.0404383935397123</v>
      </c>
      <c r="ED47" s="515">
        <f t="shared" si="140"/>
        <v>3.5923019837611672</v>
      </c>
      <c r="EE47" s="516">
        <f t="shared" si="141"/>
        <v>4.1090733977161618</v>
      </c>
      <c r="EF47" s="276">
        <f t="shared" si="142"/>
        <v>0</v>
      </c>
      <c r="EG47" s="276">
        <f t="shared" si="143"/>
        <v>1.7605327018259155E-2</v>
      </c>
      <c r="EH47" s="276">
        <f t="shared" si="144"/>
        <v>4.9554182242695755E-2</v>
      </c>
      <c r="EI47" s="276">
        <f t="shared" si="145"/>
        <v>7.5583764402203948E-2</v>
      </c>
      <c r="EJ47" s="276">
        <f t="shared" si="146"/>
        <v>9.6790757348867079E-2</v>
      </c>
      <c r="EK47" s="276">
        <f t="shared" si="147"/>
        <v>2.8700783917361368E-2</v>
      </c>
      <c r="EL47" s="276">
        <f t="shared" si="148"/>
        <v>3.6124132544290241E-2</v>
      </c>
      <c r="EM47" s="276">
        <f t="shared" si="149"/>
        <v>4.3176066684397801E-2</v>
      </c>
      <c r="EN47" s="276">
        <f t="shared" si="150"/>
        <v>4.9875169423021087E-2</v>
      </c>
      <c r="EO47" s="276">
        <f t="shared" si="151"/>
        <v>5.6239094072769072E-2</v>
      </c>
      <c r="EP47" s="276">
        <f t="shared" si="152"/>
        <v>2.8466624684017016E-2</v>
      </c>
      <c r="EQ47" s="276">
        <f t="shared" si="153"/>
        <v>3.1788735284360166E-2</v>
      </c>
      <c r="ER47" s="276">
        <f t="shared" si="154"/>
        <v>3.5026006724459942E-2</v>
      </c>
      <c r="ES47" s="276">
        <f t="shared" si="155"/>
        <v>3.8180605603799836E-2</v>
      </c>
      <c r="ET47" s="276">
        <f t="shared" si="156"/>
        <v>4.1254643191832856E-2</v>
      </c>
      <c r="EU47" s="276">
        <f t="shared" si="157"/>
        <v>0.14016566412614903</v>
      </c>
      <c r="EV47" s="276">
        <f t="shared" si="158"/>
        <v>0.18812963175217851</v>
      </c>
      <c r="EW47" s="276">
        <f t="shared" si="159"/>
        <v>0.23243913245633163</v>
      </c>
      <c r="EX47" s="276">
        <f t="shared" si="160"/>
        <v>0.27337260710044919</v>
      </c>
      <c r="EY47" s="277">
        <f t="shared" si="161"/>
        <v>0.31118728160170267</v>
      </c>
      <c r="EZ47" s="276">
        <f t="shared" si="162"/>
        <v>0</v>
      </c>
      <c r="FA47" s="276">
        <f t="shared" si="163"/>
        <v>1.6372922401339102E-2</v>
      </c>
      <c r="FB47" s="276">
        <f t="shared" si="164"/>
        <v>4.6189780403175208E-2</v>
      </c>
      <c r="FC47" s="276">
        <f t="shared" si="165"/>
        <v>7.0672637461916502E-2</v>
      </c>
      <c r="FD47" s="276">
        <f t="shared" si="166"/>
        <v>9.0775704314964775E-2</v>
      </c>
      <c r="FE47" s="276">
        <f t="shared" si="167"/>
        <v>2.4059252457865676E-2</v>
      </c>
      <c r="FF47" s="276">
        <f t="shared" si="168"/>
        <v>3.0368654165518687E-2</v>
      </c>
      <c r="FG47" s="276">
        <f t="shared" si="169"/>
        <v>3.640684120091741E-2</v>
      </c>
      <c r="FH47" s="276">
        <f t="shared" si="170"/>
        <v>4.2185471943390708E-2</v>
      </c>
      <c r="FI47" s="276">
        <f t="shared" si="171"/>
        <v>4.7715703627519458E-2</v>
      </c>
      <c r="FJ47" s="276">
        <f t="shared" si="172"/>
        <v>2.4690228209716007E-2</v>
      </c>
      <c r="FK47" s="276">
        <f t="shared" si="173"/>
        <v>2.7559376546874213E-2</v>
      </c>
      <c r="FL47" s="276">
        <f t="shared" si="174"/>
        <v>3.0364452944971726E-2</v>
      </c>
      <c r="FM47" s="276">
        <f t="shared" si="175"/>
        <v>3.310688821653289E-2</v>
      </c>
      <c r="FN47" s="276">
        <f t="shared" si="176"/>
        <v>3.578808122211509E-2</v>
      </c>
      <c r="FO47" s="276">
        <f t="shared" si="177"/>
        <v>0.11584176617284299</v>
      </c>
      <c r="FP47" s="276">
        <f t="shared" si="178"/>
        <v>0.15586174201916006</v>
      </c>
      <c r="FQ47" s="276">
        <f t="shared" si="179"/>
        <v>0.19333690775032733</v>
      </c>
      <c r="FR47" s="276">
        <f t="shared" si="180"/>
        <v>0.22842908401678791</v>
      </c>
      <c r="FS47" s="277">
        <f t="shared" si="181"/>
        <v>0.26128980153703524</v>
      </c>
      <c r="FT47" s="74">
        <f>SUM($EF47:EF47)</f>
        <v>0</v>
      </c>
      <c r="FU47" s="276">
        <f>SUM($EF47:EG47)</f>
        <v>1.7605327018259155E-2</v>
      </c>
      <c r="FV47" s="276">
        <f>SUM($EF47:EH47)</f>
        <v>6.7159509260954903E-2</v>
      </c>
      <c r="FW47" s="276">
        <f>SUM($EF47:EI47)</f>
        <v>0.14274327366315887</v>
      </c>
      <c r="FX47" s="276">
        <f>SUM($EF47:EJ47)</f>
        <v>0.23953403101202594</v>
      </c>
      <c r="FY47" s="276">
        <f>SUM($EF47:EK47)</f>
        <v>0.26823481492938733</v>
      </c>
      <c r="FZ47" s="276">
        <f>SUM($EF47:EL47)</f>
        <v>0.30435894747367759</v>
      </c>
      <c r="GA47" s="276">
        <f>SUM($EF47:EM47)</f>
        <v>0.34753501415807542</v>
      </c>
      <c r="GB47" s="276">
        <f>SUM($EF47:EN47)</f>
        <v>0.39741018358109648</v>
      </c>
      <c r="GC47" s="276">
        <f>SUM($EF47:EO47)</f>
        <v>0.45364927765386553</v>
      </c>
      <c r="GD47" s="276">
        <f>SUM($EF47:EP47)</f>
        <v>0.48211590233788254</v>
      </c>
      <c r="GE47" s="276">
        <f>SUM($EF47:EQ47)</f>
        <v>0.5139046376222427</v>
      </c>
      <c r="GF47" s="276">
        <f>SUM($EF47:ER47)</f>
        <v>0.54893064434670269</v>
      </c>
      <c r="GG47" s="276">
        <f>SUM($EF47:ES47)</f>
        <v>0.58711124995050257</v>
      </c>
      <c r="GH47" s="276">
        <f>SUM($EF47:ET47)</f>
        <v>0.62836589314233537</v>
      </c>
      <c r="GI47" s="276">
        <f>SUM($EF47:EU47)</f>
        <v>0.76853155726848443</v>
      </c>
      <c r="GJ47" s="276">
        <f>SUM($EF47:EV47)</f>
        <v>0.95666118902066288</v>
      </c>
      <c r="GK47" s="276">
        <f>SUM($EF47:EW47)</f>
        <v>1.1891003214769946</v>
      </c>
      <c r="GL47" s="276">
        <f>SUM($EF47:EX47)</f>
        <v>1.4624729285774438</v>
      </c>
      <c r="GM47" s="276">
        <f>SUM($EF47:EY47)</f>
        <v>1.7736602101791465</v>
      </c>
      <c r="GN47" s="74">
        <f>SUM($EZ47:EZ47)</f>
        <v>0</v>
      </c>
      <c r="GO47" s="276">
        <f>SUM($EZ47:FA47)</f>
        <v>1.6372922401339102E-2</v>
      </c>
      <c r="GP47" s="276">
        <f>SUM($EZ47:FB47)</f>
        <v>6.2562702804514314E-2</v>
      </c>
      <c r="GQ47" s="276">
        <f>SUM($EZ47:FC47)</f>
        <v>0.1332353402664308</v>
      </c>
      <c r="GR47" s="276">
        <f>SUM($EZ47:FD47)</f>
        <v>0.22401104458139559</v>
      </c>
      <c r="GS47" s="276">
        <f>SUM($EZ47:FE47)</f>
        <v>0.24807029703926126</v>
      </c>
      <c r="GT47" s="276">
        <f>SUM($EZ47:FF47)</f>
        <v>0.27843895120477996</v>
      </c>
      <c r="GU47" s="276">
        <f>SUM($EZ47:FG47)</f>
        <v>0.31484579240569738</v>
      </c>
      <c r="GV47" s="276">
        <f>SUM($EZ47:FH47)</f>
        <v>0.35703126434908811</v>
      </c>
      <c r="GW47" s="276">
        <f>SUM($EZ47:FI47)</f>
        <v>0.40474696797660759</v>
      </c>
      <c r="GX47" s="276">
        <f>SUM($EZ47:FJ47)</f>
        <v>0.42943719618632359</v>
      </c>
      <c r="GY47" s="276">
        <f>SUM($EZ47:FK47)</f>
        <v>0.45699657273319783</v>
      </c>
      <c r="GZ47" s="276">
        <f>SUM($EZ47:FL47)</f>
        <v>0.48736102567816952</v>
      </c>
      <c r="HA47" s="276">
        <f>SUM($EZ47:FM47)</f>
        <v>0.52046791389470237</v>
      </c>
      <c r="HB47" s="276">
        <f>SUM($EZ47:FN47)</f>
        <v>0.55625599511681745</v>
      </c>
      <c r="HC47" s="276">
        <f>SUM($EZ47:FO47)</f>
        <v>0.67209776128966048</v>
      </c>
      <c r="HD47" s="276">
        <f>SUM($EZ47:FP47)</f>
        <v>0.82795950330882051</v>
      </c>
      <c r="HE47" s="276">
        <f>SUM($EZ47:FQ47)</f>
        <v>1.0212964110591478</v>
      </c>
      <c r="HF47" s="276">
        <f>SUM($EZ47:FR47)</f>
        <v>1.2497254950759358</v>
      </c>
      <c r="HG47" s="277">
        <f>SUM($EZ47:FS47)</f>
        <v>1.5110152966129711</v>
      </c>
      <c r="HH47" s="74">
        <f t="shared" si="234"/>
        <v>0</v>
      </c>
      <c r="HI47" s="276">
        <f t="shared" si="183"/>
        <v>0.17244167298174085</v>
      </c>
      <c r="HJ47" s="276">
        <f t="shared" si="184"/>
        <v>0.31293449073904506</v>
      </c>
      <c r="HK47" s="276">
        <f t="shared" si="185"/>
        <v>0.42739772633684114</v>
      </c>
      <c r="HL47" s="276">
        <f t="shared" si="186"/>
        <v>0.520653968987974</v>
      </c>
      <c r="HM47" s="276">
        <f t="shared" si="187"/>
        <v>0.63346757379273966</v>
      </c>
      <c r="HN47" s="276">
        <f t="shared" si="188"/>
        <v>0.77441244124844943</v>
      </c>
      <c r="HO47" s="276">
        <f t="shared" si="189"/>
        <v>0.90830537456405169</v>
      </c>
      <c r="HP47" s="276">
        <f t="shared" si="190"/>
        <v>1.0354992051410306</v>
      </c>
      <c r="HQ47" s="276">
        <f t="shared" si="191"/>
        <v>1.1563291110682614</v>
      </c>
      <c r="HR47" s="276">
        <f t="shared" si="192"/>
        <v>1.1654988390855081</v>
      </c>
      <c r="HS47" s="276">
        <f t="shared" si="193"/>
        <v>1.2922631038011478</v>
      </c>
      <c r="HT47" s="276">
        <f t="shared" si="194"/>
        <v>1.4157900970766879</v>
      </c>
      <c r="HU47" s="276">
        <f t="shared" si="195"/>
        <v>1.536162491472888</v>
      </c>
      <c r="HV47" s="276">
        <f t="shared" si="196"/>
        <v>1.6534608482810551</v>
      </c>
      <c r="HW47" s="276">
        <f t="shared" si="197"/>
        <v>2.0843141401773413</v>
      </c>
      <c r="HX47" s="276">
        <f t="shared" si="198"/>
        <v>2.6658652946227068</v>
      </c>
      <c r="HY47" s="276">
        <f t="shared" si="199"/>
        <v>3.2031069483639194</v>
      </c>
      <c r="HZ47" s="276">
        <f t="shared" si="200"/>
        <v>3.6994151274610143</v>
      </c>
      <c r="IA47" s="277">
        <f t="shared" si="201"/>
        <v>4.1579086320568566</v>
      </c>
      <c r="IB47" s="276">
        <f t="shared" si="202"/>
        <v>0</v>
      </c>
      <c r="IC47" s="276">
        <f t="shared" si="203"/>
        <v>0.1666750775986609</v>
      </c>
      <c r="ID47" s="276">
        <f t="shared" si="204"/>
        <v>0.30353329719548572</v>
      </c>
      <c r="IE47" s="276">
        <f t="shared" si="205"/>
        <v>0.41590865973356922</v>
      </c>
      <c r="IF47" s="276">
        <f t="shared" si="206"/>
        <v>0.50818095541860453</v>
      </c>
      <c r="IG47" s="276">
        <f t="shared" si="207"/>
        <v>0.62106209432441861</v>
      </c>
      <c r="IH47" s="276">
        <f t="shared" si="208"/>
        <v>0.76153144015889995</v>
      </c>
      <c r="II47" s="276">
        <f t="shared" si="209"/>
        <v>0.89596259895798258</v>
      </c>
      <c r="IJ47" s="276">
        <f t="shared" si="210"/>
        <v>1.0246151270145918</v>
      </c>
      <c r="IK47" s="276">
        <f t="shared" si="211"/>
        <v>1.1477374233870723</v>
      </c>
      <c r="IL47" s="276">
        <f t="shared" si="212"/>
        <v>1.1575263522678194</v>
      </c>
      <c r="IM47" s="276">
        <f t="shared" si="213"/>
        <v>1.2831379757209451</v>
      </c>
      <c r="IN47" s="276">
        <f t="shared" si="214"/>
        <v>1.4059445227759733</v>
      </c>
      <c r="IO47" s="276">
        <f t="shared" si="215"/>
        <v>1.5260086345594404</v>
      </c>
      <c r="IP47" s="276">
        <f t="shared" si="216"/>
        <v>1.6433915533373251</v>
      </c>
      <c r="IQ47" s="276">
        <f t="shared" si="217"/>
        <v>2.0784993886012</v>
      </c>
      <c r="IR47" s="276">
        <f t="shared" si="218"/>
        <v>2.6678381445538215</v>
      </c>
      <c r="IS47" s="276">
        <f t="shared" si="219"/>
        <v>3.2197017347752763</v>
      </c>
      <c r="IT47" s="276">
        <f t="shared" si="220"/>
        <v>3.7364731487302705</v>
      </c>
      <c r="IU47" s="277">
        <f t="shared" si="221"/>
        <v>4.2203838451650171</v>
      </c>
      <c r="IV47" s="74">
        <f t="shared" si="50"/>
        <v>1.8518064603255209</v>
      </c>
      <c r="IW47" s="275">
        <f t="shared" si="51"/>
        <v>7.0691066688163122</v>
      </c>
      <c r="IX47" s="275">
        <f t="shared" si="52"/>
        <v>12.779609065980818</v>
      </c>
      <c r="IY47" s="275">
        <f t="shared" si="53"/>
        <v>31.094073967670333</v>
      </c>
      <c r="IZ47" s="275">
        <f t="shared" si="54"/>
        <v>7.2335073983742175</v>
      </c>
      <c r="JA47" s="275">
        <f t="shared" si="55"/>
        <v>13.198649040698246</v>
      </c>
      <c r="JB47" s="74">
        <f t="shared" si="56"/>
        <v>1.8687024915383148</v>
      </c>
      <c r="JC47" s="275">
        <f t="shared" si="57"/>
        <v>7.22470699529479</v>
      </c>
      <c r="JD47" s="275">
        <f t="shared" si="58"/>
        <v>13.139894729873685</v>
      </c>
      <c r="JE47" s="275">
        <f t="shared" si="59"/>
        <v>32.289268952166069</v>
      </c>
      <c r="JF47" s="275">
        <f t="shared" si="60"/>
        <v>7.4111014055689308</v>
      </c>
      <c r="JG47" s="275">
        <f t="shared" si="61"/>
        <v>13.630643292218215</v>
      </c>
      <c r="JH47" s="524">
        <f t="shared" si="38"/>
        <v>12.099650891148588</v>
      </c>
      <c r="JI47" s="525">
        <f t="shared" si="39"/>
        <v>26.558706226854973</v>
      </c>
      <c r="JJ47" s="524">
        <f t="shared" si="40"/>
        <v>11.963225210009199</v>
      </c>
      <c r="JK47" s="525">
        <f t="shared" si="41"/>
        <v>26.500499877653404</v>
      </c>
      <c r="JL47" s="524">
        <f t="shared" si="42"/>
        <v>24.062876101157787</v>
      </c>
      <c r="JM47" s="525">
        <f t="shared" si="43"/>
        <v>53.059206104508377</v>
      </c>
      <c r="JN47" s="7">
        <f t="shared" si="62"/>
        <v>1.1846218882591528</v>
      </c>
      <c r="JO47" s="7">
        <f t="shared" si="63"/>
        <v>3.2846755067921176</v>
      </c>
    </row>
    <row r="48" spans="1:275" s="3" customFormat="1" ht="13.5" customHeight="1" x14ac:dyDescent="0.2">
      <c r="A48" s="3" t="str">
        <f>'2021 estimates'!B48</f>
        <v>Congo</v>
      </c>
      <c r="B48" s="3" t="str">
        <f>VLOOKUP(A48,'2021 estimates'!$B$4:$C$218,2)</f>
        <v>AFR</v>
      </c>
      <c r="C48" s="371" t="str">
        <f>VLOOKUP(A48,'2021 estimates'!$B$4:$F$218,4,FALSE)</f>
        <v>Sub-Saharan Africa</v>
      </c>
      <c r="D48" s="695">
        <f>'2021 estimates'!Q48</f>
        <v>34.850634340712297</v>
      </c>
      <c r="E48" s="4">
        <f>'2021 estimates'!R48</f>
        <v>16.80292309324906</v>
      </c>
      <c r="F48" s="47">
        <f>1000*'2021 estimates'!G48/5</f>
        <v>83831.399999999994</v>
      </c>
      <c r="G48" s="47">
        <f>F48</f>
        <v>83831.399999999994</v>
      </c>
      <c r="H48" s="47">
        <f>1000*'2021 estimates'!H48/5</f>
        <v>79004.2</v>
      </c>
      <c r="I48" s="47">
        <f>1000*'2021 estimates'!I48/5</f>
        <v>70974.399999999994</v>
      </c>
      <c r="J48" s="47">
        <f>1000*'2021 estimates'!J48/5</f>
        <v>59729.599999999999</v>
      </c>
      <c r="K48" s="47">
        <f>1000*'2021 estimates'!K48/5</f>
        <v>82029.8</v>
      </c>
      <c r="L48" s="73">
        <f>K48</f>
        <v>82029.8</v>
      </c>
      <c r="M48" s="47">
        <f>1000*'2021 estimates'!L48/5</f>
        <v>77561.399999999994</v>
      </c>
      <c r="N48" s="47">
        <f>1000*'2021 estimates'!M48/5</f>
        <v>69911.8</v>
      </c>
      <c r="O48" s="47">
        <f>1000*'2021 estimates'!N48/5</f>
        <v>59086.400000000001</v>
      </c>
      <c r="P48" s="22">
        <v>0</v>
      </c>
      <c r="Q48" s="124">
        <f>IF('2021 estimates'!AD48&lt;&gt;"",'2021 estimates'!AD48*5/4,IF('2021 estimates'!AL48&lt;&gt;"",'2021 estimates'!AL48*15/14,'2021 estimates'!AN48*15/14))/100000</f>
        <v>1.8214285714285715E-5</v>
      </c>
      <c r="R48" s="124">
        <f>IF('2021 estimates'!AE48&lt;&gt;"",'2021 estimates'!AE48,IF('2021 estimates'!AL48&lt;&gt;"",'2021 estimates'!AL48*15/14,'2021 estimates'!AN48*15/14))/100000</f>
        <v>1.8214285714285715E-5</v>
      </c>
      <c r="S48" s="124">
        <f>IF('2021 estimates'!AF48&lt;&gt;"",'2021 estimates'!AF48,IF('2021 estimates'!AL48&lt;&gt;"",'2021 estimates'!AL48*15/14,'2021 estimates'!AN48*15/14))/100000</f>
        <v>1.8214285714285715E-5</v>
      </c>
      <c r="T48" s="124">
        <f>IF('2021 estimates'!AG48&lt;&gt;"",'2021 estimates'!AG48,'2021 estimates'!$AP48)/100000</f>
        <v>1.0049379403022246E-4</v>
      </c>
      <c r="U48" s="22">
        <v>0</v>
      </c>
      <c r="V48" s="124">
        <f>IF('2021 estimates'!AH48&lt;&gt;"",'2021 estimates'!AH48*5/4,IF('2021 estimates'!AM48&lt;&gt;"",'2021 estimates'!AM48*15/14,'2021 estimates'!AN48*15/14))/100000</f>
        <v>1.8214285714285715E-5</v>
      </c>
      <c r="W48" s="124">
        <f>IF('2021 estimates'!AI48&lt;&gt;"",'2021 estimates'!AI48,IF('2021 estimates'!AM48&lt;&gt;"",'2021 estimates'!AM48*15/14,'2021 estimates'!AN48*15/14))/100000</f>
        <v>1.8214285714285715E-5</v>
      </c>
      <c r="X48" s="124">
        <f>IF('2021 estimates'!AJ48&lt;&gt;"",'2021 estimates'!AJ48,IF('2021 estimates'!AM48&lt;&gt;"",'2021 estimates'!AM48*15/14,'2021 estimates'!AN48*15/14))/100000</f>
        <v>1.8214285714285715E-5</v>
      </c>
      <c r="Y48" s="124">
        <f>IF('2021 estimates'!AK48&lt;&gt;"",'2021 estimates'!AK48,'2021 estimates'!$AQ48)/100000</f>
        <v>1.0049379403022246E-4</v>
      </c>
      <c r="Z48" s="81">
        <f>VLOOKUP($A48,'Mortality-WHO Global Health Obs'!$B$3:$Q$218,7,FALSE)</f>
        <v>4.3860000000000003E-2</v>
      </c>
      <c r="AA48" s="82">
        <f>VLOOKUP($A48,'Mortality-WHO Global Health Obs'!$B$3:$Q$218,9,FALSE)</f>
        <v>4.2399999999999998E-3</v>
      </c>
      <c r="AB48" s="82">
        <f>VLOOKUP($A48,'Mortality-WHO Global Health Obs'!$B$3:$Q$218,11,FALSE)</f>
        <v>1.48E-3</v>
      </c>
      <c r="AC48" s="82">
        <f>VLOOKUP($A48,'Mortality-WHO Global Health Obs'!$B$3:$Q$218,13,FALSE)</f>
        <v>1.0300000000000001E-3</v>
      </c>
      <c r="AD48" s="82">
        <f>VLOOKUP($A48,'Mortality-WHO Global Health Obs'!$B$3:$Q$218,15,FALSE)</f>
        <v>2.5600000000000002E-3</v>
      </c>
      <c r="AE48" s="81">
        <f>VLOOKUP($A48,'Mortality-WHO Global Health Obs'!$B$3:$Q$218,8,FALSE)</f>
        <v>3.6220000000000002E-2</v>
      </c>
      <c r="AF48" s="82">
        <f>VLOOKUP($A48,'Mortality-WHO Global Health Obs'!$B$3:$Q$218,10,FALSE)</f>
        <v>3.98E-3</v>
      </c>
      <c r="AG48" s="82">
        <f>VLOOKUP($A48,'Mortality-WHO Global Health Obs'!$B$3:$Q$218,12,FALSE)</f>
        <v>1.4E-3</v>
      </c>
      <c r="AH48" s="82">
        <f>VLOOKUP($A48,'Mortality-WHO Global Health Obs'!$B$3:$Q$218,14,FALSE)</f>
        <v>1.0200000000000001E-3</v>
      </c>
      <c r="AI48" s="82">
        <f>VLOOKUP($A48,'Mortality-WHO Global Health Obs'!$B$3:$Q$218,16,FALSE)</f>
        <v>2.0300000000000001E-3</v>
      </c>
      <c r="AJ48" s="81">
        <f t="shared" ref="AJ48:AS48" si="235">Z48*$E48</f>
        <v>0.73697620686990384</v>
      </c>
      <c r="AK48" s="82">
        <f t="shared" si="235"/>
        <v>7.1244393915376014E-2</v>
      </c>
      <c r="AL48" s="82">
        <f t="shared" si="235"/>
        <v>2.4868326178008607E-2</v>
      </c>
      <c r="AM48" s="82">
        <f t="shared" si="235"/>
        <v>1.7307010786046535E-2</v>
      </c>
      <c r="AN48" s="82">
        <f t="shared" si="235"/>
        <v>4.3015483118717598E-2</v>
      </c>
      <c r="AO48" s="81">
        <f t="shared" si="235"/>
        <v>0.60860187443748104</v>
      </c>
      <c r="AP48" s="82">
        <f t="shared" si="235"/>
        <v>6.6875633911131258E-2</v>
      </c>
      <c r="AQ48" s="82">
        <f t="shared" si="235"/>
        <v>2.3524092330548682E-2</v>
      </c>
      <c r="AR48" s="82">
        <f t="shared" si="235"/>
        <v>1.7138981555114043E-2</v>
      </c>
      <c r="AS48" s="82">
        <f t="shared" si="235"/>
        <v>3.4109933879295597E-2</v>
      </c>
      <c r="AT48" s="272">
        <f t="shared" ref="AT48:BC48" si="236">F48*P48</f>
        <v>0</v>
      </c>
      <c r="AU48" s="266">
        <f t="shared" si="236"/>
        <v>1.5269290714285715</v>
      </c>
      <c r="AV48" s="266">
        <f t="shared" si="236"/>
        <v>1.4390050714285714</v>
      </c>
      <c r="AW48" s="266">
        <f t="shared" si="236"/>
        <v>1.292748</v>
      </c>
      <c r="AX48" s="266">
        <f t="shared" si="236"/>
        <v>6.0024541199075756</v>
      </c>
      <c r="AY48" s="272">
        <f t="shared" si="236"/>
        <v>0</v>
      </c>
      <c r="AZ48" s="266">
        <f t="shared" si="236"/>
        <v>1.4941142142857144</v>
      </c>
      <c r="BA48" s="266">
        <f t="shared" si="236"/>
        <v>1.4127254999999999</v>
      </c>
      <c r="BB48" s="266">
        <f t="shared" si="236"/>
        <v>1.2733935000000001</v>
      </c>
      <c r="BC48" s="266">
        <f t="shared" si="236"/>
        <v>5.9378165115873367</v>
      </c>
      <c r="BD48" s="74">
        <f>AT48</f>
        <v>0</v>
      </c>
      <c r="BE48" s="515">
        <f>HH48</f>
        <v>0</v>
      </c>
      <c r="BF48" s="515">
        <f>HI48</f>
        <v>1.4744288801290975</v>
      </c>
      <c r="BG48" s="515">
        <f>HJ48</f>
        <v>2.8474675913070917</v>
      </c>
      <c r="BH48" s="515">
        <f>HK48</f>
        <v>4.1260883018755532</v>
      </c>
      <c r="BI48" s="515">
        <f>HL48*(H48/G48)</f>
        <v>5.0106314039329476</v>
      </c>
      <c r="BJ48" s="515">
        <f>HM48</f>
        <v>6.3088948925041173</v>
      </c>
      <c r="BK48" s="515">
        <f>HN48</f>
        <v>7.5752708789205414</v>
      </c>
      <c r="BL48" s="515">
        <f>HO48</f>
        <v>8.8105425730642057</v>
      </c>
      <c r="BM48" s="515">
        <f>HP48</f>
        <v>10.015473947884823</v>
      </c>
      <c r="BN48" s="515">
        <f>HQ48*(I48/H48)</f>
        <v>10.053402734320704</v>
      </c>
      <c r="BO48" s="515">
        <f>HR48</f>
        <v>11.16256284429195</v>
      </c>
      <c r="BP48" s="515">
        <f>HS48</f>
        <v>12.252691868909748</v>
      </c>
      <c r="BQ48" s="515">
        <f>HT48</f>
        <v>13.324116345530136</v>
      </c>
      <c r="BR48" s="515">
        <f>HU48</f>
        <v>14.377157208746988</v>
      </c>
      <c r="BS48" s="515">
        <f>HV48*(J48/I48)</f>
        <v>12.970315399216785</v>
      </c>
      <c r="BT48" s="515">
        <f>HW48</f>
        <v>18.30031261914068</v>
      </c>
      <c r="BU48" s="515">
        <f>HX48</f>
        <v>23.405898614125327</v>
      </c>
      <c r="BV48" s="515">
        <f>HY48</f>
        <v>28.296521869001165</v>
      </c>
      <c r="BW48" s="516">
        <f>HZ48</f>
        <v>32.981233054872447</v>
      </c>
      <c r="BX48" s="515">
        <v>0</v>
      </c>
      <c r="BY48" s="515">
        <f>IB48</f>
        <v>0</v>
      </c>
      <c r="BZ48" s="515">
        <f>IC48</f>
        <v>1.4457882219199205</v>
      </c>
      <c r="CA48" s="515">
        <f>ID48</f>
        <v>2.7980505943338061</v>
      </c>
      <c r="CB48" s="515">
        <f>IE48</f>
        <v>4.06283716274155</v>
      </c>
      <c r="CC48" s="515">
        <f>IF48*(M48/L48)</f>
        <v>4.9600523756476012</v>
      </c>
      <c r="CD48" s="515">
        <f>IG48</f>
        <v>6.2410362296132265</v>
      </c>
      <c r="CE48" s="515">
        <f>IH48</f>
        <v>7.4922377754134928</v>
      </c>
      <c r="CF48" s="515">
        <f>II48</f>
        <v>8.7143494385437812</v>
      </c>
      <c r="CG48" s="515">
        <f>IJ48</f>
        <v>9.9080475459128881</v>
      </c>
      <c r="CH48" s="515">
        <f>IK48*(N48/M48)</f>
        <v>9.9818049036352114</v>
      </c>
      <c r="CI48" s="515">
        <f>IL48</f>
        <v>11.074758792147</v>
      </c>
      <c r="CJ48" s="515">
        <f>IM48</f>
        <v>12.149140175662275</v>
      </c>
      <c r="CK48" s="515">
        <f>IN48</f>
        <v>13.205264655731547</v>
      </c>
      <c r="CL48" s="515">
        <f>IO48</f>
        <v>14.243442470905622</v>
      </c>
      <c r="CM48" s="515">
        <f>IP48*(O48/N48)</f>
        <v>12.900448056468994</v>
      </c>
      <c r="CN48" s="515">
        <f>IQ48</f>
        <v>18.306089695631137</v>
      </c>
      <c r="CO48" s="515">
        <f>IR48</f>
        <v>23.530454502066643</v>
      </c>
      <c r="CP48" s="515">
        <f>IS48</f>
        <v>28.579621548765726</v>
      </c>
      <c r="CQ48" s="516">
        <f>IT48</f>
        <v>33.4594660485349</v>
      </c>
      <c r="CR48" s="515">
        <f>0.5*AT48+BD48</f>
        <v>0</v>
      </c>
      <c r="CS48" s="515">
        <f>0.5*$AU48+BE48</f>
        <v>0.76346453571428574</v>
      </c>
      <c r="CT48" s="515">
        <f>0.5*$AU48+BF48</f>
        <v>2.2378934158433834</v>
      </c>
      <c r="CU48" s="515">
        <f>0.5*$AU48+BG48</f>
        <v>3.6109321270213774</v>
      </c>
      <c r="CV48" s="515">
        <f>0.5*$AU48+BH48</f>
        <v>4.8895528375898394</v>
      </c>
      <c r="CW48" s="515">
        <f>0.5*$AV48+BI48</f>
        <v>5.7301339396472333</v>
      </c>
      <c r="CX48" s="515">
        <f>0.5*$AV48+BJ48</f>
        <v>7.028397428218403</v>
      </c>
      <c r="CY48" s="515">
        <f>0.5*$AV48+BK48</f>
        <v>8.2947734146348271</v>
      </c>
      <c r="CZ48" s="515">
        <f>0.5*$AV48+BL48</f>
        <v>9.5300451087784914</v>
      </c>
      <c r="DA48" s="515">
        <f>0.5*$AV48+BM48</f>
        <v>10.734976483599109</v>
      </c>
      <c r="DB48" s="515">
        <f>0.5*$AW48+BN48</f>
        <v>10.699776734320704</v>
      </c>
      <c r="DC48" s="515">
        <f>0.5*$AW48+BO48</f>
        <v>11.808936844291949</v>
      </c>
      <c r="DD48" s="515">
        <f>0.5*$AW48+BP48</f>
        <v>12.899065868909748</v>
      </c>
      <c r="DE48" s="515">
        <f>0.5*$AW48+BQ48</f>
        <v>13.970490345530136</v>
      </c>
      <c r="DF48" s="515">
        <f>0.5*$AW48+BR48</f>
        <v>15.023531208746988</v>
      </c>
      <c r="DG48" s="515">
        <f>0.5*$AX48+BS48</f>
        <v>15.971542459170573</v>
      </c>
      <c r="DH48" s="515">
        <f>0.5*$AX48+BT48</f>
        <v>21.301539679094468</v>
      </c>
      <c r="DI48" s="515">
        <f>0.5*$AX48+BU48</f>
        <v>26.407125674079115</v>
      </c>
      <c r="DJ48" s="515">
        <f>0.5*$AX48+BV48</f>
        <v>31.297748928954952</v>
      </c>
      <c r="DK48" s="516">
        <f>0.5*$AX48+BW48</f>
        <v>35.982460114826239</v>
      </c>
      <c r="DL48" s="515">
        <f>0.5*AY48+BX48</f>
        <v>0</v>
      </c>
      <c r="DM48" s="515">
        <f>0.5*$AZ48+BY48</f>
        <v>0.74705710714285722</v>
      </c>
      <c r="DN48" s="515">
        <f>0.5*$AZ48+BZ48</f>
        <v>2.1928453290627776</v>
      </c>
      <c r="DO48" s="515">
        <f>0.5*$AZ48+CA48</f>
        <v>3.5451077014766632</v>
      </c>
      <c r="DP48" s="515">
        <f>0.5*$AZ48+CB48</f>
        <v>4.8098942698844072</v>
      </c>
      <c r="DQ48" s="515">
        <f>0.5*$BA48+CC48</f>
        <v>5.6664151256476014</v>
      </c>
      <c r="DR48" s="515">
        <f>0.5*$BA48+CD48</f>
        <v>6.9473989796132267</v>
      </c>
      <c r="DS48" s="515">
        <f>0.5*$BA48+CE48</f>
        <v>8.198600525413493</v>
      </c>
      <c r="DT48" s="515">
        <f>0.5*$BA48+CF48</f>
        <v>9.4207121885437815</v>
      </c>
      <c r="DU48" s="515">
        <f>0.5*$BA48+CG48</f>
        <v>10.614410295912888</v>
      </c>
      <c r="DV48" s="515">
        <f>0.5*$BB48+CH48</f>
        <v>10.618501653635212</v>
      </c>
      <c r="DW48" s="515">
        <f>0.5*$BB48+CI48</f>
        <v>11.711455542147</v>
      </c>
      <c r="DX48" s="515">
        <f>0.5*$BB48+CJ48</f>
        <v>12.785836925662275</v>
      </c>
      <c r="DY48" s="515">
        <f>0.5*$BB48+CK48</f>
        <v>13.841961405731547</v>
      </c>
      <c r="DZ48" s="515">
        <f>0.5*$BB48+CL48</f>
        <v>14.880139220905622</v>
      </c>
      <c r="EA48" s="515">
        <f>0.5*$BC48+CM48</f>
        <v>15.869356312262662</v>
      </c>
      <c r="EB48" s="515">
        <f>0.5*$BC48+CN48</f>
        <v>21.274997951424805</v>
      </c>
      <c r="EC48" s="515">
        <f>0.5*$BC48+CO48</f>
        <v>26.499362757860311</v>
      </c>
      <c r="ED48" s="515">
        <f>0.5*$BC48+CP48</f>
        <v>31.548529804559394</v>
      </c>
      <c r="EE48" s="516">
        <f>0.5*$BC48+CQ48</f>
        <v>36.428374304328571</v>
      </c>
      <c r="EF48" s="276">
        <f>CR48*(1-EXP(-AJ48))</f>
        <v>0</v>
      </c>
      <c r="EG48" s="276">
        <f>CS48*(1-EXP(-$AK48))</f>
        <v>5.2500191299473961E-2</v>
      </c>
      <c r="EH48" s="276">
        <f>CT48*(1-EXP(-$AK48))</f>
        <v>0.1538903602505769</v>
      </c>
      <c r="EI48" s="276">
        <f>CU48*(1-EXP(-$AK48))</f>
        <v>0.24830836086010935</v>
      </c>
      <c r="EJ48" s="276">
        <f>CV48*(1-EXP(-$AK48))</f>
        <v>0.33623363932967154</v>
      </c>
      <c r="EK48" s="276">
        <f>CW48*(1-EXP(-$AL48))</f>
        <v>0.14074158285740201</v>
      </c>
      <c r="EL48" s="276">
        <f>CX48*(1-EXP(-$AL48))</f>
        <v>0.1726290850121471</v>
      </c>
      <c r="EM48" s="276">
        <f>CY48*(1-EXP(-$AL48))</f>
        <v>0.20373337728490745</v>
      </c>
      <c r="EN48" s="276">
        <f>CZ48*(1-EXP(-$AL48))</f>
        <v>0.23407369660795402</v>
      </c>
      <c r="EO48" s="276">
        <f>DA48*(1-EXP(-$AL48))</f>
        <v>0.2636688074226306</v>
      </c>
      <c r="EP48" s="276">
        <f>DB48*(1-EXP(-$AM48))</f>
        <v>0.18358789002875361</v>
      </c>
      <c r="EQ48" s="276">
        <f>DC48*(1-EXP(-$AM48))</f>
        <v>0.20261897538220039</v>
      </c>
      <c r="ER48" s="276">
        <f>DD48*(1-EXP(-$AM48))</f>
        <v>0.22132352337961156</v>
      </c>
      <c r="ES48" s="276">
        <f>DE48*(1-EXP(-$AM48))</f>
        <v>0.23970713678314737</v>
      </c>
      <c r="ET48" s="276">
        <f>DF48*(1-EXP(-$AM48))</f>
        <v>0.25777532222218802</v>
      </c>
      <c r="EU48" s="276">
        <f>DG48*(1-EXP(-$AN48))</f>
        <v>0.67245689998368186</v>
      </c>
      <c r="EV48" s="276">
        <f>DH48*(1-EXP(-$AN48))</f>
        <v>0.89686812492292911</v>
      </c>
      <c r="EW48" s="276">
        <f>DI48*(1-EXP(-$AN48))</f>
        <v>1.1118308650317372</v>
      </c>
      <c r="EX48" s="276">
        <f>DJ48*(1-EXP(-$AN48))</f>
        <v>1.3177429340362921</v>
      </c>
      <c r="EY48" s="277">
        <f>DK48*(1-EXP(-$AN48))</f>
        <v>1.5149853963359217</v>
      </c>
      <c r="EZ48" s="276">
        <f>DL48*(1-EXP(-AO48))</f>
        <v>0</v>
      </c>
      <c r="FA48" s="276">
        <f>DM48*(1-EXP(-$AP48))</f>
        <v>4.8325992365793866E-2</v>
      </c>
      <c r="FB48" s="276">
        <f>DN48*(1-EXP(-$AP48))</f>
        <v>0.14185184187182889</v>
      </c>
      <c r="FC48" s="276">
        <f>DO48*(1-EXP(-$AP48))</f>
        <v>0.22932764587797053</v>
      </c>
      <c r="FD48" s="276">
        <f>DP48*(1-EXP(-$AP48))</f>
        <v>0.31114477266094764</v>
      </c>
      <c r="FE48" s="276">
        <f>DQ48*(1-EXP(-$AQ48))</f>
        <v>0.13174164603437424</v>
      </c>
      <c r="FF48" s="276">
        <f>DR48*(1-EXP(-$AQ48))</f>
        <v>0.16152395419973317</v>
      </c>
      <c r="FG48" s="276">
        <f>DS48*(1-EXP(-$AQ48))</f>
        <v>0.19061383686971173</v>
      </c>
      <c r="FH48" s="276">
        <f>DT48*(1-EXP(-$AQ48))</f>
        <v>0.21902739263089332</v>
      </c>
      <c r="FI48" s="276">
        <f>DU48*(1-EXP(-$AQ48))</f>
        <v>0.24678034578484187</v>
      </c>
      <c r="FJ48" s="276">
        <f>DV48*(1-EXP(-$AR48))</f>
        <v>0.18043961148821244</v>
      </c>
      <c r="FK48" s="276">
        <f>DW48*(1-EXP(-$AR48))</f>
        <v>0.19901211648472322</v>
      </c>
      <c r="FL48" s="276">
        <f>DX48*(1-EXP(-$AR48))</f>
        <v>0.21726901993072842</v>
      </c>
      <c r="FM48" s="276">
        <f>DY48*(1-EXP(-$AR48))</f>
        <v>0.23521568482592572</v>
      </c>
      <c r="FN48" s="276">
        <f>DZ48*(1-EXP(-$AR48))</f>
        <v>0.25285738303685551</v>
      </c>
      <c r="FO48" s="276">
        <f>EA48*(1-EXP(-$AS48))</f>
        <v>0.5321748724251939</v>
      </c>
      <c r="FP48" s="276">
        <f>EB48*(1-EXP(-$AS48))</f>
        <v>0.71345170515183032</v>
      </c>
      <c r="FQ48" s="276">
        <f>EC48*(1-EXP(-$AS48))</f>
        <v>0.8886494648882538</v>
      </c>
      <c r="FR48" s="276">
        <f>ED48*(1-EXP(-$AS48))</f>
        <v>1.057972011818165</v>
      </c>
      <c r="FS48" s="277">
        <f>EE48*(1-EXP(-$AS48))</f>
        <v>1.22161636972528</v>
      </c>
      <c r="FT48" s="74">
        <f>SUM($EF48:EF48)</f>
        <v>0</v>
      </c>
      <c r="FU48" s="276">
        <f>SUM($EF48:EG48)</f>
        <v>5.2500191299473961E-2</v>
      </c>
      <c r="FV48" s="276">
        <f>SUM($EF48:EH48)</f>
        <v>0.20639055155005087</v>
      </c>
      <c r="FW48" s="276">
        <f>SUM($EF48:EI48)</f>
        <v>0.45469891241016025</v>
      </c>
      <c r="FX48" s="276">
        <f>SUM($EF48:EJ48)</f>
        <v>0.79093255173983179</v>
      </c>
      <c r="FY48" s="276">
        <f>SUM($EF48:EK48)</f>
        <v>0.93167413459723381</v>
      </c>
      <c r="FZ48" s="276">
        <f>SUM($EF48:EL48)</f>
        <v>1.1043032196093809</v>
      </c>
      <c r="GA48" s="276">
        <f>SUM($EF48:EM48)</f>
        <v>1.3080365968942884</v>
      </c>
      <c r="GB48" s="276">
        <f>SUM($EF48:EN48)</f>
        <v>1.5421102935022424</v>
      </c>
      <c r="GC48" s="276">
        <f>SUM($EF48:EO48)</f>
        <v>1.8057791009248729</v>
      </c>
      <c r="GD48" s="276">
        <f>SUM($EF48:EP48)</f>
        <v>1.9893669909536265</v>
      </c>
      <c r="GE48" s="276">
        <f>SUM($EF48:EQ48)</f>
        <v>2.1919859663358268</v>
      </c>
      <c r="GF48" s="276">
        <f>SUM($EF48:ER48)</f>
        <v>2.4133094897154383</v>
      </c>
      <c r="GG48" s="276">
        <f>SUM($EF48:ES48)</f>
        <v>2.6530166264985855</v>
      </c>
      <c r="GH48" s="276">
        <f>SUM($EF48:ET48)</f>
        <v>2.9107919487207736</v>
      </c>
      <c r="GI48" s="276">
        <f>SUM($EF48:EU48)</f>
        <v>3.5832488487044554</v>
      </c>
      <c r="GJ48" s="276">
        <f>SUM($EF48:EV48)</f>
        <v>4.4801169736273847</v>
      </c>
      <c r="GK48" s="276">
        <f>SUM($EF48:EW48)</f>
        <v>5.5919478386591219</v>
      </c>
      <c r="GL48" s="276">
        <f>SUM($EF48:EX48)</f>
        <v>6.9096907726954138</v>
      </c>
      <c r="GM48" s="276">
        <f>SUM($EF48:EY48)</f>
        <v>8.4246761690313363</v>
      </c>
      <c r="GN48" s="74">
        <f>SUM($EZ48:EZ48)</f>
        <v>0</v>
      </c>
      <c r="GO48" s="276">
        <f>SUM($EZ48:FA48)</f>
        <v>4.8325992365793866E-2</v>
      </c>
      <c r="GP48" s="276">
        <f>SUM($EZ48:FB48)</f>
        <v>0.19017783423762274</v>
      </c>
      <c r="GQ48" s="276">
        <f>SUM($EZ48:FC48)</f>
        <v>0.4195054801155933</v>
      </c>
      <c r="GR48" s="276">
        <f>SUM($EZ48:FD48)</f>
        <v>0.73065025277654094</v>
      </c>
      <c r="GS48" s="276">
        <f>SUM($EZ48:FE48)</f>
        <v>0.86239189881091516</v>
      </c>
      <c r="GT48" s="276">
        <f>SUM($EZ48:FF48)</f>
        <v>1.0239158530106482</v>
      </c>
      <c r="GU48" s="276">
        <f>SUM($EZ48:FG48)</f>
        <v>1.2145296898803599</v>
      </c>
      <c r="GV48" s="276">
        <f>SUM($EZ48:FH48)</f>
        <v>1.4335570825112534</v>
      </c>
      <c r="GW48" s="276">
        <f>SUM($EZ48:FI48)</f>
        <v>1.6803374282960952</v>
      </c>
      <c r="GX48" s="276">
        <f>SUM($EZ48:FJ48)</f>
        <v>1.8607770397843078</v>
      </c>
      <c r="GY48" s="276">
        <f>SUM($EZ48:FK48)</f>
        <v>2.0597891562690309</v>
      </c>
      <c r="GZ48" s="276">
        <f>SUM($EZ48:FL48)</f>
        <v>2.2770581761997595</v>
      </c>
      <c r="HA48" s="276">
        <f>SUM($EZ48:FM48)</f>
        <v>2.5122738610256854</v>
      </c>
      <c r="HB48" s="276">
        <f>SUM($EZ48:FN48)</f>
        <v>2.7651312440625411</v>
      </c>
      <c r="HC48" s="276">
        <f>SUM($EZ48:FO48)</f>
        <v>3.2973061164877349</v>
      </c>
      <c r="HD48" s="276">
        <f>SUM($EZ48:FP48)</f>
        <v>4.0107578216395652</v>
      </c>
      <c r="HE48" s="276">
        <f>SUM($EZ48:FQ48)</f>
        <v>4.8994072865278193</v>
      </c>
      <c r="HF48" s="276">
        <f>SUM($EZ48:FR48)</f>
        <v>5.9573792983459839</v>
      </c>
      <c r="HG48" s="277">
        <f>SUM($EZ48:FS48)</f>
        <v>7.1789956680712637</v>
      </c>
      <c r="HH48" s="74">
        <f>BD48-FT48</f>
        <v>0</v>
      </c>
      <c r="HI48" s="276">
        <f>BE48+$AU48-EG48</f>
        <v>1.4744288801290975</v>
      </c>
      <c r="HJ48" s="276">
        <f>BF48+$AU48-EH48</f>
        <v>2.8474675913070917</v>
      </c>
      <c r="HK48" s="276">
        <f>BG48+$AU48-EI48</f>
        <v>4.1260883018755532</v>
      </c>
      <c r="HL48" s="276">
        <f>BH48+$AU48-EJ48</f>
        <v>5.3167837339744528</v>
      </c>
      <c r="HM48" s="276">
        <f>BI48+$AV48-EK48</f>
        <v>6.3088948925041173</v>
      </c>
      <c r="HN48" s="276">
        <f>BJ48+$AV48-EL48</f>
        <v>7.5752708789205414</v>
      </c>
      <c r="HO48" s="276">
        <f>BK48+$AV48-EM48</f>
        <v>8.8105425730642057</v>
      </c>
      <c r="HP48" s="276">
        <f>BL48+$AV48-EN48</f>
        <v>10.015473947884823</v>
      </c>
      <c r="HQ48" s="276">
        <f>BM48+$AV48-EO48</f>
        <v>11.190810211890764</v>
      </c>
      <c r="HR48" s="276">
        <f>BN48+$AW48-EP48</f>
        <v>11.16256284429195</v>
      </c>
      <c r="HS48" s="276">
        <f>BO48+$AW48-EQ48</f>
        <v>12.252691868909748</v>
      </c>
      <c r="HT48" s="276">
        <f>BP48+$AW48-ER48</f>
        <v>13.324116345530136</v>
      </c>
      <c r="HU48" s="276">
        <f>BQ48+$AW48-ES48</f>
        <v>14.377157208746988</v>
      </c>
      <c r="HV48" s="276">
        <f>BR48+$AW48-ET48</f>
        <v>15.4121298865248</v>
      </c>
      <c r="HW48" s="276">
        <f>BS48+$AX48-EU48</f>
        <v>18.30031261914068</v>
      </c>
      <c r="HX48" s="276">
        <f>BT48+$AX48-EV48</f>
        <v>23.405898614125327</v>
      </c>
      <c r="HY48" s="276">
        <f>BU48+$AX48-EW48</f>
        <v>28.296521869001165</v>
      </c>
      <c r="HZ48" s="276">
        <f>BV48+$AX48-EX48</f>
        <v>32.981233054872447</v>
      </c>
      <c r="IA48" s="277">
        <f>BW48+$AX48-EY48</f>
        <v>37.4687017784441</v>
      </c>
      <c r="IB48" s="276">
        <f>BX48+AY48-EZ48</f>
        <v>0</v>
      </c>
      <c r="IC48" s="276">
        <f>BY48+$AZ48-FA48</f>
        <v>1.4457882219199205</v>
      </c>
      <c r="ID48" s="276">
        <f>BZ48+$AZ48-FB48</f>
        <v>2.7980505943338061</v>
      </c>
      <c r="IE48" s="276">
        <f>CA48+$AZ48-FC48</f>
        <v>4.06283716274155</v>
      </c>
      <c r="IF48" s="276">
        <f>CB48+$AZ48-FD48</f>
        <v>5.245806604366317</v>
      </c>
      <c r="IG48" s="276">
        <f>CC48+$BA48-FE48</f>
        <v>6.2410362296132265</v>
      </c>
      <c r="IH48" s="276">
        <f>CD48+$BA48-FF48</f>
        <v>7.4922377754134928</v>
      </c>
      <c r="II48" s="276">
        <f>CE48+$BA48-FG48</f>
        <v>8.7143494385437812</v>
      </c>
      <c r="IJ48" s="276">
        <f>CF48+$BA48-FH48</f>
        <v>9.9080475459128881</v>
      </c>
      <c r="IK48" s="276">
        <f>CG48+$BA48-FI48</f>
        <v>11.073992700128047</v>
      </c>
      <c r="IL48" s="276">
        <f>CH48+$BB48-FJ48</f>
        <v>11.074758792147</v>
      </c>
      <c r="IM48" s="276">
        <f>CI48+$BB48-FK48</f>
        <v>12.149140175662275</v>
      </c>
      <c r="IN48" s="276">
        <f>CJ48+$BB48-FL48</f>
        <v>13.205264655731547</v>
      </c>
      <c r="IO48" s="276">
        <f>CK48+$BB48-FM48</f>
        <v>14.243442470905622</v>
      </c>
      <c r="IP48" s="276">
        <f>CL48+$BB48-FN48</f>
        <v>15.263978587868765</v>
      </c>
      <c r="IQ48" s="276">
        <f>CM48+$BC48-FO48</f>
        <v>18.306089695631137</v>
      </c>
      <c r="IR48" s="276">
        <f>CN48+$BC48-FP48</f>
        <v>23.530454502066643</v>
      </c>
      <c r="IS48" s="276">
        <f>CO48+$BC48-FQ48</f>
        <v>28.579621548765726</v>
      </c>
      <c r="IT48" s="276">
        <f>CP48+$BC48-FR48</f>
        <v>33.4594660485349</v>
      </c>
      <c r="IU48" s="277">
        <f>CQ48+$BC48-FS48</f>
        <v>38.175666190396953</v>
      </c>
      <c r="IV48" s="74">
        <f>100000*(1.5*(HH48/F48)+(HI48/G48)+(HJ48/G48)+(HK48/G48)+0.5*(HL48/G48))/5</f>
        <v>2.6496937043396551</v>
      </c>
      <c r="IW48" s="275">
        <f>100000*(0.5*HL48/G48 + HM48/H48+HN48/H48+HO48/H48+HP48/H48+0.5*HQ48/H48)/5</f>
        <v>10.331324942290548</v>
      </c>
      <c r="IX48" s="275">
        <f>100000*(0.5*HQ48/H48 + HR48/I48+HS48/I48+HT48/I48+HU48/I48+0.5*HV48/I48)/5</f>
        <v>17.992204112440987</v>
      </c>
      <c r="IY48" s="275">
        <f>100000*(0.5*HV48/I48 + HW48/J48+HX48/J48+HY48/J48+HZ48/J48+0.5*IA48/J48)/5</f>
        <v>42.927953559364219</v>
      </c>
      <c r="IZ48" s="275">
        <f>AVERAGE(IV48:IX48)</f>
        <v>10.324407586357063</v>
      </c>
      <c r="JA48" s="275">
        <f>AVERAGE(IV48:IY48)</f>
        <v>18.475294079608851</v>
      </c>
      <c r="JB48" s="74">
        <f>100000*(1.5*(IB48/K48)+(IC48/L48)+(ID48/L48)+(IE48/L48)+0.5*(IF48/L48))/5</f>
        <v>2.6647826231877771</v>
      </c>
      <c r="JC48" s="275">
        <f>100000*(0.5*IF48/L48 + IG48/M48+IH48/M48+II48/M48+IJ48/M48+0.5*IK48/M48)/5</f>
        <v>10.410511808031114</v>
      </c>
      <c r="JD48" s="275">
        <f>100000*(0.5*IK48/M48 + IL48/N48+IM48/N48+IN48/N48+IO48/N48+0.5*IP48/N48)/5</f>
        <v>18.107243080623995</v>
      </c>
      <c r="JE48" s="275">
        <f>100000*(0.5*IP48/N48 + IQ48/O48+IR48/O48+IS48/O48+IT48/O48+0.5*IU48/O48)/5</f>
        <v>43.804898900062071</v>
      </c>
      <c r="JF48" s="275">
        <f>AVERAGE(JB48:JD48)</f>
        <v>10.394179170614295</v>
      </c>
      <c r="JG48" s="275">
        <f>AVERAGE(JB48:JE48)</f>
        <v>18.746859102976238</v>
      </c>
      <c r="JH48" s="524">
        <f>0.5*(SUM(BD48:BR48)+SUM(HH48:HV48))</f>
        <v>115.76657431848611</v>
      </c>
      <c r="JI48" s="525">
        <f>0.5*(SUM(BD48:BW48)+SUM(HH48:IA48))</f>
        <v>243.97004906445616</v>
      </c>
      <c r="JJ48" s="524">
        <f>0.5*(SUM(BX48:CL48) +SUM(IB48:IP48))</f>
        <v>114.59777064874807</v>
      </c>
      <c r="JK48" s="525">
        <f>0.5*(SUM(BX48:CQ48) +SUM(IB48:IU48))</f>
        <v>244.01145956717943</v>
      </c>
      <c r="JL48" s="524">
        <f>JH48+JJ48</f>
        <v>230.36434496723416</v>
      </c>
      <c r="JM48" s="525">
        <f>JI48+JK48</f>
        <v>487.98150863163562</v>
      </c>
      <c r="JN48" s="7">
        <f>GH48+HB48</f>
        <v>5.6759231927833147</v>
      </c>
      <c r="JO48" s="7">
        <f>GM48+HG48</f>
        <v>15.603671837102599</v>
      </c>
    </row>
    <row r="49" spans="1:275" s="3" customFormat="1" ht="13.5" customHeight="1" x14ac:dyDescent="0.2">
      <c r="A49" s="3" t="str">
        <f>'2021 estimates'!B49</f>
        <v>Costa Rica</v>
      </c>
      <c r="B49" s="3" t="str">
        <f>VLOOKUP(A49,'2021 estimates'!$B$4:$C$218,2)</f>
        <v>SACA</v>
      </c>
      <c r="C49" s="371" t="str">
        <f>VLOOKUP(A49,'2021 estimates'!$B$4:$F$218,4,FALSE)</f>
        <v>Latin America &amp; Caribbean</v>
      </c>
      <c r="D49" s="695">
        <f>'2021 estimates'!Q49</f>
        <v>7.5435707882581999</v>
      </c>
      <c r="E49" s="4">
        <f>'2021 estimates'!R49</f>
        <v>2.7309124413259958</v>
      </c>
      <c r="F49" s="47">
        <f>1000*'2021 estimates'!G49/5</f>
        <v>35188.6</v>
      </c>
      <c r="G49" s="47">
        <f t="shared" si="44"/>
        <v>35188.6</v>
      </c>
      <c r="H49" s="47">
        <f>1000*'2021 estimates'!H49/5</f>
        <v>36588.199999999997</v>
      </c>
      <c r="I49" s="47">
        <f>1000*'2021 estimates'!I49/5</f>
        <v>36433</v>
      </c>
      <c r="J49" s="47">
        <f>1000*'2021 estimates'!J49/5</f>
        <v>36779.199999999997</v>
      </c>
      <c r="K49" s="47">
        <f>1000*'2021 estimates'!K49/5</f>
        <v>33568</v>
      </c>
      <c r="L49" s="73">
        <f t="shared" si="45"/>
        <v>33568</v>
      </c>
      <c r="M49" s="47">
        <f>1000*'2021 estimates'!L49/5</f>
        <v>34923.199999999997</v>
      </c>
      <c r="N49" s="47">
        <f>1000*'2021 estimates'!M49/5</f>
        <v>34796</v>
      </c>
      <c r="O49" s="47">
        <f>1000*'2021 estimates'!N49/5</f>
        <v>35182</v>
      </c>
      <c r="P49" s="22">
        <v>0</v>
      </c>
      <c r="Q49" s="124">
        <f>IF('2021 estimates'!AD49&lt;&gt;"",'2021 estimates'!AD49*5/4,IF('2021 estimates'!AL49&lt;&gt;"",'2021 estimates'!AL49*15/14,'2021 estimates'!AN49*15/14))/100000</f>
        <v>1.2500000000000001E-5</v>
      </c>
      <c r="R49" s="124">
        <f>IF('2021 estimates'!AE49&lt;&gt;"",'2021 estimates'!AE49,IF('2021 estimates'!AL49&lt;&gt;"",'2021 estimates'!AL49*15/14,'2021 estimates'!AN49*15/14))/100000</f>
        <v>1.4E-5</v>
      </c>
      <c r="S49" s="124">
        <f>IF('2021 estimates'!AF49&lt;&gt;"",'2021 estimates'!AF49,IF('2021 estimates'!AL49&lt;&gt;"",'2021 estimates'!AL49*15/14,'2021 estimates'!AN49*15/14))/100000</f>
        <v>2.0000000000000002E-5</v>
      </c>
      <c r="T49" s="124">
        <f>IF('2021 estimates'!AG49&lt;&gt;"",'2021 estimates'!AG49,'2021 estimates'!$AP49)/100000</f>
        <v>1.0162679425837323E-5</v>
      </c>
      <c r="U49" s="22">
        <v>0</v>
      </c>
      <c r="V49" s="124">
        <f>IF('2021 estimates'!AH49&lt;&gt;"",'2021 estimates'!AH49*5/4,IF('2021 estimates'!AM49&lt;&gt;"",'2021 estimates'!AM49*15/14,'2021 estimates'!AN49*15/14))/100000</f>
        <v>1.0000000000000001E-5</v>
      </c>
      <c r="W49" s="124">
        <f>IF('2021 estimates'!AI49&lt;&gt;"",'2021 estimates'!AI49,IF('2021 estimates'!AM49&lt;&gt;"",'2021 estimates'!AM49*15/14,'2021 estimates'!AN49*15/14))/100000</f>
        <v>1.4E-5</v>
      </c>
      <c r="X49" s="124">
        <f>IF('2021 estimates'!AJ49&lt;&gt;"",'2021 estimates'!AJ49,IF('2021 estimates'!AM49&lt;&gt;"",'2021 estimates'!AM49*15/14,'2021 estimates'!AN49*15/14))/100000</f>
        <v>1.2E-5</v>
      </c>
      <c r="Y49" s="124">
        <f>IF('2021 estimates'!AK49&lt;&gt;"",'2021 estimates'!AK49,'2021 estimates'!$AQ49)/100000</f>
        <v>7.4526315789473704E-6</v>
      </c>
      <c r="Z49" s="81">
        <f>VLOOKUP($A49,'Mortality-WHO Global Health Obs'!$B$3:$Q$218,7,FALSE)</f>
        <v>8.4799999999999997E-3</v>
      </c>
      <c r="AA49" s="82">
        <f>VLOOKUP($A49,'Mortality-WHO Global Health Obs'!$B$3:$Q$218,9,FALSE)</f>
        <v>2.9999999999999997E-4</v>
      </c>
      <c r="AB49" s="82">
        <f>VLOOKUP($A49,'Mortality-WHO Global Health Obs'!$B$3:$Q$218,11,FALSE)</f>
        <v>2.0000000000000001E-4</v>
      </c>
      <c r="AC49" s="82">
        <f>VLOOKUP($A49,'Mortality-WHO Global Health Obs'!$B$3:$Q$218,13,FALSE)</f>
        <v>2.7E-4</v>
      </c>
      <c r="AD49" s="82">
        <f>VLOOKUP($A49,'Mortality-WHO Global Health Obs'!$B$3:$Q$218,15,FALSE)</f>
        <v>8.4000000000000003E-4</v>
      </c>
      <c r="AE49" s="81">
        <f>VLOOKUP($A49,'Mortality-WHO Global Health Obs'!$B$3:$Q$218,8,FALSE)</f>
        <v>7.4900000000000001E-3</v>
      </c>
      <c r="AF49" s="82">
        <f>VLOOKUP($A49,'Mortality-WHO Global Health Obs'!$B$3:$Q$218,10,FALSE)</f>
        <v>2.5999999999999998E-4</v>
      </c>
      <c r="AG49" s="82">
        <f>VLOOKUP($A49,'Mortality-WHO Global Health Obs'!$B$3:$Q$218,12,FALSE)</f>
        <v>1.3999999999999999E-4</v>
      </c>
      <c r="AH49" s="82">
        <f>VLOOKUP($A49,'Mortality-WHO Global Health Obs'!$B$3:$Q$218,14,FALSE)</f>
        <v>2.2000000000000001E-4</v>
      </c>
      <c r="AI49" s="82">
        <f>VLOOKUP($A49,'Mortality-WHO Global Health Obs'!$B$3:$Q$218,16,FALSE)</f>
        <v>3.8000000000000002E-4</v>
      </c>
      <c r="AJ49" s="81">
        <f t="shared" si="233"/>
        <v>2.3158137502444442E-2</v>
      </c>
      <c r="AK49" s="82">
        <f t="shared" si="224"/>
        <v>8.1927373239779869E-4</v>
      </c>
      <c r="AL49" s="82">
        <f t="shared" si="225"/>
        <v>5.461824882651992E-4</v>
      </c>
      <c r="AM49" s="82">
        <f t="shared" si="226"/>
        <v>7.3734635915801892E-4</v>
      </c>
      <c r="AN49" s="82">
        <f t="shared" si="227"/>
        <v>2.2939664507138366E-3</v>
      </c>
      <c r="AO49" s="81">
        <f t="shared" si="228"/>
        <v>2.0454534185531708E-2</v>
      </c>
      <c r="AP49" s="82">
        <f t="shared" si="229"/>
        <v>7.1003723474475885E-4</v>
      </c>
      <c r="AQ49" s="82">
        <f t="shared" si="230"/>
        <v>3.8232774178563938E-4</v>
      </c>
      <c r="AR49" s="82">
        <f t="shared" si="231"/>
        <v>6.0080073709171912E-4</v>
      </c>
      <c r="AS49" s="82">
        <f t="shared" si="232"/>
        <v>1.0377467277038785E-3</v>
      </c>
      <c r="AT49" s="272">
        <f t="shared" si="46"/>
        <v>0</v>
      </c>
      <c r="AU49" s="266">
        <f t="shared" si="2"/>
        <v>0.43985750000000001</v>
      </c>
      <c r="AV49" s="266">
        <f t="shared" si="3"/>
        <v>0.51223479999999999</v>
      </c>
      <c r="AW49" s="266">
        <f t="shared" si="4"/>
        <v>0.72866000000000009</v>
      </c>
      <c r="AX49" s="266">
        <f t="shared" si="47"/>
        <v>0.37377521913875605</v>
      </c>
      <c r="AY49" s="272">
        <f t="shared" si="48"/>
        <v>0</v>
      </c>
      <c r="AZ49" s="266">
        <f t="shared" si="5"/>
        <v>0.33568000000000003</v>
      </c>
      <c r="BA49" s="266">
        <f t="shared" si="6"/>
        <v>0.48892479999999994</v>
      </c>
      <c r="BB49" s="266">
        <f t="shared" si="7"/>
        <v>0.41755200000000003</v>
      </c>
      <c r="BC49" s="266">
        <f t="shared" si="8"/>
        <v>0.26219848421052638</v>
      </c>
      <c r="BD49" s="74">
        <f t="shared" si="49"/>
        <v>0</v>
      </c>
      <c r="BE49" s="515">
        <f t="shared" si="64"/>
        <v>0</v>
      </c>
      <c r="BF49" s="515">
        <f t="shared" si="65"/>
        <v>0.43967739194110095</v>
      </c>
      <c r="BG49" s="515">
        <f t="shared" si="66"/>
        <v>0.87899471526177686</v>
      </c>
      <c r="BH49" s="515">
        <f t="shared" si="67"/>
        <v>1.3179522648359825</v>
      </c>
      <c r="BI49" s="515">
        <f t="shared" si="68"/>
        <v>1.8264157988065459</v>
      </c>
      <c r="BJ49" s="515">
        <f t="shared" si="69"/>
        <v>2.3375134662113508</v>
      </c>
      <c r="BK49" s="515">
        <f t="shared" si="70"/>
        <v>2.8483320572406781</v>
      </c>
      <c r="BL49" s="515">
        <f t="shared" si="71"/>
        <v>3.3588717242795383</v>
      </c>
      <c r="BM49" s="515">
        <f t="shared" si="72"/>
        <v>3.8691326196297346</v>
      </c>
      <c r="BN49" s="515">
        <f t="shared" si="73"/>
        <v>4.3605395452116396</v>
      </c>
      <c r="BO49" s="515">
        <f t="shared" si="74"/>
        <v>5.0857169639470738</v>
      </c>
      <c r="BP49" s="515">
        <f t="shared" si="75"/>
        <v>5.8103598728367212</v>
      </c>
      <c r="BQ49" s="515">
        <f t="shared" si="76"/>
        <v>6.534468665854205</v>
      </c>
      <c r="BR49" s="515">
        <f t="shared" si="77"/>
        <v>7.2580437366827608</v>
      </c>
      <c r="BS49" s="515">
        <f t="shared" si="78"/>
        <v>8.0569247396253747</v>
      </c>
      <c r="BT49" s="515">
        <f t="shared" si="79"/>
        <v>8.4118106038657281</v>
      </c>
      <c r="BU49" s="515">
        <f t="shared" si="80"/>
        <v>8.7658833048808518</v>
      </c>
      <c r="BV49" s="515">
        <f t="shared" si="81"/>
        <v>9.1191447059019914</v>
      </c>
      <c r="BW49" s="516">
        <f t="shared" si="82"/>
        <v>9.4715966658911004</v>
      </c>
      <c r="BX49" s="515">
        <v>0</v>
      </c>
      <c r="BY49" s="515">
        <f t="shared" si="83"/>
        <v>0</v>
      </c>
      <c r="BZ49" s="515">
        <f t="shared" si="84"/>
        <v>0.33556086964901793</v>
      </c>
      <c r="CA49" s="515">
        <f t="shared" si="85"/>
        <v>0.67088356315303388</v>
      </c>
      <c r="CB49" s="515">
        <f t="shared" si="86"/>
        <v>1.0059682495659548</v>
      </c>
      <c r="CC49" s="515">
        <f t="shared" si="87"/>
        <v>1.3949461935249829</v>
      </c>
      <c r="CD49" s="515">
        <f t="shared" si="88"/>
        <v>1.8832443219441553</v>
      </c>
      <c r="CE49" s="515">
        <f t="shared" si="89"/>
        <v>2.3713557961263909</v>
      </c>
      <c r="CF49" s="515">
        <f t="shared" si="90"/>
        <v>2.8592806874211427</v>
      </c>
      <c r="CG49" s="515">
        <f t="shared" si="91"/>
        <v>3.3470190671505895</v>
      </c>
      <c r="CH49" s="515">
        <f t="shared" si="92"/>
        <v>3.8206044333276816</v>
      </c>
      <c r="CI49" s="515">
        <f t="shared" si="93"/>
        <v>4.2357363056733526</v>
      </c>
      <c r="CJ49" s="515">
        <f t="shared" si="94"/>
        <v>4.6506188413924425</v>
      </c>
      <c r="CK49" s="515">
        <f t="shared" si="95"/>
        <v>5.0652521902415888</v>
      </c>
      <c r="CL49" s="515">
        <f t="shared" si="96"/>
        <v>5.479636501887482</v>
      </c>
      <c r="CM49" s="515">
        <f t="shared" si="97"/>
        <v>5.959152888184196</v>
      </c>
      <c r="CN49" s="515">
        <f t="shared" si="98"/>
        <v>6.2150345113934353</v>
      </c>
      <c r="CO49" s="515">
        <f t="shared" si="99"/>
        <v>6.4706507320196591</v>
      </c>
      <c r="CP49" s="515">
        <f t="shared" si="100"/>
        <v>6.7260018253406697</v>
      </c>
      <c r="CQ49" s="516">
        <f t="shared" si="101"/>
        <v>6.9810880663487502</v>
      </c>
      <c r="CR49" s="515">
        <f t="shared" si="102"/>
        <v>0</v>
      </c>
      <c r="CS49" s="515">
        <f t="shared" si="103"/>
        <v>0.21992875000000001</v>
      </c>
      <c r="CT49" s="515">
        <f t="shared" si="104"/>
        <v>0.65960614194110101</v>
      </c>
      <c r="CU49" s="515">
        <f t="shared" si="105"/>
        <v>1.0989234652617768</v>
      </c>
      <c r="CV49" s="515">
        <f t="shared" si="106"/>
        <v>1.5378810148359825</v>
      </c>
      <c r="CW49" s="515">
        <f t="shared" si="107"/>
        <v>2.0825331988065461</v>
      </c>
      <c r="CX49" s="515">
        <f t="shared" si="108"/>
        <v>2.5936308662113507</v>
      </c>
      <c r="CY49" s="515">
        <f t="shared" si="109"/>
        <v>3.104449457240678</v>
      </c>
      <c r="CZ49" s="515">
        <f t="shared" si="110"/>
        <v>3.6149891242795382</v>
      </c>
      <c r="DA49" s="515">
        <f t="shared" si="111"/>
        <v>4.1252500196297346</v>
      </c>
      <c r="DB49" s="515">
        <f t="shared" si="112"/>
        <v>4.7248695452116394</v>
      </c>
      <c r="DC49" s="515">
        <f t="shared" si="113"/>
        <v>5.4500469639470737</v>
      </c>
      <c r="DD49" s="515">
        <f t="shared" si="114"/>
        <v>6.174689872836721</v>
      </c>
      <c r="DE49" s="515">
        <f t="shared" si="115"/>
        <v>6.8987986658542049</v>
      </c>
      <c r="DF49" s="515">
        <f t="shared" si="116"/>
        <v>7.6223737366827606</v>
      </c>
      <c r="DG49" s="515">
        <f t="shared" si="117"/>
        <v>8.2438123491947533</v>
      </c>
      <c r="DH49" s="515">
        <f t="shared" si="118"/>
        <v>8.5986982134351067</v>
      </c>
      <c r="DI49" s="515">
        <f t="shared" si="119"/>
        <v>8.9527709144502303</v>
      </c>
      <c r="DJ49" s="515">
        <f t="shared" si="120"/>
        <v>9.30603231547137</v>
      </c>
      <c r="DK49" s="516">
        <f t="shared" si="121"/>
        <v>9.6584842754604789</v>
      </c>
      <c r="DL49" s="515">
        <f t="shared" si="122"/>
        <v>0</v>
      </c>
      <c r="DM49" s="515">
        <f t="shared" si="123"/>
        <v>0.16784000000000002</v>
      </c>
      <c r="DN49" s="515">
        <f t="shared" si="124"/>
        <v>0.50340086964901798</v>
      </c>
      <c r="DO49" s="515">
        <f t="shared" si="125"/>
        <v>0.83872356315303387</v>
      </c>
      <c r="DP49" s="515">
        <f t="shared" si="126"/>
        <v>1.1738082495659548</v>
      </c>
      <c r="DQ49" s="515">
        <f t="shared" si="127"/>
        <v>1.6394085935249829</v>
      </c>
      <c r="DR49" s="515">
        <f t="shared" si="128"/>
        <v>2.127706721944155</v>
      </c>
      <c r="DS49" s="515">
        <f t="shared" si="129"/>
        <v>2.6158181961263907</v>
      </c>
      <c r="DT49" s="515">
        <f t="shared" si="130"/>
        <v>3.1037430874211429</v>
      </c>
      <c r="DU49" s="515">
        <f t="shared" si="131"/>
        <v>3.5914814671505892</v>
      </c>
      <c r="DV49" s="515">
        <f t="shared" si="132"/>
        <v>4.0293804333276819</v>
      </c>
      <c r="DW49" s="515">
        <f t="shared" si="133"/>
        <v>4.4445123056733529</v>
      </c>
      <c r="DX49" s="515">
        <f t="shared" si="134"/>
        <v>4.8593948413924428</v>
      </c>
      <c r="DY49" s="515">
        <f t="shared" si="135"/>
        <v>5.2740281902415891</v>
      </c>
      <c r="DZ49" s="515">
        <f t="shared" si="136"/>
        <v>5.6884125018874823</v>
      </c>
      <c r="EA49" s="515">
        <f t="shared" si="137"/>
        <v>6.0902521302894588</v>
      </c>
      <c r="EB49" s="515">
        <f t="shared" si="138"/>
        <v>6.3461337534986981</v>
      </c>
      <c r="EC49" s="515">
        <f t="shared" si="139"/>
        <v>6.6017499741249219</v>
      </c>
      <c r="ED49" s="515">
        <f t="shared" si="140"/>
        <v>6.8571010674459325</v>
      </c>
      <c r="EE49" s="516">
        <f t="shared" si="141"/>
        <v>7.112187308454013</v>
      </c>
      <c r="EF49" s="276">
        <f t="shared" si="142"/>
        <v>0</v>
      </c>
      <c r="EG49" s="276">
        <f t="shared" si="143"/>
        <v>1.8010805889907437E-4</v>
      </c>
      <c r="EH49" s="276">
        <f t="shared" si="144"/>
        <v>5.4017667932418573E-4</v>
      </c>
      <c r="EI49" s="276">
        <f t="shared" si="145"/>
        <v>8.9995042579445834E-4</v>
      </c>
      <c r="EJ49" s="276">
        <f t="shared" si="146"/>
        <v>1.2594295397934439E-3</v>
      </c>
      <c r="EK49" s="276">
        <f t="shared" si="147"/>
        <v>1.1371325951952678E-3</v>
      </c>
      <c r="EL49" s="276">
        <f t="shared" si="148"/>
        <v>1.4162089706726614E-3</v>
      </c>
      <c r="EM49" s="276">
        <f t="shared" si="149"/>
        <v>1.6951329611396811E-3</v>
      </c>
      <c r="EN49" s="276">
        <f t="shared" si="150"/>
        <v>1.9739046498036257E-3</v>
      </c>
      <c r="EO49" s="276">
        <f t="shared" si="151"/>
        <v>2.2525241198263599E-3</v>
      </c>
      <c r="EP49" s="276">
        <f t="shared" si="152"/>
        <v>3.482581264566304E-3</v>
      </c>
      <c r="EQ49" s="276">
        <f t="shared" si="153"/>
        <v>4.0170911103532643E-3</v>
      </c>
      <c r="ER49" s="276">
        <f t="shared" si="154"/>
        <v>4.5512069825168573E-3</v>
      </c>
      <c r="ES49" s="276">
        <f t="shared" si="155"/>
        <v>5.0849291714450285E-3</v>
      </c>
      <c r="ET49" s="276">
        <f t="shared" si="156"/>
        <v>5.6182579673116854E-3</v>
      </c>
      <c r="EU49" s="276">
        <f t="shared" si="157"/>
        <v>1.8889354898401833E-2</v>
      </c>
      <c r="EV49" s="276">
        <f t="shared" si="158"/>
        <v>1.9702518123631829E-2</v>
      </c>
      <c r="EW49" s="276">
        <f t="shared" si="159"/>
        <v>2.051381811761625E-2</v>
      </c>
      <c r="EX49" s="276">
        <f t="shared" si="160"/>
        <v>2.1323259149646383E-2</v>
      </c>
      <c r="EY49" s="277">
        <f t="shared" si="161"/>
        <v>2.213084547923113E-2</v>
      </c>
      <c r="EZ49" s="276">
        <f t="shared" si="162"/>
        <v>0</v>
      </c>
      <c r="FA49" s="276">
        <f t="shared" si="163"/>
        <v>1.191303509820806E-4</v>
      </c>
      <c r="FB49" s="276">
        <f t="shared" si="164"/>
        <v>3.5730649598410459E-4</v>
      </c>
      <c r="FC49" s="276">
        <f t="shared" si="165"/>
        <v>5.9531358707913583E-4</v>
      </c>
      <c r="FD49" s="276">
        <f t="shared" si="166"/>
        <v>8.3315174425913866E-4</v>
      </c>
      <c r="FE49" s="276">
        <f t="shared" si="167"/>
        <v>6.266715808276016E-4</v>
      </c>
      <c r="FF49" s="276">
        <f t="shared" si="168"/>
        <v>8.1332581776413532E-4</v>
      </c>
      <c r="FG49" s="276">
        <f t="shared" si="169"/>
        <v>9.9990870524807314E-4</v>
      </c>
      <c r="FH49" s="276">
        <f t="shared" si="170"/>
        <v>1.1864202705530761E-3</v>
      </c>
      <c r="FI49" s="276">
        <f t="shared" si="171"/>
        <v>1.3728605409423795E-3</v>
      </c>
      <c r="FJ49" s="276">
        <f t="shared" si="172"/>
        <v>2.4201276543291757E-3</v>
      </c>
      <c r="FK49" s="276">
        <f t="shared" si="173"/>
        <v>2.6694642809101249E-3</v>
      </c>
      <c r="FL49" s="276">
        <f t="shared" si="174"/>
        <v>2.9186511508534937E-3</v>
      </c>
      <c r="FM49" s="276">
        <f t="shared" si="175"/>
        <v>3.1676883541061586E-3</v>
      </c>
      <c r="FN49" s="276">
        <f t="shared" si="176"/>
        <v>3.4165759805609695E-3</v>
      </c>
      <c r="FO49" s="276">
        <f t="shared" si="177"/>
        <v>6.3168610012872802E-3</v>
      </c>
      <c r="FP49" s="276">
        <f t="shared" si="178"/>
        <v>6.5822635843031177E-3</v>
      </c>
      <c r="FQ49" s="276">
        <f t="shared" si="179"/>
        <v>6.8473908895159306E-3</v>
      </c>
      <c r="FR49" s="276">
        <f t="shared" si="180"/>
        <v>7.1122432024461829E-3</v>
      </c>
      <c r="FS49" s="277">
        <f t="shared" si="181"/>
        <v>7.3768208083181963E-3</v>
      </c>
      <c r="FT49" s="74">
        <f>SUM($EF49:EF49)</f>
        <v>0</v>
      </c>
      <c r="FU49" s="276">
        <f>SUM($EF49:EG49)</f>
        <v>1.8010805889907437E-4</v>
      </c>
      <c r="FV49" s="276">
        <f>SUM($EF49:EH49)</f>
        <v>7.2028473822326015E-4</v>
      </c>
      <c r="FW49" s="276">
        <f>SUM($EF49:EI49)</f>
        <v>1.6202351640177185E-3</v>
      </c>
      <c r="FX49" s="276">
        <f>SUM($EF49:EJ49)</f>
        <v>2.8796647038111627E-3</v>
      </c>
      <c r="FY49" s="276">
        <f>SUM($EF49:EK49)</f>
        <v>4.0167972990064306E-3</v>
      </c>
      <c r="FZ49" s="276">
        <f>SUM($EF49:EL49)</f>
        <v>5.4330062696790922E-3</v>
      </c>
      <c r="GA49" s="276">
        <f>SUM($EF49:EM49)</f>
        <v>7.1281392308187733E-3</v>
      </c>
      <c r="GB49" s="276">
        <f>SUM($EF49:EN49)</f>
        <v>9.1020438806223986E-3</v>
      </c>
      <c r="GC49" s="276">
        <f>SUM($EF49:EO49)</f>
        <v>1.1354568000448758E-2</v>
      </c>
      <c r="GD49" s="276">
        <f>SUM($EF49:EP49)</f>
        <v>1.4837149265015063E-2</v>
      </c>
      <c r="GE49" s="276">
        <f>SUM($EF49:EQ49)</f>
        <v>1.8854240375368328E-2</v>
      </c>
      <c r="GF49" s="276">
        <f>SUM($EF49:ER49)</f>
        <v>2.3405447357885186E-2</v>
      </c>
      <c r="GG49" s="276">
        <f>SUM($EF49:ES49)</f>
        <v>2.8490376529330216E-2</v>
      </c>
      <c r="GH49" s="276">
        <f>SUM($EF49:ET49)</f>
        <v>3.41086344966419E-2</v>
      </c>
      <c r="GI49" s="276">
        <f>SUM($EF49:EU49)</f>
        <v>5.2997989395043729E-2</v>
      </c>
      <c r="GJ49" s="276">
        <f>SUM($EF49:EV49)</f>
        <v>7.2700507518675558E-2</v>
      </c>
      <c r="GK49" s="276">
        <f>SUM($EF49:EW49)</f>
        <v>9.3214325636291812E-2</v>
      </c>
      <c r="GL49" s="276">
        <f>SUM($EF49:EX49)</f>
        <v>0.1145375847859382</v>
      </c>
      <c r="GM49" s="276">
        <f>SUM($EF49:EY49)</f>
        <v>0.13666843026516934</v>
      </c>
      <c r="GN49" s="74">
        <f>SUM($EZ49:EZ49)</f>
        <v>0</v>
      </c>
      <c r="GO49" s="276">
        <f>SUM($EZ49:FA49)</f>
        <v>1.191303509820806E-4</v>
      </c>
      <c r="GP49" s="276">
        <f>SUM($EZ49:FB49)</f>
        <v>4.7643684696618518E-4</v>
      </c>
      <c r="GQ49" s="276">
        <f>SUM($EZ49:FC49)</f>
        <v>1.071750434045321E-3</v>
      </c>
      <c r="GR49" s="276">
        <f>SUM($EZ49:FD49)</f>
        <v>1.9049021783044597E-3</v>
      </c>
      <c r="GS49" s="276">
        <f>SUM($EZ49:FE49)</f>
        <v>2.5315737591320615E-3</v>
      </c>
      <c r="GT49" s="276">
        <f>SUM($EZ49:FF49)</f>
        <v>3.3448995768961967E-3</v>
      </c>
      <c r="GU49" s="276">
        <f>SUM($EZ49:FG49)</f>
        <v>4.3448082821442701E-3</v>
      </c>
      <c r="GV49" s="276">
        <f>SUM($EZ49:FH49)</f>
        <v>5.5312285526973462E-3</v>
      </c>
      <c r="GW49" s="276">
        <f>SUM($EZ49:FI49)</f>
        <v>6.9040890936397257E-3</v>
      </c>
      <c r="GX49" s="276">
        <f>SUM($EZ49:FJ49)</f>
        <v>9.3242167479689018E-3</v>
      </c>
      <c r="GY49" s="276">
        <f>SUM($EZ49:FK49)</f>
        <v>1.1993681028879027E-2</v>
      </c>
      <c r="GZ49" s="276">
        <f>SUM($EZ49:FL49)</f>
        <v>1.4912332179732521E-2</v>
      </c>
      <c r="HA49" s="276">
        <f>SUM($EZ49:FM49)</f>
        <v>1.808002053383868E-2</v>
      </c>
      <c r="HB49" s="276">
        <f>SUM($EZ49:FN49)</f>
        <v>2.1496596514399651E-2</v>
      </c>
      <c r="HC49" s="276">
        <f>SUM($EZ49:FO49)</f>
        <v>2.781345751568693E-2</v>
      </c>
      <c r="HD49" s="276">
        <f>SUM($EZ49:FP49)</f>
        <v>3.4395721099990048E-2</v>
      </c>
      <c r="HE49" s="276">
        <f>SUM($EZ49:FQ49)</f>
        <v>4.1243111989505976E-2</v>
      </c>
      <c r="HF49" s="276">
        <f>SUM($EZ49:FR49)</f>
        <v>4.8355355191952158E-2</v>
      </c>
      <c r="HG49" s="277">
        <f>SUM($EZ49:FS49)</f>
        <v>5.5732176000270355E-2</v>
      </c>
      <c r="HH49" s="74">
        <f t="shared" si="234"/>
        <v>0</v>
      </c>
      <c r="HI49" s="276">
        <f t="shared" si="183"/>
        <v>0.43967739194110095</v>
      </c>
      <c r="HJ49" s="276">
        <f t="shared" si="184"/>
        <v>0.87899471526177686</v>
      </c>
      <c r="HK49" s="276">
        <f t="shared" si="185"/>
        <v>1.3179522648359825</v>
      </c>
      <c r="HL49" s="276">
        <f t="shared" si="186"/>
        <v>1.7565503352961891</v>
      </c>
      <c r="HM49" s="276">
        <f t="shared" si="187"/>
        <v>2.3375134662113508</v>
      </c>
      <c r="HN49" s="276">
        <f t="shared" si="188"/>
        <v>2.8483320572406781</v>
      </c>
      <c r="HO49" s="276">
        <f t="shared" si="189"/>
        <v>3.3588717242795383</v>
      </c>
      <c r="HP49" s="276">
        <f t="shared" si="190"/>
        <v>3.8691326196297346</v>
      </c>
      <c r="HQ49" s="276">
        <f t="shared" si="191"/>
        <v>4.3791148955099084</v>
      </c>
      <c r="HR49" s="276">
        <f t="shared" si="192"/>
        <v>5.0857169639470738</v>
      </c>
      <c r="HS49" s="276">
        <f t="shared" si="193"/>
        <v>5.8103598728367212</v>
      </c>
      <c r="HT49" s="276">
        <f t="shared" si="194"/>
        <v>6.534468665854205</v>
      </c>
      <c r="HU49" s="276">
        <f t="shared" si="195"/>
        <v>7.2580437366827608</v>
      </c>
      <c r="HV49" s="276">
        <f t="shared" si="196"/>
        <v>7.9810854787154497</v>
      </c>
      <c r="HW49" s="276">
        <f t="shared" si="197"/>
        <v>8.4118106038657281</v>
      </c>
      <c r="HX49" s="276">
        <f t="shared" si="198"/>
        <v>8.7658833048808518</v>
      </c>
      <c r="HY49" s="276">
        <f t="shared" si="199"/>
        <v>9.1191447059019914</v>
      </c>
      <c r="HZ49" s="276">
        <f t="shared" si="200"/>
        <v>9.4715966658911004</v>
      </c>
      <c r="IA49" s="277">
        <f t="shared" si="201"/>
        <v>9.8232410395506253</v>
      </c>
      <c r="IB49" s="276">
        <f t="shared" si="202"/>
        <v>0</v>
      </c>
      <c r="IC49" s="276">
        <f t="shared" si="203"/>
        <v>0.33556086964901793</v>
      </c>
      <c r="ID49" s="276">
        <f t="shared" si="204"/>
        <v>0.67088356315303388</v>
      </c>
      <c r="IE49" s="276">
        <f t="shared" si="205"/>
        <v>1.0059682495659548</v>
      </c>
      <c r="IF49" s="276">
        <f t="shared" si="206"/>
        <v>1.3408150978216955</v>
      </c>
      <c r="IG49" s="276">
        <f t="shared" si="207"/>
        <v>1.8832443219441553</v>
      </c>
      <c r="IH49" s="276">
        <f t="shared" si="208"/>
        <v>2.3713557961263909</v>
      </c>
      <c r="II49" s="276">
        <f t="shared" si="209"/>
        <v>2.8592806874211427</v>
      </c>
      <c r="IJ49" s="276">
        <f t="shared" si="210"/>
        <v>3.3470190671505895</v>
      </c>
      <c r="IK49" s="276">
        <f t="shared" si="211"/>
        <v>3.834571006609647</v>
      </c>
      <c r="IL49" s="276">
        <f t="shared" si="212"/>
        <v>4.2357363056733526</v>
      </c>
      <c r="IM49" s="276">
        <f t="shared" si="213"/>
        <v>4.6506188413924425</v>
      </c>
      <c r="IN49" s="276">
        <f t="shared" si="214"/>
        <v>5.0652521902415888</v>
      </c>
      <c r="IO49" s="276">
        <f t="shared" si="215"/>
        <v>5.479636501887482</v>
      </c>
      <c r="IP49" s="276">
        <f t="shared" si="216"/>
        <v>5.893771925906921</v>
      </c>
      <c r="IQ49" s="276">
        <f t="shared" si="217"/>
        <v>6.2150345113934353</v>
      </c>
      <c r="IR49" s="276">
        <f t="shared" si="218"/>
        <v>6.4706507320196591</v>
      </c>
      <c r="IS49" s="276">
        <f t="shared" si="219"/>
        <v>6.7260018253406697</v>
      </c>
      <c r="IT49" s="276">
        <f t="shared" si="220"/>
        <v>6.9810880663487502</v>
      </c>
      <c r="IU49" s="277">
        <f t="shared" si="221"/>
        <v>7.2359097297509587</v>
      </c>
      <c r="IV49" s="74">
        <f t="shared" si="50"/>
        <v>1.9977490094445103</v>
      </c>
      <c r="IW49" s="275">
        <f t="shared" si="51"/>
        <v>8.4817592636530517</v>
      </c>
      <c r="IX49" s="275">
        <f t="shared" si="52"/>
        <v>16.940357231786738</v>
      </c>
      <c r="IY49" s="275">
        <f t="shared" si="53"/>
        <v>24.311849181128288</v>
      </c>
      <c r="IZ49" s="275">
        <f t="shared" si="54"/>
        <v>9.1399551682947671</v>
      </c>
      <c r="JA49" s="275">
        <f t="shared" si="55"/>
        <v>12.932928671503147</v>
      </c>
      <c r="JB49" s="74">
        <f t="shared" si="56"/>
        <v>1.5984391273110428</v>
      </c>
      <c r="JC49" s="275">
        <f t="shared" si="57"/>
        <v>7.4882361712040106</v>
      </c>
      <c r="JD49" s="275">
        <f t="shared" si="58"/>
        <v>13.960473628470035</v>
      </c>
      <c r="JE49" s="275">
        <f t="shared" si="59"/>
        <v>18.754082453567218</v>
      </c>
      <c r="JF49" s="275">
        <f t="shared" si="60"/>
        <v>7.6823829756616959</v>
      </c>
      <c r="JG49" s="275">
        <f t="shared" si="61"/>
        <v>10.450307845138077</v>
      </c>
      <c r="JH49" s="524">
        <f t="shared" si="38"/>
        <v>49.890916505490793</v>
      </c>
      <c r="JI49" s="525">
        <f t="shared" si="39"/>
        <v>94.599434675618454</v>
      </c>
      <c r="JJ49" s="524">
        <f t="shared" si="40"/>
        <v>40.046910722800618</v>
      </c>
      <c r="JK49" s="525">
        <f t="shared" si="41"/>
        <v>73.037217166870704</v>
      </c>
      <c r="JL49" s="524">
        <f t="shared" si="42"/>
        <v>89.937827228291411</v>
      </c>
      <c r="JM49" s="525">
        <f t="shared" si="43"/>
        <v>167.63665184248916</v>
      </c>
      <c r="JN49" s="7">
        <f t="shared" si="62"/>
        <v>5.5605231011041548E-2</v>
      </c>
      <c r="JO49" s="7">
        <f t="shared" si="63"/>
        <v>0.1924006062654397</v>
      </c>
    </row>
    <row r="50" spans="1:275" s="3" customFormat="1" ht="13.5" customHeight="1" x14ac:dyDescent="0.2">
      <c r="A50" s="3" t="str">
        <f>'2021 estimates'!B50</f>
        <v>Côte d'Ivoire</v>
      </c>
      <c r="B50" s="3" t="str">
        <f>VLOOKUP(A50,'2021 estimates'!$B$4:$C$218,2)</f>
        <v>AFR</v>
      </c>
      <c r="C50" s="371" t="str">
        <f>VLOOKUP(A50,'2021 estimates'!$B$4:$F$218,4,FALSE)</f>
        <v>Sub-Saharan Africa</v>
      </c>
      <c r="D50" s="695">
        <f>'2021 estimates'!Q50</f>
        <v>58.599669231353197</v>
      </c>
      <c r="E50" s="4">
        <f>'2021 estimates'!R50</f>
        <v>81.591989572999381</v>
      </c>
      <c r="F50" s="47">
        <f>1000*'2021 estimates'!G50/5</f>
        <v>424392.2</v>
      </c>
      <c r="G50" s="47">
        <f t="shared" si="44"/>
        <v>424392.2</v>
      </c>
      <c r="H50" s="47">
        <f>1000*'2021 estimates'!H50/5</f>
        <v>372442.2</v>
      </c>
      <c r="I50" s="47">
        <f>1000*'2021 estimates'!I50/5</f>
        <v>327713</v>
      </c>
      <c r="J50" s="47">
        <f>1000*'2021 estimates'!J50/5</f>
        <v>296053.59999999998</v>
      </c>
      <c r="K50" s="47">
        <f>1000*'2021 estimates'!K50/5</f>
        <v>419059.8</v>
      </c>
      <c r="L50" s="73">
        <f t="shared" si="45"/>
        <v>419059.8</v>
      </c>
      <c r="M50" s="47">
        <f>1000*'2021 estimates'!L50/5</f>
        <v>368771</v>
      </c>
      <c r="N50" s="47">
        <f>1000*'2021 estimates'!M50/5</f>
        <v>325093.2</v>
      </c>
      <c r="O50" s="47">
        <f>1000*'2021 estimates'!N50/5</f>
        <v>295441.2</v>
      </c>
      <c r="P50" s="22">
        <v>0</v>
      </c>
      <c r="Q50" s="124">
        <f>IF('2021 estimates'!AD50&lt;&gt;"",'2021 estimates'!AD50*5/4,IF('2021 estimates'!AL50&lt;&gt;"",'2021 estimates'!AL50*15/14,'2021 estimates'!AN50*15/14))/100000</f>
        <v>1.8214285714285715E-5</v>
      </c>
      <c r="R50" s="124">
        <f>IF('2021 estimates'!AE50&lt;&gt;"",'2021 estimates'!AE50,IF('2021 estimates'!AL50&lt;&gt;"",'2021 estimates'!AL50*15/14,'2021 estimates'!AN50*15/14))/100000</f>
        <v>1.8214285714285715E-5</v>
      </c>
      <c r="S50" s="124">
        <f>IF('2021 estimates'!AF50&lt;&gt;"",'2021 estimates'!AF50,IF('2021 estimates'!AL50&lt;&gt;"",'2021 estimates'!AL50*15/14,'2021 estimates'!AN50*15/14))/100000</f>
        <v>1.8214285714285715E-5</v>
      </c>
      <c r="T50" s="124">
        <f>IF('2021 estimates'!AG50&lt;&gt;"",'2021 estimates'!AG50,'2021 estimates'!$AP50)/100000</f>
        <v>1.0049379403022246E-4</v>
      </c>
      <c r="U50" s="22">
        <v>0</v>
      </c>
      <c r="V50" s="124">
        <f>IF('2021 estimates'!AH50&lt;&gt;"",'2021 estimates'!AH50*5/4,IF('2021 estimates'!AM50&lt;&gt;"",'2021 estimates'!AM50*15/14,'2021 estimates'!AN50*15/14))/100000</f>
        <v>1.8214285714285715E-5</v>
      </c>
      <c r="W50" s="124">
        <f>IF('2021 estimates'!AI50&lt;&gt;"",'2021 estimates'!AI50,IF('2021 estimates'!AM50&lt;&gt;"",'2021 estimates'!AM50*15/14,'2021 estimates'!AN50*15/14))/100000</f>
        <v>1.8214285714285715E-5</v>
      </c>
      <c r="X50" s="124">
        <f>IF('2021 estimates'!AJ50&lt;&gt;"",'2021 estimates'!AJ50,IF('2021 estimates'!AM50&lt;&gt;"",'2021 estimates'!AM50*15/14,'2021 estimates'!AN50*15/14))/100000</f>
        <v>1.8214285714285715E-5</v>
      </c>
      <c r="Y50" s="124">
        <f>IF('2021 estimates'!AK50&lt;&gt;"",'2021 estimates'!AK50,'2021 estimates'!$AQ50)/100000</f>
        <v>1.0049379403022246E-4</v>
      </c>
      <c r="Z50" s="81">
        <f>VLOOKUP($A50,'Mortality-WHO Global Health Obs'!$B$3:$Q$218,7,FALSE)</f>
        <v>7.7090000000000006E-2</v>
      </c>
      <c r="AA50" s="82">
        <f>VLOOKUP($A50,'Mortality-WHO Global Health Obs'!$B$3:$Q$218,9,FALSE)</f>
        <v>7.2899999999999996E-3</v>
      </c>
      <c r="AB50" s="82">
        <f>VLOOKUP($A50,'Mortality-WHO Global Health Obs'!$B$3:$Q$218,11,FALSE)</f>
        <v>3.3899999999999998E-3</v>
      </c>
      <c r="AC50" s="82">
        <f>VLOOKUP($A50,'Mortality-WHO Global Health Obs'!$B$3:$Q$218,13,FALSE)</f>
        <v>2.32E-3</v>
      </c>
      <c r="AD50" s="82">
        <f>VLOOKUP($A50,'Mortality-WHO Global Health Obs'!$B$3:$Q$218,15,FALSE)</f>
        <v>4.4799999999999996E-3</v>
      </c>
      <c r="AE50" s="81">
        <f>VLOOKUP($A50,'Mortality-WHO Global Health Obs'!$B$3:$Q$218,8,FALSE)</f>
        <v>6.0359999999999997E-2</v>
      </c>
      <c r="AF50" s="82">
        <f>VLOOKUP($A50,'Mortality-WHO Global Health Obs'!$B$3:$Q$218,10,FALSE)</f>
        <v>6.6699999999999997E-3</v>
      </c>
      <c r="AG50" s="82">
        <f>VLOOKUP($A50,'Mortality-WHO Global Health Obs'!$B$3:$Q$218,12,FALSE)</f>
        <v>3.64E-3</v>
      </c>
      <c r="AH50" s="82">
        <f>VLOOKUP($A50,'Mortality-WHO Global Health Obs'!$B$3:$Q$218,14,FALSE)</f>
        <v>2.5500000000000002E-3</v>
      </c>
      <c r="AI50" s="82">
        <f>VLOOKUP($A50,'Mortality-WHO Global Health Obs'!$B$3:$Q$218,16,FALSE)</f>
        <v>4.2900000000000004E-3</v>
      </c>
      <c r="AJ50" s="81">
        <f t="shared" si="233"/>
        <v>6.2899264761825231</v>
      </c>
      <c r="AK50" s="82">
        <f t="shared" si="224"/>
        <v>0.59480560398716542</v>
      </c>
      <c r="AL50" s="82">
        <f t="shared" si="225"/>
        <v>0.27659684465246787</v>
      </c>
      <c r="AM50" s="82">
        <f t="shared" si="226"/>
        <v>0.18929341580935857</v>
      </c>
      <c r="AN50" s="82">
        <f t="shared" si="227"/>
        <v>0.36553211328703722</v>
      </c>
      <c r="AO50" s="81">
        <f t="shared" si="228"/>
        <v>4.9248924906262426</v>
      </c>
      <c r="AP50" s="82">
        <f t="shared" si="229"/>
        <v>0.5442185704519058</v>
      </c>
      <c r="AQ50" s="82">
        <f t="shared" si="230"/>
        <v>0.29699484204571774</v>
      </c>
      <c r="AR50" s="82">
        <f t="shared" si="231"/>
        <v>0.20805957341114845</v>
      </c>
      <c r="AS50" s="82">
        <f t="shared" si="232"/>
        <v>0.35002963526816738</v>
      </c>
      <c r="AT50" s="272">
        <f t="shared" si="46"/>
        <v>0</v>
      </c>
      <c r="AU50" s="266">
        <f t="shared" si="2"/>
        <v>7.7300007857142861</v>
      </c>
      <c r="AV50" s="266">
        <f t="shared" si="3"/>
        <v>6.7837686428571438</v>
      </c>
      <c r="AW50" s="266">
        <f t="shared" si="4"/>
        <v>5.9690582142857149</v>
      </c>
      <c r="AX50" s="266">
        <f t="shared" si="47"/>
        <v>29.751549500305867</v>
      </c>
      <c r="AY50" s="272">
        <f t="shared" si="48"/>
        <v>0</v>
      </c>
      <c r="AZ50" s="266">
        <f t="shared" si="5"/>
        <v>7.6328749285714288</v>
      </c>
      <c r="BA50" s="266">
        <f t="shared" si="6"/>
        <v>6.7169003571428574</v>
      </c>
      <c r="BB50" s="266">
        <f t="shared" si="7"/>
        <v>5.9213404285714288</v>
      </c>
      <c r="BC50" s="266">
        <f t="shared" si="8"/>
        <v>29.690007100841761</v>
      </c>
      <c r="BD50" s="74">
        <f t="shared" si="49"/>
        <v>0</v>
      </c>
      <c r="BE50" s="515">
        <f t="shared" si="64"/>
        <v>0</v>
      </c>
      <c r="BF50" s="515">
        <f t="shared" si="65"/>
        <v>5.9972043782897355</v>
      </c>
      <c r="BG50" s="515">
        <f t="shared" si="66"/>
        <v>9.3056809053491243</v>
      </c>
      <c r="BH50" s="515">
        <f t="shared" si="67"/>
        <v>11.130867482236219</v>
      </c>
      <c r="BI50" s="515">
        <f t="shared" si="68"/>
        <v>10.651979323839232</v>
      </c>
      <c r="BJ50" s="515">
        <f t="shared" si="69"/>
        <v>14.042191177288972</v>
      </c>
      <c r="BK50" s="515">
        <f t="shared" si="70"/>
        <v>16.613192823106111</v>
      </c>
      <c r="BL50" s="515">
        <f t="shared" si="71"/>
        <v>18.562938074591884</v>
      </c>
      <c r="BM50" s="515">
        <f t="shared" si="72"/>
        <v>20.041547219738156</v>
      </c>
      <c r="BN50" s="515">
        <f t="shared" si="73"/>
        <v>18.62126832990203</v>
      </c>
      <c r="BO50" s="515">
        <f t="shared" si="74"/>
        <v>20.864269723610093</v>
      </c>
      <c r="BP50" s="515">
        <f t="shared" si="75"/>
        <v>22.720451298890097</v>
      </c>
      <c r="BQ50" s="515">
        <f t="shared" si="76"/>
        <v>24.256522587153146</v>
      </c>
      <c r="BR50" s="515">
        <f t="shared" si="77"/>
        <v>25.527688637958367</v>
      </c>
      <c r="BS50" s="515">
        <f t="shared" si="78"/>
        <v>24.0118528840494</v>
      </c>
      <c r="BT50" s="515">
        <f t="shared" si="79"/>
        <v>41.857074685727241</v>
      </c>
      <c r="BU50" s="515">
        <f t="shared" si="80"/>
        <v>54.23857777912869</v>
      </c>
      <c r="BV50" s="515">
        <f t="shared" si="81"/>
        <v>62.829203356979221</v>
      </c>
      <c r="BW50" s="516">
        <f t="shared" si="82"/>
        <v>68.789614404176703</v>
      </c>
      <c r="BX50" s="515">
        <v>0</v>
      </c>
      <c r="BY50" s="515">
        <f t="shared" si="83"/>
        <v>0</v>
      </c>
      <c r="BZ50" s="515">
        <f t="shared" si="84"/>
        <v>6.031097294217088</v>
      </c>
      <c r="CA50" s="515">
        <f t="shared" si="85"/>
        <v>9.5309132961570668</v>
      </c>
      <c r="CB50" s="515">
        <f t="shared" si="86"/>
        <v>11.561839253723665</v>
      </c>
      <c r="CC50" s="515">
        <f t="shared" si="87"/>
        <v>11.211481124906019</v>
      </c>
      <c r="CD50" s="515">
        <f t="shared" si="88"/>
        <v>14.184606234819118</v>
      </c>
      <c r="CE50" s="515">
        <f t="shared" si="89"/>
        <v>16.393780440533149</v>
      </c>
      <c r="CF50" s="515">
        <f t="shared" si="90"/>
        <v>18.035302573227682</v>
      </c>
      <c r="CG50" s="515">
        <f t="shared" si="91"/>
        <v>19.255032056378642</v>
      </c>
      <c r="CH50" s="515">
        <f t="shared" si="92"/>
        <v>17.773408427866254</v>
      </c>
      <c r="CI50" s="515">
        <f t="shared" si="93"/>
        <v>19.800031579100239</v>
      </c>
      <c r="CJ50" s="515">
        <f t="shared" si="94"/>
        <v>21.445971106142864</v>
      </c>
      <c r="CK50" s="515">
        <f t="shared" si="95"/>
        <v>22.782735134044032</v>
      </c>
      <c r="CL50" s="515">
        <f t="shared" si="96"/>
        <v>23.868399605266298</v>
      </c>
      <c r="CM50" s="515">
        <f t="shared" si="97"/>
        <v>22.492652939735887</v>
      </c>
      <c r="CN50" s="515">
        <f t="shared" si="98"/>
        <v>41.15562564314785</v>
      </c>
      <c r="CO50" s="515">
        <f t="shared" si="99"/>
        <v>54.306810481323254</v>
      </c>
      <c r="CP50" s="515">
        <f t="shared" si="100"/>
        <v>63.574019162190879</v>
      </c>
      <c r="CQ50" s="516">
        <f t="shared" si="101"/>
        <v>70.104317214534518</v>
      </c>
      <c r="CR50" s="515">
        <f t="shared" si="102"/>
        <v>0</v>
      </c>
      <c r="CS50" s="515">
        <f t="shared" si="103"/>
        <v>3.865000392857143</v>
      </c>
      <c r="CT50" s="515">
        <f t="shared" si="104"/>
        <v>9.8622047711468781</v>
      </c>
      <c r="CU50" s="515">
        <f t="shared" si="105"/>
        <v>13.170681298206267</v>
      </c>
      <c r="CV50" s="515">
        <f t="shared" si="106"/>
        <v>14.995867875093362</v>
      </c>
      <c r="CW50" s="515">
        <f t="shared" si="107"/>
        <v>14.043863645267804</v>
      </c>
      <c r="CX50" s="515">
        <f t="shared" si="108"/>
        <v>17.434075498717544</v>
      </c>
      <c r="CY50" s="515">
        <f t="shared" si="109"/>
        <v>20.005077144534681</v>
      </c>
      <c r="CZ50" s="515">
        <f t="shared" si="110"/>
        <v>21.954822396020454</v>
      </c>
      <c r="DA50" s="515">
        <f t="shared" si="111"/>
        <v>23.433431541166726</v>
      </c>
      <c r="DB50" s="515">
        <f t="shared" si="112"/>
        <v>21.605797437044888</v>
      </c>
      <c r="DC50" s="515">
        <f t="shared" si="113"/>
        <v>23.848798830752951</v>
      </c>
      <c r="DD50" s="515">
        <f t="shared" si="114"/>
        <v>25.704980406032956</v>
      </c>
      <c r="DE50" s="515">
        <f t="shared" si="115"/>
        <v>27.241051694296004</v>
      </c>
      <c r="DF50" s="515">
        <f t="shared" si="116"/>
        <v>28.512217745101225</v>
      </c>
      <c r="DG50" s="515">
        <f t="shared" si="117"/>
        <v>38.887627634202332</v>
      </c>
      <c r="DH50" s="515">
        <f t="shared" si="118"/>
        <v>56.732849435880176</v>
      </c>
      <c r="DI50" s="515">
        <f t="shared" si="119"/>
        <v>69.114352529281618</v>
      </c>
      <c r="DJ50" s="515">
        <f t="shared" si="120"/>
        <v>77.704978107132149</v>
      </c>
      <c r="DK50" s="516">
        <f t="shared" si="121"/>
        <v>83.665389154329631</v>
      </c>
      <c r="DL50" s="515">
        <f t="shared" si="122"/>
        <v>0</v>
      </c>
      <c r="DM50" s="515">
        <f t="shared" si="123"/>
        <v>3.8164374642857144</v>
      </c>
      <c r="DN50" s="515">
        <f t="shared" si="124"/>
        <v>9.8475347585028032</v>
      </c>
      <c r="DO50" s="515">
        <f t="shared" si="125"/>
        <v>13.347350760442781</v>
      </c>
      <c r="DP50" s="515">
        <f t="shared" si="126"/>
        <v>15.37827671800938</v>
      </c>
      <c r="DQ50" s="515">
        <f t="shared" si="127"/>
        <v>14.569931303477448</v>
      </c>
      <c r="DR50" s="515">
        <f t="shared" si="128"/>
        <v>17.543056413390545</v>
      </c>
      <c r="DS50" s="515">
        <f t="shared" si="129"/>
        <v>19.752230619104576</v>
      </c>
      <c r="DT50" s="515">
        <f t="shared" si="130"/>
        <v>21.393752751799109</v>
      </c>
      <c r="DU50" s="515">
        <f t="shared" si="131"/>
        <v>22.613482234950069</v>
      </c>
      <c r="DV50" s="515">
        <f t="shared" si="132"/>
        <v>20.734078642151967</v>
      </c>
      <c r="DW50" s="515">
        <f t="shared" si="133"/>
        <v>22.760701793385952</v>
      </c>
      <c r="DX50" s="515">
        <f t="shared" si="134"/>
        <v>24.406641320428577</v>
      </c>
      <c r="DY50" s="515">
        <f t="shared" si="135"/>
        <v>25.743405348329745</v>
      </c>
      <c r="DZ50" s="515">
        <f t="shared" si="136"/>
        <v>26.829069819552011</v>
      </c>
      <c r="EA50" s="515">
        <f t="shared" si="137"/>
        <v>37.337656490156768</v>
      </c>
      <c r="EB50" s="515">
        <f t="shared" si="138"/>
        <v>56.000629193568727</v>
      </c>
      <c r="EC50" s="515">
        <f t="shared" si="139"/>
        <v>69.151814031744138</v>
      </c>
      <c r="ED50" s="515">
        <f t="shared" si="140"/>
        <v>78.419022712611763</v>
      </c>
      <c r="EE50" s="516">
        <f t="shared" si="141"/>
        <v>84.949320764955402</v>
      </c>
      <c r="EF50" s="276">
        <f t="shared" si="142"/>
        <v>0</v>
      </c>
      <c r="EG50" s="276">
        <f t="shared" si="143"/>
        <v>1.7327964074245503</v>
      </c>
      <c r="EH50" s="276">
        <f t="shared" si="144"/>
        <v>4.4215242586548982</v>
      </c>
      <c r="EI50" s="276">
        <f t="shared" si="145"/>
        <v>5.9048142088271902</v>
      </c>
      <c r="EJ50" s="276">
        <f t="shared" si="146"/>
        <v>6.7231004757974011</v>
      </c>
      <c r="EK50" s="276">
        <f t="shared" si="147"/>
        <v>3.3935567894074037</v>
      </c>
      <c r="EL50" s="276">
        <f t="shared" si="148"/>
        <v>4.2127669970400081</v>
      </c>
      <c r="EM50" s="276">
        <f t="shared" si="149"/>
        <v>4.8340233913713693</v>
      </c>
      <c r="EN50" s="276">
        <f t="shared" si="150"/>
        <v>5.3051594977108731</v>
      </c>
      <c r="EO50" s="276">
        <f t="shared" si="151"/>
        <v>5.6624503565609432</v>
      </c>
      <c r="EP50" s="276">
        <f t="shared" si="152"/>
        <v>3.7260568205776541</v>
      </c>
      <c r="EQ50" s="276">
        <f t="shared" si="153"/>
        <v>4.1128766390057123</v>
      </c>
      <c r="ER50" s="276">
        <f t="shared" si="154"/>
        <v>4.432986926022668</v>
      </c>
      <c r="ES50" s="276">
        <f t="shared" si="155"/>
        <v>4.6978921634804927</v>
      </c>
      <c r="ET50" s="276">
        <f t="shared" si="156"/>
        <v>4.9171128123591377</v>
      </c>
      <c r="EU50" s="276">
        <f t="shared" si="157"/>
        <v>11.906327698628022</v>
      </c>
      <c r="EV50" s="276">
        <f t="shared" si="158"/>
        <v>17.370046406904422</v>
      </c>
      <c r="EW50" s="276">
        <f t="shared" si="159"/>
        <v>21.160923922455339</v>
      </c>
      <c r="EX50" s="276">
        <f t="shared" si="160"/>
        <v>23.791138453108388</v>
      </c>
      <c r="EY50" s="277">
        <f t="shared" si="161"/>
        <v>25.616053251563194</v>
      </c>
      <c r="EZ50" s="276">
        <f t="shared" si="162"/>
        <v>0</v>
      </c>
      <c r="FA50" s="276">
        <f t="shared" si="163"/>
        <v>1.6017776343543406</v>
      </c>
      <c r="FB50" s="276">
        <f t="shared" si="164"/>
        <v>4.133058926631449</v>
      </c>
      <c r="FC50" s="276">
        <f t="shared" si="165"/>
        <v>5.6019489710048314</v>
      </c>
      <c r="FD50" s="276">
        <f t="shared" si="166"/>
        <v>6.4543386161391583</v>
      </c>
      <c r="FE50" s="276">
        <f t="shared" si="167"/>
        <v>3.7437752472297587</v>
      </c>
      <c r="FF50" s="276">
        <f t="shared" si="168"/>
        <v>4.5077261514288267</v>
      </c>
      <c r="FG50" s="276">
        <f t="shared" si="169"/>
        <v>5.0753782244483254</v>
      </c>
      <c r="FH50" s="276">
        <f t="shared" si="170"/>
        <v>5.4971708739918981</v>
      </c>
      <c r="FI50" s="276">
        <f t="shared" si="171"/>
        <v>5.8105829932547417</v>
      </c>
      <c r="FJ50" s="276">
        <f t="shared" si="172"/>
        <v>3.894717277337445</v>
      </c>
      <c r="FK50" s="276">
        <f t="shared" si="173"/>
        <v>4.2754009015288039</v>
      </c>
      <c r="FL50" s="276">
        <f t="shared" si="174"/>
        <v>4.5845764006702598</v>
      </c>
      <c r="FM50" s="276">
        <f t="shared" si="175"/>
        <v>4.8356759573491628</v>
      </c>
      <c r="FN50" s="276">
        <f t="shared" si="176"/>
        <v>5.0396086348718869</v>
      </c>
      <c r="FO50" s="276">
        <f t="shared" si="177"/>
        <v>11.027034397429796</v>
      </c>
      <c r="FP50" s="276">
        <f t="shared" si="178"/>
        <v>16.538822262666354</v>
      </c>
      <c r="FQ50" s="276">
        <f t="shared" si="179"/>
        <v>20.422798419974146</v>
      </c>
      <c r="FR50" s="276">
        <f t="shared" si="180"/>
        <v>23.159709048498122</v>
      </c>
      <c r="FS50" s="277">
        <f t="shared" si="181"/>
        <v>25.088320215287499</v>
      </c>
      <c r="FT50" s="74">
        <f>SUM($EF50:EF50)</f>
        <v>0</v>
      </c>
      <c r="FU50" s="276">
        <f>SUM($EF50:EG50)</f>
        <v>1.7327964074245503</v>
      </c>
      <c r="FV50" s="276">
        <f>SUM($EF50:EH50)</f>
        <v>6.1543206660794487</v>
      </c>
      <c r="FW50" s="276">
        <f>SUM($EF50:EI50)</f>
        <v>12.05913487490664</v>
      </c>
      <c r="FX50" s="276">
        <f>SUM($EF50:EJ50)</f>
        <v>18.782235350704042</v>
      </c>
      <c r="FY50" s="276">
        <f>SUM($EF50:EK50)</f>
        <v>22.175792140111447</v>
      </c>
      <c r="FZ50" s="276">
        <f>SUM($EF50:EL50)</f>
        <v>26.388559137151454</v>
      </c>
      <c r="GA50" s="276">
        <f>SUM($EF50:EM50)</f>
        <v>31.222582528522821</v>
      </c>
      <c r="GB50" s="276">
        <f>SUM($EF50:EN50)</f>
        <v>36.527742026233696</v>
      </c>
      <c r="GC50" s="276">
        <f>SUM($EF50:EO50)</f>
        <v>42.190192382794642</v>
      </c>
      <c r="GD50" s="276">
        <f>SUM($EF50:EP50)</f>
        <v>45.916249203372296</v>
      </c>
      <c r="GE50" s="276">
        <f>SUM($EF50:EQ50)</f>
        <v>50.029125842378008</v>
      </c>
      <c r="GF50" s="276">
        <f>SUM($EF50:ER50)</f>
        <v>54.462112768400672</v>
      </c>
      <c r="GG50" s="276">
        <f>SUM($EF50:ES50)</f>
        <v>59.160004931881161</v>
      </c>
      <c r="GH50" s="276">
        <f>SUM($EF50:ET50)</f>
        <v>64.077117744240297</v>
      </c>
      <c r="GI50" s="276">
        <f>SUM($EF50:EU50)</f>
        <v>75.983445442868316</v>
      </c>
      <c r="GJ50" s="276">
        <f>SUM($EF50:EV50)</f>
        <v>93.353491849772738</v>
      </c>
      <c r="GK50" s="276">
        <f>SUM($EF50:EW50)</f>
        <v>114.51441577222808</v>
      </c>
      <c r="GL50" s="276">
        <f>SUM($EF50:EX50)</f>
        <v>138.30555422533646</v>
      </c>
      <c r="GM50" s="276">
        <f>SUM($EF50:EY50)</f>
        <v>163.92160747689965</v>
      </c>
      <c r="GN50" s="74">
        <f>SUM($EZ50:EZ50)</f>
        <v>0</v>
      </c>
      <c r="GO50" s="276">
        <f>SUM($EZ50:FA50)</f>
        <v>1.6017776343543406</v>
      </c>
      <c r="GP50" s="276">
        <f>SUM($EZ50:FB50)</f>
        <v>5.7348365609857899</v>
      </c>
      <c r="GQ50" s="276">
        <f>SUM($EZ50:FC50)</f>
        <v>11.336785531990621</v>
      </c>
      <c r="GR50" s="276">
        <f>SUM($EZ50:FD50)</f>
        <v>17.791124148129779</v>
      </c>
      <c r="GS50" s="276">
        <f>SUM($EZ50:FE50)</f>
        <v>21.534899395359538</v>
      </c>
      <c r="GT50" s="276">
        <f>SUM($EZ50:FF50)</f>
        <v>26.042625546788365</v>
      </c>
      <c r="GU50" s="276">
        <f>SUM($EZ50:FG50)</f>
        <v>31.11800377123669</v>
      </c>
      <c r="GV50" s="276">
        <f>SUM($EZ50:FH50)</f>
        <v>36.615174645228592</v>
      </c>
      <c r="GW50" s="276">
        <f>SUM($EZ50:FI50)</f>
        <v>42.425757638483333</v>
      </c>
      <c r="GX50" s="276">
        <f>SUM($EZ50:FJ50)</f>
        <v>46.320474915820775</v>
      </c>
      <c r="GY50" s="276">
        <f>SUM($EZ50:FK50)</f>
        <v>50.59587581734958</v>
      </c>
      <c r="GZ50" s="276">
        <f>SUM($EZ50:FL50)</f>
        <v>55.180452218019838</v>
      </c>
      <c r="HA50" s="276">
        <f>SUM($EZ50:FM50)</f>
        <v>60.016128175368998</v>
      </c>
      <c r="HB50" s="276">
        <f>SUM($EZ50:FN50)</f>
        <v>65.055736810240887</v>
      </c>
      <c r="HC50" s="276">
        <f>SUM($EZ50:FO50)</f>
        <v>76.082771207670689</v>
      </c>
      <c r="HD50" s="276">
        <f>SUM($EZ50:FP50)</f>
        <v>92.621593470337046</v>
      </c>
      <c r="HE50" s="276">
        <f>SUM($EZ50:FQ50)</f>
        <v>113.04439189031119</v>
      </c>
      <c r="HF50" s="276">
        <f>SUM($EZ50:FR50)</f>
        <v>136.20410093880932</v>
      </c>
      <c r="HG50" s="277">
        <f>SUM($EZ50:FS50)</f>
        <v>161.29242115409681</v>
      </c>
      <c r="HH50" s="74">
        <f t="shared" si="234"/>
        <v>0</v>
      </c>
      <c r="HI50" s="276">
        <f t="shared" si="183"/>
        <v>5.9972043782897355</v>
      </c>
      <c r="HJ50" s="276">
        <f t="shared" si="184"/>
        <v>9.3056809053491243</v>
      </c>
      <c r="HK50" s="276">
        <f t="shared" si="185"/>
        <v>11.130867482236219</v>
      </c>
      <c r="HL50" s="276">
        <f t="shared" si="186"/>
        <v>12.137767792153102</v>
      </c>
      <c r="HM50" s="276">
        <f t="shared" si="187"/>
        <v>14.042191177288972</v>
      </c>
      <c r="HN50" s="276">
        <f t="shared" si="188"/>
        <v>16.613192823106111</v>
      </c>
      <c r="HO50" s="276">
        <f t="shared" si="189"/>
        <v>18.562938074591884</v>
      </c>
      <c r="HP50" s="276">
        <f t="shared" si="190"/>
        <v>20.041547219738156</v>
      </c>
      <c r="HQ50" s="276">
        <f t="shared" si="191"/>
        <v>21.162865506034358</v>
      </c>
      <c r="HR50" s="276">
        <f t="shared" si="192"/>
        <v>20.864269723610093</v>
      </c>
      <c r="HS50" s="276">
        <f t="shared" si="193"/>
        <v>22.720451298890097</v>
      </c>
      <c r="HT50" s="276">
        <f t="shared" si="194"/>
        <v>24.256522587153146</v>
      </c>
      <c r="HU50" s="276">
        <f t="shared" si="195"/>
        <v>25.527688637958367</v>
      </c>
      <c r="HV50" s="276">
        <f t="shared" si="196"/>
        <v>26.579634039884944</v>
      </c>
      <c r="HW50" s="276">
        <f t="shared" si="197"/>
        <v>41.857074685727241</v>
      </c>
      <c r="HX50" s="276">
        <f t="shared" si="198"/>
        <v>54.23857777912869</v>
      </c>
      <c r="HY50" s="276">
        <f t="shared" si="199"/>
        <v>62.829203356979221</v>
      </c>
      <c r="HZ50" s="276">
        <f t="shared" si="200"/>
        <v>68.789614404176703</v>
      </c>
      <c r="IA50" s="277">
        <f t="shared" si="201"/>
        <v>72.925110652919386</v>
      </c>
      <c r="IB50" s="276">
        <f t="shared" si="202"/>
        <v>0</v>
      </c>
      <c r="IC50" s="276">
        <f t="shared" si="203"/>
        <v>6.031097294217088</v>
      </c>
      <c r="ID50" s="276">
        <f t="shared" si="204"/>
        <v>9.5309132961570668</v>
      </c>
      <c r="IE50" s="276">
        <f t="shared" si="205"/>
        <v>11.561839253723665</v>
      </c>
      <c r="IF50" s="276">
        <f t="shared" si="206"/>
        <v>12.740375566155937</v>
      </c>
      <c r="IG50" s="276">
        <f t="shared" si="207"/>
        <v>14.184606234819118</v>
      </c>
      <c r="IH50" s="276">
        <f t="shared" si="208"/>
        <v>16.393780440533149</v>
      </c>
      <c r="II50" s="276">
        <f t="shared" si="209"/>
        <v>18.035302573227682</v>
      </c>
      <c r="IJ50" s="276">
        <f t="shared" si="210"/>
        <v>19.255032056378642</v>
      </c>
      <c r="IK50" s="276">
        <f t="shared" si="211"/>
        <v>20.16134942026676</v>
      </c>
      <c r="IL50" s="276">
        <f t="shared" si="212"/>
        <v>19.800031579100239</v>
      </c>
      <c r="IM50" s="276">
        <f t="shared" si="213"/>
        <v>21.445971106142864</v>
      </c>
      <c r="IN50" s="276">
        <f t="shared" si="214"/>
        <v>22.782735134044032</v>
      </c>
      <c r="IO50" s="276">
        <f t="shared" si="215"/>
        <v>23.868399605266298</v>
      </c>
      <c r="IP50" s="276">
        <f t="shared" si="216"/>
        <v>24.750131398965841</v>
      </c>
      <c r="IQ50" s="276">
        <f t="shared" si="217"/>
        <v>41.15562564314785</v>
      </c>
      <c r="IR50" s="276">
        <f t="shared" si="218"/>
        <v>54.306810481323254</v>
      </c>
      <c r="IS50" s="276">
        <f t="shared" si="219"/>
        <v>63.574019162190879</v>
      </c>
      <c r="IT50" s="276">
        <f t="shared" si="220"/>
        <v>70.104317214534518</v>
      </c>
      <c r="IU50" s="277">
        <f t="shared" si="221"/>
        <v>74.706004100088791</v>
      </c>
      <c r="IV50" s="74">
        <f t="shared" si="50"/>
        <v>1.5317263918588337</v>
      </c>
      <c r="IW50" s="275">
        <f t="shared" si="51"/>
        <v>4.5734501466086233</v>
      </c>
      <c r="IX50" s="275">
        <f t="shared" si="52"/>
        <v>7.0774966774284307</v>
      </c>
      <c r="IY50" s="275">
        <f t="shared" si="53"/>
        <v>18.657631725775079</v>
      </c>
      <c r="IZ50" s="275">
        <f t="shared" si="54"/>
        <v>4.3942244052986297</v>
      </c>
      <c r="JA50" s="275">
        <f t="shared" si="55"/>
        <v>7.9600762354177421</v>
      </c>
      <c r="JB50" s="74">
        <f t="shared" si="56"/>
        <v>1.598532602133433</v>
      </c>
      <c r="JC50" s="275">
        <f t="shared" si="57"/>
        <v>4.5315459500635882</v>
      </c>
      <c r="JD50" s="275">
        <f t="shared" si="58"/>
        <v>6.7155454090069853</v>
      </c>
      <c r="JE50" s="275">
        <f t="shared" si="59"/>
        <v>18.801717635936278</v>
      </c>
      <c r="JF50" s="275">
        <f t="shared" si="60"/>
        <v>4.2818746537346692</v>
      </c>
      <c r="JG50" s="275">
        <f t="shared" si="61"/>
        <v>7.9118353992850707</v>
      </c>
      <c r="JH50" s="524">
        <f t="shared" si="38"/>
        <v>233.63931180411873</v>
      </c>
      <c r="JI50" s="525">
        <f t="shared" si="39"/>
        <v>509.82226379861504</v>
      </c>
      <c r="JJ50" s="524">
        <f t="shared" si="40"/>
        <v>226.20808154269022</v>
      </c>
      <c r="JK50" s="525">
        <f t="shared" si="41"/>
        <v>503.94818256379904</v>
      </c>
      <c r="JL50" s="524">
        <f t="shared" si="42"/>
        <v>459.84739334680899</v>
      </c>
      <c r="JM50" s="525">
        <f t="shared" si="43"/>
        <v>1013.7704463624141</v>
      </c>
      <c r="JN50" s="7">
        <f t="shared" si="62"/>
        <v>129.13285455448118</v>
      </c>
      <c r="JO50" s="7">
        <f t="shared" si="63"/>
        <v>325.21402863099649</v>
      </c>
    </row>
    <row r="51" spans="1:275" s="3" customFormat="1" ht="13.5" customHeight="1" x14ac:dyDescent="0.2">
      <c r="A51" s="3" t="str">
        <f>'2021 estimates'!B51</f>
        <v>Croatia</v>
      </c>
      <c r="B51" s="3" t="str">
        <f>VLOOKUP(A51,'2021 estimates'!$B$4:$C$218,2)</f>
        <v>EUR</v>
      </c>
      <c r="C51" s="371" t="str">
        <f>VLOOKUP(A51,'2021 estimates'!$B$4:$F$218,4,FALSE)</f>
        <v>Europe &amp; Central Asia</v>
      </c>
      <c r="D51" s="695">
        <f>'2021 estimates'!Q51</f>
        <v>4.0545186504783102</v>
      </c>
      <c r="E51" s="4">
        <f>'2021 estimates'!R51</f>
        <v>2.165142935608682</v>
      </c>
      <c r="F51" s="47">
        <f>1000*'2021 estimates'!G51/5</f>
        <v>18595.8</v>
      </c>
      <c r="G51" s="47">
        <f t="shared" si="44"/>
        <v>18595.8</v>
      </c>
      <c r="H51" s="47">
        <f>1000*'2021 estimates'!H51/5</f>
        <v>20471.2</v>
      </c>
      <c r="I51" s="47">
        <f>1000*'2021 estimates'!I51/5</f>
        <v>21730.2</v>
      </c>
      <c r="J51" s="47">
        <f>1000*'2021 estimates'!J51/5</f>
        <v>20086.599999999999</v>
      </c>
      <c r="K51" s="47">
        <f>1000*'2021 estimates'!K51/5</f>
        <v>17597</v>
      </c>
      <c r="L51" s="73">
        <f t="shared" si="45"/>
        <v>17597</v>
      </c>
      <c r="M51" s="47">
        <f>1000*'2021 estimates'!L51/5</f>
        <v>19143.400000000001</v>
      </c>
      <c r="N51" s="47">
        <f>1000*'2021 estimates'!M51/5</f>
        <v>20587.599999999999</v>
      </c>
      <c r="O51" s="47">
        <f>1000*'2021 estimates'!N51/5</f>
        <v>19007.400000000001</v>
      </c>
      <c r="P51" s="22">
        <v>0</v>
      </c>
      <c r="Q51" s="124">
        <f>IF('2021 estimates'!AD51&lt;&gt;"",'2021 estimates'!AD51*5/4,IF('2021 estimates'!AL51&lt;&gt;"",'2021 estimates'!AL51*15/14,'2021 estimates'!AN51*15/14))/100000</f>
        <v>1.6124999999999999E-4</v>
      </c>
      <c r="R51" s="124">
        <f>IF('2021 estimates'!AE51&lt;&gt;"",'2021 estimates'!AE51,IF('2021 estimates'!AL51&lt;&gt;"",'2021 estimates'!AL51*15/14,'2021 estimates'!AN51*15/14))/100000</f>
        <v>1.6600000000000002E-4</v>
      </c>
      <c r="S51" s="124">
        <f>IF('2021 estimates'!AF51&lt;&gt;"",'2021 estimates'!AF51,IF('2021 estimates'!AL51&lt;&gt;"",'2021 estimates'!AL51*15/14,'2021 estimates'!AN51*15/14))/100000</f>
        <v>2.13E-4</v>
      </c>
      <c r="T51" s="124">
        <f>IF('2021 estimates'!AG51&lt;&gt;"",'2021 estimates'!AG51,'2021 estimates'!$AP51)/100000</f>
        <v>1.2819062223385383E-4</v>
      </c>
      <c r="U51" s="22">
        <v>0</v>
      </c>
      <c r="V51" s="124">
        <f>IF('2021 estimates'!AH51&lt;&gt;"",'2021 estimates'!AH51*5/4,IF('2021 estimates'!AM51&lt;&gt;"",'2021 estimates'!AM51*15/14,'2021 estimates'!AN51*15/14))/100000</f>
        <v>1.6625E-4</v>
      </c>
      <c r="W51" s="124">
        <f>IF('2021 estimates'!AI51&lt;&gt;"",'2021 estimates'!AI51,IF('2021 estimates'!AM51&lt;&gt;"",'2021 estimates'!AM51*15/14,'2021 estimates'!AN51*15/14))/100000</f>
        <v>2.0800000000000001E-4</v>
      </c>
      <c r="X51" s="124">
        <f>IF('2021 estimates'!AJ51&lt;&gt;"",'2021 estimates'!AJ51,IF('2021 estimates'!AM51&lt;&gt;"",'2021 estimates'!AM51*15/14,'2021 estimates'!AN51*15/14))/100000</f>
        <v>1.8699999999999999E-4</v>
      </c>
      <c r="Y51" s="124">
        <f>IF('2021 estimates'!AK51&lt;&gt;"",'2021 estimates'!AK51,'2021 estimates'!$AQ51)/100000</f>
        <v>1.3350029297726793E-4</v>
      </c>
      <c r="Z51" s="81">
        <f>VLOOKUP($A51,'Mortality-WHO Global Health Obs'!$B$3:$Q$218,7,FALSE)</f>
        <v>3.6600000000000001E-3</v>
      </c>
      <c r="AA51" s="82">
        <f>VLOOKUP($A51,'Mortality-WHO Global Health Obs'!$B$3:$Q$218,9,FALSE)</f>
        <v>2.7E-4</v>
      </c>
      <c r="AB51" s="82">
        <f>VLOOKUP($A51,'Mortality-WHO Global Health Obs'!$B$3:$Q$218,11,FALSE)</f>
        <v>1.2E-4</v>
      </c>
      <c r="AC51" s="82">
        <f>VLOOKUP($A51,'Mortality-WHO Global Health Obs'!$B$3:$Q$218,13,FALSE)</f>
        <v>1.3999999999999999E-4</v>
      </c>
      <c r="AD51" s="82">
        <f>VLOOKUP($A51,'Mortality-WHO Global Health Obs'!$B$3:$Q$218,15,FALSE)</f>
        <v>4.8000000000000001E-4</v>
      </c>
      <c r="AE51" s="81">
        <f>VLOOKUP($A51,'Mortality-WHO Global Health Obs'!$B$3:$Q$218,8,FALSE)</f>
        <v>3.0500000000000002E-3</v>
      </c>
      <c r="AF51" s="82">
        <f>VLOOKUP($A51,'Mortality-WHO Global Health Obs'!$B$3:$Q$218,10,FALSE)</f>
        <v>2.1000000000000001E-4</v>
      </c>
      <c r="AG51" s="82">
        <f>VLOOKUP($A51,'Mortality-WHO Global Health Obs'!$B$3:$Q$218,12,FALSE)</f>
        <v>8.0000000000000007E-5</v>
      </c>
      <c r="AH51" s="82">
        <f>VLOOKUP($A51,'Mortality-WHO Global Health Obs'!$B$3:$Q$218,14,FALSE)</f>
        <v>6.0000000000000002E-5</v>
      </c>
      <c r="AI51" s="82">
        <f>VLOOKUP($A51,'Mortality-WHO Global Health Obs'!$B$3:$Q$218,16,FALSE)</f>
        <v>1E-4</v>
      </c>
      <c r="AJ51" s="81">
        <f t="shared" si="233"/>
        <v>7.924423144327777E-3</v>
      </c>
      <c r="AK51" s="82">
        <f t="shared" si="224"/>
        <v>5.8458859261434413E-4</v>
      </c>
      <c r="AL51" s="82">
        <f t="shared" si="225"/>
        <v>2.5981715227304186E-4</v>
      </c>
      <c r="AM51" s="82">
        <f t="shared" si="226"/>
        <v>3.0312001098521543E-4</v>
      </c>
      <c r="AN51" s="82">
        <f t="shared" si="227"/>
        <v>1.0392686090921674E-3</v>
      </c>
      <c r="AO51" s="81">
        <f t="shared" si="228"/>
        <v>6.6036859536064809E-3</v>
      </c>
      <c r="AP51" s="82">
        <f t="shared" si="229"/>
        <v>4.5468001647782323E-4</v>
      </c>
      <c r="AQ51" s="82">
        <f t="shared" si="230"/>
        <v>1.7321143484869456E-4</v>
      </c>
      <c r="AR51" s="82">
        <f t="shared" si="231"/>
        <v>1.2990857613652093E-4</v>
      </c>
      <c r="AS51" s="82">
        <f t="shared" si="232"/>
        <v>2.1651429356086822E-4</v>
      </c>
      <c r="AT51" s="272">
        <f t="shared" si="46"/>
        <v>0</v>
      </c>
      <c r="AU51" s="266">
        <f t="shared" si="2"/>
        <v>2.9985727499999997</v>
      </c>
      <c r="AV51" s="266">
        <f t="shared" si="3"/>
        <v>3.3982192000000007</v>
      </c>
      <c r="AW51" s="266">
        <f t="shared" si="4"/>
        <v>4.6285325999999998</v>
      </c>
      <c r="AX51" s="266">
        <f t="shared" si="47"/>
        <v>2.5749137525625283</v>
      </c>
      <c r="AY51" s="272">
        <f t="shared" si="48"/>
        <v>0</v>
      </c>
      <c r="AZ51" s="266">
        <f t="shared" si="5"/>
        <v>2.9255012499999999</v>
      </c>
      <c r="BA51" s="266">
        <f t="shared" si="6"/>
        <v>3.9818272000000006</v>
      </c>
      <c r="BB51" s="266">
        <f t="shared" si="7"/>
        <v>3.8498811999999996</v>
      </c>
      <c r="BC51" s="266">
        <f t="shared" si="8"/>
        <v>2.5374934687361228</v>
      </c>
      <c r="BD51" s="74">
        <f t="shared" si="49"/>
        <v>0</v>
      </c>
      <c r="BE51" s="515">
        <f t="shared" si="64"/>
        <v>0</v>
      </c>
      <c r="BF51" s="515">
        <f t="shared" si="65"/>
        <v>2.9976965404241271</v>
      </c>
      <c r="BG51" s="515">
        <f t="shared" si="66"/>
        <v>5.9936411737689426</v>
      </c>
      <c r="BH51" s="515">
        <f t="shared" si="67"/>
        <v>8.9878349238800457</v>
      </c>
      <c r="BI51" s="515">
        <f t="shared" si="68"/>
        <v>13.188498674821879</v>
      </c>
      <c r="BJ51" s="515">
        <f t="shared" si="69"/>
        <v>16.582850321285889</v>
      </c>
      <c r="BK51" s="515">
        <f t="shared" si="70"/>
        <v>19.976320171529153</v>
      </c>
      <c r="BL51" s="515">
        <f t="shared" si="71"/>
        <v>23.368908454627693</v>
      </c>
      <c r="BM51" s="515">
        <f t="shared" si="72"/>
        <v>26.760615399598024</v>
      </c>
      <c r="BN51" s="515">
        <f t="shared" si="73"/>
        <v>32.005786096243867</v>
      </c>
      <c r="BO51" s="515">
        <f t="shared" si="74"/>
        <v>36.62391717811829</v>
      </c>
      <c r="BP51" s="515">
        <f t="shared" si="75"/>
        <v>41.240648624187976</v>
      </c>
      <c r="BQ51" s="515">
        <f t="shared" si="76"/>
        <v>45.855980858646241</v>
      </c>
      <c r="BR51" s="515">
        <f t="shared" si="77"/>
        <v>50.469914305557857</v>
      </c>
      <c r="BS51" s="515">
        <f t="shared" si="78"/>
        <v>50.916196256557988</v>
      </c>
      <c r="BT51" s="515">
        <f t="shared" si="79"/>
        <v>53.43688457341684</v>
      </c>
      <c r="BU51" s="515">
        <f t="shared" si="80"/>
        <v>55.954954578834787</v>
      </c>
      <c r="BV51" s="515">
        <f t="shared" si="81"/>
        <v>58.470408992527219</v>
      </c>
      <c r="BW51" s="516">
        <f t="shared" si="82"/>
        <v>60.983250531384471</v>
      </c>
      <c r="BX51" s="515">
        <v>0</v>
      </c>
      <c r="BY51" s="515">
        <f t="shared" si="83"/>
        <v>0</v>
      </c>
      <c r="BZ51" s="515">
        <f t="shared" si="84"/>
        <v>2.9248363176988921</v>
      </c>
      <c r="CA51" s="515">
        <f t="shared" si="85"/>
        <v>5.8483430730582766</v>
      </c>
      <c r="CB51" s="515">
        <f t="shared" si="86"/>
        <v>8.7705208704661679</v>
      </c>
      <c r="CC51" s="515">
        <f t="shared" si="87"/>
        <v>12.718791752555193</v>
      </c>
      <c r="CD51" s="515">
        <f t="shared" si="88"/>
        <v>16.698071284033905</v>
      </c>
      <c r="CE51" s="515">
        <f t="shared" si="89"/>
        <v>20.676661618485433</v>
      </c>
      <c r="CF51" s="515">
        <f t="shared" si="90"/>
        <v>24.654562875276245</v>
      </c>
      <c r="CG51" s="515">
        <f t="shared" si="91"/>
        <v>28.631775173752132</v>
      </c>
      <c r="CH51" s="515">
        <f t="shared" si="92"/>
        <v>35.068305992752336</v>
      </c>
      <c r="CI51" s="515">
        <f t="shared" si="93"/>
        <v>38.913381764900706</v>
      </c>
      <c r="CJ51" s="515">
        <f t="shared" si="94"/>
        <v>42.757958061174179</v>
      </c>
      <c r="CK51" s="515">
        <f t="shared" si="95"/>
        <v>46.602034946454744</v>
      </c>
      <c r="CL51" s="515">
        <f t="shared" si="96"/>
        <v>50.445612485615953</v>
      </c>
      <c r="CM51" s="515">
        <f t="shared" si="97"/>
        <v>50.121765550061106</v>
      </c>
      <c r="CN51" s="515">
        <f t="shared" si="98"/>
        <v>52.648133442800805</v>
      </c>
      <c r="CO51" s="515">
        <f t="shared" si="99"/>
        <v>55.173954399992752</v>
      </c>
      <c r="CP51" s="515">
        <f t="shared" si="100"/>
        <v>57.699228540043492</v>
      </c>
      <c r="CQ51" s="516">
        <f t="shared" si="101"/>
        <v>60.223955981333937</v>
      </c>
      <c r="CR51" s="515">
        <f t="shared" si="102"/>
        <v>0</v>
      </c>
      <c r="CS51" s="515">
        <f t="shared" si="103"/>
        <v>1.4992863749999998</v>
      </c>
      <c r="CT51" s="515">
        <f t="shared" si="104"/>
        <v>4.4969829154241268</v>
      </c>
      <c r="CU51" s="515">
        <f t="shared" si="105"/>
        <v>7.4929275487689422</v>
      </c>
      <c r="CV51" s="515">
        <f t="shared" si="106"/>
        <v>10.487121298880046</v>
      </c>
      <c r="CW51" s="515">
        <f t="shared" si="107"/>
        <v>14.887608274821879</v>
      </c>
      <c r="CX51" s="515">
        <f t="shared" si="108"/>
        <v>18.281959921285889</v>
      </c>
      <c r="CY51" s="515">
        <f t="shared" si="109"/>
        <v>21.675429771529153</v>
      </c>
      <c r="CZ51" s="515">
        <f t="shared" si="110"/>
        <v>25.068018054627693</v>
      </c>
      <c r="DA51" s="515">
        <f t="shared" si="111"/>
        <v>28.459724999598023</v>
      </c>
      <c r="DB51" s="515">
        <f t="shared" si="112"/>
        <v>34.320052396243867</v>
      </c>
      <c r="DC51" s="515">
        <f t="shared" si="113"/>
        <v>38.93818347811829</v>
      </c>
      <c r="DD51" s="515">
        <f t="shared" si="114"/>
        <v>43.554914924187976</v>
      </c>
      <c r="DE51" s="515">
        <f t="shared" si="115"/>
        <v>48.170247158646241</v>
      </c>
      <c r="DF51" s="515">
        <f t="shared" si="116"/>
        <v>52.784180605557857</v>
      </c>
      <c r="DG51" s="515">
        <f t="shared" si="117"/>
        <v>52.20365313283925</v>
      </c>
      <c r="DH51" s="515">
        <f t="shared" si="118"/>
        <v>54.724341449698102</v>
      </c>
      <c r="DI51" s="515">
        <f t="shared" si="119"/>
        <v>57.242411455116049</v>
      </c>
      <c r="DJ51" s="515">
        <f t="shared" si="120"/>
        <v>59.75786586880848</v>
      </c>
      <c r="DK51" s="516">
        <f t="shared" si="121"/>
        <v>62.270707407665732</v>
      </c>
      <c r="DL51" s="515">
        <f t="shared" si="122"/>
        <v>0</v>
      </c>
      <c r="DM51" s="515">
        <f t="shared" si="123"/>
        <v>1.462750625</v>
      </c>
      <c r="DN51" s="515">
        <f t="shared" si="124"/>
        <v>4.387586942698892</v>
      </c>
      <c r="DO51" s="515">
        <f t="shared" si="125"/>
        <v>7.3110936980582766</v>
      </c>
      <c r="DP51" s="515">
        <f t="shared" si="126"/>
        <v>10.233271495466168</v>
      </c>
      <c r="DQ51" s="515">
        <f t="shared" si="127"/>
        <v>14.709705352555194</v>
      </c>
      <c r="DR51" s="515">
        <f t="shared" si="128"/>
        <v>18.688984884033903</v>
      </c>
      <c r="DS51" s="515">
        <f t="shared" si="129"/>
        <v>22.667575218485432</v>
      </c>
      <c r="DT51" s="515">
        <f t="shared" si="130"/>
        <v>26.645476475276244</v>
      </c>
      <c r="DU51" s="515">
        <f t="shared" si="131"/>
        <v>30.622688773752131</v>
      </c>
      <c r="DV51" s="515">
        <f t="shared" si="132"/>
        <v>36.993246592752335</v>
      </c>
      <c r="DW51" s="515">
        <f t="shared" si="133"/>
        <v>40.838322364900705</v>
      </c>
      <c r="DX51" s="515">
        <f t="shared" si="134"/>
        <v>44.682898661174178</v>
      </c>
      <c r="DY51" s="515">
        <f t="shared" si="135"/>
        <v>48.526975546454743</v>
      </c>
      <c r="DZ51" s="515">
        <f t="shared" si="136"/>
        <v>52.370553085615953</v>
      </c>
      <c r="EA51" s="515">
        <f t="shared" si="137"/>
        <v>51.390512284429164</v>
      </c>
      <c r="EB51" s="515">
        <f t="shared" si="138"/>
        <v>53.916880177168863</v>
      </c>
      <c r="EC51" s="515">
        <f t="shared" si="139"/>
        <v>56.44270113436081</v>
      </c>
      <c r="ED51" s="515">
        <f t="shared" si="140"/>
        <v>58.96797527441155</v>
      </c>
      <c r="EE51" s="516">
        <f t="shared" si="141"/>
        <v>61.492702715701995</v>
      </c>
      <c r="EF51" s="276">
        <f t="shared" si="142"/>
        <v>0</v>
      </c>
      <c r="EG51" s="276">
        <f t="shared" si="143"/>
        <v>8.7620957587244432E-4</v>
      </c>
      <c r="EH51" s="276">
        <f t="shared" si="144"/>
        <v>2.6281166551849725E-3</v>
      </c>
      <c r="EI51" s="276">
        <f t="shared" si="145"/>
        <v>4.3789998888970018E-3</v>
      </c>
      <c r="EJ51" s="276">
        <f t="shared" si="146"/>
        <v>6.1288598753620792E-3</v>
      </c>
      <c r="EK51" s="276">
        <f t="shared" si="147"/>
        <v>3.867553535991255E-3</v>
      </c>
      <c r="EL51" s="276">
        <f t="shared" si="148"/>
        <v>4.7493497567369066E-3</v>
      </c>
      <c r="EM51" s="276">
        <f t="shared" si="149"/>
        <v>5.6309169014598275E-3</v>
      </c>
      <c r="EN51" s="276">
        <f t="shared" si="150"/>
        <v>6.5122550296701654E-3</v>
      </c>
      <c r="EO51" s="276">
        <f t="shared" si="151"/>
        <v>7.3933642008626108E-3</v>
      </c>
      <c r="EP51" s="276">
        <f t="shared" si="152"/>
        <v>1.0401518125574542E-2</v>
      </c>
      <c r="EQ51" s="276">
        <f t="shared" si="153"/>
        <v>1.1801153930316296E-2</v>
      </c>
      <c r="ER51" s="276">
        <f t="shared" si="154"/>
        <v>1.3200365541731535E-2</v>
      </c>
      <c r="ES51" s="276">
        <f t="shared" si="155"/>
        <v>1.4599153088382255E-2</v>
      </c>
      <c r="ET51" s="276">
        <f t="shared" si="156"/>
        <v>1.5997516698791493E-2</v>
      </c>
      <c r="EU51" s="276">
        <f t="shared" si="157"/>
        <v>5.4225435703675808E-2</v>
      </c>
      <c r="EV51" s="276">
        <f t="shared" si="158"/>
        <v>5.6843747144582478E-2</v>
      </c>
      <c r="EW51" s="276">
        <f t="shared" si="159"/>
        <v>5.9459338870101998E-2</v>
      </c>
      <c r="EX51" s="276">
        <f t="shared" si="160"/>
        <v>6.2072213705280953E-2</v>
      </c>
      <c r="EY51" s="277">
        <f t="shared" si="161"/>
        <v>6.4682374472231449E-2</v>
      </c>
      <c r="EZ51" s="276">
        <f t="shared" si="162"/>
        <v>0</v>
      </c>
      <c r="FA51" s="276">
        <f t="shared" si="163"/>
        <v>6.6493230110782934E-4</v>
      </c>
      <c r="FB51" s="276">
        <f t="shared" si="164"/>
        <v>1.9944946406154776E-3</v>
      </c>
      <c r="FC51" s="276">
        <f t="shared" si="165"/>
        <v>3.3234525921086787E-3</v>
      </c>
      <c r="FD51" s="276">
        <f t="shared" si="166"/>
        <v>4.6518064303281209E-3</v>
      </c>
      <c r="FE51" s="276">
        <f t="shared" si="167"/>
        <v>2.5476685212882685E-3</v>
      </c>
      <c r="FF51" s="276">
        <f t="shared" si="168"/>
        <v>3.2368655484737254E-3</v>
      </c>
      <c r="FG51" s="276">
        <f t="shared" si="169"/>
        <v>3.9259432091913278E-3</v>
      </c>
      <c r="FH51" s="276">
        <f t="shared" si="170"/>
        <v>4.614901524114921E-3</v>
      </c>
      <c r="FI51" s="276">
        <f t="shared" si="171"/>
        <v>5.3037405139147722E-3</v>
      </c>
      <c r="FJ51" s="276">
        <f t="shared" si="172"/>
        <v>4.8054278516304156E-3</v>
      </c>
      <c r="FK51" s="276">
        <f t="shared" si="173"/>
        <v>5.3049037265251358E-3</v>
      </c>
      <c r="FL51" s="276">
        <f t="shared" si="174"/>
        <v>5.8043147194345879E-3</v>
      </c>
      <c r="FM51" s="276">
        <f t="shared" si="175"/>
        <v>6.3036608387869513E-3</v>
      </c>
      <c r="FN51" s="276">
        <f t="shared" si="176"/>
        <v>6.8029420930093096E-3</v>
      </c>
      <c r="FO51" s="276">
        <f t="shared" si="177"/>
        <v>1.1125575996420905E-2</v>
      </c>
      <c r="FP51" s="276">
        <f t="shared" si="178"/>
        <v>1.1672511544173937E-2</v>
      </c>
      <c r="FQ51" s="276">
        <f t="shared" si="179"/>
        <v>1.2219328685382043E-2</v>
      </c>
      <c r="FR51" s="276">
        <f t="shared" si="180"/>
        <v>1.2766027445679156E-2</v>
      </c>
      <c r="FS51" s="277">
        <f t="shared" si="181"/>
        <v>1.331260785069366E-2</v>
      </c>
      <c r="FT51" s="74">
        <f>SUM($EF51:EF51)</f>
        <v>0</v>
      </c>
      <c r="FU51" s="276">
        <f>SUM($EF51:EG51)</f>
        <v>8.7620957587244432E-4</v>
      </c>
      <c r="FV51" s="276">
        <f>SUM($EF51:EH51)</f>
        <v>3.5043262310574166E-3</v>
      </c>
      <c r="FW51" s="276">
        <f>SUM($EF51:EI51)</f>
        <v>7.8833261199544175E-3</v>
      </c>
      <c r="FX51" s="276">
        <f>SUM($EF51:EJ51)</f>
        <v>1.4012185995316496E-2</v>
      </c>
      <c r="FY51" s="276">
        <f>SUM($EF51:EK51)</f>
        <v>1.787973953130775E-2</v>
      </c>
      <c r="FZ51" s="276">
        <f>SUM($EF51:EL51)</f>
        <v>2.2629089288044656E-2</v>
      </c>
      <c r="GA51" s="276">
        <f>SUM($EF51:EM51)</f>
        <v>2.8260006189504482E-2</v>
      </c>
      <c r="GB51" s="276">
        <f>SUM($EF51:EN51)</f>
        <v>3.4772261219174649E-2</v>
      </c>
      <c r="GC51" s="276">
        <f>SUM($EF51:EO51)</f>
        <v>4.216562542003726E-2</v>
      </c>
      <c r="GD51" s="276">
        <f>SUM($EF51:EP51)</f>
        <v>5.2567143545611802E-2</v>
      </c>
      <c r="GE51" s="276">
        <f>SUM($EF51:EQ51)</f>
        <v>6.4368297475928093E-2</v>
      </c>
      <c r="GF51" s="276">
        <f>SUM($EF51:ER51)</f>
        <v>7.7568663017659634E-2</v>
      </c>
      <c r="GG51" s="276">
        <f>SUM($EF51:ES51)</f>
        <v>9.2167816106041883E-2</v>
      </c>
      <c r="GH51" s="276">
        <f>SUM($EF51:ET51)</f>
        <v>0.10816533280483337</v>
      </c>
      <c r="GI51" s="276">
        <f>SUM($EF51:EU51)</f>
        <v>0.16239076850850917</v>
      </c>
      <c r="GJ51" s="276">
        <f>SUM($EF51:EV51)</f>
        <v>0.21923451565309166</v>
      </c>
      <c r="GK51" s="276">
        <f>SUM($EF51:EW51)</f>
        <v>0.27869385452319367</v>
      </c>
      <c r="GL51" s="276">
        <f>SUM($EF51:EX51)</f>
        <v>0.34076606822847461</v>
      </c>
      <c r="GM51" s="276">
        <f>SUM($EF51:EY51)</f>
        <v>0.40544844270070607</v>
      </c>
      <c r="GN51" s="74">
        <f>SUM($EZ51:EZ51)</f>
        <v>0</v>
      </c>
      <c r="GO51" s="276">
        <f>SUM($EZ51:FA51)</f>
        <v>6.6493230110782934E-4</v>
      </c>
      <c r="GP51" s="276">
        <f>SUM($EZ51:FB51)</f>
        <v>2.6594269417233069E-3</v>
      </c>
      <c r="GQ51" s="276">
        <f>SUM($EZ51:FC51)</f>
        <v>5.9828795338319855E-3</v>
      </c>
      <c r="GR51" s="276">
        <f>SUM($EZ51:FD51)</f>
        <v>1.0634685964160107E-2</v>
      </c>
      <c r="GS51" s="276">
        <f>SUM($EZ51:FE51)</f>
        <v>1.3182354485448376E-2</v>
      </c>
      <c r="GT51" s="276">
        <f>SUM($EZ51:FF51)</f>
        <v>1.6419220033922103E-2</v>
      </c>
      <c r="GU51" s="276">
        <f>SUM($EZ51:FG51)</f>
        <v>2.0345163243113432E-2</v>
      </c>
      <c r="GV51" s="276">
        <f>SUM($EZ51:FH51)</f>
        <v>2.4960064767228354E-2</v>
      </c>
      <c r="GW51" s="276">
        <f>SUM($EZ51:FI51)</f>
        <v>3.0263805281143127E-2</v>
      </c>
      <c r="GX51" s="276">
        <f>SUM($EZ51:FJ51)</f>
        <v>3.506923313277354E-2</v>
      </c>
      <c r="GY51" s="276">
        <f>SUM($EZ51:FK51)</f>
        <v>4.0374136859298679E-2</v>
      </c>
      <c r="GZ51" s="276">
        <f>SUM($EZ51:FL51)</f>
        <v>4.6178451578733265E-2</v>
      </c>
      <c r="HA51" s="276">
        <f>SUM($EZ51:FM51)</f>
        <v>5.2482112417520217E-2</v>
      </c>
      <c r="HB51" s="276">
        <f>SUM($EZ51:FN51)</f>
        <v>5.9285054510529525E-2</v>
      </c>
      <c r="HC51" s="276">
        <f>SUM($EZ51:FO51)</f>
        <v>7.0410630506950428E-2</v>
      </c>
      <c r="HD51" s="276">
        <f>SUM($EZ51:FP51)</f>
        <v>8.2083142051124366E-2</v>
      </c>
      <c r="HE51" s="276">
        <f>SUM($EZ51:FQ51)</f>
        <v>9.4302470736506411E-2</v>
      </c>
      <c r="HF51" s="276">
        <f>SUM($EZ51:FR51)</f>
        <v>0.10706849818218557</v>
      </c>
      <c r="HG51" s="277">
        <f>SUM($EZ51:FS51)</f>
        <v>0.12038110603287923</v>
      </c>
      <c r="HH51" s="74">
        <f t="shared" si="234"/>
        <v>0</v>
      </c>
      <c r="HI51" s="276">
        <f t="shared" si="183"/>
        <v>2.9976965404241271</v>
      </c>
      <c r="HJ51" s="276">
        <f t="shared" si="184"/>
        <v>5.9936411737689426</v>
      </c>
      <c r="HK51" s="276">
        <f t="shared" si="185"/>
        <v>8.9878349238800457</v>
      </c>
      <c r="HL51" s="276">
        <f t="shared" si="186"/>
        <v>11.980278814004683</v>
      </c>
      <c r="HM51" s="276">
        <f t="shared" si="187"/>
        <v>16.582850321285889</v>
      </c>
      <c r="HN51" s="276">
        <f t="shared" si="188"/>
        <v>19.976320171529153</v>
      </c>
      <c r="HO51" s="276">
        <f t="shared" si="189"/>
        <v>23.368908454627693</v>
      </c>
      <c r="HP51" s="276">
        <f t="shared" si="190"/>
        <v>26.760615399598024</v>
      </c>
      <c r="HQ51" s="276">
        <f t="shared" si="191"/>
        <v>30.151441235397161</v>
      </c>
      <c r="HR51" s="276">
        <f t="shared" si="192"/>
        <v>36.62391717811829</v>
      </c>
      <c r="HS51" s="276">
        <f t="shared" si="193"/>
        <v>41.240648624187976</v>
      </c>
      <c r="HT51" s="276">
        <f t="shared" si="194"/>
        <v>45.855980858646241</v>
      </c>
      <c r="HU51" s="276">
        <f t="shared" si="195"/>
        <v>50.469914305557857</v>
      </c>
      <c r="HV51" s="276">
        <f t="shared" si="196"/>
        <v>55.082449388859068</v>
      </c>
      <c r="HW51" s="276">
        <f t="shared" si="197"/>
        <v>53.43688457341684</v>
      </c>
      <c r="HX51" s="276">
        <f t="shared" si="198"/>
        <v>55.954954578834787</v>
      </c>
      <c r="HY51" s="276">
        <f t="shared" si="199"/>
        <v>58.470408992527219</v>
      </c>
      <c r="HZ51" s="276">
        <f t="shared" si="200"/>
        <v>60.983250531384471</v>
      </c>
      <c r="IA51" s="277">
        <f t="shared" si="201"/>
        <v>63.493481909474767</v>
      </c>
      <c r="IB51" s="276">
        <f t="shared" si="202"/>
        <v>0</v>
      </c>
      <c r="IC51" s="276">
        <f t="shared" si="203"/>
        <v>2.9248363176988921</v>
      </c>
      <c r="ID51" s="276">
        <f t="shared" si="204"/>
        <v>5.8483430730582766</v>
      </c>
      <c r="IE51" s="276">
        <f t="shared" si="205"/>
        <v>8.7705208704661679</v>
      </c>
      <c r="IF51" s="276">
        <f t="shared" si="206"/>
        <v>11.69137031403584</v>
      </c>
      <c r="IG51" s="276">
        <f t="shared" si="207"/>
        <v>16.698071284033905</v>
      </c>
      <c r="IH51" s="276">
        <f t="shared" si="208"/>
        <v>20.676661618485433</v>
      </c>
      <c r="II51" s="276">
        <f t="shared" si="209"/>
        <v>24.654562875276245</v>
      </c>
      <c r="IJ51" s="276">
        <f t="shared" si="210"/>
        <v>28.631775173752132</v>
      </c>
      <c r="IK51" s="276">
        <f t="shared" si="211"/>
        <v>32.608298633238213</v>
      </c>
      <c r="IL51" s="276">
        <f t="shared" si="212"/>
        <v>38.913381764900706</v>
      </c>
      <c r="IM51" s="276">
        <f t="shared" si="213"/>
        <v>42.757958061174179</v>
      </c>
      <c r="IN51" s="276">
        <f t="shared" si="214"/>
        <v>46.602034946454744</v>
      </c>
      <c r="IO51" s="276">
        <f t="shared" si="215"/>
        <v>50.445612485615953</v>
      </c>
      <c r="IP51" s="276">
        <f t="shared" si="216"/>
        <v>54.288690743522942</v>
      </c>
      <c r="IQ51" s="276">
        <f t="shared" si="217"/>
        <v>52.648133442800805</v>
      </c>
      <c r="IR51" s="276">
        <f t="shared" si="218"/>
        <v>55.173954399992752</v>
      </c>
      <c r="IS51" s="276">
        <f t="shared" si="219"/>
        <v>57.699228540043492</v>
      </c>
      <c r="IT51" s="276">
        <f t="shared" si="220"/>
        <v>60.223955981333937</v>
      </c>
      <c r="IU51" s="277">
        <f t="shared" si="221"/>
        <v>62.748136842219367</v>
      </c>
      <c r="IV51" s="74">
        <f t="shared" si="50"/>
        <v>25.779274938508109</v>
      </c>
      <c r="IW51" s="275">
        <f t="shared" si="51"/>
        <v>105.86449675851955</v>
      </c>
      <c r="IX51" s="275">
        <f t="shared" si="52"/>
        <v>200.39813596659195</v>
      </c>
      <c r="IY51" s="275">
        <f t="shared" si="53"/>
        <v>284.81707980363001</v>
      </c>
      <c r="IZ51" s="275">
        <f t="shared" si="54"/>
        <v>110.68063588787321</v>
      </c>
      <c r="JA51" s="275">
        <f t="shared" si="55"/>
        <v>154.21474686681239</v>
      </c>
      <c r="JB51" s="74">
        <f t="shared" si="56"/>
        <v>26.583378323852088</v>
      </c>
      <c r="JC51" s="275">
        <f t="shared" si="57"/>
        <v>118.39549520403314</v>
      </c>
      <c r="JD51" s="275">
        <f t="shared" si="58"/>
        <v>217.0213969829249</v>
      </c>
      <c r="JE51" s="275">
        <f t="shared" si="59"/>
        <v>296.91617323811909</v>
      </c>
      <c r="JF51" s="275">
        <f t="shared" si="60"/>
        <v>120.66675683693671</v>
      </c>
      <c r="JG51" s="275">
        <f t="shared" si="61"/>
        <v>164.72911093723229</v>
      </c>
      <c r="JH51" s="524">
        <f t="shared" si="38"/>
        <v>350.06255505628758</v>
      </c>
      <c r="JI51" s="525">
        <f t="shared" si="39"/>
        <v>636.11289281546726</v>
      </c>
      <c r="JJ51" s="524">
        <f t="shared" si="40"/>
        <v>360.11148718896891</v>
      </c>
      <c r="JK51" s="525">
        <f t="shared" si="41"/>
        <v>642.29171074928013</v>
      </c>
      <c r="JL51" s="524">
        <f t="shared" si="42"/>
        <v>710.17404224525649</v>
      </c>
      <c r="JM51" s="525">
        <f t="shared" si="43"/>
        <v>1278.4046035647475</v>
      </c>
      <c r="JN51" s="7">
        <f t="shared" si="62"/>
        <v>0.16745038731536288</v>
      </c>
      <c r="JO51" s="7">
        <f t="shared" si="63"/>
        <v>0.52582954873358534</v>
      </c>
    </row>
    <row r="52" spans="1:275" s="3" customFormat="1" ht="13.5" customHeight="1" x14ac:dyDescent="0.2">
      <c r="A52" s="3" t="str">
        <f>'2021 estimates'!B52</f>
        <v>Cuba</v>
      </c>
      <c r="B52" s="3" t="str">
        <f>VLOOKUP(A52,'2021 estimates'!$B$4:$C$218,2)</f>
        <v>SACA</v>
      </c>
      <c r="C52" s="371" t="str">
        <f>VLOOKUP(A52,'2021 estimates'!$B$4:$F$218,4,FALSE)</f>
        <v>Latin America &amp; Caribbean</v>
      </c>
      <c r="D52" s="695">
        <f>'2021 estimates'!Q52</f>
        <v>3.8098974413656501</v>
      </c>
      <c r="E52" s="4">
        <f>'2021 estimates'!R52</f>
        <v>2.130187779956203</v>
      </c>
      <c r="F52" s="47">
        <f>1000*'2021 estimates'!G52/5</f>
        <v>56278.8</v>
      </c>
      <c r="G52" s="47">
        <f t="shared" si="44"/>
        <v>56278.8</v>
      </c>
      <c r="H52" s="47">
        <f>1000*'2021 estimates'!H52/5</f>
        <v>64441.2</v>
      </c>
      <c r="I52" s="47">
        <f>1000*'2021 estimates'!I52/5</f>
        <v>62250.2</v>
      </c>
      <c r="J52" s="47">
        <f>1000*'2021 estimates'!J52/5</f>
        <v>64811.199999999997</v>
      </c>
      <c r="K52" s="47">
        <f>1000*'2021 estimates'!K52/5</f>
        <v>53251</v>
      </c>
      <c r="L52" s="73">
        <f t="shared" si="45"/>
        <v>53251</v>
      </c>
      <c r="M52" s="47">
        <f>1000*'2021 estimates'!L52/5</f>
        <v>61017</v>
      </c>
      <c r="N52" s="47">
        <f>1000*'2021 estimates'!M52/5</f>
        <v>58845.4</v>
      </c>
      <c r="O52" s="47">
        <f>1000*'2021 estimates'!N52/5</f>
        <v>61174.6</v>
      </c>
      <c r="P52" s="22">
        <v>0</v>
      </c>
      <c r="Q52" s="124">
        <f>IF('2021 estimates'!AD52&lt;&gt;"",'2021 estimates'!AD52*5/4,IF('2021 estimates'!AL52&lt;&gt;"",'2021 estimates'!AL52*15/14,'2021 estimates'!AN52*15/14))/100000</f>
        <v>1.1250000000000001E-5</v>
      </c>
      <c r="R52" s="124">
        <f>IF('2021 estimates'!AE52&lt;&gt;"",'2021 estimates'!AE52,IF('2021 estimates'!AL52&lt;&gt;"",'2021 estimates'!AL52*15/14,'2021 estimates'!AN52*15/14))/100000</f>
        <v>2.4000000000000001E-5</v>
      </c>
      <c r="S52" s="124">
        <f>IF('2021 estimates'!AF52&lt;&gt;"",'2021 estimates'!AF52,IF('2021 estimates'!AL52&lt;&gt;"",'2021 estimates'!AL52*15/14,'2021 estimates'!AN52*15/14))/100000</f>
        <v>3.1000000000000001E-5</v>
      </c>
      <c r="T52" s="124">
        <f>IF('2021 estimates'!AG52&lt;&gt;"",'2021 estimates'!AG52,'2021 estimates'!$AP52)/100000</f>
        <v>1.4227751196172252E-5</v>
      </c>
      <c r="U52" s="22">
        <v>0</v>
      </c>
      <c r="V52" s="124">
        <f>IF('2021 estimates'!AH52&lt;&gt;"",'2021 estimates'!AH52*5/4,IF('2021 estimates'!AM52&lt;&gt;"",'2021 estimates'!AM52*15/14,'2021 estimates'!AN52*15/14))/100000</f>
        <v>1.6249999999999999E-5</v>
      </c>
      <c r="W52" s="124">
        <f>IF('2021 estimates'!AI52&lt;&gt;"",'2021 estimates'!AI52,IF('2021 estimates'!AM52&lt;&gt;"",'2021 estimates'!AM52*15/14,'2021 estimates'!AN52*15/14))/100000</f>
        <v>3.0000000000000001E-5</v>
      </c>
      <c r="X52" s="124">
        <f>IF('2021 estimates'!AJ52&lt;&gt;"",'2021 estimates'!AJ52,IF('2021 estimates'!AM52&lt;&gt;"",'2021 estimates'!AM52*15/14,'2021 estimates'!AN52*15/14))/100000</f>
        <v>3.1999999999999999E-5</v>
      </c>
      <c r="Y52" s="124">
        <f>IF('2021 estimates'!AK52&lt;&gt;"",'2021 estimates'!AK52,'2021 estimates'!$AQ52)/100000</f>
        <v>1.6937799043062206E-5</v>
      </c>
      <c r="Z52" s="81">
        <f>VLOOKUP($A52,'Mortality-WHO Global Health Obs'!$B$3:$Q$218,7,FALSE)</f>
        <v>4.3600000000000002E-3</v>
      </c>
      <c r="AA52" s="82">
        <f>VLOOKUP($A52,'Mortality-WHO Global Health Obs'!$B$3:$Q$218,9,FALSE)</f>
        <v>3.4000000000000002E-4</v>
      </c>
      <c r="AB52" s="82">
        <f>VLOOKUP($A52,'Mortality-WHO Global Health Obs'!$B$3:$Q$218,11,FALSE)</f>
        <v>1.6000000000000001E-4</v>
      </c>
      <c r="AC52" s="82">
        <f>VLOOKUP($A52,'Mortality-WHO Global Health Obs'!$B$3:$Q$218,13,FALSE)</f>
        <v>2.5000000000000001E-4</v>
      </c>
      <c r="AD52" s="82">
        <f>VLOOKUP($A52,'Mortality-WHO Global Health Obs'!$B$3:$Q$218,15,FALSE)</f>
        <v>4.4000000000000002E-4</v>
      </c>
      <c r="AE52" s="81">
        <f>VLOOKUP($A52,'Mortality-WHO Global Health Obs'!$B$3:$Q$218,8,FALSE)</f>
        <v>3.7000000000000002E-3</v>
      </c>
      <c r="AF52" s="82">
        <f>VLOOKUP($A52,'Mortality-WHO Global Health Obs'!$B$3:$Q$218,10,FALSE)</f>
        <v>3.1E-4</v>
      </c>
      <c r="AG52" s="82">
        <f>VLOOKUP($A52,'Mortality-WHO Global Health Obs'!$B$3:$Q$218,12,FALSE)</f>
        <v>1.7000000000000001E-4</v>
      </c>
      <c r="AH52" s="82">
        <f>VLOOKUP($A52,'Mortality-WHO Global Health Obs'!$B$3:$Q$218,14,FALSE)</f>
        <v>1.7000000000000001E-4</v>
      </c>
      <c r="AI52" s="82">
        <f>VLOOKUP($A52,'Mortality-WHO Global Health Obs'!$B$3:$Q$218,16,FALSE)</f>
        <v>2.5999999999999998E-4</v>
      </c>
      <c r="AJ52" s="81">
        <f t="shared" si="233"/>
        <v>9.2876187206090456E-3</v>
      </c>
      <c r="AK52" s="82">
        <f t="shared" ref="AK52:AK69" si="237">AA52*$E52</f>
        <v>7.2426384518510913E-4</v>
      </c>
      <c r="AL52" s="82">
        <f t="shared" ref="AL52:AL69" si="238">AB52*$E52</f>
        <v>3.4083004479299253E-4</v>
      </c>
      <c r="AM52" s="82">
        <f t="shared" ref="AM52:AM69" si="239">AC52*$E52</f>
        <v>5.3254694498905072E-4</v>
      </c>
      <c r="AN52" s="82">
        <f t="shared" ref="AN52:AN69" si="240">AD52*$E52</f>
        <v>9.3728262318072935E-4</v>
      </c>
      <c r="AO52" s="81">
        <f t="shared" ref="AO52:AO69" si="241">AE52*$E52</f>
        <v>7.8816947858379519E-3</v>
      </c>
      <c r="AP52" s="82">
        <f t="shared" ref="AP52:AP69" si="242">AF52*$E52</f>
        <v>6.6035821178642292E-4</v>
      </c>
      <c r="AQ52" s="82">
        <f t="shared" ref="AQ52:AQ69" si="243">AG52*$E52</f>
        <v>3.6213192259255456E-4</v>
      </c>
      <c r="AR52" s="82">
        <f t="shared" ref="AR52:AR69" si="244">AH52*$E52</f>
        <v>3.6213192259255456E-4</v>
      </c>
      <c r="AS52" s="82">
        <f t="shared" ref="AS52:AS69" si="245">AI52*$E52</f>
        <v>5.5384882278861276E-4</v>
      </c>
      <c r="AT52" s="272">
        <f t="shared" si="46"/>
        <v>0</v>
      </c>
      <c r="AU52" s="266">
        <f t="shared" si="2"/>
        <v>0.6331365000000001</v>
      </c>
      <c r="AV52" s="266">
        <f t="shared" si="3"/>
        <v>1.5465887999999999</v>
      </c>
      <c r="AW52" s="266">
        <f t="shared" si="4"/>
        <v>1.9297561999999999</v>
      </c>
      <c r="AX52" s="266">
        <f t="shared" si="47"/>
        <v>0.92211762832535904</v>
      </c>
      <c r="AY52" s="272">
        <f t="shared" si="48"/>
        <v>0</v>
      </c>
      <c r="AZ52" s="266">
        <f t="shared" si="5"/>
        <v>0.86532874999999987</v>
      </c>
      <c r="BA52" s="266">
        <f t="shared" si="6"/>
        <v>1.8305100000000001</v>
      </c>
      <c r="BB52" s="266">
        <f t="shared" si="7"/>
        <v>1.8830528</v>
      </c>
      <c r="BC52" s="266">
        <f t="shared" si="8"/>
        <v>1.0361630813397131</v>
      </c>
      <c r="BD52" s="74">
        <f t="shared" si="49"/>
        <v>0</v>
      </c>
      <c r="BE52" s="515">
        <f t="shared" si="64"/>
        <v>0</v>
      </c>
      <c r="BF52" s="515">
        <f t="shared" si="65"/>
        <v>0.63290730407117279</v>
      </c>
      <c r="BG52" s="515">
        <f t="shared" si="66"/>
        <v>1.265356382222917</v>
      </c>
      <c r="BH52" s="515">
        <f t="shared" si="67"/>
        <v>1.8973475662115449</v>
      </c>
      <c r="BI52" s="515">
        <f t="shared" si="68"/>
        <v>2.895657661203717</v>
      </c>
      <c r="BJ52" s="515">
        <f t="shared" si="69"/>
        <v>4.4409961851862727</v>
      </c>
      <c r="BK52" s="515">
        <f t="shared" si="70"/>
        <v>5.9858081011174988</v>
      </c>
      <c r="BL52" s="515">
        <f t="shared" si="71"/>
        <v>7.5300935884506597</v>
      </c>
      <c r="BM52" s="515">
        <f t="shared" si="72"/>
        <v>9.0738528265778644</v>
      </c>
      <c r="BN52" s="515">
        <f t="shared" si="73"/>
        <v>10.256105202810813</v>
      </c>
      <c r="BO52" s="515">
        <f t="shared" si="74"/>
        <v>12.179887293321197</v>
      </c>
      <c r="BP52" s="515">
        <f t="shared" si="75"/>
        <v>14.102645152306348</v>
      </c>
      <c r="BQ52" s="515">
        <f t="shared" si="76"/>
        <v>16.02437932507242</v>
      </c>
      <c r="BR52" s="515">
        <f t="shared" si="77"/>
        <v>17.945090356635248</v>
      </c>
      <c r="BS52" s="515">
        <f t="shared" si="78"/>
        <v>20.682024334475315</v>
      </c>
      <c r="BT52" s="515">
        <f t="shared" si="79"/>
        <v>21.584334202549826</v>
      </c>
      <c r="BU52" s="515">
        <f t="shared" si="80"/>
        <v>22.4857987474795</v>
      </c>
      <c r="BV52" s="515">
        <f t="shared" si="81"/>
        <v>23.386418761199835</v>
      </c>
      <c r="BW52" s="516">
        <f t="shared" si="82"/>
        <v>24.28619503490442</v>
      </c>
      <c r="BX52" s="515">
        <v>0</v>
      </c>
      <c r="BY52" s="515">
        <f t="shared" si="83"/>
        <v>0</v>
      </c>
      <c r="BZ52" s="515">
        <f t="shared" si="84"/>
        <v>0.86504313084287832</v>
      </c>
      <c r="CA52" s="515">
        <f t="shared" si="85"/>
        <v>1.7295152119202075</v>
      </c>
      <c r="CB52" s="515">
        <f t="shared" si="86"/>
        <v>2.5934166202049078</v>
      </c>
      <c r="CC52" s="515">
        <f t="shared" si="87"/>
        <v>3.9608716529104582</v>
      </c>
      <c r="CD52" s="515">
        <f t="shared" si="88"/>
        <v>5.7896161714787215</v>
      </c>
      <c r="CE52" s="515">
        <f t="shared" si="89"/>
        <v>7.6176985631744198</v>
      </c>
      <c r="CF52" s="515">
        <f t="shared" si="90"/>
        <v>9.4451190677314205</v>
      </c>
      <c r="CG52" s="515">
        <f t="shared" si="91"/>
        <v>11.27187792479679</v>
      </c>
      <c r="CH52" s="515">
        <f t="shared" si="92"/>
        <v>12.631817363507043</v>
      </c>
      <c r="CI52" s="515">
        <f t="shared" si="93"/>
        <v>14.509955712327489</v>
      </c>
      <c r="CJ52" s="515">
        <f t="shared" si="94"/>
        <v>16.387414050431008</v>
      </c>
      <c r="CK52" s="515">
        <f t="shared" si="95"/>
        <v>18.264192624026606</v>
      </c>
      <c r="CL52" s="515">
        <f t="shared" si="96"/>
        <v>20.140291679234142</v>
      </c>
      <c r="CM52" s="515">
        <f t="shared" si="97"/>
        <v>22.887130385865785</v>
      </c>
      <c r="CN52" s="515">
        <f t="shared" si="98"/>
        <v>23.910334107227275</v>
      </c>
      <c r="CO52" s="515">
        <f t="shared" si="99"/>
        <v>24.932971285316359</v>
      </c>
      <c r="CP52" s="515">
        <f t="shared" si="100"/>
        <v>25.955042233825488</v>
      </c>
      <c r="CQ52" s="516">
        <f t="shared" si="101"/>
        <v>26.976547266273414</v>
      </c>
      <c r="CR52" s="515">
        <f t="shared" si="102"/>
        <v>0</v>
      </c>
      <c r="CS52" s="515">
        <f t="shared" si="103"/>
        <v>0.31656825000000005</v>
      </c>
      <c r="CT52" s="515">
        <f t="shared" si="104"/>
        <v>0.94947555407117279</v>
      </c>
      <c r="CU52" s="515">
        <f t="shared" si="105"/>
        <v>1.581924632222917</v>
      </c>
      <c r="CV52" s="515">
        <f t="shared" si="106"/>
        <v>2.2139158162115451</v>
      </c>
      <c r="CW52" s="515">
        <f t="shared" si="107"/>
        <v>3.6689520612037168</v>
      </c>
      <c r="CX52" s="515">
        <f t="shared" si="108"/>
        <v>5.2142905851862729</v>
      </c>
      <c r="CY52" s="515">
        <f t="shared" si="109"/>
        <v>6.759102501117499</v>
      </c>
      <c r="CZ52" s="515">
        <f t="shared" si="110"/>
        <v>8.303387988450659</v>
      </c>
      <c r="DA52" s="515">
        <f t="shared" si="111"/>
        <v>9.8471472265778637</v>
      </c>
      <c r="DB52" s="515">
        <f t="shared" si="112"/>
        <v>11.220983302810813</v>
      </c>
      <c r="DC52" s="515">
        <f t="shared" si="113"/>
        <v>13.144765393321197</v>
      </c>
      <c r="DD52" s="515">
        <f t="shared" si="114"/>
        <v>15.067523252306348</v>
      </c>
      <c r="DE52" s="515">
        <f t="shared" si="115"/>
        <v>16.98925742507242</v>
      </c>
      <c r="DF52" s="515">
        <f t="shared" si="116"/>
        <v>18.909968456635248</v>
      </c>
      <c r="DG52" s="515">
        <f t="shared" si="117"/>
        <v>21.143083148637995</v>
      </c>
      <c r="DH52" s="515">
        <f t="shared" si="118"/>
        <v>22.045393016712506</v>
      </c>
      <c r="DI52" s="515">
        <f t="shared" si="119"/>
        <v>22.946857561642179</v>
      </c>
      <c r="DJ52" s="515">
        <f t="shared" si="120"/>
        <v>23.847477575362515</v>
      </c>
      <c r="DK52" s="516">
        <f t="shared" si="121"/>
        <v>24.7472538490671</v>
      </c>
      <c r="DL52" s="515">
        <f t="shared" si="122"/>
        <v>0</v>
      </c>
      <c r="DM52" s="515">
        <f t="shared" si="123"/>
        <v>0.43266437499999993</v>
      </c>
      <c r="DN52" s="515">
        <f t="shared" si="124"/>
        <v>1.2977075058428782</v>
      </c>
      <c r="DO52" s="515">
        <f t="shared" si="125"/>
        <v>2.1621795869202076</v>
      </c>
      <c r="DP52" s="515">
        <f t="shared" si="126"/>
        <v>3.0260809952049077</v>
      </c>
      <c r="DQ52" s="515">
        <f t="shared" si="127"/>
        <v>4.8761266529104583</v>
      </c>
      <c r="DR52" s="515">
        <f t="shared" si="128"/>
        <v>6.7048711714787217</v>
      </c>
      <c r="DS52" s="515">
        <f t="shared" si="129"/>
        <v>8.53295356317442</v>
      </c>
      <c r="DT52" s="515">
        <f t="shared" si="130"/>
        <v>10.360374067731421</v>
      </c>
      <c r="DU52" s="515">
        <f t="shared" si="131"/>
        <v>12.18713292479679</v>
      </c>
      <c r="DV52" s="515">
        <f t="shared" si="132"/>
        <v>13.573343763507044</v>
      </c>
      <c r="DW52" s="515">
        <f t="shared" si="133"/>
        <v>15.45148211232749</v>
      </c>
      <c r="DX52" s="515">
        <f t="shared" si="134"/>
        <v>17.328940450431009</v>
      </c>
      <c r="DY52" s="515">
        <f t="shared" si="135"/>
        <v>19.205719024026607</v>
      </c>
      <c r="DZ52" s="515">
        <f t="shared" si="136"/>
        <v>21.081818079234143</v>
      </c>
      <c r="EA52" s="515">
        <f t="shared" si="137"/>
        <v>23.405211926535642</v>
      </c>
      <c r="EB52" s="515">
        <f t="shared" si="138"/>
        <v>24.428415647897133</v>
      </c>
      <c r="EC52" s="515">
        <f t="shared" si="139"/>
        <v>25.451052825986217</v>
      </c>
      <c r="ED52" s="515">
        <f t="shared" si="140"/>
        <v>26.473123774495345</v>
      </c>
      <c r="EE52" s="516">
        <f t="shared" si="141"/>
        <v>27.494628806943272</v>
      </c>
      <c r="EF52" s="276">
        <f t="shared" si="142"/>
        <v>0</v>
      </c>
      <c r="EG52" s="276">
        <f t="shared" si="143"/>
        <v>2.2919592882727414E-4</v>
      </c>
      <c r="EH52" s="276">
        <f t="shared" si="144"/>
        <v>6.8742184825589165E-4</v>
      </c>
      <c r="EI52" s="276">
        <f t="shared" si="145"/>
        <v>1.1453160113721937E-3</v>
      </c>
      <c r="EJ52" s="276">
        <f t="shared" si="146"/>
        <v>1.6028786583682912E-3</v>
      </c>
      <c r="EK52" s="276">
        <f t="shared" si="147"/>
        <v>1.2502760174444925E-3</v>
      </c>
      <c r="EL52" s="276">
        <f t="shared" si="148"/>
        <v>1.7768840687730711E-3</v>
      </c>
      <c r="EM52" s="276">
        <f t="shared" si="149"/>
        <v>2.303312666839195E-3</v>
      </c>
      <c r="EN52" s="276">
        <f t="shared" si="150"/>
        <v>2.8295618727955073E-3</v>
      </c>
      <c r="EO52" s="276">
        <f t="shared" si="151"/>
        <v>3.3556317477738103E-3</v>
      </c>
      <c r="EP52" s="276">
        <f t="shared" si="152"/>
        <v>5.9741094896151054E-3</v>
      </c>
      <c r="EQ52" s="276">
        <f t="shared" si="153"/>
        <v>6.9983410148496857E-3</v>
      </c>
      <c r="ER52" s="276">
        <f t="shared" si="154"/>
        <v>8.0220272339279926E-3</v>
      </c>
      <c r="ES52" s="276">
        <f t="shared" si="155"/>
        <v>9.0451684371738398E-3</v>
      </c>
      <c r="ET52" s="276">
        <f t="shared" si="156"/>
        <v>1.0067764914756475E-2</v>
      </c>
      <c r="EU52" s="276">
        <f t="shared" si="157"/>
        <v>1.9807760250848711E-2</v>
      </c>
      <c r="EV52" s="276">
        <f t="shared" si="158"/>
        <v>2.0653083395687506E-2</v>
      </c>
      <c r="EW52" s="276">
        <f t="shared" si="159"/>
        <v>2.1497614605023342E-2</v>
      </c>
      <c r="EX52" s="276">
        <f t="shared" si="160"/>
        <v>2.2341354620775855E-2</v>
      </c>
      <c r="EY52" s="277">
        <f t="shared" si="161"/>
        <v>2.318430418416962E-2</v>
      </c>
      <c r="EZ52" s="276">
        <f t="shared" si="162"/>
        <v>0</v>
      </c>
      <c r="FA52" s="276">
        <f t="shared" si="163"/>
        <v>2.8561915712154031E-4</v>
      </c>
      <c r="FB52" s="276">
        <f t="shared" si="164"/>
        <v>8.5666892267046314E-4</v>
      </c>
      <c r="FC52" s="276">
        <f t="shared" si="165"/>
        <v>1.4273417152996476E-3</v>
      </c>
      <c r="FD52" s="276">
        <f t="shared" si="166"/>
        <v>1.9976377838640809E-3</v>
      </c>
      <c r="FE52" s="276">
        <f t="shared" si="167"/>
        <v>1.7654814317368324E-3</v>
      </c>
      <c r="FF52" s="276">
        <f t="shared" si="168"/>
        <v>2.4276083043019018E-3</v>
      </c>
      <c r="FG52" s="276">
        <f t="shared" si="169"/>
        <v>3.0894954429998723E-3</v>
      </c>
      <c r="FH52" s="276">
        <f t="shared" si="170"/>
        <v>3.7511429346303122E-3</v>
      </c>
      <c r="FI52" s="276">
        <f t="shared" si="171"/>
        <v>4.4125508659613637E-3</v>
      </c>
      <c r="FJ52" s="276">
        <f t="shared" si="172"/>
        <v>4.9144511795544349E-3</v>
      </c>
      <c r="FK52" s="276">
        <f t="shared" si="173"/>
        <v>5.5944618964820251E-3</v>
      </c>
      <c r="FL52" s="276">
        <f t="shared" si="174"/>
        <v>6.2742264044040718E-3</v>
      </c>
      <c r="FM52" s="276">
        <f t="shared" si="175"/>
        <v>6.9537447924645744E-3</v>
      </c>
      <c r="FN52" s="276">
        <f t="shared" si="176"/>
        <v>7.6330171497752536E-3</v>
      </c>
      <c r="FO52" s="276">
        <f t="shared" si="177"/>
        <v>1.295935997822336E-2</v>
      </c>
      <c r="FP52" s="276">
        <f t="shared" si="178"/>
        <v>1.3525903250627903E-2</v>
      </c>
      <c r="FQ52" s="276">
        <f t="shared" si="179"/>
        <v>1.4092132830585078E-2</v>
      </c>
      <c r="FR52" s="276">
        <f t="shared" si="180"/>
        <v>1.4658048891784977E-2</v>
      </c>
      <c r="FS52" s="277">
        <f t="shared" si="181"/>
        <v>1.522365160782152E-2</v>
      </c>
      <c r="FT52" s="74">
        <f>SUM($EF52:EF52)</f>
        <v>0</v>
      </c>
      <c r="FU52" s="276">
        <f>SUM($EF52:EG52)</f>
        <v>2.2919592882727414E-4</v>
      </c>
      <c r="FV52" s="276">
        <f>SUM($EF52:EH52)</f>
        <v>9.1661777708316582E-4</v>
      </c>
      <c r="FW52" s="276">
        <f>SUM($EF52:EI52)</f>
        <v>2.0619337884553593E-3</v>
      </c>
      <c r="FX52" s="276">
        <f>SUM($EF52:EJ52)</f>
        <v>3.6648124468236505E-3</v>
      </c>
      <c r="FY52" s="276">
        <f>SUM($EF52:EK52)</f>
        <v>4.9150884642681428E-3</v>
      </c>
      <c r="FZ52" s="276">
        <f>SUM($EF52:EL52)</f>
        <v>6.6919725330412136E-3</v>
      </c>
      <c r="GA52" s="276">
        <f>SUM($EF52:EM52)</f>
        <v>8.9952851998804095E-3</v>
      </c>
      <c r="GB52" s="276">
        <f>SUM($EF52:EN52)</f>
        <v>1.1824847072675917E-2</v>
      </c>
      <c r="GC52" s="276">
        <f>SUM($EF52:EO52)</f>
        <v>1.5180478820449726E-2</v>
      </c>
      <c r="GD52" s="276">
        <f>SUM($EF52:EP52)</f>
        <v>2.115458831006483E-2</v>
      </c>
      <c r="GE52" s="276">
        <f>SUM($EF52:EQ52)</f>
        <v>2.8152929324914516E-2</v>
      </c>
      <c r="GF52" s="276">
        <f>SUM($EF52:ER52)</f>
        <v>3.6174956558842508E-2</v>
      </c>
      <c r="GG52" s="276">
        <f>SUM($EF52:ES52)</f>
        <v>4.5220124996016346E-2</v>
      </c>
      <c r="GH52" s="276">
        <f>SUM($EF52:ET52)</f>
        <v>5.5287889910772825E-2</v>
      </c>
      <c r="GI52" s="276">
        <f>SUM($EF52:EU52)</f>
        <v>7.5095650161621536E-2</v>
      </c>
      <c r="GJ52" s="276">
        <f>SUM($EF52:EV52)</f>
        <v>9.5748733557309035E-2</v>
      </c>
      <c r="GK52" s="276">
        <f>SUM($EF52:EW52)</f>
        <v>0.11724634816233237</v>
      </c>
      <c r="GL52" s="276">
        <f>SUM($EF52:EX52)</f>
        <v>0.13958770278310823</v>
      </c>
      <c r="GM52" s="276">
        <f>SUM($EF52:EY52)</f>
        <v>0.16277200696727784</v>
      </c>
      <c r="GN52" s="74">
        <f>SUM($EZ52:EZ52)</f>
        <v>0</v>
      </c>
      <c r="GO52" s="276">
        <f>SUM($EZ52:FA52)</f>
        <v>2.8561915712154031E-4</v>
      </c>
      <c r="GP52" s="276">
        <f>SUM($EZ52:FB52)</f>
        <v>1.1422880797920035E-3</v>
      </c>
      <c r="GQ52" s="276">
        <f>SUM($EZ52:FC52)</f>
        <v>2.5696297950916509E-3</v>
      </c>
      <c r="GR52" s="276">
        <f>SUM($EZ52:FD52)</f>
        <v>4.5672675789557322E-3</v>
      </c>
      <c r="GS52" s="276">
        <f>SUM($EZ52:FE52)</f>
        <v>6.3327490106925644E-3</v>
      </c>
      <c r="GT52" s="276">
        <f>SUM($EZ52:FF52)</f>
        <v>8.7603573149944661E-3</v>
      </c>
      <c r="GU52" s="276">
        <f>SUM($EZ52:FG52)</f>
        <v>1.1849852757994338E-2</v>
      </c>
      <c r="GV52" s="276">
        <f>SUM($EZ52:FH52)</f>
        <v>1.5600995692624652E-2</v>
      </c>
      <c r="GW52" s="276">
        <f>SUM($EZ52:FI52)</f>
        <v>2.0013546558586014E-2</v>
      </c>
      <c r="GX52" s="276">
        <f>SUM($EZ52:FJ52)</f>
        <v>2.4927997738140448E-2</v>
      </c>
      <c r="GY52" s="276">
        <f>SUM($EZ52:FK52)</f>
        <v>3.0522459634622474E-2</v>
      </c>
      <c r="GZ52" s="276">
        <f>SUM($EZ52:FL52)</f>
        <v>3.6796686039026548E-2</v>
      </c>
      <c r="HA52" s="276">
        <f>SUM($EZ52:FM52)</f>
        <v>4.3750430831491119E-2</v>
      </c>
      <c r="HB52" s="276">
        <f>SUM($EZ52:FN52)</f>
        <v>5.1383447981266372E-2</v>
      </c>
      <c r="HC52" s="276">
        <f>SUM($EZ52:FO52)</f>
        <v>6.434280795948974E-2</v>
      </c>
      <c r="HD52" s="276">
        <f>SUM($EZ52:FP52)</f>
        <v>7.7868711210117639E-2</v>
      </c>
      <c r="HE52" s="276">
        <f>SUM($EZ52:FQ52)</f>
        <v>9.1960844040702719E-2</v>
      </c>
      <c r="HF52" s="276">
        <f>SUM($EZ52:FR52)</f>
        <v>0.10661889293248769</v>
      </c>
      <c r="HG52" s="277">
        <f>SUM($EZ52:FS52)</f>
        <v>0.12184254454030921</v>
      </c>
      <c r="HH52" s="74">
        <f t="shared" si="234"/>
        <v>0</v>
      </c>
      <c r="HI52" s="276">
        <f t="shared" si="183"/>
        <v>0.63290730407117279</v>
      </c>
      <c r="HJ52" s="276">
        <f t="shared" si="184"/>
        <v>1.265356382222917</v>
      </c>
      <c r="HK52" s="276">
        <f t="shared" si="185"/>
        <v>1.8973475662115449</v>
      </c>
      <c r="HL52" s="276">
        <f t="shared" si="186"/>
        <v>2.5288811875531767</v>
      </c>
      <c r="HM52" s="276">
        <f t="shared" si="187"/>
        <v>4.4409961851862727</v>
      </c>
      <c r="HN52" s="276">
        <f t="shared" si="188"/>
        <v>5.9858081011174988</v>
      </c>
      <c r="HO52" s="276">
        <f t="shared" si="189"/>
        <v>7.5300935884506597</v>
      </c>
      <c r="HP52" s="276">
        <f t="shared" si="190"/>
        <v>9.0738528265778644</v>
      </c>
      <c r="HQ52" s="276">
        <f t="shared" si="191"/>
        <v>10.617085994830092</v>
      </c>
      <c r="HR52" s="276">
        <f t="shared" si="192"/>
        <v>12.179887293321197</v>
      </c>
      <c r="HS52" s="276">
        <f t="shared" si="193"/>
        <v>14.102645152306348</v>
      </c>
      <c r="HT52" s="276">
        <f t="shared" si="194"/>
        <v>16.02437932507242</v>
      </c>
      <c r="HU52" s="276">
        <f t="shared" si="195"/>
        <v>17.945090356635248</v>
      </c>
      <c r="HV52" s="276">
        <f t="shared" si="196"/>
        <v>19.864778791720493</v>
      </c>
      <c r="HW52" s="276">
        <f t="shared" si="197"/>
        <v>21.584334202549826</v>
      </c>
      <c r="HX52" s="276">
        <f t="shared" si="198"/>
        <v>22.4857987474795</v>
      </c>
      <c r="HY52" s="276">
        <f t="shared" si="199"/>
        <v>23.386418761199835</v>
      </c>
      <c r="HZ52" s="276">
        <f t="shared" si="200"/>
        <v>24.28619503490442</v>
      </c>
      <c r="IA52" s="277">
        <f t="shared" si="201"/>
        <v>25.18512835904561</v>
      </c>
      <c r="IB52" s="276">
        <f t="shared" si="202"/>
        <v>0</v>
      </c>
      <c r="IC52" s="276">
        <f t="shared" si="203"/>
        <v>0.86504313084287832</v>
      </c>
      <c r="ID52" s="276">
        <f t="shared" si="204"/>
        <v>1.7295152119202075</v>
      </c>
      <c r="IE52" s="276">
        <f t="shared" si="205"/>
        <v>2.5934166202049078</v>
      </c>
      <c r="IF52" s="276">
        <f t="shared" si="206"/>
        <v>3.4567477324210434</v>
      </c>
      <c r="IG52" s="276">
        <f t="shared" si="207"/>
        <v>5.7896161714787215</v>
      </c>
      <c r="IH52" s="276">
        <f t="shared" si="208"/>
        <v>7.6176985631744198</v>
      </c>
      <c r="II52" s="276">
        <f t="shared" si="209"/>
        <v>9.4451190677314205</v>
      </c>
      <c r="IJ52" s="276">
        <f t="shared" si="210"/>
        <v>11.27187792479679</v>
      </c>
      <c r="IK52" s="276">
        <f t="shared" si="211"/>
        <v>13.097975373930829</v>
      </c>
      <c r="IL52" s="276">
        <f t="shared" si="212"/>
        <v>14.509955712327489</v>
      </c>
      <c r="IM52" s="276">
        <f t="shared" si="213"/>
        <v>16.387414050431008</v>
      </c>
      <c r="IN52" s="276">
        <f t="shared" si="214"/>
        <v>18.264192624026606</v>
      </c>
      <c r="IO52" s="276">
        <f t="shared" si="215"/>
        <v>20.140291679234142</v>
      </c>
      <c r="IP52" s="276">
        <f t="shared" si="216"/>
        <v>22.015711462084369</v>
      </c>
      <c r="IQ52" s="276">
        <f t="shared" si="217"/>
        <v>23.910334107227275</v>
      </c>
      <c r="IR52" s="276">
        <f t="shared" si="218"/>
        <v>24.932971285316359</v>
      </c>
      <c r="IS52" s="276">
        <f t="shared" si="219"/>
        <v>25.955042233825488</v>
      </c>
      <c r="IT52" s="276">
        <f t="shared" si="220"/>
        <v>26.976547266273414</v>
      </c>
      <c r="IU52" s="277">
        <f t="shared" si="221"/>
        <v>27.997486696005303</v>
      </c>
      <c r="IV52" s="74">
        <f t="shared" si="50"/>
        <v>1.7982088624072383</v>
      </c>
      <c r="IW52" s="275">
        <f t="shared" si="51"/>
        <v>10.486186641263414</v>
      </c>
      <c r="IX52" s="275">
        <f t="shared" si="52"/>
        <v>24.196691456284761</v>
      </c>
      <c r="IY52" s="275">
        <f t="shared" si="53"/>
        <v>35.387810468836882</v>
      </c>
      <c r="IZ52" s="275">
        <f t="shared" si="54"/>
        <v>12.160362319985138</v>
      </c>
      <c r="JA52" s="275">
        <f t="shared" si="55"/>
        <v>17.967224357198074</v>
      </c>
      <c r="JB52" s="74">
        <f t="shared" si="56"/>
        <v>2.5976409191108205</v>
      </c>
      <c r="JC52" s="275">
        <f t="shared" si="57"/>
        <v>13.980934900307124</v>
      </c>
      <c r="JD52" s="275">
        <f t="shared" si="58"/>
        <v>29.441763835003236</v>
      </c>
      <c r="JE52" s="275">
        <f t="shared" si="59"/>
        <v>41.591511324496793</v>
      </c>
      <c r="JF52" s="275">
        <f t="shared" si="60"/>
        <v>15.340113218140393</v>
      </c>
      <c r="JG52" s="275">
        <f t="shared" si="61"/>
        <v>21.902962744729493</v>
      </c>
      <c r="JH52" s="524">
        <f t="shared" si="38"/>
        <v>114.15961850023228</v>
      </c>
      <c r="JI52" s="525">
        <f t="shared" si="39"/>
        <v>228.83594159312631</v>
      </c>
      <c r="JJ52" s="524">
        <f t="shared" si="40"/>
        <v>136.19570254859545</v>
      </c>
      <c r="JK52" s="525">
        <f t="shared" si="41"/>
        <v>263.41290598217353</v>
      </c>
      <c r="JL52" s="524">
        <f t="shared" si="42"/>
        <v>250.35532104882773</v>
      </c>
      <c r="JM52" s="525">
        <f t="shared" si="43"/>
        <v>492.24884757529981</v>
      </c>
      <c r="JN52" s="7">
        <f t="shared" si="62"/>
        <v>0.1066713378920392</v>
      </c>
      <c r="JO52" s="7">
        <f t="shared" si="63"/>
        <v>0.28461455150758708</v>
      </c>
    </row>
    <row r="53" spans="1:275" s="3" customFormat="1" ht="13.5" customHeight="1" x14ac:dyDescent="0.2">
      <c r="A53" s="3" t="str">
        <f>'2021 estimates'!B53</f>
        <v>Curaçao</v>
      </c>
      <c r="B53" s="3" t="str">
        <f>VLOOKUP(A53,'2021 estimates'!$B$4:$C$218,2)</f>
        <v>NAC</v>
      </c>
      <c r="C53" s="371" t="str">
        <f>VLOOKUP(A53,'2021 estimates'!$B$4:$F$218,4,FALSE)</f>
        <v>Latin America &amp; Caribbean</v>
      </c>
      <c r="D53" s="695">
        <f>'2021 estimates'!Q53</f>
        <v>6.5</v>
      </c>
      <c r="E53" s="4">
        <f>'2021 estimates'!R53</f>
        <v>2.5477234822142574</v>
      </c>
      <c r="F53" s="47">
        <f>1000*'2021 estimates'!G53/5</f>
        <v>884.6</v>
      </c>
      <c r="G53" s="47">
        <f t="shared" si="44"/>
        <v>884.6</v>
      </c>
      <c r="H53" s="47">
        <f>1000*'2021 estimates'!H53/5</f>
        <v>1048.4000000000001</v>
      </c>
      <c r="I53" s="47">
        <f>1000*'2021 estimates'!I53/5</f>
        <v>1068.5999999999999</v>
      </c>
      <c r="J53" s="47">
        <f>1000*'2021 estimates'!J53/5</f>
        <v>1117.4000000000001</v>
      </c>
      <c r="K53" s="47">
        <f>1000*'2021 estimates'!K53/5</f>
        <v>849.2</v>
      </c>
      <c r="L53" s="73">
        <f t="shared" si="45"/>
        <v>849.2</v>
      </c>
      <c r="M53" s="47">
        <f>1000*'2021 estimates'!L53/5</f>
        <v>997</v>
      </c>
      <c r="N53" s="47">
        <f>1000*'2021 estimates'!M53/5</f>
        <v>1028.4000000000001</v>
      </c>
      <c r="O53" s="47">
        <f>1000*'2021 estimates'!N53/5</f>
        <v>1069.5999999999999</v>
      </c>
      <c r="P53" s="22">
        <v>0</v>
      </c>
      <c r="Q53" s="124">
        <f>IF('2021 estimates'!AD53&lt;&gt;"",'2021 estimates'!AD53*5/4,IF('2021 estimates'!AL53&lt;&gt;"",'2021 estimates'!AL53*15/14,'2021 estimates'!AN53*15/14))/100000</f>
        <v>1.2500000000000001E-6</v>
      </c>
      <c r="R53" s="124">
        <f>IF('2021 estimates'!AE53&lt;&gt;"",'2021 estimates'!AE53,IF('2021 estimates'!AL53&lt;&gt;"",'2021 estimates'!AL53*15/14,'2021 estimates'!AN53*15/14))/100000</f>
        <v>1.9999999999999999E-6</v>
      </c>
      <c r="S53" s="124">
        <f>IF('2021 estimates'!AF53&lt;&gt;"",'2021 estimates'!AF53,IF('2021 estimates'!AL53&lt;&gt;"",'2021 estimates'!AL53*15/14,'2021 estimates'!AN53*15/14))/100000</f>
        <v>0</v>
      </c>
      <c r="T53" s="124">
        <f>IF('2021 estimates'!AG53&lt;&gt;"",'2021 estimates'!AG53,'2021 estimates'!$AP53)/100000</f>
        <v>5.6145900725041841E-7</v>
      </c>
      <c r="U53" s="22">
        <v>0</v>
      </c>
      <c r="V53" s="124">
        <f>IF('2021 estimates'!AH53&lt;&gt;"",'2021 estimates'!AH53*5/4,IF('2021 estimates'!AM53&lt;&gt;"",'2021 estimates'!AM53*15/14,'2021 estimates'!AN53*15/14))/100000</f>
        <v>1.2500000000000001E-6</v>
      </c>
      <c r="W53" s="124">
        <f>IF('2021 estimates'!AI53&lt;&gt;"",'2021 estimates'!AI53,IF('2021 estimates'!AM53&lt;&gt;"",'2021 estimates'!AM53*15/14,'2021 estimates'!AN53*15/14))/100000</f>
        <v>1.9999999999999999E-6</v>
      </c>
      <c r="X53" s="124">
        <f>IF('2021 estimates'!AJ53&lt;&gt;"",'2021 estimates'!AJ53,IF('2021 estimates'!AM53&lt;&gt;"",'2021 estimates'!AM53*15/14,'2021 estimates'!AN53*15/14))/100000</f>
        <v>1.9999999999999999E-6</v>
      </c>
      <c r="Y53" s="124">
        <f>IF('2021 estimates'!AK53&lt;&gt;"",'2021 estimates'!AK53,'2021 estimates'!$AQ53)/100000</f>
        <v>1.1229180145008368E-6</v>
      </c>
      <c r="Z53" s="81">
        <f>VLOOKUP($A53,'Mortality-WHO Global Health Obs'!$B$3:$Q$218,7,FALSE)</f>
        <v>1.5740000000000001E-2</v>
      </c>
      <c r="AA53" s="82">
        <f>VLOOKUP($A53,'Mortality-WHO Global Health Obs'!$B$3:$Q$218,9,FALSE)</f>
        <v>4.8000000000000001E-4</v>
      </c>
      <c r="AB53" s="82">
        <f>VLOOKUP($A53,'Mortality-WHO Global Health Obs'!$B$3:$Q$218,11,FALSE)</f>
        <v>2.4000000000000001E-4</v>
      </c>
      <c r="AC53" s="82">
        <f>VLOOKUP($A53,'Mortality-WHO Global Health Obs'!$B$3:$Q$218,13,FALSE)</f>
        <v>4.0999999999999999E-4</v>
      </c>
      <c r="AD53" s="82">
        <f>VLOOKUP($A53,'Mortality-WHO Global Health Obs'!$B$3:$Q$218,15,FALSE)</f>
        <v>4.6999999999999999E-4</v>
      </c>
      <c r="AE53" s="81">
        <f>VLOOKUP($A53,'Mortality-WHO Global Health Obs'!$B$3:$Q$218,8,FALSE)</f>
        <v>1.4069999999999999E-2</v>
      </c>
      <c r="AF53" s="82">
        <f>VLOOKUP($A53,'Mortality-WHO Global Health Obs'!$B$3:$Q$218,10,FALSE)</f>
        <v>2.7E-4</v>
      </c>
      <c r="AG53" s="82">
        <f>VLOOKUP($A53,'Mortality-WHO Global Health Obs'!$B$3:$Q$218,12,FALSE)</f>
        <v>1.8000000000000001E-4</v>
      </c>
      <c r="AH53" s="82">
        <f>VLOOKUP($A53,'Mortality-WHO Global Health Obs'!$B$3:$Q$218,14,FALSE)</f>
        <v>2.5999999999999998E-4</v>
      </c>
      <c r="AI53" s="82">
        <f>VLOOKUP($A53,'Mortality-WHO Global Health Obs'!$B$3:$Q$218,16,FALSE)</f>
        <v>3.1E-4</v>
      </c>
      <c r="AJ53" s="81">
        <f t="shared" si="233"/>
        <v>4.0101167610052411E-2</v>
      </c>
      <c r="AK53" s="82">
        <f t="shared" si="237"/>
        <v>1.2229072714628436E-3</v>
      </c>
      <c r="AL53" s="82">
        <f t="shared" si="238"/>
        <v>6.114536357314218E-4</v>
      </c>
      <c r="AM53" s="82">
        <f t="shared" si="239"/>
        <v>1.0445666277078456E-3</v>
      </c>
      <c r="AN53" s="82">
        <f t="shared" si="240"/>
        <v>1.1974300366407009E-3</v>
      </c>
      <c r="AO53" s="81">
        <f t="shared" si="241"/>
        <v>3.5846469394754596E-2</v>
      </c>
      <c r="AP53" s="82">
        <f t="shared" si="242"/>
        <v>6.8788534019784955E-4</v>
      </c>
      <c r="AQ53" s="82">
        <f t="shared" si="243"/>
        <v>4.5859022679856635E-4</v>
      </c>
      <c r="AR53" s="82">
        <f t="shared" si="244"/>
        <v>6.6240810537570682E-4</v>
      </c>
      <c r="AS53" s="82">
        <f t="shared" si="245"/>
        <v>7.8979427948641981E-4</v>
      </c>
      <c r="AT53" s="272">
        <f t="shared" si="46"/>
        <v>0</v>
      </c>
      <c r="AU53" s="266">
        <f t="shared" si="2"/>
        <v>1.1057500000000002E-3</v>
      </c>
      <c r="AV53" s="266">
        <f t="shared" si="3"/>
        <v>2.0968000000000002E-3</v>
      </c>
      <c r="AW53" s="266">
        <f t="shared" si="4"/>
        <v>0</v>
      </c>
      <c r="AX53" s="266">
        <f t="shared" si="47"/>
        <v>6.2737429470161759E-4</v>
      </c>
      <c r="AY53" s="272">
        <f t="shared" si="48"/>
        <v>0</v>
      </c>
      <c r="AZ53" s="266">
        <f t="shared" si="5"/>
        <v>1.0615000000000002E-3</v>
      </c>
      <c r="BA53" s="266">
        <f t="shared" si="6"/>
        <v>1.9940000000000001E-3</v>
      </c>
      <c r="BB53" s="266">
        <f t="shared" si="7"/>
        <v>2.0568000000000001E-3</v>
      </c>
      <c r="BC53" s="266">
        <f t="shared" si="8"/>
        <v>1.201073108310095E-3</v>
      </c>
      <c r="BD53" s="74">
        <f t="shared" si="49"/>
        <v>0</v>
      </c>
      <c r="BE53" s="515">
        <f t="shared" si="64"/>
        <v>0</v>
      </c>
      <c r="BF53" s="515">
        <f t="shared" si="65"/>
        <v>1.1050742983867076E-3</v>
      </c>
      <c r="BG53" s="515">
        <f t="shared" si="66"/>
        <v>2.208798019362196E-3</v>
      </c>
      <c r="BH53" s="515">
        <f t="shared" si="67"/>
        <v>3.3111728135479176E-3</v>
      </c>
      <c r="BI53" s="515">
        <f t="shared" si="68"/>
        <v>5.2292005714426014E-3</v>
      </c>
      <c r="BJ53" s="515">
        <f t="shared" si="69"/>
        <v>7.3221632830310548E-3</v>
      </c>
      <c r="BK53" s="515">
        <f t="shared" si="70"/>
        <v>9.4138466361341159E-3</v>
      </c>
      <c r="BL53" s="515">
        <f t="shared" si="71"/>
        <v>1.1504251412781072E-2</v>
      </c>
      <c r="BM53" s="515">
        <f t="shared" si="72"/>
        <v>1.3593378394523178E-2</v>
      </c>
      <c r="BN53" s="515">
        <f t="shared" si="73"/>
        <v>1.5983365726914271E-2</v>
      </c>
      <c r="BO53" s="515">
        <f t="shared" si="74"/>
        <v>1.5966678753322642E-2</v>
      </c>
      <c r="BP53" s="515">
        <f t="shared" si="75"/>
        <v>1.5950009201286173E-2</v>
      </c>
      <c r="BQ53" s="515">
        <f t="shared" si="76"/>
        <v>1.5933357052616389E-2</v>
      </c>
      <c r="BR53" s="515">
        <f t="shared" si="77"/>
        <v>1.5916722289143807E-2</v>
      </c>
      <c r="BS53" s="515">
        <f t="shared" si="78"/>
        <v>1.6626218610446372E-2</v>
      </c>
      <c r="BT53" s="515">
        <f t="shared" si="79"/>
        <v>1.7233320692875937E-2</v>
      </c>
      <c r="BU53" s="515">
        <f t="shared" si="80"/>
        <v>1.7839696248106249E-2</v>
      </c>
      <c r="BV53" s="515">
        <f t="shared" si="81"/>
        <v>1.8445346145582148E-2</v>
      </c>
      <c r="BW53" s="516">
        <f t="shared" si="82"/>
        <v>1.9050271253707993E-2</v>
      </c>
      <c r="BX53" s="515">
        <v>0</v>
      </c>
      <c r="BY53" s="515">
        <f t="shared" si="83"/>
        <v>0</v>
      </c>
      <c r="BZ53" s="515">
        <f t="shared" si="84"/>
        <v>1.0611350303987009E-3</v>
      </c>
      <c r="CA53" s="515">
        <f t="shared" si="85"/>
        <v>2.1215403725657121E-3</v>
      </c>
      <c r="CB53" s="515">
        <f t="shared" si="86"/>
        <v>3.1812165282702714E-3</v>
      </c>
      <c r="CC53" s="515">
        <f t="shared" si="87"/>
        <v>4.9781482653553531E-3</v>
      </c>
      <c r="CD53" s="515">
        <f t="shared" si="88"/>
        <v>6.9694087489629219E-3</v>
      </c>
      <c r="CE53" s="515">
        <f t="shared" si="89"/>
        <v>8.9597562693277087E-3</v>
      </c>
      <c r="CF53" s="515">
        <f t="shared" si="90"/>
        <v>1.0949191245029747E-2</v>
      </c>
      <c r="CG53" s="515">
        <f t="shared" si="91"/>
        <v>1.293771409445716E-2</v>
      </c>
      <c r="CH53" s="515">
        <f t="shared" si="92"/>
        <v>1.5395390644436456E-2</v>
      </c>
      <c r="CI53" s="515">
        <f t="shared" si="93"/>
        <v>1.7441314994849477E-2</v>
      </c>
      <c r="CJ53" s="515">
        <f t="shared" si="94"/>
        <v>1.948588455715065E-2</v>
      </c>
      <c r="CK53" s="515">
        <f t="shared" si="95"/>
        <v>2.152910022846544E-2</v>
      </c>
      <c r="CL53" s="515">
        <f t="shared" si="96"/>
        <v>2.3570962905325239E-2</v>
      </c>
      <c r="CM53" s="515">
        <f t="shared" si="97"/>
        <v>2.6637526291453759E-2</v>
      </c>
      <c r="CN53" s="515">
        <f t="shared" si="98"/>
        <v>2.7817095426519427E-2</v>
      </c>
      <c r="CO53" s="515">
        <f t="shared" si="99"/>
        <v>2.8995733312426001E-2</v>
      </c>
      <c r="CP53" s="515">
        <f t="shared" si="100"/>
        <v>3.0173440684378369E-2</v>
      </c>
      <c r="CQ53" s="516">
        <f t="shared" si="101"/>
        <v>3.1350218277000991E-2</v>
      </c>
      <c r="CR53" s="515">
        <f t="shared" si="102"/>
        <v>0</v>
      </c>
      <c r="CS53" s="515">
        <f t="shared" si="103"/>
        <v>5.5287500000000009E-4</v>
      </c>
      <c r="CT53" s="515">
        <f t="shared" si="104"/>
        <v>1.6579492983867078E-3</v>
      </c>
      <c r="CU53" s="515">
        <f t="shared" si="105"/>
        <v>2.761673019362196E-3</v>
      </c>
      <c r="CV53" s="515">
        <f t="shared" si="106"/>
        <v>3.8640478135479176E-3</v>
      </c>
      <c r="CW53" s="515">
        <f t="shared" si="107"/>
        <v>6.2776005714426011E-3</v>
      </c>
      <c r="CX53" s="515">
        <f t="shared" si="108"/>
        <v>8.3705632830310545E-3</v>
      </c>
      <c r="CY53" s="515">
        <f t="shared" si="109"/>
        <v>1.0462246636134116E-2</v>
      </c>
      <c r="CZ53" s="515">
        <f t="shared" si="110"/>
        <v>1.2552651412781071E-2</v>
      </c>
      <c r="DA53" s="515">
        <f t="shared" si="111"/>
        <v>1.4641778394523177E-2</v>
      </c>
      <c r="DB53" s="515">
        <f t="shared" si="112"/>
        <v>1.5983365726914271E-2</v>
      </c>
      <c r="DC53" s="515">
        <f t="shared" si="113"/>
        <v>1.5966678753322642E-2</v>
      </c>
      <c r="DD53" s="515">
        <f t="shared" si="114"/>
        <v>1.5950009201286173E-2</v>
      </c>
      <c r="DE53" s="515">
        <f t="shared" si="115"/>
        <v>1.5933357052616389E-2</v>
      </c>
      <c r="DF53" s="515">
        <f t="shared" si="116"/>
        <v>1.5916722289143807E-2</v>
      </c>
      <c r="DG53" s="515">
        <f t="shared" si="117"/>
        <v>1.6939905757797181E-2</v>
      </c>
      <c r="DH53" s="515">
        <f t="shared" si="118"/>
        <v>1.7547007840226746E-2</v>
      </c>
      <c r="DI53" s="515">
        <f t="shared" si="119"/>
        <v>1.8153383395457058E-2</v>
      </c>
      <c r="DJ53" s="515">
        <f t="shared" si="120"/>
        <v>1.8759033292932957E-2</v>
      </c>
      <c r="DK53" s="516">
        <f t="shared" si="121"/>
        <v>1.9363958401058801E-2</v>
      </c>
      <c r="DL53" s="515">
        <f t="shared" si="122"/>
        <v>0</v>
      </c>
      <c r="DM53" s="515">
        <f t="shared" si="123"/>
        <v>5.3075000000000008E-4</v>
      </c>
      <c r="DN53" s="515">
        <f t="shared" si="124"/>
        <v>1.5918850303987008E-3</v>
      </c>
      <c r="DO53" s="515">
        <f t="shared" si="125"/>
        <v>2.6522903725657121E-3</v>
      </c>
      <c r="DP53" s="515">
        <f t="shared" si="126"/>
        <v>3.7119665282702714E-3</v>
      </c>
      <c r="DQ53" s="515">
        <f t="shared" si="127"/>
        <v>5.9751482653553536E-3</v>
      </c>
      <c r="DR53" s="515">
        <f t="shared" si="128"/>
        <v>7.9664087489629224E-3</v>
      </c>
      <c r="DS53" s="515">
        <f t="shared" si="129"/>
        <v>9.9567562693277083E-3</v>
      </c>
      <c r="DT53" s="515">
        <f t="shared" si="130"/>
        <v>1.1946191245029747E-2</v>
      </c>
      <c r="DU53" s="515">
        <f t="shared" si="131"/>
        <v>1.393471409445716E-2</v>
      </c>
      <c r="DV53" s="515">
        <f t="shared" si="132"/>
        <v>1.6423790644436456E-2</v>
      </c>
      <c r="DW53" s="515">
        <f t="shared" si="133"/>
        <v>1.8469714994849475E-2</v>
      </c>
      <c r="DX53" s="515">
        <f t="shared" si="134"/>
        <v>2.0514284557150649E-2</v>
      </c>
      <c r="DY53" s="515">
        <f t="shared" si="135"/>
        <v>2.2557500228465439E-2</v>
      </c>
      <c r="DZ53" s="515">
        <f t="shared" si="136"/>
        <v>2.4599362905325238E-2</v>
      </c>
      <c r="EA53" s="515">
        <f t="shared" si="137"/>
        <v>2.7238062845608806E-2</v>
      </c>
      <c r="EB53" s="515">
        <f t="shared" si="138"/>
        <v>2.8417631980674474E-2</v>
      </c>
      <c r="EC53" s="515">
        <f t="shared" si="139"/>
        <v>2.9596269866581048E-2</v>
      </c>
      <c r="ED53" s="515">
        <f t="shared" si="140"/>
        <v>3.0773977238533416E-2</v>
      </c>
      <c r="EE53" s="516">
        <f t="shared" si="141"/>
        <v>3.1950754831156038E-2</v>
      </c>
      <c r="EF53" s="276">
        <f t="shared" si="142"/>
        <v>0</v>
      </c>
      <c r="EG53" s="276">
        <f t="shared" si="143"/>
        <v>6.7570161329245811E-7</v>
      </c>
      <c r="EH53" s="276">
        <f t="shared" si="144"/>
        <v>2.0262790245118651E-6</v>
      </c>
      <c r="EI53" s="276">
        <f t="shared" si="145"/>
        <v>3.3752058142786154E-6</v>
      </c>
      <c r="EJ53" s="276">
        <f t="shared" si="146"/>
        <v>4.7224839999159359E-6</v>
      </c>
      <c r="EK53" s="276">
        <f t="shared" si="147"/>
        <v>3.8372884115470021E-6</v>
      </c>
      <c r="EL53" s="276">
        <f t="shared" si="148"/>
        <v>5.1166468969392572E-6</v>
      </c>
      <c r="EM53" s="276">
        <f t="shared" si="149"/>
        <v>6.3952233530459055E-6</v>
      </c>
      <c r="EN53" s="276">
        <f t="shared" si="150"/>
        <v>7.6730182578954372E-6</v>
      </c>
      <c r="EO53" s="276">
        <f t="shared" si="151"/>
        <v>8.9500320892241365E-6</v>
      </c>
      <c r="EP53" s="276">
        <f t="shared" si="152"/>
        <v>1.6686973591629102E-5</v>
      </c>
      <c r="EQ53" s="276">
        <f t="shared" si="153"/>
        <v>1.6669552036469487E-5</v>
      </c>
      <c r="ER53" s="276">
        <f t="shared" si="154"/>
        <v>1.6652148669783806E-5</v>
      </c>
      <c r="ES53" s="276">
        <f t="shared" si="155"/>
        <v>1.6634763472582904E-5</v>
      </c>
      <c r="ET53" s="276">
        <f t="shared" si="156"/>
        <v>1.6617396425897453E-5</v>
      </c>
      <c r="EU53" s="276">
        <f t="shared" si="157"/>
        <v>2.0272212272051094E-5</v>
      </c>
      <c r="EV53" s="276">
        <f t="shared" si="158"/>
        <v>2.0998739471303754E-5</v>
      </c>
      <c r="EW53" s="276">
        <f t="shared" si="159"/>
        <v>2.1724397225719159E-5</v>
      </c>
      <c r="EX53" s="276">
        <f t="shared" si="160"/>
        <v>2.2449186575773607E-5</v>
      </c>
      <c r="EY53" s="277">
        <f t="shared" si="161"/>
        <v>2.3173108560698229E-5</v>
      </c>
      <c r="EZ53" s="276">
        <f t="shared" si="162"/>
        <v>0</v>
      </c>
      <c r="FA53" s="276">
        <f t="shared" si="163"/>
        <v>3.6496960129929131E-7</v>
      </c>
      <c r="FB53" s="276">
        <f t="shared" si="164"/>
        <v>1.094657832989023E-6</v>
      </c>
      <c r="FC53" s="276">
        <f t="shared" si="165"/>
        <v>1.8238442954408981E-6</v>
      </c>
      <c r="FD53" s="276">
        <f t="shared" si="166"/>
        <v>2.5525293336959309E-6</v>
      </c>
      <c r="FE53" s="276">
        <f t="shared" si="167"/>
        <v>2.739516392431174E-6</v>
      </c>
      <c r="FF53" s="276">
        <f t="shared" si="168"/>
        <v>3.6524796352133906E-6</v>
      </c>
      <c r="FG53" s="276">
        <f t="shared" si="169"/>
        <v>4.5650242979607334E-6</v>
      </c>
      <c r="FH53" s="276">
        <f t="shared" si="170"/>
        <v>5.4771505725859068E-6</v>
      </c>
      <c r="FI53" s="276">
        <f t="shared" si="171"/>
        <v>6.388858650913628E-6</v>
      </c>
      <c r="FJ53" s="276">
        <f t="shared" si="172"/>
        <v>1.0875649586978156E-5</v>
      </c>
      <c r="FK53" s="276">
        <f t="shared" si="173"/>
        <v>1.2230437698825851E-5</v>
      </c>
      <c r="FL53" s="276">
        <f t="shared" si="174"/>
        <v>1.3584328685211587E-5</v>
      </c>
      <c r="FM53" s="276">
        <f t="shared" si="175"/>
        <v>1.4937323140201759E-5</v>
      </c>
      <c r="FN53" s="276">
        <f t="shared" si="176"/>
        <v>1.628942165746938E-5</v>
      </c>
      <c r="FO53" s="276">
        <f t="shared" si="177"/>
        <v>2.1503973244423824E-5</v>
      </c>
      <c r="FP53" s="276">
        <f t="shared" si="178"/>
        <v>2.2435222403520674E-5</v>
      </c>
      <c r="FQ53" s="276">
        <f t="shared" si="179"/>
        <v>2.3365736357727415E-5</v>
      </c>
      <c r="FR53" s="276">
        <f t="shared" si="180"/>
        <v>2.4295515687475429E-5</v>
      </c>
      <c r="FS53" s="277">
        <f t="shared" si="181"/>
        <v>2.5224560972737851E-5</v>
      </c>
      <c r="FT53" s="74">
        <f>SUM($EF53:EF53)</f>
        <v>0</v>
      </c>
      <c r="FU53" s="276">
        <f>SUM($EF53:EG53)</f>
        <v>6.7570161329245811E-7</v>
      </c>
      <c r="FV53" s="276">
        <f>SUM($EF53:EH53)</f>
        <v>2.7019806378043231E-6</v>
      </c>
      <c r="FW53" s="276">
        <f>SUM($EF53:EI53)</f>
        <v>6.0771864520829385E-6</v>
      </c>
      <c r="FX53" s="276">
        <f>SUM($EF53:EJ53)</f>
        <v>1.0799670451998874E-5</v>
      </c>
      <c r="FY53" s="276">
        <f>SUM($EF53:EK53)</f>
        <v>1.4636958863545876E-5</v>
      </c>
      <c r="FZ53" s="276">
        <f>SUM($EF53:EL53)</f>
        <v>1.9753605760485134E-5</v>
      </c>
      <c r="GA53" s="276">
        <f>SUM($EF53:EM53)</f>
        <v>2.614882911353104E-5</v>
      </c>
      <c r="GB53" s="276">
        <f>SUM($EF53:EN53)</f>
        <v>3.3821847371426479E-5</v>
      </c>
      <c r="GC53" s="276">
        <f>SUM($EF53:EO53)</f>
        <v>4.2771879460650614E-5</v>
      </c>
      <c r="GD53" s="276">
        <f>SUM($EF53:EP53)</f>
        <v>5.9458853052279719E-5</v>
      </c>
      <c r="GE53" s="276">
        <f>SUM($EF53:EQ53)</f>
        <v>7.6128405088749207E-5</v>
      </c>
      <c r="GF53" s="276">
        <f>SUM($EF53:ER53)</f>
        <v>9.2780553758533009E-5</v>
      </c>
      <c r="GG53" s="276">
        <f>SUM($EF53:ES53)</f>
        <v>1.0941531723111591E-4</v>
      </c>
      <c r="GH53" s="276">
        <f>SUM($EF53:ET53)</f>
        <v>1.2603271365701336E-4</v>
      </c>
      <c r="GI53" s="276">
        <f>SUM($EF53:EU53)</f>
        <v>1.4630492592906445E-4</v>
      </c>
      <c r="GJ53" s="276">
        <f>SUM($EF53:EV53)</f>
        <v>1.6730366540036821E-4</v>
      </c>
      <c r="GK53" s="276">
        <f>SUM($EF53:EW53)</f>
        <v>1.8902806262608736E-4</v>
      </c>
      <c r="GL53" s="276">
        <f>SUM($EF53:EX53)</f>
        <v>2.1147724920186098E-4</v>
      </c>
      <c r="GM53" s="276">
        <f>SUM($EF53:EY53)</f>
        <v>2.346503577625592E-4</v>
      </c>
      <c r="GN53" s="74">
        <f>SUM($EZ53:EZ53)</f>
        <v>0</v>
      </c>
      <c r="GO53" s="276">
        <f>SUM($EZ53:FA53)</f>
        <v>3.6496960129929131E-7</v>
      </c>
      <c r="GP53" s="276">
        <f>SUM($EZ53:FB53)</f>
        <v>1.4596274342883143E-6</v>
      </c>
      <c r="GQ53" s="276">
        <f>SUM($EZ53:FC53)</f>
        <v>3.2834717297292126E-6</v>
      </c>
      <c r="GR53" s="276">
        <f>SUM($EZ53:FD53)</f>
        <v>5.8360010634251435E-6</v>
      </c>
      <c r="GS53" s="276">
        <f>SUM($EZ53:FE53)</f>
        <v>8.5755174558563179E-6</v>
      </c>
      <c r="GT53" s="276">
        <f>SUM($EZ53:FF53)</f>
        <v>1.2227997091069708E-5</v>
      </c>
      <c r="GU53" s="276">
        <f>SUM($EZ53:FG53)</f>
        <v>1.6793021389030443E-5</v>
      </c>
      <c r="GV53" s="276">
        <f>SUM($EZ53:FH53)</f>
        <v>2.2270171961616349E-5</v>
      </c>
      <c r="GW53" s="276">
        <f>SUM($EZ53:FI53)</f>
        <v>2.8659030612529978E-5</v>
      </c>
      <c r="GX53" s="276">
        <f>SUM($EZ53:FJ53)</f>
        <v>3.9534680199508133E-5</v>
      </c>
      <c r="GY53" s="276">
        <f>SUM($EZ53:FK53)</f>
        <v>5.1765117898333982E-5</v>
      </c>
      <c r="GZ53" s="276">
        <f>SUM($EZ53:FL53)</f>
        <v>6.5349446583545562E-5</v>
      </c>
      <c r="HA53" s="276">
        <f>SUM($EZ53:FM53)</f>
        <v>8.0286769723747316E-5</v>
      </c>
      <c r="HB53" s="276">
        <f>SUM($EZ53:FN53)</f>
        <v>9.6576191381216693E-5</v>
      </c>
      <c r="HC53" s="276">
        <f>SUM($EZ53:FO53)</f>
        <v>1.1808016462564052E-4</v>
      </c>
      <c r="HD53" s="276">
        <f>SUM($EZ53:FP53)</f>
        <v>1.4051538702916118E-4</v>
      </c>
      <c r="HE53" s="276">
        <f>SUM($EZ53:FQ53)</f>
        <v>1.638811233868886E-4</v>
      </c>
      <c r="HF53" s="276">
        <f>SUM($EZ53:FR53)</f>
        <v>1.8817663907436403E-4</v>
      </c>
      <c r="HG53" s="277">
        <f>SUM($EZ53:FS53)</f>
        <v>2.1340120004710188E-4</v>
      </c>
      <c r="HH53" s="74">
        <f t="shared" si="234"/>
        <v>0</v>
      </c>
      <c r="HI53" s="276">
        <f t="shared" si="183"/>
        <v>1.1050742983867076E-3</v>
      </c>
      <c r="HJ53" s="276">
        <f t="shared" si="184"/>
        <v>2.208798019362196E-3</v>
      </c>
      <c r="HK53" s="276">
        <f t="shared" si="185"/>
        <v>3.3111728135479176E-3</v>
      </c>
      <c r="HL53" s="276">
        <f t="shared" si="186"/>
        <v>4.4122003295480015E-3</v>
      </c>
      <c r="HM53" s="276">
        <f t="shared" si="187"/>
        <v>7.3221632830310548E-3</v>
      </c>
      <c r="HN53" s="276">
        <f t="shared" si="188"/>
        <v>9.4138466361341159E-3</v>
      </c>
      <c r="HO53" s="276">
        <f t="shared" si="189"/>
        <v>1.1504251412781072E-2</v>
      </c>
      <c r="HP53" s="276">
        <f t="shared" si="190"/>
        <v>1.3593378394523178E-2</v>
      </c>
      <c r="HQ53" s="276">
        <f t="shared" si="191"/>
        <v>1.5681228362433953E-2</v>
      </c>
      <c r="HR53" s="276">
        <f t="shared" si="192"/>
        <v>1.5966678753322642E-2</v>
      </c>
      <c r="HS53" s="276">
        <f t="shared" si="193"/>
        <v>1.5950009201286173E-2</v>
      </c>
      <c r="HT53" s="276">
        <f t="shared" si="194"/>
        <v>1.5933357052616389E-2</v>
      </c>
      <c r="HU53" s="276">
        <f t="shared" si="195"/>
        <v>1.5916722289143807E-2</v>
      </c>
      <c r="HV53" s="276">
        <f t="shared" si="196"/>
        <v>1.5900104892717908E-2</v>
      </c>
      <c r="HW53" s="276">
        <f t="shared" si="197"/>
        <v>1.7233320692875937E-2</v>
      </c>
      <c r="HX53" s="276">
        <f t="shared" si="198"/>
        <v>1.7839696248106249E-2</v>
      </c>
      <c r="HY53" s="276">
        <f t="shared" si="199"/>
        <v>1.8445346145582148E-2</v>
      </c>
      <c r="HZ53" s="276">
        <f t="shared" si="200"/>
        <v>1.9050271253707993E-2</v>
      </c>
      <c r="IA53" s="277">
        <f t="shared" si="201"/>
        <v>1.965447243984891E-2</v>
      </c>
      <c r="IB53" s="276">
        <f t="shared" si="202"/>
        <v>0</v>
      </c>
      <c r="IC53" s="276">
        <f t="shared" si="203"/>
        <v>1.0611350303987009E-3</v>
      </c>
      <c r="ID53" s="276">
        <f t="shared" si="204"/>
        <v>2.1215403725657121E-3</v>
      </c>
      <c r="IE53" s="276">
        <f t="shared" si="205"/>
        <v>3.1812165282702714E-3</v>
      </c>
      <c r="IF53" s="276">
        <f t="shared" si="206"/>
        <v>4.2401639989365757E-3</v>
      </c>
      <c r="IG53" s="276">
        <f t="shared" si="207"/>
        <v>6.9694087489629219E-3</v>
      </c>
      <c r="IH53" s="276">
        <f t="shared" si="208"/>
        <v>8.9597562693277087E-3</v>
      </c>
      <c r="II53" s="276">
        <f t="shared" si="209"/>
        <v>1.0949191245029747E-2</v>
      </c>
      <c r="IJ53" s="276">
        <f t="shared" si="210"/>
        <v>1.293771409445716E-2</v>
      </c>
      <c r="IK53" s="276">
        <f t="shared" si="211"/>
        <v>1.4925325235806246E-2</v>
      </c>
      <c r="IL53" s="276">
        <f t="shared" si="212"/>
        <v>1.7441314994849477E-2</v>
      </c>
      <c r="IM53" s="276">
        <f t="shared" si="213"/>
        <v>1.948588455715065E-2</v>
      </c>
      <c r="IN53" s="276">
        <f t="shared" si="214"/>
        <v>2.152910022846544E-2</v>
      </c>
      <c r="IO53" s="276">
        <f t="shared" si="215"/>
        <v>2.3570962905325239E-2</v>
      </c>
      <c r="IP53" s="276">
        <f t="shared" si="216"/>
        <v>2.5611473483667772E-2</v>
      </c>
      <c r="IQ53" s="276">
        <f t="shared" si="217"/>
        <v>2.7817095426519427E-2</v>
      </c>
      <c r="IR53" s="276">
        <f t="shared" si="218"/>
        <v>2.8995733312426001E-2</v>
      </c>
      <c r="IS53" s="276">
        <f t="shared" si="219"/>
        <v>3.0173440684378369E-2</v>
      </c>
      <c r="IT53" s="276">
        <f t="shared" si="220"/>
        <v>3.1350218277000991E-2</v>
      </c>
      <c r="IU53" s="277">
        <f t="shared" si="221"/>
        <v>3.2526066824338347E-2</v>
      </c>
      <c r="IV53" s="74">
        <f t="shared" si="50"/>
        <v>0.19966414867896951</v>
      </c>
      <c r="IW53" s="275">
        <f t="shared" si="51"/>
        <v>0.99749817232750271</v>
      </c>
      <c r="IX53" s="275">
        <f t="shared" si="52"/>
        <v>1.4918304811189427</v>
      </c>
      <c r="IY53" s="275">
        <f t="shared" si="53"/>
        <v>1.6235722188190433</v>
      </c>
      <c r="IZ53" s="275">
        <f t="shared" si="54"/>
        <v>0.89633093404180497</v>
      </c>
      <c r="JA53" s="275">
        <f t="shared" si="55"/>
        <v>1.0781412552361145</v>
      </c>
      <c r="JB53" s="74">
        <f t="shared" si="56"/>
        <v>0.199810973403273</v>
      </c>
      <c r="JC53" s="275">
        <f t="shared" si="57"/>
        <v>0.99835119575442999</v>
      </c>
      <c r="JD53" s="275">
        <f t="shared" si="58"/>
        <v>1.9939847287017289</v>
      </c>
      <c r="JE53" s="275">
        <f t="shared" si="59"/>
        <v>2.765861710138759</v>
      </c>
      <c r="JF53" s="275">
        <f t="shared" si="60"/>
        <v>1.064048965953144</v>
      </c>
      <c r="JG53" s="275">
        <f t="shared" si="61"/>
        <v>1.4895021519995477</v>
      </c>
      <c r="JH53" s="524">
        <f t="shared" si="38"/>
        <v>0.14082850209566361</v>
      </c>
      <c r="JI53" s="525">
        <f t="shared" si="39"/>
        <v>0.23153748196108359</v>
      </c>
      <c r="JJ53" s="524">
        <f t="shared" si="40"/>
        <v>0.16078247578890423</v>
      </c>
      <c r="JK53" s="525">
        <f t="shared" si="41"/>
        <v>0.30870076004712504</v>
      </c>
      <c r="JL53" s="524">
        <f t="shared" si="42"/>
        <v>0.30161097788456781</v>
      </c>
      <c r="JM53" s="525">
        <f t="shared" si="43"/>
        <v>0.54023824200820858</v>
      </c>
      <c r="JN53" s="7">
        <f t="shared" si="62"/>
        <v>2.2260890503823005E-4</v>
      </c>
      <c r="JO53" s="7">
        <f t="shared" si="63"/>
        <v>4.4805155780966107E-4</v>
      </c>
    </row>
    <row r="54" spans="1:275" s="3" customFormat="1" ht="13.5" customHeight="1" x14ac:dyDescent="0.2">
      <c r="A54" s="3" t="str">
        <f>'2021 estimates'!B54</f>
        <v>Cyprus</v>
      </c>
      <c r="B54" s="3" t="str">
        <f>VLOOKUP(A54,'2021 estimates'!$B$4:$C$218,2)</f>
        <v>EUR</v>
      </c>
      <c r="C54" s="371" t="str">
        <f>VLOOKUP(A54,'2021 estimates'!$B$4:$F$218,4,FALSE)</f>
        <v>Europe &amp; Central Asia</v>
      </c>
      <c r="D54" s="695">
        <f>'2021 estimates'!Q54</f>
        <v>1.83956034408744</v>
      </c>
      <c r="E54" s="4">
        <f>'2021 estimates'!R54</f>
        <v>1.8684528851116311</v>
      </c>
      <c r="F54" s="47">
        <f>1000*'2021 estimates'!G54/5</f>
        <v>6562.4</v>
      </c>
      <c r="G54" s="47">
        <f t="shared" si="44"/>
        <v>6562.4</v>
      </c>
      <c r="H54" s="47">
        <f>1000*'2021 estimates'!H54/5</f>
        <v>6969</v>
      </c>
      <c r="I54" s="47">
        <f>1000*'2021 estimates'!I54/5</f>
        <v>7059.2</v>
      </c>
      <c r="J54" s="47">
        <f>1000*'2021 estimates'!J54/5</f>
        <v>7673.2</v>
      </c>
      <c r="K54" s="47">
        <f>1000*'2021 estimates'!K54/5</f>
        <v>6181.2</v>
      </c>
      <c r="L54" s="73">
        <f t="shared" si="45"/>
        <v>6181.2</v>
      </c>
      <c r="M54" s="47">
        <f>1000*'2021 estimates'!L54/5</f>
        <v>6581</v>
      </c>
      <c r="N54" s="47">
        <f>1000*'2021 estimates'!M54/5</f>
        <v>6649.2</v>
      </c>
      <c r="O54" s="47">
        <f>1000*'2021 estimates'!N54/5</f>
        <v>7063.4</v>
      </c>
      <c r="P54" s="22">
        <v>0</v>
      </c>
      <c r="Q54" s="124">
        <f>IF('2021 estimates'!AD54&lt;&gt;"",'2021 estimates'!AD54*5/4,IF('2021 estimates'!AL54&lt;&gt;"",'2021 estimates'!AL54*15/14,'2021 estimates'!AN54*15/14))/100000</f>
        <v>1.6000000000000001E-4</v>
      </c>
      <c r="R54" s="124">
        <f>IF('2021 estimates'!AE54&lt;&gt;"",'2021 estimates'!AE54,IF('2021 estimates'!AL54&lt;&gt;"",'2021 estimates'!AL54*15/14,'2021 estimates'!AN54*15/14))/100000</f>
        <v>1.6199999999999998E-4</v>
      </c>
      <c r="S54" s="124">
        <f>IF('2021 estimates'!AF54&lt;&gt;"",'2021 estimates'!AF54,IF('2021 estimates'!AL54&lt;&gt;"",'2021 estimates'!AL54*15/14,'2021 estimates'!AN54*15/14))/100000</f>
        <v>1.4199999999999998E-4</v>
      </c>
      <c r="T54" s="124">
        <f>IF('2021 estimates'!AG54&lt;&gt;"",'2021 estimates'!AG54,'2021 estimates'!$AP54)/100000</f>
        <v>1.0922751243594649E-4</v>
      </c>
      <c r="U54" s="22">
        <v>0</v>
      </c>
      <c r="V54" s="124">
        <f>IF('2021 estimates'!AH54&lt;&gt;"",'2021 estimates'!AH54*5/4,IF('2021 estimates'!AM54&lt;&gt;"",'2021 estimates'!AM54*15/14,'2021 estimates'!AN54*15/14))/100000</f>
        <v>1.6000000000000001E-4</v>
      </c>
      <c r="W54" s="124">
        <f>IF('2021 estimates'!AI54&lt;&gt;"",'2021 estimates'!AI54,IF('2021 estimates'!AM54&lt;&gt;"",'2021 estimates'!AM54*15/14,'2021 estimates'!AN54*15/14))/100000</f>
        <v>1.6199999999999998E-4</v>
      </c>
      <c r="X54" s="124">
        <f>IF('2021 estimates'!AJ54&lt;&gt;"",'2021 estimates'!AJ54,IF('2021 estimates'!AM54&lt;&gt;"",'2021 estimates'!AM54*15/14,'2021 estimates'!AN54*15/14))/100000</f>
        <v>1.4199999999999998E-4</v>
      </c>
      <c r="Y54" s="124">
        <f>IF('2021 estimates'!AK54&lt;&gt;"",'2021 estimates'!AK54,'2021 estimates'!$AQ54)/100000</f>
        <v>1.0922751243594649E-4</v>
      </c>
      <c r="Z54" s="81">
        <f>VLOOKUP($A54,'Mortality-WHO Global Health Obs'!$B$3:$Q$218,7,FALSE)</f>
        <v>2.2100000000000002E-3</v>
      </c>
      <c r="AA54" s="82">
        <f>VLOOKUP($A54,'Mortality-WHO Global Health Obs'!$B$3:$Q$218,9,FALSE)</f>
        <v>1.1E-4</v>
      </c>
      <c r="AB54" s="82">
        <f>VLOOKUP($A54,'Mortality-WHO Global Health Obs'!$B$3:$Q$218,11,FALSE)</f>
        <v>4.0000000000000003E-5</v>
      </c>
      <c r="AC54" s="82">
        <f>VLOOKUP($A54,'Mortality-WHO Global Health Obs'!$B$3:$Q$218,13,FALSE)</f>
        <v>1.2999999999999999E-4</v>
      </c>
      <c r="AD54" s="82">
        <f>VLOOKUP($A54,'Mortality-WHO Global Health Obs'!$B$3:$Q$218,15,FALSE)</f>
        <v>3.6999999999999999E-4</v>
      </c>
      <c r="AE54" s="81">
        <f>VLOOKUP($A54,'Mortality-WHO Global Health Obs'!$B$3:$Q$218,8,FALSE)</f>
        <v>2.0400000000000001E-3</v>
      </c>
      <c r="AF54" s="82">
        <f>VLOOKUP($A54,'Mortality-WHO Global Health Obs'!$B$3:$Q$218,10,FALSE)</f>
        <v>1.2E-4</v>
      </c>
      <c r="AG54" s="82">
        <f>VLOOKUP($A54,'Mortality-WHO Global Health Obs'!$B$3:$Q$218,12,FALSE)</f>
        <v>1.7000000000000001E-4</v>
      </c>
      <c r="AH54" s="82">
        <f>VLOOKUP($A54,'Mortality-WHO Global Health Obs'!$B$3:$Q$218,14,FALSE)</f>
        <v>2.0000000000000002E-5</v>
      </c>
      <c r="AI54" s="82">
        <f>VLOOKUP($A54,'Mortality-WHO Global Health Obs'!$B$3:$Q$218,16,FALSE)</f>
        <v>5.0000000000000002E-5</v>
      </c>
      <c r="AJ54" s="81">
        <f t="shared" si="233"/>
        <v>4.1292808760967047E-3</v>
      </c>
      <c r="AK54" s="82">
        <f t="shared" si="237"/>
        <v>2.0552981736227943E-4</v>
      </c>
      <c r="AL54" s="82">
        <f t="shared" si="238"/>
        <v>7.4738115404465255E-5</v>
      </c>
      <c r="AM54" s="82">
        <f t="shared" si="239"/>
        <v>2.4289887506451203E-4</v>
      </c>
      <c r="AN54" s="82">
        <f t="shared" si="240"/>
        <v>6.9132756749130345E-4</v>
      </c>
      <c r="AO54" s="81">
        <f t="shared" si="241"/>
        <v>3.8116438856277278E-3</v>
      </c>
      <c r="AP54" s="82">
        <f t="shared" si="242"/>
        <v>2.2421434621339574E-4</v>
      </c>
      <c r="AQ54" s="82">
        <f t="shared" si="243"/>
        <v>3.1763699046897734E-4</v>
      </c>
      <c r="AR54" s="82">
        <f t="shared" si="244"/>
        <v>3.7369057702232628E-5</v>
      </c>
      <c r="AS54" s="82">
        <f t="shared" si="245"/>
        <v>9.3422644255581556E-5</v>
      </c>
      <c r="AT54" s="272">
        <f t="shared" si="46"/>
        <v>0</v>
      </c>
      <c r="AU54" s="266">
        <f t="shared" si="2"/>
        <v>1.049984</v>
      </c>
      <c r="AV54" s="266">
        <f t="shared" si="3"/>
        <v>1.1289779999999998</v>
      </c>
      <c r="AW54" s="266">
        <f t="shared" si="4"/>
        <v>1.0024063999999999</v>
      </c>
      <c r="AX54" s="266">
        <f t="shared" si="47"/>
        <v>0.83812454842350459</v>
      </c>
      <c r="AY54" s="272">
        <f t="shared" si="48"/>
        <v>0</v>
      </c>
      <c r="AZ54" s="266">
        <f t="shared" si="5"/>
        <v>0.98899200000000009</v>
      </c>
      <c r="BA54" s="266">
        <f t="shared" si="6"/>
        <v>1.0661219999999998</v>
      </c>
      <c r="BB54" s="266">
        <f t="shared" si="7"/>
        <v>0.94418639999999987</v>
      </c>
      <c r="BC54" s="266">
        <f t="shared" si="8"/>
        <v>0.77151761134006436</v>
      </c>
      <c r="BD54" s="74">
        <f t="shared" si="49"/>
        <v>0</v>
      </c>
      <c r="BE54" s="515">
        <f t="shared" si="64"/>
        <v>0</v>
      </c>
      <c r="BF54" s="515">
        <f t="shared" si="65"/>
        <v>1.0498761095778526</v>
      </c>
      <c r="BG54" s="515">
        <f t="shared" si="66"/>
        <v>2.0995364604838302</v>
      </c>
      <c r="BH54" s="515">
        <f t="shared" si="67"/>
        <v>3.148981097058217</v>
      </c>
      <c r="BI54" s="515">
        <f t="shared" si="68"/>
        <v>4.4583271262728106</v>
      </c>
      <c r="BJ54" s="515">
        <f t="shared" si="69"/>
        <v>5.586929744489348</v>
      </c>
      <c r="BK54" s="515">
        <f t="shared" si="70"/>
        <v>6.7154480162251478</v>
      </c>
      <c r="BL54" s="515">
        <f t="shared" si="71"/>
        <v>7.8438819477838706</v>
      </c>
      <c r="BM54" s="515">
        <f t="shared" si="72"/>
        <v>8.9722315454687074</v>
      </c>
      <c r="BN54" s="515">
        <f t="shared" si="73"/>
        <v>10.231227883564229</v>
      </c>
      <c r="BO54" s="515">
        <f t="shared" si="74"/>
        <v>11.231027704707675</v>
      </c>
      <c r="BP54" s="515">
        <f t="shared" si="75"/>
        <v>12.230584705090914</v>
      </c>
      <c r="BQ54" s="515">
        <f t="shared" si="76"/>
        <v>13.229898943687672</v>
      </c>
      <c r="BR54" s="515">
        <f t="shared" si="77"/>
        <v>14.228970479457356</v>
      </c>
      <c r="BS54" s="515">
        <f t="shared" si="78"/>
        <v>16.552293480310066</v>
      </c>
      <c r="BT54" s="515">
        <f t="shared" si="79"/>
        <v>17.378689317300669</v>
      </c>
      <c r="BU54" s="515">
        <f t="shared" si="80"/>
        <v>18.204514041503252</v>
      </c>
      <c r="BV54" s="515">
        <f t="shared" si="81"/>
        <v>19.029768047607387</v>
      </c>
      <c r="BW54" s="516">
        <f t="shared" si="82"/>
        <v>19.854451730029876</v>
      </c>
      <c r="BX54" s="515">
        <v>0</v>
      </c>
      <c r="BY54" s="515">
        <f t="shared" si="83"/>
        <v>0</v>
      </c>
      <c r="BZ54" s="515">
        <f t="shared" si="84"/>
        <v>0.98888113933139554</v>
      </c>
      <c r="CA54" s="515">
        <f t="shared" si="85"/>
        <v>1.9775405821793479</v>
      </c>
      <c r="CB54" s="515">
        <f t="shared" si="86"/>
        <v>2.9659783782458176</v>
      </c>
      <c r="CC54" s="515">
        <f t="shared" si="87"/>
        <v>4.2099518722409064</v>
      </c>
      <c r="CD54" s="515">
        <f t="shared" si="88"/>
        <v>5.2745675551500906</v>
      </c>
      <c r="CE54" s="515">
        <f t="shared" si="89"/>
        <v>6.3388451304383358</v>
      </c>
      <c r="CF54" s="515">
        <f t="shared" si="90"/>
        <v>7.4027847054840752</v>
      </c>
      <c r="CG54" s="515">
        <f t="shared" si="91"/>
        <v>8.4663863876316388</v>
      </c>
      <c r="CH54" s="515">
        <f t="shared" si="92"/>
        <v>9.6284076386027309</v>
      </c>
      <c r="CI54" s="515">
        <f t="shared" si="93"/>
        <v>10.572216599456388</v>
      </c>
      <c r="CJ54" s="515">
        <f t="shared" si="94"/>
        <v>11.515990291717507</v>
      </c>
      <c r="CK54" s="515">
        <f t="shared" si="95"/>
        <v>12.459728716704021</v>
      </c>
      <c r="CL54" s="515">
        <f t="shared" si="96"/>
        <v>13.403431875733807</v>
      </c>
      <c r="CM54" s="515">
        <f t="shared" si="97"/>
        <v>15.240826643250131</v>
      </c>
      <c r="CN54" s="515">
        <f t="shared" si="98"/>
        <v>16.01088444584753</v>
      </c>
      <c r="CO54" s="515">
        <f t="shared" si="99"/>
        <v>16.780870310969128</v>
      </c>
      <c r="CP54" s="515">
        <f t="shared" si="100"/>
        <v>17.550784245335201</v>
      </c>
      <c r="CQ54" s="516">
        <f t="shared" si="101"/>
        <v>18.320626255665395</v>
      </c>
      <c r="CR54" s="515">
        <f t="shared" si="102"/>
        <v>0</v>
      </c>
      <c r="CS54" s="515">
        <f t="shared" si="103"/>
        <v>0.52499200000000001</v>
      </c>
      <c r="CT54" s="515">
        <f t="shared" si="104"/>
        <v>1.5748681095778525</v>
      </c>
      <c r="CU54" s="515">
        <f t="shared" si="105"/>
        <v>2.6245284604838304</v>
      </c>
      <c r="CV54" s="515">
        <f t="shared" si="106"/>
        <v>3.6739730970582172</v>
      </c>
      <c r="CW54" s="515">
        <f t="shared" si="107"/>
        <v>5.0228161262728106</v>
      </c>
      <c r="CX54" s="515">
        <f t="shared" si="108"/>
        <v>6.151418744489348</v>
      </c>
      <c r="CY54" s="515">
        <f t="shared" si="109"/>
        <v>7.2799370162251478</v>
      </c>
      <c r="CZ54" s="515">
        <f t="shared" si="110"/>
        <v>8.4083709477838706</v>
      </c>
      <c r="DA54" s="515">
        <f t="shared" si="111"/>
        <v>9.5367205454687074</v>
      </c>
      <c r="DB54" s="515">
        <f t="shared" si="112"/>
        <v>10.732431083564229</v>
      </c>
      <c r="DC54" s="515">
        <f t="shared" si="113"/>
        <v>11.732230904707674</v>
      </c>
      <c r="DD54" s="515">
        <f t="shared" si="114"/>
        <v>12.731787905090915</v>
      </c>
      <c r="DE54" s="515">
        <f t="shared" si="115"/>
        <v>13.731102143687671</v>
      </c>
      <c r="DF54" s="515">
        <f t="shared" si="116"/>
        <v>14.730173679457355</v>
      </c>
      <c r="DG54" s="515">
        <f t="shared" si="117"/>
        <v>16.97135575452182</v>
      </c>
      <c r="DH54" s="515">
        <f t="shared" si="118"/>
        <v>17.797751591512423</v>
      </c>
      <c r="DI54" s="515">
        <f t="shared" si="119"/>
        <v>18.623576315715006</v>
      </c>
      <c r="DJ54" s="515">
        <f t="shared" si="120"/>
        <v>19.448830321819141</v>
      </c>
      <c r="DK54" s="516">
        <f t="shared" si="121"/>
        <v>20.27351400424163</v>
      </c>
      <c r="DL54" s="515">
        <f t="shared" si="122"/>
        <v>0</v>
      </c>
      <c r="DM54" s="515">
        <f t="shared" si="123"/>
        <v>0.49449600000000005</v>
      </c>
      <c r="DN54" s="515">
        <f t="shared" si="124"/>
        <v>1.4833771393313957</v>
      </c>
      <c r="DO54" s="515">
        <f t="shared" si="125"/>
        <v>2.472036582179348</v>
      </c>
      <c r="DP54" s="515">
        <f t="shared" si="126"/>
        <v>3.4604743782458174</v>
      </c>
      <c r="DQ54" s="515">
        <f t="shared" si="127"/>
        <v>4.7430128722409064</v>
      </c>
      <c r="DR54" s="515">
        <f t="shared" si="128"/>
        <v>5.8076285551500906</v>
      </c>
      <c r="DS54" s="515">
        <f t="shared" si="129"/>
        <v>6.8719061304383358</v>
      </c>
      <c r="DT54" s="515">
        <f t="shared" si="130"/>
        <v>7.9358457054840752</v>
      </c>
      <c r="DU54" s="515">
        <f t="shared" si="131"/>
        <v>8.9994473876316388</v>
      </c>
      <c r="DV54" s="515">
        <f t="shared" si="132"/>
        <v>10.100500838602731</v>
      </c>
      <c r="DW54" s="515">
        <f t="shared" si="133"/>
        <v>11.044309799456387</v>
      </c>
      <c r="DX54" s="515">
        <f t="shared" si="134"/>
        <v>11.988083491717507</v>
      </c>
      <c r="DY54" s="515">
        <f t="shared" si="135"/>
        <v>12.93182191670402</v>
      </c>
      <c r="DZ54" s="515">
        <f t="shared" si="136"/>
        <v>13.875525075733806</v>
      </c>
      <c r="EA54" s="515">
        <f t="shared" si="137"/>
        <v>15.626585448920164</v>
      </c>
      <c r="EB54" s="515">
        <f t="shared" si="138"/>
        <v>16.396643251517563</v>
      </c>
      <c r="EC54" s="515">
        <f t="shared" si="139"/>
        <v>17.166629116639161</v>
      </c>
      <c r="ED54" s="515">
        <f t="shared" si="140"/>
        <v>17.936543051005234</v>
      </c>
      <c r="EE54" s="516">
        <f t="shared" si="141"/>
        <v>18.706385061335428</v>
      </c>
      <c r="EF54" s="276">
        <f t="shared" si="142"/>
        <v>0</v>
      </c>
      <c r="EG54" s="276">
        <f t="shared" si="143"/>
        <v>1.0789042214748304E-4</v>
      </c>
      <c r="EH54" s="276">
        <f t="shared" si="144"/>
        <v>3.236490940223148E-4</v>
      </c>
      <c r="EI54" s="276">
        <f t="shared" si="145"/>
        <v>5.3936342561350305E-4</v>
      </c>
      <c r="EJ54" s="276">
        <f t="shared" si="146"/>
        <v>7.5503342603336192E-4</v>
      </c>
      <c r="EK54" s="276">
        <f t="shared" si="147"/>
        <v>3.7538178346237586E-4</v>
      </c>
      <c r="EL54" s="276">
        <f t="shared" si="148"/>
        <v>4.5972826420062379E-4</v>
      </c>
      <c r="EM54" s="276">
        <f t="shared" si="149"/>
        <v>5.4406844127742528E-4</v>
      </c>
      <c r="EN54" s="276">
        <f t="shared" si="150"/>
        <v>6.2840231516388633E-4</v>
      </c>
      <c r="EO54" s="276">
        <f t="shared" si="151"/>
        <v>7.1272988633107792E-4</v>
      </c>
      <c r="EP54" s="276">
        <f t="shared" si="152"/>
        <v>2.6065788565539918E-3</v>
      </c>
      <c r="EQ54" s="276">
        <f t="shared" si="153"/>
        <v>2.8493996167608671E-3</v>
      </c>
      <c r="ER54" s="276">
        <f t="shared" si="154"/>
        <v>3.092161403240863E-3</v>
      </c>
      <c r="ES54" s="276">
        <f t="shared" si="155"/>
        <v>3.3348642303168891E-3</v>
      </c>
      <c r="ET54" s="276">
        <f t="shared" si="156"/>
        <v>3.5775081123083814E-3</v>
      </c>
      <c r="EU54" s="276">
        <f t="shared" si="157"/>
        <v>1.1728711432902076E-2</v>
      </c>
      <c r="EV54" s="276">
        <f t="shared" si="158"/>
        <v>1.2299824220920318E-2</v>
      </c>
      <c r="EW54" s="276">
        <f t="shared" si="159"/>
        <v>1.2870542319369661E-2</v>
      </c>
      <c r="EX54" s="276">
        <f t="shared" si="160"/>
        <v>1.3440866001015597E-2</v>
      </c>
      <c r="EY54" s="277">
        <f t="shared" si="161"/>
        <v>1.4010795538435098E-2</v>
      </c>
      <c r="EZ54" s="276">
        <f t="shared" si="162"/>
        <v>0</v>
      </c>
      <c r="FA54" s="276">
        <f t="shared" si="163"/>
        <v>1.1086066860452682E-4</v>
      </c>
      <c r="FB54" s="276">
        <f t="shared" si="164"/>
        <v>3.3255715204763813E-4</v>
      </c>
      <c r="FC54" s="276">
        <f t="shared" si="165"/>
        <v>5.5420393353081078E-4</v>
      </c>
      <c r="FD54" s="276">
        <f t="shared" si="166"/>
        <v>7.7580102419668817E-4</v>
      </c>
      <c r="FE54" s="276">
        <f t="shared" si="167"/>
        <v>1.5063170908155964E-3</v>
      </c>
      <c r="FF54" s="276">
        <f t="shared" si="168"/>
        <v>1.8444247117545955E-3</v>
      </c>
      <c r="FG54" s="276">
        <f t="shared" si="169"/>
        <v>2.1824249542610088E-3</v>
      </c>
      <c r="FH54" s="276">
        <f t="shared" si="170"/>
        <v>2.5203178524367824E-3</v>
      </c>
      <c r="FI54" s="276">
        <f t="shared" si="171"/>
        <v>2.8581034403730317E-3</v>
      </c>
      <c r="FJ54" s="276">
        <f t="shared" si="172"/>
        <v>3.7743914634215593E-4</v>
      </c>
      <c r="FK54" s="276">
        <f t="shared" si="173"/>
        <v>4.1270773887899505E-4</v>
      </c>
      <c r="FL54" s="276">
        <f t="shared" si="174"/>
        <v>4.4797501348638966E-4</v>
      </c>
      <c r="FM54" s="276">
        <f t="shared" si="175"/>
        <v>4.8324097021358857E-4</v>
      </c>
      <c r="FN54" s="276">
        <f t="shared" si="176"/>
        <v>5.1850560910983879E-4</v>
      </c>
      <c r="FO54" s="276">
        <f t="shared" si="177"/>
        <v>1.4598087426658287E-3</v>
      </c>
      <c r="FP54" s="276">
        <f t="shared" si="178"/>
        <v>1.531746218467198E-3</v>
      </c>
      <c r="FQ54" s="276">
        <f t="shared" si="179"/>
        <v>1.6036769739932743E-3</v>
      </c>
      <c r="FR54" s="276">
        <f t="shared" si="180"/>
        <v>1.6756010098718549E-3</v>
      </c>
      <c r="FS54" s="277">
        <f t="shared" si="181"/>
        <v>1.7475183267306772E-3</v>
      </c>
      <c r="FT54" s="74">
        <f>SUM($EF54:EF54)</f>
        <v>0</v>
      </c>
      <c r="FU54" s="276">
        <f>SUM($EF54:EG54)</f>
        <v>1.0789042214748304E-4</v>
      </c>
      <c r="FV54" s="276">
        <f>SUM($EF54:EH54)</f>
        <v>4.3153951616979787E-4</v>
      </c>
      <c r="FW54" s="276">
        <f>SUM($EF54:EI54)</f>
        <v>9.7090294178330092E-4</v>
      </c>
      <c r="FX54" s="276">
        <f>SUM($EF54:EJ54)</f>
        <v>1.7259363678166629E-3</v>
      </c>
      <c r="FY54" s="276">
        <f>SUM($EF54:EK54)</f>
        <v>2.1013181512790388E-3</v>
      </c>
      <c r="FZ54" s="276">
        <f>SUM($EF54:EL54)</f>
        <v>2.5610464154796628E-3</v>
      </c>
      <c r="GA54" s="276">
        <f>SUM($EF54:EM54)</f>
        <v>3.105114856757088E-3</v>
      </c>
      <c r="GB54" s="276">
        <f>SUM($EF54:EN54)</f>
        <v>3.7335171719209744E-3</v>
      </c>
      <c r="GC54" s="276">
        <f>SUM($EF54:EO54)</f>
        <v>4.446247058252052E-3</v>
      </c>
      <c r="GD54" s="276">
        <f>SUM($EF54:EP54)</f>
        <v>7.0528259148060438E-3</v>
      </c>
      <c r="GE54" s="276">
        <f>SUM($EF54:EQ54)</f>
        <v>9.9022255315669109E-3</v>
      </c>
      <c r="GF54" s="276">
        <f>SUM($EF54:ER54)</f>
        <v>1.2994386934807773E-2</v>
      </c>
      <c r="GG54" s="276">
        <f>SUM($EF54:ES54)</f>
        <v>1.6329251165124663E-2</v>
      </c>
      <c r="GH54" s="276">
        <f>SUM($EF54:ET54)</f>
        <v>1.9906759277433045E-2</v>
      </c>
      <c r="GI54" s="276">
        <f>SUM($EF54:EU54)</f>
        <v>3.1635470710335123E-2</v>
      </c>
      <c r="GJ54" s="276">
        <f>SUM($EF54:EV54)</f>
        <v>4.3935294931255441E-2</v>
      </c>
      <c r="GK54" s="276">
        <f>SUM($EF54:EW54)</f>
        <v>5.6805837250625102E-2</v>
      </c>
      <c r="GL54" s="276">
        <f>SUM($EF54:EX54)</f>
        <v>7.0246703251640702E-2</v>
      </c>
      <c r="GM54" s="276">
        <f>SUM($EF54:EY54)</f>
        <v>8.4257498790075797E-2</v>
      </c>
      <c r="GN54" s="74">
        <f>SUM($EZ54:EZ54)</f>
        <v>0</v>
      </c>
      <c r="GO54" s="276">
        <f>SUM($EZ54:FA54)</f>
        <v>1.1086066860452682E-4</v>
      </c>
      <c r="GP54" s="276">
        <f>SUM($EZ54:FB54)</f>
        <v>4.4341782065216497E-4</v>
      </c>
      <c r="GQ54" s="276">
        <f>SUM($EZ54:FC54)</f>
        <v>9.976217541829758E-4</v>
      </c>
      <c r="GR54" s="276">
        <f>SUM($EZ54:FD54)</f>
        <v>1.7734227783796639E-3</v>
      </c>
      <c r="GS54" s="276">
        <f>SUM($EZ54:FE54)</f>
        <v>3.2797398691952603E-3</v>
      </c>
      <c r="GT54" s="276">
        <f>SUM($EZ54:FF54)</f>
        <v>5.1241645809498556E-3</v>
      </c>
      <c r="GU54" s="276">
        <f>SUM($EZ54:FG54)</f>
        <v>7.306589535210864E-3</v>
      </c>
      <c r="GV54" s="276">
        <f>SUM($EZ54:FH54)</f>
        <v>9.8269073876476459E-3</v>
      </c>
      <c r="GW54" s="276">
        <f>SUM($EZ54:FI54)</f>
        <v>1.2685010828020678E-2</v>
      </c>
      <c r="GX54" s="276">
        <f>SUM($EZ54:FJ54)</f>
        <v>1.3062449974362834E-2</v>
      </c>
      <c r="GY54" s="276">
        <f>SUM($EZ54:FK54)</f>
        <v>1.3475157713241828E-2</v>
      </c>
      <c r="GZ54" s="276">
        <f>SUM($EZ54:FL54)</f>
        <v>1.3923132726728217E-2</v>
      </c>
      <c r="HA54" s="276">
        <f>SUM($EZ54:FM54)</f>
        <v>1.4406373696941806E-2</v>
      </c>
      <c r="HB54" s="276">
        <f>SUM($EZ54:FN54)</f>
        <v>1.4924879306051644E-2</v>
      </c>
      <c r="HC54" s="276">
        <f>SUM($EZ54:FO54)</f>
        <v>1.6384688048717472E-2</v>
      </c>
      <c r="HD54" s="276">
        <f>SUM($EZ54:FP54)</f>
        <v>1.7916434267184672E-2</v>
      </c>
      <c r="HE54" s="276">
        <f>SUM($EZ54:FQ54)</f>
        <v>1.9520111241177945E-2</v>
      </c>
      <c r="HF54" s="276">
        <f>SUM($EZ54:FR54)</f>
        <v>2.1195712251049801E-2</v>
      </c>
      <c r="HG54" s="277">
        <f>SUM($EZ54:FS54)</f>
        <v>2.2943230577780478E-2</v>
      </c>
      <c r="HH54" s="74">
        <f t="shared" si="234"/>
        <v>0</v>
      </c>
      <c r="HI54" s="276">
        <f t="shared" si="183"/>
        <v>1.0498761095778526</v>
      </c>
      <c r="HJ54" s="276">
        <f t="shared" si="184"/>
        <v>2.0995364604838302</v>
      </c>
      <c r="HK54" s="276">
        <f t="shared" si="185"/>
        <v>3.148981097058217</v>
      </c>
      <c r="HL54" s="276">
        <f t="shared" si="186"/>
        <v>4.1982100636321835</v>
      </c>
      <c r="HM54" s="276">
        <f t="shared" si="187"/>
        <v>5.586929744489348</v>
      </c>
      <c r="HN54" s="276">
        <f t="shared" si="188"/>
        <v>6.7154480162251478</v>
      </c>
      <c r="HO54" s="276">
        <f t="shared" si="189"/>
        <v>7.8438819477838706</v>
      </c>
      <c r="HP54" s="276">
        <f t="shared" si="190"/>
        <v>8.9722315454687074</v>
      </c>
      <c r="HQ54" s="276">
        <f t="shared" si="191"/>
        <v>10.100496815582376</v>
      </c>
      <c r="HR54" s="276">
        <f t="shared" si="192"/>
        <v>11.231027704707675</v>
      </c>
      <c r="HS54" s="276">
        <f t="shared" si="193"/>
        <v>12.230584705090914</v>
      </c>
      <c r="HT54" s="276">
        <f t="shared" si="194"/>
        <v>13.229898943687672</v>
      </c>
      <c r="HU54" s="276">
        <f t="shared" si="195"/>
        <v>14.228970479457356</v>
      </c>
      <c r="HV54" s="276">
        <f t="shared" si="196"/>
        <v>15.227799371345048</v>
      </c>
      <c r="HW54" s="276">
        <f t="shared" si="197"/>
        <v>17.378689317300669</v>
      </c>
      <c r="HX54" s="276">
        <f t="shared" si="198"/>
        <v>18.204514041503252</v>
      </c>
      <c r="HY54" s="276">
        <f t="shared" si="199"/>
        <v>19.029768047607387</v>
      </c>
      <c r="HZ54" s="276">
        <f t="shared" si="200"/>
        <v>19.854451730029876</v>
      </c>
      <c r="IA54" s="277">
        <f t="shared" si="201"/>
        <v>20.678565482914944</v>
      </c>
      <c r="IB54" s="276">
        <f t="shared" si="202"/>
        <v>0</v>
      </c>
      <c r="IC54" s="276">
        <f t="shared" si="203"/>
        <v>0.98888113933139554</v>
      </c>
      <c r="ID54" s="276">
        <f t="shared" si="204"/>
        <v>1.9775405821793479</v>
      </c>
      <c r="IE54" s="276">
        <f t="shared" si="205"/>
        <v>2.9659783782458176</v>
      </c>
      <c r="IF54" s="276">
        <f t="shared" si="206"/>
        <v>3.9541945772216209</v>
      </c>
      <c r="IG54" s="276">
        <f t="shared" si="207"/>
        <v>5.2745675551500906</v>
      </c>
      <c r="IH54" s="276">
        <f t="shared" si="208"/>
        <v>6.3388451304383358</v>
      </c>
      <c r="II54" s="276">
        <f t="shared" si="209"/>
        <v>7.4027847054840752</v>
      </c>
      <c r="IJ54" s="276">
        <f t="shared" si="210"/>
        <v>8.4663863876316388</v>
      </c>
      <c r="IK54" s="276">
        <f t="shared" si="211"/>
        <v>9.5296502841912663</v>
      </c>
      <c r="IL54" s="276">
        <f t="shared" si="212"/>
        <v>10.572216599456388</v>
      </c>
      <c r="IM54" s="276">
        <f t="shared" si="213"/>
        <v>11.515990291717507</v>
      </c>
      <c r="IN54" s="276">
        <f t="shared" si="214"/>
        <v>12.459728716704021</v>
      </c>
      <c r="IO54" s="276">
        <f t="shared" si="215"/>
        <v>13.403431875733807</v>
      </c>
      <c r="IP54" s="276">
        <f t="shared" si="216"/>
        <v>14.347099770124697</v>
      </c>
      <c r="IQ54" s="276">
        <f t="shared" si="217"/>
        <v>16.01088444584753</v>
      </c>
      <c r="IR54" s="276">
        <f t="shared" si="218"/>
        <v>16.780870310969128</v>
      </c>
      <c r="IS54" s="276">
        <f t="shared" si="219"/>
        <v>17.550784245335201</v>
      </c>
      <c r="IT54" s="276">
        <f t="shared" si="220"/>
        <v>18.320626255665395</v>
      </c>
      <c r="IU54" s="277">
        <f t="shared" si="221"/>
        <v>19.09039634867873</v>
      </c>
      <c r="IV54" s="74">
        <f t="shared" si="50"/>
        <v>25.592766972254029</v>
      </c>
      <c r="IW54" s="275">
        <f t="shared" si="51"/>
        <v>104.45660274040657</v>
      </c>
      <c r="IX54" s="275">
        <f t="shared" si="52"/>
        <v>180.33203609586991</v>
      </c>
      <c r="IY54" s="275">
        <f t="shared" si="53"/>
        <v>242.61808011795262</v>
      </c>
      <c r="IZ54" s="275">
        <f t="shared" si="54"/>
        <v>103.46046860284351</v>
      </c>
      <c r="JA54" s="275">
        <f t="shared" si="55"/>
        <v>138.2498714816208</v>
      </c>
      <c r="JB54" s="74">
        <f t="shared" si="56"/>
        <v>25.592109585088242</v>
      </c>
      <c r="JC54" s="275">
        <f t="shared" si="57"/>
        <v>104.39867757763326</v>
      </c>
      <c r="JD54" s="275">
        <f t="shared" si="58"/>
        <v>180.28972263723588</v>
      </c>
      <c r="JE54" s="275">
        <f t="shared" si="59"/>
        <v>243.02397359283546</v>
      </c>
      <c r="JF54" s="275">
        <f t="shared" si="60"/>
        <v>103.42683659998579</v>
      </c>
      <c r="JG54" s="275">
        <f t="shared" si="61"/>
        <v>138.3261208481982</v>
      </c>
      <c r="JH54" s="524">
        <f t="shared" si="38"/>
        <v>108.44539738422893</v>
      </c>
      <c r="JI54" s="525">
        <f t="shared" si="39"/>
        <v>201.52825000228256</v>
      </c>
      <c r="JJ54" s="524">
        <f t="shared" si="40"/>
        <v>102.20100343326303</v>
      </c>
      <c r="JK54" s="525">
        <f t="shared" si="41"/>
        <v>188.02978018704471</v>
      </c>
      <c r="JL54" s="524">
        <f t="shared" si="42"/>
        <v>210.64640081749195</v>
      </c>
      <c r="JM54" s="525">
        <f t="shared" si="43"/>
        <v>389.55803018932727</v>
      </c>
      <c r="JN54" s="7">
        <f t="shared" si="62"/>
        <v>3.4831638583484689E-2</v>
      </c>
      <c r="JO54" s="7">
        <f t="shared" si="63"/>
        <v>0.10720072936785627</v>
      </c>
    </row>
    <row r="55" spans="1:275" s="3" customFormat="1" ht="13.5" customHeight="1" x14ac:dyDescent="0.2">
      <c r="A55" s="3" t="str">
        <f>'2021 estimates'!B55</f>
        <v>Czechia</v>
      </c>
      <c r="B55" s="3" t="str">
        <f>VLOOKUP(A55,'2021 estimates'!$B$4:$C$218,2)</f>
        <v>EUR</v>
      </c>
      <c r="C55" s="371" t="str">
        <f>VLOOKUP(A55,'2021 estimates'!$B$4:$F$218,4,FALSE)</f>
        <v>Europe &amp; Central Asia</v>
      </c>
      <c r="D55" s="695">
        <f>'2021 estimates'!Q55</f>
        <v>2.52871844588288</v>
      </c>
      <c r="E55" s="4">
        <f>'2021 estimates'!R55</f>
        <v>1.9561239499775065</v>
      </c>
      <c r="F55" s="47">
        <f>1000*'2021 estimates'!G55/5</f>
        <v>58188</v>
      </c>
      <c r="G55" s="47">
        <f t="shared" si="44"/>
        <v>58188</v>
      </c>
      <c r="H55" s="47">
        <f>1000*'2021 estimates'!H55/5</f>
        <v>56590.400000000001</v>
      </c>
      <c r="I55" s="47">
        <f>1000*'2021 estimates'!I55/5</f>
        <v>59401.8</v>
      </c>
      <c r="J55" s="47">
        <f>1000*'2021 estimates'!J55/5</f>
        <v>51974.400000000001</v>
      </c>
      <c r="K55" s="47">
        <f>1000*'2021 estimates'!K55/5</f>
        <v>55062.8</v>
      </c>
      <c r="L55" s="73">
        <f t="shared" si="45"/>
        <v>55062.8</v>
      </c>
      <c r="M55" s="47">
        <f>1000*'2021 estimates'!L55/5</f>
        <v>53558.2</v>
      </c>
      <c r="N55" s="47">
        <f>1000*'2021 estimates'!M55/5</f>
        <v>56353.4</v>
      </c>
      <c r="O55" s="47">
        <f>1000*'2021 estimates'!N55/5</f>
        <v>49466</v>
      </c>
      <c r="P55" s="22">
        <v>0</v>
      </c>
      <c r="Q55" s="124">
        <f>IF('2021 estimates'!AD55&lt;&gt;"",'2021 estimates'!AD55*5/4,IF('2021 estimates'!AL55&lt;&gt;"",'2021 estimates'!AL55*15/14,'2021 estimates'!AN55*15/14))/100000</f>
        <v>2.0000000000000001E-4</v>
      </c>
      <c r="R55" s="124">
        <f>IF('2021 estimates'!AE55&lt;&gt;"",'2021 estimates'!AE55,IF('2021 estimates'!AL55&lt;&gt;"",'2021 estimates'!AL55*15/14,'2021 estimates'!AN55*15/14))/100000</f>
        <v>2.42E-4</v>
      </c>
      <c r="S55" s="124">
        <f>IF('2021 estimates'!AF55&lt;&gt;"",'2021 estimates'!AF55,IF('2021 estimates'!AL55&lt;&gt;"",'2021 estimates'!AL55*15/14,'2021 estimates'!AN55*15/14))/100000</f>
        <v>2.7799999999999998E-4</v>
      </c>
      <c r="T55" s="124">
        <f>IF('2021 estimates'!AG55&lt;&gt;"",'2021 estimates'!AG55,'2021 estimates'!$AP55)/100000</f>
        <v>1.7218503696499895E-4</v>
      </c>
      <c r="U55" s="22">
        <v>0</v>
      </c>
      <c r="V55" s="124">
        <f>IF('2021 estimates'!AH55&lt;&gt;"",'2021 estimates'!AH55*5/4,IF('2021 estimates'!AM55&lt;&gt;"",'2021 estimates'!AM55*15/14,'2021 estimates'!AN55*15/14))/100000</f>
        <v>1.7000000000000001E-4</v>
      </c>
      <c r="W55" s="124">
        <f>IF('2021 estimates'!AI55&lt;&gt;"",'2021 estimates'!AI55,IF('2021 estimates'!AM55&lt;&gt;"",'2021 estimates'!AM55*15/14,'2021 estimates'!AN55*15/14))/100000</f>
        <v>2.41E-4</v>
      </c>
      <c r="X55" s="124">
        <f>IF('2021 estimates'!AJ55&lt;&gt;"",'2021 estimates'!AJ55,IF('2021 estimates'!AM55&lt;&gt;"",'2021 estimates'!AM55*15/14,'2021 estimates'!AN55*15/14))/100000</f>
        <v>2.5100000000000003E-4</v>
      </c>
      <c r="Y55" s="124">
        <f>IF('2021 estimates'!AK55&lt;&gt;"",'2021 estimates'!AK55,'2021 estimates'!$AQ55)/100000</f>
        <v>1.5853159791050564E-4</v>
      </c>
      <c r="Z55" s="81">
        <f>VLOOKUP($A55,'Mortality-WHO Global Health Obs'!$B$3:$Q$218,7,FALSE)</f>
        <v>2.5600000000000002E-3</v>
      </c>
      <c r="AA55" s="82">
        <f>VLOOKUP($A55,'Mortality-WHO Global Health Obs'!$B$3:$Q$218,9,FALSE)</f>
        <v>1.6000000000000001E-4</v>
      </c>
      <c r="AB55" s="82">
        <f>VLOOKUP($A55,'Mortality-WHO Global Health Obs'!$B$3:$Q$218,11,FALSE)</f>
        <v>8.0000000000000007E-5</v>
      </c>
      <c r="AC55" s="82">
        <f>VLOOKUP($A55,'Mortality-WHO Global Health Obs'!$B$3:$Q$218,13,FALSE)</f>
        <v>1.1E-4</v>
      </c>
      <c r="AD55" s="82">
        <f>VLOOKUP($A55,'Mortality-WHO Global Health Obs'!$B$3:$Q$218,15,FALSE)</f>
        <v>3.8000000000000002E-4</v>
      </c>
      <c r="AE55" s="81">
        <f>VLOOKUP($A55,'Mortality-WHO Global Health Obs'!$B$3:$Q$218,8,FALSE)</f>
        <v>1.99E-3</v>
      </c>
      <c r="AF55" s="82">
        <f>VLOOKUP($A55,'Mortality-WHO Global Health Obs'!$B$3:$Q$218,10,FALSE)</f>
        <v>1.1E-4</v>
      </c>
      <c r="AG55" s="82">
        <f>VLOOKUP($A55,'Mortality-WHO Global Health Obs'!$B$3:$Q$218,12,FALSE)</f>
        <v>6.9999999999999994E-5</v>
      </c>
      <c r="AH55" s="82">
        <f>VLOOKUP($A55,'Mortality-WHO Global Health Obs'!$B$3:$Q$218,14,FALSE)</f>
        <v>1E-4</v>
      </c>
      <c r="AI55" s="82">
        <f>VLOOKUP($A55,'Mortality-WHO Global Health Obs'!$B$3:$Q$218,16,FALSE)</f>
        <v>1.9000000000000001E-4</v>
      </c>
      <c r="AJ55" s="81">
        <f t="shared" si="233"/>
        <v>5.0076773119424167E-3</v>
      </c>
      <c r="AK55" s="82">
        <f t="shared" si="237"/>
        <v>3.1297983199640104E-4</v>
      </c>
      <c r="AL55" s="82">
        <f t="shared" si="238"/>
        <v>1.5648991599820052E-4</v>
      </c>
      <c r="AM55" s="82">
        <f t="shared" si="239"/>
        <v>2.1517363449752571E-4</v>
      </c>
      <c r="AN55" s="82">
        <f t="shared" si="240"/>
        <v>7.4332710099145251E-4</v>
      </c>
      <c r="AO55" s="81">
        <f t="shared" si="241"/>
        <v>3.892686660455238E-3</v>
      </c>
      <c r="AP55" s="82">
        <f t="shared" si="242"/>
        <v>2.1517363449752571E-4</v>
      </c>
      <c r="AQ55" s="82">
        <f t="shared" si="243"/>
        <v>1.3692867649842545E-4</v>
      </c>
      <c r="AR55" s="82">
        <f t="shared" si="244"/>
        <v>1.9561239499775066E-4</v>
      </c>
      <c r="AS55" s="82">
        <f t="shared" si="245"/>
        <v>3.7166355049572626E-4</v>
      </c>
      <c r="AT55" s="272">
        <f t="shared" si="46"/>
        <v>0</v>
      </c>
      <c r="AU55" s="266">
        <f t="shared" si="2"/>
        <v>11.637600000000001</v>
      </c>
      <c r="AV55" s="266">
        <f t="shared" si="3"/>
        <v>13.694876800000001</v>
      </c>
      <c r="AW55" s="266">
        <f t="shared" si="4"/>
        <v>16.513700400000001</v>
      </c>
      <c r="AX55" s="266">
        <f t="shared" si="47"/>
        <v>8.9492139852336425</v>
      </c>
      <c r="AY55" s="272">
        <f t="shared" si="48"/>
        <v>0</v>
      </c>
      <c r="AZ55" s="266">
        <f t="shared" si="5"/>
        <v>9.3606760000000016</v>
      </c>
      <c r="BA55" s="266">
        <f t="shared" si="6"/>
        <v>12.9075262</v>
      </c>
      <c r="BB55" s="266">
        <f t="shared" si="7"/>
        <v>14.144703400000003</v>
      </c>
      <c r="BC55" s="266">
        <f t="shared" si="8"/>
        <v>7.8419240222410718</v>
      </c>
      <c r="BD55" s="74">
        <f t="shared" si="49"/>
        <v>0</v>
      </c>
      <c r="BE55" s="515">
        <f t="shared" si="64"/>
        <v>0</v>
      </c>
      <c r="BF55" s="515">
        <f t="shared" si="65"/>
        <v>11.635779117918128</v>
      </c>
      <c r="BG55" s="515">
        <f t="shared" si="66"/>
        <v>23.267917041482704</v>
      </c>
      <c r="BH55" s="515">
        <f t="shared" si="67"/>
        <v>34.896414910135803</v>
      </c>
      <c r="BI55" s="515">
        <f t="shared" si="68"/>
        <v>45.243993545312051</v>
      </c>
      <c r="BJ55" s="515">
        <f t="shared" si="69"/>
        <v>58.930719199305415</v>
      </c>
      <c r="BK55" s="515">
        <f t="shared" si="70"/>
        <v>72.615303186329911</v>
      </c>
      <c r="BL55" s="515">
        <f t="shared" si="71"/>
        <v>86.297745841508586</v>
      </c>
      <c r="BM55" s="515">
        <f t="shared" si="72"/>
        <v>99.97804749991208</v>
      </c>
      <c r="BN55" s="515">
        <f t="shared" si="73"/>
        <v>119.3026266976532</v>
      </c>
      <c r="BO55" s="515">
        <f t="shared" si="74"/>
        <v>135.78888261416503</v>
      </c>
      <c r="BP55" s="515">
        <f t="shared" si="75"/>
        <v>152.27159150469899</v>
      </c>
      <c r="BQ55" s="515">
        <f t="shared" si="76"/>
        <v>168.75075413239941</v>
      </c>
      <c r="BR55" s="515">
        <f t="shared" si="77"/>
        <v>185.22637126024648</v>
      </c>
      <c r="BS55" s="515">
        <f t="shared" si="78"/>
        <v>176.47875299565763</v>
      </c>
      <c r="BT55" s="515">
        <f t="shared" si="79"/>
        <v>185.29350942356072</v>
      </c>
      <c r="BU55" s="515">
        <f t="shared" si="80"/>
        <v>194.10171603875057</v>
      </c>
      <c r="BV55" s="515">
        <f t="shared" si="81"/>
        <v>202.90337770807139</v>
      </c>
      <c r="BW55" s="516">
        <f t="shared" si="82"/>
        <v>211.69849929475112</v>
      </c>
      <c r="BX55" s="515">
        <v>0</v>
      </c>
      <c r="BY55" s="515">
        <f t="shared" si="83"/>
        <v>0</v>
      </c>
      <c r="BZ55" s="515">
        <f t="shared" si="84"/>
        <v>9.3596690230031996</v>
      </c>
      <c r="CA55" s="515">
        <f t="shared" si="85"/>
        <v>18.717324308664388</v>
      </c>
      <c r="CB55" s="515">
        <f t="shared" si="86"/>
        <v>28.072966290240132</v>
      </c>
      <c r="CC55" s="515">
        <f t="shared" si="87"/>
        <v>36.403907570994377</v>
      </c>
      <c r="CD55" s="515">
        <f t="shared" si="88"/>
        <v>49.305565728632402</v>
      </c>
      <c r="CE55" s="515">
        <f t="shared" si="89"/>
        <v>62.205457400238323</v>
      </c>
      <c r="CF55" s="515">
        <f t="shared" si="90"/>
        <v>75.103582827678167</v>
      </c>
      <c r="CG55" s="515">
        <f t="shared" si="91"/>
        <v>87.999942252784876</v>
      </c>
      <c r="CH55" s="515">
        <f t="shared" si="92"/>
        <v>106.16021711643141</v>
      </c>
      <c r="CI55" s="515">
        <f t="shared" si="93"/>
        <v>120.28277298868957</v>
      </c>
      <c r="CJ55" s="515">
        <f t="shared" si="94"/>
        <v>134.40256658414668</v>
      </c>
      <c r="CK55" s="515">
        <f t="shared" si="95"/>
        <v>148.51959844308544</v>
      </c>
      <c r="CL55" s="515">
        <f t="shared" si="96"/>
        <v>162.63386910568295</v>
      </c>
      <c r="CM55" s="515">
        <f t="shared" si="97"/>
        <v>155.14391186964258</v>
      </c>
      <c r="CN55" s="515">
        <f t="shared" si="98"/>
        <v>162.92672826085439</v>
      </c>
      <c r="CO55" s="515">
        <f t="shared" si="99"/>
        <v>170.70665260036176</v>
      </c>
      <c r="CP55" s="515">
        <f t="shared" si="100"/>
        <v>178.48368596283521</v>
      </c>
      <c r="CQ55" s="516">
        <f t="shared" si="101"/>
        <v>186.25782942254585</v>
      </c>
      <c r="CR55" s="515">
        <f t="shared" si="102"/>
        <v>0</v>
      </c>
      <c r="CS55" s="515">
        <f t="shared" si="103"/>
        <v>5.8188000000000004</v>
      </c>
      <c r="CT55" s="515">
        <f t="shared" si="104"/>
        <v>17.454579117918129</v>
      </c>
      <c r="CU55" s="515">
        <f t="shared" si="105"/>
        <v>29.086717041482704</v>
      </c>
      <c r="CV55" s="515">
        <f t="shared" si="106"/>
        <v>40.715214910135806</v>
      </c>
      <c r="CW55" s="515">
        <f t="shared" si="107"/>
        <v>52.091431945312053</v>
      </c>
      <c r="CX55" s="515">
        <f t="shared" si="108"/>
        <v>65.778157599305416</v>
      </c>
      <c r="CY55" s="515">
        <f t="shared" si="109"/>
        <v>79.462741586329912</v>
      </c>
      <c r="CZ55" s="515">
        <f t="shared" si="110"/>
        <v>93.145184241508588</v>
      </c>
      <c r="DA55" s="515">
        <f t="shared" si="111"/>
        <v>106.82548589991208</v>
      </c>
      <c r="DB55" s="515">
        <f t="shared" si="112"/>
        <v>127.5594768976532</v>
      </c>
      <c r="DC55" s="515">
        <f t="shared" si="113"/>
        <v>144.04573281416504</v>
      </c>
      <c r="DD55" s="515">
        <f t="shared" si="114"/>
        <v>160.52844170469899</v>
      </c>
      <c r="DE55" s="515">
        <f t="shared" si="115"/>
        <v>177.00760433239941</v>
      </c>
      <c r="DF55" s="515">
        <f t="shared" si="116"/>
        <v>193.48322146024648</v>
      </c>
      <c r="DG55" s="515">
        <f t="shared" si="117"/>
        <v>180.95335998827446</v>
      </c>
      <c r="DH55" s="515">
        <f t="shared" si="118"/>
        <v>189.76811641617755</v>
      </c>
      <c r="DI55" s="515">
        <f t="shared" si="119"/>
        <v>198.57632303136739</v>
      </c>
      <c r="DJ55" s="515">
        <f t="shared" si="120"/>
        <v>207.37798470068822</v>
      </c>
      <c r="DK55" s="516">
        <f t="shared" si="121"/>
        <v>216.17310628736794</v>
      </c>
      <c r="DL55" s="515">
        <f t="shared" si="122"/>
        <v>0</v>
      </c>
      <c r="DM55" s="515">
        <f t="shared" si="123"/>
        <v>4.6803380000000008</v>
      </c>
      <c r="DN55" s="515">
        <f t="shared" si="124"/>
        <v>14.0400070230032</v>
      </c>
      <c r="DO55" s="515">
        <f t="shared" si="125"/>
        <v>23.397662308664387</v>
      </c>
      <c r="DP55" s="515">
        <f t="shared" si="126"/>
        <v>32.753304290240131</v>
      </c>
      <c r="DQ55" s="515">
        <f t="shared" si="127"/>
        <v>42.857670670994381</v>
      </c>
      <c r="DR55" s="515">
        <f t="shared" si="128"/>
        <v>55.759328828632405</v>
      </c>
      <c r="DS55" s="515">
        <f t="shared" si="129"/>
        <v>68.65922050023832</v>
      </c>
      <c r="DT55" s="515">
        <f t="shared" si="130"/>
        <v>81.55734592767817</v>
      </c>
      <c r="DU55" s="515">
        <f t="shared" si="131"/>
        <v>94.45370535278488</v>
      </c>
      <c r="DV55" s="515">
        <f t="shared" si="132"/>
        <v>113.23256881643141</v>
      </c>
      <c r="DW55" s="515">
        <f t="shared" si="133"/>
        <v>127.35512468868957</v>
      </c>
      <c r="DX55" s="515">
        <f t="shared" si="134"/>
        <v>141.4749182841467</v>
      </c>
      <c r="DY55" s="515">
        <f t="shared" si="135"/>
        <v>155.59195014308546</v>
      </c>
      <c r="DZ55" s="515">
        <f t="shared" si="136"/>
        <v>169.70622080568296</v>
      </c>
      <c r="EA55" s="515">
        <f t="shared" si="137"/>
        <v>159.06487388076312</v>
      </c>
      <c r="EB55" s="515">
        <f t="shared" si="138"/>
        <v>166.84769027197493</v>
      </c>
      <c r="EC55" s="515">
        <f t="shared" si="139"/>
        <v>174.6276146114823</v>
      </c>
      <c r="ED55" s="515">
        <f t="shared" si="140"/>
        <v>182.40464797395575</v>
      </c>
      <c r="EE55" s="516">
        <f t="shared" si="141"/>
        <v>190.17879143366639</v>
      </c>
      <c r="EF55" s="276">
        <f t="shared" si="142"/>
        <v>0</v>
      </c>
      <c r="EG55" s="276">
        <f t="shared" si="143"/>
        <v>1.820882081872919E-3</v>
      </c>
      <c r="EH55" s="276">
        <f t="shared" si="144"/>
        <v>5.4620764354248877E-3</v>
      </c>
      <c r="EI55" s="276">
        <f t="shared" si="145"/>
        <v>9.1021313469003117E-3</v>
      </c>
      <c r="EJ55" s="276">
        <f t="shared" si="146"/>
        <v>1.2741047172865779E-2</v>
      </c>
      <c r="EK55" s="276">
        <f t="shared" si="147"/>
        <v>8.1511460066390953E-3</v>
      </c>
      <c r="EL55" s="276">
        <f t="shared" si="148"/>
        <v>1.0292812975510986E-2</v>
      </c>
      <c r="EM55" s="276">
        <f t="shared" si="149"/>
        <v>1.2434144821321196E-2</v>
      </c>
      <c r="EN55" s="276">
        <f t="shared" si="150"/>
        <v>1.4575141596509002E-2</v>
      </c>
      <c r="EO55" s="276">
        <f t="shared" si="151"/>
        <v>1.6715803353505473E-2</v>
      </c>
      <c r="EP55" s="276">
        <f t="shared" si="152"/>
        <v>2.7444483488154987E-2</v>
      </c>
      <c r="EQ55" s="276">
        <f t="shared" si="153"/>
        <v>3.0991509466046334E-2</v>
      </c>
      <c r="ER55" s="276">
        <f t="shared" si="154"/>
        <v>3.4537772299573576E-2</v>
      </c>
      <c r="ES55" s="276">
        <f t="shared" si="155"/>
        <v>3.8083272152927596E-2</v>
      </c>
      <c r="ET55" s="276">
        <f t="shared" si="156"/>
        <v>4.1628009190263951E-2</v>
      </c>
      <c r="EU55" s="276">
        <f t="shared" si="157"/>
        <v>0.13445755733054937</v>
      </c>
      <c r="EV55" s="276">
        <f t="shared" si="158"/>
        <v>0.14100737004381653</v>
      </c>
      <c r="EW55" s="276">
        <f t="shared" si="159"/>
        <v>0.14755231591284021</v>
      </c>
      <c r="EX55" s="276">
        <f t="shared" si="160"/>
        <v>0.15409239855393342</v>
      </c>
      <c r="EY55" s="277">
        <f t="shared" si="161"/>
        <v>0.16062762158072205</v>
      </c>
      <c r="EZ55" s="276">
        <f t="shared" si="162"/>
        <v>0</v>
      </c>
      <c r="FA55" s="276">
        <f t="shared" si="163"/>
        <v>1.0069769968016195E-3</v>
      </c>
      <c r="FB55" s="276">
        <f t="shared" si="164"/>
        <v>3.020714338814292E-3</v>
      </c>
      <c r="FC55" s="276">
        <f t="shared" si="165"/>
        <v>5.0340184242585271E-3</v>
      </c>
      <c r="FD55" s="276">
        <f t="shared" si="166"/>
        <v>7.0468893463496857E-3</v>
      </c>
      <c r="FE55" s="276">
        <f t="shared" si="167"/>
        <v>5.8680423619782342E-3</v>
      </c>
      <c r="FF55" s="276">
        <f t="shared" si="168"/>
        <v>7.6345283940812345E-3</v>
      </c>
      <c r="FG55" s="276">
        <f t="shared" si="169"/>
        <v>9.40077256014938E-3</v>
      </c>
      <c r="FH55" s="276">
        <f t="shared" si="170"/>
        <v>1.1166774893298804E-2</v>
      </c>
      <c r="FI55" s="276">
        <f t="shared" si="171"/>
        <v>1.2932535426641098E-2</v>
      </c>
      <c r="FJ55" s="276">
        <f t="shared" si="172"/>
        <v>2.2147527741836336E-2</v>
      </c>
      <c r="FK55" s="276">
        <f t="shared" si="173"/>
        <v>2.4909804542899983E-2</v>
      </c>
      <c r="FL55" s="276">
        <f t="shared" si="174"/>
        <v>2.7671541061227656E-2</v>
      </c>
      <c r="FM55" s="276">
        <f t="shared" si="175"/>
        <v>3.0432737402495001E-2</v>
      </c>
      <c r="FN55" s="276">
        <f t="shared" si="176"/>
        <v>3.3193393672357033E-2</v>
      </c>
      <c r="FO55" s="276">
        <f t="shared" si="177"/>
        <v>5.9107631029273425E-2</v>
      </c>
      <c r="FP55" s="276">
        <f t="shared" si="178"/>
        <v>6.1999682733694148E-2</v>
      </c>
      <c r="FQ55" s="276">
        <f t="shared" si="179"/>
        <v>6.489065976763049E-2</v>
      </c>
      <c r="FR55" s="276">
        <f t="shared" si="180"/>
        <v>6.7780562530424068E-2</v>
      </c>
      <c r="FS55" s="277">
        <f t="shared" si="181"/>
        <v>7.066939142126813E-2</v>
      </c>
      <c r="FT55" s="74">
        <f>SUM($EF55:EF55)</f>
        <v>0</v>
      </c>
      <c r="FU55" s="276">
        <f>SUM($EF55:EG55)</f>
        <v>1.820882081872919E-3</v>
      </c>
      <c r="FV55" s="276">
        <f>SUM($EF55:EH55)</f>
        <v>7.282958517297807E-3</v>
      </c>
      <c r="FW55" s="276">
        <f>SUM($EF55:EI55)</f>
        <v>1.6385089864198118E-2</v>
      </c>
      <c r="FX55" s="276">
        <f>SUM($EF55:EJ55)</f>
        <v>2.9126137037063897E-2</v>
      </c>
      <c r="FY55" s="276">
        <f>SUM($EF55:EK55)</f>
        <v>3.7277283043702994E-2</v>
      </c>
      <c r="FZ55" s="276">
        <f>SUM($EF55:EL55)</f>
        <v>4.7570096019213984E-2</v>
      </c>
      <c r="GA55" s="276">
        <f>SUM($EF55:EM55)</f>
        <v>6.0004240840535183E-2</v>
      </c>
      <c r="GB55" s="276">
        <f>SUM($EF55:EN55)</f>
        <v>7.4579382437044178E-2</v>
      </c>
      <c r="GC55" s="276">
        <f>SUM($EF55:EO55)</f>
        <v>9.1295185790549654E-2</v>
      </c>
      <c r="GD55" s="276">
        <f>SUM($EF55:EP55)</f>
        <v>0.11873966927870463</v>
      </c>
      <c r="GE55" s="276">
        <f>SUM($EF55:EQ55)</f>
        <v>0.14973117874475098</v>
      </c>
      <c r="GF55" s="276">
        <f>SUM($EF55:ER55)</f>
        <v>0.18426895104432456</v>
      </c>
      <c r="GG55" s="276">
        <f>SUM($EF55:ES55)</f>
        <v>0.22235222319725215</v>
      </c>
      <c r="GH55" s="276">
        <f>SUM($EF55:ET55)</f>
        <v>0.26398023238751611</v>
      </c>
      <c r="GI55" s="276">
        <f>SUM($EF55:EU55)</f>
        <v>0.39843778971806548</v>
      </c>
      <c r="GJ55" s="276">
        <f>SUM($EF55:EV55)</f>
        <v>0.53944515976188201</v>
      </c>
      <c r="GK55" s="276">
        <f>SUM($EF55:EW55)</f>
        <v>0.68699747567472225</v>
      </c>
      <c r="GL55" s="276">
        <f>SUM($EF55:EX55)</f>
        <v>0.84108987422865567</v>
      </c>
      <c r="GM55" s="276">
        <f>SUM($EF55:EY55)</f>
        <v>1.0017174958093777</v>
      </c>
      <c r="GN55" s="74">
        <f>SUM($EZ55:EZ55)</f>
        <v>0</v>
      </c>
      <c r="GO55" s="276">
        <f>SUM($EZ55:FA55)</f>
        <v>1.0069769968016195E-3</v>
      </c>
      <c r="GP55" s="276">
        <f>SUM($EZ55:FB55)</f>
        <v>4.0276913356159117E-3</v>
      </c>
      <c r="GQ55" s="276">
        <f>SUM($EZ55:FC55)</f>
        <v>9.0617097598744388E-3</v>
      </c>
      <c r="GR55" s="276">
        <f>SUM($EZ55:FD55)</f>
        <v>1.6108599106224124E-2</v>
      </c>
      <c r="GS55" s="276">
        <f>SUM($EZ55:FE55)</f>
        <v>2.1976641468202357E-2</v>
      </c>
      <c r="GT55" s="276">
        <f>SUM($EZ55:FF55)</f>
        <v>2.9611169862283591E-2</v>
      </c>
      <c r="GU55" s="276">
        <f>SUM($EZ55:FG55)</f>
        <v>3.9011942422432971E-2</v>
      </c>
      <c r="GV55" s="276">
        <f>SUM($EZ55:FH55)</f>
        <v>5.0178717315731772E-2</v>
      </c>
      <c r="GW55" s="276">
        <f>SUM($EZ55:FI55)</f>
        <v>6.3111252742372864E-2</v>
      </c>
      <c r="GX55" s="276">
        <f>SUM($EZ55:FJ55)</f>
        <v>8.5258780484209207E-2</v>
      </c>
      <c r="GY55" s="276">
        <f>SUM($EZ55:FK55)</f>
        <v>0.11016858502710919</v>
      </c>
      <c r="GZ55" s="276">
        <f>SUM($EZ55:FL55)</f>
        <v>0.13784012608833685</v>
      </c>
      <c r="HA55" s="276">
        <f>SUM($EZ55:FM55)</f>
        <v>0.16827286349083184</v>
      </c>
      <c r="HB55" s="276">
        <f>SUM($EZ55:FN55)</f>
        <v>0.20146625716318889</v>
      </c>
      <c r="HC55" s="276">
        <f>SUM($EZ55:FO55)</f>
        <v>0.2605738881924623</v>
      </c>
      <c r="HD55" s="276">
        <f>SUM($EZ55:FP55)</f>
        <v>0.32257357092615646</v>
      </c>
      <c r="HE55" s="276">
        <f>SUM($EZ55:FQ55)</f>
        <v>0.38746423069378694</v>
      </c>
      <c r="HF55" s="276">
        <f>SUM($EZ55:FR55)</f>
        <v>0.45524479322421102</v>
      </c>
      <c r="HG55" s="277">
        <f>SUM($EZ55:FS55)</f>
        <v>0.52591418464547912</v>
      </c>
      <c r="HH55" s="74">
        <f t="shared" si="234"/>
        <v>0</v>
      </c>
      <c r="HI55" s="276">
        <f t="shared" si="183"/>
        <v>11.635779117918128</v>
      </c>
      <c r="HJ55" s="276">
        <f t="shared" si="184"/>
        <v>23.267917041482704</v>
      </c>
      <c r="HK55" s="276">
        <f t="shared" si="185"/>
        <v>34.896414910135803</v>
      </c>
      <c r="HL55" s="276">
        <f t="shared" si="186"/>
        <v>46.521273862962936</v>
      </c>
      <c r="HM55" s="276">
        <f t="shared" si="187"/>
        <v>58.930719199305415</v>
      </c>
      <c r="HN55" s="276">
        <f t="shared" si="188"/>
        <v>72.615303186329911</v>
      </c>
      <c r="HO55" s="276">
        <f t="shared" si="189"/>
        <v>86.297745841508586</v>
      </c>
      <c r="HP55" s="276">
        <f t="shared" si="190"/>
        <v>99.97804749991208</v>
      </c>
      <c r="HQ55" s="276">
        <f t="shared" si="191"/>
        <v>113.65620849655858</v>
      </c>
      <c r="HR55" s="276">
        <f t="shared" si="192"/>
        <v>135.78888261416503</v>
      </c>
      <c r="HS55" s="276">
        <f t="shared" si="193"/>
        <v>152.27159150469899</v>
      </c>
      <c r="HT55" s="276">
        <f t="shared" si="194"/>
        <v>168.75075413239941</v>
      </c>
      <c r="HU55" s="276">
        <f t="shared" si="195"/>
        <v>185.22637126024648</v>
      </c>
      <c r="HV55" s="276">
        <f t="shared" si="196"/>
        <v>201.69844365105621</v>
      </c>
      <c r="HW55" s="276">
        <f t="shared" si="197"/>
        <v>185.29350942356072</v>
      </c>
      <c r="HX55" s="276">
        <f t="shared" si="198"/>
        <v>194.10171603875057</v>
      </c>
      <c r="HY55" s="276">
        <f t="shared" si="199"/>
        <v>202.90337770807139</v>
      </c>
      <c r="HZ55" s="276">
        <f t="shared" si="200"/>
        <v>211.69849929475112</v>
      </c>
      <c r="IA55" s="277">
        <f t="shared" si="201"/>
        <v>220.48708565840406</v>
      </c>
      <c r="IB55" s="276">
        <f t="shared" si="202"/>
        <v>0</v>
      </c>
      <c r="IC55" s="276">
        <f t="shared" si="203"/>
        <v>9.3596690230031996</v>
      </c>
      <c r="ID55" s="276">
        <f t="shared" si="204"/>
        <v>18.717324308664388</v>
      </c>
      <c r="IE55" s="276">
        <f t="shared" si="205"/>
        <v>28.072966290240132</v>
      </c>
      <c r="IF55" s="276">
        <f t="shared" si="206"/>
        <v>37.426595400893781</v>
      </c>
      <c r="IG55" s="276">
        <f t="shared" si="207"/>
        <v>49.305565728632402</v>
      </c>
      <c r="IH55" s="276">
        <f t="shared" si="208"/>
        <v>62.205457400238323</v>
      </c>
      <c r="II55" s="276">
        <f t="shared" si="209"/>
        <v>75.103582827678167</v>
      </c>
      <c r="IJ55" s="276">
        <f t="shared" si="210"/>
        <v>87.999942252784876</v>
      </c>
      <c r="IK55" s="276">
        <f t="shared" si="211"/>
        <v>100.89453591735824</v>
      </c>
      <c r="IL55" s="276">
        <f t="shared" si="212"/>
        <v>120.28277298868957</v>
      </c>
      <c r="IM55" s="276">
        <f t="shared" si="213"/>
        <v>134.40256658414668</v>
      </c>
      <c r="IN55" s="276">
        <f t="shared" si="214"/>
        <v>148.51959844308544</v>
      </c>
      <c r="IO55" s="276">
        <f t="shared" si="215"/>
        <v>162.63386910568295</v>
      </c>
      <c r="IP55" s="276">
        <f t="shared" si="216"/>
        <v>176.7453791120106</v>
      </c>
      <c r="IQ55" s="276">
        <f t="shared" si="217"/>
        <v>162.92672826085439</v>
      </c>
      <c r="IR55" s="276">
        <f t="shared" si="218"/>
        <v>170.70665260036176</v>
      </c>
      <c r="IS55" s="276">
        <f t="shared" si="219"/>
        <v>178.48368596283521</v>
      </c>
      <c r="IT55" s="276">
        <f t="shared" si="220"/>
        <v>186.25782942254585</v>
      </c>
      <c r="IU55" s="277">
        <f t="shared" si="221"/>
        <v>194.02908405336566</v>
      </c>
      <c r="IV55" s="74">
        <f t="shared" si="50"/>
        <v>31.986233588031247</v>
      </c>
      <c r="IW55" s="275">
        <f t="shared" si="51"/>
        <v>140.40258303457523</v>
      </c>
      <c r="IX55" s="275">
        <f t="shared" si="52"/>
        <v>270.20667208261858</v>
      </c>
      <c r="IY55" s="275">
        <f t="shared" si="53"/>
        <v>381.91110307850198</v>
      </c>
      <c r="IZ55" s="275">
        <f t="shared" si="54"/>
        <v>147.53182956840837</v>
      </c>
      <c r="JA55" s="275">
        <f t="shared" si="55"/>
        <v>206.12664794593178</v>
      </c>
      <c r="JB55" s="74">
        <f t="shared" si="56"/>
        <v>27.191954394747313</v>
      </c>
      <c r="JC55" s="275">
        <f t="shared" si="57"/>
        <v>128.18346021842038</v>
      </c>
      <c r="JD55" s="275">
        <f t="shared" si="58"/>
        <v>251.0200290437935</v>
      </c>
      <c r="JE55" s="275">
        <f t="shared" si="59"/>
        <v>352.95410755189477</v>
      </c>
      <c r="JF55" s="275">
        <f t="shared" si="60"/>
        <v>135.46514788565375</v>
      </c>
      <c r="JG55" s="275">
        <f t="shared" si="61"/>
        <v>189.83738780221398</v>
      </c>
      <c r="JH55" s="524">
        <f t="shared" si="38"/>
        <v>1292.870799434874</v>
      </c>
      <c r="JI55" s="525">
        <f t="shared" si="39"/>
        <v>2285.3508212270381</v>
      </c>
      <c r="JJ55" s="524">
        <f t="shared" si="40"/>
        <v>1125.4186325116902</v>
      </c>
      <c r="JK55" s="525">
        <f t="shared" si="41"/>
        <v>1998.3800267197917</v>
      </c>
      <c r="JL55" s="524">
        <f t="shared" si="42"/>
        <v>2418.289431946564</v>
      </c>
      <c r="JM55" s="525">
        <f t="shared" si="43"/>
        <v>4283.7308479468302</v>
      </c>
      <c r="JN55" s="7">
        <f t="shared" si="62"/>
        <v>0.465446489550705</v>
      </c>
      <c r="JO55" s="7">
        <f t="shared" si="63"/>
        <v>1.5276316804548569</v>
      </c>
    </row>
    <row r="56" spans="1:275" s="3" customFormat="1" ht="13.5" customHeight="1" x14ac:dyDescent="0.2">
      <c r="A56" s="3" t="str">
        <f>'2021 estimates'!B56</f>
        <v>Democratic People's Republic of Korea</v>
      </c>
      <c r="B56" s="3" t="str">
        <f>VLOOKUP(A56,'2021 estimates'!$B$4:$C$218,2)</f>
        <v>WP</v>
      </c>
      <c r="C56" s="371" t="str">
        <f>VLOOKUP(A56,'2021 estimates'!$B$4:$F$218,4,FALSE)</f>
        <v>East Asia &amp; Pacific</v>
      </c>
      <c r="D56" s="695">
        <f>'2021 estimates'!Q56</f>
        <v>13.1</v>
      </c>
      <c r="E56" s="4">
        <f>'2021 estimates'!R56</f>
        <v>3.952472235117602</v>
      </c>
      <c r="F56" s="47">
        <f>1000*'2021 estimates'!G56/5</f>
        <v>179282.4</v>
      </c>
      <c r="G56" s="47">
        <f t="shared" si="44"/>
        <v>179282.4</v>
      </c>
      <c r="H56" s="47">
        <f>1000*'2021 estimates'!H56/5</f>
        <v>173457.4</v>
      </c>
      <c r="I56" s="47">
        <f>1000*'2021 estimates'!I56/5</f>
        <v>170375</v>
      </c>
      <c r="J56" s="47">
        <f>1000*'2021 estimates'!J56/5</f>
        <v>187867.2</v>
      </c>
      <c r="K56" s="47">
        <f>1000*'2021 estimates'!K56/5</f>
        <v>170906</v>
      </c>
      <c r="L56" s="73">
        <f t="shared" si="45"/>
        <v>170906</v>
      </c>
      <c r="M56" s="47">
        <f>1000*'2021 estimates'!L56/5</f>
        <v>165573.4</v>
      </c>
      <c r="N56" s="47">
        <f>1000*'2021 estimates'!M56/5</f>
        <v>163061.20000000001</v>
      </c>
      <c r="O56" s="47">
        <f>1000*'2021 estimates'!N56/5</f>
        <v>180383</v>
      </c>
      <c r="P56" s="22">
        <v>0</v>
      </c>
      <c r="Q56" s="124">
        <f>IF('2021 estimates'!AD56&lt;&gt;"",'2021 estimates'!AD56*5/4,IF('2021 estimates'!AL56&lt;&gt;"",'2021 estimates'!AL56*15/14,'2021 estimates'!AN56*15/14))/100000</f>
        <v>1.9625000000000003E-5</v>
      </c>
      <c r="R56" s="124">
        <f>IF('2021 estimates'!AE56&lt;&gt;"",'2021 estimates'!AE56,IF('2021 estimates'!AL56&lt;&gt;"",'2021 estimates'!AL56*15/14,'2021 estimates'!AN56*15/14))/100000</f>
        <v>4.2999999999999995E-5</v>
      </c>
      <c r="S56" s="124">
        <f>IF('2021 estimates'!AF56&lt;&gt;"",'2021 estimates'!AF56,IF('2021 estimates'!AL56&lt;&gt;"",'2021 estimates'!AL56*15/14,'2021 estimates'!AN56*15/14))/100000</f>
        <v>8.2100000000000003E-5</v>
      </c>
      <c r="T56" s="124">
        <f>IF('2021 estimates'!AG56&lt;&gt;"",'2021 estimates'!AG56,'2021 estimates'!$AP56)/100000</f>
        <v>5.4269661209369028E-5</v>
      </c>
      <c r="U56" s="22">
        <v>0</v>
      </c>
      <c r="V56" s="124">
        <f>IF('2021 estimates'!AH56&lt;&gt;"",'2021 estimates'!AH56*5/4,IF('2021 estimates'!AM56&lt;&gt;"",'2021 estimates'!AM56*15/14,'2021 estimates'!AN56*15/14))/100000</f>
        <v>1.7249999999999999E-5</v>
      </c>
      <c r="W56" s="124">
        <f>IF('2021 estimates'!AI56&lt;&gt;"",'2021 estimates'!AI56,IF('2021 estimates'!AM56&lt;&gt;"",'2021 estimates'!AM56*15/14,'2021 estimates'!AN56*15/14))/100000</f>
        <v>4.9199999999999997E-5</v>
      </c>
      <c r="X56" s="124">
        <f>IF('2021 estimates'!AJ56&lt;&gt;"",'2021 estimates'!AJ56,IF('2021 estimates'!AM56&lt;&gt;"",'2021 estimates'!AM56*15/14,'2021 estimates'!AN56*15/14))/100000</f>
        <v>7.4599999999999997E-5</v>
      </c>
      <c r="Y56" s="124">
        <f>IF('2021 estimates'!AK56&lt;&gt;"",'2021 estimates'!AK56,'2021 estimates'!$AQ56)/100000</f>
        <v>5.1813009878903759E-5</v>
      </c>
      <c r="Z56" s="81">
        <f>VLOOKUP($A56,'Mortality-WHO Global Health Obs'!$B$3:$Q$218,7,FALSE)</f>
        <v>1.6160000000000001E-2</v>
      </c>
      <c r="AA56" s="82">
        <f>VLOOKUP($A56,'Mortality-WHO Global Health Obs'!$B$3:$Q$218,9,FALSE)</f>
        <v>1.3500000000000001E-3</v>
      </c>
      <c r="AB56" s="82">
        <f>VLOOKUP($A56,'Mortality-WHO Global Health Obs'!$B$3:$Q$218,11,FALSE)</f>
        <v>5.6999999999999998E-4</v>
      </c>
      <c r="AC56" s="82">
        <f>VLOOKUP($A56,'Mortality-WHO Global Health Obs'!$B$3:$Q$218,13,FALSE)</f>
        <v>2.7E-4</v>
      </c>
      <c r="AD56" s="82">
        <f>VLOOKUP($A56,'Mortality-WHO Global Health Obs'!$B$3:$Q$218,15,FALSE)</f>
        <v>9.8999999999999999E-4</v>
      </c>
      <c r="AE56" s="81">
        <f>VLOOKUP($A56,'Mortality-WHO Global Health Obs'!$B$3:$Q$218,8,FALSE)</f>
        <v>1.354E-2</v>
      </c>
      <c r="AF56" s="82">
        <f>VLOOKUP($A56,'Mortality-WHO Global Health Obs'!$B$3:$Q$218,10,FALSE)</f>
        <v>1.16E-3</v>
      </c>
      <c r="AG56" s="82">
        <f>VLOOKUP($A56,'Mortality-WHO Global Health Obs'!$B$3:$Q$218,12,FALSE)</f>
        <v>4.8999999999999998E-4</v>
      </c>
      <c r="AH56" s="82">
        <f>VLOOKUP($A56,'Mortality-WHO Global Health Obs'!$B$3:$Q$218,14,FALSE)</f>
        <v>2.7E-4</v>
      </c>
      <c r="AI56" s="82">
        <f>VLOOKUP($A56,'Mortality-WHO Global Health Obs'!$B$3:$Q$218,16,FALSE)</f>
        <v>7.9000000000000001E-4</v>
      </c>
      <c r="AJ56" s="81">
        <f t="shared" si="233"/>
        <v>6.387195131950045E-2</v>
      </c>
      <c r="AK56" s="82">
        <f t="shared" si="237"/>
        <v>5.3358375174087629E-3</v>
      </c>
      <c r="AL56" s="82">
        <f t="shared" si="238"/>
        <v>2.252909174017033E-3</v>
      </c>
      <c r="AM56" s="82">
        <f t="shared" si="239"/>
        <v>1.0671675034817525E-3</v>
      </c>
      <c r="AN56" s="82">
        <f t="shared" si="240"/>
        <v>3.9129475127664256E-3</v>
      </c>
      <c r="AO56" s="81">
        <f t="shared" si="241"/>
        <v>5.3516474063492331E-2</v>
      </c>
      <c r="AP56" s="82">
        <f t="shared" si="242"/>
        <v>4.5848677927364185E-3</v>
      </c>
      <c r="AQ56" s="82">
        <f t="shared" si="243"/>
        <v>1.9367113952076249E-3</v>
      </c>
      <c r="AR56" s="82">
        <f t="shared" si="244"/>
        <v>1.0671675034817525E-3</v>
      </c>
      <c r="AS56" s="82">
        <f t="shared" si="245"/>
        <v>3.1224530657429058E-3</v>
      </c>
      <c r="AT56" s="272">
        <f t="shared" si="46"/>
        <v>0</v>
      </c>
      <c r="AU56" s="266">
        <f t="shared" si="2"/>
        <v>3.5184171000000002</v>
      </c>
      <c r="AV56" s="266">
        <f t="shared" si="3"/>
        <v>7.4586681999999991</v>
      </c>
      <c r="AW56" s="266">
        <f t="shared" si="4"/>
        <v>13.987787500000001</v>
      </c>
      <c r="AX56" s="266">
        <f t="shared" si="47"/>
        <v>10.195489296352774</v>
      </c>
      <c r="AY56" s="272">
        <f t="shared" si="48"/>
        <v>0</v>
      </c>
      <c r="AZ56" s="266">
        <f t="shared" si="5"/>
        <v>2.9481284999999997</v>
      </c>
      <c r="BA56" s="266">
        <f t="shared" si="6"/>
        <v>8.1462112799999993</v>
      </c>
      <c r="BB56" s="266">
        <f t="shared" si="7"/>
        <v>12.16436552</v>
      </c>
      <c r="BC56" s="266">
        <f t="shared" si="8"/>
        <v>9.3461861609862975</v>
      </c>
      <c r="BD56" s="74">
        <f t="shared" si="49"/>
        <v>0</v>
      </c>
      <c r="BE56" s="515">
        <f t="shared" si="64"/>
        <v>0</v>
      </c>
      <c r="BF56" s="515">
        <f t="shared" si="65"/>
        <v>3.5090552478907124</v>
      </c>
      <c r="BG56" s="515">
        <f t="shared" si="66"/>
        <v>6.9994366118498856</v>
      </c>
      <c r="BH56" s="515">
        <f t="shared" si="67"/>
        <v>10.471243467326595</v>
      </c>
      <c r="BI56" s="515">
        <f t="shared" si="68"/>
        <v>13.472156312002413</v>
      </c>
      <c r="BJ56" s="515">
        <f t="shared" si="69"/>
        <v>20.8921147376223</v>
      </c>
      <c r="BK56" s="515">
        <f t="shared" si="70"/>
        <v>28.295375487070757</v>
      </c>
      <c r="BL56" s="515">
        <f t="shared" si="71"/>
        <v>35.681976136352063</v>
      </c>
      <c r="BM56" s="515">
        <f t="shared" si="72"/>
        <v>43.051954176910456</v>
      </c>
      <c r="BN56" s="515">
        <f t="shared" si="73"/>
        <v>49.509625982059035</v>
      </c>
      <c r="BO56" s="515">
        <f t="shared" si="74"/>
        <v>63.437146924943825</v>
      </c>
      <c r="BP56" s="515">
        <f t="shared" si="75"/>
        <v>77.349812797908044</v>
      </c>
      <c r="BQ56" s="515">
        <f t="shared" si="76"/>
        <v>91.247639445343765</v>
      </c>
      <c r="BR56" s="515">
        <f t="shared" si="77"/>
        <v>105.13064269474346</v>
      </c>
      <c r="BS56" s="515">
        <f t="shared" si="78"/>
        <v>131.21630852724411</v>
      </c>
      <c r="BT56" s="515">
        <f t="shared" si="79"/>
        <v>140.87945029148281</v>
      </c>
      <c r="BU56" s="515">
        <f t="shared" si="80"/>
        <v>150.50485456974093</v>
      </c>
      <c r="BV56" s="515">
        <f t="shared" si="81"/>
        <v>160.09266873829455</v>
      </c>
      <c r="BW56" s="516">
        <f t="shared" si="82"/>
        <v>169.64303959787085</v>
      </c>
      <c r="BX56" s="515">
        <v>0</v>
      </c>
      <c r="BY56" s="515">
        <f t="shared" si="83"/>
        <v>0</v>
      </c>
      <c r="BZ56" s="515">
        <f t="shared" si="84"/>
        <v>2.9413855798064761</v>
      </c>
      <c r="CA56" s="515">
        <f t="shared" si="85"/>
        <v>5.869316163860212</v>
      </c>
      <c r="CB56" s="515">
        <f t="shared" si="86"/>
        <v>8.7838533003349486</v>
      </c>
      <c r="CC56" s="515">
        <f t="shared" si="87"/>
        <v>11.320461684322535</v>
      </c>
      <c r="CD56" s="515">
        <f t="shared" si="88"/>
        <v>19.436888917933267</v>
      </c>
      <c r="CE56" s="515">
        <f t="shared" si="89"/>
        <v>27.537612186365052</v>
      </c>
      <c r="CF56" s="515">
        <f t="shared" si="90"/>
        <v>35.622661874233593</v>
      </c>
      <c r="CG56" s="515">
        <f t="shared" si="91"/>
        <v>43.69206830736529</v>
      </c>
      <c r="CH56" s="515">
        <f t="shared" si="92"/>
        <v>50.960735918111105</v>
      </c>
      <c r="CI56" s="515">
        <f t="shared" si="93"/>
        <v>63.064259559006317</v>
      </c>
      <c r="CJ56" s="515">
        <f t="shared" si="94"/>
        <v>75.154873602370998</v>
      </c>
      <c r="CK56" s="515">
        <f t="shared" si="95"/>
        <v>87.232591817559708</v>
      </c>
      <c r="CL56" s="515">
        <f t="shared" si="96"/>
        <v>99.297427959240636</v>
      </c>
      <c r="CM56" s="515">
        <f t="shared" si="97"/>
        <v>123.17791146338273</v>
      </c>
      <c r="CN56" s="515">
        <f t="shared" si="98"/>
        <v>132.12551147039358</v>
      </c>
      <c r="CO56" s="515">
        <f t="shared" si="99"/>
        <v>141.04521658923497</v>
      </c>
      <c r="CP56" s="515">
        <f t="shared" si="100"/>
        <v>149.93711378454381</v>
      </c>
      <c r="CQ56" s="516">
        <f t="shared" si="101"/>
        <v>158.80128974983754</v>
      </c>
      <c r="CR56" s="515">
        <f t="shared" si="102"/>
        <v>0</v>
      </c>
      <c r="CS56" s="515">
        <f t="shared" si="103"/>
        <v>1.7592085500000001</v>
      </c>
      <c r="CT56" s="515">
        <f t="shared" si="104"/>
        <v>5.2682637978907128</v>
      </c>
      <c r="CU56" s="515">
        <f t="shared" si="105"/>
        <v>8.758645161849886</v>
      </c>
      <c r="CV56" s="515">
        <f t="shared" si="106"/>
        <v>12.230452017326595</v>
      </c>
      <c r="CW56" s="515">
        <f t="shared" si="107"/>
        <v>17.201490412002414</v>
      </c>
      <c r="CX56" s="515">
        <f t="shared" si="108"/>
        <v>24.6214488376223</v>
      </c>
      <c r="CY56" s="515">
        <f t="shared" si="109"/>
        <v>32.02470958707076</v>
      </c>
      <c r="CZ56" s="515">
        <f t="shared" si="110"/>
        <v>39.411310236352065</v>
      </c>
      <c r="DA56" s="515">
        <f t="shared" si="111"/>
        <v>46.781288276910459</v>
      </c>
      <c r="DB56" s="515">
        <f t="shared" si="112"/>
        <v>56.503519732059033</v>
      </c>
      <c r="DC56" s="515">
        <f t="shared" si="113"/>
        <v>70.43104067494383</v>
      </c>
      <c r="DD56" s="515">
        <f t="shared" si="114"/>
        <v>84.343706547908042</v>
      </c>
      <c r="DE56" s="515">
        <f t="shared" si="115"/>
        <v>98.241533195343763</v>
      </c>
      <c r="DF56" s="515">
        <f t="shared" si="116"/>
        <v>112.12453644474346</v>
      </c>
      <c r="DG56" s="515">
        <f t="shared" si="117"/>
        <v>136.3140531754205</v>
      </c>
      <c r="DH56" s="515">
        <f t="shared" si="118"/>
        <v>145.9771949396592</v>
      </c>
      <c r="DI56" s="515">
        <f t="shared" si="119"/>
        <v>155.60259921791732</v>
      </c>
      <c r="DJ56" s="515">
        <f t="shared" si="120"/>
        <v>165.19041338647094</v>
      </c>
      <c r="DK56" s="516">
        <f t="shared" si="121"/>
        <v>174.74078424604724</v>
      </c>
      <c r="DL56" s="515">
        <f t="shared" si="122"/>
        <v>0</v>
      </c>
      <c r="DM56" s="515">
        <f t="shared" si="123"/>
        <v>1.4740642499999999</v>
      </c>
      <c r="DN56" s="515">
        <f t="shared" si="124"/>
        <v>4.4154498298064757</v>
      </c>
      <c r="DO56" s="515">
        <f t="shared" si="125"/>
        <v>7.3433804138602117</v>
      </c>
      <c r="DP56" s="515">
        <f t="shared" si="126"/>
        <v>10.257917550334948</v>
      </c>
      <c r="DQ56" s="515">
        <f t="shared" si="127"/>
        <v>15.393567324322534</v>
      </c>
      <c r="DR56" s="515">
        <f t="shared" si="128"/>
        <v>23.509994557933268</v>
      </c>
      <c r="DS56" s="515">
        <f t="shared" si="129"/>
        <v>31.610717826365054</v>
      </c>
      <c r="DT56" s="515">
        <f t="shared" si="130"/>
        <v>39.695767514233594</v>
      </c>
      <c r="DU56" s="515">
        <f t="shared" si="131"/>
        <v>47.765173947365291</v>
      </c>
      <c r="DV56" s="515">
        <f t="shared" si="132"/>
        <v>57.042918678111107</v>
      </c>
      <c r="DW56" s="515">
        <f t="shared" si="133"/>
        <v>69.146442319006312</v>
      </c>
      <c r="DX56" s="515">
        <f t="shared" si="134"/>
        <v>81.237056362370993</v>
      </c>
      <c r="DY56" s="515">
        <f t="shared" si="135"/>
        <v>93.314774577559703</v>
      </c>
      <c r="DZ56" s="515">
        <f t="shared" si="136"/>
        <v>105.37961071924063</v>
      </c>
      <c r="EA56" s="515">
        <f t="shared" si="137"/>
        <v>127.85100454387587</v>
      </c>
      <c r="EB56" s="515">
        <f t="shared" si="138"/>
        <v>136.79860455088672</v>
      </c>
      <c r="EC56" s="515">
        <f t="shared" si="139"/>
        <v>145.71830966972811</v>
      </c>
      <c r="ED56" s="515">
        <f t="shared" si="140"/>
        <v>154.61020686503696</v>
      </c>
      <c r="EE56" s="516">
        <f t="shared" si="141"/>
        <v>163.47438283033068</v>
      </c>
      <c r="EF56" s="276">
        <f t="shared" si="142"/>
        <v>0</v>
      </c>
      <c r="EG56" s="276">
        <f t="shared" si="143"/>
        <v>9.3618521092876123E-3</v>
      </c>
      <c r="EH56" s="276">
        <f t="shared" si="144"/>
        <v>2.8035736040827413E-2</v>
      </c>
      <c r="EI56" s="276">
        <f t="shared" si="145"/>
        <v>4.6610244523292071E-2</v>
      </c>
      <c r="EJ56" s="276">
        <f t="shared" si="146"/>
        <v>6.5085906395776619E-2</v>
      </c>
      <c r="EK56" s="276">
        <f t="shared" si="147"/>
        <v>3.8709774380111354E-2</v>
      </c>
      <c r="EL56" s="276">
        <f t="shared" si="148"/>
        <v>5.5407450551540054E-2</v>
      </c>
      <c r="EM56" s="276">
        <f t="shared" si="149"/>
        <v>7.2067550718693155E-2</v>
      </c>
      <c r="EN56" s="276">
        <f t="shared" si="150"/>
        <v>8.8690159441606603E-2</v>
      </c>
      <c r="EO56" s="276">
        <f t="shared" si="151"/>
        <v>0.10527536109002471</v>
      </c>
      <c r="EP56" s="276">
        <f t="shared" si="152"/>
        <v>6.0266557115213545E-2</v>
      </c>
      <c r="EQ56" s="276">
        <f t="shared" si="153"/>
        <v>7.5121627035777461E-2</v>
      </c>
      <c r="ER56" s="276">
        <f t="shared" si="154"/>
        <v>8.9960852564274024E-2</v>
      </c>
      <c r="ES56" s="276">
        <f t="shared" si="155"/>
        <v>0.10478425060030465</v>
      </c>
      <c r="ET56" s="276">
        <f t="shared" si="156"/>
        <v>0.11959183802544561</v>
      </c>
      <c r="EU56" s="276">
        <f t="shared" si="157"/>
        <v>0.53234753211408414</v>
      </c>
      <c r="EV56" s="276">
        <f t="shared" si="158"/>
        <v>0.57008501809464607</v>
      </c>
      <c r="EW56" s="276">
        <f t="shared" si="159"/>
        <v>0.60767512779916044</v>
      </c>
      <c r="EX56" s="276">
        <f t="shared" si="160"/>
        <v>0.64511843677647951</v>
      </c>
      <c r="EY56" s="277">
        <f t="shared" si="161"/>
        <v>0.68241551832776337</v>
      </c>
      <c r="EZ56" s="276">
        <f t="shared" si="162"/>
        <v>0</v>
      </c>
      <c r="FA56" s="276">
        <f t="shared" si="163"/>
        <v>6.7429201935236696E-3</v>
      </c>
      <c r="FB56" s="276">
        <f t="shared" si="164"/>
        <v>2.0197915946264036E-2</v>
      </c>
      <c r="FC56" s="276">
        <f t="shared" si="165"/>
        <v>3.3591363525263047E-2</v>
      </c>
      <c r="FD56" s="276">
        <f t="shared" si="166"/>
        <v>4.692354447484523E-2</v>
      </c>
      <c r="FE56" s="276">
        <f t="shared" si="167"/>
        <v>2.9784046389265992E-2</v>
      </c>
      <c r="FF56" s="276">
        <f t="shared" si="168"/>
        <v>4.548801156821472E-2</v>
      </c>
      <c r="FG56" s="276">
        <f t="shared" si="169"/>
        <v>6.1161592131464507E-2</v>
      </c>
      <c r="FH56" s="276">
        <f t="shared" si="170"/>
        <v>7.6804846868299526E-2</v>
      </c>
      <c r="FI56" s="276">
        <f t="shared" si="171"/>
        <v>9.2417834454256192E-2</v>
      </c>
      <c r="FJ56" s="276">
        <f t="shared" si="172"/>
        <v>6.0841879104786681E-2</v>
      </c>
      <c r="FK56" s="276">
        <f t="shared" si="173"/>
        <v>7.3751476635318558E-2</v>
      </c>
      <c r="FL56" s="276">
        <f t="shared" si="174"/>
        <v>8.6647304811293457E-2</v>
      </c>
      <c r="FM56" s="276">
        <f t="shared" si="175"/>
        <v>9.9529378319081305E-2</v>
      </c>
      <c r="FN56" s="276">
        <f t="shared" si="176"/>
        <v>0.11239771182938756</v>
      </c>
      <c r="FO56" s="276">
        <f t="shared" si="177"/>
        <v>0.39858615397544717</v>
      </c>
      <c r="FP56" s="276">
        <f t="shared" si="178"/>
        <v>0.42648104214491184</v>
      </c>
      <c r="FQ56" s="276">
        <f t="shared" si="179"/>
        <v>0.45428896567744853</v>
      </c>
      <c r="FR56" s="276">
        <f t="shared" si="180"/>
        <v>0.48201019569255504</v>
      </c>
      <c r="FS56" s="277">
        <f t="shared" si="181"/>
        <v>0.50964500246449185</v>
      </c>
      <c r="FT56" s="74">
        <f>SUM($EF56:EF56)</f>
        <v>0</v>
      </c>
      <c r="FU56" s="276">
        <f>SUM($EF56:EG56)</f>
        <v>9.3618521092876123E-3</v>
      </c>
      <c r="FV56" s="276">
        <f>SUM($EF56:EH56)</f>
        <v>3.7397588150115027E-2</v>
      </c>
      <c r="FW56" s="276">
        <f>SUM($EF56:EI56)</f>
        <v>8.4007832673407098E-2</v>
      </c>
      <c r="FX56" s="276">
        <f>SUM($EF56:EJ56)</f>
        <v>0.14909373906918372</v>
      </c>
      <c r="FY56" s="276">
        <f>SUM($EF56:EK56)</f>
        <v>0.18780351344929508</v>
      </c>
      <c r="FZ56" s="276">
        <f>SUM($EF56:EL56)</f>
        <v>0.24321096400083514</v>
      </c>
      <c r="GA56" s="276">
        <f>SUM($EF56:EM56)</f>
        <v>0.31527851471952828</v>
      </c>
      <c r="GB56" s="276">
        <f>SUM($EF56:EN56)</f>
        <v>0.40396867416113491</v>
      </c>
      <c r="GC56" s="276">
        <f>SUM($EF56:EO56)</f>
        <v>0.50924403525115958</v>
      </c>
      <c r="GD56" s="276">
        <f>SUM($EF56:EP56)</f>
        <v>0.56951059236637314</v>
      </c>
      <c r="GE56" s="276">
        <f>SUM($EF56:EQ56)</f>
        <v>0.64463221940215054</v>
      </c>
      <c r="GF56" s="276">
        <f>SUM($EF56:ER56)</f>
        <v>0.73459307196642454</v>
      </c>
      <c r="GG56" s="276">
        <f>SUM($EF56:ES56)</f>
        <v>0.83937732256672914</v>
      </c>
      <c r="GH56" s="276">
        <f>SUM($EF56:ET56)</f>
        <v>0.95896916059217474</v>
      </c>
      <c r="GI56" s="276">
        <f>SUM($EF56:EU56)</f>
        <v>1.4913166927062589</v>
      </c>
      <c r="GJ56" s="276">
        <f>SUM($EF56:EV56)</f>
        <v>2.0614017108009048</v>
      </c>
      <c r="GK56" s="276">
        <f>SUM($EF56:EW56)</f>
        <v>2.6690768386000654</v>
      </c>
      <c r="GL56" s="276">
        <f>SUM($EF56:EX56)</f>
        <v>3.3141952753765449</v>
      </c>
      <c r="GM56" s="276">
        <f>SUM($EF56:EY56)</f>
        <v>3.9966107937043081</v>
      </c>
      <c r="GN56" s="74">
        <f>SUM($EZ56:EZ56)</f>
        <v>0</v>
      </c>
      <c r="GO56" s="276">
        <f>SUM($EZ56:FA56)</f>
        <v>6.7429201935236696E-3</v>
      </c>
      <c r="GP56" s="276">
        <f>SUM($EZ56:FB56)</f>
        <v>2.6940836139787705E-2</v>
      </c>
      <c r="GQ56" s="276">
        <f>SUM($EZ56:FC56)</f>
        <v>6.0532199665050752E-2</v>
      </c>
      <c r="GR56" s="276">
        <f>SUM($EZ56:FD56)</f>
        <v>0.10745574413989598</v>
      </c>
      <c r="GS56" s="276">
        <f>SUM($EZ56:FE56)</f>
        <v>0.13723979052916196</v>
      </c>
      <c r="GT56" s="276">
        <f>SUM($EZ56:FF56)</f>
        <v>0.18272780209737668</v>
      </c>
      <c r="GU56" s="276">
        <f>SUM($EZ56:FG56)</f>
        <v>0.24388939422884121</v>
      </c>
      <c r="GV56" s="276">
        <f>SUM($EZ56:FH56)</f>
        <v>0.32069424109714073</v>
      </c>
      <c r="GW56" s="276">
        <f>SUM($EZ56:FI56)</f>
        <v>0.41311207555139695</v>
      </c>
      <c r="GX56" s="276">
        <f>SUM($EZ56:FJ56)</f>
        <v>0.47395395465618362</v>
      </c>
      <c r="GY56" s="276">
        <f>SUM($EZ56:FK56)</f>
        <v>0.54770543129150218</v>
      </c>
      <c r="GZ56" s="276">
        <f>SUM($EZ56:FL56)</f>
        <v>0.63435273610279563</v>
      </c>
      <c r="HA56" s="276">
        <f>SUM($EZ56:FM56)</f>
        <v>0.7338821144218769</v>
      </c>
      <c r="HB56" s="276">
        <f>SUM($EZ56:FN56)</f>
        <v>0.84627982625126441</v>
      </c>
      <c r="HC56" s="276">
        <f>SUM($EZ56:FO56)</f>
        <v>1.2448659802267117</v>
      </c>
      <c r="HD56" s="276">
        <f>SUM($EZ56:FP56)</f>
        <v>1.6713470223716236</v>
      </c>
      <c r="HE56" s="276">
        <f>SUM($EZ56:FQ56)</f>
        <v>2.1256359880490723</v>
      </c>
      <c r="HF56" s="276">
        <f>SUM($EZ56:FR56)</f>
        <v>2.6076461837416272</v>
      </c>
      <c r="HG56" s="277">
        <f>SUM($EZ56:FS56)</f>
        <v>3.1172911862061188</v>
      </c>
      <c r="HH56" s="74">
        <f t="shared" si="234"/>
        <v>0</v>
      </c>
      <c r="HI56" s="276">
        <f t="shared" si="183"/>
        <v>3.5090552478907124</v>
      </c>
      <c r="HJ56" s="276">
        <f t="shared" si="184"/>
        <v>6.9994366118498856</v>
      </c>
      <c r="HK56" s="276">
        <f t="shared" si="185"/>
        <v>10.471243467326595</v>
      </c>
      <c r="HL56" s="276">
        <f t="shared" si="186"/>
        <v>13.924574660930819</v>
      </c>
      <c r="HM56" s="276">
        <f t="shared" si="187"/>
        <v>20.8921147376223</v>
      </c>
      <c r="HN56" s="276">
        <f t="shared" si="188"/>
        <v>28.295375487070757</v>
      </c>
      <c r="HO56" s="276">
        <f t="shared" si="189"/>
        <v>35.681976136352063</v>
      </c>
      <c r="HP56" s="276">
        <f t="shared" si="190"/>
        <v>43.051954176910456</v>
      </c>
      <c r="HQ56" s="276">
        <f t="shared" si="191"/>
        <v>50.405347015820432</v>
      </c>
      <c r="HR56" s="276">
        <f t="shared" si="192"/>
        <v>63.437146924943825</v>
      </c>
      <c r="HS56" s="276">
        <f t="shared" si="193"/>
        <v>77.349812797908044</v>
      </c>
      <c r="HT56" s="276">
        <f t="shared" si="194"/>
        <v>91.247639445343765</v>
      </c>
      <c r="HU56" s="276">
        <f t="shared" si="195"/>
        <v>105.13064269474346</v>
      </c>
      <c r="HV56" s="276">
        <f t="shared" si="196"/>
        <v>118.99883835671801</v>
      </c>
      <c r="HW56" s="276">
        <f t="shared" si="197"/>
        <v>140.87945029148281</v>
      </c>
      <c r="HX56" s="276">
        <f t="shared" si="198"/>
        <v>150.50485456974093</v>
      </c>
      <c r="HY56" s="276">
        <f t="shared" si="199"/>
        <v>160.09266873829455</v>
      </c>
      <c r="HZ56" s="276">
        <f t="shared" si="200"/>
        <v>169.64303959787085</v>
      </c>
      <c r="IA56" s="277">
        <f t="shared" si="201"/>
        <v>179.15611337589587</v>
      </c>
      <c r="IB56" s="276">
        <f t="shared" si="202"/>
        <v>0</v>
      </c>
      <c r="IC56" s="276">
        <f t="shared" si="203"/>
        <v>2.9413855798064761</v>
      </c>
      <c r="ID56" s="276">
        <f t="shared" si="204"/>
        <v>5.869316163860212</v>
      </c>
      <c r="IE56" s="276">
        <f t="shared" si="205"/>
        <v>8.7838533003349486</v>
      </c>
      <c r="IF56" s="276">
        <f t="shared" si="206"/>
        <v>11.685058255860103</v>
      </c>
      <c r="IG56" s="276">
        <f t="shared" si="207"/>
        <v>19.436888917933267</v>
      </c>
      <c r="IH56" s="276">
        <f t="shared" si="208"/>
        <v>27.537612186365052</v>
      </c>
      <c r="II56" s="276">
        <f t="shared" si="209"/>
        <v>35.622661874233593</v>
      </c>
      <c r="IJ56" s="276">
        <f t="shared" si="210"/>
        <v>43.69206830736529</v>
      </c>
      <c r="IK56" s="276">
        <f t="shared" si="211"/>
        <v>51.745861752911033</v>
      </c>
      <c r="IL56" s="276">
        <f t="shared" si="212"/>
        <v>63.064259559006317</v>
      </c>
      <c r="IM56" s="276">
        <f t="shared" si="213"/>
        <v>75.154873602370998</v>
      </c>
      <c r="IN56" s="276">
        <f t="shared" si="214"/>
        <v>87.232591817559708</v>
      </c>
      <c r="IO56" s="276">
        <f t="shared" si="215"/>
        <v>99.297427959240636</v>
      </c>
      <c r="IP56" s="276">
        <f t="shared" si="216"/>
        <v>111.34939576741125</v>
      </c>
      <c r="IQ56" s="276">
        <f t="shared" si="217"/>
        <v>132.12551147039358</v>
      </c>
      <c r="IR56" s="276">
        <f t="shared" si="218"/>
        <v>141.04521658923497</v>
      </c>
      <c r="IS56" s="276">
        <f t="shared" si="219"/>
        <v>149.93711378454381</v>
      </c>
      <c r="IT56" s="276">
        <f t="shared" si="220"/>
        <v>158.80128974983754</v>
      </c>
      <c r="IU56" s="277">
        <f t="shared" si="221"/>
        <v>167.63783090835935</v>
      </c>
      <c r="IV56" s="74">
        <f t="shared" si="50"/>
        <v>3.1170960069178686</v>
      </c>
      <c r="IW56" s="275">
        <f t="shared" si="51"/>
        <v>18.432211275145022</v>
      </c>
      <c r="IX56" s="275">
        <f t="shared" si="52"/>
        <v>49.469637450603386</v>
      </c>
      <c r="IY56" s="275">
        <f t="shared" si="53"/>
        <v>82.644146945178193</v>
      </c>
      <c r="IZ56" s="275">
        <f t="shared" si="54"/>
        <v>23.672981577555429</v>
      </c>
      <c r="JA56" s="275">
        <f t="shared" si="55"/>
        <v>38.415772919461119</v>
      </c>
      <c r="JB56" s="74">
        <f t="shared" si="56"/>
        <v>2.7426871112695501</v>
      </c>
      <c r="JC56" s="275">
        <f t="shared" si="57"/>
        <v>19.063737654057228</v>
      </c>
      <c r="JD56" s="275">
        <f t="shared" si="58"/>
        <v>49.785506151179895</v>
      </c>
      <c r="JE56" s="275">
        <f t="shared" si="59"/>
        <v>80.641413301683741</v>
      </c>
      <c r="JF56" s="275">
        <f t="shared" si="60"/>
        <v>23.863976972168889</v>
      </c>
      <c r="JG56" s="275">
        <f t="shared" si="61"/>
        <v>38.058336054547603</v>
      </c>
      <c r="JH56" s="524">
        <f t="shared" si="38"/>
        <v>609.22166889172718</v>
      </c>
      <c r="JI56" s="525">
        <f t="shared" si="39"/>
        <v>1385.5278930406866</v>
      </c>
      <c r="JJ56" s="524">
        <f t="shared" si="40"/>
        <v>587.16369595738456</v>
      </c>
      <c r="JK56" s="525">
        <f t="shared" si="41"/>
        <v>1314.4806987372654</v>
      </c>
      <c r="JL56" s="524">
        <f t="shared" si="42"/>
        <v>1196.3853648491117</v>
      </c>
      <c r="JM56" s="525">
        <f t="shared" si="43"/>
        <v>2700.008591777952</v>
      </c>
      <c r="JN56" s="7">
        <f t="shared" si="62"/>
        <v>1.8052489868434392</v>
      </c>
      <c r="JO56" s="7">
        <f t="shared" si="63"/>
        <v>7.1139019799104268</v>
      </c>
    </row>
    <row r="57" spans="1:275" s="3" customFormat="1" ht="13.5" customHeight="1" x14ac:dyDescent="0.2">
      <c r="A57" s="3" t="str">
        <f>'2021 estimates'!B57</f>
        <v>Democratic Republic of the Congo</v>
      </c>
      <c r="B57" s="3" t="str">
        <f>VLOOKUP(A57,'2021 estimates'!$B$4:$C$218,2)</f>
        <v>AFR</v>
      </c>
      <c r="C57" s="371" t="str">
        <f>VLOOKUP(A57,'2021 estimates'!$B$4:$F$218,4,FALSE)</f>
        <v>Sub-Saharan Africa</v>
      </c>
      <c r="D57" s="695">
        <f>'2021 estimates'!Q57</f>
        <v>66.108135419728697</v>
      </c>
      <c r="E57" s="4">
        <f>'2021 estimates'!R57</f>
        <v>134.46693459821924</v>
      </c>
      <c r="F57" s="47">
        <f>1000*'2021 estimates'!G57/5</f>
        <v>1631961.4</v>
      </c>
      <c r="G57" s="47">
        <f t="shared" si="44"/>
        <v>1631961.4</v>
      </c>
      <c r="H57" s="47">
        <f>1000*'2021 estimates'!H57/5</f>
        <v>1417163.8</v>
      </c>
      <c r="I57" s="47">
        <f>1000*'2021 estimates'!I57/5</f>
        <v>1201586.2</v>
      </c>
      <c r="J57" s="47">
        <f>1000*'2021 estimates'!J57/5</f>
        <v>988896.2</v>
      </c>
      <c r="K57" s="47">
        <f>1000*'2021 estimates'!K57/5</f>
        <v>1599944.6</v>
      </c>
      <c r="L57" s="73">
        <f t="shared" si="45"/>
        <v>1599944.6</v>
      </c>
      <c r="M57" s="47">
        <f>1000*'2021 estimates'!L57/5</f>
        <v>1392819.8</v>
      </c>
      <c r="N57" s="47">
        <f>1000*'2021 estimates'!M57/5</f>
        <v>1183789</v>
      </c>
      <c r="O57" s="47">
        <f>1000*'2021 estimates'!N57/5</f>
        <v>978418.4</v>
      </c>
      <c r="P57" s="22">
        <v>0</v>
      </c>
      <c r="Q57" s="124">
        <f>IF('2021 estimates'!AD57&lt;&gt;"",'2021 estimates'!AD57*5/4,IF('2021 estimates'!AL57&lt;&gt;"",'2021 estimates'!AL57*15/14,'2021 estimates'!AN57*15/14))/100000</f>
        <v>1.2857142857142859E-5</v>
      </c>
      <c r="R57" s="124">
        <f>IF('2021 estimates'!AE57&lt;&gt;"",'2021 estimates'!AE57,IF('2021 estimates'!AL57&lt;&gt;"",'2021 estimates'!AL57*15/14,'2021 estimates'!AN57*15/14))/100000</f>
        <v>1.2857142857142859E-5</v>
      </c>
      <c r="S57" s="124">
        <f>IF('2021 estimates'!AF57&lt;&gt;"",'2021 estimates'!AF57,IF('2021 estimates'!AL57&lt;&gt;"",'2021 estimates'!AL57*15/14,'2021 estimates'!AN57*15/14))/100000</f>
        <v>1.2857142857142859E-5</v>
      </c>
      <c r="T57" s="124">
        <f>IF('2021 estimates'!AG57&lt;&gt;"",'2021 estimates'!AG57,'2021 estimates'!$AP57)/100000</f>
        <v>7.0936795786039387E-5</v>
      </c>
      <c r="U57" s="22">
        <v>0</v>
      </c>
      <c r="V57" s="124">
        <f>IF('2021 estimates'!AH57&lt;&gt;"",'2021 estimates'!AH57*5/4,IF('2021 estimates'!AM57&lt;&gt;"",'2021 estimates'!AM57*15/14,'2021 estimates'!AN57*15/14))/100000</f>
        <v>1.2857142857142859E-5</v>
      </c>
      <c r="W57" s="124">
        <f>IF('2021 estimates'!AI57&lt;&gt;"",'2021 estimates'!AI57,IF('2021 estimates'!AM57&lt;&gt;"",'2021 estimates'!AM57*15/14,'2021 estimates'!AN57*15/14))/100000</f>
        <v>1.2857142857142859E-5</v>
      </c>
      <c r="X57" s="124">
        <f>IF('2021 estimates'!AJ57&lt;&gt;"",'2021 estimates'!AJ57,IF('2021 estimates'!AM57&lt;&gt;"",'2021 estimates'!AM57*15/14,'2021 estimates'!AN57*15/14))/100000</f>
        <v>1.2857142857142859E-5</v>
      </c>
      <c r="Y57" s="124">
        <f>IF('2021 estimates'!AK57&lt;&gt;"",'2021 estimates'!AK57,'2021 estimates'!$AQ57)/100000</f>
        <v>7.0936795786039387E-5</v>
      </c>
      <c r="Z57" s="81">
        <f>VLOOKUP($A57,'Mortality-WHO Global Health Obs'!$B$3:$Q$218,7,FALSE)</f>
        <v>8.1930000000000003E-2</v>
      </c>
      <c r="AA57" s="82">
        <f>VLOOKUP($A57,'Mortality-WHO Global Health Obs'!$B$3:$Q$218,9,FALSE)</f>
        <v>6.2199999999999998E-3</v>
      </c>
      <c r="AB57" s="82">
        <f>VLOOKUP($A57,'Mortality-WHO Global Health Obs'!$B$3:$Q$218,11,FALSE)</f>
        <v>3.3E-3</v>
      </c>
      <c r="AC57" s="82">
        <f>VLOOKUP($A57,'Mortality-WHO Global Health Obs'!$B$3:$Q$218,13,FALSE)</f>
        <v>2.3400000000000001E-3</v>
      </c>
      <c r="AD57" s="82">
        <f>VLOOKUP($A57,'Mortality-WHO Global Health Obs'!$B$3:$Q$218,15,FALSE)</f>
        <v>2.9299999999999999E-3</v>
      </c>
      <c r="AE57" s="81">
        <f>VLOOKUP($A57,'Mortality-WHO Global Health Obs'!$B$3:$Q$218,8,FALSE)</f>
        <v>6.9760000000000003E-2</v>
      </c>
      <c r="AF57" s="82">
        <f>VLOOKUP($A57,'Mortality-WHO Global Health Obs'!$B$3:$Q$218,10,FALSE)</f>
        <v>5.9500000000000004E-3</v>
      </c>
      <c r="AG57" s="82">
        <f>VLOOKUP($A57,'Mortality-WHO Global Health Obs'!$B$3:$Q$218,12,FALSE)</f>
        <v>2.96E-3</v>
      </c>
      <c r="AH57" s="82">
        <f>VLOOKUP($A57,'Mortality-WHO Global Health Obs'!$B$3:$Q$218,14,FALSE)</f>
        <v>2.2200000000000002E-3</v>
      </c>
      <c r="AI57" s="82">
        <f>VLOOKUP($A57,'Mortality-WHO Global Health Obs'!$B$3:$Q$218,16,FALSE)</f>
        <v>2.31E-3</v>
      </c>
      <c r="AJ57" s="81">
        <f t="shared" si="233"/>
        <v>11.016875951632104</v>
      </c>
      <c r="AK57" s="82">
        <f t="shared" si="237"/>
        <v>0.83638433320092365</v>
      </c>
      <c r="AL57" s="82">
        <f t="shared" si="238"/>
        <v>0.4437408841741235</v>
      </c>
      <c r="AM57" s="82">
        <f t="shared" si="239"/>
        <v>0.31465262695983304</v>
      </c>
      <c r="AN57" s="82">
        <f t="shared" si="240"/>
        <v>0.39398811837278236</v>
      </c>
      <c r="AO57" s="81">
        <f t="shared" si="241"/>
        <v>9.3804133575717739</v>
      </c>
      <c r="AP57" s="82">
        <f t="shared" si="242"/>
        <v>0.80007826085940459</v>
      </c>
      <c r="AQ57" s="82">
        <f t="shared" si="243"/>
        <v>0.39802212641072893</v>
      </c>
      <c r="AR57" s="82">
        <f t="shared" si="244"/>
        <v>0.29851659480804676</v>
      </c>
      <c r="AS57" s="82">
        <f t="shared" si="245"/>
        <v>0.31061861892188647</v>
      </c>
      <c r="AT57" s="272">
        <f t="shared" si="46"/>
        <v>0</v>
      </c>
      <c r="AU57" s="266">
        <f t="shared" si="2"/>
        <v>20.982360857142858</v>
      </c>
      <c r="AV57" s="266">
        <f t="shared" si="3"/>
        <v>18.220677428571431</v>
      </c>
      <c r="AW57" s="266">
        <f t="shared" si="4"/>
        <v>15.44896542857143</v>
      </c>
      <c r="AX57" s="266">
        <f t="shared" si="47"/>
        <v>70.149127792990356</v>
      </c>
      <c r="AY57" s="272">
        <f t="shared" si="48"/>
        <v>0</v>
      </c>
      <c r="AZ57" s="266">
        <f t="shared" si="5"/>
        <v>20.57071628571429</v>
      </c>
      <c r="BA57" s="266">
        <f t="shared" si="6"/>
        <v>17.907683142857145</v>
      </c>
      <c r="BB57" s="266">
        <f t="shared" si="7"/>
        <v>15.220144285714287</v>
      </c>
      <c r="BC57" s="266">
        <f t="shared" si="8"/>
        <v>69.405866234103399</v>
      </c>
      <c r="BD57" s="74">
        <f t="shared" si="49"/>
        <v>0</v>
      </c>
      <c r="BE57" s="515">
        <f t="shared" si="64"/>
        <v>0</v>
      </c>
      <c r="BF57" s="515">
        <f t="shared" si="65"/>
        <v>15.036738971514414</v>
      </c>
      <c r="BG57" s="515">
        <f t="shared" si="66"/>
        <v>21.551771074463222</v>
      </c>
      <c r="BH57" s="515">
        <f t="shared" si="67"/>
        <v>24.374566853711805</v>
      </c>
      <c r="BI57" s="515">
        <f t="shared" si="68"/>
        <v>22.228472177788969</v>
      </c>
      <c r="BJ57" s="515">
        <f t="shared" si="69"/>
        <v>29.218311850487563</v>
      </c>
      <c r="BK57" s="515">
        <f t="shared" si="70"/>
        <v>33.703214256294082</v>
      </c>
      <c r="BL57" s="515">
        <f t="shared" si="71"/>
        <v>36.580869614853029</v>
      </c>
      <c r="BM57" s="515">
        <f t="shared" si="72"/>
        <v>38.427264388554676</v>
      </c>
      <c r="BN57" s="515">
        <f t="shared" si="73"/>
        <v>33.586234828066893</v>
      </c>
      <c r="BO57" s="515">
        <f t="shared" si="74"/>
        <v>37.883059221797403</v>
      </c>
      <c r="BP57" s="515">
        <f t="shared" si="75"/>
        <v>41.019923331814617</v>
      </c>
      <c r="BQ57" s="515">
        <f t="shared" si="76"/>
        <v>43.309967220755361</v>
      </c>
      <c r="BR57" s="515">
        <f t="shared" si="77"/>
        <v>44.981796420027258</v>
      </c>
      <c r="BS57" s="515">
        <f t="shared" si="78"/>
        <v>38.024139706597659</v>
      </c>
      <c r="BT57" s="515">
        <f t="shared" si="79"/>
        <v>84.369556878409554</v>
      </c>
      <c r="BU57" s="515">
        <f t="shared" si="80"/>
        <v>115.62314827769259</v>
      </c>
      <c r="BV57" s="515">
        <f t="shared" si="81"/>
        <v>136.69938482837875</v>
      </c>
      <c r="BW57" s="516">
        <f t="shared" si="82"/>
        <v>150.9123993093535</v>
      </c>
      <c r="BX57" s="515">
        <v>0</v>
      </c>
      <c r="BY57" s="515">
        <f t="shared" si="83"/>
        <v>0</v>
      </c>
      <c r="BZ57" s="515">
        <f t="shared" si="84"/>
        <v>14.906505793623108</v>
      </c>
      <c r="CA57" s="515">
        <f t="shared" si="85"/>
        <v>21.603906435638589</v>
      </c>
      <c r="CB57" s="515">
        <f t="shared" si="86"/>
        <v>24.613007024380057</v>
      </c>
      <c r="CC57" s="515">
        <f t="shared" si="87"/>
        <v>22.6036166754382</v>
      </c>
      <c r="CD57" s="515">
        <f t="shared" si="88"/>
        <v>30.149318980351115</v>
      </c>
      <c r="CE57" s="515">
        <f t="shared" si="89"/>
        <v>35.217368551615806</v>
      </c>
      <c r="CF57" s="515">
        <f t="shared" si="90"/>
        <v>38.621309685110162</v>
      </c>
      <c r="CG57" s="515">
        <f t="shared" si="91"/>
        <v>40.907557101866075</v>
      </c>
      <c r="CH57" s="515">
        <f t="shared" si="92"/>
        <v>36.073356514571039</v>
      </c>
      <c r="CI57" s="515">
        <f t="shared" si="93"/>
        <v>40.019592844604261</v>
      </c>
      <c r="CJ57" s="515">
        <f t="shared" si="94"/>
        <v>42.947376490782176</v>
      </c>
      <c r="CK57" s="515">
        <f t="shared" si="95"/>
        <v>45.119551789455862</v>
      </c>
      <c r="CL57" s="515">
        <f t="shared" si="96"/>
        <v>46.731127677014257</v>
      </c>
      <c r="CM57" s="515">
        <f t="shared" si="97"/>
        <v>39.612167446272714</v>
      </c>
      <c r="CN57" s="515">
        <f t="shared" si="98"/>
        <v>89.175409297068541</v>
      </c>
      <c r="CO57" s="515">
        <f t="shared" si="99"/>
        <v>125.50493708693332</v>
      </c>
      <c r="CP57" s="515">
        <f t="shared" si="100"/>
        <v>152.13424017827995</v>
      </c>
      <c r="CQ57" s="516">
        <f t="shared" si="101"/>
        <v>171.65334285510124</v>
      </c>
      <c r="CR57" s="515">
        <f t="shared" si="102"/>
        <v>0</v>
      </c>
      <c r="CS57" s="515">
        <f t="shared" si="103"/>
        <v>10.491180428571429</v>
      </c>
      <c r="CT57" s="515">
        <f t="shared" si="104"/>
        <v>25.527919400085842</v>
      </c>
      <c r="CU57" s="515">
        <f t="shared" si="105"/>
        <v>32.042951503034651</v>
      </c>
      <c r="CV57" s="515">
        <f t="shared" si="106"/>
        <v>34.865747282283237</v>
      </c>
      <c r="CW57" s="515">
        <f t="shared" si="107"/>
        <v>31.338810892074683</v>
      </c>
      <c r="CX57" s="515">
        <f t="shared" si="108"/>
        <v>38.328650564773277</v>
      </c>
      <c r="CY57" s="515">
        <f t="shared" si="109"/>
        <v>42.813552970579799</v>
      </c>
      <c r="CZ57" s="515">
        <f t="shared" si="110"/>
        <v>45.691208329138746</v>
      </c>
      <c r="DA57" s="515">
        <f t="shared" si="111"/>
        <v>47.537603102840393</v>
      </c>
      <c r="DB57" s="515">
        <f t="shared" si="112"/>
        <v>41.310717542352606</v>
      </c>
      <c r="DC57" s="515">
        <f t="shared" si="113"/>
        <v>45.607541936083116</v>
      </c>
      <c r="DD57" s="515">
        <f t="shared" si="114"/>
        <v>48.74440604610033</v>
      </c>
      <c r="DE57" s="515">
        <f t="shared" si="115"/>
        <v>51.034449935041074</v>
      </c>
      <c r="DF57" s="515">
        <f t="shared" si="116"/>
        <v>52.706279134312972</v>
      </c>
      <c r="DG57" s="515">
        <f t="shared" si="117"/>
        <v>73.098703603092844</v>
      </c>
      <c r="DH57" s="515">
        <f t="shared" si="118"/>
        <v>119.44412077490473</v>
      </c>
      <c r="DI57" s="515">
        <f t="shared" si="119"/>
        <v>150.69771217418776</v>
      </c>
      <c r="DJ57" s="515">
        <f t="shared" si="120"/>
        <v>171.77394872487395</v>
      </c>
      <c r="DK57" s="516">
        <f t="shared" si="121"/>
        <v>185.98696320584867</v>
      </c>
      <c r="DL57" s="515">
        <f t="shared" si="122"/>
        <v>0</v>
      </c>
      <c r="DM57" s="515">
        <f t="shared" si="123"/>
        <v>10.285358142857145</v>
      </c>
      <c r="DN57" s="515">
        <f t="shared" si="124"/>
        <v>25.191863936480253</v>
      </c>
      <c r="DO57" s="515">
        <f t="shared" si="125"/>
        <v>31.889264578495734</v>
      </c>
      <c r="DP57" s="515">
        <f t="shared" si="126"/>
        <v>34.898365167237202</v>
      </c>
      <c r="DQ57" s="515">
        <f t="shared" si="127"/>
        <v>31.557458246866773</v>
      </c>
      <c r="DR57" s="515">
        <f t="shared" si="128"/>
        <v>39.103160551779688</v>
      </c>
      <c r="DS57" s="515">
        <f t="shared" si="129"/>
        <v>44.171210123044375</v>
      </c>
      <c r="DT57" s="515">
        <f t="shared" si="130"/>
        <v>47.575151256538732</v>
      </c>
      <c r="DU57" s="515">
        <f t="shared" si="131"/>
        <v>49.861398673294644</v>
      </c>
      <c r="DV57" s="515">
        <f t="shared" si="132"/>
        <v>43.68342865742818</v>
      </c>
      <c r="DW57" s="515">
        <f t="shared" si="133"/>
        <v>47.629664987461403</v>
      </c>
      <c r="DX57" s="515">
        <f t="shared" si="134"/>
        <v>50.557448633639318</v>
      </c>
      <c r="DY57" s="515">
        <f t="shared" si="135"/>
        <v>52.729623932313004</v>
      </c>
      <c r="DZ57" s="515">
        <f t="shared" si="136"/>
        <v>54.341199819871399</v>
      </c>
      <c r="EA57" s="515">
        <f t="shared" si="137"/>
        <v>74.315100563324421</v>
      </c>
      <c r="EB57" s="515">
        <f t="shared" si="138"/>
        <v>123.87834241412024</v>
      </c>
      <c r="EC57" s="515">
        <f t="shared" si="139"/>
        <v>160.20787020398501</v>
      </c>
      <c r="ED57" s="515">
        <f t="shared" si="140"/>
        <v>186.83717329533164</v>
      </c>
      <c r="EE57" s="516">
        <f t="shared" si="141"/>
        <v>206.35627597215296</v>
      </c>
      <c r="EF57" s="276">
        <f t="shared" si="142"/>
        <v>0</v>
      </c>
      <c r="EG57" s="276">
        <f t="shared" si="143"/>
        <v>5.9456218856284435</v>
      </c>
      <c r="EH57" s="276">
        <f t="shared" si="144"/>
        <v>14.467328754194053</v>
      </c>
      <c r="EI57" s="276">
        <f t="shared" si="145"/>
        <v>18.159565077894278</v>
      </c>
      <c r="EJ57" s="276">
        <f t="shared" si="146"/>
        <v>19.759316076175924</v>
      </c>
      <c r="EK57" s="276">
        <f t="shared" si="147"/>
        <v>11.230837755872837</v>
      </c>
      <c r="EL57" s="276">
        <f t="shared" si="148"/>
        <v>13.735775022764914</v>
      </c>
      <c r="EM57" s="276">
        <f t="shared" si="149"/>
        <v>15.343022070012477</v>
      </c>
      <c r="EN57" s="276">
        <f t="shared" si="150"/>
        <v>16.374282654869788</v>
      </c>
      <c r="EO57" s="276">
        <f t="shared" si="151"/>
        <v>17.035972091911535</v>
      </c>
      <c r="EP57" s="276">
        <f t="shared" si="152"/>
        <v>11.152141034840916</v>
      </c>
      <c r="EQ57" s="276">
        <f t="shared" si="153"/>
        <v>12.31210131855422</v>
      </c>
      <c r="ER57" s="276">
        <f t="shared" si="154"/>
        <v>13.158921539630692</v>
      </c>
      <c r="ES57" s="276">
        <f t="shared" si="155"/>
        <v>13.777136229299535</v>
      </c>
      <c r="ET57" s="276">
        <f t="shared" si="156"/>
        <v>14.228459181928731</v>
      </c>
      <c r="EU57" s="276">
        <f t="shared" si="157"/>
        <v>23.80371062117845</v>
      </c>
      <c r="EV57" s="276">
        <f t="shared" si="158"/>
        <v>38.89553639370731</v>
      </c>
      <c r="EW57" s="276">
        <f t="shared" si="159"/>
        <v>49.072891242304209</v>
      </c>
      <c r="EX57" s="276">
        <f t="shared" si="160"/>
        <v>55.9361133120156</v>
      </c>
      <c r="EY57" s="277">
        <f t="shared" si="161"/>
        <v>60.564409944972944</v>
      </c>
      <c r="EZ57" s="276">
        <f t="shared" si="162"/>
        <v>0</v>
      </c>
      <c r="FA57" s="276">
        <f t="shared" si="163"/>
        <v>5.6642104920911827</v>
      </c>
      <c r="FB57" s="276">
        <f t="shared" si="164"/>
        <v>13.873315643698806</v>
      </c>
      <c r="FC57" s="276">
        <f t="shared" si="165"/>
        <v>17.561615696972819</v>
      </c>
      <c r="FD57" s="276">
        <f t="shared" si="166"/>
        <v>19.218746045743785</v>
      </c>
      <c r="FE57" s="276">
        <f t="shared" si="167"/>
        <v>10.361980837944227</v>
      </c>
      <c r="FF57" s="276">
        <f t="shared" si="168"/>
        <v>12.839633571592454</v>
      </c>
      <c r="FG57" s="276">
        <f t="shared" si="169"/>
        <v>14.503742009362792</v>
      </c>
      <c r="FH57" s="276">
        <f t="shared" si="170"/>
        <v>15.621435726101232</v>
      </c>
      <c r="FI57" s="276">
        <f t="shared" si="171"/>
        <v>16.372131543803103</v>
      </c>
      <c r="FJ57" s="276">
        <f t="shared" si="172"/>
        <v>11.273907955681072</v>
      </c>
      <c r="FK57" s="276">
        <f t="shared" si="173"/>
        <v>12.292360639536371</v>
      </c>
      <c r="FL57" s="276">
        <f t="shared" si="174"/>
        <v>13.047968987040599</v>
      </c>
      <c r="FM57" s="276">
        <f t="shared" si="175"/>
        <v>13.608568398155892</v>
      </c>
      <c r="FN57" s="276">
        <f t="shared" si="176"/>
        <v>14.024487175100129</v>
      </c>
      <c r="FO57" s="276">
        <f t="shared" si="177"/>
        <v>19.842624383307566</v>
      </c>
      <c r="FP57" s="276">
        <f t="shared" si="178"/>
        <v>33.076338444238608</v>
      </c>
      <c r="FQ57" s="276">
        <f t="shared" si="179"/>
        <v>42.776563142756771</v>
      </c>
      <c r="FR57" s="276">
        <f t="shared" si="180"/>
        <v>49.886763557282116</v>
      </c>
      <c r="FS57" s="277">
        <f t="shared" si="181"/>
        <v>55.098493337360246</v>
      </c>
      <c r="FT57" s="74">
        <f>SUM($EF57:EF57)</f>
        <v>0</v>
      </c>
      <c r="FU57" s="276">
        <f>SUM($EF57:EG57)</f>
        <v>5.9456218856284435</v>
      </c>
      <c r="FV57" s="276">
        <f>SUM($EF57:EH57)</f>
        <v>20.412950639822498</v>
      </c>
      <c r="FW57" s="276">
        <f>SUM($EF57:EI57)</f>
        <v>38.572515717716776</v>
      </c>
      <c r="FX57" s="276">
        <f>SUM($EF57:EJ57)</f>
        <v>58.331831793892704</v>
      </c>
      <c r="FY57" s="276">
        <f>SUM($EF57:EK57)</f>
        <v>69.562669549765545</v>
      </c>
      <c r="FZ57" s="276">
        <f>SUM($EF57:EL57)</f>
        <v>83.298444572530457</v>
      </c>
      <c r="GA57" s="276">
        <f>SUM($EF57:EM57)</f>
        <v>98.641466642542937</v>
      </c>
      <c r="GB57" s="276">
        <f>SUM($EF57:EN57)</f>
        <v>115.01574929741273</v>
      </c>
      <c r="GC57" s="276">
        <f>SUM($EF57:EO57)</f>
        <v>132.05172138932426</v>
      </c>
      <c r="GD57" s="276">
        <f>SUM($EF57:EP57)</f>
        <v>143.20386242416518</v>
      </c>
      <c r="GE57" s="276">
        <f>SUM($EF57:EQ57)</f>
        <v>155.51596374271941</v>
      </c>
      <c r="GF57" s="276">
        <f>SUM($EF57:ER57)</f>
        <v>168.67488528235009</v>
      </c>
      <c r="GG57" s="276">
        <f>SUM($EF57:ES57)</f>
        <v>182.45202151164963</v>
      </c>
      <c r="GH57" s="276">
        <f>SUM($EF57:ET57)</f>
        <v>196.68048069357837</v>
      </c>
      <c r="GI57" s="276">
        <f>SUM($EF57:EU57)</f>
        <v>220.48419131475683</v>
      </c>
      <c r="GJ57" s="276">
        <f>SUM($EF57:EV57)</f>
        <v>259.37972770846415</v>
      </c>
      <c r="GK57" s="276">
        <f>SUM($EF57:EW57)</f>
        <v>308.45261895076834</v>
      </c>
      <c r="GL57" s="276">
        <f>SUM($EF57:EX57)</f>
        <v>364.38873226278395</v>
      </c>
      <c r="GM57" s="276">
        <f>SUM($EF57:EY57)</f>
        <v>424.95314220775691</v>
      </c>
      <c r="GN57" s="74">
        <f>SUM($EZ57:EZ57)</f>
        <v>0</v>
      </c>
      <c r="GO57" s="276">
        <f>SUM($EZ57:FA57)</f>
        <v>5.6642104920911827</v>
      </c>
      <c r="GP57" s="276">
        <f>SUM($EZ57:FB57)</f>
        <v>19.537526135789989</v>
      </c>
      <c r="GQ57" s="276">
        <f>SUM($EZ57:FC57)</f>
        <v>37.099141832762811</v>
      </c>
      <c r="GR57" s="276">
        <f>SUM($EZ57:FD57)</f>
        <v>56.317887878506596</v>
      </c>
      <c r="GS57" s="276">
        <f>SUM($EZ57:FE57)</f>
        <v>66.679868716450827</v>
      </c>
      <c r="GT57" s="276">
        <f>SUM($EZ57:FF57)</f>
        <v>79.519502288043284</v>
      </c>
      <c r="GU57" s="276">
        <f>SUM($EZ57:FG57)</f>
        <v>94.02324429740608</v>
      </c>
      <c r="GV57" s="276">
        <f>SUM($EZ57:FH57)</f>
        <v>109.64468002350731</v>
      </c>
      <c r="GW57" s="276">
        <f>SUM($EZ57:FI57)</f>
        <v>126.01681156731041</v>
      </c>
      <c r="GX57" s="276">
        <f>SUM($EZ57:FJ57)</f>
        <v>137.29071952299148</v>
      </c>
      <c r="GY57" s="276">
        <f>SUM($EZ57:FK57)</f>
        <v>149.58308016252786</v>
      </c>
      <c r="GZ57" s="276">
        <f>SUM($EZ57:FL57)</f>
        <v>162.63104914956847</v>
      </c>
      <c r="HA57" s="276">
        <f>SUM($EZ57:FM57)</f>
        <v>176.23961754772435</v>
      </c>
      <c r="HB57" s="276">
        <f>SUM($EZ57:FN57)</f>
        <v>190.26410472282447</v>
      </c>
      <c r="HC57" s="276">
        <f>SUM($EZ57:FO57)</f>
        <v>210.10672910613204</v>
      </c>
      <c r="HD57" s="276">
        <f>SUM($EZ57:FP57)</f>
        <v>243.18306755037065</v>
      </c>
      <c r="HE57" s="276">
        <f>SUM($EZ57:FQ57)</f>
        <v>285.95963069312745</v>
      </c>
      <c r="HF57" s="276">
        <f>SUM($EZ57:FR57)</f>
        <v>335.84639425040956</v>
      </c>
      <c r="HG57" s="277">
        <f>SUM($EZ57:FS57)</f>
        <v>390.94488758776981</v>
      </c>
      <c r="HH57" s="74">
        <f t="shared" si="234"/>
        <v>0</v>
      </c>
      <c r="HI57" s="276">
        <f t="shared" si="183"/>
        <v>15.036738971514414</v>
      </c>
      <c r="HJ57" s="276">
        <f t="shared" si="184"/>
        <v>21.551771074463222</v>
      </c>
      <c r="HK57" s="276">
        <f t="shared" si="185"/>
        <v>24.374566853711805</v>
      </c>
      <c r="HL57" s="276">
        <f t="shared" si="186"/>
        <v>25.597611634678739</v>
      </c>
      <c r="HM57" s="276">
        <f t="shared" si="187"/>
        <v>29.218311850487563</v>
      </c>
      <c r="HN57" s="276">
        <f t="shared" si="188"/>
        <v>33.703214256294082</v>
      </c>
      <c r="HO57" s="276">
        <f t="shared" si="189"/>
        <v>36.580869614853029</v>
      </c>
      <c r="HP57" s="276">
        <f t="shared" si="190"/>
        <v>38.427264388554676</v>
      </c>
      <c r="HQ57" s="276">
        <f t="shared" si="191"/>
        <v>39.611969725214578</v>
      </c>
      <c r="HR57" s="276">
        <f t="shared" si="192"/>
        <v>37.883059221797403</v>
      </c>
      <c r="HS57" s="276">
        <f t="shared" si="193"/>
        <v>41.019923331814617</v>
      </c>
      <c r="HT57" s="276">
        <f t="shared" si="194"/>
        <v>43.309967220755361</v>
      </c>
      <c r="HU57" s="276">
        <f t="shared" si="195"/>
        <v>44.981796420027258</v>
      </c>
      <c r="HV57" s="276">
        <f t="shared" si="196"/>
        <v>46.202302666669965</v>
      </c>
      <c r="HW57" s="276">
        <f t="shared" si="197"/>
        <v>84.369556878409554</v>
      </c>
      <c r="HX57" s="276">
        <f t="shared" si="198"/>
        <v>115.62314827769259</v>
      </c>
      <c r="HY57" s="276">
        <f t="shared" si="199"/>
        <v>136.69938482837875</v>
      </c>
      <c r="HZ57" s="276">
        <f t="shared" si="200"/>
        <v>150.9123993093535</v>
      </c>
      <c r="IA57" s="277">
        <f t="shared" si="201"/>
        <v>160.49711715737092</v>
      </c>
      <c r="IB57" s="276">
        <f t="shared" si="202"/>
        <v>0</v>
      </c>
      <c r="IC57" s="276">
        <f t="shared" si="203"/>
        <v>14.906505793623108</v>
      </c>
      <c r="ID57" s="276">
        <f t="shared" si="204"/>
        <v>21.603906435638589</v>
      </c>
      <c r="IE57" s="276">
        <f t="shared" si="205"/>
        <v>24.613007024380057</v>
      </c>
      <c r="IF57" s="276">
        <f t="shared" si="206"/>
        <v>25.964977264350566</v>
      </c>
      <c r="IG57" s="276">
        <f t="shared" si="207"/>
        <v>30.149318980351115</v>
      </c>
      <c r="IH57" s="276">
        <f t="shared" si="208"/>
        <v>35.217368551615806</v>
      </c>
      <c r="II57" s="276">
        <f t="shared" si="209"/>
        <v>38.621309685110162</v>
      </c>
      <c r="IJ57" s="276">
        <f t="shared" si="210"/>
        <v>40.907557101866075</v>
      </c>
      <c r="IK57" s="276">
        <f t="shared" si="211"/>
        <v>42.443108700920121</v>
      </c>
      <c r="IL57" s="276">
        <f t="shared" si="212"/>
        <v>40.019592844604261</v>
      </c>
      <c r="IM57" s="276">
        <f t="shared" si="213"/>
        <v>42.947376490782176</v>
      </c>
      <c r="IN57" s="276">
        <f t="shared" si="214"/>
        <v>45.119551789455862</v>
      </c>
      <c r="IO57" s="276">
        <f t="shared" si="215"/>
        <v>46.731127677014257</v>
      </c>
      <c r="IP57" s="276">
        <f t="shared" si="216"/>
        <v>47.926784787628414</v>
      </c>
      <c r="IQ57" s="276">
        <f t="shared" si="217"/>
        <v>89.175409297068541</v>
      </c>
      <c r="IR57" s="276">
        <f t="shared" si="218"/>
        <v>125.50493708693332</v>
      </c>
      <c r="IS57" s="276">
        <f t="shared" si="219"/>
        <v>152.13424017827995</v>
      </c>
      <c r="IT57" s="276">
        <f t="shared" si="220"/>
        <v>171.65334285510124</v>
      </c>
      <c r="IU57" s="277">
        <f t="shared" si="221"/>
        <v>185.96071575184439</v>
      </c>
      <c r="IV57" s="74">
        <f t="shared" si="50"/>
        <v>0.90396602170895479</v>
      </c>
      <c r="IW57" s="275">
        <f t="shared" si="51"/>
        <v>2.3829268156820138</v>
      </c>
      <c r="IX57" s="275">
        <f t="shared" si="52"/>
        <v>3.4469273189349723</v>
      </c>
      <c r="IY57" s="275">
        <f t="shared" si="53"/>
        <v>11.869094404970282</v>
      </c>
      <c r="IZ57" s="275">
        <f t="shared" si="54"/>
        <v>2.2446067187753136</v>
      </c>
      <c r="JA57" s="275">
        <f t="shared" si="55"/>
        <v>4.650728640324056</v>
      </c>
      <c r="JB57" s="74">
        <f t="shared" si="56"/>
        <v>0.92635592364656927</v>
      </c>
      <c r="JC57" s="275">
        <f t="shared" si="57"/>
        <v>2.5476219825008561</v>
      </c>
      <c r="JD57" s="275">
        <f t="shared" si="58"/>
        <v>3.6631142788614568</v>
      </c>
      <c r="JE57" s="275">
        <f t="shared" si="59"/>
        <v>13.312390098478151</v>
      </c>
      <c r="JF57" s="275">
        <f t="shared" si="60"/>
        <v>2.3790307283362941</v>
      </c>
      <c r="JG57" s="275">
        <f t="shared" si="61"/>
        <v>5.1123705708717582</v>
      </c>
      <c r="JH57" s="524">
        <f t="shared" si="38"/>
        <v>449.70077872048296</v>
      </c>
      <c r="JI57" s="525">
        <f t="shared" si="39"/>
        <v>1036.5658964463018</v>
      </c>
      <c r="JJ57" s="524">
        <f t="shared" si="40"/>
        <v>468.34254434589559</v>
      </c>
      <c r="JK57" s="525">
        <f t="shared" si="41"/>
        <v>1119.5969153623373</v>
      </c>
      <c r="JL57" s="524">
        <f t="shared" si="42"/>
        <v>918.04332306637855</v>
      </c>
      <c r="JM57" s="525">
        <f t="shared" si="43"/>
        <v>2156.1628118086392</v>
      </c>
      <c r="JN57" s="7">
        <f t="shared" si="62"/>
        <v>386.94458541640284</v>
      </c>
      <c r="JO57" s="7">
        <f t="shared" si="63"/>
        <v>815.89802979552678</v>
      </c>
    </row>
    <row r="58" spans="1:275" s="3" customFormat="1" ht="13.5" customHeight="1" x14ac:dyDescent="0.2">
      <c r="A58" s="3" t="str">
        <f>'2021 estimates'!B58</f>
        <v>Denmark</v>
      </c>
      <c r="B58" s="3" t="str">
        <f>VLOOKUP(A58,'2021 estimates'!$B$4:$C$218,2)</f>
        <v>EUR</v>
      </c>
      <c r="C58" s="371" t="str">
        <f>VLOOKUP(A58,'2021 estimates'!$B$4:$F$218,4,FALSE)</f>
        <v>Europe &amp; Central Asia</v>
      </c>
      <c r="D58" s="695">
        <f>'2021 estimates'!Q58</f>
        <v>3.2406857557303801</v>
      </c>
      <c r="E58" s="4">
        <f>'2021 estimates'!R58</f>
        <v>2.0510190528129257</v>
      </c>
      <c r="F58" s="47">
        <f>1000*'2021 estimates'!G58/5</f>
        <v>32854</v>
      </c>
      <c r="G58" s="47">
        <f t="shared" si="44"/>
        <v>32854</v>
      </c>
      <c r="H58" s="47">
        <f>1000*'2021 estimates'!H58/5</f>
        <v>30123.8</v>
      </c>
      <c r="I58" s="47">
        <f>1000*'2021 estimates'!I58/5</f>
        <v>34216</v>
      </c>
      <c r="J58" s="47">
        <f>1000*'2021 estimates'!J58/5</f>
        <v>34585.199999999997</v>
      </c>
      <c r="K58" s="47">
        <f>1000*'2021 estimates'!K58/5</f>
        <v>31105</v>
      </c>
      <c r="L58" s="73">
        <f t="shared" si="45"/>
        <v>31105</v>
      </c>
      <c r="M58" s="47">
        <f>1000*'2021 estimates'!L58/5</f>
        <v>28639</v>
      </c>
      <c r="N58" s="47">
        <f>1000*'2021 estimates'!M58/5</f>
        <v>32317.599999999999</v>
      </c>
      <c r="O58" s="47">
        <f>1000*'2021 estimates'!N58/5</f>
        <v>33294.6</v>
      </c>
      <c r="P58" s="22">
        <v>0</v>
      </c>
      <c r="Q58" s="124">
        <f>IF('2021 estimates'!AD58&lt;&gt;"",'2021 estimates'!AD58*5/4,IF('2021 estimates'!AL58&lt;&gt;"",'2021 estimates'!AL58*15/14,'2021 estimates'!AN58*15/14))/100000</f>
        <v>2.0249999999999999E-4</v>
      </c>
      <c r="R58" s="124">
        <f>IF('2021 estimates'!AE58&lt;&gt;"",'2021 estimates'!AE58,IF('2021 estimates'!AL58&lt;&gt;"",'2021 estimates'!AL58*15/14,'2021 estimates'!AN58*15/14))/100000</f>
        <v>2.8499999999999999E-4</v>
      </c>
      <c r="S58" s="124">
        <f>IF('2021 estimates'!AF58&lt;&gt;"",'2021 estimates'!AF58,IF('2021 estimates'!AL58&lt;&gt;"",'2021 estimates'!AL58*15/14,'2021 estimates'!AN58*15/14))/100000</f>
        <v>3.7200000000000004E-4</v>
      </c>
      <c r="T58" s="124">
        <f>IF('2021 estimates'!AG58&lt;&gt;"",'2021 estimates'!AG58,'2021 estimates'!$AP58)/100000</f>
        <v>2.0707715899314852E-4</v>
      </c>
      <c r="U58" s="22">
        <v>0</v>
      </c>
      <c r="V58" s="124">
        <f>IF('2021 estimates'!AH58&lt;&gt;"",'2021 estimates'!AH58*5/4,IF('2021 estimates'!AM58&lt;&gt;"",'2021 estimates'!AM58*15/14,'2021 estimates'!AN58*15/14))/100000</f>
        <v>1.5750000000000001E-4</v>
      </c>
      <c r="W58" s="124">
        <f>IF('2021 estimates'!AI58&lt;&gt;"",'2021 estimates'!AI58,IF('2021 estimates'!AM58&lt;&gt;"",'2021 estimates'!AM58*15/14,'2021 estimates'!AN58*15/14))/100000</f>
        <v>3.0499999999999999E-4</v>
      </c>
      <c r="X58" s="124">
        <f>IF('2021 estimates'!AJ58&lt;&gt;"",'2021 estimates'!AJ58,IF('2021 estimates'!AM58&lt;&gt;"",'2021 estimates'!AM58*15/14,'2021 estimates'!AN58*15/14))/100000</f>
        <v>3.6799999999999995E-4</v>
      </c>
      <c r="Y58" s="124">
        <f>IF('2021 estimates'!AK58&lt;&gt;"",'2021 estimates'!AK58,'2021 estimates'!$AQ58)/100000</f>
        <v>2.0176748824973447E-4</v>
      </c>
      <c r="Z58" s="81">
        <f>VLOOKUP($A58,'Mortality-WHO Global Health Obs'!$B$3:$Q$218,7,FALSE)</f>
        <v>3.2299999999999998E-3</v>
      </c>
      <c r="AA58" s="82">
        <f>VLOOKUP($A58,'Mortality-WHO Global Health Obs'!$B$3:$Q$218,9,FALSE)</f>
        <v>1.3999999999999999E-4</v>
      </c>
      <c r="AB58" s="82">
        <f>VLOOKUP($A58,'Mortality-WHO Global Health Obs'!$B$3:$Q$218,11,FALSE)</f>
        <v>5.0000000000000002E-5</v>
      </c>
      <c r="AC58" s="82">
        <f>VLOOKUP($A58,'Mortality-WHO Global Health Obs'!$B$3:$Q$218,13,FALSE)</f>
        <v>8.0000000000000007E-5</v>
      </c>
      <c r="AD58" s="82">
        <f>VLOOKUP($A58,'Mortality-WHO Global Health Obs'!$B$3:$Q$218,15,FALSE)</f>
        <v>2.3000000000000001E-4</v>
      </c>
      <c r="AE58" s="81">
        <f>VLOOKUP($A58,'Mortality-WHO Global Health Obs'!$B$3:$Q$218,8,FALSE)</f>
        <v>3.14E-3</v>
      </c>
      <c r="AF58" s="82">
        <f>VLOOKUP($A58,'Mortality-WHO Global Health Obs'!$B$3:$Q$218,10,FALSE)</f>
        <v>1.1E-4</v>
      </c>
      <c r="AG58" s="82">
        <f>VLOOKUP($A58,'Mortality-WHO Global Health Obs'!$B$3:$Q$218,12,FALSE)</f>
        <v>6.0000000000000002E-5</v>
      </c>
      <c r="AH58" s="82">
        <f>VLOOKUP($A58,'Mortality-WHO Global Health Obs'!$B$3:$Q$218,14,FALSE)</f>
        <v>6.0000000000000002E-5</v>
      </c>
      <c r="AI58" s="82">
        <f>VLOOKUP($A58,'Mortality-WHO Global Health Obs'!$B$3:$Q$218,16,FALSE)</f>
        <v>1.2E-4</v>
      </c>
      <c r="AJ58" s="81">
        <f t="shared" si="233"/>
        <v>6.6247915405857494E-3</v>
      </c>
      <c r="AK58" s="82">
        <f t="shared" si="237"/>
        <v>2.8714266739380959E-4</v>
      </c>
      <c r="AL58" s="82">
        <f t="shared" si="238"/>
        <v>1.0255095264064628E-4</v>
      </c>
      <c r="AM58" s="82">
        <f t="shared" si="239"/>
        <v>1.6408152422503407E-4</v>
      </c>
      <c r="AN58" s="82">
        <f t="shared" si="240"/>
        <v>4.7173438214697294E-4</v>
      </c>
      <c r="AO58" s="81">
        <f t="shared" si="241"/>
        <v>6.440199825832587E-3</v>
      </c>
      <c r="AP58" s="82">
        <f t="shared" si="242"/>
        <v>2.2561209580942185E-4</v>
      </c>
      <c r="AQ58" s="82">
        <f t="shared" si="243"/>
        <v>1.2306114316877555E-4</v>
      </c>
      <c r="AR58" s="82">
        <f t="shared" si="244"/>
        <v>1.2306114316877555E-4</v>
      </c>
      <c r="AS58" s="82">
        <f t="shared" si="245"/>
        <v>2.4612228633755109E-4</v>
      </c>
      <c r="AT58" s="272">
        <f t="shared" si="46"/>
        <v>0</v>
      </c>
      <c r="AU58" s="266">
        <f t="shared" si="2"/>
        <v>6.6529349999999994</v>
      </c>
      <c r="AV58" s="266">
        <f t="shared" si="3"/>
        <v>8.5852829999999987</v>
      </c>
      <c r="AW58" s="266">
        <f t="shared" si="4"/>
        <v>12.728352000000001</v>
      </c>
      <c r="AX58" s="266">
        <f t="shared" si="47"/>
        <v>7.1618049592098396</v>
      </c>
      <c r="AY58" s="272">
        <f t="shared" si="48"/>
        <v>0</v>
      </c>
      <c r="AZ58" s="266">
        <f t="shared" si="5"/>
        <v>4.8990375000000004</v>
      </c>
      <c r="BA58" s="266">
        <f t="shared" si="6"/>
        <v>8.7348949999999999</v>
      </c>
      <c r="BB58" s="266">
        <f t="shared" si="7"/>
        <v>11.892876799999998</v>
      </c>
      <c r="BC58" s="266">
        <f t="shared" si="8"/>
        <v>6.7177678142796093</v>
      </c>
      <c r="BD58" s="74">
        <f t="shared" si="49"/>
        <v>0</v>
      </c>
      <c r="BE58" s="515">
        <f t="shared" si="64"/>
        <v>0</v>
      </c>
      <c r="BF58" s="515">
        <f t="shared" si="65"/>
        <v>6.6519799663710648</v>
      </c>
      <c r="BG58" s="515">
        <f t="shared" si="66"/>
        <v>13.302050139675796</v>
      </c>
      <c r="BH58" s="515">
        <f t="shared" si="67"/>
        <v>19.950211068218543</v>
      </c>
      <c r="BI58" s="515">
        <f t="shared" si="68"/>
        <v>24.38627080906268</v>
      </c>
      <c r="BJ58" s="515">
        <f t="shared" si="69"/>
        <v>32.968612910083259</v>
      </c>
      <c r="BK58" s="515">
        <f t="shared" si="70"/>
        <v>41.550074928872895</v>
      </c>
      <c r="BL58" s="515">
        <f t="shared" si="71"/>
        <v>50.130656955680237</v>
      </c>
      <c r="BM58" s="515">
        <f t="shared" si="72"/>
        <v>58.710359080744674</v>
      </c>
      <c r="BN58" s="515">
        <f t="shared" si="73"/>
        <v>76.430152589887186</v>
      </c>
      <c r="BO58" s="515">
        <f t="shared" si="74"/>
        <v>89.144920684719381</v>
      </c>
      <c r="BP58" s="515">
        <f t="shared" si="75"/>
        <v>101.85760269217128</v>
      </c>
      <c r="BQ58" s="515">
        <f t="shared" si="76"/>
        <v>114.56819895450322</v>
      </c>
      <c r="BR58" s="515">
        <f t="shared" si="77"/>
        <v>127.27670981391934</v>
      </c>
      <c r="BS58" s="515">
        <f t="shared" si="78"/>
        <v>141.49359193908623</v>
      </c>
      <c r="BT58" s="515">
        <f t="shared" si="79"/>
        <v>148.58697641072322</v>
      </c>
      <c r="BU58" s="515">
        <f t="shared" si="80"/>
        <v>155.67701547815227</v>
      </c>
      <c r="BV58" s="515">
        <f t="shared" si="81"/>
        <v>162.76371071914343</v>
      </c>
      <c r="BW58" s="516">
        <f t="shared" si="82"/>
        <v>169.84706371072258</v>
      </c>
      <c r="BX58" s="515">
        <v>0</v>
      </c>
      <c r="BY58" s="515">
        <f t="shared" si="83"/>
        <v>0</v>
      </c>
      <c r="BZ58" s="515">
        <f t="shared" si="84"/>
        <v>4.898484921277654</v>
      </c>
      <c r="CA58" s="515">
        <f t="shared" si="85"/>
        <v>9.7958648097649981</v>
      </c>
      <c r="CB58" s="515">
        <f t="shared" si="86"/>
        <v>14.692139914742672</v>
      </c>
      <c r="CC58" s="515">
        <f t="shared" si="87"/>
        <v>18.034431280899387</v>
      </c>
      <c r="CD58" s="515">
        <f t="shared" si="88"/>
        <v>26.76656964970805</v>
      </c>
      <c r="CE58" s="515">
        <f t="shared" si="89"/>
        <v>35.497633497703973</v>
      </c>
      <c r="CF58" s="515">
        <f t="shared" si="90"/>
        <v>44.227622957110789</v>
      </c>
      <c r="CG58" s="515">
        <f t="shared" si="91"/>
        <v>52.956538160135842</v>
      </c>
      <c r="CH58" s="515">
        <f t="shared" si="92"/>
        <v>69.60756641270099</v>
      </c>
      <c r="CI58" s="515">
        <f t="shared" si="93"/>
        <v>81.491146022570916</v>
      </c>
      <c r="CJ58" s="515">
        <f t="shared" si="94"/>
        <v>93.373263315528149</v>
      </c>
      <c r="CK58" s="515">
        <f t="shared" si="95"/>
        <v>105.25391847151602</v>
      </c>
      <c r="CL58" s="515">
        <f t="shared" si="96"/>
        <v>117.13311167045569</v>
      </c>
      <c r="CM58" s="515">
        <f t="shared" si="97"/>
        <v>132.91099637408414</v>
      </c>
      <c r="CN58" s="515">
        <f t="shared" si="98"/>
        <v>139.59522926088576</v>
      </c>
      <c r="CO58" s="515">
        <f t="shared" si="99"/>
        <v>146.27781721144291</v>
      </c>
      <c r="CP58" s="515">
        <f t="shared" si="100"/>
        <v>152.95876063056124</v>
      </c>
      <c r="CQ58" s="516">
        <f t="shared" si="101"/>
        <v>159.63805992294678</v>
      </c>
      <c r="CR58" s="515">
        <f t="shared" si="102"/>
        <v>0</v>
      </c>
      <c r="CS58" s="515">
        <f t="shared" si="103"/>
        <v>3.3264674999999997</v>
      </c>
      <c r="CT58" s="515">
        <f t="shared" si="104"/>
        <v>9.9784474663710654</v>
      </c>
      <c r="CU58" s="515">
        <f t="shared" si="105"/>
        <v>16.628517639675795</v>
      </c>
      <c r="CV58" s="515">
        <f t="shared" si="106"/>
        <v>23.276678568218543</v>
      </c>
      <c r="CW58" s="515">
        <f t="shared" si="107"/>
        <v>28.678912309062678</v>
      </c>
      <c r="CX58" s="515">
        <f t="shared" si="108"/>
        <v>37.261254410083261</v>
      </c>
      <c r="CY58" s="515">
        <f t="shared" si="109"/>
        <v>45.842716428872897</v>
      </c>
      <c r="CZ58" s="515">
        <f t="shared" si="110"/>
        <v>54.423298455680239</v>
      </c>
      <c r="DA58" s="515">
        <f t="shared" si="111"/>
        <v>63.003000580744676</v>
      </c>
      <c r="DB58" s="515">
        <f t="shared" si="112"/>
        <v>82.794328589887186</v>
      </c>
      <c r="DC58" s="515">
        <f t="shared" si="113"/>
        <v>95.509096684719381</v>
      </c>
      <c r="DD58" s="515">
        <f t="shared" si="114"/>
        <v>108.22177869217128</v>
      </c>
      <c r="DE58" s="515">
        <f t="shared" si="115"/>
        <v>120.93237495450322</v>
      </c>
      <c r="DF58" s="515">
        <f t="shared" si="116"/>
        <v>133.64088581391934</v>
      </c>
      <c r="DG58" s="515">
        <f t="shared" si="117"/>
        <v>145.07449441869116</v>
      </c>
      <c r="DH58" s="515">
        <f t="shared" si="118"/>
        <v>152.16787889032815</v>
      </c>
      <c r="DI58" s="515">
        <f t="shared" si="119"/>
        <v>159.2579179577572</v>
      </c>
      <c r="DJ58" s="515">
        <f t="shared" si="120"/>
        <v>166.34461319874836</v>
      </c>
      <c r="DK58" s="516">
        <f t="shared" si="121"/>
        <v>173.42796619032751</v>
      </c>
      <c r="DL58" s="515">
        <f t="shared" si="122"/>
        <v>0</v>
      </c>
      <c r="DM58" s="515">
        <f t="shared" si="123"/>
        <v>2.4495187500000002</v>
      </c>
      <c r="DN58" s="515">
        <f t="shared" si="124"/>
        <v>7.3480036712776542</v>
      </c>
      <c r="DO58" s="515">
        <f t="shared" si="125"/>
        <v>12.245383559764999</v>
      </c>
      <c r="DP58" s="515">
        <f t="shared" si="126"/>
        <v>17.141658664742671</v>
      </c>
      <c r="DQ58" s="515">
        <f t="shared" si="127"/>
        <v>22.401878780899388</v>
      </c>
      <c r="DR58" s="515">
        <f t="shared" si="128"/>
        <v>31.13401714970805</v>
      </c>
      <c r="DS58" s="515">
        <f t="shared" si="129"/>
        <v>39.86508099770397</v>
      </c>
      <c r="DT58" s="515">
        <f t="shared" si="130"/>
        <v>48.595070457110786</v>
      </c>
      <c r="DU58" s="515">
        <f t="shared" si="131"/>
        <v>57.32398566013584</v>
      </c>
      <c r="DV58" s="515">
        <f t="shared" si="132"/>
        <v>75.554004812700995</v>
      </c>
      <c r="DW58" s="515">
        <f t="shared" si="133"/>
        <v>87.437584422570922</v>
      </c>
      <c r="DX58" s="515">
        <f t="shared" si="134"/>
        <v>99.319701715528154</v>
      </c>
      <c r="DY58" s="515">
        <f t="shared" si="135"/>
        <v>111.20035687151602</v>
      </c>
      <c r="DZ58" s="515">
        <f t="shared" si="136"/>
        <v>123.0795500704557</v>
      </c>
      <c r="EA58" s="515">
        <f t="shared" si="137"/>
        <v>136.26988028122395</v>
      </c>
      <c r="EB58" s="515">
        <f t="shared" si="138"/>
        <v>142.95411316802557</v>
      </c>
      <c r="EC58" s="515">
        <f t="shared" si="139"/>
        <v>149.63670111858272</v>
      </c>
      <c r="ED58" s="515">
        <f t="shared" si="140"/>
        <v>156.31764453770106</v>
      </c>
      <c r="EE58" s="516">
        <f t="shared" si="141"/>
        <v>162.99694383008659</v>
      </c>
      <c r="EF58" s="276">
        <f t="shared" si="142"/>
        <v>0</v>
      </c>
      <c r="EG58" s="276">
        <f t="shared" si="143"/>
        <v>9.5503362893486945E-4</v>
      </c>
      <c r="EH58" s="276">
        <f t="shared" si="144"/>
        <v>2.8648266952688737E-3</v>
      </c>
      <c r="EI58" s="276">
        <f t="shared" si="145"/>
        <v>4.7740714572521948E-3</v>
      </c>
      <c r="EJ58" s="276">
        <f t="shared" si="146"/>
        <v>6.6827680723038048E-3</v>
      </c>
      <c r="EK58" s="276">
        <f t="shared" si="147"/>
        <v>2.9408989794181962E-3</v>
      </c>
      <c r="EL58" s="276">
        <f t="shared" si="148"/>
        <v>3.8209812103587801E-3</v>
      </c>
      <c r="EM58" s="276">
        <f t="shared" si="149"/>
        <v>4.7009731926557991E-3</v>
      </c>
      <c r="EN58" s="276">
        <f t="shared" si="150"/>
        <v>5.5808749355638647E-3</v>
      </c>
      <c r="EO58" s="276">
        <f t="shared" si="151"/>
        <v>6.460686448336638E-3</v>
      </c>
      <c r="EP58" s="276">
        <f t="shared" si="152"/>
        <v>1.3583905167805575E-2</v>
      </c>
      <c r="EQ58" s="276">
        <f t="shared" si="153"/>
        <v>1.5669992548094286E-2</v>
      </c>
      <c r="ER58" s="276">
        <f t="shared" si="154"/>
        <v>1.7755737668066037E-2</v>
      </c>
      <c r="ES58" s="276">
        <f t="shared" si="155"/>
        <v>1.9841140583874817E-2</v>
      </c>
      <c r="ET58" s="276">
        <f t="shared" si="156"/>
        <v>2.1926201351665398E-2</v>
      </c>
      <c r="EU58" s="276">
        <f t="shared" si="157"/>
        <v>6.8420487572844996E-2</v>
      </c>
      <c r="EV58" s="276">
        <f t="shared" si="158"/>
        <v>7.1765891780771168E-2</v>
      </c>
      <c r="EW58" s="276">
        <f t="shared" si="159"/>
        <v>7.5109718218683702E-2</v>
      </c>
      <c r="EX58" s="276">
        <f t="shared" si="160"/>
        <v>7.8451967630695479E-2</v>
      </c>
      <c r="EY58" s="277">
        <f t="shared" si="161"/>
        <v>8.1792640760568372E-2</v>
      </c>
      <c r="EZ58" s="276">
        <f t="shared" si="162"/>
        <v>0</v>
      </c>
      <c r="FA58" s="276">
        <f t="shared" si="163"/>
        <v>5.5257872234631912E-4</v>
      </c>
      <c r="FB58" s="276">
        <f t="shared" si="164"/>
        <v>1.6576115126576058E-3</v>
      </c>
      <c r="FC58" s="276">
        <f t="shared" si="165"/>
        <v>2.7623950223265542E-3</v>
      </c>
      <c r="FD58" s="276">
        <f t="shared" si="166"/>
        <v>3.8669293075875473E-3</v>
      </c>
      <c r="FE58" s="276">
        <f t="shared" si="167"/>
        <v>2.7566311913346945E-3</v>
      </c>
      <c r="FF58" s="276">
        <f t="shared" si="168"/>
        <v>3.8311520040726164E-3</v>
      </c>
      <c r="FG58" s="276">
        <f t="shared" si="169"/>
        <v>4.9055405931869257E-3</v>
      </c>
      <c r="FH58" s="276">
        <f t="shared" si="170"/>
        <v>5.9797969749482132E-3</v>
      </c>
      <c r="FI58" s="276">
        <f t="shared" si="171"/>
        <v>7.0539211656250643E-3</v>
      </c>
      <c r="FJ58" s="276">
        <f t="shared" si="172"/>
        <v>9.2971901300762869E-3</v>
      </c>
      <c r="FK58" s="276">
        <f t="shared" si="173"/>
        <v>1.075950704276343E-2</v>
      </c>
      <c r="FL58" s="276">
        <f t="shared" si="174"/>
        <v>1.2221644012131865E-2</v>
      </c>
      <c r="FM58" s="276">
        <f t="shared" si="175"/>
        <v>1.368360106032426E-2</v>
      </c>
      <c r="FN58" s="276">
        <f t="shared" si="176"/>
        <v>1.5145378209480557E-2</v>
      </c>
      <c r="FO58" s="276">
        <f t="shared" si="177"/>
        <v>3.3534927477962051E-2</v>
      </c>
      <c r="FP58" s="276">
        <f t="shared" si="178"/>
        <v>3.5179863722435929E-2</v>
      </c>
      <c r="FQ58" s="276">
        <f t="shared" si="179"/>
        <v>3.6824395161258329E-2</v>
      </c>
      <c r="FR58" s="276">
        <f t="shared" si="180"/>
        <v>3.8468521894048681E-2</v>
      </c>
      <c r="FS58" s="277">
        <f t="shared" si="181"/>
        <v>4.0112244020401901E-2</v>
      </c>
      <c r="FT58" s="74">
        <f>SUM($EF58:EF58)</f>
        <v>0</v>
      </c>
      <c r="FU58" s="276">
        <f>SUM($EF58:EG58)</f>
        <v>9.5503362893486945E-4</v>
      </c>
      <c r="FV58" s="276">
        <f>SUM($EF58:EH58)</f>
        <v>3.8198603242037433E-3</v>
      </c>
      <c r="FW58" s="276">
        <f>SUM($EF58:EI58)</f>
        <v>8.5939317814559373E-3</v>
      </c>
      <c r="FX58" s="276">
        <f>SUM($EF58:EJ58)</f>
        <v>1.5276699853759741E-2</v>
      </c>
      <c r="FY58" s="276">
        <f>SUM($EF58:EK58)</f>
        <v>1.8217598833177938E-2</v>
      </c>
      <c r="FZ58" s="276">
        <f>SUM($EF58:EL58)</f>
        <v>2.2038580043536718E-2</v>
      </c>
      <c r="GA58" s="276">
        <f>SUM($EF58:EM58)</f>
        <v>2.6739553236192516E-2</v>
      </c>
      <c r="GB58" s="276">
        <f>SUM($EF58:EN58)</f>
        <v>3.2320428171756378E-2</v>
      </c>
      <c r="GC58" s="276">
        <f>SUM($EF58:EO58)</f>
        <v>3.8781114620093017E-2</v>
      </c>
      <c r="GD58" s="276">
        <f>SUM($EF58:EP58)</f>
        <v>5.2365019787898592E-2</v>
      </c>
      <c r="GE58" s="276">
        <f>SUM($EF58:EQ58)</f>
        <v>6.8035012335992878E-2</v>
      </c>
      <c r="GF58" s="276">
        <f>SUM($EF58:ER58)</f>
        <v>8.5790750004058919E-2</v>
      </c>
      <c r="GG58" s="276">
        <f>SUM($EF58:ES58)</f>
        <v>0.10563189058793374</v>
      </c>
      <c r="GH58" s="276">
        <f>SUM($EF58:ET58)</f>
        <v>0.12755809193959913</v>
      </c>
      <c r="GI58" s="276">
        <f>SUM($EF58:EU58)</f>
        <v>0.19597857951244413</v>
      </c>
      <c r="GJ58" s="276">
        <f>SUM($EF58:EV58)</f>
        <v>0.26774447129321532</v>
      </c>
      <c r="GK58" s="276">
        <f>SUM($EF58:EW58)</f>
        <v>0.34285418951189905</v>
      </c>
      <c r="GL58" s="276">
        <f>SUM($EF58:EX58)</f>
        <v>0.42130615714259456</v>
      </c>
      <c r="GM58" s="276">
        <f>SUM($EF58:EY58)</f>
        <v>0.50309879790316292</v>
      </c>
      <c r="GN58" s="74">
        <f>SUM($EZ58:EZ58)</f>
        <v>0</v>
      </c>
      <c r="GO58" s="276">
        <f>SUM($EZ58:FA58)</f>
        <v>5.5257872234631912E-4</v>
      </c>
      <c r="GP58" s="276">
        <f>SUM($EZ58:FB58)</f>
        <v>2.2101902350039251E-3</v>
      </c>
      <c r="GQ58" s="276">
        <f>SUM($EZ58:FC58)</f>
        <v>4.9725852573304797E-3</v>
      </c>
      <c r="GR58" s="276">
        <f>SUM($EZ58:FD58)</f>
        <v>8.839514564918027E-3</v>
      </c>
      <c r="GS58" s="276">
        <f>SUM($EZ58:FE58)</f>
        <v>1.1596145756252722E-2</v>
      </c>
      <c r="GT58" s="276">
        <f>SUM($EZ58:FF58)</f>
        <v>1.5427297760325339E-2</v>
      </c>
      <c r="GU58" s="276">
        <f>SUM($EZ58:FG58)</f>
        <v>2.0332838353512264E-2</v>
      </c>
      <c r="GV58" s="276">
        <f>SUM($EZ58:FH58)</f>
        <v>2.6312635328460475E-2</v>
      </c>
      <c r="GW58" s="276">
        <f>SUM($EZ58:FI58)</f>
        <v>3.3366556494085542E-2</v>
      </c>
      <c r="GX58" s="276">
        <f>SUM($EZ58:FJ58)</f>
        <v>4.2663746624161829E-2</v>
      </c>
      <c r="GY58" s="276">
        <f>SUM($EZ58:FK58)</f>
        <v>5.3423253666925255E-2</v>
      </c>
      <c r="GZ58" s="276">
        <f>SUM($EZ58:FL58)</f>
        <v>6.5644897679057124E-2</v>
      </c>
      <c r="HA58" s="276">
        <f>SUM($EZ58:FM58)</f>
        <v>7.9328498739381387E-2</v>
      </c>
      <c r="HB58" s="276">
        <f>SUM($EZ58:FN58)</f>
        <v>9.4473876948861946E-2</v>
      </c>
      <c r="HC58" s="276">
        <f>SUM($EZ58:FO58)</f>
        <v>0.128008804426824</v>
      </c>
      <c r="HD58" s="276">
        <f>SUM($EZ58:FP58)</f>
        <v>0.16318866814925992</v>
      </c>
      <c r="HE58" s="276">
        <f>SUM($EZ58:FQ58)</f>
        <v>0.20001306331051824</v>
      </c>
      <c r="HF58" s="276">
        <f>SUM($EZ58:FR58)</f>
        <v>0.23848158520456691</v>
      </c>
      <c r="HG58" s="277">
        <f>SUM($EZ58:FS58)</f>
        <v>0.27859382922496884</v>
      </c>
      <c r="HH58" s="74">
        <f t="shared" si="234"/>
        <v>0</v>
      </c>
      <c r="HI58" s="276">
        <f t="shared" si="183"/>
        <v>6.6519799663710648</v>
      </c>
      <c r="HJ58" s="276">
        <f t="shared" si="184"/>
        <v>13.302050139675796</v>
      </c>
      <c r="HK58" s="276">
        <f t="shared" si="185"/>
        <v>19.950211068218543</v>
      </c>
      <c r="HL58" s="276">
        <f t="shared" si="186"/>
        <v>26.59646330014624</v>
      </c>
      <c r="HM58" s="276">
        <f t="shared" si="187"/>
        <v>32.968612910083259</v>
      </c>
      <c r="HN58" s="276">
        <f t="shared" si="188"/>
        <v>41.550074928872895</v>
      </c>
      <c r="HO58" s="276">
        <f t="shared" si="189"/>
        <v>50.130656955680237</v>
      </c>
      <c r="HP58" s="276">
        <f t="shared" si="190"/>
        <v>58.710359080744674</v>
      </c>
      <c r="HQ58" s="276">
        <f t="shared" si="191"/>
        <v>67.289181394296335</v>
      </c>
      <c r="HR58" s="276">
        <f t="shared" si="192"/>
        <v>89.144920684719381</v>
      </c>
      <c r="HS58" s="276">
        <f t="shared" si="193"/>
        <v>101.85760269217128</v>
      </c>
      <c r="HT58" s="276">
        <f t="shared" si="194"/>
        <v>114.56819895450322</v>
      </c>
      <c r="HU58" s="276">
        <f t="shared" si="195"/>
        <v>127.27670981391934</v>
      </c>
      <c r="HV58" s="276">
        <f t="shared" si="196"/>
        <v>139.98313561256765</v>
      </c>
      <c r="HW58" s="276">
        <f t="shared" si="197"/>
        <v>148.58697641072322</v>
      </c>
      <c r="HX58" s="276">
        <f t="shared" si="198"/>
        <v>155.67701547815227</v>
      </c>
      <c r="HY58" s="276">
        <f t="shared" si="199"/>
        <v>162.76371071914343</v>
      </c>
      <c r="HZ58" s="276">
        <f t="shared" si="200"/>
        <v>169.84706371072258</v>
      </c>
      <c r="IA58" s="277">
        <f t="shared" si="201"/>
        <v>176.92707602917184</v>
      </c>
      <c r="IB58" s="276">
        <f t="shared" si="202"/>
        <v>0</v>
      </c>
      <c r="IC58" s="276">
        <f t="shared" si="203"/>
        <v>4.898484921277654</v>
      </c>
      <c r="ID58" s="276">
        <f t="shared" si="204"/>
        <v>9.7958648097649981</v>
      </c>
      <c r="IE58" s="276">
        <f t="shared" si="205"/>
        <v>14.692139914742672</v>
      </c>
      <c r="IF58" s="276">
        <f t="shared" si="206"/>
        <v>19.587310485435086</v>
      </c>
      <c r="IG58" s="276">
        <f t="shared" si="207"/>
        <v>26.76656964970805</v>
      </c>
      <c r="IH58" s="276">
        <f t="shared" si="208"/>
        <v>35.497633497703973</v>
      </c>
      <c r="II58" s="276">
        <f t="shared" si="209"/>
        <v>44.227622957110789</v>
      </c>
      <c r="IJ58" s="276">
        <f t="shared" si="210"/>
        <v>52.956538160135842</v>
      </c>
      <c r="IK58" s="276">
        <f t="shared" si="211"/>
        <v>61.684379238970216</v>
      </c>
      <c r="IL58" s="276">
        <f t="shared" si="212"/>
        <v>81.491146022570916</v>
      </c>
      <c r="IM58" s="276">
        <f t="shared" si="213"/>
        <v>93.373263315528149</v>
      </c>
      <c r="IN58" s="276">
        <f t="shared" si="214"/>
        <v>105.25391847151602</v>
      </c>
      <c r="IO58" s="276">
        <f t="shared" si="215"/>
        <v>117.13311167045569</v>
      </c>
      <c r="IP58" s="276">
        <f t="shared" si="216"/>
        <v>129.01084309224623</v>
      </c>
      <c r="IQ58" s="276">
        <f t="shared" si="217"/>
        <v>139.59522926088576</v>
      </c>
      <c r="IR58" s="276">
        <f t="shared" si="218"/>
        <v>146.27781721144291</v>
      </c>
      <c r="IS58" s="276">
        <f t="shared" si="219"/>
        <v>152.95876063056124</v>
      </c>
      <c r="IT58" s="276">
        <f t="shared" si="220"/>
        <v>159.63805992294678</v>
      </c>
      <c r="IU58" s="277">
        <f t="shared" si="221"/>
        <v>166.31571549320597</v>
      </c>
      <c r="IV58" s="74">
        <f t="shared" si="50"/>
        <v>32.387211800291304</v>
      </c>
      <c r="IW58" s="275">
        <f t="shared" si="51"/>
        <v>152.17033042116904</v>
      </c>
      <c r="IX58" s="275">
        <f t="shared" si="52"/>
        <v>316.25793561289493</v>
      </c>
      <c r="IY58" s="275">
        <f t="shared" si="53"/>
        <v>460.36171559098727</v>
      </c>
      <c r="IZ58" s="275">
        <f t="shared" si="54"/>
        <v>166.93849261145178</v>
      </c>
      <c r="JA58" s="275">
        <f t="shared" si="55"/>
        <v>240.29429835633564</v>
      </c>
      <c r="JB58" s="74">
        <f t="shared" si="56"/>
        <v>25.192184464557378</v>
      </c>
      <c r="JC58" s="275">
        <f t="shared" si="57"/>
        <v>139.1862631548542</v>
      </c>
      <c r="JD58" s="275">
        <f t="shared" si="58"/>
        <v>307.30044572155384</v>
      </c>
      <c r="JE58" s="275">
        <f t="shared" si="59"/>
        <v>449.37210416072395</v>
      </c>
      <c r="JF58" s="275">
        <f t="shared" si="60"/>
        <v>157.2262977803218</v>
      </c>
      <c r="JG58" s="275">
        <f t="shared" si="61"/>
        <v>230.26274937542235</v>
      </c>
      <c r="JH58" s="524">
        <f t="shared" si="38"/>
        <v>823.45397904793981</v>
      </c>
      <c r="JI58" s="525">
        <f t="shared" si="39"/>
        <v>1619.5390793508104</v>
      </c>
      <c r="JJ58" s="524">
        <f t="shared" si="40"/>
        <v>735.0485586456407</v>
      </c>
      <c r="JK58" s="525">
        <f t="shared" si="41"/>
        <v>1483.1317816051223</v>
      </c>
      <c r="JL58" s="524">
        <f t="shared" si="42"/>
        <v>1558.5025376935805</v>
      </c>
      <c r="JM58" s="525">
        <f t="shared" si="43"/>
        <v>3102.6708609559328</v>
      </c>
      <c r="JN58" s="7">
        <f t="shared" si="62"/>
        <v>0.22203196888846108</v>
      </c>
      <c r="JO58" s="7">
        <f t="shared" si="63"/>
        <v>0.7816926271281317</v>
      </c>
    </row>
    <row r="59" spans="1:275" s="3" customFormat="1" ht="13.5" customHeight="1" x14ac:dyDescent="0.2">
      <c r="A59" s="3" t="str">
        <f>'2021 estimates'!B59</f>
        <v>Djibouti</v>
      </c>
      <c r="B59" s="3" t="str">
        <f>VLOOKUP(A59,'2021 estimates'!$B$4:$C$218,2)</f>
        <v>AFR</v>
      </c>
      <c r="C59" s="371" t="str">
        <f>VLOOKUP(A59,'2021 estimates'!$B$4:$F$218,4,FALSE)</f>
        <v>Middle East &amp; North Africa</v>
      </c>
      <c r="D59" s="695">
        <f>'2021 estimates'!Q59</f>
        <v>48.416799486096799</v>
      </c>
      <c r="E59" s="4">
        <f>'2021 estimates'!R59</f>
        <v>41.438000031305599</v>
      </c>
      <c r="F59" s="47">
        <f>1000*'2021 estimates'!G59/5</f>
        <v>9994.7999999999993</v>
      </c>
      <c r="G59" s="47">
        <f t="shared" si="44"/>
        <v>9994.7999999999993</v>
      </c>
      <c r="H59" s="47">
        <f>1000*'2021 estimates'!H59/5</f>
        <v>9940.2000000000007</v>
      </c>
      <c r="I59" s="47">
        <f>1000*'2021 estimates'!I59/5</f>
        <v>9723.6</v>
      </c>
      <c r="J59" s="47">
        <f>1000*'2021 estimates'!J59/5</f>
        <v>9926.4</v>
      </c>
      <c r="K59" s="47">
        <f>1000*'2021 estimates'!K59/5</f>
        <v>9506.4</v>
      </c>
      <c r="L59" s="73">
        <f t="shared" si="45"/>
        <v>9506.4</v>
      </c>
      <c r="M59" s="47">
        <f>1000*'2021 estimates'!L59/5</f>
        <v>9934.7999999999993</v>
      </c>
      <c r="N59" s="47">
        <f>1000*'2021 estimates'!M59/5</f>
        <v>8231.7999999999993</v>
      </c>
      <c r="O59" s="47">
        <f>1000*'2021 estimates'!N59/5</f>
        <v>8143.6</v>
      </c>
      <c r="P59" s="22">
        <v>0</v>
      </c>
      <c r="Q59" s="124">
        <f>IF('2021 estimates'!AD59&lt;&gt;"",'2021 estimates'!AD59*5/4,IF('2021 estimates'!AL59&lt;&gt;"",'2021 estimates'!AL59*15/14,'2021 estimates'!AN59*15/14))/100000</f>
        <v>1.2214285714285712E-4</v>
      </c>
      <c r="R59" s="124">
        <f>IF('2021 estimates'!AE59&lt;&gt;"",'2021 estimates'!AE59,IF('2021 estimates'!AL59&lt;&gt;"",'2021 estimates'!AL59*15/14,'2021 estimates'!AN59*15/14))/100000</f>
        <v>1.2214285714285712E-4</v>
      </c>
      <c r="S59" s="124">
        <f>IF('2021 estimates'!AF59&lt;&gt;"",'2021 estimates'!AF59,IF('2021 estimates'!AL59&lt;&gt;"",'2021 estimates'!AL59*15/14,'2021 estimates'!AN59*15/14))/100000</f>
        <v>1.2214285714285712E-4</v>
      </c>
      <c r="T59" s="124">
        <f>IF('2021 estimates'!AG59&lt;&gt;"",'2021 estimates'!AG59,'2021 estimates'!$AP59)/100000</f>
        <v>6.7389955996737427E-4</v>
      </c>
      <c r="U59" s="22">
        <v>0</v>
      </c>
      <c r="V59" s="124">
        <f>IF('2021 estimates'!AH59&lt;&gt;"",'2021 estimates'!AH59*5/4,IF('2021 estimates'!AM59&lt;&gt;"",'2021 estimates'!AM59*15/14,'2021 estimates'!AN59*15/14))/100000</f>
        <v>1.2214285714285712E-4</v>
      </c>
      <c r="W59" s="124">
        <f>IF('2021 estimates'!AI59&lt;&gt;"",'2021 estimates'!AI59,IF('2021 estimates'!AM59&lt;&gt;"",'2021 estimates'!AM59*15/14,'2021 estimates'!AN59*15/14))/100000</f>
        <v>1.2214285714285712E-4</v>
      </c>
      <c r="X59" s="124">
        <f>IF('2021 estimates'!AJ59&lt;&gt;"",'2021 estimates'!AJ59,IF('2021 estimates'!AM59&lt;&gt;"",'2021 estimates'!AM59*15/14,'2021 estimates'!AN59*15/14))/100000</f>
        <v>1.2214285714285712E-4</v>
      </c>
      <c r="Y59" s="124">
        <f>IF('2021 estimates'!AK59&lt;&gt;"",'2021 estimates'!AK59,'2021 estimates'!$AQ59)/100000</f>
        <v>6.7389955996737427E-4</v>
      </c>
      <c r="Z59" s="81">
        <f>VLOOKUP($A59,'Mortality-WHO Global Health Obs'!$B$3:$Q$218,7,FALSE)</f>
        <v>5.8799999999999998E-2</v>
      </c>
      <c r="AA59" s="82">
        <f>VLOOKUP($A59,'Mortality-WHO Global Health Obs'!$B$3:$Q$218,9,FALSE)</f>
        <v>3.0300000000000001E-3</v>
      </c>
      <c r="AB59" s="82">
        <f>VLOOKUP($A59,'Mortality-WHO Global Health Obs'!$B$3:$Q$218,11,FALSE)</f>
        <v>2.7100000000000002E-3</v>
      </c>
      <c r="AC59" s="82">
        <f>VLOOKUP($A59,'Mortality-WHO Global Health Obs'!$B$3:$Q$218,13,FALSE)</f>
        <v>1.6900000000000001E-3</v>
      </c>
      <c r="AD59" s="82">
        <f>VLOOKUP($A59,'Mortality-WHO Global Health Obs'!$B$3:$Q$218,15,FALSE)</f>
        <v>2.64E-3</v>
      </c>
      <c r="AE59" s="81">
        <f>VLOOKUP($A59,'Mortality-WHO Global Health Obs'!$B$3:$Q$218,8,FALSE)</f>
        <v>4.9619999999999997E-2</v>
      </c>
      <c r="AF59" s="82">
        <f>VLOOKUP($A59,'Mortality-WHO Global Health Obs'!$B$3:$Q$218,10,FALSE)</f>
        <v>2.64E-3</v>
      </c>
      <c r="AG59" s="82">
        <f>VLOOKUP($A59,'Mortality-WHO Global Health Obs'!$B$3:$Q$218,12,FALSE)</f>
        <v>2.1299999999999999E-3</v>
      </c>
      <c r="AH59" s="82">
        <f>VLOOKUP($A59,'Mortality-WHO Global Health Obs'!$B$3:$Q$218,14,FALSE)</f>
        <v>1.4499999999999999E-3</v>
      </c>
      <c r="AI59" s="82">
        <f>VLOOKUP($A59,'Mortality-WHO Global Health Obs'!$B$3:$Q$218,16,FALSE)</f>
        <v>1.91E-3</v>
      </c>
      <c r="AJ59" s="81">
        <f t="shared" si="233"/>
        <v>2.4365544018407692</v>
      </c>
      <c r="AK59" s="82">
        <f t="shared" si="237"/>
        <v>0.12555714009485597</v>
      </c>
      <c r="AL59" s="82">
        <f t="shared" si="238"/>
        <v>0.11229698008483818</v>
      </c>
      <c r="AM59" s="82">
        <f t="shared" si="239"/>
        <v>7.0030220052906461E-2</v>
      </c>
      <c r="AN59" s="82">
        <f t="shared" si="240"/>
        <v>0.10939632008264678</v>
      </c>
      <c r="AO59" s="81">
        <f t="shared" si="241"/>
        <v>2.0561535615533839</v>
      </c>
      <c r="AP59" s="82">
        <f t="shared" si="242"/>
        <v>0.10939632008264678</v>
      </c>
      <c r="AQ59" s="82">
        <f t="shared" si="243"/>
        <v>8.8262940066680923E-2</v>
      </c>
      <c r="AR59" s="82">
        <f t="shared" si="244"/>
        <v>6.0085100045393115E-2</v>
      </c>
      <c r="AS59" s="82">
        <f t="shared" si="245"/>
        <v>7.9146580059793692E-2</v>
      </c>
      <c r="AT59" s="272">
        <f t="shared" si="46"/>
        <v>0</v>
      </c>
      <c r="AU59" s="266">
        <f t="shared" si="2"/>
        <v>1.2207934285714284</v>
      </c>
      <c r="AV59" s="266">
        <f t="shared" si="3"/>
        <v>1.2141244285714285</v>
      </c>
      <c r="AW59" s="266">
        <f t="shared" si="4"/>
        <v>1.1876682857142855</v>
      </c>
      <c r="AX59" s="266">
        <f t="shared" si="47"/>
        <v>6.6893965920601435</v>
      </c>
      <c r="AY59" s="272">
        <f t="shared" si="48"/>
        <v>0</v>
      </c>
      <c r="AZ59" s="266">
        <f t="shared" si="5"/>
        <v>1.1611388571428569</v>
      </c>
      <c r="BA59" s="266">
        <f t="shared" si="6"/>
        <v>1.2134648571428568</v>
      </c>
      <c r="BB59" s="266">
        <f t="shared" si="7"/>
        <v>1.0054555714285711</v>
      </c>
      <c r="BC59" s="266">
        <f t="shared" si="8"/>
        <v>5.4879684565503091</v>
      </c>
      <c r="BD59" s="74">
        <f t="shared" si="49"/>
        <v>0</v>
      </c>
      <c r="BE59" s="515">
        <f t="shared" si="64"/>
        <v>0</v>
      </c>
      <c r="BF59" s="515">
        <f t="shared" si="65"/>
        <v>1.1487698911354476</v>
      </c>
      <c r="BG59" s="515">
        <f t="shared" si="66"/>
        <v>2.1619910984016806</v>
      </c>
      <c r="BH59" s="515">
        <f t="shared" si="67"/>
        <v>3.0556576392607302</v>
      </c>
      <c r="BI59" s="515">
        <f t="shared" si="68"/>
        <v>3.8228778389890716</v>
      </c>
      <c r="BJ59" s="515">
        <f t="shared" si="69"/>
        <v>4.5664486464477063</v>
      </c>
      <c r="BK59" s="515">
        <f t="shared" si="70"/>
        <v>5.2310364582459883</v>
      </c>
      <c r="BL59" s="515">
        <f t="shared" si="71"/>
        <v>5.8250309442592112</v>
      </c>
      <c r="BM59" s="515">
        <f t="shared" si="72"/>
        <v>6.3559306134231788</v>
      </c>
      <c r="BN59" s="515">
        <f t="shared" si="73"/>
        <v>6.6816001510570251</v>
      </c>
      <c r="BO59" s="515">
        <f t="shared" si="74"/>
        <v>7.3771991188885586</v>
      </c>
      <c r="BP59" s="515">
        <f t="shared" si="75"/>
        <v>8.0257516980382331</v>
      </c>
      <c r="BQ59" s="515">
        <f t="shared" si="76"/>
        <v>8.6304398407376706</v>
      </c>
      <c r="BR59" s="515">
        <f t="shared" si="77"/>
        <v>9.1942302899263861</v>
      </c>
      <c r="BS59" s="515">
        <f t="shared" si="78"/>
        <v>9.9226117392341582</v>
      </c>
      <c r="BT59" s="515">
        <f t="shared" si="79"/>
        <v>15.237184597779631</v>
      </c>
      <c r="BU59" s="515">
        <f t="shared" si="80"/>
        <v>20.001035352145699</v>
      </c>
      <c r="BV59" s="515">
        <f t="shared" si="81"/>
        <v>24.271232527706726</v>
      </c>
      <c r="BW59" s="516">
        <f t="shared" si="82"/>
        <v>28.098930929353209</v>
      </c>
      <c r="BX59" s="515">
        <v>0</v>
      </c>
      <c r="BY59" s="515">
        <f t="shared" si="83"/>
        <v>0</v>
      </c>
      <c r="BZ59" s="515">
        <f t="shared" si="84"/>
        <v>1.1009774056329802</v>
      </c>
      <c r="CA59" s="515">
        <f t="shared" si="85"/>
        <v>2.0878661329050585</v>
      </c>
      <c r="CB59" s="515">
        <f t="shared" si="86"/>
        <v>2.9724886101999068</v>
      </c>
      <c r="CC59" s="515">
        <f t="shared" si="87"/>
        <v>3.9351294758857125</v>
      </c>
      <c r="CD59" s="515">
        <f t="shared" si="88"/>
        <v>4.7648983759667409</v>
      </c>
      <c r="CE59" s="515">
        <f t="shared" si="89"/>
        <v>5.5245684974071656</v>
      </c>
      <c r="CF59" s="515">
        <f t="shared" si="90"/>
        <v>6.2200617767442861</v>
      </c>
      <c r="CG59" s="515">
        <f t="shared" si="91"/>
        <v>6.8567998660164138</v>
      </c>
      <c r="CH59" s="515">
        <f t="shared" si="92"/>
        <v>6.1644426046492997</v>
      </c>
      <c r="CI59" s="515">
        <f t="shared" si="93"/>
        <v>6.7810980863894983</v>
      </c>
      <c r="CJ59" s="515">
        <f t="shared" si="94"/>
        <v>7.361792929272478</v>
      </c>
      <c r="CK59" s="515">
        <f t="shared" si="95"/>
        <v>7.9086241997888651</v>
      </c>
      <c r="CL59" s="515">
        <f t="shared" si="96"/>
        <v>8.4235666727235259</v>
      </c>
      <c r="CM59" s="515">
        <f t="shared" si="97"/>
        <v>8.8130296440638372</v>
      </c>
      <c r="CN59" s="515">
        <f t="shared" si="98"/>
        <v>13.421561219095043</v>
      </c>
      <c r="CO59" s="515">
        <f t="shared" si="99"/>
        <v>17.679404226863372</v>
      </c>
      <c r="CP59" s="515">
        <f t="shared" si="100"/>
        <v>21.613244493256445</v>
      </c>
      <c r="CQ59" s="516">
        <f t="shared" si="101"/>
        <v>25.247737172592341</v>
      </c>
      <c r="CR59" s="515">
        <f t="shared" si="102"/>
        <v>0</v>
      </c>
      <c r="CS59" s="515">
        <f t="shared" si="103"/>
        <v>0.61039671428571418</v>
      </c>
      <c r="CT59" s="515">
        <f t="shared" si="104"/>
        <v>1.7591666054211617</v>
      </c>
      <c r="CU59" s="515">
        <f t="shared" si="105"/>
        <v>2.7723878126873949</v>
      </c>
      <c r="CV59" s="515">
        <f t="shared" si="106"/>
        <v>3.6660543535464445</v>
      </c>
      <c r="CW59" s="515">
        <f t="shared" si="107"/>
        <v>4.4299400532747857</v>
      </c>
      <c r="CX59" s="515">
        <f t="shared" si="108"/>
        <v>5.1735108607334208</v>
      </c>
      <c r="CY59" s="515">
        <f t="shared" si="109"/>
        <v>5.8380986725317028</v>
      </c>
      <c r="CZ59" s="515">
        <f t="shared" si="110"/>
        <v>6.4320931585449257</v>
      </c>
      <c r="DA59" s="515">
        <f t="shared" si="111"/>
        <v>6.9629928277088933</v>
      </c>
      <c r="DB59" s="515">
        <f t="shared" si="112"/>
        <v>7.2754342939141683</v>
      </c>
      <c r="DC59" s="515">
        <f t="shared" si="113"/>
        <v>7.9710332617457009</v>
      </c>
      <c r="DD59" s="515">
        <f t="shared" si="114"/>
        <v>8.6195858408953754</v>
      </c>
      <c r="DE59" s="515">
        <f t="shared" si="115"/>
        <v>9.2242739835948129</v>
      </c>
      <c r="DF59" s="515">
        <f t="shared" si="116"/>
        <v>9.7880644327835284</v>
      </c>
      <c r="DG59" s="515">
        <f t="shared" si="117"/>
        <v>13.267310035264231</v>
      </c>
      <c r="DH59" s="515">
        <f t="shared" si="118"/>
        <v>18.581882893809702</v>
      </c>
      <c r="DI59" s="515">
        <f t="shared" si="119"/>
        <v>23.34573364817577</v>
      </c>
      <c r="DJ59" s="515">
        <f t="shared" si="120"/>
        <v>27.615930823736797</v>
      </c>
      <c r="DK59" s="516">
        <f t="shared" si="121"/>
        <v>31.44362922538328</v>
      </c>
      <c r="DL59" s="515">
        <f t="shared" si="122"/>
        <v>0</v>
      </c>
      <c r="DM59" s="515">
        <f t="shared" si="123"/>
        <v>0.58056942857142846</v>
      </c>
      <c r="DN59" s="515">
        <f t="shared" si="124"/>
        <v>1.6815468342044086</v>
      </c>
      <c r="DO59" s="515">
        <f t="shared" si="125"/>
        <v>2.6684355614764872</v>
      </c>
      <c r="DP59" s="515">
        <f t="shared" si="126"/>
        <v>3.5530580387713355</v>
      </c>
      <c r="DQ59" s="515">
        <f t="shared" si="127"/>
        <v>4.5418619044571411</v>
      </c>
      <c r="DR59" s="515">
        <f t="shared" si="128"/>
        <v>5.3716308045381691</v>
      </c>
      <c r="DS59" s="515">
        <f t="shared" si="129"/>
        <v>6.1313009259785938</v>
      </c>
      <c r="DT59" s="515">
        <f t="shared" si="130"/>
        <v>6.8267942053157142</v>
      </c>
      <c r="DU59" s="515">
        <f t="shared" si="131"/>
        <v>7.463532294587842</v>
      </c>
      <c r="DV59" s="515">
        <f t="shared" si="132"/>
        <v>6.6671703903635855</v>
      </c>
      <c r="DW59" s="515">
        <f t="shared" si="133"/>
        <v>7.2838258721037841</v>
      </c>
      <c r="DX59" s="515">
        <f t="shared" si="134"/>
        <v>7.8645207149867637</v>
      </c>
      <c r="DY59" s="515">
        <f t="shared" si="135"/>
        <v>8.4113519855031509</v>
      </c>
      <c r="DZ59" s="515">
        <f t="shared" si="136"/>
        <v>8.9262944584378108</v>
      </c>
      <c r="EA59" s="515">
        <f t="shared" si="137"/>
        <v>11.557013872338992</v>
      </c>
      <c r="EB59" s="515">
        <f t="shared" si="138"/>
        <v>16.165545447370199</v>
      </c>
      <c r="EC59" s="515">
        <f t="shared" si="139"/>
        <v>20.423388455138529</v>
      </c>
      <c r="ED59" s="515">
        <f t="shared" si="140"/>
        <v>24.357228721531598</v>
      </c>
      <c r="EE59" s="516">
        <f t="shared" si="141"/>
        <v>27.991721400867497</v>
      </c>
      <c r="EF59" s="276">
        <f t="shared" si="142"/>
        <v>0</v>
      </c>
      <c r="EG59" s="276">
        <f t="shared" si="143"/>
        <v>7.2023537435980875E-2</v>
      </c>
      <c r="EH59" s="276">
        <f t="shared" si="144"/>
        <v>0.20757222130519545</v>
      </c>
      <c r="EI59" s="276">
        <f t="shared" si="145"/>
        <v>0.32712688771237869</v>
      </c>
      <c r="EJ59" s="276">
        <f t="shared" si="146"/>
        <v>0.43257474490827658</v>
      </c>
      <c r="EK59" s="276">
        <f t="shared" si="147"/>
        <v>0.47055362111279386</v>
      </c>
      <c r="EL59" s="276">
        <f t="shared" si="148"/>
        <v>0.54953661677314658</v>
      </c>
      <c r="EM59" s="276">
        <f t="shared" si="149"/>
        <v>0.62012994255820575</v>
      </c>
      <c r="EN59" s="276">
        <f t="shared" si="150"/>
        <v>0.68322475940746152</v>
      </c>
      <c r="EO59" s="276">
        <f t="shared" si="151"/>
        <v>0.73961756806138779</v>
      </c>
      <c r="EP59" s="276">
        <f t="shared" si="152"/>
        <v>0.49206931788275171</v>
      </c>
      <c r="EQ59" s="276">
        <f t="shared" si="153"/>
        <v>0.53911570656461016</v>
      </c>
      <c r="ER59" s="276">
        <f t="shared" si="154"/>
        <v>0.58298014301484813</v>
      </c>
      <c r="ES59" s="276">
        <f t="shared" si="155"/>
        <v>0.62387783652557038</v>
      </c>
      <c r="ET59" s="276">
        <f t="shared" si="156"/>
        <v>0.66200944084686353</v>
      </c>
      <c r="EU59" s="276">
        <f t="shared" si="157"/>
        <v>1.3748237335146698</v>
      </c>
      <c r="EV59" s="276">
        <f t="shared" si="158"/>
        <v>1.9255458376940719</v>
      </c>
      <c r="EW59" s="276">
        <f t="shared" si="159"/>
        <v>2.4191994164991137</v>
      </c>
      <c r="EX59" s="276">
        <f t="shared" si="160"/>
        <v>2.8616981904136622</v>
      </c>
      <c r="EY59" s="277">
        <f t="shared" si="161"/>
        <v>3.258343071202034</v>
      </c>
      <c r="EZ59" s="276">
        <f t="shared" si="162"/>
        <v>0</v>
      </c>
      <c r="FA59" s="276">
        <f t="shared" si="163"/>
        <v>6.0161451509876708E-2</v>
      </c>
      <c r="FB59" s="276">
        <f t="shared" si="164"/>
        <v>0.17425012987077876</v>
      </c>
      <c r="FC59" s="276">
        <f t="shared" si="165"/>
        <v>0.27651637984800842</v>
      </c>
      <c r="FD59" s="276">
        <f t="shared" si="166"/>
        <v>0.36818529945212303</v>
      </c>
      <c r="FE59" s="276">
        <f t="shared" si="167"/>
        <v>0.38369595706182852</v>
      </c>
      <c r="FF59" s="276">
        <f t="shared" si="168"/>
        <v>0.45379473570243195</v>
      </c>
      <c r="FG59" s="276">
        <f t="shared" si="169"/>
        <v>0.51797157780573633</v>
      </c>
      <c r="FH59" s="276">
        <f t="shared" si="170"/>
        <v>0.57672676787072841</v>
      </c>
      <c r="FI59" s="276">
        <f t="shared" si="171"/>
        <v>0.63051832642102956</v>
      </c>
      <c r="FJ59" s="276">
        <f t="shared" si="172"/>
        <v>0.38880008968837176</v>
      </c>
      <c r="FK59" s="276">
        <f t="shared" si="173"/>
        <v>0.42476072854559177</v>
      </c>
      <c r="FL59" s="276">
        <f t="shared" si="174"/>
        <v>0.45862430091218387</v>
      </c>
      <c r="FM59" s="276">
        <f t="shared" si="175"/>
        <v>0.49051309849390928</v>
      </c>
      <c r="FN59" s="276">
        <f t="shared" si="176"/>
        <v>0.52054228148145099</v>
      </c>
      <c r="FO59" s="276">
        <f t="shared" si="177"/>
        <v>0.87943688151910315</v>
      </c>
      <c r="FP59" s="276">
        <f t="shared" si="178"/>
        <v>1.230125448781981</v>
      </c>
      <c r="FQ59" s="276">
        <f t="shared" si="179"/>
        <v>1.5541281901572372</v>
      </c>
      <c r="FR59" s="276">
        <f t="shared" si="180"/>
        <v>1.8534757772144144</v>
      </c>
      <c r="FS59" s="277">
        <f t="shared" si="181"/>
        <v>2.1300443565313727</v>
      </c>
      <c r="FT59" s="74">
        <f>SUM($EF59:EF59)</f>
        <v>0</v>
      </c>
      <c r="FU59" s="276">
        <f>SUM($EF59:EG59)</f>
        <v>7.2023537435980875E-2</v>
      </c>
      <c r="FV59" s="276">
        <f>SUM($EF59:EH59)</f>
        <v>0.27959575874117631</v>
      </c>
      <c r="FW59" s="276">
        <f>SUM($EF59:EI59)</f>
        <v>0.606722646453555</v>
      </c>
      <c r="FX59" s="276">
        <f>SUM($EF59:EJ59)</f>
        <v>1.0392973913618315</v>
      </c>
      <c r="FY59" s="276">
        <f>SUM($EF59:EK59)</f>
        <v>1.5098510124746254</v>
      </c>
      <c r="FZ59" s="276">
        <f>SUM($EF59:EL59)</f>
        <v>2.0593876292477722</v>
      </c>
      <c r="GA59" s="276">
        <f>SUM($EF59:EM59)</f>
        <v>2.6795175718059778</v>
      </c>
      <c r="GB59" s="276">
        <f>SUM($EF59:EN59)</f>
        <v>3.3627423312134392</v>
      </c>
      <c r="GC59" s="276">
        <f>SUM($EF59:EO59)</f>
        <v>4.1023598992748269</v>
      </c>
      <c r="GD59" s="276">
        <f>SUM($EF59:EP59)</f>
        <v>4.5944292171575789</v>
      </c>
      <c r="GE59" s="276">
        <f>SUM($EF59:EQ59)</f>
        <v>5.1335449237221891</v>
      </c>
      <c r="GF59" s="276">
        <f>SUM($EF59:ER59)</f>
        <v>5.7165250667370371</v>
      </c>
      <c r="GG59" s="276">
        <f>SUM($EF59:ES59)</f>
        <v>6.340402903262607</v>
      </c>
      <c r="GH59" s="276">
        <f>SUM($EF59:ET59)</f>
        <v>7.0024123441094703</v>
      </c>
      <c r="GI59" s="276">
        <f>SUM($EF59:EU59)</f>
        <v>8.3772360776241399</v>
      </c>
      <c r="GJ59" s="276">
        <f>SUM($EF59:EV59)</f>
        <v>10.302781915318212</v>
      </c>
      <c r="GK59" s="276">
        <f>SUM($EF59:EW59)</f>
        <v>12.721981331817325</v>
      </c>
      <c r="GL59" s="276">
        <f>SUM($EF59:EX59)</f>
        <v>15.583679522230987</v>
      </c>
      <c r="GM59" s="276">
        <f>SUM($EF59:EY59)</f>
        <v>18.842022593433022</v>
      </c>
      <c r="GN59" s="74">
        <f>SUM($EZ59:EZ59)</f>
        <v>0</v>
      </c>
      <c r="GO59" s="276">
        <f>SUM($EZ59:FA59)</f>
        <v>6.0161451509876708E-2</v>
      </c>
      <c r="GP59" s="276">
        <f>SUM($EZ59:FB59)</f>
        <v>0.23441158138065546</v>
      </c>
      <c r="GQ59" s="276">
        <f>SUM($EZ59:FC59)</f>
        <v>0.51092796122866391</v>
      </c>
      <c r="GR59" s="276">
        <f>SUM($EZ59:FD59)</f>
        <v>0.87911326068078699</v>
      </c>
      <c r="GS59" s="276">
        <f>SUM($EZ59:FE59)</f>
        <v>1.2628092177426156</v>
      </c>
      <c r="GT59" s="276">
        <f>SUM($EZ59:FF59)</f>
        <v>1.7166039534450475</v>
      </c>
      <c r="GU59" s="276">
        <f>SUM($EZ59:FG59)</f>
        <v>2.2345755312507838</v>
      </c>
      <c r="GV59" s="276">
        <f>SUM($EZ59:FH59)</f>
        <v>2.811302299121512</v>
      </c>
      <c r="GW59" s="276">
        <f>SUM($EZ59:FI59)</f>
        <v>3.4418206255425416</v>
      </c>
      <c r="GX59" s="276">
        <f>SUM($EZ59:FJ59)</f>
        <v>3.8306207152309133</v>
      </c>
      <c r="GY59" s="276">
        <f>SUM($EZ59:FK59)</f>
        <v>4.2553814437765052</v>
      </c>
      <c r="GZ59" s="276">
        <f>SUM($EZ59:FL59)</f>
        <v>4.7140057446886887</v>
      </c>
      <c r="HA59" s="276">
        <f>SUM($EZ59:FM59)</f>
        <v>5.2045188431825977</v>
      </c>
      <c r="HB59" s="276">
        <f>SUM($EZ59:FN59)</f>
        <v>5.725061124664049</v>
      </c>
      <c r="HC59" s="276">
        <f>SUM($EZ59:FO59)</f>
        <v>6.6044980061831522</v>
      </c>
      <c r="HD59" s="276">
        <f>SUM($EZ59:FP59)</f>
        <v>7.8346234549651328</v>
      </c>
      <c r="HE59" s="276">
        <f>SUM($EZ59:FQ59)</f>
        <v>9.3887516451223707</v>
      </c>
      <c r="HF59" s="276">
        <f>SUM($EZ59:FR59)</f>
        <v>11.242227422336786</v>
      </c>
      <c r="HG59" s="277">
        <f>SUM($EZ59:FS59)</f>
        <v>13.372271778868159</v>
      </c>
      <c r="HH59" s="74">
        <f t="shared" si="234"/>
        <v>0</v>
      </c>
      <c r="HI59" s="276">
        <f t="shared" si="183"/>
        <v>1.1487698911354476</v>
      </c>
      <c r="HJ59" s="276">
        <f t="shared" si="184"/>
        <v>2.1619910984016806</v>
      </c>
      <c r="HK59" s="276">
        <f t="shared" si="185"/>
        <v>3.0556576392607302</v>
      </c>
      <c r="HL59" s="276">
        <f t="shared" si="186"/>
        <v>3.8438763229238817</v>
      </c>
      <c r="HM59" s="276">
        <f t="shared" si="187"/>
        <v>4.5664486464477063</v>
      </c>
      <c r="HN59" s="276">
        <f t="shared" si="188"/>
        <v>5.2310364582459883</v>
      </c>
      <c r="HO59" s="276">
        <f t="shared" si="189"/>
        <v>5.8250309442592112</v>
      </c>
      <c r="HP59" s="276">
        <f t="shared" si="190"/>
        <v>6.3559306134231788</v>
      </c>
      <c r="HQ59" s="276">
        <f t="shared" si="191"/>
        <v>6.8304374739332188</v>
      </c>
      <c r="HR59" s="276">
        <f t="shared" si="192"/>
        <v>7.3771991188885586</v>
      </c>
      <c r="HS59" s="276">
        <f t="shared" si="193"/>
        <v>8.0257516980382331</v>
      </c>
      <c r="HT59" s="276">
        <f t="shared" si="194"/>
        <v>8.6304398407376706</v>
      </c>
      <c r="HU59" s="276">
        <f t="shared" si="195"/>
        <v>9.1942302899263861</v>
      </c>
      <c r="HV59" s="276">
        <f t="shared" si="196"/>
        <v>9.7198891347938083</v>
      </c>
      <c r="HW59" s="276">
        <f t="shared" si="197"/>
        <v>15.237184597779631</v>
      </c>
      <c r="HX59" s="276">
        <f t="shared" si="198"/>
        <v>20.001035352145699</v>
      </c>
      <c r="HY59" s="276">
        <f t="shared" si="199"/>
        <v>24.271232527706726</v>
      </c>
      <c r="HZ59" s="276">
        <f t="shared" si="200"/>
        <v>28.098930929353209</v>
      </c>
      <c r="IA59" s="277">
        <f t="shared" si="201"/>
        <v>31.529984450211316</v>
      </c>
      <c r="IB59" s="276">
        <f t="shared" si="202"/>
        <v>0</v>
      </c>
      <c r="IC59" s="276">
        <f t="shared" si="203"/>
        <v>1.1009774056329802</v>
      </c>
      <c r="ID59" s="276">
        <f t="shared" si="204"/>
        <v>2.0878661329050585</v>
      </c>
      <c r="IE59" s="276">
        <f t="shared" si="205"/>
        <v>2.9724886101999068</v>
      </c>
      <c r="IF59" s="276">
        <f t="shared" si="206"/>
        <v>3.7654421678906411</v>
      </c>
      <c r="IG59" s="276">
        <f t="shared" si="207"/>
        <v>4.7648983759667409</v>
      </c>
      <c r="IH59" s="276">
        <f t="shared" si="208"/>
        <v>5.5245684974071656</v>
      </c>
      <c r="II59" s="276">
        <f t="shared" si="209"/>
        <v>6.2200617767442861</v>
      </c>
      <c r="IJ59" s="276">
        <f t="shared" si="210"/>
        <v>6.8567998660164138</v>
      </c>
      <c r="IK59" s="276">
        <f t="shared" si="211"/>
        <v>7.4397463967382418</v>
      </c>
      <c r="IL59" s="276">
        <f t="shared" si="212"/>
        <v>6.7810980863894983</v>
      </c>
      <c r="IM59" s="276">
        <f t="shared" si="213"/>
        <v>7.361792929272478</v>
      </c>
      <c r="IN59" s="276">
        <f t="shared" si="214"/>
        <v>7.9086241997888651</v>
      </c>
      <c r="IO59" s="276">
        <f t="shared" si="215"/>
        <v>8.4235666727235259</v>
      </c>
      <c r="IP59" s="276">
        <f t="shared" si="216"/>
        <v>8.908479962670647</v>
      </c>
      <c r="IQ59" s="276">
        <f t="shared" si="217"/>
        <v>13.421561219095043</v>
      </c>
      <c r="IR59" s="276">
        <f t="shared" si="218"/>
        <v>17.679404226863372</v>
      </c>
      <c r="IS59" s="276">
        <f t="shared" si="219"/>
        <v>21.613244493256445</v>
      </c>
      <c r="IT59" s="276">
        <f t="shared" si="220"/>
        <v>25.247737172592341</v>
      </c>
      <c r="IU59" s="277">
        <f t="shared" si="221"/>
        <v>28.605661272611279</v>
      </c>
      <c r="IV59" s="74">
        <f t="shared" si="50"/>
        <v>16.585337956256854</v>
      </c>
      <c r="IW59" s="275">
        <f t="shared" si="51"/>
        <v>54.938742316728494</v>
      </c>
      <c r="IX59" s="275">
        <f t="shared" si="52"/>
        <v>85.211990601251117</v>
      </c>
      <c r="IY59" s="275">
        <f t="shared" si="53"/>
        <v>218.27587343187466</v>
      </c>
      <c r="IZ59" s="275">
        <f t="shared" si="54"/>
        <v>52.245356958078823</v>
      </c>
      <c r="JA59" s="275">
        <f t="shared" si="55"/>
        <v>93.752986076527776</v>
      </c>
      <c r="JB59" s="74">
        <f t="shared" si="56"/>
        <v>16.923447851307049</v>
      </c>
      <c r="JC59" s="275">
        <f t="shared" si="57"/>
        <v>58.488880405134637</v>
      </c>
      <c r="JD59" s="275">
        <f t="shared" si="58"/>
        <v>92.35293173263284</v>
      </c>
      <c r="JE59" s="275">
        <f t="shared" si="59"/>
        <v>237.41660339443183</v>
      </c>
      <c r="JF59" s="275">
        <f t="shared" si="60"/>
        <v>55.921753329691512</v>
      </c>
      <c r="JG59" s="275">
        <f t="shared" si="61"/>
        <v>101.29546584587659</v>
      </c>
      <c r="JH59" s="524">
        <f t="shared" si="38"/>
        <v>77.021826699613285</v>
      </c>
      <c r="JI59" s="525">
        <f t="shared" si="39"/>
        <v>185.35650820132128</v>
      </c>
      <c r="JJ59" s="524">
        <f t="shared" si="40"/>
        <v>75.109362856964196</v>
      </c>
      <c r="JK59" s="525">
        <f t="shared" si="41"/>
        <v>171.78065542710897</v>
      </c>
      <c r="JL59" s="524">
        <f t="shared" si="42"/>
        <v>152.13118955657748</v>
      </c>
      <c r="JM59" s="525">
        <f t="shared" si="43"/>
        <v>357.13716362843024</v>
      </c>
      <c r="JN59" s="7">
        <f t="shared" si="62"/>
        <v>12.727473468773519</v>
      </c>
      <c r="JO59" s="7">
        <f t="shared" si="63"/>
        <v>32.214294372301183</v>
      </c>
    </row>
    <row r="60" spans="1:275" s="3" customFormat="1" ht="13.5" customHeight="1" x14ac:dyDescent="0.2">
      <c r="A60" s="3" t="str">
        <f>'2021 estimates'!B60</f>
        <v>Dominica</v>
      </c>
      <c r="B60" s="3" t="str">
        <f>VLOOKUP(A60,'2021 estimates'!$B$4:$C$218,2)</f>
        <v>NAC</v>
      </c>
      <c r="C60" s="371" t="str">
        <f>VLOOKUP(A60,'2021 estimates'!$B$4:$F$218,4,FALSE)</f>
        <v>Latin America &amp; Caribbean</v>
      </c>
      <c r="D60" s="695">
        <f>'2021 estimates'!Q60</f>
        <v>30.9364925143561</v>
      </c>
      <c r="E60" s="4">
        <f>'2021 estimates'!R60</f>
        <v>12.950306737169825</v>
      </c>
      <c r="F60" s="47">
        <f>1000*'2021 estimates'!G60/5</f>
        <v>565.31237146382705</v>
      </c>
      <c r="G60" s="47">
        <f t="shared" si="44"/>
        <v>565.31237146382705</v>
      </c>
      <c r="H60" s="47">
        <f>1000*'2021 estimates'!H60/5</f>
        <v>587.35889584571089</v>
      </c>
      <c r="I60" s="47">
        <f>1000*'2021 estimates'!I60/5</f>
        <v>586.70079064028153</v>
      </c>
      <c r="J60" s="47">
        <f>1000*'2021 estimates'!J60/5</f>
        <v>577.8163703669851</v>
      </c>
      <c r="K60" s="47">
        <f>1000*'2021 estimates'!K60/5</f>
        <v>541.62058406836979</v>
      </c>
      <c r="L60" s="73">
        <f t="shared" si="45"/>
        <v>541.62058406836979</v>
      </c>
      <c r="M60" s="47">
        <f>1000*'2021 estimates'!L60/5</f>
        <v>563.66710845025364</v>
      </c>
      <c r="N60" s="47">
        <f>1000*'2021 estimates'!M60/5</f>
        <v>564.325213655683</v>
      </c>
      <c r="O60" s="47">
        <f>1000*'2021 estimates'!N60/5</f>
        <v>556.09889858781594</v>
      </c>
      <c r="P60" s="22">
        <v>0</v>
      </c>
      <c r="Q60" s="124">
        <f>IF('2021 estimates'!AD60&lt;&gt;"",'2021 estimates'!AD60*5/4,IF('2021 estimates'!AL60&lt;&gt;"",'2021 estimates'!AL60*15/14,'2021 estimates'!AN60*15/14))/100000</f>
        <v>7.0714285714285714E-5</v>
      </c>
      <c r="R60" s="124">
        <f>IF('2021 estimates'!AE60&lt;&gt;"",'2021 estimates'!AE60,IF('2021 estimates'!AL60&lt;&gt;"",'2021 estimates'!AL60*15/14,'2021 estimates'!AN60*15/14))/100000</f>
        <v>7.0714285714285714E-5</v>
      </c>
      <c r="S60" s="124">
        <f>IF('2021 estimates'!AF60&lt;&gt;"",'2021 estimates'!AF60,IF('2021 estimates'!AL60&lt;&gt;"",'2021 estimates'!AL60*15/14,'2021 estimates'!AN60*15/14))/100000</f>
        <v>7.0714285714285714E-5</v>
      </c>
      <c r="T60" s="124">
        <f>IF('2021 estimates'!AG60&lt;&gt;"",'2021 estimates'!AG60,'2021 estimates'!$AP60)/100000</f>
        <v>3.7056294478527614E-5</v>
      </c>
      <c r="U60" s="22">
        <v>0</v>
      </c>
      <c r="V60" s="124">
        <f>IF('2021 estimates'!AH60&lt;&gt;"",'2021 estimates'!AH60*5/4,IF('2021 estimates'!AM60&lt;&gt;"",'2021 estimates'!AM60*15/14,'2021 estimates'!AN60*15/14))/100000</f>
        <v>5.2500000000000002E-5</v>
      </c>
      <c r="W60" s="124">
        <f>IF('2021 estimates'!AI60&lt;&gt;"",'2021 estimates'!AI60,IF('2021 estimates'!AM60&lt;&gt;"",'2021 estimates'!AM60*15/14,'2021 estimates'!AN60*15/14))/100000</f>
        <v>5.2500000000000002E-5</v>
      </c>
      <c r="X60" s="124">
        <f>IF('2021 estimates'!AJ60&lt;&gt;"",'2021 estimates'!AJ60,IF('2021 estimates'!AM60&lt;&gt;"",'2021 estimates'!AM60*15/14,'2021 estimates'!AN60*15/14))/100000</f>
        <v>5.2500000000000002E-5</v>
      </c>
      <c r="Y60" s="124">
        <f>IF('2021 estimates'!AK60&lt;&gt;"",'2021 estimates'!AK60,'2021 estimates'!$AQ60)/100000</f>
        <v>2.7511491355270502E-5</v>
      </c>
      <c r="Z60" s="81">
        <f>VLOOKUP($A60,'Mortality-WHO Global Health Obs'!$B$3:$Q$218,7,FALSE)</f>
        <v>1.193E-2</v>
      </c>
      <c r="AA60" s="82">
        <f>VLOOKUP($A60,'Mortality-WHO Global Health Obs'!$B$3:$Q$218,9,FALSE)</f>
        <v>4.4999999999999999E-4</v>
      </c>
      <c r="AB60" s="82">
        <f>VLOOKUP($A60,'Mortality-WHO Global Health Obs'!$B$3:$Q$218,11,FALSE)</f>
        <v>3.5E-4</v>
      </c>
      <c r="AC60" s="82">
        <f>VLOOKUP($A60,'Mortality-WHO Global Health Obs'!$B$3:$Q$218,13,FALSE)</f>
        <v>3.4000000000000002E-4</v>
      </c>
      <c r="AD60" s="82">
        <f>VLOOKUP($A60,'Mortality-WHO Global Health Obs'!$B$3:$Q$218,15,FALSE)</f>
        <v>9.7999999999999997E-4</v>
      </c>
      <c r="AE60" s="81">
        <f>VLOOKUP($A60,'Mortality-WHO Global Health Obs'!$B$3:$Q$218,8,FALSE)</f>
        <v>9.9900000000000006E-3</v>
      </c>
      <c r="AF60" s="82">
        <f>VLOOKUP($A60,'Mortality-WHO Global Health Obs'!$B$3:$Q$218,10,FALSE)</f>
        <v>4.6999999999999999E-4</v>
      </c>
      <c r="AG60" s="82">
        <f>VLOOKUP($A60,'Mortality-WHO Global Health Obs'!$B$3:$Q$218,12,FALSE)</f>
        <v>2.2000000000000001E-4</v>
      </c>
      <c r="AH60" s="82">
        <f>VLOOKUP($A60,'Mortality-WHO Global Health Obs'!$B$3:$Q$218,14,FALSE)</f>
        <v>3.6999999999999999E-4</v>
      </c>
      <c r="AI60" s="82">
        <f>VLOOKUP($A60,'Mortality-WHO Global Health Obs'!$B$3:$Q$218,16,FALSE)</f>
        <v>6.8999999999999997E-4</v>
      </c>
      <c r="AJ60" s="81">
        <f t="shared" si="233"/>
        <v>0.154497159374436</v>
      </c>
      <c r="AK60" s="82">
        <f t="shared" si="237"/>
        <v>5.8276380317264214E-3</v>
      </c>
      <c r="AL60" s="82">
        <f t="shared" si="238"/>
        <v>4.5326073580094391E-3</v>
      </c>
      <c r="AM60" s="82">
        <f t="shared" si="239"/>
        <v>4.403104290637741E-3</v>
      </c>
      <c r="AN60" s="82">
        <f t="shared" si="240"/>
        <v>1.2691300602426427E-2</v>
      </c>
      <c r="AO60" s="81">
        <f t="shared" si="241"/>
        <v>0.12937356430432656</v>
      </c>
      <c r="AP60" s="82">
        <f t="shared" si="242"/>
        <v>6.0866441664698175E-3</v>
      </c>
      <c r="AQ60" s="82">
        <f t="shared" si="243"/>
        <v>2.8490674821773617E-3</v>
      </c>
      <c r="AR60" s="82">
        <f t="shared" si="244"/>
        <v>4.7916134927528352E-3</v>
      </c>
      <c r="AS60" s="82">
        <f t="shared" si="245"/>
        <v>8.9357116486471783E-3</v>
      </c>
      <c r="AT60" s="272">
        <f t="shared" si="46"/>
        <v>0</v>
      </c>
      <c r="AU60" s="266">
        <f t="shared" si="2"/>
        <v>3.9975660553513481E-2</v>
      </c>
      <c r="AV60" s="266">
        <f t="shared" si="3"/>
        <v>4.1534664777660983E-2</v>
      </c>
      <c r="AW60" s="266">
        <f t="shared" si="4"/>
        <v>4.1488127338134194E-2</v>
      </c>
      <c r="AX60" s="266">
        <f t="shared" si="47"/>
        <v>2.1411733574832979E-2</v>
      </c>
      <c r="AY60" s="272">
        <f t="shared" si="48"/>
        <v>0</v>
      </c>
      <c r="AZ60" s="266">
        <f t="shared" si="5"/>
        <v>2.8435080663589414E-2</v>
      </c>
      <c r="BA60" s="266">
        <f t="shared" si="6"/>
        <v>2.9592523193638316E-2</v>
      </c>
      <c r="BB60" s="266">
        <f t="shared" si="7"/>
        <v>2.9627073716923358E-2</v>
      </c>
      <c r="BC60" s="266">
        <f t="shared" si="8"/>
        <v>1.5299110041174145E-2</v>
      </c>
      <c r="BD60" s="74">
        <f t="shared" si="49"/>
        <v>0</v>
      </c>
      <c r="BE60" s="515">
        <f t="shared" si="64"/>
        <v>0</v>
      </c>
      <c r="BF60" s="515">
        <f t="shared" si="65"/>
        <v>3.9859517462266771E-2</v>
      </c>
      <c r="BG60" s="515">
        <f t="shared" si="66"/>
        <v>7.9487423613572319E-2</v>
      </c>
      <c r="BH60" s="515">
        <f t="shared" si="67"/>
        <v>0.11888506427551161</v>
      </c>
      <c r="BI60" s="515">
        <f t="shared" si="68"/>
        <v>0.16421769077264606</v>
      </c>
      <c r="BJ60" s="515">
        <f t="shared" si="69"/>
        <v>0.2049157884206069</v>
      </c>
      <c r="BK60" s="515">
        <f t="shared" si="70"/>
        <v>0.24542983500242338</v>
      </c>
      <c r="BL60" s="515">
        <f t="shared" si="71"/>
        <v>0.28576066286154411</v>
      </c>
      <c r="BM60" s="515">
        <f t="shared" si="72"/>
        <v>0.32590910057726885</v>
      </c>
      <c r="BN60" s="515">
        <f t="shared" si="73"/>
        <v>0.36546602791400451</v>
      </c>
      <c r="BO60" s="515">
        <f t="shared" si="74"/>
        <v>0.40525737024282205</v>
      </c>
      <c r="BP60" s="515">
        <f t="shared" si="75"/>
        <v>0.44487389229988705</v>
      </c>
      <c r="BQ60" s="515">
        <f t="shared" si="76"/>
        <v>0.48431636214492374</v>
      </c>
      <c r="BR60" s="515">
        <f t="shared" si="77"/>
        <v>0.52358554446324368</v>
      </c>
      <c r="BS60" s="515">
        <f t="shared" si="78"/>
        <v>0.55416149423414629</v>
      </c>
      <c r="BT60" s="515">
        <f t="shared" si="79"/>
        <v>0.56844962583254577</v>
      </c>
      <c r="BU60" s="515">
        <f t="shared" si="80"/>
        <v>0.5825575682936055</v>
      </c>
      <c r="BV60" s="515">
        <f t="shared" si="81"/>
        <v>0.59648759400157603</v>
      </c>
      <c r="BW60" s="516">
        <f t="shared" si="82"/>
        <v>0.61024194668343013</v>
      </c>
      <c r="BX60" s="515">
        <v>0</v>
      </c>
      <c r="BY60" s="515">
        <f t="shared" si="83"/>
        <v>0</v>
      </c>
      <c r="BZ60" s="515">
        <f t="shared" si="84"/>
        <v>2.8348806381447225E-2</v>
      </c>
      <c r="CA60" s="515">
        <f t="shared" si="85"/>
        <v>5.6525587724591743E-2</v>
      </c>
      <c r="CB60" s="515">
        <f t="shared" si="86"/>
        <v>8.4531387904558483E-2</v>
      </c>
      <c r="CC60" s="515">
        <f t="shared" si="87"/>
        <v>0.11694112379315386</v>
      </c>
      <c r="CD60" s="515">
        <f t="shared" si="88"/>
        <v>0.14615885244688165</v>
      </c>
      <c r="CE60" s="515">
        <f t="shared" si="89"/>
        <v>0.17529345629032428</v>
      </c>
      <c r="CF60" s="515">
        <f t="shared" si="90"/>
        <v>0.20434517181462611</v>
      </c>
      <c r="CG60" s="515">
        <f t="shared" si="91"/>
        <v>0.23331423483811117</v>
      </c>
      <c r="CH60" s="515">
        <f t="shared" si="92"/>
        <v>0.26250701113342589</v>
      </c>
      <c r="CI60" s="515">
        <f t="shared" si="93"/>
        <v>0.2908084504708941</v>
      </c>
      <c r="CJ60" s="515">
        <f t="shared" si="94"/>
        <v>0.31897460462576233</v>
      </c>
      <c r="CK60" s="515">
        <f t="shared" si="95"/>
        <v>0.3470061202817703</v>
      </c>
      <c r="CL60" s="515">
        <f t="shared" si="96"/>
        <v>0.37490364103141122</v>
      </c>
      <c r="CM60" s="515">
        <f t="shared" si="97"/>
        <v>0.39679801428005651</v>
      </c>
      <c r="CN60" s="515">
        <f t="shared" si="98"/>
        <v>0.408499196428319</v>
      </c>
      <c r="CO60" s="515">
        <f t="shared" si="99"/>
        <v>0.42009628595042459</v>
      </c>
      <c r="CP60" s="515">
        <f t="shared" si="100"/>
        <v>0.43159020884467697</v>
      </c>
      <c r="CQ60" s="516">
        <f t="shared" si="101"/>
        <v>0.44298188287178519</v>
      </c>
      <c r="CR60" s="515">
        <f t="shared" si="102"/>
        <v>0</v>
      </c>
      <c r="CS60" s="515">
        <f t="shared" si="103"/>
        <v>1.9987830276756741E-2</v>
      </c>
      <c r="CT60" s="515">
        <f t="shared" si="104"/>
        <v>5.9847347739023511E-2</v>
      </c>
      <c r="CU60" s="515">
        <f t="shared" si="105"/>
        <v>9.947525389032906E-2</v>
      </c>
      <c r="CV60" s="515">
        <f t="shared" si="106"/>
        <v>0.13887289455226837</v>
      </c>
      <c r="CW60" s="515">
        <f t="shared" si="107"/>
        <v>0.18498502316147655</v>
      </c>
      <c r="CX60" s="515">
        <f t="shared" si="108"/>
        <v>0.22568312080943739</v>
      </c>
      <c r="CY60" s="515">
        <f t="shared" si="109"/>
        <v>0.26619716739125387</v>
      </c>
      <c r="CZ60" s="515">
        <f t="shared" si="110"/>
        <v>0.30652799525037461</v>
      </c>
      <c r="DA60" s="515">
        <f t="shared" si="111"/>
        <v>0.34667643296609935</v>
      </c>
      <c r="DB60" s="515">
        <f t="shared" si="112"/>
        <v>0.38621009158307162</v>
      </c>
      <c r="DC60" s="515">
        <f t="shared" si="113"/>
        <v>0.42600143391188916</v>
      </c>
      <c r="DD60" s="515">
        <f t="shared" si="114"/>
        <v>0.46561795596895417</v>
      </c>
      <c r="DE60" s="515">
        <f t="shared" si="115"/>
        <v>0.5050604258139908</v>
      </c>
      <c r="DF60" s="515">
        <f t="shared" si="116"/>
        <v>0.54432960813231079</v>
      </c>
      <c r="DG60" s="515">
        <f t="shared" si="117"/>
        <v>0.56486736102156276</v>
      </c>
      <c r="DH60" s="515">
        <f t="shared" si="118"/>
        <v>0.57915549261996224</v>
      </c>
      <c r="DI60" s="515">
        <f t="shared" si="119"/>
        <v>0.59326343508102197</v>
      </c>
      <c r="DJ60" s="515">
        <f t="shared" si="120"/>
        <v>0.6071934607889925</v>
      </c>
      <c r="DK60" s="516">
        <f t="shared" si="121"/>
        <v>0.6209478134708466</v>
      </c>
      <c r="DL60" s="515">
        <f t="shared" si="122"/>
        <v>0</v>
      </c>
      <c r="DM60" s="515">
        <f t="shared" si="123"/>
        <v>1.4217540331794707E-2</v>
      </c>
      <c r="DN60" s="515">
        <f t="shared" si="124"/>
        <v>4.2566346713241929E-2</v>
      </c>
      <c r="DO60" s="515">
        <f t="shared" si="125"/>
        <v>7.0743128056386453E-2</v>
      </c>
      <c r="DP60" s="515">
        <f t="shared" si="126"/>
        <v>9.8748928236353187E-2</v>
      </c>
      <c r="DQ60" s="515">
        <f t="shared" si="127"/>
        <v>0.13173738538997301</v>
      </c>
      <c r="DR60" s="515">
        <f t="shared" si="128"/>
        <v>0.1609551140437008</v>
      </c>
      <c r="DS60" s="515">
        <f t="shared" si="129"/>
        <v>0.19008971788714343</v>
      </c>
      <c r="DT60" s="515">
        <f t="shared" si="130"/>
        <v>0.21914143341144526</v>
      </c>
      <c r="DU60" s="515">
        <f t="shared" si="131"/>
        <v>0.24811049643493033</v>
      </c>
      <c r="DV60" s="515">
        <f t="shared" si="132"/>
        <v>0.27732054799188754</v>
      </c>
      <c r="DW60" s="515">
        <f t="shared" si="133"/>
        <v>0.30562198732935575</v>
      </c>
      <c r="DX60" s="515">
        <f t="shared" si="134"/>
        <v>0.33378814148422398</v>
      </c>
      <c r="DY60" s="515">
        <f t="shared" si="135"/>
        <v>0.36181965714023201</v>
      </c>
      <c r="DZ60" s="515">
        <f t="shared" si="136"/>
        <v>0.38971717788987292</v>
      </c>
      <c r="EA60" s="515">
        <f t="shared" si="137"/>
        <v>0.40444756930064357</v>
      </c>
      <c r="EB60" s="515">
        <f t="shared" si="138"/>
        <v>0.41614875144890606</v>
      </c>
      <c r="EC60" s="515">
        <f t="shared" si="139"/>
        <v>0.42774584097101165</v>
      </c>
      <c r="ED60" s="515">
        <f t="shared" si="140"/>
        <v>0.43923976386526403</v>
      </c>
      <c r="EE60" s="516">
        <f t="shared" si="141"/>
        <v>0.45063143789237226</v>
      </c>
      <c r="EF60" s="276">
        <f t="shared" si="142"/>
        <v>0</v>
      </c>
      <c r="EG60" s="276">
        <f t="shared" si="143"/>
        <v>1.161430912467111E-4</v>
      </c>
      <c r="EH60" s="276">
        <f t="shared" si="144"/>
        <v>3.4775440220792764E-4</v>
      </c>
      <c r="EI60" s="276">
        <f t="shared" si="145"/>
        <v>5.7801989157418995E-4</v>
      </c>
      <c r="EJ60" s="276">
        <f t="shared" si="146"/>
        <v>8.0694737949796791E-4</v>
      </c>
      <c r="EK60" s="276">
        <f t="shared" si="147"/>
        <v>8.3656712970013982E-4</v>
      </c>
      <c r="EL60" s="276">
        <f t="shared" si="148"/>
        <v>1.0206181958445091E-3</v>
      </c>
      <c r="EM60" s="276">
        <f t="shared" si="149"/>
        <v>1.203836918540251E-3</v>
      </c>
      <c r="EN60" s="276">
        <f t="shared" si="150"/>
        <v>1.3862270619362563E-3</v>
      </c>
      <c r="EO60" s="276">
        <f t="shared" si="151"/>
        <v>1.5677923731586148E-3</v>
      </c>
      <c r="EP60" s="276">
        <f t="shared" si="152"/>
        <v>1.6967850093166309E-3</v>
      </c>
      <c r="EQ60" s="276">
        <f t="shared" si="153"/>
        <v>1.8716052810691657E-3</v>
      </c>
      <c r="ER60" s="276">
        <f t="shared" si="154"/>
        <v>2.0456574930974749E-3</v>
      </c>
      <c r="ES60" s="276">
        <f t="shared" si="155"/>
        <v>2.2189450198142288E-3</v>
      </c>
      <c r="ET60" s="276">
        <f t="shared" si="156"/>
        <v>2.3914712208068689E-3</v>
      </c>
      <c r="EU60" s="276">
        <f t="shared" si="157"/>
        <v>7.1236019764334196E-3</v>
      </c>
      <c r="EV60" s="276">
        <f t="shared" si="158"/>
        <v>7.3037911137732447E-3</v>
      </c>
      <c r="EW60" s="276">
        <f t="shared" si="159"/>
        <v>7.4817078668624323E-3</v>
      </c>
      <c r="EX60" s="276">
        <f t="shared" si="160"/>
        <v>7.657380892978875E-3</v>
      </c>
      <c r="EY60" s="277">
        <f t="shared" si="161"/>
        <v>7.8308384880005112E-3</v>
      </c>
      <c r="EZ60" s="276">
        <f t="shared" si="162"/>
        <v>0</v>
      </c>
      <c r="FA60" s="276">
        <f t="shared" si="163"/>
        <v>8.6274282142189895E-5</v>
      </c>
      <c r="FB60" s="276">
        <f t="shared" si="164"/>
        <v>2.5829932044489867E-4</v>
      </c>
      <c r="FC60" s="276">
        <f t="shared" si="165"/>
        <v>4.2928048362267753E-4</v>
      </c>
      <c r="FD60" s="276">
        <f t="shared" si="166"/>
        <v>5.9922410607479292E-4</v>
      </c>
      <c r="FE60" s="276">
        <f t="shared" si="167"/>
        <v>3.7479453991052169E-4</v>
      </c>
      <c r="FF60" s="276">
        <f t="shared" si="168"/>
        <v>4.579193501956806E-4</v>
      </c>
      <c r="FG60" s="276">
        <f t="shared" si="169"/>
        <v>5.4080766933647874E-4</v>
      </c>
      <c r="FH60" s="276">
        <f t="shared" si="170"/>
        <v>6.2346017015323487E-4</v>
      </c>
      <c r="FI60" s="276">
        <f t="shared" si="171"/>
        <v>7.0587752355208552E-4</v>
      </c>
      <c r="FJ60" s="276">
        <f t="shared" si="172"/>
        <v>1.3256343794551481E-3</v>
      </c>
      <c r="FK60" s="276">
        <f t="shared" si="173"/>
        <v>1.4609195620551394E-3</v>
      </c>
      <c r="FL60" s="276">
        <f t="shared" si="174"/>
        <v>1.595558060915379E-3</v>
      </c>
      <c r="FM60" s="276">
        <f t="shared" si="175"/>
        <v>1.729552967282456E-3</v>
      </c>
      <c r="FN60" s="276">
        <f t="shared" si="176"/>
        <v>1.8629073576263307E-3</v>
      </c>
      <c r="FO60" s="276">
        <f t="shared" si="177"/>
        <v>3.5979278929116299E-3</v>
      </c>
      <c r="FP60" s="276">
        <f t="shared" si="178"/>
        <v>3.7020205190685163E-3</v>
      </c>
      <c r="FQ60" s="276">
        <f t="shared" si="179"/>
        <v>3.8051871469217315E-3</v>
      </c>
      <c r="FR60" s="276">
        <f t="shared" si="180"/>
        <v>3.9074360140659067E-3</v>
      </c>
      <c r="FS60" s="277">
        <f t="shared" si="181"/>
        <v>4.0087752848148002E-3</v>
      </c>
      <c r="FT60" s="74">
        <f>SUM($EF60:EF60)</f>
        <v>0</v>
      </c>
      <c r="FU60" s="276">
        <f>SUM($EF60:EG60)</f>
        <v>1.161430912467111E-4</v>
      </c>
      <c r="FV60" s="276">
        <f>SUM($EF60:EH60)</f>
        <v>4.6389749345463876E-4</v>
      </c>
      <c r="FW60" s="276">
        <f>SUM($EF60:EI60)</f>
        <v>1.0419173850288288E-3</v>
      </c>
      <c r="FX60" s="276">
        <f>SUM($EF60:EJ60)</f>
        <v>1.8488647645267967E-3</v>
      </c>
      <c r="FY60" s="276">
        <f>SUM($EF60:EK60)</f>
        <v>2.6854318942269367E-3</v>
      </c>
      <c r="FZ60" s="276">
        <f>SUM($EF60:EL60)</f>
        <v>3.7060500900714458E-3</v>
      </c>
      <c r="GA60" s="276">
        <f>SUM($EF60:EM60)</f>
        <v>4.9098870086116964E-3</v>
      </c>
      <c r="GB60" s="276">
        <f>SUM($EF60:EN60)</f>
        <v>6.2961140705479531E-3</v>
      </c>
      <c r="GC60" s="276">
        <f>SUM($EF60:EO60)</f>
        <v>7.8639064437065684E-3</v>
      </c>
      <c r="GD60" s="276">
        <f>SUM($EF60:EP60)</f>
        <v>9.5606914530231984E-3</v>
      </c>
      <c r="GE60" s="276">
        <f>SUM($EF60:EQ60)</f>
        <v>1.1432296734092365E-2</v>
      </c>
      <c r="GF60" s="276">
        <f>SUM($EF60:ER60)</f>
        <v>1.347795422718984E-2</v>
      </c>
      <c r="GG60" s="276">
        <f>SUM($EF60:ES60)</f>
        <v>1.569689924700407E-2</v>
      </c>
      <c r="GH60" s="276">
        <f>SUM($EF60:ET60)</f>
        <v>1.8088370467810939E-2</v>
      </c>
      <c r="GI60" s="276">
        <f>SUM($EF60:EU60)</f>
        <v>2.5211972444244359E-2</v>
      </c>
      <c r="GJ60" s="276">
        <f>SUM($EF60:EV60)</f>
        <v>3.2515763558017607E-2</v>
      </c>
      <c r="GK60" s="276">
        <f>SUM($EF60:EW60)</f>
        <v>3.9997471424880041E-2</v>
      </c>
      <c r="GL60" s="276">
        <f>SUM($EF60:EX60)</f>
        <v>4.7654852317858917E-2</v>
      </c>
      <c r="GM60" s="276">
        <f>SUM($EF60:EY60)</f>
        <v>5.5485690805859425E-2</v>
      </c>
      <c r="GN60" s="74">
        <f>SUM($EZ60:EZ60)</f>
        <v>0</v>
      </c>
      <c r="GO60" s="276">
        <f>SUM($EZ60:FA60)</f>
        <v>8.6274282142189895E-5</v>
      </c>
      <c r="GP60" s="276">
        <f>SUM($EZ60:FB60)</f>
        <v>3.4457360258708855E-4</v>
      </c>
      <c r="GQ60" s="276">
        <f>SUM($EZ60:FC60)</f>
        <v>7.7385408620976614E-4</v>
      </c>
      <c r="GR60" s="276">
        <f>SUM($EZ60:FD60)</f>
        <v>1.3730781922845592E-3</v>
      </c>
      <c r="GS60" s="276">
        <f>SUM($EZ60:FE60)</f>
        <v>1.7478727321950807E-3</v>
      </c>
      <c r="GT60" s="276">
        <f>SUM($EZ60:FF60)</f>
        <v>2.2057920823907616E-3</v>
      </c>
      <c r="GU60" s="276">
        <f>SUM($EZ60:FG60)</f>
        <v>2.7465997517272401E-3</v>
      </c>
      <c r="GV60" s="276">
        <f>SUM($EZ60:FH60)</f>
        <v>3.3700599218804751E-3</v>
      </c>
      <c r="GW60" s="276">
        <f>SUM($EZ60:FI60)</f>
        <v>4.0759374454325606E-3</v>
      </c>
      <c r="GX60" s="276">
        <f>SUM($EZ60:FJ60)</f>
        <v>5.4015718248877085E-3</v>
      </c>
      <c r="GY60" s="276">
        <f>SUM($EZ60:FK60)</f>
        <v>6.8624913869428476E-3</v>
      </c>
      <c r="GZ60" s="276">
        <f>SUM($EZ60:FL60)</f>
        <v>8.4580494478582267E-3</v>
      </c>
      <c r="HA60" s="276">
        <f>SUM($EZ60:FM60)</f>
        <v>1.0187602415140683E-2</v>
      </c>
      <c r="HB60" s="276">
        <f>SUM($EZ60:FN60)</f>
        <v>1.2050509772767013E-2</v>
      </c>
      <c r="HC60" s="276">
        <f>SUM($EZ60:FO60)</f>
        <v>1.5648437665678642E-2</v>
      </c>
      <c r="HD60" s="276">
        <f>SUM($EZ60:FP60)</f>
        <v>1.9350458184747159E-2</v>
      </c>
      <c r="HE60" s="276">
        <f>SUM($EZ60:FQ60)</f>
        <v>2.3155645331668889E-2</v>
      </c>
      <c r="HF60" s="276">
        <f>SUM($EZ60:FR60)</f>
        <v>2.7063081345734798E-2</v>
      </c>
      <c r="HG60" s="277">
        <f>SUM($EZ60:FS60)</f>
        <v>3.1071856630549597E-2</v>
      </c>
      <c r="HH60" s="74">
        <f t="shared" si="234"/>
        <v>0</v>
      </c>
      <c r="HI60" s="276">
        <f t="shared" si="183"/>
        <v>3.9859517462266771E-2</v>
      </c>
      <c r="HJ60" s="276">
        <f t="shared" si="184"/>
        <v>7.9487423613572319E-2</v>
      </c>
      <c r="HK60" s="276">
        <f t="shared" si="185"/>
        <v>0.11888506427551161</v>
      </c>
      <c r="HL60" s="276">
        <f t="shared" si="186"/>
        <v>0.15805377744952712</v>
      </c>
      <c r="HM60" s="276">
        <f t="shared" si="187"/>
        <v>0.2049157884206069</v>
      </c>
      <c r="HN60" s="276">
        <f t="shared" si="188"/>
        <v>0.24542983500242338</v>
      </c>
      <c r="HO60" s="276">
        <f t="shared" si="189"/>
        <v>0.28576066286154411</v>
      </c>
      <c r="HP60" s="276">
        <f t="shared" si="190"/>
        <v>0.32590910057726885</v>
      </c>
      <c r="HQ60" s="276">
        <f t="shared" si="191"/>
        <v>0.36587597298177121</v>
      </c>
      <c r="HR60" s="276">
        <f t="shared" si="192"/>
        <v>0.40525737024282205</v>
      </c>
      <c r="HS60" s="276">
        <f t="shared" si="193"/>
        <v>0.44487389229988705</v>
      </c>
      <c r="HT60" s="276">
        <f t="shared" si="194"/>
        <v>0.48431636214492374</v>
      </c>
      <c r="HU60" s="276">
        <f t="shared" si="195"/>
        <v>0.52358554446324368</v>
      </c>
      <c r="HV60" s="276">
        <f t="shared" si="196"/>
        <v>0.56268220058057106</v>
      </c>
      <c r="HW60" s="276">
        <f t="shared" si="197"/>
        <v>0.56844962583254577</v>
      </c>
      <c r="HX60" s="276">
        <f t="shared" si="198"/>
        <v>0.5825575682936055</v>
      </c>
      <c r="HY60" s="276">
        <f t="shared" si="199"/>
        <v>0.59648759400157603</v>
      </c>
      <c r="HZ60" s="276">
        <f t="shared" si="200"/>
        <v>0.61024194668343013</v>
      </c>
      <c r="IA60" s="277">
        <f t="shared" si="201"/>
        <v>0.62382284177026259</v>
      </c>
      <c r="IB60" s="276">
        <f t="shared" si="202"/>
        <v>0</v>
      </c>
      <c r="IC60" s="276">
        <f t="shared" si="203"/>
        <v>2.8348806381447225E-2</v>
      </c>
      <c r="ID60" s="276">
        <f t="shared" si="204"/>
        <v>5.6525587724591743E-2</v>
      </c>
      <c r="IE60" s="276">
        <f t="shared" si="205"/>
        <v>8.4531387904558483E-2</v>
      </c>
      <c r="IF60" s="276">
        <f t="shared" si="206"/>
        <v>0.11236724446207311</v>
      </c>
      <c r="IG60" s="276">
        <f t="shared" si="207"/>
        <v>0.14615885244688165</v>
      </c>
      <c r="IH60" s="276">
        <f t="shared" si="208"/>
        <v>0.17529345629032428</v>
      </c>
      <c r="II60" s="276">
        <f t="shared" si="209"/>
        <v>0.20434517181462611</v>
      </c>
      <c r="IJ60" s="276">
        <f t="shared" si="210"/>
        <v>0.23331423483811117</v>
      </c>
      <c r="IK60" s="276">
        <f t="shared" si="211"/>
        <v>0.2622008805081974</v>
      </c>
      <c r="IL60" s="276">
        <f t="shared" si="212"/>
        <v>0.2908084504708941</v>
      </c>
      <c r="IM60" s="276">
        <f t="shared" si="213"/>
        <v>0.31897460462576233</v>
      </c>
      <c r="IN60" s="276">
        <f t="shared" si="214"/>
        <v>0.3470061202817703</v>
      </c>
      <c r="IO60" s="276">
        <f t="shared" si="215"/>
        <v>0.37490364103141122</v>
      </c>
      <c r="IP60" s="276">
        <f t="shared" si="216"/>
        <v>0.40266780739070823</v>
      </c>
      <c r="IQ60" s="276">
        <f t="shared" si="217"/>
        <v>0.408499196428319</v>
      </c>
      <c r="IR60" s="276">
        <f t="shared" si="218"/>
        <v>0.42009628595042459</v>
      </c>
      <c r="IS60" s="276">
        <f t="shared" si="219"/>
        <v>0.43159020884467697</v>
      </c>
      <c r="IT60" s="276">
        <f t="shared" si="220"/>
        <v>0.44298188287178519</v>
      </c>
      <c r="IU60" s="277">
        <f t="shared" si="221"/>
        <v>0.45427221762814451</v>
      </c>
      <c r="IV60" s="74">
        <f t="shared" si="50"/>
        <v>11.224197809596845</v>
      </c>
      <c r="IW60" s="275">
        <f t="shared" si="51"/>
        <v>45.187439166245241</v>
      </c>
      <c r="IX60" s="275">
        <f t="shared" si="52"/>
        <v>79.158143995817341</v>
      </c>
      <c r="IY60" s="275">
        <f t="shared" si="53"/>
        <v>101.99534156298907</v>
      </c>
      <c r="IZ60" s="275">
        <f t="shared" si="54"/>
        <v>45.189926990553147</v>
      </c>
      <c r="JA60" s="275">
        <f t="shared" si="55"/>
        <v>59.391280633662127</v>
      </c>
      <c r="JB60" s="74">
        <f t="shared" si="56"/>
        <v>8.3301636192304471</v>
      </c>
      <c r="JC60" s="275">
        <f t="shared" si="57"/>
        <v>33.661099018139524</v>
      </c>
      <c r="JD60" s="275">
        <f t="shared" si="58"/>
        <v>58.98301849356487</v>
      </c>
      <c r="JE60" s="275">
        <f t="shared" si="59"/>
        <v>76.558421369113859</v>
      </c>
      <c r="JF60" s="275">
        <f t="shared" si="60"/>
        <v>33.658093710311611</v>
      </c>
      <c r="JG60" s="275">
        <f t="shared" si="61"/>
        <v>44.383175625012171</v>
      </c>
      <c r="JH60" s="524">
        <f t="shared" si="38"/>
        <v>3.9664283962133302</v>
      </c>
      <c r="JI60" s="525">
        <f t="shared" si="39"/>
        <v>6.9131572990266914</v>
      </c>
      <c r="JJ60" s="524">
        <f t="shared" si="40"/>
        <v>2.8385523474541579</v>
      </c>
      <c r="JK60" s="525">
        <f t="shared" si="41"/>
        <v>4.9672550375034632</v>
      </c>
      <c r="JL60" s="524">
        <f t="shared" si="42"/>
        <v>6.8049807436674881</v>
      </c>
      <c r="JM60" s="525">
        <f t="shared" si="43"/>
        <v>11.880412336530155</v>
      </c>
      <c r="JN60" s="7">
        <f t="shared" si="62"/>
        <v>3.0138880240577953E-2</v>
      </c>
      <c r="JO60" s="7">
        <f t="shared" si="63"/>
        <v>8.6557547436409019E-2</v>
      </c>
    </row>
    <row r="61" spans="1:275" s="3" customFormat="1" ht="13.5" customHeight="1" x14ac:dyDescent="0.2">
      <c r="A61" s="3" t="str">
        <f>'2021 estimates'!B61</f>
        <v>Dominican Republic</v>
      </c>
      <c r="B61" s="3" t="str">
        <f>VLOOKUP(A61,'2021 estimates'!$B$4:$C$218,2)</f>
        <v>SACA</v>
      </c>
      <c r="C61" s="371" t="str">
        <f>VLOOKUP(A61,'2021 estimates'!$B$4:$F$218,4,FALSE)</f>
        <v>Latin America &amp; Caribbean</v>
      </c>
      <c r="D61" s="695">
        <f>'2021 estimates'!Q61</f>
        <v>23.451829747900099</v>
      </c>
      <c r="E61" s="4">
        <f>'2021 estimates'!R61</f>
        <v>7.8704562324532494</v>
      </c>
      <c r="F61" s="47">
        <f>1000*'2021 estimates'!G61/5</f>
        <v>101984.2</v>
      </c>
      <c r="G61" s="47">
        <f t="shared" si="44"/>
        <v>101984.2</v>
      </c>
      <c r="H61" s="47">
        <f>1000*'2021 estimates'!H61/5</f>
        <v>101862.8</v>
      </c>
      <c r="I61" s="47">
        <f>1000*'2021 estimates'!I61/5</f>
        <v>99770</v>
      </c>
      <c r="J61" s="47">
        <f>1000*'2021 estimates'!J61/5</f>
        <v>97442</v>
      </c>
      <c r="K61" s="47">
        <f>1000*'2021 estimates'!K61/5</f>
        <v>97833.2</v>
      </c>
      <c r="L61" s="73">
        <f t="shared" si="45"/>
        <v>97833.2</v>
      </c>
      <c r="M61" s="47">
        <f>1000*'2021 estimates'!L61/5</f>
        <v>97858.8</v>
      </c>
      <c r="N61" s="47">
        <f>1000*'2021 estimates'!M61/5</f>
        <v>95899.199999999997</v>
      </c>
      <c r="O61" s="47">
        <f>1000*'2021 estimates'!N61/5</f>
        <v>93749</v>
      </c>
      <c r="P61" s="22">
        <v>0</v>
      </c>
      <c r="Q61" s="124">
        <f>IF('2021 estimates'!AD61&lt;&gt;"",'2021 estimates'!AD61*5/4,IF('2021 estimates'!AL61&lt;&gt;"",'2021 estimates'!AL61*15/14,'2021 estimates'!AN61*15/14))/100000</f>
        <v>6.2500000000000003E-6</v>
      </c>
      <c r="R61" s="124">
        <f>IF('2021 estimates'!AE61&lt;&gt;"",'2021 estimates'!AE61,IF('2021 estimates'!AL61&lt;&gt;"",'2021 estimates'!AL61*15/14,'2021 estimates'!AN61*15/14))/100000</f>
        <v>7.9999999999999996E-6</v>
      </c>
      <c r="S61" s="124">
        <f>IF('2021 estimates'!AF61&lt;&gt;"",'2021 estimates'!AF61,IF('2021 estimates'!AL61&lt;&gt;"",'2021 estimates'!AL61*15/14,'2021 estimates'!AN61*15/14))/100000</f>
        <v>6.9999999999999999E-6</v>
      </c>
      <c r="T61" s="124">
        <f>IF('2021 estimates'!AG61&lt;&gt;"",'2021 estimates'!AG61,'2021 estimates'!$AP61)/100000</f>
        <v>4.742583732057417E-6</v>
      </c>
      <c r="U61" s="22">
        <v>0</v>
      </c>
      <c r="V61" s="124">
        <f>IF('2021 estimates'!AH61&lt;&gt;"",'2021 estimates'!AH61*5/4,IF('2021 estimates'!AM61&lt;&gt;"",'2021 estimates'!AM61*15/14,'2021 estimates'!AN61*15/14))/100000</f>
        <v>6.2500000000000003E-6</v>
      </c>
      <c r="W61" s="124">
        <f>IF('2021 estimates'!AI61&lt;&gt;"",'2021 estimates'!AI61,IF('2021 estimates'!AM61&lt;&gt;"",'2021 estimates'!AM61*15/14,'2021 estimates'!AN61*15/14))/100000</f>
        <v>1.9999999999999999E-6</v>
      </c>
      <c r="X61" s="124">
        <f>IF('2021 estimates'!AJ61&lt;&gt;"",'2021 estimates'!AJ61,IF('2021 estimates'!AM61&lt;&gt;"",'2021 estimates'!AM61*15/14,'2021 estimates'!AN61*15/14))/100000</f>
        <v>3.0000000000000001E-6</v>
      </c>
      <c r="Y61" s="124">
        <f>IF('2021 estimates'!AK61&lt;&gt;"",'2021 estimates'!AK61,'2021 estimates'!$AQ61)/100000</f>
        <v>2.0325358851674644E-6</v>
      </c>
      <c r="Z61" s="81">
        <f>VLOOKUP($A61,'Mortality-WHO Global Health Obs'!$B$3:$Q$218,7,FALSE)</f>
        <v>2.7990000000000001E-2</v>
      </c>
      <c r="AA61" s="82">
        <f>VLOOKUP($A61,'Mortality-WHO Global Health Obs'!$B$3:$Q$218,9,FALSE)</f>
        <v>1.4400000000000001E-3</v>
      </c>
      <c r="AB61" s="82">
        <f>VLOOKUP($A61,'Mortality-WHO Global Health Obs'!$B$3:$Q$218,11,FALSE)</f>
        <v>3.8999999999999999E-4</v>
      </c>
      <c r="AC61" s="82">
        <f>VLOOKUP($A61,'Mortality-WHO Global Health Obs'!$B$3:$Q$218,13,FALSE)</f>
        <v>4.2000000000000002E-4</v>
      </c>
      <c r="AD61" s="82">
        <f>VLOOKUP($A61,'Mortality-WHO Global Health Obs'!$B$3:$Q$218,15,FALSE)</f>
        <v>1.31E-3</v>
      </c>
      <c r="AE61" s="81">
        <f>VLOOKUP($A61,'Mortality-WHO Global Health Obs'!$B$3:$Q$218,8,FALSE)</f>
        <v>2.376E-2</v>
      </c>
      <c r="AF61" s="82">
        <f>VLOOKUP($A61,'Mortality-WHO Global Health Obs'!$B$3:$Q$218,10,FALSE)</f>
        <v>1.2199999999999999E-3</v>
      </c>
      <c r="AG61" s="82">
        <f>VLOOKUP($A61,'Mortality-WHO Global Health Obs'!$B$3:$Q$218,12,FALSE)</f>
        <v>2.9E-4</v>
      </c>
      <c r="AH61" s="82">
        <f>VLOOKUP($A61,'Mortality-WHO Global Health Obs'!$B$3:$Q$218,14,FALSE)</f>
        <v>2.5999999999999998E-4</v>
      </c>
      <c r="AI61" s="82">
        <f>VLOOKUP($A61,'Mortality-WHO Global Health Obs'!$B$3:$Q$218,16,FALSE)</f>
        <v>5.6999999999999998E-4</v>
      </c>
      <c r="AJ61" s="81">
        <f t="shared" si="233"/>
        <v>0.22029406994636647</v>
      </c>
      <c r="AK61" s="82">
        <f t="shared" si="237"/>
        <v>1.133345697473268E-2</v>
      </c>
      <c r="AL61" s="82">
        <f t="shared" si="238"/>
        <v>3.0694779306567671E-3</v>
      </c>
      <c r="AM61" s="82">
        <f t="shared" si="239"/>
        <v>3.3055916176303649E-3</v>
      </c>
      <c r="AN61" s="82">
        <f t="shared" si="240"/>
        <v>1.0310297664513756E-2</v>
      </c>
      <c r="AO61" s="81">
        <f t="shared" si="241"/>
        <v>0.18700204008308921</v>
      </c>
      <c r="AP61" s="82">
        <f t="shared" si="242"/>
        <v>9.6019566035929638E-3</v>
      </c>
      <c r="AQ61" s="82">
        <f t="shared" si="243"/>
        <v>2.2824323074114423E-3</v>
      </c>
      <c r="AR61" s="82">
        <f t="shared" si="244"/>
        <v>2.0463186204378449E-3</v>
      </c>
      <c r="AS61" s="82">
        <f t="shared" si="245"/>
        <v>4.4861600524983523E-3</v>
      </c>
      <c r="AT61" s="272">
        <f t="shared" si="46"/>
        <v>0</v>
      </c>
      <c r="AU61" s="266">
        <f t="shared" si="2"/>
        <v>0.63740125000000003</v>
      </c>
      <c r="AV61" s="266">
        <f t="shared" si="3"/>
        <v>0.81490240000000003</v>
      </c>
      <c r="AW61" s="266">
        <f t="shared" si="4"/>
        <v>0.69838999999999996</v>
      </c>
      <c r="AX61" s="266">
        <f t="shared" si="47"/>
        <v>0.46212684401913884</v>
      </c>
      <c r="AY61" s="272">
        <f t="shared" si="48"/>
        <v>0</v>
      </c>
      <c r="AZ61" s="266">
        <f t="shared" si="5"/>
        <v>0.61145749999999999</v>
      </c>
      <c r="BA61" s="266">
        <f t="shared" si="6"/>
        <v>0.19571759999999999</v>
      </c>
      <c r="BB61" s="266">
        <f t="shared" si="7"/>
        <v>0.2876976</v>
      </c>
      <c r="BC61" s="266">
        <f t="shared" si="8"/>
        <v>0.19054820669856462</v>
      </c>
      <c r="BD61" s="74">
        <f t="shared" si="49"/>
        <v>0</v>
      </c>
      <c r="BE61" s="515">
        <f t="shared" si="64"/>
        <v>0</v>
      </c>
      <c r="BF61" s="515">
        <f t="shared" si="65"/>
        <v>0.63380966118147397</v>
      </c>
      <c r="BG61" s="515">
        <f t="shared" si="66"/>
        <v>1.2604766200473401</v>
      </c>
      <c r="BH61" s="515">
        <f t="shared" si="67"/>
        <v>1.8800813711048521</v>
      </c>
      <c r="BI61" s="515">
        <f t="shared" si="68"/>
        <v>2.4897362361626971</v>
      </c>
      <c r="BJ61" s="515">
        <f t="shared" si="69"/>
        <v>3.2957594175206908</v>
      </c>
      <c r="BK61" s="515">
        <f t="shared" si="70"/>
        <v>4.0993123216820928</v>
      </c>
      <c r="BL61" s="515">
        <f t="shared" si="71"/>
        <v>4.9004025194830403</v>
      </c>
      <c r="BM61" s="515">
        <f t="shared" si="72"/>
        <v>5.6990375585567827</v>
      </c>
      <c r="BN61" s="515">
        <f t="shared" si="73"/>
        <v>6.36177873177349</v>
      </c>
      <c r="BO61" s="515">
        <f t="shared" si="74"/>
        <v>7.0380216180829578</v>
      </c>
      <c r="BP61" s="515">
        <f t="shared" si="75"/>
        <v>7.7120328121396904</v>
      </c>
      <c r="BQ61" s="515">
        <f t="shared" si="76"/>
        <v>8.3838196788275372</v>
      </c>
      <c r="BR61" s="515">
        <f t="shared" si="77"/>
        <v>9.0533895587252395</v>
      </c>
      <c r="BS61" s="515">
        <f t="shared" si="78"/>
        <v>9.4939290258759463</v>
      </c>
      <c r="BT61" s="515">
        <f t="shared" si="79"/>
        <v>9.8563034253278055</v>
      </c>
      <c r="BU61" s="515">
        <f t="shared" si="80"/>
        <v>10.214960831436212</v>
      </c>
      <c r="BV61" s="515">
        <f t="shared" si="81"/>
        <v>10.569939370623826</v>
      </c>
      <c r="BW61" s="516">
        <f t="shared" si="82"/>
        <v>10.921276778238061</v>
      </c>
      <c r="BX61" s="515">
        <v>0</v>
      </c>
      <c r="BY61" s="515">
        <f t="shared" si="83"/>
        <v>0</v>
      </c>
      <c r="BZ61" s="515">
        <f t="shared" si="84"/>
        <v>0.60853595453300569</v>
      </c>
      <c r="CA61" s="515">
        <f t="shared" si="85"/>
        <v>1.2112567364351452</v>
      </c>
      <c r="CB61" s="515">
        <f t="shared" si="86"/>
        <v>1.8082179155252187</v>
      </c>
      <c r="CC61" s="515">
        <f t="shared" si="87"/>
        <v>2.4001024007672509</v>
      </c>
      <c r="CD61" s="515">
        <f t="shared" si="88"/>
        <v>2.5901250750335092</v>
      </c>
      <c r="CE61" s="515">
        <f t="shared" si="89"/>
        <v>2.7797145299938228</v>
      </c>
      <c r="CF61" s="515">
        <f t="shared" si="90"/>
        <v>2.9688717533143625</v>
      </c>
      <c r="CG61" s="515">
        <f t="shared" si="91"/>
        <v>3.1575977304095879</v>
      </c>
      <c r="CH61" s="515">
        <f t="shared" si="92"/>
        <v>3.2788926964948319</v>
      </c>
      <c r="CI61" s="515">
        <f t="shared" si="93"/>
        <v>3.5595934381799017</v>
      </c>
      <c r="CJ61" s="515">
        <f t="shared" si="94"/>
        <v>3.8397203640157529</v>
      </c>
      <c r="CK61" s="515">
        <f t="shared" si="95"/>
        <v>4.1192746470118582</v>
      </c>
      <c r="CL61" s="515">
        <f t="shared" si="96"/>
        <v>4.3982574577797919</v>
      </c>
      <c r="CM61" s="515">
        <f t="shared" si="97"/>
        <v>4.5718121997418697</v>
      </c>
      <c r="CN61" s="515">
        <f t="shared" si="98"/>
        <v>4.7414700041860156</v>
      </c>
      <c r="CO61" s="515">
        <f t="shared" si="99"/>
        <v>4.9103684012504241</v>
      </c>
      <c r="CP61" s="515">
        <f t="shared" si="100"/>
        <v>5.0785107901277833</v>
      </c>
      <c r="CQ61" s="516">
        <f t="shared" si="101"/>
        <v>5.2459005547956137</v>
      </c>
      <c r="CR61" s="515">
        <f t="shared" si="102"/>
        <v>0</v>
      </c>
      <c r="CS61" s="515">
        <f t="shared" si="103"/>
        <v>0.31870062500000002</v>
      </c>
      <c r="CT61" s="515">
        <f t="shared" si="104"/>
        <v>0.95251028618147404</v>
      </c>
      <c r="CU61" s="515">
        <f t="shared" si="105"/>
        <v>1.57917724504734</v>
      </c>
      <c r="CV61" s="515">
        <f t="shared" si="106"/>
        <v>2.1987819961048523</v>
      </c>
      <c r="CW61" s="515">
        <f t="shared" si="107"/>
        <v>2.8971874361626972</v>
      </c>
      <c r="CX61" s="515">
        <f t="shared" si="108"/>
        <v>3.7032106175206909</v>
      </c>
      <c r="CY61" s="515">
        <f t="shared" si="109"/>
        <v>4.5067635216820925</v>
      </c>
      <c r="CZ61" s="515">
        <f t="shared" si="110"/>
        <v>5.30785371948304</v>
      </c>
      <c r="DA61" s="515">
        <f t="shared" si="111"/>
        <v>6.1064887585567824</v>
      </c>
      <c r="DB61" s="515">
        <f t="shared" si="112"/>
        <v>6.7109737317734899</v>
      </c>
      <c r="DC61" s="515">
        <f t="shared" si="113"/>
        <v>7.3872166180829577</v>
      </c>
      <c r="DD61" s="515">
        <f t="shared" si="114"/>
        <v>8.0612278121396912</v>
      </c>
      <c r="DE61" s="515">
        <f t="shared" si="115"/>
        <v>8.7330146788275371</v>
      </c>
      <c r="DF61" s="515">
        <f t="shared" si="116"/>
        <v>9.4025845587252395</v>
      </c>
      <c r="DG61" s="515">
        <f t="shared" si="117"/>
        <v>9.7249924478855156</v>
      </c>
      <c r="DH61" s="515">
        <f t="shared" si="118"/>
        <v>10.087366847337375</v>
      </c>
      <c r="DI61" s="515">
        <f t="shared" si="119"/>
        <v>10.446024253445781</v>
      </c>
      <c r="DJ61" s="515">
        <f t="shared" si="120"/>
        <v>10.801002792633396</v>
      </c>
      <c r="DK61" s="516">
        <f t="shared" si="121"/>
        <v>11.152340200247631</v>
      </c>
      <c r="DL61" s="515">
        <f t="shared" si="122"/>
        <v>0</v>
      </c>
      <c r="DM61" s="515">
        <f t="shared" si="123"/>
        <v>0.30572874999999999</v>
      </c>
      <c r="DN61" s="515">
        <f t="shared" si="124"/>
        <v>0.91426470453300568</v>
      </c>
      <c r="DO61" s="515">
        <f t="shared" si="125"/>
        <v>1.5169854864351451</v>
      </c>
      <c r="DP61" s="515">
        <f t="shared" si="126"/>
        <v>2.1139466655252188</v>
      </c>
      <c r="DQ61" s="515">
        <f t="shared" si="127"/>
        <v>2.4979612007672509</v>
      </c>
      <c r="DR61" s="515">
        <f t="shared" si="128"/>
        <v>2.6879838750335092</v>
      </c>
      <c r="DS61" s="515">
        <f t="shared" si="129"/>
        <v>2.8775733299938229</v>
      </c>
      <c r="DT61" s="515">
        <f t="shared" si="130"/>
        <v>3.0667305533143625</v>
      </c>
      <c r="DU61" s="515">
        <f t="shared" si="131"/>
        <v>3.2554565304095879</v>
      </c>
      <c r="DV61" s="515">
        <f t="shared" si="132"/>
        <v>3.4227414964948322</v>
      </c>
      <c r="DW61" s="515">
        <f t="shared" si="133"/>
        <v>3.7034422381799015</v>
      </c>
      <c r="DX61" s="515">
        <f t="shared" si="134"/>
        <v>3.9835691640157531</v>
      </c>
      <c r="DY61" s="515">
        <f t="shared" si="135"/>
        <v>4.263123447011858</v>
      </c>
      <c r="DZ61" s="515">
        <f t="shared" si="136"/>
        <v>4.5421062577797917</v>
      </c>
      <c r="EA61" s="515">
        <f t="shared" si="137"/>
        <v>4.6670863030911516</v>
      </c>
      <c r="EB61" s="515">
        <f t="shared" si="138"/>
        <v>4.8367441075352975</v>
      </c>
      <c r="EC61" s="515">
        <f t="shared" si="139"/>
        <v>5.0056425045997059</v>
      </c>
      <c r="ED61" s="515">
        <f t="shared" si="140"/>
        <v>5.1737848934770652</v>
      </c>
      <c r="EE61" s="516">
        <f t="shared" si="141"/>
        <v>5.3411746581448956</v>
      </c>
      <c r="EF61" s="276">
        <f t="shared" si="142"/>
        <v>0</v>
      </c>
      <c r="EG61" s="276">
        <f t="shared" si="143"/>
        <v>3.5915888185260388E-3</v>
      </c>
      <c r="EH61" s="276">
        <f t="shared" si="144"/>
        <v>1.0734291134133859E-2</v>
      </c>
      <c r="EI61" s="276">
        <f t="shared" si="145"/>
        <v>1.779649894248805E-2</v>
      </c>
      <c r="EJ61" s="276">
        <f t="shared" si="146"/>
        <v>2.4779119374449144E-2</v>
      </c>
      <c r="EK61" s="276">
        <f t="shared" si="147"/>
        <v>8.879218642006477E-3</v>
      </c>
      <c r="EL61" s="276">
        <f t="shared" si="148"/>
        <v>1.1349495838597687E-2</v>
      </c>
      <c r="EM61" s="276">
        <f t="shared" si="149"/>
        <v>1.3812202199052746E-2</v>
      </c>
      <c r="EN61" s="276">
        <f t="shared" si="150"/>
        <v>1.6267360926257506E-2</v>
      </c>
      <c r="EO61" s="276">
        <f t="shared" si="151"/>
        <v>1.8714995151986255E-2</v>
      </c>
      <c r="EP61" s="276">
        <f t="shared" si="152"/>
        <v>2.2147113690532249E-2</v>
      </c>
      <c r="EQ61" s="276">
        <f t="shared" si="153"/>
        <v>2.4378805943267617E-2</v>
      </c>
      <c r="ER61" s="276">
        <f t="shared" si="154"/>
        <v>2.6603133312154675E-2</v>
      </c>
      <c r="ES61" s="276">
        <f t="shared" si="155"/>
        <v>2.882012010229822E-2</v>
      </c>
      <c r="ET61" s="276">
        <f t="shared" si="156"/>
        <v>3.1029790538592953E-2</v>
      </c>
      <c r="EU61" s="276">
        <f t="shared" si="157"/>
        <v>9.9752444567279164E-2</v>
      </c>
      <c r="EV61" s="276">
        <f t="shared" si="158"/>
        <v>0.10346943791073232</v>
      </c>
      <c r="EW61" s="276">
        <f t="shared" si="159"/>
        <v>0.10714830483152379</v>
      </c>
      <c r="EX61" s="276">
        <f t="shared" si="160"/>
        <v>0.11078943640490464</v>
      </c>
      <c r="EY61" s="277">
        <f t="shared" si="161"/>
        <v>0.11439321969473852</v>
      </c>
      <c r="EZ61" s="276">
        <f t="shared" si="162"/>
        <v>0</v>
      </c>
      <c r="FA61" s="276">
        <f t="shared" si="163"/>
        <v>2.9215454669942621E-3</v>
      </c>
      <c r="FB61" s="276">
        <f t="shared" si="164"/>
        <v>8.7367180978604447E-3</v>
      </c>
      <c r="FC61" s="276">
        <f t="shared" si="165"/>
        <v>1.4496320909926476E-2</v>
      </c>
      <c r="FD61" s="276">
        <f t="shared" si="166"/>
        <v>2.0200884928659273E-2</v>
      </c>
      <c r="FE61" s="276">
        <f t="shared" si="167"/>
        <v>5.6949257337417913E-3</v>
      </c>
      <c r="FF61" s="276">
        <f t="shared" si="168"/>
        <v>6.1281450396865602E-3</v>
      </c>
      <c r="FG61" s="276">
        <f t="shared" si="169"/>
        <v>6.5603766794606047E-3</v>
      </c>
      <c r="FH61" s="276">
        <f t="shared" si="170"/>
        <v>6.9916229047744362E-3</v>
      </c>
      <c r="FI61" s="276">
        <f t="shared" si="171"/>
        <v>7.4218859622050496E-3</v>
      </c>
      <c r="FJ61" s="276">
        <f t="shared" si="172"/>
        <v>6.9968583149303369E-3</v>
      </c>
      <c r="FK61" s="276">
        <f t="shared" si="173"/>
        <v>7.5706741641487522E-3</v>
      </c>
      <c r="FL61" s="276">
        <f t="shared" si="174"/>
        <v>8.1433170038950967E-3</v>
      </c>
      <c r="FM61" s="276">
        <f t="shared" si="175"/>
        <v>8.7147892320662244E-3</v>
      </c>
      <c r="FN61" s="276">
        <f t="shared" si="176"/>
        <v>9.2850932416571521E-3</v>
      </c>
      <c r="FO61" s="276">
        <f t="shared" si="177"/>
        <v>2.0890402254418496E-2</v>
      </c>
      <c r="FP61" s="276">
        <f t="shared" si="178"/>
        <v>2.1649809634156091E-2</v>
      </c>
      <c r="FQ61" s="276">
        <f t="shared" si="179"/>
        <v>2.2405817821205268E-2</v>
      </c>
      <c r="FR61" s="276">
        <f t="shared" si="180"/>
        <v>2.3158442030734118E-2</v>
      </c>
      <c r="FS61" s="277">
        <f t="shared" si="181"/>
        <v>2.3907697409805931E-2</v>
      </c>
      <c r="FT61" s="74">
        <f>SUM($EF61:EF61)</f>
        <v>0</v>
      </c>
      <c r="FU61" s="276">
        <f>SUM($EF61:EG61)</f>
        <v>3.5915888185260388E-3</v>
      </c>
      <c r="FV61" s="276">
        <f>SUM($EF61:EH61)</f>
        <v>1.4325879952659897E-2</v>
      </c>
      <c r="FW61" s="276">
        <f>SUM($EF61:EI61)</f>
        <v>3.2122378895147949E-2</v>
      </c>
      <c r="FX61" s="276">
        <f>SUM($EF61:EJ61)</f>
        <v>5.6901498269597089E-2</v>
      </c>
      <c r="FY61" s="276">
        <f>SUM($EF61:EK61)</f>
        <v>6.5780716911603559E-2</v>
      </c>
      <c r="FZ61" s="276">
        <f>SUM($EF61:EL61)</f>
        <v>7.7130212750201252E-2</v>
      </c>
      <c r="GA61" s="276">
        <f>SUM($EF61:EM61)</f>
        <v>9.0942414949253994E-2</v>
      </c>
      <c r="GB61" s="276">
        <f>SUM($EF61:EN61)</f>
        <v>0.1072097758755115</v>
      </c>
      <c r="GC61" s="276">
        <f>SUM($EF61:EO61)</f>
        <v>0.12592477102749777</v>
      </c>
      <c r="GD61" s="276">
        <f>SUM($EF61:EP61)</f>
        <v>0.14807188471803001</v>
      </c>
      <c r="GE61" s="276">
        <f>SUM($EF61:EQ61)</f>
        <v>0.17245069066129762</v>
      </c>
      <c r="GF61" s="276">
        <f>SUM($EF61:ER61)</f>
        <v>0.19905382397345228</v>
      </c>
      <c r="GG61" s="276">
        <f>SUM($EF61:ES61)</f>
        <v>0.22787394407575051</v>
      </c>
      <c r="GH61" s="276">
        <f>SUM($EF61:ET61)</f>
        <v>0.25890373461434346</v>
      </c>
      <c r="GI61" s="276">
        <f>SUM($EF61:EU61)</f>
        <v>0.35865617918162263</v>
      </c>
      <c r="GJ61" s="276">
        <f>SUM($EF61:EV61)</f>
        <v>0.46212561709235495</v>
      </c>
      <c r="GK61" s="276">
        <f>SUM($EF61:EW61)</f>
        <v>0.56927392192387871</v>
      </c>
      <c r="GL61" s="276">
        <f>SUM($EF61:EX61)</f>
        <v>0.6800633583287834</v>
      </c>
      <c r="GM61" s="276">
        <f>SUM($EF61:EY61)</f>
        <v>0.79445657802352188</v>
      </c>
      <c r="GN61" s="74">
        <f>SUM($EZ61:EZ61)</f>
        <v>0</v>
      </c>
      <c r="GO61" s="276">
        <f>SUM($EZ61:FA61)</f>
        <v>2.9215454669942621E-3</v>
      </c>
      <c r="GP61" s="276">
        <f>SUM($EZ61:FB61)</f>
        <v>1.1658263564854707E-2</v>
      </c>
      <c r="GQ61" s="276">
        <f>SUM($EZ61:FC61)</f>
        <v>2.6154584474781181E-2</v>
      </c>
      <c r="GR61" s="276">
        <f>SUM($EZ61:FD61)</f>
        <v>4.6355469403440458E-2</v>
      </c>
      <c r="GS61" s="276">
        <f>SUM($EZ61:FE61)</f>
        <v>5.2050395137182251E-2</v>
      </c>
      <c r="GT61" s="276">
        <f>SUM($EZ61:FF61)</f>
        <v>5.8178540176868812E-2</v>
      </c>
      <c r="GU61" s="276">
        <f>SUM($EZ61:FG61)</f>
        <v>6.4738916856329418E-2</v>
      </c>
      <c r="GV61" s="276">
        <f>SUM($EZ61:FH61)</f>
        <v>7.1730539761103856E-2</v>
      </c>
      <c r="GW61" s="276">
        <f>SUM($EZ61:FI61)</f>
        <v>7.9152425723308911E-2</v>
      </c>
      <c r="GX61" s="276">
        <f>SUM($EZ61:FJ61)</f>
        <v>8.6149284038239252E-2</v>
      </c>
      <c r="GY61" s="276">
        <f>SUM($EZ61:FK61)</f>
        <v>9.3719958202388001E-2</v>
      </c>
      <c r="GZ61" s="276">
        <f>SUM($EZ61:FL61)</f>
        <v>0.1018632752062831</v>
      </c>
      <c r="HA61" s="276">
        <f>SUM($EZ61:FM61)</f>
        <v>0.11057806443834933</v>
      </c>
      <c r="HB61" s="276">
        <f>SUM($EZ61:FN61)</f>
        <v>0.11986315768000648</v>
      </c>
      <c r="HC61" s="276">
        <f>SUM($EZ61:FO61)</f>
        <v>0.14075355993442498</v>
      </c>
      <c r="HD61" s="276">
        <f>SUM($EZ61:FP61)</f>
        <v>0.16240336956858106</v>
      </c>
      <c r="HE61" s="276">
        <f>SUM($EZ61:FQ61)</f>
        <v>0.18480918738978633</v>
      </c>
      <c r="HF61" s="276">
        <f>SUM($EZ61:FR61)</f>
        <v>0.20796762942052044</v>
      </c>
      <c r="HG61" s="277">
        <f>SUM($EZ61:FS61)</f>
        <v>0.23187532683032636</v>
      </c>
      <c r="HH61" s="74">
        <f t="shared" si="234"/>
        <v>0</v>
      </c>
      <c r="HI61" s="276">
        <f t="shared" si="183"/>
        <v>0.63380966118147397</v>
      </c>
      <c r="HJ61" s="276">
        <f t="shared" si="184"/>
        <v>1.2604766200473401</v>
      </c>
      <c r="HK61" s="276">
        <f t="shared" si="185"/>
        <v>1.8800813711048521</v>
      </c>
      <c r="HL61" s="276">
        <f t="shared" si="186"/>
        <v>2.4927035017304031</v>
      </c>
      <c r="HM61" s="276">
        <f t="shared" si="187"/>
        <v>3.2957594175206908</v>
      </c>
      <c r="HN61" s="276">
        <f t="shared" si="188"/>
        <v>4.0993123216820928</v>
      </c>
      <c r="HO61" s="276">
        <f t="shared" si="189"/>
        <v>4.9004025194830403</v>
      </c>
      <c r="HP61" s="276">
        <f t="shared" si="190"/>
        <v>5.6990375585567827</v>
      </c>
      <c r="HQ61" s="276">
        <f t="shared" si="191"/>
        <v>6.4952249634047972</v>
      </c>
      <c r="HR61" s="276">
        <f t="shared" si="192"/>
        <v>7.0380216180829578</v>
      </c>
      <c r="HS61" s="276">
        <f t="shared" si="193"/>
        <v>7.7120328121396904</v>
      </c>
      <c r="HT61" s="276">
        <f t="shared" si="194"/>
        <v>8.3838196788275372</v>
      </c>
      <c r="HU61" s="276">
        <f t="shared" si="195"/>
        <v>9.0533895587252395</v>
      </c>
      <c r="HV61" s="276">
        <f t="shared" si="196"/>
        <v>9.7207497681866464</v>
      </c>
      <c r="HW61" s="276">
        <f t="shared" si="197"/>
        <v>9.8563034253278055</v>
      </c>
      <c r="HX61" s="276">
        <f t="shared" si="198"/>
        <v>10.214960831436212</v>
      </c>
      <c r="HY61" s="276">
        <f t="shared" si="199"/>
        <v>10.569939370623826</v>
      </c>
      <c r="HZ61" s="276">
        <f t="shared" si="200"/>
        <v>10.921276778238061</v>
      </c>
      <c r="IA61" s="277">
        <f t="shared" si="201"/>
        <v>11.269010402562461</v>
      </c>
      <c r="IB61" s="276">
        <f t="shared" si="202"/>
        <v>0</v>
      </c>
      <c r="IC61" s="276">
        <f t="shared" si="203"/>
        <v>0.60853595453300569</v>
      </c>
      <c r="ID61" s="276">
        <f t="shared" si="204"/>
        <v>1.2112567364351452</v>
      </c>
      <c r="IE61" s="276">
        <f t="shared" si="205"/>
        <v>1.8082179155252187</v>
      </c>
      <c r="IF61" s="276">
        <f t="shared" si="206"/>
        <v>2.3994745305965592</v>
      </c>
      <c r="IG61" s="276">
        <f t="shared" si="207"/>
        <v>2.5901250750335092</v>
      </c>
      <c r="IH61" s="276">
        <f t="shared" si="208"/>
        <v>2.7797145299938228</v>
      </c>
      <c r="II61" s="276">
        <f t="shared" si="209"/>
        <v>2.9688717533143625</v>
      </c>
      <c r="IJ61" s="276">
        <f t="shared" si="210"/>
        <v>3.1575977304095879</v>
      </c>
      <c r="IK61" s="276">
        <f t="shared" si="211"/>
        <v>3.3458934444473831</v>
      </c>
      <c r="IL61" s="276">
        <f t="shared" si="212"/>
        <v>3.5595934381799017</v>
      </c>
      <c r="IM61" s="276">
        <f t="shared" si="213"/>
        <v>3.8397203640157529</v>
      </c>
      <c r="IN61" s="276">
        <f t="shared" si="214"/>
        <v>4.1192746470118582</v>
      </c>
      <c r="IO61" s="276">
        <f t="shared" si="215"/>
        <v>4.3982574577797919</v>
      </c>
      <c r="IP61" s="276">
        <f t="shared" si="216"/>
        <v>4.6766699645381342</v>
      </c>
      <c r="IQ61" s="276">
        <f t="shared" si="217"/>
        <v>4.7414700041860156</v>
      </c>
      <c r="IR61" s="276">
        <f t="shared" si="218"/>
        <v>4.9103684012504241</v>
      </c>
      <c r="IS61" s="276">
        <f t="shared" si="219"/>
        <v>5.0785107901277833</v>
      </c>
      <c r="IT61" s="276">
        <f t="shared" si="220"/>
        <v>5.2459005547956137</v>
      </c>
      <c r="IU61" s="277">
        <f t="shared" si="221"/>
        <v>5.4125410640843725</v>
      </c>
      <c r="IV61" s="74">
        <f t="shared" si="50"/>
        <v>0.98460730254272089</v>
      </c>
      <c r="IW61" s="275">
        <f t="shared" si="51"/>
        <v>4.4151530130776599</v>
      </c>
      <c r="IX61" s="275">
        <f t="shared" si="52"/>
        <v>8.064253366293574</v>
      </c>
      <c r="IY61" s="275">
        <f t="shared" si="53"/>
        <v>10.661511487827655</v>
      </c>
      <c r="IZ61" s="275">
        <f t="shared" si="54"/>
        <v>4.488004560637985</v>
      </c>
      <c r="JA61" s="275">
        <f t="shared" si="55"/>
        <v>6.0313812924354018</v>
      </c>
      <c r="JB61" s="74">
        <f t="shared" si="56"/>
        <v>0.98693447046435145</v>
      </c>
      <c r="JC61" s="275">
        <f t="shared" si="57"/>
        <v>2.9367429421490141</v>
      </c>
      <c r="JD61" s="275">
        <f t="shared" si="58"/>
        <v>4.1490705318717547</v>
      </c>
      <c r="JE61" s="275">
        <f t="shared" si="59"/>
        <v>5.3266544458656533</v>
      </c>
      <c r="JF61" s="275">
        <f t="shared" si="60"/>
        <v>2.6909159814950399</v>
      </c>
      <c r="JG61" s="275">
        <f t="shared" si="61"/>
        <v>3.3498505975876931</v>
      </c>
      <c r="JH61" s="524">
        <f t="shared" si="38"/>
        <v>67.736239737980725</v>
      </c>
      <c r="JI61" s="525">
        <f t="shared" si="39"/>
        <v>119.68018985782584</v>
      </c>
      <c r="JJ61" s="524">
        <f t="shared" si="40"/>
        <v>39.091682120654042</v>
      </c>
      <c r="JK61" s="525">
        <f t="shared" si="41"/>
        <v>64.060108502926994</v>
      </c>
      <c r="JL61" s="524">
        <f t="shared" si="42"/>
        <v>106.82792185863477</v>
      </c>
      <c r="JM61" s="525">
        <f t="shared" si="43"/>
        <v>183.74029836075283</v>
      </c>
      <c r="JN61" s="7">
        <f t="shared" si="62"/>
        <v>0.37876689229434995</v>
      </c>
      <c r="JO61" s="7">
        <f t="shared" si="63"/>
        <v>1.0263319048538482</v>
      </c>
    </row>
    <row r="62" spans="1:275" s="3" customFormat="1" ht="13.5" customHeight="1" x14ac:dyDescent="0.2">
      <c r="A62" s="3" t="str">
        <f>'2021 estimates'!B62</f>
        <v>Ecuador</v>
      </c>
      <c r="B62" s="3" t="str">
        <f>VLOOKUP(A62,'2021 estimates'!$B$4:$C$218,2)</f>
        <v>SACA</v>
      </c>
      <c r="C62" s="371" t="str">
        <f>VLOOKUP(A62,'2021 estimates'!$B$4:$F$218,4,FALSE)</f>
        <v>Latin America &amp; Caribbean</v>
      </c>
      <c r="D62" s="695">
        <f>'2021 estimates'!Q62</f>
        <v>12.0379280801391</v>
      </c>
      <c r="E62" s="4">
        <f>'2021 estimates'!R62</f>
        <v>3.6828050065257951</v>
      </c>
      <c r="F62" s="47">
        <f>1000*'2021 estimates'!G62/5</f>
        <v>171123.6</v>
      </c>
      <c r="G62" s="47">
        <f t="shared" si="44"/>
        <v>171123.6</v>
      </c>
      <c r="H62" s="47">
        <f>1000*'2021 estimates'!H62/5</f>
        <v>166025.79999999999</v>
      </c>
      <c r="I62" s="47">
        <f>1000*'2021 estimates'!I62/5</f>
        <v>159595.4</v>
      </c>
      <c r="J62" s="47">
        <f>1000*'2021 estimates'!J62/5</f>
        <v>158536.20000000001</v>
      </c>
      <c r="K62" s="47">
        <f>1000*'2021 estimates'!K62/5</f>
        <v>163448.20000000001</v>
      </c>
      <c r="L62" s="73">
        <f t="shared" si="45"/>
        <v>163448.20000000001</v>
      </c>
      <c r="M62" s="47">
        <f>1000*'2021 estimates'!L62/5</f>
        <v>158895.4</v>
      </c>
      <c r="N62" s="47">
        <f>1000*'2021 estimates'!M62/5</f>
        <v>152884.20000000001</v>
      </c>
      <c r="O62" s="47">
        <f>1000*'2021 estimates'!N62/5</f>
        <v>152545.4</v>
      </c>
      <c r="P62" s="22">
        <v>0</v>
      </c>
      <c r="Q62" s="124">
        <f>IF('2021 estimates'!AD62&lt;&gt;"",'2021 estimates'!AD62*5/4,IF('2021 estimates'!AL62&lt;&gt;"",'2021 estimates'!AL62*15/14,'2021 estimates'!AN62*15/14))/100000</f>
        <v>1.2500000000000001E-5</v>
      </c>
      <c r="R62" s="124">
        <f>IF('2021 estimates'!AE62&lt;&gt;"",'2021 estimates'!AE62,IF('2021 estimates'!AL62&lt;&gt;"",'2021 estimates'!AL62*15/14,'2021 estimates'!AN62*15/14))/100000</f>
        <v>1.4E-5</v>
      </c>
      <c r="S62" s="124">
        <f>IF('2021 estimates'!AF62&lt;&gt;"",'2021 estimates'!AF62,IF('2021 estimates'!AL62&lt;&gt;"",'2021 estimates'!AL62*15/14,'2021 estimates'!AN62*15/14))/100000</f>
        <v>2.0000000000000002E-5</v>
      </c>
      <c r="T62" s="124">
        <f>IF('2021 estimates'!AG62&lt;&gt;"",'2021 estimates'!AG62,'2021 estimates'!$AP62)/100000</f>
        <v>1.0162679425837323E-5</v>
      </c>
      <c r="U62" s="22">
        <v>0</v>
      </c>
      <c r="V62" s="124">
        <f>IF('2021 estimates'!AH62&lt;&gt;"",'2021 estimates'!AH62*5/4,IF('2021 estimates'!AM62&lt;&gt;"",'2021 estimates'!AM62*15/14,'2021 estimates'!AN62*15/14))/100000</f>
        <v>1.0000000000000001E-5</v>
      </c>
      <c r="W62" s="124">
        <f>IF('2021 estimates'!AI62&lt;&gt;"",'2021 estimates'!AI62,IF('2021 estimates'!AM62&lt;&gt;"",'2021 estimates'!AM62*15/14,'2021 estimates'!AN62*15/14))/100000</f>
        <v>1.4E-5</v>
      </c>
      <c r="X62" s="124">
        <f>IF('2021 estimates'!AJ62&lt;&gt;"",'2021 estimates'!AJ62,IF('2021 estimates'!AM62&lt;&gt;"",'2021 estimates'!AM62*15/14,'2021 estimates'!AN62*15/14))/100000</f>
        <v>1.2E-5</v>
      </c>
      <c r="Y62" s="124">
        <f>IF('2021 estimates'!AK62&lt;&gt;"",'2021 estimates'!AK62,'2021 estimates'!$AQ62)/100000</f>
        <v>7.4526315789473704E-6</v>
      </c>
      <c r="Z62" s="81">
        <f>VLOOKUP($A62,'Mortality-WHO Global Health Obs'!$B$3:$Q$218,7,FALSE)</f>
        <v>2.0199999999999999E-2</v>
      </c>
      <c r="AA62" s="82">
        <f>VLOOKUP($A62,'Mortality-WHO Global Health Obs'!$B$3:$Q$218,9,FALSE)</f>
        <v>8.3000000000000001E-4</v>
      </c>
      <c r="AB62" s="82">
        <f>VLOOKUP($A62,'Mortality-WHO Global Health Obs'!$B$3:$Q$218,11,FALSE)</f>
        <v>4.0000000000000002E-4</v>
      </c>
      <c r="AC62" s="82">
        <f>VLOOKUP($A62,'Mortality-WHO Global Health Obs'!$B$3:$Q$218,13,FALSE)</f>
        <v>5.1999999999999995E-4</v>
      </c>
      <c r="AD62" s="82">
        <f>VLOOKUP($A62,'Mortality-WHO Global Health Obs'!$B$3:$Q$218,15,FALSE)</f>
        <v>1.3699999999999999E-3</v>
      </c>
      <c r="AE62" s="81">
        <f>VLOOKUP($A62,'Mortality-WHO Global Health Obs'!$B$3:$Q$218,8,FALSE)</f>
        <v>1.6219999999999998E-2</v>
      </c>
      <c r="AF62" s="82">
        <f>VLOOKUP($A62,'Mortality-WHO Global Health Obs'!$B$3:$Q$218,10,FALSE)</f>
        <v>7.9000000000000001E-4</v>
      </c>
      <c r="AG62" s="82">
        <f>VLOOKUP($A62,'Mortality-WHO Global Health Obs'!$B$3:$Q$218,12,FALSE)</f>
        <v>3.1E-4</v>
      </c>
      <c r="AH62" s="82">
        <f>VLOOKUP($A62,'Mortality-WHO Global Health Obs'!$B$3:$Q$218,14,FALSE)</f>
        <v>4.2000000000000002E-4</v>
      </c>
      <c r="AI62" s="82">
        <f>VLOOKUP($A62,'Mortality-WHO Global Health Obs'!$B$3:$Q$218,16,FALSE)</f>
        <v>6.6E-4</v>
      </c>
      <c r="AJ62" s="81">
        <f t="shared" si="233"/>
        <v>7.4392661131821053E-2</v>
      </c>
      <c r="AK62" s="82">
        <f t="shared" si="237"/>
        <v>3.0567281554164101E-3</v>
      </c>
      <c r="AL62" s="82">
        <f t="shared" si="238"/>
        <v>1.4731220026103181E-3</v>
      </c>
      <c r="AM62" s="82">
        <f t="shared" si="239"/>
        <v>1.9150586033934132E-3</v>
      </c>
      <c r="AN62" s="82">
        <f t="shared" si="240"/>
        <v>5.0454428589403388E-3</v>
      </c>
      <c r="AO62" s="81">
        <f t="shared" si="241"/>
        <v>5.9735097205848388E-2</v>
      </c>
      <c r="AP62" s="82">
        <f t="shared" si="242"/>
        <v>2.9094159551553782E-3</v>
      </c>
      <c r="AQ62" s="82">
        <f t="shared" si="243"/>
        <v>1.1416695520229964E-3</v>
      </c>
      <c r="AR62" s="82">
        <f t="shared" si="244"/>
        <v>1.546778102740834E-3</v>
      </c>
      <c r="AS62" s="82">
        <f t="shared" si="245"/>
        <v>2.4306513043070247E-3</v>
      </c>
      <c r="AT62" s="272">
        <f t="shared" si="46"/>
        <v>0</v>
      </c>
      <c r="AU62" s="266">
        <f t="shared" si="2"/>
        <v>2.1390450000000003</v>
      </c>
      <c r="AV62" s="266">
        <f t="shared" si="3"/>
        <v>2.3243611999999998</v>
      </c>
      <c r="AW62" s="266">
        <f t="shared" si="4"/>
        <v>3.1919080000000002</v>
      </c>
      <c r="AX62" s="266">
        <f t="shared" si="47"/>
        <v>1.6111525779904312</v>
      </c>
      <c r="AY62" s="272">
        <f t="shared" si="48"/>
        <v>0</v>
      </c>
      <c r="AZ62" s="266">
        <f t="shared" si="5"/>
        <v>1.6344820000000002</v>
      </c>
      <c r="BA62" s="266">
        <f t="shared" si="6"/>
        <v>2.2245355999999998</v>
      </c>
      <c r="BB62" s="266">
        <f t="shared" si="7"/>
        <v>1.8346104000000001</v>
      </c>
      <c r="BC62" s="266">
        <f t="shared" si="8"/>
        <v>1.1368646652631582</v>
      </c>
      <c r="BD62" s="74">
        <f t="shared" si="49"/>
        <v>0</v>
      </c>
      <c r="BE62" s="515">
        <f t="shared" si="64"/>
        <v>0</v>
      </c>
      <c r="BF62" s="515">
        <f t="shared" si="65"/>
        <v>2.1357807519624887</v>
      </c>
      <c r="BG62" s="515">
        <f t="shared" si="66"/>
        <v>4.2650429705344699</v>
      </c>
      <c r="BH62" s="515">
        <f t="shared" si="67"/>
        <v>6.3878065506782544</v>
      </c>
      <c r="BI62" s="515">
        <f t="shared" si="68"/>
        <v>8.2507530567246246</v>
      </c>
      <c r="BJ62" s="515">
        <f t="shared" si="69"/>
        <v>10.561258065481653</v>
      </c>
      <c r="BK62" s="515">
        <f t="shared" si="70"/>
        <v>12.868361924242652</v>
      </c>
      <c r="BL62" s="515">
        <f t="shared" si="71"/>
        <v>15.17206963962793</v>
      </c>
      <c r="BM62" s="515">
        <f t="shared" si="72"/>
        <v>17.472386210887858</v>
      </c>
      <c r="BN62" s="515">
        <f t="shared" si="73"/>
        <v>19.003624709398984</v>
      </c>
      <c r="BO62" s="515">
        <f t="shared" si="74"/>
        <v>22.156121058820549</v>
      </c>
      <c r="BP62" s="515">
        <f t="shared" si="75"/>
        <v>25.302585970108066</v>
      </c>
      <c r="BQ62" s="515">
        <f t="shared" si="76"/>
        <v>28.443030982766082</v>
      </c>
      <c r="BR62" s="515">
        <f t="shared" si="77"/>
        <v>31.577467614221465</v>
      </c>
      <c r="BS62" s="515">
        <f t="shared" si="78"/>
        <v>34.475571792076295</v>
      </c>
      <c r="BT62" s="515">
        <f t="shared" si="79"/>
        <v>35.909163666290901</v>
      </c>
      <c r="BU62" s="515">
        <f t="shared" si="80"/>
        <v>37.335540651082752</v>
      </c>
      <c r="BV62" s="515">
        <f t="shared" si="81"/>
        <v>38.754739057085516</v>
      </c>
      <c r="BW62" s="516">
        <f t="shared" si="82"/>
        <v>40.166795012191038</v>
      </c>
      <c r="BX62" s="515">
        <v>0</v>
      </c>
      <c r="BY62" s="515">
        <f t="shared" si="83"/>
        <v>0</v>
      </c>
      <c r="BZ62" s="515">
        <f t="shared" si="84"/>
        <v>1.6321077614938566</v>
      </c>
      <c r="CA62" s="515">
        <f t="shared" si="85"/>
        <v>3.2594739435839459</v>
      </c>
      <c r="CB62" s="515">
        <f t="shared" si="86"/>
        <v>4.8821123214484592</v>
      </c>
      <c r="CC62" s="515">
        <f t="shared" si="87"/>
        <v>6.3189800828495359</v>
      </c>
      <c r="CD62" s="515">
        <f t="shared" si="88"/>
        <v>8.5350364945446966</v>
      </c>
      <c r="CE62" s="515">
        <f t="shared" si="89"/>
        <v>10.748564345773952</v>
      </c>
      <c r="CF62" s="515">
        <f t="shared" si="90"/>
        <v>12.959566521670549</v>
      </c>
      <c r="CG62" s="515">
        <f t="shared" si="91"/>
        <v>15.168045904075745</v>
      </c>
      <c r="CH62" s="515">
        <f t="shared" si="92"/>
        <v>16.71672629933899</v>
      </c>
      <c r="CI62" s="515">
        <f t="shared" si="93"/>
        <v>18.524081849589152</v>
      </c>
      <c r="CJ62" s="515">
        <f t="shared" si="94"/>
        <v>20.32864398280541</v>
      </c>
      <c r="CK62" s="515">
        <f t="shared" si="95"/>
        <v>22.130417016444131</v>
      </c>
      <c r="CL62" s="515">
        <f t="shared" si="96"/>
        <v>23.9294052612887</v>
      </c>
      <c r="CM62" s="515">
        <f t="shared" si="97"/>
        <v>25.668603613740313</v>
      </c>
      <c r="CN62" s="515">
        <f t="shared" si="98"/>
        <v>26.741772635668379</v>
      </c>
      <c r="CO62" s="515">
        <f t="shared" si="99"/>
        <v>27.812336325523162</v>
      </c>
      <c r="CP62" s="515">
        <f t="shared" si="100"/>
        <v>28.880301008268461</v>
      </c>
      <c r="CQ62" s="516">
        <f t="shared" si="101"/>
        <v>29.945672993512954</v>
      </c>
      <c r="CR62" s="515">
        <f t="shared" si="102"/>
        <v>0</v>
      </c>
      <c r="CS62" s="515">
        <f t="shared" si="103"/>
        <v>1.0695225000000002</v>
      </c>
      <c r="CT62" s="515">
        <f t="shared" si="104"/>
        <v>3.2053032519624889</v>
      </c>
      <c r="CU62" s="515">
        <f t="shared" si="105"/>
        <v>5.3345654705344696</v>
      </c>
      <c r="CV62" s="515">
        <f t="shared" si="106"/>
        <v>7.4573290506782541</v>
      </c>
      <c r="CW62" s="515">
        <f t="shared" si="107"/>
        <v>9.4129336567246238</v>
      </c>
      <c r="CX62" s="515">
        <f t="shared" si="108"/>
        <v>11.723438665481652</v>
      </c>
      <c r="CY62" s="515">
        <f t="shared" si="109"/>
        <v>14.030542524242652</v>
      </c>
      <c r="CZ62" s="515">
        <f t="shared" si="110"/>
        <v>16.334250239627931</v>
      </c>
      <c r="DA62" s="515">
        <f t="shared" si="111"/>
        <v>18.634566810887858</v>
      </c>
      <c r="DB62" s="515">
        <f t="shared" si="112"/>
        <v>20.599578709398983</v>
      </c>
      <c r="DC62" s="515">
        <f t="shared" si="113"/>
        <v>23.752075058820548</v>
      </c>
      <c r="DD62" s="515">
        <f t="shared" si="114"/>
        <v>26.898539970108065</v>
      </c>
      <c r="DE62" s="515">
        <f t="shared" si="115"/>
        <v>30.038984982766081</v>
      </c>
      <c r="DF62" s="515">
        <f t="shared" si="116"/>
        <v>33.173421614221468</v>
      </c>
      <c r="DG62" s="515">
        <f t="shared" si="117"/>
        <v>35.281148081071507</v>
      </c>
      <c r="DH62" s="515">
        <f t="shared" si="118"/>
        <v>36.71473995528612</v>
      </c>
      <c r="DI62" s="515">
        <f t="shared" si="119"/>
        <v>38.141116940077964</v>
      </c>
      <c r="DJ62" s="515">
        <f t="shared" si="120"/>
        <v>39.560315346080728</v>
      </c>
      <c r="DK62" s="516">
        <f t="shared" si="121"/>
        <v>40.972371301186257</v>
      </c>
      <c r="DL62" s="515">
        <f t="shared" si="122"/>
        <v>0</v>
      </c>
      <c r="DM62" s="515">
        <f t="shared" si="123"/>
        <v>0.81724100000000011</v>
      </c>
      <c r="DN62" s="515">
        <f t="shared" si="124"/>
        <v>2.4493487614938569</v>
      </c>
      <c r="DO62" s="515">
        <f t="shared" si="125"/>
        <v>4.076714943583946</v>
      </c>
      <c r="DP62" s="515">
        <f t="shared" si="126"/>
        <v>5.6993533214484593</v>
      </c>
      <c r="DQ62" s="515">
        <f t="shared" si="127"/>
        <v>7.4312478828495356</v>
      </c>
      <c r="DR62" s="515">
        <f t="shared" si="128"/>
        <v>9.6473042945446963</v>
      </c>
      <c r="DS62" s="515">
        <f t="shared" si="129"/>
        <v>11.860832145773951</v>
      </c>
      <c r="DT62" s="515">
        <f t="shared" si="130"/>
        <v>14.071834321670549</v>
      </c>
      <c r="DU62" s="515">
        <f t="shared" si="131"/>
        <v>16.280313704075745</v>
      </c>
      <c r="DV62" s="515">
        <f t="shared" si="132"/>
        <v>17.634031499338992</v>
      </c>
      <c r="DW62" s="515">
        <f t="shared" si="133"/>
        <v>19.441387049589153</v>
      </c>
      <c r="DX62" s="515">
        <f t="shared" si="134"/>
        <v>21.245949182805411</v>
      </c>
      <c r="DY62" s="515">
        <f t="shared" si="135"/>
        <v>23.047722216444132</v>
      </c>
      <c r="DZ62" s="515">
        <f t="shared" si="136"/>
        <v>24.846710461288701</v>
      </c>
      <c r="EA62" s="515">
        <f t="shared" si="137"/>
        <v>26.237035946371893</v>
      </c>
      <c r="EB62" s="515">
        <f t="shared" si="138"/>
        <v>27.31020496829996</v>
      </c>
      <c r="EC62" s="515">
        <f t="shared" si="139"/>
        <v>28.380768658154743</v>
      </c>
      <c r="ED62" s="515">
        <f t="shared" si="140"/>
        <v>29.448733340900041</v>
      </c>
      <c r="EE62" s="516">
        <f t="shared" si="141"/>
        <v>30.514105326144534</v>
      </c>
      <c r="EF62" s="276">
        <f t="shared" si="142"/>
        <v>0</v>
      </c>
      <c r="EG62" s="276">
        <f t="shared" si="143"/>
        <v>3.2642480375116305E-3</v>
      </c>
      <c r="EH62" s="276">
        <f t="shared" si="144"/>
        <v>9.7827814280187653E-3</v>
      </c>
      <c r="EI62" s="276">
        <f t="shared" si="145"/>
        <v>1.6281419856215694E-2</v>
      </c>
      <c r="EJ62" s="276">
        <f t="shared" si="146"/>
        <v>2.2760224042743336E-2</v>
      </c>
      <c r="EK62" s="276">
        <f t="shared" si="147"/>
        <v>1.3856191242972426E-2</v>
      </c>
      <c r="EL62" s="276">
        <f t="shared" si="148"/>
        <v>1.7257341239000665E-2</v>
      </c>
      <c r="EM62" s="276">
        <f t="shared" si="149"/>
        <v>2.0653484614722249E-2</v>
      </c>
      <c r="EN62" s="276">
        <f t="shared" si="150"/>
        <v>2.4044628740069966E-2</v>
      </c>
      <c r="EO62" s="276">
        <f t="shared" si="151"/>
        <v>2.7430780974127787E-2</v>
      </c>
      <c r="EP62" s="276">
        <f t="shared" si="152"/>
        <v>3.9411650578437547E-2</v>
      </c>
      <c r="EQ62" s="276">
        <f t="shared" si="153"/>
        <v>4.5443088712486056E-2</v>
      </c>
      <c r="ER62" s="276">
        <f t="shared" si="154"/>
        <v>5.146298734198556E-2</v>
      </c>
      <c r="ES62" s="276">
        <f t="shared" si="155"/>
        <v>5.7471368544616749E-2</v>
      </c>
      <c r="ET62" s="276">
        <f t="shared" si="156"/>
        <v>6.3468254355820736E-2</v>
      </c>
      <c r="EU62" s="276">
        <f t="shared" si="157"/>
        <v>0.17756070377582625</v>
      </c>
      <c r="EV62" s="276">
        <f t="shared" si="158"/>
        <v>0.18477559319858344</v>
      </c>
      <c r="EW62" s="276">
        <f t="shared" si="159"/>
        <v>0.19195417198766657</v>
      </c>
      <c r="EX62" s="276">
        <f t="shared" si="160"/>
        <v>0.1990966228849087</v>
      </c>
      <c r="EY62" s="277">
        <f t="shared" si="161"/>
        <v>0.20620312771245142</v>
      </c>
      <c r="EZ62" s="276">
        <f t="shared" si="162"/>
        <v>0</v>
      </c>
      <c r="FA62" s="276">
        <f t="shared" si="163"/>
        <v>2.3742385061434981E-3</v>
      </c>
      <c r="FB62" s="276">
        <f t="shared" si="164"/>
        <v>7.115817909911031E-3</v>
      </c>
      <c r="FC62" s="276">
        <f t="shared" si="165"/>
        <v>1.1843622135487109E-2</v>
      </c>
      <c r="FD62" s="276">
        <f t="shared" si="166"/>
        <v>1.6557691202350067E-2</v>
      </c>
      <c r="FE62" s="276">
        <f t="shared" si="167"/>
        <v>8.479188304840032E-3</v>
      </c>
      <c r="FF62" s="276">
        <f t="shared" si="168"/>
        <v>1.1007748770744738E-2</v>
      </c>
      <c r="FG62" s="276">
        <f t="shared" si="169"/>
        <v>1.3533424103402835E-2</v>
      </c>
      <c r="FH62" s="276">
        <f t="shared" si="170"/>
        <v>1.6056217594803569E-2</v>
      </c>
      <c r="FI62" s="276">
        <f t="shared" si="171"/>
        <v>1.8576132533179961E-2</v>
      </c>
      <c r="FJ62" s="276">
        <f t="shared" si="172"/>
        <v>2.7254849749839247E-2</v>
      </c>
      <c r="FK62" s="276">
        <f t="shared" si="173"/>
        <v>3.004826678374058E-2</v>
      </c>
      <c r="FL62" s="276">
        <f t="shared" si="174"/>
        <v>3.2837366361276328E-2</v>
      </c>
      <c r="FM62" s="276">
        <f t="shared" si="175"/>
        <v>3.5622155155431323E-2</v>
      </c>
      <c r="FN62" s="276">
        <f t="shared" si="176"/>
        <v>3.840263982887674E-2</v>
      </c>
      <c r="FO62" s="276">
        <f t="shared" si="177"/>
        <v>6.3695643335089328E-2</v>
      </c>
      <c r="FP62" s="276">
        <f t="shared" si="178"/>
        <v>6.6300975408373666E-2</v>
      </c>
      <c r="FQ62" s="276">
        <f t="shared" si="179"/>
        <v>6.8899982517860697E-2</v>
      </c>
      <c r="FR62" s="276">
        <f t="shared" si="180"/>
        <v>7.1492680018662921E-2</v>
      </c>
      <c r="FS62" s="277">
        <f t="shared" si="181"/>
        <v>7.4079083228615186E-2</v>
      </c>
      <c r="FT62" s="74">
        <f>SUM($EF62:EF62)</f>
        <v>0</v>
      </c>
      <c r="FU62" s="276">
        <f>SUM($EF62:EG62)</f>
        <v>3.2642480375116305E-3</v>
      </c>
      <c r="FV62" s="276">
        <f>SUM($EF62:EH62)</f>
        <v>1.3047029465530395E-2</v>
      </c>
      <c r="FW62" s="276">
        <f>SUM($EF62:EI62)</f>
        <v>2.9328449321746088E-2</v>
      </c>
      <c r="FX62" s="276">
        <f>SUM($EF62:EJ62)</f>
        <v>5.2088673364489427E-2</v>
      </c>
      <c r="FY62" s="276">
        <f>SUM($EF62:EK62)</f>
        <v>6.5944864607461851E-2</v>
      </c>
      <c r="FZ62" s="276">
        <f>SUM($EF62:EL62)</f>
        <v>8.3202205846462512E-2</v>
      </c>
      <c r="GA62" s="276">
        <f>SUM($EF62:EM62)</f>
        <v>0.10385569046118476</v>
      </c>
      <c r="GB62" s="276">
        <f>SUM($EF62:EN62)</f>
        <v>0.12790031920125472</v>
      </c>
      <c r="GC62" s="276">
        <f>SUM($EF62:EO62)</f>
        <v>0.15533110017538251</v>
      </c>
      <c r="GD62" s="276">
        <f>SUM($EF62:EP62)</f>
        <v>0.19474275075382005</v>
      </c>
      <c r="GE62" s="276">
        <f>SUM($EF62:EQ62)</f>
        <v>0.24018583946630612</v>
      </c>
      <c r="GF62" s="276">
        <f>SUM($EF62:ER62)</f>
        <v>0.29164882680829168</v>
      </c>
      <c r="GG62" s="276">
        <f>SUM($EF62:ES62)</f>
        <v>0.34912019535290845</v>
      </c>
      <c r="GH62" s="276">
        <f>SUM($EF62:ET62)</f>
        <v>0.41258844970872921</v>
      </c>
      <c r="GI62" s="276">
        <f>SUM($EF62:EU62)</f>
        <v>0.59014915348455543</v>
      </c>
      <c r="GJ62" s="276">
        <f>SUM($EF62:EV62)</f>
        <v>0.77492474668313882</v>
      </c>
      <c r="GK62" s="276">
        <f>SUM($EF62:EW62)</f>
        <v>0.96687891867080533</v>
      </c>
      <c r="GL62" s="276">
        <f>SUM($EF62:EX62)</f>
        <v>1.165975541555714</v>
      </c>
      <c r="GM62" s="276">
        <f>SUM($EF62:EY62)</f>
        <v>1.3721786692681655</v>
      </c>
      <c r="GN62" s="74">
        <f>SUM($EZ62:EZ62)</f>
        <v>0</v>
      </c>
      <c r="GO62" s="276">
        <f>SUM($EZ62:FA62)</f>
        <v>2.3742385061434981E-3</v>
      </c>
      <c r="GP62" s="276">
        <f>SUM($EZ62:FB62)</f>
        <v>9.4900564160545296E-3</v>
      </c>
      <c r="GQ62" s="276">
        <f>SUM($EZ62:FC62)</f>
        <v>2.1333678551541641E-2</v>
      </c>
      <c r="GR62" s="276">
        <f>SUM($EZ62:FD62)</f>
        <v>3.7891369753891707E-2</v>
      </c>
      <c r="GS62" s="276">
        <f>SUM($EZ62:FE62)</f>
        <v>4.6370558058731741E-2</v>
      </c>
      <c r="GT62" s="276">
        <f>SUM($EZ62:FF62)</f>
        <v>5.7378306829476478E-2</v>
      </c>
      <c r="GU62" s="276">
        <f>SUM($EZ62:FG62)</f>
        <v>7.0911730932879308E-2</v>
      </c>
      <c r="GV62" s="276">
        <f>SUM($EZ62:FH62)</f>
        <v>8.6967948527682873E-2</v>
      </c>
      <c r="GW62" s="276">
        <f>SUM($EZ62:FI62)</f>
        <v>0.10554408106086283</v>
      </c>
      <c r="GX62" s="276">
        <f>SUM($EZ62:FJ62)</f>
        <v>0.13279893081070207</v>
      </c>
      <c r="GY62" s="276">
        <f>SUM($EZ62:FK62)</f>
        <v>0.16284719759444266</v>
      </c>
      <c r="GZ62" s="276">
        <f>SUM($EZ62:FL62)</f>
        <v>0.19568456395571898</v>
      </c>
      <c r="HA62" s="276">
        <f>SUM($EZ62:FM62)</f>
        <v>0.23130671911115031</v>
      </c>
      <c r="HB62" s="276">
        <f>SUM($EZ62:FN62)</f>
        <v>0.26970935894002707</v>
      </c>
      <c r="HC62" s="276">
        <f>SUM($EZ62:FO62)</f>
        <v>0.33340500227511638</v>
      </c>
      <c r="HD62" s="276">
        <f>SUM($EZ62:FP62)</f>
        <v>0.39970597768349003</v>
      </c>
      <c r="HE62" s="276">
        <f>SUM($EZ62:FQ62)</f>
        <v>0.4686059602013507</v>
      </c>
      <c r="HF62" s="276">
        <f>SUM($EZ62:FR62)</f>
        <v>0.54009864022001364</v>
      </c>
      <c r="HG62" s="277">
        <f>SUM($EZ62:FS62)</f>
        <v>0.61417772344862887</v>
      </c>
      <c r="HH62" s="74">
        <f t="shared" si="234"/>
        <v>0</v>
      </c>
      <c r="HI62" s="276">
        <f t="shared" si="183"/>
        <v>2.1357807519624887</v>
      </c>
      <c r="HJ62" s="276">
        <f t="shared" si="184"/>
        <v>4.2650429705344699</v>
      </c>
      <c r="HK62" s="276">
        <f t="shared" si="185"/>
        <v>6.3878065506782544</v>
      </c>
      <c r="HL62" s="276">
        <f t="shared" si="186"/>
        <v>8.5040913266355123</v>
      </c>
      <c r="HM62" s="276">
        <f t="shared" si="187"/>
        <v>10.561258065481653</v>
      </c>
      <c r="HN62" s="276">
        <f t="shared" si="188"/>
        <v>12.868361924242652</v>
      </c>
      <c r="HO62" s="276">
        <f t="shared" si="189"/>
        <v>15.17206963962793</v>
      </c>
      <c r="HP62" s="276">
        <f t="shared" si="190"/>
        <v>17.472386210887858</v>
      </c>
      <c r="HQ62" s="276">
        <f t="shared" si="191"/>
        <v>19.769316629913728</v>
      </c>
      <c r="HR62" s="276">
        <f t="shared" si="192"/>
        <v>22.156121058820549</v>
      </c>
      <c r="HS62" s="276">
        <f t="shared" si="193"/>
        <v>25.302585970108066</v>
      </c>
      <c r="HT62" s="276">
        <f t="shared" si="194"/>
        <v>28.443030982766082</v>
      </c>
      <c r="HU62" s="276">
        <f t="shared" si="195"/>
        <v>31.577467614221465</v>
      </c>
      <c r="HV62" s="276">
        <f t="shared" si="196"/>
        <v>34.705907359865648</v>
      </c>
      <c r="HW62" s="276">
        <f t="shared" si="197"/>
        <v>35.909163666290901</v>
      </c>
      <c r="HX62" s="276">
        <f t="shared" si="198"/>
        <v>37.335540651082752</v>
      </c>
      <c r="HY62" s="276">
        <f t="shared" si="199"/>
        <v>38.754739057085516</v>
      </c>
      <c r="HZ62" s="276">
        <f t="shared" si="200"/>
        <v>40.166795012191038</v>
      </c>
      <c r="IA62" s="277">
        <f t="shared" si="201"/>
        <v>41.57174446246902</v>
      </c>
      <c r="IB62" s="276">
        <f t="shared" si="202"/>
        <v>0</v>
      </c>
      <c r="IC62" s="276">
        <f t="shared" si="203"/>
        <v>1.6321077614938566</v>
      </c>
      <c r="ID62" s="276">
        <f t="shared" si="204"/>
        <v>3.2594739435839459</v>
      </c>
      <c r="IE62" s="276">
        <f t="shared" si="205"/>
        <v>4.8821123214484592</v>
      </c>
      <c r="IF62" s="276">
        <f t="shared" si="206"/>
        <v>6.5000366302461092</v>
      </c>
      <c r="IG62" s="276">
        <f t="shared" si="207"/>
        <v>8.5350364945446966</v>
      </c>
      <c r="IH62" s="276">
        <f t="shared" si="208"/>
        <v>10.748564345773952</v>
      </c>
      <c r="II62" s="276">
        <f t="shared" si="209"/>
        <v>12.959566521670549</v>
      </c>
      <c r="IJ62" s="276">
        <f t="shared" si="210"/>
        <v>15.168045904075745</v>
      </c>
      <c r="IK62" s="276">
        <f t="shared" si="211"/>
        <v>17.374005371542566</v>
      </c>
      <c r="IL62" s="276">
        <f t="shared" si="212"/>
        <v>18.524081849589152</v>
      </c>
      <c r="IM62" s="276">
        <f t="shared" si="213"/>
        <v>20.32864398280541</v>
      </c>
      <c r="IN62" s="276">
        <f t="shared" si="214"/>
        <v>22.130417016444131</v>
      </c>
      <c r="IO62" s="276">
        <f t="shared" si="215"/>
        <v>23.9294052612887</v>
      </c>
      <c r="IP62" s="276">
        <f t="shared" si="216"/>
        <v>25.725613021459822</v>
      </c>
      <c r="IQ62" s="276">
        <f t="shared" si="217"/>
        <v>26.741772635668379</v>
      </c>
      <c r="IR62" s="276">
        <f t="shared" si="218"/>
        <v>27.812336325523162</v>
      </c>
      <c r="IS62" s="276">
        <f t="shared" si="219"/>
        <v>28.880301008268461</v>
      </c>
      <c r="IT62" s="276">
        <f t="shared" si="220"/>
        <v>29.945672993512954</v>
      </c>
      <c r="IU62" s="277">
        <f t="shared" si="221"/>
        <v>31.008458575547497</v>
      </c>
      <c r="IV62" s="74">
        <f t="shared" si="50"/>
        <v>1.991621954714951</v>
      </c>
      <c r="IW62" s="275">
        <f t="shared" si="51"/>
        <v>8.4425566006680022</v>
      </c>
      <c r="IX62" s="275">
        <f t="shared" si="52"/>
        <v>16.834316234747174</v>
      </c>
      <c r="IY62" s="275">
        <f t="shared" si="53"/>
        <v>23.993245266875686</v>
      </c>
      <c r="IZ62" s="275">
        <f t="shared" si="54"/>
        <v>9.0894982633767096</v>
      </c>
      <c r="JA62" s="275">
        <f t="shared" si="55"/>
        <v>12.815435014251452</v>
      </c>
      <c r="JB62" s="74">
        <f t="shared" si="56"/>
        <v>1.5936195493923233</v>
      </c>
      <c r="JC62" s="275">
        <f t="shared" si="57"/>
        <v>7.4587062927260321</v>
      </c>
      <c r="JD62" s="275">
        <f t="shared" si="58"/>
        <v>13.884197028931279</v>
      </c>
      <c r="JE62" s="275">
        <f t="shared" si="59"/>
        <v>18.580516234198718</v>
      </c>
      <c r="JF62" s="275">
        <f t="shared" si="60"/>
        <v>7.6455076236832111</v>
      </c>
      <c r="JG62" s="275">
        <f t="shared" si="61"/>
        <v>10.379259776312088</v>
      </c>
      <c r="JH62" s="524">
        <f t="shared" si="38"/>
        <v>221.4587582806007</v>
      </c>
      <c r="JI62" s="525">
        <f t="shared" si="39"/>
        <v>411.64865479452357</v>
      </c>
      <c r="JJ62" s="524">
        <f t="shared" si="40"/>
        <v>178.41513610543711</v>
      </c>
      <c r="JK62" s="525">
        <f t="shared" si="41"/>
        <v>320.133750163054</v>
      </c>
      <c r="JL62" s="524">
        <f t="shared" si="42"/>
        <v>399.87389438603782</v>
      </c>
      <c r="JM62" s="525">
        <f t="shared" si="43"/>
        <v>731.78240495757757</v>
      </c>
      <c r="JN62" s="7">
        <f t="shared" si="62"/>
        <v>0.68229780864875633</v>
      </c>
      <c r="JO62" s="7">
        <f t="shared" si="63"/>
        <v>1.9863563927167944</v>
      </c>
    </row>
    <row r="63" spans="1:275" s="3" customFormat="1" ht="13.5" customHeight="1" x14ac:dyDescent="0.2">
      <c r="A63" s="3" t="str">
        <f>'2021 estimates'!B63</f>
        <v>Egypt</v>
      </c>
      <c r="B63" s="3" t="str">
        <f>VLOOKUP(A63,'2021 estimates'!$B$4:$C$218,2)</f>
        <v>MENA</v>
      </c>
      <c r="C63" s="371" t="str">
        <f>VLOOKUP(A63,'2021 estimates'!$B$4:$F$218,4,FALSE)</f>
        <v>Middle East &amp; North Africa</v>
      </c>
      <c r="D63" s="695">
        <f>'2021 estimates'!Q63</f>
        <v>17.325358912399299</v>
      </c>
      <c r="E63" s="4">
        <f>'2021 estimates'!R63</f>
        <v>5.2356026614794127</v>
      </c>
      <c r="F63" s="47">
        <f>1000*'2021 estimates'!G63/5</f>
        <v>1273391.6000000001</v>
      </c>
      <c r="G63" s="47">
        <f t="shared" si="44"/>
        <v>1273391.6000000001</v>
      </c>
      <c r="H63" s="47">
        <f>1000*'2021 estimates'!H63/5</f>
        <v>1310196.3999999999</v>
      </c>
      <c r="I63" s="47">
        <f>1000*'2021 estimates'!I63/5</f>
        <v>1046704.4</v>
      </c>
      <c r="J63" s="47">
        <f>1000*'2021 estimates'!J63/5</f>
        <v>907112.4</v>
      </c>
      <c r="K63" s="47">
        <f>1000*'2021 estimates'!K63/5</f>
        <v>1205060</v>
      </c>
      <c r="L63" s="73">
        <f t="shared" si="45"/>
        <v>1205060</v>
      </c>
      <c r="M63" s="47">
        <f>1000*'2021 estimates'!L63/5</f>
        <v>1232561.3999999999</v>
      </c>
      <c r="N63" s="47">
        <f>1000*'2021 estimates'!M63/5</f>
        <v>985839</v>
      </c>
      <c r="O63" s="47">
        <f>1000*'2021 estimates'!N63/5</f>
        <v>855966</v>
      </c>
      <c r="P63" s="22">
        <v>0</v>
      </c>
      <c r="Q63" s="124">
        <f>IF('2021 estimates'!AD63&lt;&gt;"",'2021 estimates'!AD63*5/4,IF('2021 estimates'!AL63&lt;&gt;"",'2021 estimates'!AL63*15/14,'2021 estimates'!AN63*15/14))/100000</f>
        <v>3.3214285714285717E-5</v>
      </c>
      <c r="R63" s="124">
        <f>IF('2021 estimates'!AE63&lt;&gt;"",'2021 estimates'!AE63,IF('2021 estimates'!AL63&lt;&gt;"",'2021 estimates'!AL63*15/14,'2021 estimates'!AN63*15/14))/100000</f>
        <v>3.3214285714285717E-5</v>
      </c>
      <c r="S63" s="124">
        <f>IF('2021 estimates'!AF63&lt;&gt;"",'2021 estimates'!AF63,IF('2021 estimates'!AL63&lt;&gt;"",'2021 estimates'!AL63*15/14,'2021 estimates'!AN63*15/14))/100000</f>
        <v>3.3214285714285717E-5</v>
      </c>
      <c r="T63" s="124">
        <f>IF('2021 estimates'!AG63&lt;&gt;"",'2021 estimates'!AG63,'2021 estimates'!$AP63)/100000</f>
        <v>4.7660648917095678E-5</v>
      </c>
      <c r="U63" s="22">
        <v>0</v>
      </c>
      <c r="V63" s="124">
        <f>IF('2021 estimates'!AH63&lt;&gt;"",'2021 estimates'!AH63*5/4,IF('2021 estimates'!AM63&lt;&gt;"",'2021 estimates'!AM63*15/14,'2021 estimates'!AN63*15/14))/100000</f>
        <v>3.3214285714285717E-5</v>
      </c>
      <c r="W63" s="124">
        <f>IF('2021 estimates'!AI63&lt;&gt;"",'2021 estimates'!AI63,IF('2021 estimates'!AM63&lt;&gt;"",'2021 estimates'!AM63*15/14,'2021 estimates'!AN63*15/14))/100000</f>
        <v>3.3214285714285717E-5</v>
      </c>
      <c r="X63" s="124">
        <f>IF('2021 estimates'!AJ63&lt;&gt;"",'2021 estimates'!AJ63,IF('2021 estimates'!AM63&lt;&gt;"",'2021 estimates'!AM63*15/14,'2021 estimates'!AN63*15/14))/100000</f>
        <v>3.3214285714285717E-5</v>
      </c>
      <c r="Y63" s="124">
        <f>IF('2021 estimates'!AK63&lt;&gt;"",'2021 estimates'!AK63,'2021 estimates'!$AQ63)/100000</f>
        <v>4.7660648917095678E-5</v>
      </c>
      <c r="Z63" s="81">
        <f>VLOOKUP($A63,'Mortality-WHO Global Health Obs'!$B$3:$Q$218,7,FALSE)</f>
        <v>1.8450000000000001E-2</v>
      </c>
      <c r="AA63" s="82">
        <f>VLOOKUP($A63,'Mortality-WHO Global Health Obs'!$B$3:$Q$218,9,FALSE)</f>
        <v>8.1999999999999998E-4</v>
      </c>
      <c r="AB63" s="82">
        <f>VLOOKUP($A63,'Mortality-WHO Global Health Obs'!$B$3:$Q$218,11,FALSE)</f>
        <v>5.5000000000000003E-4</v>
      </c>
      <c r="AC63" s="82">
        <f>VLOOKUP($A63,'Mortality-WHO Global Health Obs'!$B$3:$Q$218,13,FALSE)</f>
        <v>6.2E-4</v>
      </c>
      <c r="AD63" s="82">
        <f>VLOOKUP($A63,'Mortality-WHO Global Health Obs'!$B$3:$Q$218,15,FALSE)</f>
        <v>1.24E-3</v>
      </c>
      <c r="AE63" s="81">
        <f>VLOOKUP($A63,'Mortality-WHO Global Health Obs'!$B$3:$Q$218,8,FALSE)</f>
        <v>1.711E-2</v>
      </c>
      <c r="AF63" s="82">
        <f>VLOOKUP($A63,'Mortality-WHO Global Health Obs'!$B$3:$Q$218,10,FALSE)</f>
        <v>8.4999999999999995E-4</v>
      </c>
      <c r="AG63" s="82">
        <f>VLOOKUP($A63,'Mortality-WHO Global Health Obs'!$B$3:$Q$218,12,FALSE)</f>
        <v>3.8999999999999999E-4</v>
      </c>
      <c r="AH63" s="82">
        <f>VLOOKUP($A63,'Mortality-WHO Global Health Obs'!$B$3:$Q$218,14,FALSE)</f>
        <v>3.5E-4</v>
      </c>
      <c r="AI63" s="82">
        <f>VLOOKUP($A63,'Mortality-WHO Global Health Obs'!$B$3:$Q$218,16,FALSE)</f>
        <v>5.1999999999999995E-4</v>
      </c>
      <c r="AJ63" s="81">
        <f t="shared" si="233"/>
        <v>9.6596869104295172E-2</v>
      </c>
      <c r="AK63" s="82">
        <f t="shared" si="237"/>
        <v>4.2931941824131186E-3</v>
      </c>
      <c r="AL63" s="82">
        <f t="shared" si="238"/>
        <v>2.8795814638136771E-3</v>
      </c>
      <c r="AM63" s="82">
        <f t="shared" si="239"/>
        <v>3.246073650117236E-3</v>
      </c>
      <c r="AN63" s="82">
        <f t="shared" si="240"/>
        <v>6.492147300234472E-3</v>
      </c>
      <c r="AO63" s="81">
        <f t="shared" si="241"/>
        <v>8.9581161537912748E-2</v>
      </c>
      <c r="AP63" s="82">
        <f t="shared" si="242"/>
        <v>4.4502622622575004E-3</v>
      </c>
      <c r="AQ63" s="82">
        <f t="shared" si="243"/>
        <v>2.0418850379769708E-3</v>
      </c>
      <c r="AR63" s="82">
        <f t="shared" si="244"/>
        <v>1.8324609315177945E-3</v>
      </c>
      <c r="AS63" s="82">
        <f t="shared" si="245"/>
        <v>2.7225133839692945E-3</v>
      </c>
      <c r="AT63" s="272">
        <f t="shared" si="46"/>
        <v>0</v>
      </c>
      <c r="AU63" s="266">
        <f t="shared" si="2"/>
        <v>42.294792428571434</v>
      </c>
      <c r="AV63" s="266">
        <f t="shared" si="3"/>
        <v>43.517237571428574</v>
      </c>
      <c r="AW63" s="266">
        <f t="shared" si="4"/>
        <v>34.765539000000004</v>
      </c>
      <c r="AX63" s="266">
        <f t="shared" si="47"/>
        <v>43.23356562474406</v>
      </c>
      <c r="AY63" s="272">
        <f t="shared" si="48"/>
        <v>0</v>
      </c>
      <c r="AZ63" s="266">
        <f t="shared" si="5"/>
        <v>40.025207142857148</v>
      </c>
      <c r="BA63" s="266">
        <f t="shared" si="6"/>
        <v>40.938646499999997</v>
      </c>
      <c r="BB63" s="266">
        <f t="shared" si="7"/>
        <v>32.74393821428572</v>
      </c>
      <c r="BC63" s="266">
        <f t="shared" si="8"/>
        <v>40.795895010970717</v>
      </c>
      <c r="BD63" s="74">
        <f t="shared" si="49"/>
        <v>0</v>
      </c>
      <c r="BE63" s="515">
        <f t="shared" si="64"/>
        <v>0</v>
      </c>
      <c r="BF63" s="515">
        <f t="shared" si="65"/>
        <v>42.204197160859863</v>
      </c>
      <c r="BG63" s="515">
        <f t="shared" si="66"/>
        <v>84.2275918956623</v>
      </c>
      <c r="BH63" s="515">
        <f t="shared" si="67"/>
        <v>126.07095876048156</v>
      </c>
      <c r="BI63" s="515">
        <f t="shared" si="68"/>
        <v>172.58311076391769</v>
      </c>
      <c r="BJ63" s="515">
        <f t="shared" si="69"/>
        <v>215.54153046022967</v>
      </c>
      <c r="BK63" s="515">
        <f t="shared" si="70"/>
        <v>258.37642582201664</v>
      </c>
      <c r="BL63" s="515">
        <f t="shared" si="71"/>
        <v>301.08815203602256</v>
      </c>
      <c r="BM63" s="515">
        <f t="shared" si="72"/>
        <v>343.67706326767353</v>
      </c>
      <c r="BN63" s="515">
        <f t="shared" si="73"/>
        <v>308.48666179885669</v>
      </c>
      <c r="BO63" s="515">
        <f t="shared" si="74"/>
        <v>342.19611961052431</v>
      </c>
      <c r="BP63" s="515">
        <f t="shared" si="75"/>
        <v>375.79633144559972</v>
      </c>
      <c r="BQ63" s="515">
        <f t="shared" si="76"/>
        <v>409.28765134962907</v>
      </c>
      <c r="BR63" s="515">
        <f t="shared" si="77"/>
        <v>442.67043222076393</v>
      </c>
      <c r="BS63" s="515">
        <f t="shared" si="78"/>
        <v>412.47140513952883</v>
      </c>
      <c r="BT63" s="515">
        <f t="shared" si="79"/>
        <v>452.89593451161852</v>
      </c>
      <c r="BU63" s="515">
        <f t="shared" si="80"/>
        <v>493.05887194996205</v>
      </c>
      <c r="BV63" s="515">
        <f t="shared" si="81"/>
        <v>532.96191024705115</v>
      </c>
      <c r="BW63" s="516">
        <f t="shared" si="82"/>
        <v>572.60673124111611</v>
      </c>
      <c r="BX63" s="515">
        <v>0</v>
      </c>
      <c r="BY63" s="515">
        <f t="shared" si="83"/>
        <v>0</v>
      </c>
      <c r="BZ63" s="515">
        <f t="shared" si="84"/>
        <v>39.936343687914167</v>
      </c>
      <c r="CA63" s="515">
        <f t="shared" si="85"/>
        <v>79.695355052963308</v>
      </c>
      <c r="CB63" s="515">
        <f t="shared" si="86"/>
        <v>119.27782151707514</v>
      </c>
      <c r="CC63" s="515">
        <f t="shared" si="87"/>
        <v>162.30596216331077</v>
      </c>
      <c r="CD63" s="515">
        <f t="shared" si="88"/>
        <v>202.87178330550819</v>
      </c>
      <c r="CE63" s="515">
        <f t="shared" si="89"/>
        <v>243.35485821236151</v>
      </c>
      <c r="CF63" s="515">
        <f t="shared" si="90"/>
        <v>283.75535566979119</v>
      </c>
      <c r="CG63" s="515">
        <f t="shared" si="91"/>
        <v>324.07344411942807</v>
      </c>
      <c r="CH63" s="515">
        <f t="shared" si="92"/>
        <v>291.38532796834926</v>
      </c>
      <c r="CI63" s="515">
        <f t="shared" si="93"/>
        <v>323.56582935500592</v>
      </c>
      <c r="CJ63" s="515">
        <f t="shared" si="94"/>
        <v>355.68741522679062</v>
      </c>
      <c r="CK63" s="515">
        <f t="shared" si="95"/>
        <v>387.75019344522644</v>
      </c>
      <c r="CL63" s="515">
        <f t="shared" si="96"/>
        <v>419.75427167436538</v>
      </c>
      <c r="CM63" s="515">
        <f t="shared" si="97"/>
        <v>392.19348648867958</v>
      </c>
      <c r="CN63" s="515">
        <f t="shared" si="98"/>
        <v>431.86762349196465</v>
      </c>
      <c r="CO63" s="515">
        <f t="shared" si="99"/>
        <v>471.43389402683903</v>
      </c>
      <c r="CP63" s="515">
        <f t="shared" si="100"/>
        <v>510.89259136181181</v>
      </c>
      <c r="CQ63" s="516">
        <f t="shared" si="101"/>
        <v>550.24400796805048</v>
      </c>
      <c r="CR63" s="515">
        <f t="shared" si="102"/>
        <v>0</v>
      </c>
      <c r="CS63" s="515">
        <f t="shared" si="103"/>
        <v>21.147396214285717</v>
      </c>
      <c r="CT63" s="515">
        <f t="shared" si="104"/>
        <v>63.351593375145583</v>
      </c>
      <c r="CU63" s="515">
        <f t="shared" si="105"/>
        <v>105.37498810994802</v>
      </c>
      <c r="CV63" s="515">
        <f t="shared" si="106"/>
        <v>147.21835497476727</v>
      </c>
      <c r="CW63" s="515">
        <f t="shared" si="107"/>
        <v>194.34172954963196</v>
      </c>
      <c r="CX63" s="515">
        <f t="shared" si="108"/>
        <v>237.30014924594394</v>
      </c>
      <c r="CY63" s="515">
        <f t="shared" si="109"/>
        <v>280.13504460773095</v>
      </c>
      <c r="CZ63" s="515">
        <f t="shared" si="110"/>
        <v>322.84677082173687</v>
      </c>
      <c r="DA63" s="515">
        <f t="shared" si="111"/>
        <v>365.43568205338784</v>
      </c>
      <c r="DB63" s="515">
        <f t="shared" si="112"/>
        <v>325.86943129885668</v>
      </c>
      <c r="DC63" s="515">
        <f t="shared" si="113"/>
        <v>359.5788891105243</v>
      </c>
      <c r="DD63" s="515">
        <f t="shared" si="114"/>
        <v>393.17910094559971</v>
      </c>
      <c r="DE63" s="515">
        <f t="shared" si="115"/>
        <v>426.67042084962907</v>
      </c>
      <c r="DF63" s="515">
        <f t="shared" si="116"/>
        <v>460.05320172076392</v>
      </c>
      <c r="DG63" s="515">
        <f t="shared" si="117"/>
        <v>434.08818795190086</v>
      </c>
      <c r="DH63" s="515">
        <f t="shared" si="118"/>
        <v>474.51271732399056</v>
      </c>
      <c r="DI63" s="515">
        <f t="shared" si="119"/>
        <v>514.67565476233403</v>
      </c>
      <c r="DJ63" s="515">
        <f t="shared" si="120"/>
        <v>554.57869305942313</v>
      </c>
      <c r="DK63" s="516">
        <f t="shared" si="121"/>
        <v>594.22351405348809</v>
      </c>
      <c r="DL63" s="515">
        <f t="shared" si="122"/>
        <v>0</v>
      </c>
      <c r="DM63" s="515">
        <f t="shared" si="123"/>
        <v>20.012603571428574</v>
      </c>
      <c r="DN63" s="515">
        <f t="shared" si="124"/>
        <v>59.948947259342745</v>
      </c>
      <c r="DO63" s="515">
        <f t="shared" si="125"/>
        <v>99.707958624391878</v>
      </c>
      <c r="DP63" s="515">
        <f t="shared" si="126"/>
        <v>139.29042508850372</v>
      </c>
      <c r="DQ63" s="515">
        <f t="shared" si="127"/>
        <v>182.77528541331077</v>
      </c>
      <c r="DR63" s="515">
        <f t="shared" si="128"/>
        <v>223.34110655550819</v>
      </c>
      <c r="DS63" s="515">
        <f t="shared" si="129"/>
        <v>263.82418146236148</v>
      </c>
      <c r="DT63" s="515">
        <f t="shared" si="130"/>
        <v>304.22467891979119</v>
      </c>
      <c r="DU63" s="515">
        <f t="shared" si="131"/>
        <v>344.54276736942808</v>
      </c>
      <c r="DV63" s="515">
        <f t="shared" si="132"/>
        <v>307.75729707549215</v>
      </c>
      <c r="DW63" s="515">
        <f t="shared" si="133"/>
        <v>339.93779846214875</v>
      </c>
      <c r="DX63" s="515">
        <f t="shared" si="134"/>
        <v>372.05938433393351</v>
      </c>
      <c r="DY63" s="515">
        <f t="shared" si="135"/>
        <v>404.12216255236933</v>
      </c>
      <c r="DZ63" s="515">
        <f t="shared" si="136"/>
        <v>436.12624078150827</v>
      </c>
      <c r="EA63" s="515">
        <f t="shared" si="137"/>
        <v>412.59143399416496</v>
      </c>
      <c r="EB63" s="515">
        <f t="shared" si="138"/>
        <v>452.26557099745003</v>
      </c>
      <c r="EC63" s="515">
        <f t="shared" si="139"/>
        <v>491.8318415323244</v>
      </c>
      <c r="ED63" s="515">
        <f t="shared" si="140"/>
        <v>531.29053886729719</v>
      </c>
      <c r="EE63" s="516">
        <f t="shared" si="141"/>
        <v>570.64195547353586</v>
      </c>
      <c r="EF63" s="276">
        <f t="shared" si="142"/>
        <v>0</v>
      </c>
      <c r="EG63" s="276">
        <f t="shared" si="143"/>
        <v>9.0595267711573446E-2</v>
      </c>
      <c r="EH63" s="276">
        <f t="shared" si="144"/>
        <v>0.2713976937689826</v>
      </c>
      <c r="EI63" s="276">
        <f t="shared" si="145"/>
        <v>0.45142556375217829</v>
      </c>
      <c r="EJ63" s="276">
        <f t="shared" si="146"/>
        <v>0.63068219585287499</v>
      </c>
      <c r="EK63" s="276">
        <f t="shared" si="147"/>
        <v>0.55881787511658976</v>
      </c>
      <c r="EL63" s="276">
        <f t="shared" si="148"/>
        <v>0.68234220964160985</v>
      </c>
      <c r="EM63" s="276">
        <f t="shared" si="149"/>
        <v>0.8055113574226177</v>
      </c>
      <c r="EN63" s="276">
        <f t="shared" si="150"/>
        <v>0.92832633977758738</v>
      </c>
      <c r="EO63" s="276">
        <f t="shared" si="151"/>
        <v>1.0507881750877555</v>
      </c>
      <c r="EP63" s="276">
        <f t="shared" si="152"/>
        <v>1.056081188332382</v>
      </c>
      <c r="EQ63" s="276">
        <f t="shared" si="153"/>
        <v>1.1653271649245753</v>
      </c>
      <c r="ER63" s="276">
        <f t="shared" si="154"/>
        <v>1.2742190959706117</v>
      </c>
      <c r="ES63" s="276">
        <f t="shared" si="155"/>
        <v>1.3827581288651383</v>
      </c>
      <c r="ET63" s="276">
        <f t="shared" si="156"/>
        <v>1.4909454072843131</v>
      </c>
      <c r="EU63" s="276">
        <f t="shared" si="157"/>
        <v>2.8090362526544053</v>
      </c>
      <c r="EV63" s="276">
        <f t="shared" si="158"/>
        <v>3.0706281864005387</v>
      </c>
      <c r="EW63" s="276">
        <f t="shared" si="159"/>
        <v>3.3305273276549849</v>
      </c>
      <c r="EX63" s="276">
        <f t="shared" si="160"/>
        <v>3.5887446306791353</v>
      </c>
      <c r="EY63" s="277">
        <f t="shared" si="161"/>
        <v>3.8452909788480532</v>
      </c>
      <c r="EZ63" s="276">
        <f t="shared" si="162"/>
        <v>0</v>
      </c>
      <c r="FA63" s="276">
        <f t="shared" si="163"/>
        <v>8.8863454942982978E-2</v>
      </c>
      <c r="FB63" s="276">
        <f t="shared" si="164"/>
        <v>0.2661957778080139</v>
      </c>
      <c r="FC63" s="276">
        <f t="shared" si="165"/>
        <v>0.4427406787453278</v>
      </c>
      <c r="FD63" s="276">
        <f t="shared" si="166"/>
        <v>0.6185016542031877</v>
      </c>
      <c r="FE63" s="276">
        <f t="shared" si="167"/>
        <v>0.37282535780259501</v>
      </c>
      <c r="FF63" s="276">
        <f t="shared" si="168"/>
        <v>0.45557159314670032</v>
      </c>
      <c r="FG63" s="276">
        <f t="shared" si="169"/>
        <v>0.53814904257027352</v>
      </c>
      <c r="FH63" s="276">
        <f t="shared" si="170"/>
        <v>0.62055805036314082</v>
      </c>
      <c r="FI63" s="276">
        <f t="shared" si="171"/>
        <v>0.70279896011284515</v>
      </c>
      <c r="FJ63" s="276">
        <f t="shared" si="172"/>
        <v>0.56343682762903335</v>
      </c>
      <c r="FK63" s="276">
        <f t="shared" si="173"/>
        <v>0.62235234250100679</v>
      </c>
      <c r="FL63" s="276">
        <f t="shared" si="174"/>
        <v>0.68115999584991338</v>
      </c>
      <c r="FM63" s="276">
        <f t="shared" si="175"/>
        <v>0.73985998514679541</v>
      </c>
      <c r="FN63" s="276">
        <f t="shared" si="176"/>
        <v>0.79845250750116936</v>
      </c>
      <c r="FO63" s="276">
        <f t="shared" si="177"/>
        <v>1.1217580076856237</v>
      </c>
      <c r="FP63" s="276">
        <f t="shared" si="178"/>
        <v>1.2296244760963104</v>
      </c>
      <c r="FQ63" s="276">
        <f t="shared" si="179"/>
        <v>1.3371976759979323</v>
      </c>
      <c r="FR63" s="276">
        <f t="shared" si="180"/>
        <v>1.4444784047320509</v>
      </c>
      <c r="FS63" s="277">
        <f t="shared" si="181"/>
        <v>1.5514674574724081</v>
      </c>
      <c r="FT63" s="74">
        <f>SUM($EF63:EF63)</f>
        <v>0</v>
      </c>
      <c r="FU63" s="276">
        <f>SUM($EF63:EG63)</f>
        <v>9.0595267711573446E-2</v>
      </c>
      <c r="FV63" s="276">
        <f>SUM($EF63:EH63)</f>
        <v>0.36199296148055604</v>
      </c>
      <c r="FW63" s="276">
        <f>SUM($EF63:EI63)</f>
        <v>0.81341852523273439</v>
      </c>
      <c r="FX63" s="276">
        <f>SUM($EF63:EJ63)</f>
        <v>1.4441007210856094</v>
      </c>
      <c r="FY63" s="276">
        <f>SUM($EF63:EK63)</f>
        <v>2.0029185962021989</v>
      </c>
      <c r="FZ63" s="276">
        <f>SUM($EF63:EL63)</f>
        <v>2.685260805843809</v>
      </c>
      <c r="GA63" s="276">
        <f>SUM($EF63:EM63)</f>
        <v>3.4907721632664268</v>
      </c>
      <c r="GB63" s="276">
        <f>SUM($EF63:EN63)</f>
        <v>4.4190985030440144</v>
      </c>
      <c r="GC63" s="276">
        <f>SUM($EF63:EO63)</f>
        <v>5.4698866781317701</v>
      </c>
      <c r="GD63" s="276">
        <f>SUM($EF63:EP63)</f>
        <v>6.5259678664641516</v>
      </c>
      <c r="GE63" s="276">
        <f>SUM($EF63:EQ63)</f>
        <v>7.6912950313887265</v>
      </c>
      <c r="GF63" s="276">
        <f>SUM($EF63:ER63)</f>
        <v>8.9655141273593379</v>
      </c>
      <c r="GG63" s="276">
        <f>SUM($EF63:ES63)</f>
        <v>10.348272256224476</v>
      </c>
      <c r="GH63" s="276">
        <f>SUM($EF63:ET63)</f>
        <v>11.839217663508789</v>
      </c>
      <c r="GI63" s="276">
        <f>SUM($EF63:EU63)</f>
        <v>14.648253916163194</v>
      </c>
      <c r="GJ63" s="276">
        <f>SUM($EF63:EV63)</f>
        <v>17.718882102563732</v>
      </c>
      <c r="GK63" s="276">
        <f>SUM($EF63:EW63)</f>
        <v>21.049409430218716</v>
      </c>
      <c r="GL63" s="276">
        <f>SUM($EF63:EX63)</f>
        <v>24.63815406089785</v>
      </c>
      <c r="GM63" s="276">
        <f>SUM($EF63:EY63)</f>
        <v>28.483445039745902</v>
      </c>
      <c r="GN63" s="74">
        <f>SUM($EZ63:EZ63)</f>
        <v>0</v>
      </c>
      <c r="GO63" s="276">
        <f>SUM($EZ63:FA63)</f>
        <v>8.8863454942982978E-2</v>
      </c>
      <c r="GP63" s="276">
        <f>SUM($EZ63:FB63)</f>
        <v>0.35505923275099688</v>
      </c>
      <c r="GQ63" s="276">
        <f>SUM($EZ63:FC63)</f>
        <v>0.79779991149632468</v>
      </c>
      <c r="GR63" s="276">
        <f>SUM($EZ63:FD63)</f>
        <v>1.4163015656995124</v>
      </c>
      <c r="GS63" s="276">
        <f>SUM($EZ63:FE63)</f>
        <v>1.7891269235021074</v>
      </c>
      <c r="GT63" s="276">
        <f>SUM($EZ63:FF63)</f>
        <v>2.2446985166488078</v>
      </c>
      <c r="GU63" s="276">
        <f>SUM($EZ63:FG63)</f>
        <v>2.7828475592190811</v>
      </c>
      <c r="GV63" s="276">
        <f>SUM($EZ63:FH63)</f>
        <v>3.4034056095822218</v>
      </c>
      <c r="GW63" s="276">
        <f>SUM($EZ63:FI63)</f>
        <v>4.1062045696950671</v>
      </c>
      <c r="GX63" s="276">
        <f>SUM($EZ63:FJ63)</f>
        <v>4.6696413973241002</v>
      </c>
      <c r="GY63" s="276">
        <f>SUM($EZ63:FK63)</f>
        <v>5.2919937398251067</v>
      </c>
      <c r="GZ63" s="276">
        <f>SUM($EZ63:FL63)</f>
        <v>5.9731537356750204</v>
      </c>
      <c r="HA63" s="276">
        <f>SUM($EZ63:FM63)</f>
        <v>6.7130137208218157</v>
      </c>
      <c r="HB63" s="276">
        <f>SUM($EZ63:FN63)</f>
        <v>7.5114662283229849</v>
      </c>
      <c r="HC63" s="276">
        <f>SUM($EZ63:FO63)</f>
        <v>8.6332242360086084</v>
      </c>
      <c r="HD63" s="276">
        <f>SUM($EZ63:FP63)</f>
        <v>9.8628487121049186</v>
      </c>
      <c r="HE63" s="276">
        <f>SUM($EZ63:FQ63)</f>
        <v>11.200046388102852</v>
      </c>
      <c r="HF63" s="276">
        <f>SUM($EZ63:FR63)</f>
        <v>12.644524792834902</v>
      </c>
      <c r="HG63" s="277">
        <f>SUM($EZ63:FS63)</f>
        <v>14.195992250307309</v>
      </c>
      <c r="HH63" s="74">
        <f t="shared" si="234"/>
        <v>0</v>
      </c>
      <c r="HI63" s="276">
        <f t="shared" si="183"/>
        <v>42.204197160859863</v>
      </c>
      <c r="HJ63" s="276">
        <f t="shared" si="184"/>
        <v>84.2275918956623</v>
      </c>
      <c r="HK63" s="276">
        <f t="shared" si="185"/>
        <v>126.07095876048156</v>
      </c>
      <c r="HL63" s="276">
        <f t="shared" si="186"/>
        <v>167.73506899320012</v>
      </c>
      <c r="HM63" s="276">
        <f t="shared" si="187"/>
        <v>215.54153046022967</v>
      </c>
      <c r="HN63" s="276">
        <f t="shared" si="188"/>
        <v>258.37642582201664</v>
      </c>
      <c r="HO63" s="276">
        <f t="shared" si="189"/>
        <v>301.08815203602256</v>
      </c>
      <c r="HP63" s="276">
        <f t="shared" si="190"/>
        <v>343.67706326767353</v>
      </c>
      <c r="HQ63" s="276">
        <f t="shared" si="191"/>
        <v>386.14351266401434</v>
      </c>
      <c r="HR63" s="276">
        <f t="shared" si="192"/>
        <v>342.19611961052431</v>
      </c>
      <c r="HS63" s="276">
        <f t="shared" si="193"/>
        <v>375.79633144559972</v>
      </c>
      <c r="HT63" s="276">
        <f t="shared" si="194"/>
        <v>409.28765134962907</v>
      </c>
      <c r="HU63" s="276">
        <f t="shared" si="195"/>
        <v>442.67043222076393</v>
      </c>
      <c r="HV63" s="276">
        <f t="shared" si="196"/>
        <v>475.94502581347962</v>
      </c>
      <c r="HW63" s="276">
        <f t="shared" si="197"/>
        <v>452.89593451161852</v>
      </c>
      <c r="HX63" s="276">
        <f t="shared" si="198"/>
        <v>493.05887194996205</v>
      </c>
      <c r="HY63" s="276">
        <f t="shared" si="199"/>
        <v>532.96191024705115</v>
      </c>
      <c r="HZ63" s="276">
        <f t="shared" si="200"/>
        <v>572.60673124111611</v>
      </c>
      <c r="IA63" s="277">
        <f t="shared" si="201"/>
        <v>611.9950058870121</v>
      </c>
      <c r="IB63" s="276">
        <f t="shared" si="202"/>
        <v>0</v>
      </c>
      <c r="IC63" s="276">
        <f t="shared" si="203"/>
        <v>39.936343687914167</v>
      </c>
      <c r="ID63" s="276">
        <f t="shared" si="204"/>
        <v>79.695355052963308</v>
      </c>
      <c r="IE63" s="276">
        <f t="shared" si="205"/>
        <v>119.27782151707514</v>
      </c>
      <c r="IF63" s="276">
        <f t="shared" si="206"/>
        <v>158.68452700572911</v>
      </c>
      <c r="IG63" s="276">
        <f t="shared" si="207"/>
        <v>202.87178330550819</v>
      </c>
      <c r="IH63" s="276">
        <f t="shared" si="208"/>
        <v>243.35485821236151</v>
      </c>
      <c r="II63" s="276">
        <f t="shared" si="209"/>
        <v>283.75535566979119</v>
      </c>
      <c r="IJ63" s="276">
        <f t="shared" si="210"/>
        <v>324.07344411942807</v>
      </c>
      <c r="IK63" s="276">
        <f t="shared" si="211"/>
        <v>364.30929165931525</v>
      </c>
      <c r="IL63" s="276">
        <f t="shared" si="212"/>
        <v>323.56582935500592</v>
      </c>
      <c r="IM63" s="276">
        <f t="shared" si="213"/>
        <v>355.68741522679062</v>
      </c>
      <c r="IN63" s="276">
        <f t="shared" si="214"/>
        <v>387.75019344522644</v>
      </c>
      <c r="IO63" s="276">
        <f t="shared" si="215"/>
        <v>419.75427167436538</v>
      </c>
      <c r="IP63" s="276">
        <f t="shared" si="216"/>
        <v>451.69975738114994</v>
      </c>
      <c r="IQ63" s="276">
        <f t="shared" si="217"/>
        <v>431.86762349196465</v>
      </c>
      <c r="IR63" s="276">
        <f t="shared" si="218"/>
        <v>471.43389402683903</v>
      </c>
      <c r="IS63" s="276">
        <f t="shared" si="219"/>
        <v>510.89259136181181</v>
      </c>
      <c r="IT63" s="276">
        <f t="shared" si="220"/>
        <v>550.24400796805048</v>
      </c>
      <c r="IU63" s="277">
        <f t="shared" si="221"/>
        <v>589.48843552154881</v>
      </c>
      <c r="IV63" s="74">
        <f t="shared" si="50"/>
        <v>5.2830611151134299</v>
      </c>
      <c r="IW63" s="275">
        <f t="shared" si="51"/>
        <v>21.341021594928954</v>
      </c>
      <c r="IX63" s="275">
        <f t="shared" si="52"/>
        <v>37.492273433314793</v>
      </c>
      <c r="IY63" s="275">
        <f t="shared" si="53"/>
        <v>56.525666575895514</v>
      </c>
      <c r="IZ63" s="275">
        <f t="shared" si="54"/>
        <v>21.372118714452395</v>
      </c>
      <c r="JA63" s="275">
        <f t="shared" si="55"/>
        <v>30.160505679813173</v>
      </c>
      <c r="JB63" s="74">
        <f t="shared" si="56"/>
        <v>5.2819242819580294</v>
      </c>
      <c r="JC63" s="275">
        <f t="shared" si="57"/>
        <v>21.376023429232852</v>
      </c>
      <c r="JD63" s="275">
        <f t="shared" si="58"/>
        <v>37.699872948344265</v>
      </c>
      <c r="JE63" s="275">
        <f t="shared" si="59"/>
        <v>57.368612254547045</v>
      </c>
      <c r="JF63" s="275">
        <f t="shared" si="60"/>
        <v>21.452606886511717</v>
      </c>
      <c r="JG63" s="275">
        <f t="shared" si="61"/>
        <v>30.431608228520549</v>
      </c>
      <c r="JH63" s="524">
        <f t="shared" si="38"/>
        <v>3696.583144046197</v>
      </c>
      <c r="JI63" s="525">
        <f t="shared" si="39"/>
        <v>6260.3397975092157</v>
      </c>
      <c r="JJ63" s="524">
        <f t="shared" si="40"/>
        <v>3493.9151043553575</v>
      </c>
      <c r="JK63" s="525">
        <f t="shared" si="41"/>
        <v>5949.1941822091376</v>
      </c>
      <c r="JL63" s="524">
        <f t="shared" si="42"/>
        <v>7190.4982484015545</v>
      </c>
      <c r="JM63" s="525">
        <f t="shared" si="43"/>
        <v>12209.533979718353</v>
      </c>
      <c r="JN63" s="7">
        <f t="shared" si="62"/>
        <v>19.350683891831775</v>
      </c>
      <c r="JO63" s="7">
        <f t="shared" si="63"/>
        <v>42.679437290053215</v>
      </c>
    </row>
    <row r="64" spans="1:275" s="3" customFormat="1" ht="13.5" customHeight="1" x14ac:dyDescent="0.2">
      <c r="A64" s="3" t="str">
        <f>'2021 estimates'!B64</f>
        <v>El Salvador</v>
      </c>
      <c r="B64" s="3" t="str">
        <f>VLOOKUP(A64,'2021 estimates'!$B$4:$C$218,2)</f>
        <v>SACA</v>
      </c>
      <c r="C64" s="371" t="str">
        <f>VLOOKUP(A64,'2021 estimates'!$B$4:$F$218,4,FALSE)</f>
        <v>Latin America &amp; Caribbean</v>
      </c>
      <c r="D64" s="695">
        <f>'2021 estimates'!Q64</f>
        <v>11.436875924655901</v>
      </c>
      <c r="E64" s="4">
        <f>'2021 estimates'!R64</f>
        <v>3.5384287434060302</v>
      </c>
      <c r="F64" s="47">
        <f>1000*'2021 estimates'!G64/5</f>
        <v>58903.8</v>
      </c>
      <c r="G64" s="47">
        <f t="shared" si="44"/>
        <v>58903.8</v>
      </c>
      <c r="H64" s="47">
        <f>1000*'2021 estimates'!H64/5</f>
        <v>58119.8</v>
      </c>
      <c r="I64" s="47">
        <f>1000*'2021 estimates'!I64/5</f>
        <v>58291.4</v>
      </c>
      <c r="J64" s="47">
        <f>1000*'2021 estimates'!J64/5</f>
        <v>57881.8</v>
      </c>
      <c r="K64" s="47">
        <f>1000*'2021 estimates'!K64/5</f>
        <v>56202</v>
      </c>
      <c r="L64" s="73">
        <f t="shared" si="45"/>
        <v>56202</v>
      </c>
      <c r="M64" s="47">
        <f>1000*'2021 estimates'!L64/5</f>
        <v>55471.6</v>
      </c>
      <c r="N64" s="47">
        <f>1000*'2021 estimates'!M64/5</f>
        <v>55973.2</v>
      </c>
      <c r="O64" s="47">
        <f>1000*'2021 estimates'!N64/5</f>
        <v>57102.8</v>
      </c>
      <c r="P64" s="22">
        <v>0</v>
      </c>
      <c r="Q64" s="124">
        <f>IF('2021 estimates'!AD64&lt;&gt;"",'2021 estimates'!AD64*5/4,IF('2021 estimates'!AL64&lt;&gt;"",'2021 estimates'!AL64*15/14,'2021 estimates'!AN64*15/14))/100000</f>
        <v>4.0624999999999996E-6</v>
      </c>
      <c r="R64" s="124">
        <f>IF('2021 estimates'!AE64&lt;&gt;"",'2021 estimates'!AE64,IF('2021 estimates'!AL64&lt;&gt;"",'2021 estimates'!AL64*15/14,'2021 estimates'!AN64*15/14))/100000</f>
        <v>3.8500000000000001E-5</v>
      </c>
      <c r="S64" s="124">
        <f>IF('2021 estimates'!AF64&lt;&gt;"",'2021 estimates'!AF64,IF('2021 estimates'!AL64&lt;&gt;"",'2021 estimates'!AL64*15/14,'2021 estimates'!AN64*15/14))/100000</f>
        <v>5.3200000000000006E-5</v>
      </c>
      <c r="T64" s="124">
        <f>IF('2021 estimates'!AG64&lt;&gt;"",'2021 estimates'!AG64,'2021 estimates'!$AP64)/100000</f>
        <v>1.2799999999999999E-4</v>
      </c>
      <c r="U64" s="22">
        <v>0</v>
      </c>
      <c r="V64" s="124">
        <f>IF('2021 estimates'!AH64&lt;&gt;"",'2021 estimates'!AH64*5/4,IF('2021 estimates'!AM64&lt;&gt;"",'2021 estimates'!AM64*15/14,'2021 estimates'!AN64*15/14))/100000</f>
        <v>4.0624999999999996E-6</v>
      </c>
      <c r="W64" s="124">
        <f>IF('2021 estimates'!AI64&lt;&gt;"",'2021 estimates'!AI64,IF('2021 estimates'!AM64&lt;&gt;"",'2021 estimates'!AM64*15/14,'2021 estimates'!AN64*15/14))/100000</f>
        <v>3.8500000000000001E-5</v>
      </c>
      <c r="X64" s="124">
        <f>IF('2021 estimates'!AJ64&lt;&gt;"",'2021 estimates'!AJ64,IF('2021 estimates'!AM64&lt;&gt;"",'2021 estimates'!AM64*15/14,'2021 estimates'!AN64*15/14))/100000</f>
        <v>5.3200000000000006E-5</v>
      </c>
      <c r="Y64" s="124">
        <f>IF('2021 estimates'!AK64&lt;&gt;"",'2021 estimates'!AK64,'2021 estimates'!$AQ64)/100000</f>
        <v>1.2799999999999999E-4</v>
      </c>
      <c r="Z64" s="81">
        <f>VLOOKUP($A64,'Mortality-WHO Global Health Obs'!$B$3:$Q$218,7,FALSE)</f>
        <v>1.426E-2</v>
      </c>
      <c r="AA64" s="82">
        <f>VLOOKUP($A64,'Mortality-WHO Global Health Obs'!$B$3:$Q$218,9,FALSE)</f>
        <v>5.8E-4</v>
      </c>
      <c r="AB64" s="82">
        <f>VLOOKUP($A64,'Mortality-WHO Global Health Obs'!$B$3:$Q$218,11,FALSE)</f>
        <v>1.2999999999999999E-4</v>
      </c>
      <c r="AC64" s="82">
        <f>VLOOKUP($A64,'Mortality-WHO Global Health Obs'!$B$3:$Q$218,13,FALSE)</f>
        <v>8.1999999999999998E-4</v>
      </c>
      <c r="AD64" s="82">
        <f>VLOOKUP($A64,'Mortality-WHO Global Health Obs'!$B$3:$Q$218,15,FALSE)</f>
        <v>2.2399999999999998E-3</v>
      </c>
      <c r="AE64" s="81">
        <f>VLOOKUP($A64,'Mortality-WHO Global Health Obs'!$B$3:$Q$218,8,FALSE)</f>
        <v>1.209E-2</v>
      </c>
      <c r="AF64" s="82">
        <f>VLOOKUP($A64,'Mortality-WHO Global Health Obs'!$B$3:$Q$218,10,FALSE)</f>
        <v>5.0000000000000001E-4</v>
      </c>
      <c r="AG64" s="82">
        <f>VLOOKUP($A64,'Mortality-WHO Global Health Obs'!$B$3:$Q$218,12,FALSE)</f>
        <v>1.1E-4</v>
      </c>
      <c r="AH64" s="82">
        <f>VLOOKUP($A64,'Mortality-WHO Global Health Obs'!$B$3:$Q$218,14,FALSE)</f>
        <v>4.2000000000000002E-4</v>
      </c>
      <c r="AI64" s="82">
        <f>VLOOKUP($A64,'Mortality-WHO Global Health Obs'!$B$3:$Q$218,16,FALSE)</f>
        <v>6.2E-4</v>
      </c>
      <c r="AJ64" s="81">
        <f t="shared" si="233"/>
        <v>5.0457993880969991E-2</v>
      </c>
      <c r="AK64" s="82">
        <f t="shared" si="237"/>
        <v>2.0522886711754973E-3</v>
      </c>
      <c r="AL64" s="82">
        <f t="shared" si="238"/>
        <v>4.5999573664278387E-4</v>
      </c>
      <c r="AM64" s="82">
        <f t="shared" si="239"/>
        <v>2.9015115695929447E-3</v>
      </c>
      <c r="AN64" s="82">
        <f t="shared" si="240"/>
        <v>7.9260803852295066E-3</v>
      </c>
      <c r="AO64" s="81">
        <f t="shared" si="241"/>
        <v>4.2779603507778909E-2</v>
      </c>
      <c r="AP64" s="82">
        <f t="shared" si="242"/>
        <v>1.7692143717030152E-3</v>
      </c>
      <c r="AQ64" s="82">
        <f t="shared" si="243"/>
        <v>3.8922716177466335E-4</v>
      </c>
      <c r="AR64" s="82">
        <f t="shared" si="244"/>
        <v>1.4861400722305327E-3</v>
      </c>
      <c r="AS64" s="82">
        <f t="shared" si="245"/>
        <v>2.1938258209117387E-3</v>
      </c>
      <c r="AT64" s="272">
        <f t="shared" si="46"/>
        <v>0</v>
      </c>
      <c r="AU64" s="266">
        <f t="shared" si="2"/>
        <v>0.23929668749999999</v>
      </c>
      <c r="AV64" s="266">
        <f t="shared" si="3"/>
        <v>2.2376123000000003</v>
      </c>
      <c r="AW64" s="266">
        <f t="shared" si="4"/>
        <v>3.1011024800000002</v>
      </c>
      <c r="AX64" s="266">
        <f t="shared" si="47"/>
        <v>7.4088703999999996</v>
      </c>
      <c r="AY64" s="272">
        <f t="shared" si="48"/>
        <v>0</v>
      </c>
      <c r="AZ64" s="266">
        <f t="shared" si="5"/>
        <v>0.22832062499999997</v>
      </c>
      <c r="BA64" s="266">
        <f t="shared" si="6"/>
        <v>2.1356565999999999</v>
      </c>
      <c r="BB64" s="266">
        <f t="shared" si="7"/>
        <v>2.97777424</v>
      </c>
      <c r="BC64" s="266">
        <f t="shared" si="8"/>
        <v>7.3091584000000003</v>
      </c>
      <c r="BD64" s="74">
        <f t="shared" si="49"/>
        <v>0</v>
      </c>
      <c r="BE64" s="515">
        <f t="shared" si="64"/>
        <v>0</v>
      </c>
      <c r="BF64" s="515">
        <f t="shared" si="65"/>
        <v>0.23905138636007062</v>
      </c>
      <c r="BG64" s="515">
        <f t="shared" si="66"/>
        <v>0.47761267335279567</v>
      </c>
      <c r="BH64" s="515">
        <f t="shared" si="67"/>
        <v>0.71568486577213819</v>
      </c>
      <c r="BI64" s="515">
        <f t="shared" si="68"/>
        <v>0.94058111141535516</v>
      </c>
      <c r="BJ64" s="515">
        <f t="shared" si="69"/>
        <v>3.1772463199007372</v>
      </c>
      <c r="BK64" s="515">
        <f t="shared" si="70"/>
        <v>5.4128829085244323</v>
      </c>
      <c r="BL64" s="515">
        <f t="shared" si="71"/>
        <v>7.6474913503383819</v>
      </c>
      <c r="BM64" s="515">
        <f t="shared" si="72"/>
        <v>9.8810721181769772</v>
      </c>
      <c r="BN64" s="515">
        <f t="shared" si="73"/>
        <v>12.149391433463705</v>
      </c>
      <c r="BO64" s="515">
        <f t="shared" si="74"/>
        <v>15.210800983888218</v>
      </c>
      <c r="BP64" s="515">
        <f t="shared" si="75"/>
        <v>18.263340693278863</v>
      </c>
      <c r="BQ64" s="515">
        <f t="shared" si="76"/>
        <v>21.307036260281535</v>
      </c>
      <c r="BR64" s="515">
        <f t="shared" si="77"/>
        <v>24.341913309085275</v>
      </c>
      <c r="BS64" s="515">
        <f t="shared" si="78"/>
        <v>27.175688889056516</v>
      </c>
      <c r="BT64" s="515">
        <f t="shared" si="79"/>
        <v>34.34076837272081</v>
      </c>
      <c r="BU64" s="515">
        <f t="shared" si="80"/>
        <v>41.449281331979208</v>
      </c>
      <c r="BV64" s="515">
        <f t="shared" si="81"/>
        <v>48.5016743455041</v>
      </c>
      <c r="BW64" s="516">
        <f t="shared" si="82"/>
        <v>55.498390466340076</v>
      </c>
      <c r="BX64" s="515">
        <v>0</v>
      </c>
      <c r="BY64" s="515">
        <f t="shared" si="83"/>
        <v>0</v>
      </c>
      <c r="BZ64" s="515">
        <f t="shared" si="84"/>
        <v>0.22811882949683604</v>
      </c>
      <c r="CA64" s="515">
        <f t="shared" si="85"/>
        <v>0.45583442469121266</v>
      </c>
      <c r="CB64" s="515">
        <f t="shared" si="86"/>
        <v>0.68314749836033928</v>
      </c>
      <c r="CC64" s="515">
        <f t="shared" si="87"/>
        <v>0.89823165765188007</v>
      </c>
      <c r="CD64" s="515">
        <f t="shared" si="88"/>
        <v>3.033123162622227</v>
      </c>
      <c r="CE64" s="515">
        <f t="shared" si="89"/>
        <v>5.1671838715260838</v>
      </c>
      <c r="CF64" s="515">
        <f t="shared" si="90"/>
        <v>7.3004141076689217</v>
      </c>
      <c r="CG64" s="515">
        <f t="shared" si="91"/>
        <v>9.4328141942303976</v>
      </c>
      <c r="CH64" s="515">
        <f t="shared" si="92"/>
        <v>11.668954995627171</v>
      </c>
      <c r="CI64" s="515">
        <f t="shared" si="93"/>
        <v>14.627189362285778</v>
      </c>
      <c r="CJ64" s="515">
        <f t="shared" si="94"/>
        <v>17.581030643487765</v>
      </c>
      <c r="CK64" s="515">
        <f t="shared" si="95"/>
        <v>20.530485363124559</v>
      </c>
      <c r="CL64" s="515">
        <f t="shared" si="96"/>
        <v>23.475560035399376</v>
      </c>
      <c r="CM64" s="515">
        <f t="shared" si="97"/>
        <v>26.949370020719151</v>
      </c>
      <c r="CN64" s="515">
        <f t="shared" si="98"/>
        <v>34.191462279311622</v>
      </c>
      <c r="CO64" s="515">
        <f t="shared" si="99"/>
        <v>41.417684063802916</v>
      </c>
      <c r="CP64" s="515">
        <f t="shared" si="100"/>
        <v>48.628070153085545</v>
      </c>
      <c r="CQ64" s="516">
        <f t="shared" si="101"/>
        <v>55.822655249836814</v>
      </c>
      <c r="CR64" s="515">
        <f t="shared" si="102"/>
        <v>0</v>
      </c>
      <c r="CS64" s="515">
        <f t="shared" si="103"/>
        <v>0.11964834375</v>
      </c>
      <c r="CT64" s="515">
        <f t="shared" si="104"/>
        <v>0.35869973011007061</v>
      </c>
      <c r="CU64" s="515">
        <f t="shared" si="105"/>
        <v>0.59726101710279567</v>
      </c>
      <c r="CV64" s="515">
        <f t="shared" si="106"/>
        <v>0.83533320952213819</v>
      </c>
      <c r="CW64" s="515">
        <f t="shared" si="107"/>
        <v>2.0593872614153552</v>
      </c>
      <c r="CX64" s="515">
        <f t="shared" si="108"/>
        <v>4.2960524699007374</v>
      </c>
      <c r="CY64" s="515">
        <f t="shared" si="109"/>
        <v>6.5316890585244325</v>
      </c>
      <c r="CZ64" s="515">
        <f t="shared" si="110"/>
        <v>8.7662975003383821</v>
      </c>
      <c r="DA64" s="515">
        <f t="shared" si="111"/>
        <v>10.999878268176978</v>
      </c>
      <c r="DB64" s="515">
        <f t="shared" si="112"/>
        <v>13.699942673463706</v>
      </c>
      <c r="DC64" s="515">
        <f t="shared" si="113"/>
        <v>16.761352223888217</v>
      </c>
      <c r="DD64" s="515">
        <f t="shared" si="114"/>
        <v>19.813891933278864</v>
      </c>
      <c r="DE64" s="515">
        <f t="shared" si="115"/>
        <v>22.857587500281536</v>
      </c>
      <c r="DF64" s="515">
        <f t="shared" si="116"/>
        <v>25.892464549085275</v>
      </c>
      <c r="DG64" s="515">
        <f t="shared" si="117"/>
        <v>30.880124089056515</v>
      </c>
      <c r="DH64" s="515">
        <f t="shared" si="118"/>
        <v>38.045203572720808</v>
      </c>
      <c r="DI64" s="515">
        <f t="shared" si="119"/>
        <v>45.153716531979207</v>
      </c>
      <c r="DJ64" s="515">
        <f t="shared" si="120"/>
        <v>52.206109545504098</v>
      </c>
      <c r="DK64" s="516">
        <f t="shared" si="121"/>
        <v>59.202825666340075</v>
      </c>
      <c r="DL64" s="515">
        <f t="shared" si="122"/>
        <v>0</v>
      </c>
      <c r="DM64" s="515">
        <f t="shared" si="123"/>
        <v>0.11416031249999999</v>
      </c>
      <c r="DN64" s="515">
        <f t="shared" si="124"/>
        <v>0.34227914199683601</v>
      </c>
      <c r="DO64" s="515">
        <f t="shared" si="125"/>
        <v>0.56999473719121263</v>
      </c>
      <c r="DP64" s="515">
        <f t="shared" si="126"/>
        <v>0.79730781086033931</v>
      </c>
      <c r="DQ64" s="515">
        <f t="shared" si="127"/>
        <v>1.96605995765188</v>
      </c>
      <c r="DR64" s="515">
        <f t="shared" si="128"/>
        <v>4.100951462622227</v>
      </c>
      <c r="DS64" s="515">
        <f t="shared" si="129"/>
        <v>6.2350121715260833</v>
      </c>
      <c r="DT64" s="515">
        <f t="shared" si="130"/>
        <v>8.3682424076689212</v>
      </c>
      <c r="DU64" s="515">
        <f t="shared" si="131"/>
        <v>10.500642494230398</v>
      </c>
      <c r="DV64" s="515">
        <f t="shared" si="132"/>
        <v>13.157842115627171</v>
      </c>
      <c r="DW64" s="515">
        <f t="shared" si="133"/>
        <v>16.116076482285777</v>
      </c>
      <c r="DX64" s="515">
        <f t="shared" si="134"/>
        <v>19.069917763487766</v>
      </c>
      <c r="DY64" s="515">
        <f t="shared" si="135"/>
        <v>22.01937248312456</v>
      </c>
      <c r="DZ64" s="515">
        <f t="shared" si="136"/>
        <v>24.964447155399377</v>
      </c>
      <c r="EA64" s="515">
        <f t="shared" si="137"/>
        <v>30.603949220719151</v>
      </c>
      <c r="EB64" s="515">
        <f t="shared" si="138"/>
        <v>37.846041479311623</v>
      </c>
      <c r="EC64" s="515">
        <f t="shared" si="139"/>
        <v>45.072263263802917</v>
      </c>
      <c r="ED64" s="515">
        <f t="shared" si="140"/>
        <v>52.282649353085546</v>
      </c>
      <c r="EE64" s="516">
        <f t="shared" si="141"/>
        <v>59.477234449836814</v>
      </c>
      <c r="EF64" s="276">
        <f t="shared" si="142"/>
        <v>0</v>
      </c>
      <c r="EG64" s="276">
        <f t="shared" si="143"/>
        <v>2.4530113992936401E-4</v>
      </c>
      <c r="EH64" s="276">
        <f t="shared" si="144"/>
        <v>7.3540050727493277E-4</v>
      </c>
      <c r="EI64" s="276">
        <f t="shared" si="145"/>
        <v>1.2244950806574548E-3</v>
      </c>
      <c r="EJ64" s="276">
        <f t="shared" si="146"/>
        <v>1.7125869200896042E-3</v>
      </c>
      <c r="EK64" s="276">
        <f t="shared" si="147"/>
        <v>9.470915146179772E-4</v>
      </c>
      <c r="EL64" s="276">
        <f t="shared" si="148"/>
        <v>1.9757113763053278E-3</v>
      </c>
      <c r="EM64" s="276">
        <f t="shared" si="149"/>
        <v>3.0038581860509558E-3</v>
      </c>
      <c r="EN64" s="276">
        <f t="shared" si="150"/>
        <v>4.031532161406697E-3</v>
      </c>
      <c r="EO64" s="276">
        <f t="shared" si="151"/>
        <v>5.0587335198243391E-3</v>
      </c>
      <c r="EP64" s="276">
        <f t="shared" si="152"/>
        <v>3.969292957548741E-2</v>
      </c>
      <c r="EQ64" s="276">
        <f t="shared" si="153"/>
        <v>4.8562770609355189E-2</v>
      </c>
      <c r="ER64" s="276">
        <f t="shared" si="154"/>
        <v>5.7406912997331201E-2</v>
      </c>
      <c r="ES64" s="276">
        <f t="shared" si="155"/>
        <v>6.6225431196262868E-2</v>
      </c>
      <c r="ET64" s="276">
        <f t="shared" si="156"/>
        <v>7.5018399447273343E-2</v>
      </c>
      <c r="EU64" s="276">
        <f t="shared" si="157"/>
        <v>0.24379091633570532</v>
      </c>
      <c r="EV64" s="276">
        <f t="shared" si="158"/>
        <v>0.30035744074160031</v>
      </c>
      <c r="EW64" s="276">
        <f t="shared" si="159"/>
        <v>0.35647738647510818</v>
      </c>
      <c r="EX64" s="276">
        <f t="shared" si="160"/>
        <v>0.41215427916402259</v>
      </c>
      <c r="EY64" s="277">
        <f t="shared" si="161"/>
        <v>0.46739161660218054</v>
      </c>
      <c r="EZ64" s="276">
        <f t="shared" si="162"/>
        <v>0</v>
      </c>
      <c r="FA64" s="276">
        <f t="shared" si="163"/>
        <v>2.0179550316394148E-4</v>
      </c>
      <c r="FB64" s="276">
        <f t="shared" si="164"/>
        <v>6.0502980562333083E-4</v>
      </c>
      <c r="FC64" s="276">
        <f t="shared" si="165"/>
        <v>1.0075513308734096E-3</v>
      </c>
      <c r="FD64" s="276">
        <f t="shared" si="166"/>
        <v>1.4093613388549797E-3</v>
      </c>
      <c r="FE64" s="276">
        <f t="shared" si="167"/>
        <v>7.6509502965297488E-4</v>
      </c>
      <c r="FF64" s="276">
        <f t="shared" si="168"/>
        <v>1.5958910961432259E-3</v>
      </c>
      <c r="FG64" s="276">
        <f t="shared" si="169"/>
        <v>2.4263638571622205E-3</v>
      </c>
      <c r="FH64" s="276">
        <f t="shared" si="170"/>
        <v>3.2565134385247434E-3</v>
      </c>
      <c r="FI64" s="276">
        <f t="shared" si="171"/>
        <v>4.0863399659966174E-3</v>
      </c>
      <c r="FJ64" s="276">
        <f t="shared" si="172"/>
        <v>1.9539873341392969E-2</v>
      </c>
      <c r="FK64" s="276">
        <f t="shared" si="173"/>
        <v>2.3932958798013056E-2</v>
      </c>
      <c r="FL64" s="276">
        <f t="shared" si="174"/>
        <v>2.8319520363204301E-2</v>
      </c>
      <c r="FM64" s="276">
        <f t="shared" si="175"/>
        <v>3.2699567725182364E-2</v>
      </c>
      <c r="FN64" s="276">
        <f t="shared" si="176"/>
        <v>3.7073110557775575E-2</v>
      </c>
      <c r="FO64" s="276">
        <f t="shared" si="177"/>
        <v>6.7066141407529853E-2</v>
      </c>
      <c r="FP64" s="276">
        <f t="shared" si="178"/>
        <v>8.2936615508706221E-2</v>
      </c>
      <c r="FQ64" s="276">
        <f t="shared" si="179"/>
        <v>9.8772310717374384E-2</v>
      </c>
      <c r="FR64" s="276">
        <f t="shared" si="180"/>
        <v>0.11457330324873474</v>
      </c>
      <c r="FS64" s="277">
        <f t="shared" si="181"/>
        <v>0.13033966915096809</v>
      </c>
      <c r="FT64" s="74">
        <f>SUM($EF64:EF64)</f>
        <v>0</v>
      </c>
      <c r="FU64" s="276">
        <f>SUM($EF64:EG64)</f>
        <v>2.4530113992936401E-4</v>
      </c>
      <c r="FV64" s="276">
        <f>SUM($EF64:EH64)</f>
        <v>9.8070164720429672E-4</v>
      </c>
      <c r="FW64" s="276">
        <f>SUM($EF64:EI64)</f>
        <v>2.2051967278617513E-3</v>
      </c>
      <c r="FX64" s="276">
        <f>SUM($EF64:EJ64)</f>
        <v>3.9177836479513551E-3</v>
      </c>
      <c r="FY64" s="276">
        <f>SUM($EF64:EK64)</f>
        <v>4.8648751625693324E-3</v>
      </c>
      <c r="FZ64" s="276">
        <f>SUM($EF64:EL64)</f>
        <v>6.8405865388746602E-3</v>
      </c>
      <c r="GA64" s="276">
        <f>SUM($EF64:EM64)</f>
        <v>9.8444447249256169E-3</v>
      </c>
      <c r="GB64" s="276">
        <f>SUM($EF64:EN64)</f>
        <v>1.3875976886332315E-2</v>
      </c>
      <c r="GC64" s="276">
        <f>SUM($EF64:EO64)</f>
        <v>1.8934710406156654E-2</v>
      </c>
      <c r="GD64" s="276">
        <f>SUM($EF64:EP64)</f>
        <v>5.8627639981644067E-2</v>
      </c>
      <c r="GE64" s="276">
        <f>SUM($EF64:EQ64)</f>
        <v>0.10719041059099926</v>
      </c>
      <c r="GF64" s="276">
        <f>SUM($EF64:ER64)</f>
        <v>0.16459732358833046</v>
      </c>
      <c r="GG64" s="276">
        <f>SUM($EF64:ES64)</f>
        <v>0.23082275478459333</v>
      </c>
      <c r="GH64" s="276">
        <f>SUM($EF64:ET64)</f>
        <v>0.30584115423186664</v>
      </c>
      <c r="GI64" s="276">
        <f>SUM($EF64:EU64)</f>
        <v>0.54963207056757191</v>
      </c>
      <c r="GJ64" s="276">
        <f>SUM($EF64:EV64)</f>
        <v>0.84998951130917222</v>
      </c>
      <c r="GK64" s="276">
        <f>SUM($EF64:EW64)</f>
        <v>1.2064668977842805</v>
      </c>
      <c r="GL64" s="276">
        <f>SUM($EF64:EX64)</f>
        <v>1.6186211769483032</v>
      </c>
      <c r="GM64" s="276">
        <f>SUM($EF64:EY64)</f>
        <v>2.0860127935504837</v>
      </c>
      <c r="GN64" s="74">
        <f>SUM($EZ64:EZ64)</f>
        <v>0</v>
      </c>
      <c r="GO64" s="276">
        <f>SUM($EZ64:FA64)</f>
        <v>2.0179550316394148E-4</v>
      </c>
      <c r="GP64" s="276">
        <f>SUM($EZ64:FB64)</f>
        <v>8.0682530878727228E-4</v>
      </c>
      <c r="GQ64" s="276">
        <f>SUM($EZ64:FC64)</f>
        <v>1.814376639660682E-3</v>
      </c>
      <c r="GR64" s="276">
        <f>SUM($EZ64:FD64)</f>
        <v>3.2237379785156617E-3</v>
      </c>
      <c r="GS64" s="276">
        <f>SUM($EZ64:FE64)</f>
        <v>3.9888330081686366E-3</v>
      </c>
      <c r="GT64" s="276">
        <f>SUM($EZ64:FF64)</f>
        <v>5.5847241043118622E-3</v>
      </c>
      <c r="GU64" s="276">
        <f>SUM($EZ64:FG64)</f>
        <v>8.0110879614740827E-3</v>
      </c>
      <c r="GV64" s="276">
        <f>SUM($EZ64:FH64)</f>
        <v>1.1267601399998826E-2</v>
      </c>
      <c r="GW64" s="276">
        <f>SUM($EZ64:FI64)</f>
        <v>1.5353941365995443E-2</v>
      </c>
      <c r="GX64" s="276">
        <f>SUM($EZ64:FJ64)</f>
        <v>3.4893814707388414E-2</v>
      </c>
      <c r="GY64" s="276">
        <f>SUM($EZ64:FK64)</f>
        <v>5.882677350540147E-2</v>
      </c>
      <c r="GZ64" s="276">
        <f>SUM($EZ64:FL64)</f>
        <v>8.714629386860577E-2</v>
      </c>
      <c r="HA64" s="276">
        <f>SUM($EZ64:FM64)</f>
        <v>0.11984586159378813</v>
      </c>
      <c r="HB64" s="276">
        <f>SUM($EZ64:FN64)</f>
        <v>0.1569189721515637</v>
      </c>
      <c r="HC64" s="276">
        <f>SUM($EZ64:FO64)</f>
        <v>0.22398511355909356</v>
      </c>
      <c r="HD64" s="276">
        <f>SUM($EZ64:FP64)</f>
        <v>0.3069217290677998</v>
      </c>
      <c r="HE64" s="276">
        <f>SUM($EZ64:FQ64)</f>
        <v>0.40569403978517415</v>
      </c>
      <c r="HF64" s="276">
        <f>SUM($EZ64:FR64)</f>
        <v>0.52026734303390887</v>
      </c>
      <c r="HG64" s="277">
        <f>SUM($EZ64:FS64)</f>
        <v>0.65060701218487693</v>
      </c>
      <c r="HH64" s="74">
        <f t="shared" si="234"/>
        <v>0</v>
      </c>
      <c r="HI64" s="276">
        <f t="shared" si="183"/>
        <v>0.23905138636007062</v>
      </c>
      <c r="HJ64" s="276">
        <f t="shared" si="184"/>
        <v>0.47761267335279567</v>
      </c>
      <c r="HK64" s="276">
        <f t="shared" si="185"/>
        <v>0.71568486577213819</v>
      </c>
      <c r="HL64" s="276">
        <f t="shared" si="186"/>
        <v>0.95326896635204861</v>
      </c>
      <c r="HM64" s="276">
        <f t="shared" si="187"/>
        <v>3.1772463199007372</v>
      </c>
      <c r="HN64" s="276">
        <f t="shared" si="188"/>
        <v>5.4128829085244323</v>
      </c>
      <c r="HO64" s="276">
        <f t="shared" si="189"/>
        <v>7.6474913503383819</v>
      </c>
      <c r="HP64" s="276">
        <f t="shared" si="190"/>
        <v>9.8810721181769772</v>
      </c>
      <c r="HQ64" s="276">
        <f t="shared" si="191"/>
        <v>12.113625684657153</v>
      </c>
      <c r="HR64" s="276">
        <f t="shared" si="192"/>
        <v>15.210800983888218</v>
      </c>
      <c r="HS64" s="276">
        <f t="shared" si="193"/>
        <v>18.263340693278863</v>
      </c>
      <c r="HT64" s="276">
        <f t="shared" si="194"/>
        <v>21.307036260281535</v>
      </c>
      <c r="HU64" s="276">
        <f t="shared" si="195"/>
        <v>24.341913309085275</v>
      </c>
      <c r="HV64" s="276">
        <f t="shared" si="196"/>
        <v>27.367997389638003</v>
      </c>
      <c r="HW64" s="276">
        <f t="shared" si="197"/>
        <v>34.34076837272081</v>
      </c>
      <c r="HX64" s="276">
        <f t="shared" si="198"/>
        <v>41.449281331979208</v>
      </c>
      <c r="HY64" s="276">
        <f t="shared" si="199"/>
        <v>48.5016743455041</v>
      </c>
      <c r="HZ64" s="276">
        <f t="shared" si="200"/>
        <v>55.498390466340076</v>
      </c>
      <c r="IA64" s="277">
        <f t="shared" si="201"/>
        <v>62.439869249737896</v>
      </c>
      <c r="IB64" s="276">
        <f t="shared" si="202"/>
        <v>0</v>
      </c>
      <c r="IC64" s="276">
        <f t="shared" si="203"/>
        <v>0.22811882949683604</v>
      </c>
      <c r="ID64" s="276">
        <f t="shared" si="204"/>
        <v>0.45583442469121266</v>
      </c>
      <c r="IE64" s="276">
        <f t="shared" si="205"/>
        <v>0.68314749836033928</v>
      </c>
      <c r="IF64" s="276">
        <f t="shared" si="206"/>
        <v>0.91005876202148428</v>
      </c>
      <c r="IG64" s="276">
        <f t="shared" si="207"/>
        <v>3.033123162622227</v>
      </c>
      <c r="IH64" s="276">
        <f t="shared" si="208"/>
        <v>5.1671838715260838</v>
      </c>
      <c r="II64" s="276">
        <f t="shared" si="209"/>
        <v>7.3004141076689217</v>
      </c>
      <c r="IJ64" s="276">
        <f t="shared" si="210"/>
        <v>9.4328141942303976</v>
      </c>
      <c r="IK64" s="276">
        <f t="shared" si="211"/>
        <v>11.564384454264401</v>
      </c>
      <c r="IL64" s="276">
        <f t="shared" si="212"/>
        <v>14.627189362285778</v>
      </c>
      <c r="IM64" s="276">
        <f t="shared" si="213"/>
        <v>17.581030643487765</v>
      </c>
      <c r="IN64" s="276">
        <f t="shared" si="214"/>
        <v>20.530485363124559</v>
      </c>
      <c r="IO64" s="276">
        <f t="shared" si="215"/>
        <v>23.475560035399376</v>
      </c>
      <c r="IP64" s="276">
        <f t="shared" si="216"/>
        <v>26.4162611648416</v>
      </c>
      <c r="IQ64" s="276">
        <f t="shared" si="217"/>
        <v>34.191462279311622</v>
      </c>
      <c r="IR64" s="276">
        <f t="shared" si="218"/>
        <v>41.417684063802916</v>
      </c>
      <c r="IS64" s="276">
        <f t="shared" si="219"/>
        <v>48.628070153085545</v>
      </c>
      <c r="IT64" s="276">
        <f t="shared" si="220"/>
        <v>55.822655249836814</v>
      </c>
      <c r="IU64" s="277">
        <f t="shared" si="221"/>
        <v>63.001473980685844</v>
      </c>
      <c r="IV64" s="74">
        <f t="shared" si="50"/>
        <v>0.64816986634513518</v>
      </c>
      <c r="IW64" s="275">
        <f t="shared" si="51"/>
        <v>11.233967114469348</v>
      </c>
      <c r="IX64" s="275">
        <f t="shared" si="52"/>
        <v>33.926714972735169</v>
      </c>
      <c r="IY64" s="275">
        <f t="shared" si="53"/>
        <v>77.605704586222743</v>
      </c>
      <c r="IZ64" s="275">
        <f t="shared" si="54"/>
        <v>15.269617317849884</v>
      </c>
      <c r="JA64" s="275">
        <f t="shared" si="55"/>
        <v>30.853639134943098</v>
      </c>
      <c r="JB64" s="74">
        <f t="shared" si="56"/>
        <v>0.6484218118782713</v>
      </c>
      <c r="JC64" s="275">
        <f t="shared" si="57"/>
        <v>11.236323953881184</v>
      </c>
      <c r="JD64" s="275">
        <f t="shared" si="58"/>
        <v>34.036600903479474</v>
      </c>
      <c r="JE64" s="275">
        <f t="shared" si="59"/>
        <v>78.817603951728941</v>
      </c>
      <c r="JF64" s="275">
        <f t="shared" si="60"/>
        <v>15.307115556412976</v>
      </c>
      <c r="JG64" s="275">
        <f t="shared" si="61"/>
        <v>31.184737655241968</v>
      </c>
      <c r="JH64" s="524">
        <f t="shared" si="38"/>
        <v>133.43656516172257</v>
      </c>
      <c r="JI64" s="525">
        <f t="shared" si="39"/>
        <v>358.03445874766396</v>
      </c>
      <c r="JJ64" s="524">
        <f t="shared" si="40"/>
        <v>128.24384701009677</v>
      </c>
      <c r="JK64" s="525">
        <f t="shared" si="41"/>
        <v>353.27914075683611</v>
      </c>
      <c r="JL64" s="524">
        <f t="shared" si="42"/>
        <v>261.68041217181934</v>
      </c>
      <c r="JM64" s="525">
        <f t="shared" si="43"/>
        <v>711.31359950450008</v>
      </c>
      <c r="JN64" s="7">
        <f t="shared" si="62"/>
        <v>0.46276012638343034</v>
      </c>
      <c r="JO64" s="7">
        <f t="shared" si="63"/>
        <v>2.7366198057353608</v>
      </c>
    </row>
    <row r="65" spans="1:275" s="3" customFormat="1" ht="13.5" customHeight="1" x14ac:dyDescent="0.2">
      <c r="A65" s="3" t="str">
        <f>'2021 estimates'!B65</f>
        <v>Equatorial Guinea</v>
      </c>
      <c r="B65" s="3" t="str">
        <f>VLOOKUP(A65,'2021 estimates'!$B$4:$C$218,2)</f>
        <v>AFR</v>
      </c>
      <c r="C65" s="371" t="str">
        <f>VLOOKUP(A65,'2021 estimates'!$B$4:$F$218,4,FALSE)</f>
        <v>Sub-Saharan Africa</v>
      </c>
      <c r="D65" s="695">
        <f>'2021 estimates'!Q65</f>
        <v>60.412524959319803</v>
      </c>
      <c r="E65" s="4">
        <f>'2021 estimates'!R65</f>
        <v>92.051868704384589</v>
      </c>
      <c r="F65" s="47">
        <f>1000*'2021 estimates'!G65/5</f>
        <v>20678.8</v>
      </c>
      <c r="G65" s="47">
        <f t="shared" si="44"/>
        <v>20678.8</v>
      </c>
      <c r="H65" s="47">
        <f>1000*'2021 estimates'!H65/5</f>
        <v>17992.400000000001</v>
      </c>
      <c r="I65" s="47">
        <f>1000*'2021 estimates'!I65/5</f>
        <v>15477.4</v>
      </c>
      <c r="J65" s="47">
        <f>1000*'2021 estimates'!J65/5</f>
        <v>13243.8</v>
      </c>
      <c r="K65" s="47">
        <f>1000*'2021 estimates'!K65/5</f>
        <v>20233.599999999999</v>
      </c>
      <c r="L65" s="73">
        <f t="shared" si="45"/>
        <v>20233.599999999999</v>
      </c>
      <c r="M65" s="47">
        <f>1000*'2021 estimates'!L65/5</f>
        <v>17512</v>
      </c>
      <c r="N65" s="47">
        <f>1000*'2021 estimates'!M65/5</f>
        <v>14891.6</v>
      </c>
      <c r="O65" s="47">
        <f>1000*'2021 estimates'!N65/5</f>
        <v>12615.6</v>
      </c>
      <c r="P65" s="22">
        <v>0</v>
      </c>
      <c r="Q65" s="124">
        <f>IF('2021 estimates'!AD65&lt;&gt;"",'2021 estimates'!AD65*5/4,IF('2021 estimates'!AL65&lt;&gt;"",'2021 estimates'!AL65*15/14,'2021 estimates'!AN65*15/14))/100000</f>
        <v>1.8214285714285715E-5</v>
      </c>
      <c r="R65" s="124">
        <f>IF('2021 estimates'!AE65&lt;&gt;"",'2021 estimates'!AE65,IF('2021 estimates'!AL65&lt;&gt;"",'2021 estimates'!AL65*15/14,'2021 estimates'!AN65*15/14))/100000</f>
        <v>1.8214285714285715E-5</v>
      </c>
      <c r="S65" s="124">
        <f>IF('2021 estimates'!AF65&lt;&gt;"",'2021 estimates'!AF65,IF('2021 estimates'!AL65&lt;&gt;"",'2021 estimates'!AL65*15/14,'2021 estimates'!AN65*15/14))/100000</f>
        <v>1.8214285714285715E-5</v>
      </c>
      <c r="T65" s="124">
        <f>IF('2021 estimates'!AG65&lt;&gt;"",'2021 estimates'!AG65,'2021 estimates'!$AP65)/100000</f>
        <v>1.0049379403022246E-4</v>
      </c>
      <c r="U65" s="22">
        <v>0</v>
      </c>
      <c r="V65" s="124">
        <f>IF('2021 estimates'!AH65&lt;&gt;"",'2021 estimates'!AH65*5/4,IF('2021 estimates'!AM65&lt;&gt;"",'2021 estimates'!AM65*15/14,'2021 estimates'!AN65*15/14))/100000</f>
        <v>1.8214285714285715E-5</v>
      </c>
      <c r="W65" s="124">
        <f>IF('2021 estimates'!AI65&lt;&gt;"",'2021 estimates'!AI65,IF('2021 estimates'!AM65&lt;&gt;"",'2021 estimates'!AM65*15/14,'2021 estimates'!AN65*15/14))/100000</f>
        <v>1.8214285714285715E-5</v>
      </c>
      <c r="X65" s="124">
        <f>IF('2021 estimates'!AJ65&lt;&gt;"",'2021 estimates'!AJ65,IF('2021 estimates'!AM65&lt;&gt;"",'2021 estimates'!AM65*15/14,'2021 estimates'!AN65*15/14))/100000</f>
        <v>1.8214285714285715E-5</v>
      </c>
      <c r="Y65" s="124">
        <f>IF('2021 estimates'!AK65&lt;&gt;"",'2021 estimates'!AK65,'2021 estimates'!$AQ65)/100000</f>
        <v>1.0049379403022246E-4</v>
      </c>
      <c r="Z65" s="81">
        <f>VLOOKUP($A65,'Mortality-WHO Global Health Obs'!$B$3:$Q$218,7,FALSE)</f>
        <v>7.5560000000000002E-2</v>
      </c>
      <c r="AA65" s="82">
        <f>VLOOKUP($A65,'Mortality-WHO Global Health Obs'!$B$3:$Q$218,9,FALSE)</f>
        <v>6.6800000000000002E-3</v>
      </c>
      <c r="AB65" s="82">
        <f>VLOOKUP($A65,'Mortality-WHO Global Health Obs'!$B$3:$Q$218,11,FALSE)</f>
        <v>2.7699999999999999E-3</v>
      </c>
      <c r="AC65" s="82">
        <f>VLOOKUP($A65,'Mortality-WHO Global Health Obs'!$B$3:$Q$218,13,FALSE)</f>
        <v>1.2099999999999999E-3</v>
      </c>
      <c r="AD65" s="82">
        <f>VLOOKUP($A65,'Mortality-WHO Global Health Obs'!$B$3:$Q$218,15,FALSE)</f>
        <v>3.2200000000000002E-3</v>
      </c>
      <c r="AE65" s="81">
        <f>VLOOKUP($A65,'Mortality-WHO Global Health Obs'!$B$3:$Q$218,8,FALSE)</f>
        <v>6.3649999999999998E-2</v>
      </c>
      <c r="AF65" s="82">
        <f>VLOOKUP($A65,'Mortality-WHO Global Health Obs'!$B$3:$Q$218,10,FALSE)</f>
        <v>6.6299999999999996E-3</v>
      </c>
      <c r="AG65" s="82">
        <f>VLOOKUP($A65,'Mortality-WHO Global Health Obs'!$B$3:$Q$218,12,FALSE)</f>
        <v>2.5899999999999999E-3</v>
      </c>
      <c r="AH65" s="82">
        <f>VLOOKUP($A65,'Mortality-WHO Global Health Obs'!$B$3:$Q$218,14,FALSE)</f>
        <v>1.1900000000000001E-3</v>
      </c>
      <c r="AI65" s="82">
        <f>VLOOKUP($A65,'Mortality-WHO Global Health Obs'!$B$3:$Q$218,16,FALSE)</f>
        <v>2.6800000000000001E-3</v>
      </c>
      <c r="AJ65" s="81">
        <f t="shared" si="233"/>
        <v>6.9554391993032993</v>
      </c>
      <c r="AK65" s="82">
        <f t="shared" si="237"/>
        <v>0.61490648294528905</v>
      </c>
      <c r="AL65" s="82">
        <f t="shared" si="238"/>
        <v>0.25498367631114532</v>
      </c>
      <c r="AM65" s="82">
        <f t="shared" si="239"/>
        <v>0.11138276113230534</v>
      </c>
      <c r="AN65" s="82">
        <f t="shared" si="240"/>
        <v>0.29640701722811841</v>
      </c>
      <c r="AO65" s="81">
        <f t="shared" si="241"/>
        <v>5.8591014430340786</v>
      </c>
      <c r="AP65" s="82">
        <f t="shared" si="242"/>
        <v>0.61030388951006975</v>
      </c>
      <c r="AQ65" s="82">
        <f t="shared" si="243"/>
        <v>0.23841433994435607</v>
      </c>
      <c r="AR65" s="82">
        <f t="shared" si="244"/>
        <v>0.10954172375821766</v>
      </c>
      <c r="AS65" s="82">
        <f t="shared" si="245"/>
        <v>0.2466990081277507</v>
      </c>
      <c r="AT65" s="272">
        <f t="shared" si="46"/>
        <v>0</v>
      </c>
      <c r="AU65" s="266">
        <f t="shared" si="2"/>
        <v>0.37664957142857142</v>
      </c>
      <c r="AV65" s="266">
        <f t="shared" si="3"/>
        <v>0.32771871428571431</v>
      </c>
      <c r="AW65" s="266">
        <f t="shared" si="4"/>
        <v>0.28190978571428571</v>
      </c>
      <c r="AX65" s="266">
        <f t="shared" si="47"/>
        <v>1.3309197093774601</v>
      </c>
      <c r="AY65" s="272">
        <f t="shared" si="48"/>
        <v>0</v>
      </c>
      <c r="AZ65" s="266">
        <f t="shared" si="5"/>
        <v>0.36854057142857144</v>
      </c>
      <c r="BA65" s="266">
        <f t="shared" si="6"/>
        <v>0.31896857142857143</v>
      </c>
      <c r="BB65" s="266">
        <f t="shared" si="7"/>
        <v>0.27123985714285714</v>
      </c>
      <c r="BC65" s="266">
        <f t="shared" si="8"/>
        <v>1.2677895079676744</v>
      </c>
      <c r="BD65" s="74">
        <f t="shared" si="49"/>
        <v>0</v>
      </c>
      <c r="BE65" s="515">
        <f t="shared" si="64"/>
        <v>0</v>
      </c>
      <c r="BF65" s="515">
        <f t="shared" si="65"/>
        <v>0.29015038845701402</v>
      </c>
      <c r="BG65" s="515">
        <f t="shared" si="66"/>
        <v>0.44703222468804305</v>
      </c>
      <c r="BH65" s="515">
        <f t="shared" si="67"/>
        <v>0.53185689326802577</v>
      </c>
      <c r="BI65" s="515">
        <f t="shared" si="68"/>
        <v>0.50266867156462558</v>
      </c>
      <c r="BJ65" s="515">
        <f t="shared" si="69"/>
        <v>0.6803713542540778</v>
      </c>
      <c r="BK65" s="515">
        <f t="shared" si="70"/>
        <v>0.81807834266976265</v>
      </c>
      <c r="BL65" s="515">
        <f t="shared" si="71"/>
        <v>0.92479150181580128</v>
      </c>
      <c r="BM65" s="515">
        <f t="shared" si="72"/>
        <v>1.0074866392662891</v>
      </c>
      <c r="BN65" s="515">
        <f t="shared" si="73"/>
        <v>0.9217841955174686</v>
      </c>
      <c r="BO65" s="515">
        <f t="shared" si="74"/>
        <v>1.0916773138025515</v>
      </c>
      <c r="BP65" s="515">
        <f t="shared" si="75"/>
        <v>1.2436630631598979</v>
      </c>
      <c r="BQ65" s="515">
        <f t="shared" si="76"/>
        <v>1.3796289471279151</v>
      </c>
      <c r="BR65" s="515">
        <f t="shared" si="77"/>
        <v>1.5012635193254609</v>
      </c>
      <c r="BS65" s="515">
        <f t="shared" si="78"/>
        <v>1.377721222847285</v>
      </c>
      <c r="BT65" s="515">
        <f t="shared" si="79"/>
        <v>2.1845338382023973</v>
      </c>
      <c r="BU65" s="515">
        <f t="shared" si="80"/>
        <v>2.7843867181216844</v>
      </c>
      <c r="BV65" s="515">
        <f t="shared" si="81"/>
        <v>3.2303681897786301</v>
      </c>
      <c r="BW65" s="516">
        <f t="shared" si="82"/>
        <v>3.5619486151123523</v>
      </c>
      <c r="BX65" s="515">
        <v>0</v>
      </c>
      <c r="BY65" s="515">
        <f t="shared" si="83"/>
        <v>0</v>
      </c>
      <c r="BZ65" s="515">
        <f t="shared" si="84"/>
        <v>0.28436328376740538</v>
      </c>
      <c r="CA65" s="515">
        <f t="shared" si="85"/>
        <v>0.43882537459327875</v>
      </c>
      <c r="CB65" s="515">
        <f t="shared" si="86"/>
        <v>0.52272698518874305</v>
      </c>
      <c r="CC65" s="515">
        <f t="shared" si="87"/>
        <v>0.49185956425974336</v>
      </c>
      <c r="CD65" s="515">
        <f t="shared" si="88"/>
        <v>0.67266258676579871</v>
      </c>
      <c r="CE65" s="515">
        <f t="shared" si="89"/>
        <v>0.81511298054526793</v>
      </c>
      <c r="CF65" s="515">
        <f t="shared" si="90"/>
        <v>0.92734625190690245</v>
      </c>
      <c r="CG65" s="515">
        <f t="shared" si="91"/>
        <v>1.0157721724419833</v>
      </c>
      <c r="CH65" s="515">
        <f t="shared" si="92"/>
        <v>0.9230214104117942</v>
      </c>
      <c r="CI65" s="515">
        <f t="shared" si="93"/>
        <v>1.0844216907573079</v>
      </c>
      <c r="CJ65" s="515">
        <f t="shared" si="94"/>
        <v>1.2290758477130521</v>
      </c>
      <c r="CK65" s="515">
        <f t="shared" si="95"/>
        <v>1.3587213791816641</v>
      </c>
      <c r="CL65" s="515">
        <f t="shared" si="96"/>
        <v>1.4749155085693257</v>
      </c>
      <c r="CM65" s="515">
        <f t="shared" si="97"/>
        <v>1.3377147012201525</v>
      </c>
      <c r="CN65" s="515">
        <f t="shared" si="98"/>
        <v>2.1744627598655875</v>
      </c>
      <c r="CO65" s="515">
        <f t="shared" si="99"/>
        <v>2.8282774820106753</v>
      </c>
      <c r="CP65" s="515">
        <f t="shared" si="100"/>
        <v>3.339152513601034</v>
      </c>
      <c r="CQ65" s="516">
        <f t="shared" si="101"/>
        <v>3.7383379235688037</v>
      </c>
      <c r="CR65" s="515">
        <f t="shared" si="102"/>
        <v>0</v>
      </c>
      <c r="CS65" s="515">
        <f t="shared" si="103"/>
        <v>0.18832478571428571</v>
      </c>
      <c r="CT65" s="515">
        <f t="shared" si="104"/>
        <v>0.4784751741712997</v>
      </c>
      <c r="CU65" s="515">
        <f t="shared" si="105"/>
        <v>0.63535701040232873</v>
      </c>
      <c r="CV65" s="515">
        <f t="shared" si="106"/>
        <v>0.72018167898231145</v>
      </c>
      <c r="CW65" s="515">
        <f t="shared" si="107"/>
        <v>0.66652802870748273</v>
      </c>
      <c r="CX65" s="515">
        <f t="shared" si="108"/>
        <v>0.84423071139693495</v>
      </c>
      <c r="CY65" s="515">
        <f t="shared" si="109"/>
        <v>0.9819376998126198</v>
      </c>
      <c r="CZ65" s="515">
        <f t="shared" si="110"/>
        <v>1.0886508589586583</v>
      </c>
      <c r="DA65" s="515">
        <f t="shared" si="111"/>
        <v>1.1713459964091464</v>
      </c>
      <c r="DB65" s="515">
        <f t="shared" si="112"/>
        <v>1.0627390883746115</v>
      </c>
      <c r="DC65" s="515">
        <f t="shared" si="113"/>
        <v>1.2326322066596944</v>
      </c>
      <c r="DD65" s="515">
        <f t="shared" si="114"/>
        <v>1.3846179560170409</v>
      </c>
      <c r="DE65" s="515">
        <f t="shared" si="115"/>
        <v>1.520583839985058</v>
      </c>
      <c r="DF65" s="515">
        <f t="shared" si="116"/>
        <v>1.6422184121826038</v>
      </c>
      <c r="DG65" s="515">
        <f t="shared" si="117"/>
        <v>2.0431810775360151</v>
      </c>
      <c r="DH65" s="515">
        <f t="shared" si="118"/>
        <v>2.8499936928911271</v>
      </c>
      <c r="DI65" s="515">
        <f t="shared" si="119"/>
        <v>3.4498465728104142</v>
      </c>
      <c r="DJ65" s="515">
        <f t="shared" si="120"/>
        <v>3.8958280444673603</v>
      </c>
      <c r="DK65" s="516">
        <f t="shared" si="121"/>
        <v>4.2274084698010821</v>
      </c>
      <c r="DL65" s="515">
        <f t="shared" si="122"/>
        <v>0</v>
      </c>
      <c r="DM65" s="515">
        <f t="shared" si="123"/>
        <v>0.18427028571428572</v>
      </c>
      <c r="DN65" s="515">
        <f t="shared" si="124"/>
        <v>0.4686335694816911</v>
      </c>
      <c r="DO65" s="515">
        <f t="shared" si="125"/>
        <v>0.62309566030756447</v>
      </c>
      <c r="DP65" s="515">
        <f t="shared" si="126"/>
        <v>0.70699727090302877</v>
      </c>
      <c r="DQ65" s="515">
        <f t="shared" si="127"/>
        <v>0.65134384997402905</v>
      </c>
      <c r="DR65" s="515">
        <f t="shared" si="128"/>
        <v>0.83214687248008445</v>
      </c>
      <c r="DS65" s="515">
        <f t="shared" si="129"/>
        <v>0.97459726625955367</v>
      </c>
      <c r="DT65" s="515">
        <f t="shared" si="130"/>
        <v>1.0868305376211882</v>
      </c>
      <c r="DU65" s="515">
        <f t="shared" si="131"/>
        <v>1.175256458156269</v>
      </c>
      <c r="DV65" s="515">
        <f t="shared" si="132"/>
        <v>1.0586413389832228</v>
      </c>
      <c r="DW65" s="515">
        <f t="shared" si="133"/>
        <v>1.2200416193287364</v>
      </c>
      <c r="DX65" s="515">
        <f t="shared" si="134"/>
        <v>1.3646957762844807</v>
      </c>
      <c r="DY65" s="515">
        <f t="shared" si="135"/>
        <v>1.4943413077530927</v>
      </c>
      <c r="DZ65" s="515">
        <f t="shared" si="136"/>
        <v>1.6105354371407543</v>
      </c>
      <c r="EA65" s="515">
        <f t="shared" si="137"/>
        <v>1.9716094552039896</v>
      </c>
      <c r="EB65" s="515">
        <f t="shared" si="138"/>
        <v>2.8083575138494248</v>
      </c>
      <c r="EC65" s="515">
        <f t="shared" si="139"/>
        <v>3.4621722359945126</v>
      </c>
      <c r="ED65" s="515">
        <f t="shared" si="140"/>
        <v>3.9730472675848714</v>
      </c>
      <c r="EE65" s="516">
        <f t="shared" si="141"/>
        <v>4.372232677552641</v>
      </c>
      <c r="EF65" s="276">
        <f t="shared" si="142"/>
        <v>0</v>
      </c>
      <c r="EG65" s="276">
        <f t="shared" si="143"/>
        <v>8.6499182971557384E-2</v>
      </c>
      <c r="EH65" s="276">
        <f t="shared" si="144"/>
        <v>0.21976773519754231</v>
      </c>
      <c r="EI65" s="276">
        <f t="shared" si="145"/>
        <v>0.29182490284858875</v>
      </c>
      <c r="EJ65" s="276">
        <f t="shared" si="146"/>
        <v>0.33078559779998651</v>
      </c>
      <c r="EK65" s="276">
        <f t="shared" si="147"/>
        <v>0.15001603159626212</v>
      </c>
      <c r="EL65" s="276">
        <f t="shared" si="148"/>
        <v>0.1900117258700296</v>
      </c>
      <c r="EM65" s="276">
        <f t="shared" si="149"/>
        <v>0.22100555513967568</v>
      </c>
      <c r="EN65" s="276">
        <f t="shared" si="150"/>
        <v>0.24502357683522652</v>
      </c>
      <c r="EO65" s="276">
        <f t="shared" si="151"/>
        <v>0.26363584191384043</v>
      </c>
      <c r="EP65" s="276">
        <f t="shared" si="152"/>
        <v>0.11201666742920291</v>
      </c>
      <c r="EQ65" s="276">
        <f t="shared" si="153"/>
        <v>0.12992403635693925</v>
      </c>
      <c r="ER65" s="276">
        <f t="shared" si="154"/>
        <v>0.14594390174626878</v>
      </c>
      <c r="ES65" s="276">
        <f t="shared" si="155"/>
        <v>0.16027521351674007</v>
      </c>
      <c r="ET65" s="276">
        <f t="shared" si="156"/>
        <v>0.1730959515236431</v>
      </c>
      <c r="EU65" s="276">
        <f t="shared" si="157"/>
        <v>0.52410709402234779</v>
      </c>
      <c r="EV65" s="276">
        <f t="shared" si="158"/>
        <v>0.73106682945817303</v>
      </c>
      <c r="EW65" s="276">
        <f t="shared" si="159"/>
        <v>0.88493823772051394</v>
      </c>
      <c r="EX65" s="276">
        <f t="shared" si="160"/>
        <v>0.99933928404373784</v>
      </c>
      <c r="EY65" s="277">
        <f t="shared" si="161"/>
        <v>1.0843947179781233</v>
      </c>
      <c r="EZ65" s="276">
        <f t="shared" si="162"/>
        <v>0</v>
      </c>
      <c r="FA65" s="276">
        <f t="shared" si="163"/>
        <v>8.4177287661166028E-2</v>
      </c>
      <c r="FB65" s="276">
        <f t="shared" si="164"/>
        <v>0.21407848060269807</v>
      </c>
      <c r="FC65" s="276">
        <f t="shared" si="165"/>
        <v>0.28463896083310719</v>
      </c>
      <c r="FD65" s="276">
        <f t="shared" si="166"/>
        <v>0.32296641000893489</v>
      </c>
      <c r="FE65" s="276">
        <f t="shared" si="167"/>
        <v>0.13816554892251615</v>
      </c>
      <c r="FF65" s="276">
        <f t="shared" si="168"/>
        <v>0.17651817764910233</v>
      </c>
      <c r="FG65" s="276">
        <f t="shared" si="169"/>
        <v>0.20673530006693694</v>
      </c>
      <c r="FH65" s="276">
        <f t="shared" si="170"/>
        <v>0.23054265089349077</v>
      </c>
      <c r="FI65" s="276">
        <f t="shared" si="171"/>
        <v>0.24929989539682856</v>
      </c>
      <c r="FJ65" s="276">
        <f t="shared" si="172"/>
        <v>0.10983957679734344</v>
      </c>
      <c r="FK65" s="276">
        <f t="shared" si="173"/>
        <v>0.1265857001871129</v>
      </c>
      <c r="FL65" s="276">
        <f t="shared" si="174"/>
        <v>0.14159432567424518</v>
      </c>
      <c r="FM65" s="276">
        <f t="shared" si="175"/>
        <v>0.15504572775519554</v>
      </c>
      <c r="FN65" s="276">
        <f t="shared" si="176"/>
        <v>0.16710147650437487</v>
      </c>
      <c r="FO65" s="276">
        <f t="shared" si="177"/>
        <v>0.4310414493222392</v>
      </c>
      <c r="FP65" s="276">
        <f t="shared" si="178"/>
        <v>0.6139747858225868</v>
      </c>
      <c r="FQ65" s="276">
        <f t="shared" si="179"/>
        <v>0.75691447637731557</v>
      </c>
      <c r="FR65" s="276">
        <f t="shared" si="180"/>
        <v>0.8686040979999049</v>
      </c>
      <c r="FS65" s="277">
        <f t="shared" si="181"/>
        <v>0.95587567057561929</v>
      </c>
      <c r="FT65" s="74">
        <f>SUM($EF65:EF65)</f>
        <v>0</v>
      </c>
      <c r="FU65" s="276">
        <f>SUM($EF65:EG65)</f>
        <v>8.6499182971557384E-2</v>
      </c>
      <c r="FV65" s="276">
        <f>SUM($EF65:EH65)</f>
        <v>0.30626691816909968</v>
      </c>
      <c r="FW65" s="276">
        <f>SUM($EF65:EI65)</f>
        <v>0.59809182101768843</v>
      </c>
      <c r="FX65" s="276">
        <f>SUM($EF65:EJ65)</f>
        <v>0.92887741881767494</v>
      </c>
      <c r="FY65" s="276">
        <f>SUM($EF65:EK65)</f>
        <v>1.0788934504139371</v>
      </c>
      <c r="FZ65" s="276">
        <f>SUM($EF65:EL65)</f>
        <v>1.2689051762839667</v>
      </c>
      <c r="GA65" s="276">
        <f>SUM($EF65:EM65)</f>
        <v>1.4899107314236424</v>
      </c>
      <c r="GB65" s="276">
        <f>SUM($EF65:EN65)</f>
        <v>1.7349343082588689</v>
      </c>
      <c r="GC65" s="276">
        <f>SUM($EF65:EO65)</f>
        <v>1.9985701501727093</v>
      </c>
      <c r="GD65" s="276">
        <f>SUM($EF65:EP65)</f>
        <v>2.110586817601912</v>
      </c>
      <c r="GE65" s="276">
        <f>SUM($EF65:EQ65)</f>
        <v>2.2405108539588512</v>
      </c>
      <c r="GF65" s="276">
        <f>SUM($EF65:ER65)</f>
        <v>2.3864547557051199</v>
      </c>
      <c r="GG65" s="276">
        <f>SUM($EF65:ES65)</f>
        <v>2.5467299692218601</v>
      </c>
      <c r="GH65" s="276">
        <f>SUM($EF65:ET65)</f>
        <v>2.7198259207455031</v>
      </c>
      <c r="GI65" s="276">
        <f>SUM($EF65:EU65)</f>
        <v>3.2439330147678511</v>
      </c>
      <c r="GJ65" s="276">
        <f>SUM($EF65:EV65)</f>
        <v>3.9749998442260241</v>
      </c>
      <c r="GK65" s="276">
        <f>SUM($EF65:EW65)</f>
        <v>4.8599380819465381</v>
      </c>
      <c r="GL65" s="276">
        <f>SUM($EF65:EX65)</f>
        <v>5.8592773659902759</v>
      </c>
      <c r="GM65" s="276">
        <f>SUM($EF65:EY65)</f>
        <v>6.9436720839683996</v>
      </c>
      <c r="GN65" s="74">
        <f>SUM($EZ65:EZ65)</f>
        <v>0</v>
      </c>
      <c r="GO65" s="276">
        <f>SUM($EZ65:FA65)</f>
        <v>8.4177287661166028E-2</v>
      </c>
      <c r="GP65" s="276">
        <f>SUM($EZ65:FB65)</f>
        <v>0.29825576826386413</v>
      </c>
      <c r="GQ65" s="276">
        <f>SUM($EZ65:FC65)</f>
        <v>0.58289472909697126</v>
      </c>
      <c r="GR65" s="276">
        <f>SUM($EZ65:FD65)</f>
        <v>0.90586113910590615</v>
      </c>
      <c r="GS65" s="276">
        <f>SUM($EZ65:FE65)</f>
        <v>1.0440266880284224</v>
      </c>
      <c r="GT65" s="276">
        <f>SUM($EZ65:FF65)</f>
        <v>1.2205448656775246</v>
      </c>
      <c r="GU65" s="276">
        <f>SUM($EZ65:FG65)</f>
        <v>1.4272801657444616</v>
      </c>
      <c r="GV65" s="276">
        <f>SUM($EZ65:FH65)</f>
        <v>1.6578228166379523</v>
      </c>
      <c r="GW65" s="276">
        <f>SUM($EZ65:FI65)</f>
        <v>1.9071227120347809</v>
      </c>
      <c r="GX65" s="276">
        <f>SUM($EZ65:FJ65)</f>
        <v>2.0169622888321244</v>
      </c>
      <c r="GY65" s="276">
        <f>SUM($EZ65:FK65)</f>
        <v>2.143547989019237</v>
      </c>
      <c r="GZ65" s="276">
        <f>SUM($EZ65:FL65)</f>
        <v>2.2851423146934824</v>
      </c>
      <c r="HA65" s="276">
        <f>SUM($EZ65:FM65)</f>
        <v>2.4401880424486779</v>
      </c>
      <c r="HB65" s="276">
        <f>SUM($EZ65:FN65)</f>
        <v>2.6072895189530527</v>
      </c>
      <c r="HC65" s="276">
        <f>SUM($EZ65:FO65)</f>
        <v>3.0383309682752921</v>
      </c>
      <c r="HD65" s="276">
        <f>SUM($EZ65:FP65)</f>
        <v>3.6523057540978789</v>
      </c>
      <c r="HE65" s="276">
        <f>SUM($EZ65:FQ65)</f>
        <v>4.4092202304751948</v>
      </c>
      <c r="HF65" s="276">
        <f>SUM($EZ65:FR65)</f>
        <v>5.2778243284750994</v>
      </c>
      <c r="HG65" s="277">
        <f>SUM($EZ65:FS65)</f>
        <v>6.2336999990507191</v>
      </c>
      <c r="HH65" s="74">
        <f t="shared" si="234"/>
        <v>0</v>
      </c>
      <c r="HI65" s="276">
        <f t="shared" si="183"/>
        <v>0.29015038845701402</v>
      </c>
      <c r="HJ65" s="276">
        <f t="shared" si="184"/>
        <v>0.44703222468804305</v>
      </c>
      <c r="HK65" s="276">
        <f t="shared" si="185"/>
        <v>0.53185689326802577</v>
      </c>
      <c r="HL65" s="276">
        <f t="shared" si="186"/>
        <v>0.57772086689661073</v>
      </c>
      <c r="HM65" s="276">
        <f t="shared" si="187"/>
        <v>0.6803713542540778</v>
      </c>
      <c r="HN65" s="276">
        <f t="shared" si="188"/>
        <v>0.81807834266976265</v>
      </c>
      <c r="HO65" s="276">
        <f t="shared" si="189"/>
        <v>0.92479150181580128</v>
      </c>
      <c r="HP65" s="276">
        <f t="shared" si="190"/>
        <v>1.0074866392662891</v>
      </c>
      <c r="HQ65" s="276">
        <f t="shared" si="191"/>
        <v>1.0715695116381629</v>
      </c>
      <c r="HR65" s="276">
        <f t="shared" si="192"/>
        <v>1.0916773138025515</v>
      </c>
      <c r="HS65" s="276">
        <f t="shared" si="193"/>
        <v>1.2436630631598979</v>
      </c>
      <c r="HT65" s="276">
        <f t="shared" si="194"/>
        <v>1.3796289471279151</v>
      </c>
      <c r="HU65" s="276">
        <f t="shared" si="195"/>
        <v>1.5012635193254609</v>
      </c>
      <c r="HV65" s="276">
        <f t="shared" si="196"/>
        <v>1.6100773535161035</v>
      </c>
      <c r="HW65" s="276">
        <f t="shared" si="197"/>
        <v>2.1845338382023973</v>
      </c>
      <c r="HX65" s="276">
        <f t="shared" si="198"/>
        <v>2.7843867181216844</v>
      </c>
      <c r="HY65" s="276">
        <f t="shared" si="199"/>
        <v>3.2303681897786301</v>
      </c>
      <c r="HZ65" s="276">
        <f t="shared" si="200"/>
        <v>3.5619486151123523</v>
      </c>
      <c r="IA65" s="277">
        <f t="shared" si="201"/>
        <v>3.8084736065116895</v>
      </c>
      <c r="IB65" s="276">
        <f t="shared" si="202"/>
        <v>0</v>
      </c>
      <c r="IC65" s="276">
        <f t="shared" si="203"/>
        <v>0.28436328376740538</v>
      </c>
      <c r="ID65" s="276">
        <f t="shared" si="204"/>
        <v>0.43882537459327875</v>
      </c>
      <c r="IE65" s="276">
        <f t="shared" si="205"/>
        <v>0.52272698518874305</v>
      </c>
      <c r="IF65" s="276">
        <f t="shared" si="206"/>
        <v>0.5683011466083796</v>
      </c>
      <c r="IG65" s="276">
        <f t="shared" si="207"/>
        <v>0.67266258676579871</v>
      </c>
      <c r="IH65" s="276">
        <f t="shared" si="208"/>
        <v>0.81511298054526793</v>
      </c>
      <c r="II65" s="276">
        <f t="shared" si="209"/>
        <v>0.92734625190690245</v>
      </c>
      <c r="IJ65" s="276">
        <f t="shared" si="210"/>
        <v>1.0157721724419833</v>
      </c>
      <c r="IK65" s="276">
        <f t="shared" si="211"/>
        <v>1.0854408484737261</v>
      </c>
      <c r="IL65" s="276">
        <f t="shared" si="212"/>
        <v>1.0844216907573079</v>
      </c>
      <c r="IM65" s="276">
        <f t="shared" si="213"/>
        <v>1.2290758477130521</v>
      </c>
      <c r="IN65" s="276">
        <f t="shared" si="214"/>
        <v>1.3587213791816641</v>
      </c>
      <c r="IO65" s="276">
        <f t="shared" si="215"/>
        <v>1.4749155085693257</v>
      </c>
      <c r="IP65" s="276">
        <f t="shared" si="216"/>
        <v>1.5790538892078081</v>
      </c>
      <c r="IQ65" s="276">
        <f t="shared" si="217"/>
        <v>2.1744627598655875</v>
      </c>
      <c r="IR65" s="276">
        <f t="shared" si="218"/>
        <v>2.8282774820106753</v>
      </c>
      <c r="IS65" s="276">
        <f t="shared" si="219"/>
        <v>3.339152513601034</v>
      </c>
      <c r="IT65" s="276">
        <f t="shared" si="220"/>
        <v>3.7383379235688037</v>
      </c>
      <c r="IU65" s="277">
        <f t="shared" si="221"/>
        <v>4.0502517609608581</v>
      </c>
      <c r="IV65" s="74">
        <f t="shared" si="50"/>
        <v>1.5067604888691686</v>
      </c>
      <c r="IW65" s="275">
        <f t="shared" si="51"/>
        <v>4.6884761672787665</v>
      </c>
      <c r="IX65" s="275">
        <f t="shared" si="52"/>
        <v>8.3762952665597723</v>
      </c>
      <c r="IY65" s="275">
        <f t="shared" si="53"/>
        <v>21.677063646226237</v>
      </c>
      <c r="IZ65" s="275">
        <f t="shared" si="54"/>
        <v>4.8571773075692359</v>
      </c>
      <c r="JA65" s="275">
        <f t="shared" si="55"/>
        <v>9.0621488922334859</v>
      </c>
      <c r="JB65" s="74">
        <f t="shared" si="56"/>
        <v>1.5124013688652707</v>
      </c>
      <c r="JC65" s="275">
        <f t="shared" si="57"/>
        <v>4.8190317474037077</v>
      </c>
      <c r="JD65" s="275">
        <f t="shared" si="58"/>
        <v>8.5929948105390306</v>
      </c>
      <c r="JE65" s="275">
        <f t="shared" si="59"/>
        <v>23.422134357678758</v>
      </c>
      <c r="JF65" s="275">
        <f t="shared" si="60"/>
        <v>4.9748093089360026</v>
      </c>
      <c r="JG65" s="275">
        <f t="shared" si="61"/>
        <v>9.5866405711216913</v>
      </c>
      <c r="JH65" s="524">
        <f t="shared" si="38"/>
        <v>12.257910487401325</v>
      </c>
      <c r="JI65" s="525">
        <f t="shared" si="39"/>
        <v>26.612245263295875</v>
      </c>
      <c r="JJ65" s="524">
        <f t="shared" si="40"/>
        <v>12.147782490911457</v>
      </c>
      <c r="JK65" s="525">
        <f t="shared" si="41"/>
        <v>26.921996401048062</v>
      </c>
      <c r="JL65" s="524">
        <f t="shared" si="42"/>
        <v>24.405692978312782</v>
      </c>
      <c r="JM65" s="525">
        <f t="shared" si="43"/>
        <v>53.534241664343938</v>
      </c>
      <c r="JN65" s="7">
        <f t="shared" si="62"/>
        <v>5.3271154396985558</v>
      </c>
      <c r="JO65" s="7">
        <f t="shared" si="63"/>
        <v>13.177372083019119</v>
      </c>
    </row>
    <row r="66" spans="1:275" s="3" customFormat="1" ht="13.5" customHeight="1" x14ac:dyDescent="0.2">
      <c r="A66" s="3" t="str">
        <f>'2021 estimates'!B66</f>
        <v>Eritrea</v>
      </c>
      <c r="B66" s="3" t="str">
        <f>VLOOKUP(A66,'2021 estimates'!$B$4:$C$218,2)</f>
        <v>AFR</v>
      </c>
      <c r="C66" s="371" t="str">
        <f>VLOOKUP(A66,'2021 estimates'!$B$4:$F$218,4,FALSE)</f>
        <v>Sub-Saharan Africa</v>
      </c>
      <c r="D66" s="695">
        <f>'2021 estimates'!Q66</f>
        <v>30.471098801600402</v>
      </c>
      <c r="E66" s="4">
        <f>'2021 estimates'!R66</f>
        <v>12.555436942672547</v>
      </c>
      <c r="F66" s="47">
        <f>1000*'2021 estimates'!G66/5</f>
        <v>51485.400000000009</v>
      </c>
      <c r="G66" s="47">
        <f t="shared" si="44"/>
        <v>51485.400000000009</v>
      </c>
      <c r="H66" s="47">
        <f>1000*'2021 estimates'!H66/5</f>
        <v>48177.8</v>
      </c>
      <c r="I66" s="47">
        <f>1000*'2021 estimates'!I66/5</f>
        <v>49967.8</v>
      </c>
      <c r="J66" s="47">
        <f>1000*'2021 estimates'!J66/5</f>
        <v>40113.4</v>
      </c>
      <c r="K66" s="47">
        <f>1000*'2021 estimates'!K66/5</f>
        <v>49415.8</v>
      </c>
      <c r="L66" s="73">
        <f t="shared" si="45"/>
        <v>49415.8</v>
      </c>
      <c r="M66" s="47">
        <f>1000*'2021 estimates'!L66/5</f>
        <v>46089.8</v>
      </c>
      <c r="N66" s="47">
        <f>1000*'2021 estimates'!M66/5</f>
        <v>47930.400000000001</v>
      </c>
      <c r="O66" s="47">
        <f>1000*'2021 estimates'!N66/5</f>
        <v>38586.199999999997</v>
      </c>
      <c r="P66" s="22">
        <v>0</v>
      </c>
      <c r="Q66" s="124">
        <f>IF('2021 estimates'!AD66&lt;&gt;"",'2021 estimates'!AD66*5/4,IF('2021 estimates'!AL66&lt;&gt;"",'2021 estimates'!AL66*15/14,'2021 estimates'!AN66*15/14))/100000</f>
        <v>8.0000000000000007E-5</v>
      </c>
      <c r="R66" s="124">
        <f>IF('2021 estimates'!AE66&lt;&gt;"",'2021 estimates'!AE66,IF('2021 estimates'!AL66&lt;&gt;"",'2021 estimates'!AL66*15/14,'2021 estimates'!AN66*15/14))/100000</f>
        <v>1.01E-4</v>
      </c>
      <c r="S66" s="124">
        <f>IF('2021 estimates'!AF66&lt;&gt;"",'2021 estimates'!AF66,IF('2021 estimates'!AL66&lt;&gt;"",'2021 estimates'!AL66*15/14,'2021 estimates'!AN66*15/14))/100000</f>
        <v>2.1899999999999998E-4</v>
      </c>
      <c r="T66" s="124">
        <f>IF('2021 estimates'!AG66&lt;&gt;"",'2021 estimates'!AG66,'2021 estimates'!$AP66)/100000</f>
        <v>5.6700000000000001E-4</v>
      </c>
      <c r="U66" s="22">
        <v>0</v>
      </c>
      <c r="V66" s="124">
        <f>IF('2021 estimates'!AH66&lt;&gt;"",'2021 estimates'!AH66*5/4,IF('2021 estimates'!AM66&lt;&gt;"",'2021 estimates'!AM66*15/14,'2021 estimates'!AN66*15/14))/100000</f>
        <v>5.1249999999999999E-5</v>
      </c>
      <c r="W66" s="124">
        <f>IF('2021 estimates'!AI66&lt;&gt;"",'2021 estimates'!AI66,IF('2021 estimates'!AM66&lt;&gt;"",'2021 estimates'!AM66*15/14,'2021 estimates'!AN66*15/14))/100000</f>
        <v>1.06E-4</v>
      </c>
      <c r="X66" s="124">
        <f>IF('2021 estimates'!AJ66&lt;&gt;"",'2021 estimates'!AJ66,IF('2021 estimates'!AM66&lt;&gt;"",'2021 estimates'!AM66*15/14,'2021 estimates'!AN66*15/14))/100000</f>
        <v>1.6100000000000001E-4</v>
      </c>
      <c r="Y66" s="124">
        <f>IF('2021 estimates'!AK66&lt;&gt;"",'2021 estimates'!AK66,'2021 estimates'!$AQ66)/100000</f>
        <v>4.3600000000000003E-4</v>
      </c>
      <c r="Z66" s="81">
        <f>VLOOKUP($A66,'Mortality-WHO Global Health Obs'!$B$3:$Q$218,7,FALSE)</f>
        <v>3.8809999999999997E-2</v>
      </c>
      <c r="AA66" s="82">
        <f>VLOOKUP($A66,'Mortality-WHO Global Health Obs'!$B$3:$Q$218,9,FALSE)</f>
        <v>3.2699999999999999E-3</v>
      </c>
      <c r="AB66" s="82">
        <f>VLOOKUP($A66,'Mortality-WHO Global Health Obs'!$B$3:$Q$218,11,FALSE)</f>
        <v>2.1099999999999999E-3</v>
      </c>
      <c r="AC66" s="82">
        <f>VLOOKUP($A66,'Mortality-WHO Global Health Obs'!$B$3:$Q$218,13,FALSE)</f>
        <v>8.4999999999999995E-4</v>
      </c>
      <c r="AD66" s="82">
        <f>VLOOKUP($A66,'Mortality-WHO Global Health Obs'!$B$3:$Q$218,15,FALSE)</f>
        <v>1.6800000000000001E-3</v>
      </c>
      <c r="AE66" s="81">
        <f>VLOOKUP($A66,'Mortality-WHO Global Health Obs'!$B$3:$Q$218,8,FALSE)</f>
        <v>3.1260000000000003E-2</v>
      </c>
      <c r="AF66" s="82">
        <f>VLOOKUP($A66,'Mortality-WHO Global Health Obs'!$B$3:$Q$218,10,FALSE)</f>
        <v>2.9199999999999999E-3</v>
      </c>
      <c r="AG66" s="82">
        <f>VLOOKUP($A66,'Mortality-WHO Global Health Obs'!$B$3:$Q$218,12,FALSE)</f>
        <v>1.5399999999999999E-3</v>
      </c>
      <c r="AH66" s="82">
        <f>VLOOKUP($A66,'Mortality-WHO Global Health Obs'!$B$3:$Q$218,14,FALSE)</f>
        <v>6.6E-4</v>
      </c>
      <c r="AI66" s="82">
        <f>VLOOKUP($A66,'Mortality-WHO Global Health Obs'!$B$3:$Q$218,16,FALSE)</f>
        <v>9.1E-4</v>
      </c>
      <c r="AJ66" s="81">
        <f t="shared" si="233"/>
        <v>0.48727650774512149</v>
      </c>
      <c r="AK66" s="82">
        <f t="shared" si="237"/>
        <v>4.1056278802539224E-2</v>
      </c>
      <c r="AL66" s="82">
        <f t="shared" si="238"/>
        <v>2.6491971949039073E-2</v>
      </c>
      <c r="AM66" s="82">
        <f t="shared" si="239"/>
        <v>1.0672121401271663E-2</v>
      </c>
      <c r="AN66" s="82">
        <f t="shared" si="240"/>
        <v>2.1093134063689879E-2</v>
      </c>
      <c r="AO66" s="81">
        <f t="shared" si="241"/>
        <v>0.39248295882794382</v>
      </c>
      <c r="AP66" s="82">
        <f t="shared" si="242"/>
        <v>3.6661875872603833E-2</v>
      </c>
      <c r="AQ66" s="82">
        <f t="shared" si="243"/>
        <v>1.9335372891715722E-2</v>
      </c>
      <c r="AR66" s="82">
        <f t="shared" si="244"/>
        <v>8.2865883821638814E-3</v>
      </c>
      <c r="AS66" s="82">
        <f t="shared" si="245"/>
        <v>1.1425447617832016E-2</v>
      </c>
      <c r="AT66" s="272">
        <f t="shared" si="46"/>
        <v>0</v>
      </c>
      <c r="AU66" s="266">
        <f t="shared" si="2"/>
        <v>4.1188320000000012</v>
      </c>
      <c r="AV66" s="266">
        <f t="shared" si="3"/>
        <v>4.8659578000000003</v>
      </c>
      <c r="AW66" s="266">
        <f t="shared" si="4"/>
        <v>10.9429482</v>
      </c>
      <c r="AX66" s="266">
        <f t="shared" si="47"/>
        <v>22.744297800000002</v>
      </c>
      <c r="AY66" s="272">
        <f t="shared" si="48"/>
        <v>0</v>
      </c>
      <c r="AZ66" s="266">
        <f t="shared" si="5"/>
        <v>2.5325597499999999</v>
      </c>
      <c r="BA66" s="266">
        <f t="shared" si="6"/>
        <v>4.8855188000000007</v>
      </c>
      <c r="BB66" s="266">
        <f t="shared" si="7"/>
        <v>7.7167944000000004</v>
      </c>
      <c r="BC66" s="266">
        <f t="shared" si="8"/>
        <v>16.823583199999998</v>
      </c>
      <c r="BD66" s="74">
        <f t="shared" si="49"/>
        <v>0</v>
      </c>
      <c r="BE66" s="515">
        <f t="shared" si="64"/>
        <v>0</v>
      </c>
      <c r="BF66" s="515">
        <f t="shared" si="65"/>
        <v>4.0359922250072389</v>
      </c>
      <c r="BG66" s="515">
        <f t="shared" si="66"/>
        <v>7.9096371205812126</v>
      </c>
      <c r="BH66" s="515">
        <f t="shared" si="67"/>
        <v>11.627465089632713</v>
      </c>
      <c r="BI66" s="515">
        <f t="shared" si="68"/>
        <v>14.219516757637919</v>
      </c>
      <c r="BJ66" s="515">
        <f t="shared" si="69"/>
        <v>18.650109412598031</v>
      </c>
      <c r="BK66" s="515">
        <f t="shared" si="70"/>
        <v>22.964868041626143</v>
      </c>
      <c r="BL66" s="515">
        <f t="shared" si="71"/>
        <v>27.166821025484946</v>
      </c>
      <c r="BM66" s="515">
        <f t="shared" si="72"/>
        <v>31.258917570532468</v>
      </c>
      <c r="BN66" s="515">
        <f t="shared" si="73"/>
        <v>36.55348793789998</v>
      </c>
      <c r="BO66" s="515">
        <f t="shared" si="74"/>
        <v>47.050325349504085</v>
      </c>
      <c r="BP66" s="515">
        <f t="shared" si="75"/>
        <v>57.435734881432033</v>
      </c>
      <c r="BQ66" s="515">
        <f t="shared" si="76"/>
        <v>67.710899382563184</v>
      </c>
      <c r="BR66" s="515">
        <f t="shared" si="77"/>
        <v>77.876989145390866</v>
      </c>
      <c r="BS66" s="515">
        <f t="shared" si="78"/>
        <v>70.593028489302796</v>
      </c>
      <c r="BT66" s="515">
        <f t="shared" si="79"/>
        <v>91.626530269167134</v>
      </c>
      <c r="BU66" s="515">
        <f t="shared" si="80"/>
        <v>112.22101596585266</v>
      </c>
      <c r="BV66" s="515">
        <f t="shared" si="81"/>
        <v>132.38564882394448</v>
      </c>
      <c r="BW66" s="516">
        <f t="shared" si="82"/>
        <v>152.12940083068071</v>
      </c>
      <c r="BX66" s="515">
        <v>0</v>
      </c>
      <c r="BY66" s="515">
        <f t="shared" si="83"/>
        <v>0</v>
      </c>
      <c r="BZ66" s="515">
        <f t="shared" si="84"/>
        <v>2.4869762483343538</v>
      </c>
      <c r="CA66" s="515">
        <f t="shared" si="85"/>
        <v>4.8844264067445726</v>
      </c>
      <c r="CB66" s="515">
        <f t="shared" si="86"/>
        <v>7.1955732324976296</v>
      </c>
      <c r="CC66" s="515">
        <f t="shared" si="87"/>
        <v>8.7892599539923246</v>
      </c>
      <c r="CD66" s="515">
        <f t="shared" si="88"/>
        <v>13.459689587080621</v>
      </c>
      <c r="CE66" s="515">
        <f t="shared" si="89"/>
        <v>18.040682157496512</v>
      </c>
      <c r="CF66" s="515">
        <f t="shared" si="90"/>
        <v>22.533950353109823</v>
      </c>
      <c r="CG66" s="515">
        <f t="shared" si="91"/>
        <v>26.941174064428171</v>
      </c>
      <c r="CH66" s="515">
        <f t="shared" si="92"/>
        <v>32.512531495839589</v>
      </c>
      <c r="CI66" s="515">
        <f t="shared" si="93"/>
        <v>39.929180289726332</v>
      </c>
      <c r="CJ66" s="515">
        <f t="shared" si="94"/>
        <v>47.284624307507784</v>
      </c>
      <c r="CK66" s="515">
        <f t="shared" si="95"/>
        <v>54.579368632372081</v>
      </c>
      <c r="CL66" s="515">
        <f t="shared" si="96"/>
        <v>61.813914179384497</v>
      </c>
      <c r="CM66" s="515">
        <f t="shared" si="97"/>
        <v>55.539156850701403</v>
      </c>
      <c r="CN66" s="515">
        <f t="shared" si="98"/>
        <v>71.63623009305168</v>
      </c>
      <c r="CO66" s="515">
        <f t="shared" si="99"/>
        <v>87.550433741081548</v>
      </c>
      <c r="CP66" s="515">
        <f t="shared" si="100"/>
        <v>103.28384527111379</v>
      </c>
      <c r="CQ66" s="516">
        <f t="shared" si="101"/>
        <v>118.8385185584571</v>
      </c>
      <c r="CR66" s="515">
        <f t="shared" si="102"/>
        <v>0</v>
      </c>
      <c r="CS66" s="515">
        <f t="shared" si="103"/>
        <v>2.0594160000000006</v>
      </c>
      <c r="CT66" s="515">
        <f t="shared" si="104"/>
        <v>6.0954082250072394</v>
      </c>
      <c r="CU66" s="515">
        <f t="shared" si="105"/>
        <v>9.9690531205812132</v>
      </c>
      <c r="CV66" s="515">
        <f t="shared" si="106"/>
        <v>13.686881089632713</v>
      </c>
      <c r="CW66" s="515">
        <f t="shared" si="107"/>
        <v>16.652495657637921</v>
      </c>
      <c r="CX66" s="515">
        <f t="shared" si="108"/>
        <v>21.083088312598029</v>
      </c>
      <c r="CY66" s="515">
        <f t="shared" si="109"/>
        <v>25.397846941626142</v>
      </c>
      <c r="CZ66" s="515">
        <f t="shared" si="110"/>
        <v>29.599799925484945</v>
      </c>
      <c r="DA66" s="515">
        <f t="shared" si="111"/>
        <v>33.69189647053247</v>
      </c>
      <c r="DB66" s="515">
        <f t="shared" si="112"/>
        <v>42.024962037899982</v>
      </c>
      <c r="DC66" s="515">
        <f t="shared" si="113"/>
        <v>52.521799449504087</v>
      </c>
      <c r="DD66" s="515">
        <f t="shared" si="114"/>
        <v>62.907208981432035</v>
      </c>
      <c r="DE66" s="515">
        <f t="shared" si="115"/>
        <v>73.182373482563179</v>
      </c>
      <c r="DF66" s="515">
        <f t="shared" si="116"/>
        <v>83.34846324539086</v>
      </c>
      <c r="DG66" s="515">
        <f t="shared" si="117"/>
        <v>81.965177389302795</v>
      </c>
      <c r="DH66" s="515">
        <f t="shared" si="118"/>
        <v>102.99867916916713</v>
      </c>
      <c r="DI66" s="515">
        <f t="shared" si="119"/>
        <v>123.59316486585266</v>
      </c>
      <c r="DJ66" s="515">
        <f t="shared" si="120"/>
        <v>143.75779772394449</v>
      </c>
      <c r="DK66" s="516">
        <f t="shared" si="121"/>
        <v>163.50154973068072</v>
      </c>
      <c r="DL66" s="515">
        <f t="shared" si="122"/>
        <v>0</v>
      </c>
      <c r="DM66" s="515">
        <f t="shared" si="123"/>
        <v>1.2662798749999999</v>
      </c>
      <c r="DN66" s="515">
        <f t="shared" si="124"/>
        <v>3.7532561233343538</v>
      </c>
      <c r="DO66" s="515">
        <f t="shared" si="125"/>
        <v>6.1507062817445721</v>
      </c>
      <c r="DP66" s="515">
        <f t="shared" si="126"/>
        <v>8.46185310749763</v>
      </c>
      <c r="DQ66" s="515">
        <f t="shared" si="127"/>
        <v>11.232019353992325</v>
      </c>
      <c r="DR66" s="515">
        <f t="shared" si="128"/>
        <v>15.902448987080621</v>
      </c>
      <c r="DS66" s="515">
        <f t="shared" si="129"/>
        <v>20.483441557496512</v>
      </c>
      <c r="DT66" s="515">
        <f t="shared" si="130"/>
        <v>24.976709753109823</v>
      </c>
      <c r="DU66" s="515">
        <f t="shared" si="131"/>
        <v>29.383933464428171</v>
      </c>
      <c r="DV66" s="515">
        <f t="shared" si="132"/>
        <v>36.370928695839588</v>
      </c>
      <c r="DW66" s="515">
        <f t="shared" si="133"/>
        <v>43.787577489726331</v>
      </c>
      <c r="DX66" s="515">
        <f t="shared" si="134"/>
        <v>51.143021507507783</v>
      </c>
      <c r="DY66" s="515">
        <f t="shared" si="135"/>
        <v>58.437765832372079</v>
      </c>
      <c r="DZ66" s="515">
        <f t="shared" si="136"/>
        <v>65.672311379384496</v>
      </c>
      <c r="EA66" s="515">
        <f t="shared" si="137"/>
        <v>63.950948450701404</v>
      </c>
      <c r="EB66" s="515">
        <f t="shared" si="138"/>
        <v>80.04802169305168</v>
      </c>
      <c r="EC66" s="515">
        <f t="shared" si="139"/>
        <v>95.962225341081549</v>
      </c>
      <c r="ED66" s="515">
        <f t="shared" si="140"/>
        <v>111.69563687111379</v>
      </c>
      <c r="EE66" s="516">
        <f t="shared" si="141"/>
        <v>127.2503101584571</v>
      </c>
      <c r="EF66" s="276">
        <f t="shared" si="142"/>
        <v>0</v>
      </c>
      <c r="EG66" s="276">
        <f t="shared" si="143"/>
        <v>8.2839774992761961E-2</v>
      </c>
      <c r="EH66" s="276">
        <f t="shared" si="144"/>
        <v>0.24518710442602668</v>
      </c>
      <c r="EI66" s="276">
        <f t="shared" si="145"/>
        <v>0.4010040309485014</v>
      </c>
      <c r="EJ66" s="276">
        <f t="shared" si="146"/>
        <v>0.55055323927650479</v>
      </c>
      <c r="EK66" s="276">
        <f t="shared" si="147"/>
        <v>0.43536514503988771</v>
      </c>
      <c r="EL66" s="276">
        <f t="shared" si="148"/>
        <v>0.55119917097188897</v>
      </c>
      <c r="EM66" s="276">
        <f t="shared" si="149"/>
        <v>0.66400481614119611</v>
      </c>
      <c r="EN66" s="276">
        <f t="shared" si="150"/>
        <v>0.77386125495248026</v>
      </c>
      <c r="EO66" s="276">
        <f t="shared" si="151"/>
        <v>0.88084559186384903</v>
      </c>
      <c r="EP66" s="276">
        <f t="shared" si="152"/>
        <v>0.4461107883958933</v>
      </c>
      <c r="EQ66" s="276">
        <f t="shared" si="153"/>
        <v>0.55753866807205099</v>
      </c>
      <c r="ER66" s="276">
        <f t="shared" si="154"/>
        <v>0.66778369886885025</v>
      </c>
      <c r="ES66" s="276">
        <f t="shared" si="155"/>
        <v>0.77685843717231806</v>
      </c>
      <c r="ET66" s="276">
        <f t="shared" si="156"/>
        <v>0.88477530607771837</v>
      </c>
      <c r="EU66" s="276">
        <f t="shared" si="157"/>
        <v>1.7107960201356613</v>
      </c>
      <c r="EV66" s="276">
        <f t="shared" si="158"/>
        <v>2.1498121033144737</v>
      </c>
      <c r="EW66" s="276">
        <f t="shared" si="159"/>
        <v>2.5796649419082036</v>
      </c>
      <c r="EX66" s="276">
        <f t="shared" si="160"/>
        <v>3.0005457932637762</v>
      </c>
      <c r="EY66" s="277">
        <f t="shared" si="161"/>
        <v>3.4126419227608142</v>
      </c>
      <c r="EZ66" s="276">
        <f t="shared" si="162"/>
        <v>0</v>
      </c>
      <c r="FA66" s="276">
        <f t="shared" si="163"/>
        <v>4.5583501665646099E-2</v>
      </c>
      <c r="FB66" s="276">
        <f t="shared" si="164"/>
        <v>0.13510959158978023</v>
      </c>
      <c r="FC66" s="276">
        <f t="shared" si="165"/>
        <v>0.22141292424694314</v>
      </c>
      <c r="FD66" s="276">
        <f t="shared" si="166"/>
        <v>0.30460951234818517</v>
      </c>
      <c r="FE66" s="276">
        <f t="shared" si="167"/>
        <v>0.2150891669117021</v>
      </c>
      <c r="FF66" s="276">
        <f t="shared" si="168"/>
        <v>0.30452622958410808</v>
      </c>
      <c r="FG66" s="276">
        <f t="shared" si="169"/>
        <v>0.39225060438668768</v>
      </c>
      <c r="FH66" s="276">
        <f t="shared" si="170"/>
        <v>0.47829508868165072</v>
      </c>
      <c r="FI66" s="276">
        <f t="shared" si="171"/>
        <v>0.56269185177341163</v>
      </c>
      <c r="FJ66" s="276">
        <f t="shared" si="172"/>
        <v>0.30014560611325597</v>
      </c>
      <c r="FK66" s="276">
        <f t="shared" si="173"/>
        <v>0.36135038221854476</v>
      </c>
      <c r="FL66" s="276">
        <f t="shared" si="174"/>
        <v>0.42205007513569787</v>
      </c>
      <c r="FM66" s="276">
        <f t="shared" si="175"/>
        <v>0.48224885298758374</v>
      </c>
      <c r="FN66" s="276">
        <f t="shared" si="176"/>
        <v>0.54195084950026517</v>
      </c>
      <c r="FO66" s="276">
        <f t="shared" si="177"/>
        <v>0.72650995764972803</v>
      </c>
      <c r="FP66" s="276">
        <f t="shared" si="178"/>
        <v>0.90937955197012632</v>
      </c>
      <c r="FQ66" s="276">
        <f t="shared" si="179"/>
        <v>1.0901716699677526</v>
      </c>
      <c r="FR66" s="276">
        <f t="shared" si="180"/>
        <v>1.2689099126566943</v>
      </c>
      <c r="FS66" s="277">
        <f t="shared" si="181"/>
        <v>1.4456176129334866</v>
      </c>
      <c r="FT66" s="74">
        <f>SUM($EF66:EF66)</f>
        <v>0</v>
      </c>
      <c r="FU66" s="276">
        <f>SUM($EF66:EG66)</f>
        <v>8.2839774992761961E-2</v>
      </c>
      <c r="FV66" s="276">
        <f>SUM($EF66:EH66)</f>
        <v>0.32802687941878861</v>
      </c>
      <c r="FW66" s="276">
        <f>SUM($EF66:EI66)</f>
        <v>0.72903091036729006</v>
      </c>
      <c r="FX66" s="276">
        <f>SUM($EF66:EJ66)</f>
        <v>1.279584149643795</v>
      </c>
      <c r="FY66" s="276">
        <f>SUM($EF66:EK66)</f>
        <v>1.7149492946836826</v>
      </c>
      <c r="FZ66" s="276">
        <f>SUM($EF66:EL66)</f>
        <v>2.2661484656555717</v>
      </c>
      <c r="GA66" s="276">
        <f>SUM($EF66:EM66)</f>
        <v>2.9301532817967679</v>
      </c>
      <c r="GB66" s="276">
        <f>SUM($EF66:EN66)</f>
        <v>3.7040145367492481</v>
      </c>
      <c r="GC66" s="276">
        <f>SUM($EF66:EO66)</f>
        <v>4.584860128613097</v>
      </c>
      <c r="GD66" s="276">
        <f>SUM($EF66:EP66)</f>
        <v>5.0309709170089905</v>
      </c>
      <c r="GE66" s="276">
        <f>SUM($EF66:EQ66)</f>
        <v>5.5885095850810416</v>
      </c>
      <c r="GF66" s="276">
        <f>SUM($EF66:ER66)</f>
        <v>6.2562932839498915</v>
      </c>
      <c r="GG66" s="276">
        <f>SUM($EF66:ES66)</f>
        <v>7.0331517211222092</v>
      </c>
      <c r="GH66" s="276">
        <f>SUM($EF66:ET66)</f>
        <v>7.9179270271999274</v>
      </c>
      <c r="GI66" s="276">
        <f>SUM($EF66:EU66)</f>
        <v>9.6287230473355887</v>
      </c>
      <c r="GJ66" s="276">
        <f>SUM($EF66:EV66)</f>
        <v>11.778535150650063</v>
      </c>
      <c r="GK66" s="276">
        <f>SUM($EF66:EW66)</f>
        <v>14.358200092558267</v>
      </c>
      <c r="GL66" s="276">
        <f>SUM($EF66:EX66)</f>
        <v>17.358745885822042</v>
      </c>
      <c r="GM66" s="276">
        <f>SUM($EF66:EY66)</f>
        <v>20.771387808582858</v>
      </c>
      <c r="GN66" s="74">
        <f>SUM($EZ66:EZ66)</f>
        <v>0</v>
      </c>
      <c r="GO66" s="276">
        <f>SUM($EZ66:FA66)</f>
        <v>4.5583501665646099E-2</v>
      </c>
      <c r="GP66" s="276">
        <f>SUM($EZ66:FB66)</f>
        <v>0.18069309325542632</v>
      </c>
      <c r="GQ66" s="276">
        <f>SUM($EZ66:FC66)</f>
        <v>0.40210601750236946</v>
      </c>
      <c r="GR66" s="276">
        <f>SUM($EZ66:FD66)</f>
        <v>0.70671552985055464</v>
      </c>
      <c r="GS66" s="276">
        <f>SUM($EZ66:FE66)</f>
        <v>0.92180469676225674</v>
      </c>
      <c r="GT66" s="276">
        <f>SUM($EZ66:FF66)</f>
        <v>1.2263309263463649</v>
      </c>
      <c r="GU66" s="276">
        <f>SUM($EZ66:FG66)</f>
        <v>1.6185815307330524</v>
      </c>
      <c r="GV66" s="276">
        <f>SUM($EZ66:FH66)</f>
        <v>2.096876619414703</v>
      </c>
      <c r="GW66" s="276">
        <f>SUM($EZ66:FI66)</f>
        <v>2.6595684711881145</v>
      </c>
      <c r="GX66" s="276">
        <f>SUM($EZ66:FJ66)</f>
        <v>2.9597140773013706</v>
      </c>
      <c r="GY66" s="276">
        <f>SUM($EZ66:FK66)</f>
        <v>3.3210644595199152</v>
      </c>
      <c r="GZ66" s="276">
        <f>SUM($EZ66:FL66)</f>
        <v>3.7431145346556129</v>
      </c>
      <c r="HA66" s="276">
        <f>SUM($EZ66:FM66)</f>
        <v>4.2253633876431964</v>
      </c>
      <c r="HB66" s="276">
        <f>SUM($EZ66:FN66)</f>
        <v>4.7673142371434611</v>
      </c>
      <c r="HC66" s="276">
        <f>SUM($EZ66:FO66)</f>
        <v>5.4938241947931896</v>
      </c>
      <c r="HD66" s="276">
        <f>SUM($EZ66:FP66)</f>
        <v>6.4032037467633156</v>
      </c>
      <c r="HE66" s="276">
        <f>SUM($EZ66:FQ66)</f>
        <v>7.4933754167310678</v>
      </c>
      <c r="HF66" s="276">
        <f>SUM($EZ66:FR66)</f>
        <v>8.7622853293877618</v>
      </c>
      <c r="HG66" s="277">
        <f>SUM($EZ66:FS66)</f>
        <v>10.207902942321248</v>
      </c>
      <c r="HH66" s="74">
        <f t="shared" si="234"/>
        <v>0</v>
      </c>
      <c r="HI66" s="276">
        <f t="shared" si="183"/>
        <v>4.0359922250072389</v>
      </c>
      <c r="HJ66" s="276">
        <f t="shared" si="184"/>
        <v>7.9096371205812126</v>
      </c>
      <c r="HK66" s="276">
        <f t="shared" si="185"/>
        <v>11.627465089632713</v>
      </c>
      <c r="HL66" s="276">
        <f t="shared" si="186"/>
        <v>15.195743850356209</v>
      </c>
      <c r="HM66" s="276">
        <f t="shared" si="187"/>
        <v>18.650109412598031</v>
      </c>
      <c r="HN66" s="276">
        <f t="shared" si="188"/>
        <v>22.964868041626143</v>
      </c>
      <c r="HO66" s="276">
        <f t="shared" si="189"/>
        <v>27.166821025484946</v>
      </c>
      <c r="HP66" s="276">
        <f t="shared" si="190"/>
        <v>31.258917570532468</v>
      </c>
      <c r="HQ66" s="276">
        <f t="shared" si="191"/>
        <v>35.244029778668619</v>
      </c>
      <c r="HR66" s="276">
        <f t="shared" si="192"/>
        <v>47.050325349504085</v>
      </c>
      <c r="HS66" s="276">
        <f t="shared" si="193"/>
        <v>57.435734881432033</v>
      </c>
      <c r="HT66" s="276">
        <f t="shared" si="194"/>
        <v>67.710899382563184</v>
      </c>
      <c r="HU66" s="276">
        <f t="shared" si="195"/>
        <v>77.876989145390866</v>
      </c>
      <c r="HV66" s="276">
        <f t="shared" si="196"/>
        <v>87.935162039313155</v>
      </c>
      <c r="HW66" s="276">
        <f t="shared" si="197"/>
        <v>91.626530269167134</v>
      </c>
      <c r="HX66" s="276">
        <f t="shared" si="198"/>
        <v>112.22101596585266</v>
      </c>
      <c r="HY66" s="276">
        <f t="shared" si="199"/>
        <v>132.38564882394448</v>
      </c>
      <c r="HZ66" s="276">
        <f t="shared" si="200"/>
        <v>152.12940083068071</v>
      </c>
      <c r="IA66" s="277">
        <f t="shared" si="201"/>
        <v>171.46105670791988</v>
      </c>
      <c r="IB66" s="276">
        <f t="shared" si="202"/>
        <v>0</v>
      </c>
      <c r="IC66" s="276">
        <f t="shared" si="203"/>
        <v>2.4869762483343538</v>
      </c>
      <c r="ID66" s="276">
        <f t="shared" si="204"/>
        <v>4.8844264067445726</v>
      </c>
      <c r="IE66" s="276">
        <f t="shared" si="205"/>
        <v>7.1955732324976296</v>
      </c>
      <c r="IF66" s="276">
        <f t="shared" si="206"/>
        <v>9.4235234701494459</v>
      </c>
      <c r="IG66" s="276">
        <f t="shared" si="207"/>
        <v>13.459689587080621</v>
      </c>
      <c r="IH66" s="276">
        <f t="shared" si="208"/>
        <v>18.040682157496512</v>
      </c>
      <c r="II66" s="276">
        <f t="shared" si="209"/>
        <v>22.533950353109823</v>
      </c>
      <c r="IJ66" s="276">
        <f t="shared" si="210"/>
        <v>26.941174064428171</v>
      </c>
      <c r="IK66" s="276">
        <f t="shared" si="211"/>
        <v>31.264001012654759</v>
      </c>
      <c r="IL66" s="276">
        <f t="shared" si="212"/>
        <v>39.929180289726332</v>
      </c>
      <c r="IM66" s="276">
        <f t="shared" si="213"/>
        <v>47.284624307507784</v>
      </c>
      <c r="IN66" s="276">
        <f t="shared" si="214"/>
        <v>54.579368632372081</v>
      </c>
      <c r="IO66" s="276">
        <f t="shared" si="215"/>
        <v>61.813914179384497</v>
      </c>
      <c r="IP66" s="276">
        <f t="shared" si="216"/>
        <v>68.988757729884227</v>
      </c>
      <c r="IQ66" s="276">
        <f t="shared" si="217"/>
        <v>71.63623009305168</v>
      </c>
      <c r="IR66" s="276">
        <f t="shared" si="218"/>
        <v>87.550433741081548</v>
      </c>
      <c r="IS66" s="276">
        <f t="shared" si="219"/>
        <v>103.28384527111379</v>
      </c>
      <c r="IT66" s="276">
        <f t="shared" si="220"/>
        <v>118.8385185584571</v>
      </c>
      <c r="IU66" s="277">
        <f t="shared" si="221"/>
        <v>134.21648414552359</v>
      </c>
      <c r="IV66" s="74">
        <f t="shared" si="50"/>
        <v>12.108662401534904</v>
      </c>
      <c r="IW66" s="275">
        <f t="shared" si="51"/>
        <v>51.796673703819955</v>
      </c>
      <c r="IX66" s="275">
        <f t="shared" si="52"/>
        <v>125.007814531557</v>
      </c>
      <c r="IY66" s="275">
        <f t="shared" si="53"/>
        <v>303.83345140938252</v>
      </c>
      <c r="IZ66" s="275">
        <f t="shared" si="54"/>
        <v>62.971050212303957</v>
      </c>
      <c r="JA66" s="275">
        <f t="shared" si="55"/>
        <v>123.18665051157359</v>
      </c>
      <c r="JB66" s="74">
        <f t="shared" si="56"/>
        <v>7.802661344206216</v>
      </c>
      <c r="JC66" s="275">
        <f t="shared" si="57"/>
        <v>43.828407433071376</v>
      </c>
      <c r="JD66" s="275">
        <f t="shared" si="58"/>
        <v>106.13628595707635</v>
      </c>
      <c r="JE66" s="275">
        <f t="shared" si="59"/>
        <v>246.81717720937363</v>
      </c>
      <c r="JF66" s="275">
        <f t="shared" si="60"/>
        <v>52.58911824478465</v>
      </c>
      <c r="JG66" s="275">
        <f t="shared" si="61"/>
        <v>101.1461329859319</v>
      </c>
      <c r="JH66" s="524">
        <f t="shared" si="38"/>
        <v>468.26172942629086</v>
      </c>
      <c r="JI66" s="525">
        <f t="shared" si="39"/>
        <v>1077.6513679145473</v>
      </c>
      <c r="JJ66" s="524">
        <f t="shared" si="40"/>
        <v>374.63859628994254</v>
      </c>
      <c r="JK66" s="525">
        <f t="shared" si="41"/>
        <v>850.82544445175915</v>
      </c>
      <c r="JL66" s="524">
        <f t="shared" si="42"/>
        <v>842.9003257162334</v>
      </c>
      <c r="JM66" s="525">
        <f t="shared" si="43"/>
        <v>1928.4768123663066</v>
      </c>
      <c r="JN66" s="7">
        <f t="shared" si="62"/>
        <v>12.685241264343389</v>
      </c>
      <c r="JO66" s="7">
        <f t="shared" si="63"/>
        <v>30.979290750904106</v>
      </c>
    </row>
    <row r="67" spans="1:275" s="3" customFormat="1" ht="13.5" customHeight="1" x14ac:dyDescent="0.2">
      <c r="A67" s="3" t="str">
        <f>'2021 estimates'!B67</f>
        <v>Estonia</v>
      </c>
      <c r="B67" s="3" t="str">
        <f>VLOOKUP(A67,'2021 estimates'!$B$4:$C$218,2)</f>
        <v>EUR</v>
      </c>
      <c r="C67" s="371" t="str">
        <f>VLOOKUP(A67,'2021 estimates'!$B$4:$F$218,4,FALSE)</f>
        <v>Europe &amp; Central Asia</v>
      </c>
      <c r="D67" s="695">
        <f>'2021 estimates'!Q67</f>
        <v>1.8696378966673901</v>
      </c>
      <c r="E67" s="4">
        <f>'2021 estimates'!R67</f>
        <v>1.872195881369314</v>
      </c>
      <c r="F67" s="47">
        <f>1000*'2021 estimates'!G67/5</f>
        <v>7143.4</v>
      </c>
      <c r="G67" s="47">
        <f t="shared" si="44"/>
        <v>7143.4</v>
      </c>
      <c r="H67" s="47">
        <f>1000*'2021 estimates'!H67/5</f>
        <v>7528</v>
      </c>
      <c r="I67" s="47">
        <f>1000*'2021 estimates'!I67/5</f>
        <v>7850.8</v>
      </c>
      <c r="J67" s="47">
        <f>1000*'2021 estimates'!J67/5</f>
        <v>6675.2</v>
      </c>
      <c r="K67" s="47">
        <f>1000*'2021 estimates'!K67/5</f>
        <v>6578.6</v>
      </c>
      <c r="L67" s="73">
        <f t="shared" si="45"/>
        <v>6578.6</v>
      </c>
      <c r="M67" s="47">
        <f>1000*'2021 estimates'!L67/5</f>
        <v>7193</v>
      </c>
      <c r="N67" s="47">
        <f>1000*'2021 estimates'!M67/5</f>
        <v>7402.2</v>
      </c>
      <c r="O67" s="47">
        <f>1000*'2021 estimates'!N67/5</f>
        <v>6299.4</v>
      </c>
      <c r="P67" s="22">
        <v>0</v>
      </c>
      <c r="Q67" s="124">
        <f>IF('2021 estimates'!AD67&lt;&gt;"",'2021 estimates'!AD67*5/4,IF('2021 estimates'!AL67&lt;&gt;"",'2021 estimates'!AL67*15/14,'2021 estimates'!AN67*15/14))/100000</f>
        <v>1.9625E-4</v>
      </c>
      <c r="R67" s="124">
        <f>IF('2021 estimates'!AE67&lt;&gt;"",'2021 estimates'!AE67,IF('2021 estimates'!AL67&lt;&gt;"",'2021 estimates'!AL67*15/14,'2021 estimates'!AN67*15/14))/100000</f>
        <v>2.12E-4</v>
      </c>
      <c r="S67" s="124">
        <f>IF('2021 estimates'!AF67&lt;&gt;"",'2021 estimates'!AF67,IF('2021 estimates'!AL67&lt;&gt;"",'2021 estimates'!AL67*15/14,'2021 estimates'!AN67*15/14))/100000</f>
        <v>1.45E-4</v>
      </c>
      <c r="T67" s="124">
        <f>IF('2021 estimates'!AG67&lt;&gt;"",'2021 estimates'!AG67,'2021 estimates'!$AP67)/100000</f>
        <v>1.3274176858535161E-4</v>
      </c>
      <c r="U67" s="22">
        <v>0</v>
      </c>
      <c r="V67" s="124">
        <f>IF('2021 estimates'!AH67&lt;&gt;"",'2021 estimates'!AH67*5/4,IF('2021 estimates'!AM67&lt;&gt;"",'2021 estimates'!AM67*15/14,'2021 estimates'!AN67*15/14))/100000</f>
        <v>1.9625E-4</v>
      </c>
      <c r="W67" s="124">
        <f>IF('2021 estimates'!AI67&lt;&gt;"",'2021 estimates'!AI67,IF('2021 estimates'!AM67&lt;&gt;"",'2021 estimates'!AM67*15/14,'2021 estimates'!AN67*15/14))/100000</f>
        <v>2.12E-4</v>
      </c>
      <c r="X67" s="124">
        <f>IF('2021 estimates'!AJ67&lt;&gt;"",'2021 estimates'!AJ67,IF('2021 estimates'!AM67&lt;&gt;"",'2021 estimates'!AM67*15/14,'2021 estimates'!AN67*15/14))/100000</f>
        <v>1.45E-4</v>
      </c>
      <c r="Y67" s="124">
        <f>IF('2021 estimates'!AK67&lt;&gt;"",'2021 estimates'!AK67,'2021 estimates'!$AQ67)/100000</f>
        <v>1.2743209784193756E-4</v>
      </c>
      <c r="Z67" s="81">
        <f>VLOOKUP($A67,'Mortality-WHO Global Health Obs'!$B$3:$Q$218,7,FALSE)</f>
        <v>3.1199999999999999E-3</v>
      </c>
      <c r="AA67" s="82">
        <f>VLOOKUP($A67,'Mortality-WHO Global Health Obs'!$B$3:$Q$218,9,FALSE)</f>
        <v>2.7E-4</v>
      </c>
      <c r="AB67" s="82">
        <f>VLOOKUP($A67,'Mortality-WHO Global Health Obs'!$B$3:$Q$218,11,FALSE)</f>
        <v>1.7000000000000001E-4</v>
      </c>
      <c r="AC67" s="82">
        <f>VLOOKUP($A67,'Mortality-WHO Global Health Obs'!$B$3:$Q$218,13,FALSE)</f>
        <v>1.4999999999999999E-4</v>
      </c>
      <c r="AD67" s="82">
        <f>VLOOKUP($A67,'Mortality-WHO Global Health Obs'!$B$3:$Q$218,15,FALSE)</f>
        <v>6.0999999999999997E-4</v>
      </c>
      <c r="AE67" s="81">
        <f>VLOOKUP($A67,'Mortality-WHO Global Health Obs'!$B$3:$Q$218,8,FALSE)</f>
        <v>2.3999999999999998E-3</v>
      </c>
      <c r="AF67" s="82">
        <f>VLOOKUP($A67,'Mortality-WHO Global Health Obs'!$B$3:$Q$218,10,FALSE)</f>
        <v>2.2000000000000001E-4</v>
      </c>
      <c r="AG67" s="82">
        <f>VLOOKUP($A67,'Mortality-WHO Global Health Obs'!$B$3:$Q$218,12,FALSE)</f>
        <v>1.1E-4</v>
      </c>
      <c r="AH67" s="82">
        <f>VLOOKUP($A67,'Mortality-WHO Global Health Obs'!$B$3:$Q$218,14,FALSE)</f>
        <v>1.8000000000000001E-4</v>
      </c>
      <c r="AI67" s="82">
        <f>VLOOKUP($A67,'Mortality-WHO Global Health Obs'!$B$3:$Q$218,16,FALSE)</f>
        <v>3.1E-4</v>
      </c>
      <c r="AJ67" s="81">
        <f t="shared" si="233"/>
        <v>5.84125114987226E-3</v>
      </c>
      <c r="AK67" s="82">
        <f t="shared" si="237"/>
        <v>5.0549288796971476E-4</v>
      </c>
      <c r="AL67" s="82">
        <f t="shared" si="238"/>
        <v>3.1827329983278343E-4</v>
      </c>
      <c r="AM67" s="82">
        <f t="shared" si="239"/>
        <v>2.8082938220539707E-4</v>
      </c>
      <c r="AN67" s="82">
        <f t="shared" si="240"/>
        <v>1.1420394876352814E-3</v>
      </c>
      <c r="AO67" s="81">
        <f t="shared" si="241"/>
        <v>4.4932701152863531E-3</v>
      </c>
      <c r="AP67" s="82">
        <f t="shared" si="242"/>
        <v>4.1188309390124912E-4</v>
      </c>
      <c r="AQ67" s="82">
        <f t="shared" si="243"/>
        <v>2.0594154695062456E-4</v>
      </c>
      <c r="AR67" s="82">
        <f t="shared" si="244"/>
        <v>3.3699525864647656E-4</v>
      </c>
      <c r="AS67" s="82">
        <f t="shared" si="245"/>
        <v>5.8038072322448737E-4</v>
      </c>
      <c r="AT67" s="272">
        <f t="shared" si="46"/>
        <v>0</v>
      </c>
      <c r="AU67" s="266">
        <f t="shared" si="2"/>
        <v>1.40189225</v>
      </c>
      <c r="AV67" s="266">
        <f t="shared" si="3"/>
        <v>1.595936</v>
      </c>
      <c r="AW67" s="266">
        <f t="shared" si="4"/>
        <v>1.138366</v>
      </c>
      <c r="AX67" s="266">
        <f t="shared" si="47"/>
        <v>0.88607785366093905</v>
      </c>
      <c r="AY67" s="272">
        <f t="shared" si="48"/>
        <v>0</v>
      </c>
      <c r="AZ67" s="266">
        <f t="shared" si="5"/>
        <v>1.2910502500000001</v>
      </c>
      <c r="BA67" s="266">
        <f t="shared" si="6"/>
        <v>1.5249159999999999</v>
      </c>
      <c r="BB67" s="266">
        <f t="shared" si="7"/>
        <v>1.0733189999999999</v>
      </c>
      <c r="BC67" s="266">
        <f t="shared" si="8"/>
        <v>0.80274575714550145</v>
      </c>
      <c r="BD67" s="74">
        <f t="shared" si="49"/>
        <v>0</v>
      </c>
      <c r="BE67" s="515">
        <f t="shared" si="64"/>
        <v>0</v>
      </c>
      <c r="BF67" s="515">
        <f t="shared" si="65"/>
        <v>1.4015380162578241</v>
      </c>
      <c r="BG67" s="515">
        <f t="shared" si="66"/>
        <v>2.8023677440486843</v>
      </c>
      <c r="BH67" s="515">
        <f t="shared" si="67"/>
        <v>4.2024895413168855</v>
      </c>
      <c r="BI67" s="515">
        <f t="shared" si="68"/>
        <v>5.9035097501381619</v>
      </c>
      <c r="BJ67" s="515">
        <f t="shared" si="69"/>
        <v>7.4973131880876522</v>
      </c>
      <c r="BK67" s="515">
        <f t="shared" si="70"/>
        <v>9.0906094416735641</v>
      </c>
      <c r="BL67" s="515">
        <f t="shared" si="71"/>
        <v>10.683398672293452</v>
      </c>
      <c r="BM67" s="515">
        <f t="shared" si="72"/>
        <v>12.275681041293511</v>
      </c>
      <c r="BN67" s="515">
        <f t="shared" si="73"/>
        <v>14.462092074737171</v>
      </c>
      <c r="BO67" s="515">
        <f t="shared" si="74"/>
        <v>15.596237443710512</v>
      </c>
      <c r="BP67" s="515">
        <f t="shared" si="75"/>
        <v>16.730064356058637</v>
      </c>
      <c r="BQ67" s="515">
        <f t="shared" si="76"/>
        <v>17.863572901200964</v>
      </c>
      <c r="BR67" s="515">
        <f t="shared" si="77"/>
        <v>18.996763168531807</v>
      </c>
      <c r="BS67" s="515">
        <f t="shared" si="78"/>
        <v>17.115369287662467</v>
      </c>
      <c r="BT67" s="515">
        <f t="shared" si="79"/>
        <v>17.981406191758531</v>
      </c>
      <c r="BU67" s="515">
        <f t="shared" si="80"/>
        <v>18.846454612063564</v>
      </c>
      <c r="BV67" s="515">
        <f t="shared" si="81"/>
        <v>19.710515676820716</v>
      </c>
      <c r="BW67" s="516">
        <f t="shared" si="82"/>
        <v>20.573590512985376</v>
      </c>
      <c r="BX67" s="515">
        <v>0</v>
      </c>
      <c r="BY67" s="515">
        <f t="shared" si="83"/>
        <v>0</v>
      </c>
      <c r="BZ67" s="515">
        <f t="shared" si="84"/>
        <v>1.2907844238627282</v>
      </c>
      <c r="CA67" s="515">
        <f t="shared" si="85"/>
        <v>2.5810373049176585</v>
      </c>
      <c r="CB67" s="515">
        <f t="shared" si="86"/>
        <v>3.8707588620532065</v>
      </c>
      <c r="CC67" s="515">
        <f t="shared" si="87"/>
        <v>5.6418562332545834</v>
      </c>
      <c r="CD67" s="515">
        <f t="shared" si="88"/>
        <v>7.1654534546745401</v>
      </c>
      <c r="CE67" s="515">
        <f t="shared" si="89"/>
        <v>8.6887369364329121</v>
      </c>
      <c r="CF67" s="515">
        <f t="shared" si="90"/>
        <v>10.211706743135078</v>
      </c>
      <c r="CG67" s="515">
        <f t="shared" si="91"/>
        <v>11.734362939373113</v>
      </c>
      <c r="CH67" s="515">
        <f t="shared" si="92"/>
        <v>13.642261381380266</v>
      </c>
      <c r="CI67" s="515">
        <f t="shared" si="93"/>
        <v>14.710802957300361</v>
      </c>
      <c r="CJ67" s="515">
        <f t="shared" si="94"/>
        <v>15.778984500443782</v>
      </c>
      <c r="CK67" s="515">
        <f t="shared" si="95"/>
        <v>16.846806132119426</v>
      </c>
      <c r="CL67" s="515">
        <f t="shared" si="96"/>
        <v>17.914267973595315</v>
      </c>
      <c r="CM67" s="515">
        <f t="shared" si="97"/>
        <v>16.153473710293373</v>
      </c>
      <c r="CN67" s="515">
        <f t="shared" si="98"/>
        <v>16.946614141245462</v>
      </c>
      <c r="CO67" s="515">
        <f t="shared" si="99"/>
        <v>17.739294382336197</v>
      </c>
      <c r="CP67" s="515">
        <f t="shared" si="100"/>
        <v>18.53151470057341</v>
      </c>
      <c r="CQ67" s="516">
        <f t="shared" si="101"/>
        <v>19.323275362810016</v>
      </c>
      <c r="CR67" s="515">
        <f t="shared" si="102"/>
        <v>0</v>
      </c>
      <c r="CS67" s="515">
        <f t="shared" si="103"/>
        <v>0.70094612499999998</v>
      </c>
      <c r="CT67" s="515">
        <f t="shared" si="104"/>
        <v>2.1024841412578241</v>
      </c>
      <c r="CU67" s="515">
        <f t="shared" si="105"/>
        <v>3.503313869048684</v>
      </c>
      <c r="CV67" s="515">
        <f t="shared" si="106"/>
        <v>4.9034356663168852</v>
      </c>
      <c r="CW67" s="515">
        <f t="shared" si="107"/>
        <v>6.7014777501381619</v>
      </c>
      <c r="CX67" s="515">
        <f t="shared" si="108"/>
        <v>8.2952811880876531</v>
      </c>
      <c r="CY67" s="515">
        <f t="shared" si="109"/>
        <v>9.888577441673565</v>
      </c>
      <c r="CZ67" s="515">
        <f t="shared" si="110"/>
        <v>11.481366672293451</v>
      </c>
      <c r="DA67" s="515">
        <f t="shared" si="111"/>
        <v>13.07364904129351</v>
      </c>
      <c r="DB67" s="515">
        <f t="shared" si="112"/>
        <v>15.031275074737172</v>
      </c>
      <c r="DC67" s="515">
        <f t="shared" si="113"/>
        <v>16.165420443710513</v>
      </c>
      <c r="DD67" s="515">
        <f t="shared" si="114"/>
        <v>17.299247356058636</v>
      </c>
      <c r="DE67" s="515">
        <f t="shared" si="115"/>
        <v>18.432755901200963</v>
      </c>
      <c r="DF67" s="515">
        <f t="shared" si="116"/>
        <v>19.565946168531806</v>
      </c>
      <c r="DG67" s="515">
        <f t="shared" si="117"/>
        <v>17.558408214492935</v>
      </c>
      <c r="DH67" s="515">
        <f t="shared" si="118"/>
        <v>18.424445118588999</v>
      </c>
      <c r="DI67" s="515">
        <f t="shared" si="119"/>
        <v>19.289493538894032</v>
      </c>
      <c r="DJ67" s="515">
        <f t="shared" si="120"/>
        <v>20.153554603651184</v>
      </c>
      <c r="DK67" s="516">
        <f t="shared" si="121"/>
        <v>21.016629439815844</v>
      </c>
      <c r="DL67" s="515">
        <f t="shared" si="122"/>
        <v>0</v>
      </c>
      <c r="DM67" s="515">
        <f t="shared" si="123"/>
        <v>0.64552512500000003</v>
      </c>
      <c r="DN67" s="515">
        <f t="shared" si="124"/>
        <v>1.9363095488627282</v>
      </c>
      <c r="DO67" s="515">
        <f t="shared" si="125"/>
        <v>3.2265624299176583</v>
      </c>
      <c r="DP67" s="515">
        <f t="shared" si="126"/>
        <v>4.5162839870532068</v>
      </c>
      <c r="DQ67" s="515">
        <f t="shared" si="127"/>
        <v>6.404314233254583</v>
      </c>
      <c r="DR67" s="515">
        <f t="shared" si="128"/>
        <v>7.9279114546745397</v>
      </c>
      <c r="DS67" s="515">
        <f t="shared" si="129"/>
        <v>9.4511949364329126</v>
      </c>
      <c r="DT67" s="515">
        <f t="shared" si="130"/>
        <v>10.974164743135079</v>
      </c>
      <c r="DU67" s="515">
        <f t="shared" si="131"/>
        <v>12.496820939373114</v>
      </c>
      <c r="DV67" s="515">
        <f t="shared" si="132"/>
        <v>14.178920881380266</v>
      </c>
      <c r="DW67" s="515">
        <f t="shared" si="133"/>
        <v>15.247462457300362</v>
      </c>
      <c r="DX67" s="515">
        <f t="shared" si="134"/>
        <v>16.315644000443783</v>
      </c>
      <c r="DY67" s="515">
        <f t="shared" si="135"/>
        <v>17.383465632119425</v>
      </c>
      <c r="DZ67" s="515">
        <f t="shared" si="136"/>
        <v>18.450927473595314</v>
      </c>
      <c r="EA67" s="515">
        <f t="shared" si="137"/>
        <v>16.554846588866123</v>
      </c>
      <c r="EB67" s="515">
        <f t="shared" si="138"/>
        <v>17.347987019818213</v>
      </c>
      <c r="EC67" s="515">
        <f t="shared" si="139"/>
        <v>18.140667260908948</v>
      </c>
      <c r="ED67" s="515">
        <f t="shared" si="140"/>
        <v>18.932887579146161</v>
      </c>
      <c r="EE67" s="516">
        <f t="shared" si="141"/>
        <v>19.724648241382766</v>
      </c>
      <c r="EF67" s="276">
        <f t="shared" si="142"/>
        <v>0</v>
      </c>
      <c r="EG67" s="276">
        <f t="shared" si="143"/>
        <v>3.5423374217585232E-4</v>
      </c>
      <c r="EH67" s="276">
        <f t="shared" si="144"/>
        <v>1.0625222091400282E-3</v>
      </c>
      <c r="EI67" s="276">
        <f t="shared" si="145"/>
        <v>1.770452731798295E-3</v>
      </c>
      <c r="EJ67" s="276">
        <f t="shared" si="146"/>
        <v>2.4780254910432295E-3</v>
      </c>
      <c r="EK67" s="276">
        <f t="shared" si="147"/>
        <v>2.132562050509729E-3</v>
      </c>
      <c r="EL67" s="276">
        <f t="shared" si="148"/>
        <v>2.6397464140887842E-3</v>
      </c>
      <c r="EM67" s="276">
        <f t="shared" si="149"/>
        <v>3.1467693801124478E-3</v>
      </c>
      <c r="EN67" s="276">
        <f t="shared" si="150"/>
        <v>3.6536309999410789E-3</v>
      </c>
      <c r="EO67" s="276">
        <f t="shared" si="151"/>
        <v>4.1603313249186924E-3</v>
      </c>
      <c r="EP67" s="276">
        <f t="shared" si="152"/>
        <v>4.2206310266578659E-3</v>
      </c>
      <c r="EQ67" s="276">
        <f t="shared" si="153"/>
        <v>4.5390876518761969E-3</v>
      </c>
      <c r="ER67" s="276">
        <f t="shared" si="154"/>
        <v>4.8574548576735968E-3</v>
      </c>
      <c r="ES67" s="276">
        <f t="shared" si="155"/>
        <v>5.175732669158141E-3</v>
      </c>
      <c r="ET67" s="276">
        <f t="shared" si="156"/>
        <v>5.4939211114308538E-3</v>
      </c>
      <c r="EU67" s="276">
        <f t="shared" si="157"/>
        <v>2.0040949564876738E-2</v>
      </c>
      <c r="EV67" s="276">
        <f t="shared" si="158"/>
        <v>2.1029433355906565E-2</v>
      </c>
      <c r="EW67" s="276">
        <f t="shared" si="159"/>
        <v>2.2016788903785885E-2</v>
      </c>
      <c r="EX67" s="276">
        <f t="shared" si="160"/>
        <v>2.3003017496277457E-2</v>
      </c>
      <c r="EY67" s="277">
        <f t="shared" si="161"/>
        <v>2.3988120419674189E-2</v>
      </c>
      <c r="EZ67" s="276">
        <f t="shared" si="162"/>
        <v>0</v>
      </c>
      <c r="FA67" s="276">
        <f t="shared" si="163"/>
        <v>2.6582613727198272E-4</v>
      </c>
      <c r="FB67" s="276">
        <f t="shared" si="164"/>
        <v>7.9736894506938745E-4</v>
      </c>
      <c r="FC67" s="276">
        <f t="shared" si="165"/>
        <v>1.3286928644518888E-3</v>
      </c>
      <c r="FD67" s="276">
        <f t="shared" si="166"/>
        <v>1.8597979855573602E-3</v>
      </c>
      <c r="FE67" s="276">
        <f t="shared" si="167"/>
        <v>1.318778580043134E-3</v>
      </c>
      <c r="FF67" s="276">
        <f t="shared" si="168"/>
        <v>1.6325182416276006E-3</v>
      </c>
      <c r="FG67" s="276">
        <f t="shared" si="169"/>
        <v>1.9461932978335149E-3</v>
      </c>
      <c r="FH67" s="276">
        <f t="shared" si="170"/>
        <v>2.2598037619644385E-3</v>
      </c>
      <c r="FI67" s="276">
        <f t="shared" si="171"/>
        <v>2.5733496473211936E-3</v>
      </c>
      <c r="FJ67" s="276">
        <f t="shared" si="172"/>
        <v>4.7774240799035982E-3</v>
      </c>
      <c r="FK67" s="276">
        <f t="shared" si="173"/>
        <v>5.1374568565786217E-3</v>
      </c>
      <c r="FL67" s="276">
        <f t="shared" si="174"/>
        <v>5.4973683243563576E-3</v>
      </c>
      <c r="FM67" s="276">
        <f t="shared" si="175"/>
        <v>5.857158524110442E-3</v>
      </c>
      <c r="FN67" s="276">
        <f t="shared" si="176"/>
        <v>6.216827496700739E-3</v>
      </c>
      <c r="FO67" s="276">
        <f t="shared" si="177"/>
        <v>9.6053261934122679E-3</v>
      </c>
      <c r="FP67" s="276">
        <f t="shared" si="178"/>
        <v>1.0065516054766953E-2</v>
      </c>
      <c r="FQ67" s="276">
        <f t="shared" si="179"/>
        <v>1.0525438908287681E-2</v>
      </c>
      <c r="FR67" s="276">
        <f t="shared" si="180"/>
        <v>1.0985094908895687E-2</v>
      </c>
      <c r="FS67" s="277">
        <f t="shared" si="181"/>
        <v>1.1444484211422325E-2</v>
      </c>
      <c r="FT67" s="74">
        <f>SUM($EF67:EF67)</f>
        <v>0</v>
      </c>
      <c r="FU67" s="276">
        <f>SUM($EF67:EG67)</f>
        <v>3.5423374217585232E-4</v>
      </c>
      <c r="FV67" s="276">
        <f>SUM($EF67:EH67)</f>
        <v>1.4167559513158805E-3</v>
      </c>
      <c r="FW67" s="276">
        <f>SUM($EF67:EI67)</f>
        <v>3.1872086831141754E-3</v>
      </c>
      <c r="FX67" s="276">
        <f>SUM($EF67:EJ67)</f>
        <v>5.6652341741574054E-3</v>
      </c>
      <c r="FY67" s="276">
        <f>SUM($EF67:EK67)</f>
        <v>7.7977962246671348E-3</v>
      </c>
      <c r="FZ67" s="276">
        <f>SUM($EF67:EL67)</f>
        <v>1.0437542638755919E-2</v>
      </c>
      <c r="GA67" s="276">
        <f>SUM($EF67:EM67)</f>
        <v>1.3584312018868366E-2</v>
      </c>
      <c r="GB67" s="276">
        <f>SUM($EF67:EN67)</f>
        <v>1.7237943018809446E-2</v>
      </c>
      <c r="GC67" s="276">
        <f>SUM($EF67:EO67)</f>
        <v>2.1398274343728138E-2</v>
      </c>
      <c r="GD67" s="276">
        <f>SUM($EF67:EP67)</f>
        <v>2.5618905370386004E-2</v>
      </c>
      <c r="GE67" s="276">
        <f>SUM($EF67:EQ67)</f>
        <v>3.01579930222622E-2</v>
      </c>
      <c r="GF67" s="276">
        <f>SUM($EF67:ER67)</f>
        <v>3.5015447879935796E-2</v>
      </c>
      <c r="GG67" s="276">
        <f>SUM($EF67:ES67)</f>
        <v>4.0191180549093937E-2</v>
      </c>
      <c r="GH67" s="276">
        <f>SUM($EF67:ET67)</f>
        <v>4.5685101660524793E-2</v>
      </c>
      <c r="GI67" s="276">
        <f>SUM($EF67:EU67)</f>
        <v>6.5726051225401538E-2</v>
      </c>
      <c r="GJ67" s="276">
        <f>SUM($EF67:EV67)</f>
        <v>8.6755484581308107E-2</v>
      </c>
      <c r="GK67" s="276">
        <f>SUM($EF67:EW67)</f>
        <v>0.108772273485094</v>
      </c>
      <c r="GL67" s="276">
        <f>SUM($EF67:EX67)</f>
        <v>0.13177529098137145</v>
      </c>
      <c r="GM67" s="276">
        <f>SUM($EF67:EY67)</f>
        <v>0.15576341140104563</v>
      </c>
      <c r="GN67" s="74">
        <f>SUM($EZ67:EZ67)</f>
        <v>0</v>
      </c>
      <c r="GO67" s="276">
        <f>SUM($EZ67:FA67)</f>
        <v>2.6582613727198272E-4</v>
      </c>
      <c r="GP67" s="276">
        <f>SUM($EZ67:FB67)</f>
        <v>1.0631950823413701E-3</v>
      </c>
      <c r="GQ67" s="276">
        <f>SUM($EZ67:FC67)</f>
        <v>2.3918879467932589E-3</v>
      </c>
      <c r="GR67" s="276">
        <f>SUM($EZ67:FD67)</f>
        <v>4.2516859323506193E-3</v>
      </c>
      <c r="GS67" s="276">
        <f>SUM($EZ67:FE67)</f>
        <v>5.5704645123937531E-3</v>
      </c>
      <c r="GT67" s="276">
        <f>SUM($EZ67:FF67)</f>
        <v>7.2029827540213542E-3</v>
      </c>
      <c r="GU67" s="276">
        <f>SUM($EZ67:FG67)</f>
        <v>9.1491760518548695E-3</v>
      </c>
      <c r="GV67" s="276">
        <f>SUM($EZ67:FH67)</f>
        <v>1.1408979813819308E-2</v>
      </c>
      <c r="GW67" s="276">
        <f>SUM($EZ67:FI67)</f>
        <v>1.3982329461140502E-2</v>
      </c>
      <c r="GX67" s="276">
        <f>SUM($EZ67:FJ67)</f>
        <v>1.8759753541044102E-2</v>
      </c>
      <c r="GY67" s="276">
        <f>SUM($EZ67:FK67)</f>
        <v>2.3897210397622725E-2</v>
      </c>
      <c r="GZ67" s="276">
        <f>SUM($EZ67:FL67)</f>
        <v>2.9394578721979082E-2</v>
      </c>
      <c r="HA67" s="276">
        <f>SUM($EZ67:FM67)</f>
        <v>3.5251737246089522E-2</v>
      </c>
      <c r="HB67" s="276">
        <f>SUM($EZ67:FN67)</f>
        <v>4.1468564742790259E-2</v>
      </c>
      <c r="HC67" s="276">
        <f>SUM($EZ67:FO67)</f>
        <v>5.1073890936202529E-2</v>
      </c>
      <c r="HD67" s="276">
        <f>SUM($EZ67:FP67)</f>
        <v>6.113940699096948E-2</v>
      </c>
      <c r="HE67" s="276">
        <f>SUM($EZ67:FQ67)</f>
        <v>7.166484589925716E-2</v>
      </c>
      <c r="HF67" s="276">
        <f>SUM($EZ67:FR67)</f>
        <v>8.2649940808152841E-2</v>
      </c>
      <c r="HG67" s="277">
        <f>SUM($EZ67:FS67)</f>
        <v>9.409442501957517E-2</v>
      </c>
      <c r="HH67" s="74">
        <f t="shared" si="234"/>
        <v>0</v>
      </c>
      <c r="HI67" s="276">
        <f t="shared" si="183"/>
        <v>1.4015380162578241</v>
      </c>
      <c r="HJ67" s="276">
        <f t="shared" si="184"/>
        <v>2.8023677440486843</v>
      </c>
      <c r="HK67" s="276">
        <f t="shared" si="185"/>
        <v>4.2024895413168855</v>
      </c>
      <c r="HL67" s="276">
        <f t="shared" si="186"/>
        <v>5.6019037658258428</v>
      </c>
      <c r="HM67" s="276">
        <f t="shared" si="187"/>
        <v>7.4973131880876522</v>
      </c>
      <c r="HN67" s="276">
        <f t="shared" si="188"/>
        <v>9.0906094416735641</v>
      </c>
      <c r="HO67" s="276">
        <f t="shared" si="189"/>
        <v>10.683398672293452</v>
      </c>
      <c r="HP67" s="276">
        <f t="shared" si="190"/>
        <v>12.275681041293511</v>
      </c>
      <c r="HQ67" s="276">
        <f t="shared" si="191"/>
        <v>13.867456709968593</v>
      </c>
      <c r="HR67" s="276">
        <f t="shared" si="192"/>
        <v>15.596237443710512</v>
      </c>
      <c r="HS67" s="276">
        <f t="shared" si="193"/>
        <v>16.730064356058637</v>
      </c>
      <c r="HT67" s="276">
        <f t="shared" si="194"/>
        <v>17.863572901200964</v>
      </c>
      <c r="HU67" s="276">
        <f t="shared" si="195"/>
        <v>18.996763168531807</v>
      </c>
      <c r="HV67" s="276">
        <f t="shared" si="196"/>
        <v>20.129635247420378</v>
      </c>
      <c r="HW67" s="276">
        <f t="shared" si="197"/>
        <v>17.981406191758531</v>
      </c>
      <c r="HX67" s="276">
        <f t="shared" si="198"/>
        <v>18.846454612063564</v>
      </c>
      <c r="HY67" s="276">
        <f t="shared" si="199"/>
        <v>19.710515676820716</v>
      </c>
      <c r="HZ67" s="276">
        <f t="shared" si="200"/>
        <v>20.573590512985376</v>
      </c>
      <c r="IA67" s="277">
        <f t="shared" si="201"/>
        <v>21.435680246226642</v>
      </c>
      <c r="IB67" s="276">
        <f t="shared" si="202"/>
        <v>0</v>
      </c>
      <c r="IC67" s="276">
        <f t="shared" si="203"/>
        <v>1.2907844238627282</v>
      </c>
      <c r="ID67" s="276">
        <f t="shared" si="204"/>
        <v>2.5810373049176585</v>
      </c>
      <c r="IE67" s="276">
        <f t="shared" si="205"/>
        <v>3.8707588620532065</v>
      </c>
      <c r="IF67" s="276">
        <f t="shared" si="206"/>
        <v>5.1599493140676493</v>
      </c>
      <c r="IG67" s="276">
        <f t="shared" si="207"/>
        <v>7.1654534546745401</v>
      </c>
      <c r="IH67" s="276">
        <f t="shared" si="208"/>
        <v>8.6887369364329121</v>
      </c>
      <c r="II67" s="276">
        <f t="shared" si="209"/>
        <v>10.211706743135078</v>
      </c>
      <c r="IJ67" s="276">
        <f t="shared" si="210"/>
        <v>11.734362939373113</v>
      </c>
      <c r="IK67" s="276">
        <f t="shared" si="211"/>
        <v>13.256705589725792</v>
      </c>
      <c r="IL67" s="276">
        <f t="shared" si="212"/>
        <v>14.710802957300361</v>
      </c>
      <c r="IM67" s="276">
        <f t="shared" si="213"/>
        <v>15.778984500443782</v>
      </c>
      <c r="IN67" s="276">
        <f t="shared" si="214"/>
        <v>16.846806132119426</v>
      </c>
      <c r="IO67" s="276">
        <f t="shared" si="215"/>
        <v>17.914267973595315</v>
      </c>
      <c r="IP67" s="276">
        <f t="shared" si="216"/>
        <v>18.981370146098616</v>
      </c>
      <c r="IQ67" s="276">
        <f t="shared" si="217"/>
        <v>16.946614141245462</v>
      </c>
      <c r="IR67" s="276">
        <f t="shared" si="218"/>
        <v>17.739294382336197</v>
      </c>
      <c r="IS67" s="276">
        <f t="shared" si="219"/>
        <v>18.53151470057341</v>
      </c>
      <c r="IT67" s="276">
        <f t="shared" si="220"/>
        <v>19.323275362810016</v>
      </c>
      <c r="IU67" s="277">
        <f t="shared" si="221"/>
        <v>20.114576635744093</v>
      </c>
      <c r="IV67" s="74">
        <f t="shared" si="50"/>
        <v>31.37818737446122</v>
      </c>
      <c r="IW67" s="275">
        <f t="shared" si="51"/>
        <v>131.32966411636968</v>
      </c>
      <c r="IX67" s="275">
        <f t="shared" si="52"/>
        <v>220.31513101997425</v>
      </c>
      <c r="IY67" s="275">
        <f t="shared" si="53"/>
        <v>288.79282047151474</v>
      </c>
      <c r="IZ67" s="275">
        <f t="shared" si="54"/>
        <v>127.67432750360172</v>
      </c>
      <c r="JA67" s="275">
        <f t="shared" si="55"/>
        <v>167.95395074557996</v>
      </c>
      <c r="JB67" s="74">
        <f t="shared" si="56"/>
        <v>31.382224934993513</v>
      </c>
      <c r="JC67" s="275">
        <f t="shared" si="57"/>
        <v>131.37645206480141</v>
      </c>
      <c r="JD67" s="275">
        <f t="shared" si="58"/>
        <v>220.37415181215937</v>
      </c>
      <c r="JE67" s="275">
        <f t="shared" si="59"/>
        <v>287.88368339836751</v>
      </c>
      <c r="JF67" s="275">
        <f t="shared" si="60"/>
        <v>127.71094293731808</v>
      </c>
      <c r="JG67" s="275">
        <f t="shared" si="61"/>
        <v>167.75412805258043</v>
      </c>
      <c r="JH67" s="524">
        <f t="shared" si="38"/>
        <v>147.12233428851857</v>
      </c>
      <c r="JI67" s="525">
        <f t="shared" si="39"/>
        <v>243.50982604909129</v>
      </c>
      <c r="JJ67" s="524">
        <f t="shared" si="40"/>
        <v>139.1347735601716</v>
      </c>
      <c r="JK67" s="525">
        <f t="shared" si="41"/>
        <v>229.8094973201554</v>
      </c>
      <c r="JL67" s="524">
        <f t="shared" si="42"/>
        <v>286.25710784869017</v>
      </c>
      <c r="JM67" s="525">
        <f t="shared" si="43"/>
        <v>473.31932336924672</v>
      </c>
      <c r="JN67" s="7">
        <f t="shared" si="62"/>
        <v>8.7153666403315053E-2</v>
      </c>
      <c r="JO67" s="7">
        <f t="shared" si="63"/>
        <v>0.24985783642062082</v>
      </c>
    </row>
    <row r="68" spans="1:275" s="3" customFormat="1" ht="13.5" customHeight="1" x14ac:dyDescent="0.2">
      <c r="A68" s="3" t="str">
        <f>'2021 estimates'!B68</f>
        <v>Eswatini</v>
      </c>
      <c r="B68" s="3" t="str">
        <f>VLOOKUP(A68,'2021 estimates'!$B$4:$C$218,2)</f>
        <v>AFR</v>
      </c>
      <c r="C68" s="371" t="str">
        <f>VLOOKUP(A68,'2021 estimates'!$B$4:$F$218,4,FALSE)</f>
        <v>Sub-Saharan Africa</v>
      </c>
      <c r="D68" s="695">
        <f>'2021 estimates'!Q68</f>
        <v>38.566770556636101</v>
      </c>
      <c r="E68" s="4">
        <f>'2021 estimates'!R68</f>
        <v>21.516318574378321</v>
      </c>
      <c r="F68" s="47">
        <f>1000*'2021 estimates'!G68/5</f>
        <v>14613.8</v>
      </c>
      <c r="G68" s="47">
        <f>F68</f>
        <v>14613.8</v>
      </c>
      <c r="H68" s="47">
        <f>1000*'2021 estimates'!H68/5</f>
        <v>14263</v>
      </c>
      <c r="I68" s="47">
        <f>1000*'2021 estimates'!I68/5</f>
        <v>14759.2</v>
      </c>
      <c r="J68" s="47">
        <f>1000*'2021 estimates'!J68/5</f>
        <v>13181.6</v>
      </c>
      <c r="K68" s="47">
        <f>1000*'2021 estimates'!K68/5</f>
        <v>14327.6</v>
      </c>
      <c r="L68" s="73">
        <f>K68</f>
        <v>14327.6</v>
      </c>
      <c r="M68" s="47">
        <f>1000*'2021 estimates'!L68/5</f>
        <v>14025.2</v>
      </c>
      <c r="N68" s="47">
        <f>1000*'2021 estimates'!M68/5</f>
        <v>14656</v>
      </c>
      <c r="O68" s="47">
        <f>1000*'2021 estimates'!N68/5</f>
        <v>12982.400000000001</v>
      </c>
      <c r="P68" s="22">
        <v>0</v>
      </c>
      <c r="Q68" s="124">
        <f>IF('2021 estimates'!AD68&lt;&gt;"",'2021 estimates'!AD68*5/4,IF('2021 estimates'!AL68&lt;&gt;"",'2021 estimates'!AL68*15/14,'2021 estimates'!AN68*15/14))/100000</f>
        <v>1.9285714285714285E-5</v>
      </c>
      <c r="R68" s="124">
        <f>IF('2021 estimates'!AE68&lt;&gt;"",'2021 estimates'!AE68,IF('2021 estimates'!AL68&lt;&gt;"",'2021 estimates'!AL68*15/14,'2021 estimates'!AN68*15/14))/100000</f>
        <v>1.9285714285714285E-5</v>
      </c>
      <c r="S68" s="124">
        <f>IF('2021 estimates'!AF68&lt;&gt;"",'2021 estimates'!AF68,IF('2021 estimates'!AL68&lt;&gt;"",'2021 estimates'!AL68*15/14,'2021 estimates'!AN68*15/14))/100000</f>
        <v>1.9285714285714285E-5</v>
      </c>
      <c r="T68" s="124">
        <f>IF('2021 estimates'!AG68&lt;&gt;"",'2021 estimates'!AG68,'2021 estimates'!$AP68)/100000</f>
        <v>1.064051936790591E-4</v>
      </c>
      <c r="U68" s="22">
        <v>0</v>
      </c>
      <c r="V68" s="124">
        <f>IF('2021 estimates'!AH68&lt;&gt;"",'2021 estimates'!AH68*5/4,IF('2021 estimates'!AM68&lt;&gt;"",'2021 estimates'!AM68*15/14,'2021 estimates'!AN68*15/14))/100000</f>
        <v>1.9285714285714285E-5</v>
      </c>
      <c r="W68" s="124">
        <f>IF('2021 estimates'!AI68&lt;&gt;"",'2021 estimates'!AI68,IF('2021 estimates'!AM68&lt;&gt;"",'2021 estimates'!AM68*15/14,'2021 estimates'!AN68*15/14))/100000</f>
        <v>1.9285714285714285E-5</v>
      </c>
      <c r="X68" s="124">
        <f>IF('2021 estimates'!AJ68&lt;&gt;"",'2021 estimates'!AJ68,IF('2021 estimates'!AM68&lt;&gt;"",'2021 estimates'!AM68*15/14,'2021 estimates'!AN68*15/14))/100000</f>
        <v>1.9285714285714285E-5</v>
      </c>
      <c r="Y68" s="124">
        <f>IF('2021 estimates'!AK68&lt;&gt;"",'2021 estimates'!AK68,'2021 estimates'!$AQ68)/100000</f>
        <v>1.064051936790591E-4</v>
      </c>
      <c r="Z68" s="81">
        <f>VLOOKUP($A68,'Mortality-WHO Global Health Obs'!$B$3:$Q$218,7,FALSE)</f>
        <v>6.028E-2</v>
      </c>
      <c r="AA68" s="82">
        <f>VLOOKUP($A68,'Mortality-WHO Global Health Obs'!$B$3:$Q$218,9,FALSE)</f>
        <v>4.8199999999999996E-3</v>
      </c>
      <c r="AB68" s="82">
        <f>VLOOKUP($A68,'Mortality-WHO Global Health Obs'!$B$3:$Q$218,11,FALSE)</f>
        <v>2.5200000000000001E-3</v>
      </c>
      <c r="AC68" s="82">
        <f>VLOOKUP($A68,'Mortality-WHO Global Health Obs'!$B$3:$Q$218,13,FALSE)</f>
        <v>1.7099999999999999E-3</v>
      </c>
      <c r="AD68" s="82">
        <f>VLOOKUP($A68,'Mortality-WHO Global Health Obs'!$B$3:$Q$218,15,FALSE)</f>
        <v>3.2299999999999998E-3</v>
      </c>
      <c r="AE68" s="81">
        <f>VLOOKUP($A68,'Mortality-WHO Global Health Obs'!$B$3:$Q$218,8,FALSE)</f>
        <v>4.9889999999999997E-2</v>
      </c>
      <c r="AF68" s="82">
        <f>VLOOKUP($A68,'Mortality-WHO Global Health Obs'!$B$3:$Q$218,10,FALSE)</f>
        <v>4.7499999999999999E-3</v>
      </c>
      <c r="AG68" s="82">
        <f>VLOOKUP($A68,'Mortality-WHO Global Health Obs'!$B$3:$Q$218,12,FALSE)</f>
        <v>2.0600000000000002E-3</v>
      </c>
      <c r="AH68" s="82">
        <f>VLOOKUP($A68,'Mortality-WHO Global Health Obs'!$B$3:$Q$218,14,FALSE)</f>
        <v>1.58E-3</v>
      </c>
      <c r="AI68" s="82">
        <f>VLOOKUP($A68,'Mortality-WHO Global Health Obs'!$B$3:$Q$218,16,FALSE)</f>
        <v>2.5899999999999999E-3</v>
      </c>
      <c r="AJ68" s="81">
        <f t="shared" ref="AJ68:AS68" si="246">Z68*$E68</f>
        <v>1.2970036836635253</v>
      </c>
      <c r="AK68" s="82">
        <f t="shared" si="246"/>
        <v>0.1037086555285035</v>
      </c>
      <c r="AL68" s="82">
        <f t="shared" si="246"/>
        <v>5.4221122807433374E-2</v>
      </c>
      <c r="AM68" s="82">
        <f t="shared" si="246"/>
        <v>3.6792904762186926E-2</v>
      </c>
      <c r="AN68" s="82">
        <f t="shared" si="246"/>
        <v>6.9497708995241977E-2</v>
      </c>
      <c r="AO68" s="81">
        <f t="shared" si="246"/>
        <v>1.0734491336757344</v>
      </c>
      <c r="AP68" s="82">
        <f t="shared" si="246"/>
        <v>0.10220251322829703</v>
      </c>
      <c r="AQ68" s="82">
        <f t="shared" si="246"/>
        <v>4.4323616263219345E-2</v>
      </c>
      <c r="AR68" s="82">
        <f t="shared" si="246"/>
        <v>3.3995783347517745E-2</v>
      </c>
      <c r="AS68" s="82">
        <f t="shared" si="246"/>
        <v>5.5727265107639846E-2</v>
      </c>
      <c r="AT68" s="272">
        <f t="shared" ref="AT68:BC68" si="247">F68*P68</f>
        <v>0</v>
      </c>
      <c r="AU68" s="266">
        <f t="shared" si="247"/>
        <v>0.28183757142857141</v>
      </c>
      <c r="AV68" s="266">
        <f t="shared" si="247"/>
        <v>0.27507214285714282</v>
      </c>
      <c r="AW68" s="266">
        <f t="shared" si="247"/>
        <v>0.28464171428571428</v>
      </c>
      <c r="AX68" s="266">
        <f t="shared" si="247"/>
        <v>1.4025907009998855</v>
      </c>
      <c r="AY68" s="272">
        <f t="shared" si="247"/>
        <v>0</v>
      </c>
      <c r="AZ68" s="266">
        <f t="shared" si="247"/>
        <v>0.27631800000000001</v>
      </c>
      <c r="BA68" s="266">
        <f t="shared" si="247"/>
        <v>0.270486</v>
      </c>
      <c r="BB68" s="266">
        <f t="shared" si="247"/>
        <v>0.28265142857142855</v>
      </c>
      <c r="BC68" s="266">
        <f t="shared" si="247"/>
        <v>1.381394786419017</v>
      </c>
      <c r="BD68" s="74">
        <f>AT68</f>
        <v>0</v>
      </c>
      <c r="BE68" s="515">
        <f>HH68</f>
        <v>0</v>
      </c>
      <c r="BF68" s="515">
        <f>HI68</f>
        <v>0.26795536629629763</v>
      </c>
      <c r="BG68" s="515">
        <f>HJ68</f>
        <v>0.50951388747103199</v>
      </c>
      <c r="BH68" s="515">
        <f>HK68</f>
        <v>0.72727597209971673</v>
      </c>
      <c r="BI68" s="515">
        <f>HL68*(H68/G68)</f>
        <v>0.90141544835555554</v>
      </c>
      <c r="BJ68" s="515">
        <f>HM68</f>
        <v>1.1216544632880834</v>
      </c>
      <c r="BK68" s="515">
        <f>HN68</f>
        <v>1.3302698424206503</v>
      </c>
      <c r="BL68" s="515">
        <f>HO68</f>
        <v>1.5278750506711389</v>
      </c>
      <c r="BM68" s="515">
        <f>HP68</f>
        <v>1.715051175892979</v>
      </c>
      <c r="BN68" s="515">
        <f>HQ68*(I68/H68)</f>
        <v>1.9581821505170722</v>
      </c>
      <c r="BO68" s="515">
        <f>HR68</f>
        <v>2.1669447244014326</v>
      </c>
      <c r="BP68" s="515">
        <f>HS68</f>
        <v>2.3681659024408206</v>
      </c>
      <c r="BQ68" s="515">
        <f>HT68</f>
        <v>2.5621181120643115</v>
      </c>
      <c r="BR68" s="515">
        <f>HU68</f>
        <v>2.7490639394586385</v>
      </c>
      <c r="BS68" s="515">
        <f>HV68*(J68/I68)</f>
        <v>2.6161504203260666</v>
      </c>
      <c r="BT68" s="515">
        <f>HW68</f>
        <v>3.796015344778835</v>
      </c>
      <c r="BU68" s="515">
        <f>HX68</f>
        <v>4.8966668171744754</v>
      </c>
      <c r="BV68" s="515">
        <f>HY68</f>
        <v>5.9234230488240982</v>
      </c>
      <c r="BW68" s="516">
        <f>HZ68</f>
        <v>6.8812451984067771</v>
      </c>
      <c r="BX68" s="515">
        <v>0</v>
      </c>
      <c r="BY68" s="515">
        <f>IB68</f>
        <v>0</v>
      </c>
      <c r="BZ68" s="515">
        <f>IC68</f>
        <v>0.26289539650068611</v>
      </c>
      <c r="CA68" s="515">
        <f>ID68</f>
        <v>0.50024963629769292</v>
      </c>
      <c r="CB68" s="515">
        <f>IE68</f>
        <v>0.71454412718455795</v>
      </c>
      <c r="CC68" s="515">
        <f>IF68*(M68/L68)</f>
        <v>0.88885444063512886</v>
      </c>
      <c r="CD68" s="515">
        <f>IG68</f>
        <v>1.1149400014649675</v>
      </c>
      <c r="CE68" s="515">
        <f>IH68</f>
        <v>1.3312234694542544</v>
      </c>
      <c r="CF68" s="515">
        <f>II68</f>
        <v>1.5381298209867182</v>
      </c>
      <c r="CG68" s="515">
        <f>IJ68</f>
        <v>1.736065607306716</v>
      </c>
      <c r="CH68" s="515">
        <f>IK68*(N68/M68)</f>
        <v>2.0120177897749083</v>
      </c>
      <c r="CI68" s="515">
        <f>IL68</f>
        <v>2.2226949613992901</v>
      </c>
      <c r="CJ68" s="515">
        <f>IM68</f>
        <v>2.4263303708269874</v>
      </c>
      <c r="CK68" s="515">
        <f>IN68</f>
        <v>2.6231593848727921</v>
      </c>
      <c r="CL68" s="515">
        <f>IO68</f>
        <v>2.8134095033523057</v>
      </c>
      <c r="CM68" s="515">
        <f>IP68*(O68/N68)</f>
        <v>2.6550324505639948</v>
      </c>
      <c r="CN68" s="515">
        <f>IQ68</f>
        <v>3.8550788181616542</v>
      </c>
      <c r="CO68" s="515">
        <f>IR68</f>
        <v>4.9900791355884788</v>
      </c>
      <c r="CP68" s="515">
        <f>IS68</f>
        <v>6.0635590904821042</v>
      </c>
      <c r="CQ68" s="516">
        <f>IT68</f>
        <v>7.0788532678185021</v>
      </c>
      <c r="CR68" s="515">
        <f>0.5*AT68+BD68</f>
        <v>0</v>
      </c>
      <c r="CS68" s="515">
        <f>0.5*$AU68+BE68</f>
        <v>0.1409187857142857</v>
      </c>
      <c r="CT68" s="515">
        <f>0.5*$AU68+BF68</f>
        <v>0.4088741520105833</v>
      </c>
      <c r="CU68" s="515">
        <f>0.5*$AU68+BG68</f>
        <v>0.65043267318531772</v>
      </c>
      <c r="CV68" s="515">
        <f>0.5*$AU68+BH68</f>
        <v>0.86819475781400246</v>
      </c>
      <c r="CW68" s="515">
        <f>0.5*$AV68+BI68</f>
        <v>1.038951519784127</v>
      </c>
      <c r="CX68" s="515">
        <f>0.5*$AV68+BJ68</f>
        <v>1.2591905347166548</v>
      </c>
      <c r="CY68" s="515">
        <f>0.5*$AV68+BK68</f>
        <v>1.4678059138492217</v>
      </c>
      <c r="CZ68" s="515">
        <f>0.5*$AV68+BL68</f>
        <v>1.6654111220997103</v>
      </c>
      <c r="DA68" s="515">
        <f>0.5*$AV68+BM68</f>
        <v>1.8525872473215503</v>
      </c>
      <c r="DB68" s="515">
        <f>0.5*$AW68+BN68</f>
        <v>2.1005030076599294</v>
      </c>
      <c r="DC68" s="515">
        <f>0.5*$AW68+BO68</f>
        <v>2.30926558154429</v>
      </c>
      <c r="DD68" s="515">
        <f>0.5*$AW68+BP68</f>
        <v>2.510486759583678</v>
      </c>
      <c r="DE68" s="515">
        <f>0.5*$AW68+BQ68</f>
        <v>2.7044389692071684</v>
      </c>
      <c r="DF68" s="515">
        <f>0.5*$AW68+BR68</f>
        <v>2.8913847966014954</v>
      </c>
      <c r="DG68" s="515">
        <f>0.5*$AX68+BS68</f>
        <v>3.3174457708260094</v>
      </c>
      <c r="DH68" s="515">
        <f>0.5*$AX68+BT68</f>
        <v>4.4973106952787774</v>
      </c>
      <c r="DI68" s="515">
        <f>0.5*$AX68+BU68</f>
        <v>5.5979621676744182</v>
      </c>
      <c r="DJ68" s="515">
        <f>0.5*$AX68+BV68</f>
        <v>6.6247183993240411</v>
      </c>
      <c r="DK68" s="516">
        <f>0.5*$AX68+BW68</f>
        <v>7.5825405489067199</v>
      </c>
      <c r="DL68" s="515">
        <f>0.5*AY68+BX68</f>
        <v>0</v>
      </c>
      <c r="DM68" s="515">
        <f>0.5*$AZ68+BY68</f>
        <v>0.138159</v>
      </c>
      <c r="DN68" s="515">
        <f>0.5*$AZ68+BZ68</f>
        <v>0.40105439650068608</v>
      </c>
      <c r="DO68" s="515">
        <f>0.5*$AZ68+CA68</f>
        <v>0.63840863629769296</v>
      </c>
      <c r="DP68" s="515">
        <f>0.5*$AZ68+CB68</f>
        <v>0.85270312718455799</v>
      </c>
      <c r="DQ68" s="515">
        <f>0.5*$BA68+CC68</f>
        <v>1.0240974406351289</v>
      </c>
      <c r="DR68" s="515">
        <f>0.5*$BA68+CD68</f>
        <v>1.2501830014649675</v>
      </c>
      <c r="DS68" s="515">
        <f>0.5*$BA68+CE68</f>
        <v>1.4664664694542544</v>
      </c>
      <c r="DT68" s="515">
        <f>0.5*$BA68+CF68</f>
        <v>1.6733728209867182</v>
      </c>
      <c r="DU68" s="515">
        <f>0.5*$BA68+CG68</f>
        <v>1.871308607306716</v>
      </c>
      <c r="DV68" s="515">
        <f>0.5*$BB68+CH68</f>
        <v>2.1533435040606226</v>
      </c>
      <c r="DW68" s="515">
        <f>0.5*$BB68+CI68</f>
        <v>2.3640206756850044</v>
      </c>
      <c r="DX68" s="515">
        <f>0.5*$BB68+CJ68</f>
        <v>2.5676560851127017</v>
      </c>
      <c r="DY68" s="515">
        <f>0.5*$BB68+CK68</f>
        <v>2.7644850991585064</v>
      </c>
      <c r="DZ68" s="515">
        <f>0.5*$BB68+CL68</f>
        <v>2.9547352176380199</v>
      </c>
      <c r="EA68" s="515">
        <f>0.5*$BC68+CM68</f>
        <v>3.3457298437735035</v>
      </c>
      <c r="EB68" s="515">
        <f>0.5*$BC68+CN68</f>
        <v>4.5457762113711624</v>
      </c>
      <c r="EC68" s="515">
        <f>0.5*$BC68+CO68</f>
        <v>5.6807765287979874</v>
      </c>
      <c r="ED68" s="515">
        <f>0.5*$BC68+CP68</f>
        <v>6.7542564836916128</v>
      </c>
      <c r="EE68" s="516">
        <f>0.5*$BC68+CQ68</f>
        <v>7.7695506610280107</v>
      </c>
      <c r="EF68" s="276">
        <f>CR68*(1-EXP(-AJ68))</f>
        <v>0</v>
      </c>
      <c r="EG68" s="276">
        <f>CS68*(1-EXP(-$AK68))</f>
        <v>1.388220513227377E-2</v>
      </c>
      <c r="EH68" s="276">
        <f>CT68*(1-EXP(-$AK68))</f>
        <v>4.0279050253837025E-2</v>
      </c>
      <c r="EI68" s="276">
        <f>CU68*(1-EXP(-$AK68))</f>
        <v>6.4075486799886616E-2</v>
      </c>
      <c r="EJ68" s="276">
        <f>CV68*(1-EXP(-$AK68))</f>
        <v>8.5527686473081094E-2</v>
      </c>
      <c r="EK68" s="276">
        <f>CW68*(1-EXP(-$AL68))</f>
        <v>5.4833127924615102E-2</v>
      </c>
      <c r="EL68" s="276">
        <f>CX68*(1-EXP(-$AL68))</f>
        <v>6.6456763724575957E-2</v>
      </c>
      <c r="EM68" s="276">
        <f>CY68*(1-EXP(-$AL68))</f>
        <v>7.7466934606654186E-2</v>
      </c>
      <c r="EN68" s="276">
        <f>CZ68*(1-EXP(-$AL68))</f>
        <v>8.789601763530272E-2</v>
      </c>
      <c r="EO68" s="276">
        <f>DA68*(1-EXP(-$AL68))</f>
        <v>9.7774681098690766E-2</v>
      </c>
      <c r="EP68" s="276">
        <f>DB68*(1-EXP(-$AM68))</f>
        <v>7.5879140401353712E-2</v>
      </c>
      <c r="EQ68" s="276">
        <f>DC68*(1-EXP(-$AM68))</f>
        <v>8.3420536246326463E-2</v>
      </c>
      <c r="ER68" s="276">
        <f>DD68*(1-EXP(-$AM68))</f>
        <v>9.0689504662223391E-2</v>
      </c>
      <c r="ES68" s="276">
        <f>DE68*(1-EXP(-$AM68))</f>
        <v>9.7695886891387168E-2</v>
      </c>
      <c r="ET68" s="276">
        <f>DF68*(1-EXP(-$AM68))</f>
        <v>0.10444916866845282</v>
      </c>
      <c r="EU68" s="276">
        <f>DG68*(1-EXP(-$AN68))</f>
        <v>0.22272577654711717</v>
      </c>
      <c r="EV68" s="276">
        <f>DH68*(1-EXP(-$AN68))</f>
        <v>0.30193922860424527</v>
      </c>
      <c r="EW68" s="276">
        <f>DI68*(1-EXP(-$AN68))</f>
        <v>0.37583446935026321</v>
      </c>
      <c r="EX68" s="276">
        <f>DJ68*(1-EXP(-$AN68))</f>
        <v>0.44476855141720645</v>
      </c>
      <c r="EY68" s="277">
        <f>DK68*(1-EXP(-$AN68))</f>
        <v>0.50907455573411009</v>
      </c>
      <c r="EZ68" s="276">
        <f>DL68*(1-EXP(-AO68))</f>
        <v>0</v>
      </c>
      <c r="FA68" s="276">
        <f>DM68*(1-EXP(-$AP68))</f>
        <v>1.3422603499313891E-2</v>
      </c>
      <c r="FB68" s="276">
        <f>DN68*(1-EXP(-$AP68))</f>
        <v>3.8963760202993136E-2</v>
      </c>
      <c r="FC68" s="276">
        <f>DO68*(1-EXP(-$AP68))</f>
        <v>6.202350911313502E-2</v>
      </c>
      <c r="FD68" s="276">
        <f>DP68*(1-EXP(-$AP68))</f>
        <v>8.284292719854186E-2</v>
      </c>
      <c r="FE68" s="276">
        <f>DQ68*(1-EXP(-$AQ68))</f>
        <v>4.4400439170161357E-2</v>
      </c>
      <c r="FF68" s="276">
        <f>DR68*(1-EXP(-$AQ68))</f>
        <v>5.4202532010713206E-2</v>
      </c>
      <c r="FG68" s="276">
        <f>DS68*(1-EXP(-$AQ68))</f>
        <v>6.3579648467536096E-2</v>
      </c>
      <c r="FH68" s="276">
        <f>DT68*(1-EXP(-$AQ68))</f>
        <v>7.2550213680002321E-2</v>
      </c>
      <c r="FI68" s="276">
        <f>DU68*(1-EXP(-$AQ68))</f>
        <v>8.1131853953069183E-2</v>
      </c>
      <c r="FJ68" s="276">
        <f>DV68*(1-EXP(-$AR68))</f>
        <v>7.1974256947046816E-2</v>
      </c>
      <c r="FK68" s="276">
        <f>DW68*(1-EXP(-$AR68))</f>
        <v>7.9016019143731367E-2</v>
      </c>
      <c r="FL68" s="276">
        <f>DX68*(1-EXP(-$AR68))</f>
        <v>8.5822414525623739E-2</v>
      </c>
      <c r="FM68" s="276">
        <f>DY68*(1-EXP(-$AR68))</f>
        <v>9.2401310091915059E-2</v>
      </c>
      <c r="FN68" s="276">
        <f>DZ68*(1-EXP(-$AR68))</f>
        <v>9.8760309891914033E-2</v>
      </c>
      <c r="FO68" s="276">
        <f>EA68*(1-EXP(-$AS68))</f>
        <v>0.18134841882135758</v>
      </c>
      <c r="FP68" s="276">
        <f>EB68*(1-EXP(-$AS68))</f>
        <v>0.24639446899219195</v>
      </c>
      <c r="FQ68" s="276">
        <f>EC68*(1-EXP(-$AS68))</f>
        <v>0.30791483152539229</v>
      </c>
      <c r="FR68" s="276">
        <f>ED68*(1-EXP(-$AS68))</f>
        <v>0.36610060908261938</v>
      </c>
      <c r="FS68" s="277">
        <f>EE68*(1-EXP(-$AS68))</f>
        <v>0.42113254599801109</v>
      </c>
      <c r="FT68" s="74">
        <f>SUM($EF68:EF68)</f>
        <v>0</v>
      </c>
      <c r="FU68" s="276">
        <f>SUM($EF68:EG68)</f>
        <v>1.388220513227377E-2</v>
      </c>
      <c r="FV68" s="276">
        <f>SUM($EF68:EH68)</f>
        <v>5.4161255386110795E-2</v>
      </c>
      <c r="FW68" s="276">
        <f>SUM($EF68:EI68)</f>
        <v>0.11823674218599742</v>
      </c>
      <c r="FX68" s="276">
        <f>SUM($EF68:EJ68)</f>
        <v>0.20376442865907851</v>
      </c>
      <c r="FY68" s="276">
        <f>SUM($EF68:EK68)</f>
        <v>0.2585975565836936</v>
      </c>
      <c r="FZ68" s="276">
        <f>SUM($EF68:EL68)</f>
        <v>0.32505432030826953</v>
      </c>
      <c r="GA68" s="276">
        <f>SUM($EF68:EM68)</f>
        <v>0.40252125491492374</v>
      </c>
      <c r="GB68" s="276">
        <f>SUM($EF68:EN68)</f>
        <v>0.49041727255022649</v>
      </c>
      <c r="GC68" s="276">
        <f>SUM($EF68:EO68)</f>
        <v>0.5881919536489173</v>
      </c>
      <c r="GD68" s="276">
        <f>SUM($EF68:EP68)</f>
        <v>0.66407109405027098</v>
      </c>
      <c r="GE68" s="276">
        <f>SUM($EF68:EQ68)</f>
        <v>0.74749163029659749</v>
      </c>
      <c r="GF68" s="276">
        <f>SUM($EF68:ER68)</f>
        <v>0.83818113495882085</v>
      </c>
      <c r="GG68" s="276">
        <f>SUM($EF68:ES68)</f>
        <v>0.93587702185020805</v>
      </c>
      <c r="GH68" s="276">
        <f>SUM($EF68:ET68)</f>
        <v>1.0403261905186609</v>
      </c>
      <c r="GI68" s="276">
        <f>SUM($EF68:EU68)</f>
        <v>1.263051967065778</v>
      </c>
      <c r="GJ68" s="276">
        <f>SUM($EF68:EV68)</f>
        <v>1.5649911956700233</v>
      </c>
      <c r="GK68" s="276">
        <f>SUM($EF68:EW68)</f>
        <v>1.9408256650202866</v>
      </c>
      <c r="GL68" s="276">
        <f>SUM($EF68:EX68)</f>
        <v>2.385594216437493</v>
      </c>
      <c r="GM68" s="276">
        <f>SUM($EF68:EY68)</f>
        <v>2.8946687721716033</v>
      </c>
      <c r="GN68" s="74">
        <f>SUM($EZ68:EZ68)</f>
        <v>0</v>
      </c>
      <c r="GO68" s="276">
        <f>SUM($EZ68:FA68)</f>
        <v>1.3422603499313891E-2</v>
      </c>
      <c r="GP68" s="276">
        <f>SUM($EZ68:FB68)</f>
        <v>5.2386363702307023E-2</v>
      </c>
      <c r="GQ68" s="276">
        <f>SUM($EZ68:FC68)</f>
        <v>0.11440987281544204</v>
      </c>
      <c r="GR68" s="276">
        <f>SUM($EZ68:FD68)</f>
        <v>0.1972528000139839</v>
      </c>
      <c r="GS68" s="276">
        <f>SUM($EZ68:FE68)</f>
        <v>0.24165323918414527</v>
      </c>
      <c r="GT68" s="276">
        <f>SUM($EZ68:FF68)</f>
        <v>0.29585577119485851</v>
      </c>
      <c r="GU68" s="276">
        <f>SUM($EZ68:FG68)</f>
        <v>0.35943541966239462</v>
      </c>
      <c r="GV68" s="276">
        <f>SUM($EZ68:FH68)</f>
        <v>0.43198563334239692</v>
      </c>
      <c r="GW68" s="276">
        <f>SUM($EZ68:FI68)</f>
        <v>0.51311748729546613</v>
      </c>
      <c r="GX68" s="276">
        <f>SUM($EZ68:FJ68)</f>
        <v>0.58509174424251298</v>
      </c>
      <c r="GY68" s="276">
        <f>SUM($EZ68:FK68)</f>
        <v>0.66410776338624433</v>
      </c>
      <c r="GZ68" s="276">
        <f>SUM($EZ68:FL68)</f>
        <v>0.74993017791186811</v>
      </c>
      <c r="HA68" s="276">
        <f>SUM($EZ68:FM68)</f>
        <v>0.84233148800378321</v>
      </c>
      <c r="HB68" s="276">
        <f>SUM($EZ68:FN68)</f>
        <v>0.94109179789569719</v>
      </c>
      <c r="HC68" s="276">
        <f>SUM($EZ68:FO68)</f>
        <v>1.1224402167170549</v>
      </c>
      <c r="HD68" s="276">
        <f>SUM($EZ68:FP68)</f>
        <v>1.3688346857092468</v>
      </c>
      <c r="HE68" s="276">
        <f>SUM($EZ68:FQ68)</f>
        <v>1.6767495172346392</v>
      </c>
      <c r="HF68" s="276">
        <f>SUM($EZ68:FR68)</f>
        <v>2.0428501263172585</v>
      </c>
      <c r="HG68" s="277">
        <f>SUM($EZ68:FS68)</f>
        <v>2.4639826723152698</v>
      </c>
      <c r="HH68" s="74">
        <f>BD68-FT68</f>
        <v>0</v>
      </c>
      <c r="HI68" s="276">
        <f>BE68+$AU68-EG68</f>
        <v>0.26795536629629763</v>
      </c>
      <c r="HJ68" s="276">
        <f>BF68+$AU68-EH68</f>
        <v>0.50951388747103199</v>
      </c>
      <c r="HK68" s="276">
        <f>BG68+$AU68-EI68</f>
        <v>0.72727597209971673</v>
      </c>
      <c r="HL68" s="276">
        <f>BH68+$AU68-EJ68</f>
        <v>0.92358585705520702</v>
      </c>
      <c r="HM68" s="276">
        <f>BI68+$AV68-EK68</f>
        <v>1.1216544632880834</v>
      </c>
      <c r="HN68" s="276">
        <f>BJ68+$AV68-EL68</f>
        <v>1.3302698424206503</v>
      </c>
      <c r="HO68" s="276">
        <f>BK68+$AV68-EM68</f>
        <v>1.5278750506711389</v>
      </c>
      <c r="HP68" s="276">
        <f>BL68+$AV68-EN68</f>
        <v>1.715051175892979</v>
      </c>
      <c r="HQ68" s="276">
        <f>BM68+$AV68-EO68</f>
        <v>1.8923486376514309</v>
      </c>
      <c r="HR68" s="276">
        <f>BN68+$AW68-EP68</f>
        <v>2.1669447244014326</v>
      </c>
      <c r="HS68" s="276">
        <f>BO68+$AW68-EQ68</f>
        <v>2.3681659024408206</v>
      </c>
      <c r="HT68" s="276">
        <f>BP68+$AW68-ER68</f>
        <v>2.5621181120643115</v>
      </c>
      <c r="HU68" s="276">
        <f>BQ68+$AW68-ES68</f>
        <v>2.7490639394586385</v>
      </c>
      <c r="HV68" s="276">
        <f>BR68+$AW68-ET68</f>
        <v>2.9292564850759</v>
      </c>
      <c r="HW68" s="276">
        <f>BS68+$AX68-EU68</f>
        <v>3.796015344778835</v>
      </c>
      <c r="HX68" s="276">
        <f>BT68+$AX68-EV68</f>
        <v>4.8966668171744754</v>
      </c>
      <c r="HY68" s="276">
        <f>BU68+$AX68-EW68</f>
        <v>5.9234230488240982</v>
      </c>
      <c r="HZ68" s="276">
        <f>BV68+$AX68-EX68</f>
        <v>6.8812451984067771</v>
      </c>
      <c r="IA68" s="277">
        <f>BW68+$AX68-EY68</f>
        <v>7.7747613436725524</v>
      </c>
      <c r="IB68" s="276">
        <f>BX68+AY68-EZ68</f>
        <v>0</v>
      </c>
      <c r="IC68" s="276">
        <f>BY68+$AZ68-FA68</f>
        <v>0.26289539650068611</v>
      </c>
      <c r="ID68" s="276">
        <f>BZ68+$AZ68-FB68</f>
        <v>0.50024963629769292</v>
      </c>
      <c r="IE68" s="276">
        <f>CA68+$AZ68-FC68</f>
        <v>0.71454412718455795</v>
      </c>
      <c r="IF68" s="276">
        <f>CB68+$AZ68-FD68</f>
        <v>0.9080191999860161</v>
      </c>
      <c r="IG68" s="276">
        <f>CC68+$BA68-FE68</f>
        <v>1.1149400014649675</v>
      </c>
      <c r="IH68" s="276">
        <f>CD68+$BA68-FF68</f>
        <v>1.3312234694542544</v>
      </c>
      <c r="II68" s="276">
        <f>CE68+$BA68-FG68</f>
        <v>1.5381298209867182</v>
      </c>
      <c r="IJ68" s="276">
        <f>CF68+$BA68-FH68</f>
        <v>1.736065607306716</v>
      </c>
      <c r="IK68" s="276">
        <f>CG68+$BA68-FI68</f>
        <v>1.9254197533536468</v>
      </c>
      <c r="IL68" s="276">
        <f>CH68+$BB68-FJ68</f>
        <v>2.2226949613992901</v>
      </c>
      <c r="IM68" s="276">
        <f>CI68+$BB68-FK68</f>
        <v>2.4263303708269874</v>
      </c>
      <c r="IN68" s="276">
        <f>CJ68+$BB68-FL68</f>
        <v>2.6231593848727921</v>
      </c>
      <c r="IO68" s="276">
        <f>CK68+$BB68-FM68</f>
        <v>2.8134095033523057</v>
      </c>
      <c r="IP68" s="276">
        <f>CL68+$BB68-FN68</f>
        <v>2.9973006220318203</v>
      </c>
      <c r="IQ68" s="276">
        <f>CM68+$BC68-FO68</f>
        <v>3.8550788181616542</v>
      </c>
      <c r="IR68" s="276">
        <f>CN68+$BC68-FP68</f>
        <v>4.9900791355884788</v>
      </c>
      <c r="IS68" s="276">
        <f>CO68+$BC68-FQ68</f>
        <v>6.0635590904821042</v>
      </c>
      <c r="IT68" s="276">
        <f>CP68+$BC68-FR68</f>
        <v>7.0788532678185021</v>
      </c>
      <c r="IU68" s="277">
        <f>CQ68+$BC68-FS68</f>
        <v>8.039115508239508</v>
      </c>
      <c r="IV68" s="74">
        <f>100000*(1.5*(HH68/F68)+(HI68/G68)+(HJ68/G68)+(HK68/G68)+0.5*(HL68/G68))/5</f>
        <v>2.6913440096274068</v>
      </c>
      <c r="IW68" s="275">
        <f>100000*(0.5*HL68/G68 + HM68/H68+HN68/H68+HO68/H68+HP68/H68+0.5*HQ68/H68)/5</f>
        <v>9.94423694212486</v>
      </c>
      <c r="IX68" s="275">
        <f>100000*(0.5*HQ68/H68 + HR68/I68+HS68/I68+HT68/I68+HU68/I68+0.5*HV68/I68)/5</f>
        <v>16.654035443874584</v>
      </c>
      <c r="IY68" s="275">
        <f>100000*(0.5*HV68/I68 + HW68/J68+HX68/J68+HY68/J68+HZ68/J68+0.5*IA68/J68)/5</f>
        <v>40.500100581391479</v>
      </c>
      <c r="IZ68" s="275">
        <f>AVERAGE(IV68:IX68)</f>
        <v>9.7632054652089497</v>
      </c>
      <c r="JA68" s="275">
        <f>AVERAGE(IV68:IY68)</f>
        <v>17.447429244254582</v>
      </c>
      <c r="JB68" s="74">
        <f>100000*(1.5*(IB68/K68)+(IC68/L68)+(ID68/L68)+(IE68/L68)+0.5*(IF68/L68))/5</f>
        <v>2.6964722074540672</v>
      </c>
      <c r="JC68" s="275">
        <f>100000*(0.5*IF68/L68 + IG68/M68+IH68/M68+II68/M68+IJ68/M68+0.5*IK68/M68)/5</f>
        <v>10.16384222144004</v>
      </c>
      <c r="JD68" s="275">
        <f>100000*(0.5*IK68/M68 + IL68/N68+IM68/N68+IN68/N68+IO68/N68+0.5*IP68/N68)/5</f>
        <v>17.181022688802866</v>
      </c>
      <c r="JE68" s="275">
        <f>100000*(0.5*IP68/N68 + IQ68/O68+IR68/O68+IS68/O68+IT68/O68+0.5*IU68/O68)/5</f>
        <v>42.110309790874553</v>
      </c>
      <c r="JF68" s="275">
        <f>AVERAGE(JB68:JD68)</f>
        <v>10.013779039232324</v>
      </c>
      <c r="JG68" s="275">
        <f>AVERAGE(JB68:JE68)</f>
        <v>18.03791172714288</v>
      </c>
      <c r="JH68" s="524">
        <f>0.5*(SUM(BD68:BR68)+SUM(HH68:HV68))</f>
        <v>21.348282725832682</v>
      </c>
      <c r="JI68" s="525">
        <f>0.5*(SUM(BD68:BW68)+SUM(HH68:IA68))</f>
        <v>48.041089017016176</v>
      </c>
      <c r="JJ68" s="524">
        <f>0.5*(SUM(BX68:CL68) +SUM(IB68:IP68))</f>
        <v>21.649448182537725</v>
      </c>
      <c r="JK68" s="525">
        <f>0.5*(SUM(BX68:CQ68) +SUM(IB68:IU68))</f>
        <v>48.984092473990216</v>
      </c>
      <c r="JL68" s="524">
        <f>JH68+JJ68</f>
        <v>42.997730908370407</v>
      </c>
      <c r="JM68" s="525">
        <f>JI68+JK68</f>
        <v>97.025181491006393</v>
      </c>
      <c r="JN68" s="7">
        <f>GH68+HB68</f>
        <v>1.9814179884143581</v>
      </c>
      <c r="JO68" s="7">
        <f>GM68+HG68</f>
        <v>5.3586514444868731</v>
      </c>
    </row>
    <row r="69" spans="1:275" s="3" customFormat="1" ht="13.5" customHeight="1" x14ac:dyDescent="0.2">
      <c r="A69" s="3" t="str">
        <f>'2021 estimates'!B69</f>
        <v>Ethiopia</v>
      </c>
      <c r="B69" s="3" t="str">
        <f>VLOOKUP(A69,'2021 estimates'!$B$4:$C$218,2)</f>
        <v>AFR</v>
      </c>
      <c r="C69" s="371" t="str">
        <f>VLOOKUP(A69,'2021 estimates'!$B$4:$F$218,4,FALSE)</f>
        <v>Sub-Saharan Africa</v>
      </c>
      <c r="D69" s="695">
        <f>'2021 estimates'!Q69</f>
        <v>36.549012265390999</v>
      </c>
      <c r="E69" s="4">
        <f>'2021 estimates'!R69</f>
        <v>18.813167585032474</v>
      </c>
      <c r="F69" s="47">
        <f>1000*'2021 estimates'!G69/5</f>
        <v>1728896.8</v>
      </c>
      <c r="G69" s="47">
        <f t="shared" si="44"/>
        <v>1728896.8</v>
      </c>
      <c r="H69" s="47">
        <f>1000*'2021 estimates'!H69/5</f>
        <v>1573294.2</v>
      </c>
      <c r="I69" s="47">
        <f>1000*'2021 estimates'!I69/5</f>
        <v>1421847.8</v>
      </c>
      <c r="J69" s="47">
        <f>1000*'2021 estimates'!J69/5</f>
        <v>1323900.3999999999</v>
      </c>
      <c r="K69" s="47">
        <f>1000*'2021 estimates'!K69/5</f>
        <v>1678303.2</v>
      </c>
      <c r="L69" s="73">
        <f t="shared" si="45"/>
        <v>1678303.2</v>
      </c>
      <c r="M69" s="47">
        <f>1000*'2021 estimates'!L69/5</f>
        <v>1532895.6</v>
      </c>
      <c r="N69" s="47">
        <f>1000*'2021 estimates'!M69/5</f>
        <v>1391668</v>
      </c>
      <c r="O69" s="47">
        <f>1000*'2021 estimates'!N69/5</f>
        <v>1302358.2</v>
      </c>
      <c r="P69" s="22">
        <v>0</v>
      </c>
      <c r="Q69" s="124">
        <f>IF('2021 estimates'!AD69&lt;&gt;"",'2021 estimates'!AD69*5/4,IF('2021 estimates'!AL69&lt;&gt;"",'2021 estimates'!AL69*15/14,'2021 estimates'!AN69*15/14))/100000</f>
        <v>1.2500000000000001E-6</v>
      </c>
      <c r="R69" s="124">
        <f>IF('2021 estimates'!AE69&lt;&gt;"",'2021 estimates'!AE69,IF('2021 estimates'!AL69&lt;&gt;"",'2021 estimates'!AL69*15/14,'2021 estimates'!AN69*15/14))/100000</f>
        <v>1.9999999999999999E-6</v>
      </c>
      <c r="S69" s="124">
        <f>IF('2021 estimates'!AF69&lt;&gt;"",'2021 estimates'!AF69,IF('2021 estimates'!AL69&lt;&gt;"",'2021 estimates'!AL69*15/14,'2021 estimates'!AN69*15/14))/100000</f>
        <v>6.9999999999999999E-6</v>
      </c>
      <c r="T69" s="124">
        <f>IF('2021 estimates'!AG69&lt;&gt;"",'2021 estimates'!AG69,'2021 estimates'!$AP69)/100000</f>
        <v>6.2000000000000003E-5</v>
      </c>
      <c r="U69" s="22">
        <v>0</v>
      </c>
      <c r="V69" s="124">
        <f>IF('2021 estimates'!AH69&lt;&gt;"",'2021 estimates'!AH69*5/4,IF('2021 estimates'!AM69&lt;&gt;"",'2021 estimates'!AM69*15/14,'2021 estimates'!AN69*15/14))/100000</f>
        <v>1.2500000000000001E-6</v>
      </c>
      <c r="W69" s="124">
        <f>IF('2021 estimates'!AI69&lt;&gt;"",'2021 estimates'!AI69,IF('2021 estimates'!AM69&lt;&gt;"",'2021 estimates'!AM69*15/14,'2021 estimates'!AN69*15/14))/100000</f>
        <v>1.9999999999999999E-6</v>
      </c>
      <c r="X69" s="124">
        <f>IF('2021 estimates'!AJ69&lt;&gt;"",'2021 estimates'!AJ69,IF('2021 estimates'!AM69&lt;&gt;"",'2021 estimates'!AM69*15/14,'2021 estimates'!AN69*15/14))/100000</f>
        <v>6.0000000000000002E-6</v>
      </c>
      <c r="Y69" s="124">
        <f>IF('2021 estimates'!AK69&lt;&gt;"",'2021 estimates'!AK69,'2021 estimates'!$AQ69)/100000</f>
        <v>2.4000000000000001E-5</v>
      </c>
      <c r="Z69" s="81">
        <f>VLOOKUP($A69,'Mortality-WHO Global Health Obs'!$B$3:$Q$218,7,FALSE)</f>
        <v>4.6059999999999997E-2</v>
      </c>
      <c r="AA69" s="82">
        <f>VLOOKUP($A69,'Mortality-WHO Global Health Obs'!$B$3:$Q$218,9,FALSE)</f>
        <v>4.6499999999999996E-3</v>
      </c>
      <c r="AB69" s="82">
        <f>VLOOKUP($A69,'Mortality-WHO Global Health Obs'!$B$3:$Q$218,11,FALSE)</f>
        <v>2.7599999999999999E-3</v>
      </c>
      <c r="AC69" s="82">
        <f>VLOOKUP($A69,'Mortality-WHO Global Health Obs'!$B$3:$Q$218,13,FALSE)</f>
        <v>1.2899999999999999E-3</v>
      </c>
      <c r="AD69" s="82">
        <f>VLOOKUP($A69,'Mortality-WHO Global Health Obs'!$B$3:$Q$218,15,FALSE)</f>
        <v>2.49E-3</v>
      </c>
      <c r="AE69" s="81">
        <f>VLOOKUP($A69,'Mortality-WHO Global Health Obs'!$B$3:$Q$218,8,FALSE)</f>
        <v>3.705E-2</v>
      </c>
      <c r="AF69" s="82">
        <f>VLOOKUP($A69,'Mortality-WHO Global Health Obs'!$B$3:$Q$218,10,FALSE)</f>
        <v>4.47E-3</v>
      </c>
      <c r="AG69" s="82">
        <f>VLOOKUP($A69,'Mortality-WHO Global Health Obs'!$B$3:$Q$218,12,FALSE)</f>
        <v>2.1099999999999999E-3</v>
      </c>
      <c r="AH69" s="82">
        <f>VLOOKUP($A69,'Mortality-WHO Global Health Obs'!$B$3:$Q$218,14,FALSE)</f>
        <v>1.09E-3</v>
      </c>
      <c r="AI69" s="82">
        <f>VLOOKUP($A69,'Mortality-WHO Global Health Obs'!$B$3:$Q$218,16,FALSE)</f>
        <v>1.6800000000000001E-3</v>
      </c>
      <c r="AJ69" s="81">
        <f t="shared" si="233"/>
        <v>0.86653449896659573</v>
      </c>
      <c r="AK69" s="82">
        <f t="shared" si="237"/>
        <v>8.7481229270401001E-2</v>
      </c>
      <c r="AL69" s="82">
        <f t="shared" si="238"/>
        <v>5.1924342534689624E-2</v>
      </c>
      <c r="AM69" s="82">
        <f t="shared" si="239"/>
        <v>2.426898618469189E-2</v>
      </c>
      <c r="AN69" s="82">
        <f t="shared" si="240"/>
        <v>4.684478728673086E-2</v>
      </c>
      <c r="AO69" s="81">
        <f t="shared" si="241"/>
        <v>0.69702785902545317</v>
      </c>
      <c r="AP69" s="82">
        <f t="shared" si="242"/>
        <v>8.4094859105095163E-2</v>
      </c>
      <c r="AQ69" s="82">
        <f t="shared" si="243"/>
        <v>3.9695783604418521E-2</v>
      </c>
      <c r="AR69" s="82">
        <f t="shared" si="244"/>
        <v>2.0506352667685399E-2</v>
      </c>
      <c r="AS69" s="82">
        <f t="shared" si="245"/>
        <v>3.1606121542854561E-2</v>
      </c>
      <c r="AT69" s="272">
        <f t="shared" si="46"/>
        <v>0</v>
      </c>
      <c r="AU69" s="266">
        <f t="shared" ref="AU69:AU132" si="248">G69*Q69</f>
        <v>2.1611210000000001</v>
      </c>
      <c r="AV69" s="266">
        <f t="shared" ref="AV69:AV132" si="249">H69*R69</f>
        <v>3.1465883999999997</v>
      </c>
      <c r="AW69" s="266">
        <f t="shared" ref="AW69:AW132" si="250">I69*S69</f>
        <v>9.9529346000000007</v>
      </c>
      <c r="AX69" s="266">
        <f t="shared" ref="AX69:AX132" si="251">J69*T69</f>
        <v>82.081824799999993</v>
      </c>
      <c r="AY69" s="272">
        <f t="shared" si="48"/>
        <v>0</v>
      </c>
      <c r="AZ69" s="266">
        <f t="shared" ref="AZ69:AZ132" si="252">L69*V69</f>
        <v>2.0978790000000003</v>
      </c>
      <c r="BA69" s="266">
        <f t="shared" ref="BA69:BA132" si="253">M69*W69</f>
        <v>3.0657912</v>
      </c>
      <c r="BB69" s="266">
        <f t="shared" ref="BB69:BB132" si="254">N69*X69</f>
        <v>8.3500080000000008</v>
      </c>
      <c r="BC69" s="266">
        <f t="shared" ref="BC69:BC132" si="255">O69*Y69</f>
        <v>31.256596800000001</v>
      </c>
      <c r="BD69" s="74">
        <f t="shared" si="49"/>
        <v>0</v>
      </c>
      <c r="BE69" s="515">
        <f t="shared" si="64"/>
        <v>0</v>
      </c>
      <c r="BF69" s="515">
        <f t="shared" si="65"/>
        <v>2.0706090058188851</v>
      </c>
      <c r="BG69" s="515">
        <f t="shared" si="66"/>
        <v>3.967775663628526</v>
      </c>
      <c r="BH69" s="515">
        <f t="shared" si="67"/>
        <v>5.7060281861423894</v>
      </c>
      <c r="BI69" s="515">
        <f t="shared" si="68"/>
        <v>6.6417888694057901</v>
      </c>
      <c r="BJ69" s="515">
        <f t="shared" si="69"/>
        <v>9.3726997622334327</v>
      </c>
      <c r="BK69" s="515">
        <f t="shared" si="70"/>
        <v>11.96542845743145</v>
      </c>
      <c r="BL69" s="515">
        <f t="shared" si="71"/>
        <v>14.426966878387711</v>
      </c>
      <c r="BM69" s="515">
        <f t="shared" si="72"/>
        <v>16.763953162014694</v>
      </c>
      <c r="BN69" s="515">
        <f t="shared" si="73"/>
        <v>17.155402587202637</v>
      </c>
      <c r="BO69" s="515">
        <f t="shared" si="74"/>
        <v>26.577684390594793</v>
      </c>
      <c r="BP69" s="515">
        <f t="shared" si="75"/>
        <v>35.774049440685943</v>
      </c>
      <c r="BQ69" s="515">
        <f t="shared" si="76"/>
        <v>44.749914512360021</v>
      </c>
      <c r="BR69" s="515">
        <f t="shared" si="77"/>
        <v>53.510566503235509</v>
      </c>
      <c r="BS69" s="515">
        <f t="shared" si="78"/>
        <v>57.785933130877801</v>
      </c>
      <c r="BT69" s="515">
        <f t="shared" si="79"/>
        <v>135.34499632147816</v>
      </c>
      <c r="BU69" s="515">
        <f t="shared" si="80"/>
        <v>209.35460742165591</v>
      </c>
      <c r="BV69" s="515">
        <f t="shared" si="81"/>
        <v>279.97720534730206</v>
      </c>
      <c r="BW69" s="516">
        <f t="shared" si="82"/>
        <v>347.36779507782296</v>
      </c>
      <c r="BX69" s="515">
        <v>0</v>
      </c>
      <c r="BY69" s="515">
        <f t="shared" si="83"/>
        <v>0</v>
      </c>
      <c r="BZ69" s="515">
        <f t="shared" si="84"/>
        <v>2.013275781637299</v>
      </c>
      <c r="CA69" s="515">
        <f t="shared" si="85"/>
        <v>3.8641688800233731</v>
      </c>
      <c r="CB69" s="515">
        <f t="shared" si="86"/>
        <v>5.5657764257452804</v>
      </c>
      <c r="CC69" s="515">
        <f t="shared" si="87"/>
        <v>6.5123864319420557</v>
      </c>
      <c r="CD69" s="515">
        <f t="shared" si="88"/>
        <v>9.2650695076072047</v>
      </c>
      <c r="CE69" s="515">
        <f t="shared" si="89"/>
        <v>11.910623034390428</v>
      </c>
      <c r="CF69" s="515">
        <f t="shared" si="90"/>
        <v>14.453216304552468</v>
      </c>
      <c r="CG69" s="515">
        <f t="shared" si="91"/>
        <v>16.896856348885251</v>
      </c>
      <c r="CH69" s="515">
        <f t="shared" si="92"/>
        <v>17.472291868665053</v>
      </c>
      <c r="CI69" s="515">
        <f t="shared" si="93"/>
        <v>25.382913290460095</v>
      </c>
      <c r="CJ69" s="515">
        <f t="shared" si="94"/>
        <v>33.132968658227632</v>
      </c>
      <c r="CK69" s="515">
        <f t="shared" si="95"/>
        <v>40.725717065827851</v>
      </c>
      <c r="CL69" s="515">
        <f t="shared" si="96"/>
        <v>48.164351455574419</v>
      </c>
      <c r="CM69" s="515">
        <f t="shared" si="97"/>
        <v>51.893387543249851</v>
      </c>
      <c r="CN69" s="515">
        <f t="shared" si="98"/>
        <v>81.049258501906351</v>
      </c>
      <c r="CO69" s="515">
        <f t="shared" si="99"/>
        <v>109.29803582547197</v>
      </c>
      <c r="CP69" s="515">
        <f t="shared" si="100"/>
        <v>136.66794089220667</v>
      </c>
      <c r="CQ69" s="516">
        <f t="shared" si="101"/>
        <v>163.18631706054964</v>
      </c>
      <c r="CR69" s="515">
        <f t="shared" si="102"/>
        <v>0</v>
      </c>
      <c r="CS69" s="515">
        <f t="shared" si="103"/>
        <v>1.0805605</v>
      </c>
      <c r="CT69" s="515">
        <f t="shared" si="104"/>
        <v>3.1511695058188849</v>
      </c>
      <c r="CU69" s="515">
        <f t="shared" si="105"/>
        <v>5.0483361636285258</v>
      </c>
      <c r="CV69" s="515">
        <f t="shared" si="106"/>
        <v>6.7865886861423892</v>
      </c>
      <c r="CW69" s="515">
        <f t="shared" si="107"/>
        <v>8.2150830694057895</v>
      </c>
      <c r="CX69" s="515">
        <f t="shared" si="108"/>
        <v>10.945993962233432</v>
      </c>
      <c r="CY69" s="515">
        <f t="shared" si="109"/>
        <v>13.53872265743145</v>
      </c>
      <c r="CZ69" s="515">
        <f t="shared" si="110"/>
        <v>16.000261078387712</v>
      </c>
      <c r="DA69" s="515">
        <f t="shared" si="111"/>
        <v>18.337247362014693</v>
      </c>
      <c r="DB69" s="515">
        <f t="shared" si="112"/>
        <v>22.131869887202637</v>
      </c>
      <c r="DC69" s="515">
        <f t="shared" si="113"/>
        <v>31.554151690594793</v>
      </c>
      <c r="DD69" s="515">
        <f t="shared" si="114"/>
        <v>40.750516740685946</v>
      </c>
      <c r="DE69" s="515">
        <f t="shared" si="115"/>
        <v>49.726381812360025</v>
      </c>
      <c r="DF69" s="515">
        <f t="shared" si="116"/>
        <v>58.487033803235512</v>
      </c>
      <c r="DG69" s="515">
        <f t="shared" si="117"/>
        <v>98.82684553087779</v>
      </c>
      <c r="DH69" s="515">
        <f t="shared" si="118"/>
        <v>176.38590872147816</v>
      </c>
      <c r="DI69" s="515">
        <f t="shared" si="119"/>
        <v>250.39551982165591</v>
      </c>
      <c r="DJ69" s="515">
        <f t="shared" si="120"/>
        <v>321.01811774730209</v>
      </c>
      <c r="DK69" s="516">
        <f t="shared" si="121"/>
        <v>388.40870747782299</v>
      </c>
      <c r="DL69" s="515">
        <f t="shared" si="122"/>
        <v>0</v>
      </c>
      <c r="DM69" s="515">
        <f t="shared" si="123"/>
        <v>1.0489395000000001</v>
      </c>
      <c r="DN69" s="515">
        <f t="shared" si="124"/>
        <v>3.0622152816372994</v>
      </c>
      <c r="DO69" s="515">
        <f t="shared" si="125"/>
        <v>4.913108380023373</v>
      </c>
      <c r="DP69" s="515">
        <f t="shared" si="126"/>
        <v>6.6147159257452808</v>
      </c>
      <c r="DQ69" s="515">
        <f t="shared" si="127"/>
        <v>8.0452820319420564</v>
      </c>
      <c r="DR69" s="515">
        <f t="shared" si="128"/>
        <v>10.797965107607205</v>
      </c>
      <c r="DS69" s="515">
        <f t="shared" si="129"/>
        <v>13.443518634390427</v>
      </c>
      <c r="DT69" s="515">
        <f t="shared" si="130"/>
        <v>15.986111904552468</v>
      </c>
      <c r="DU69" s="515">
        <f t="shared" si="131"/>
        <v>18.429751948885251</v>
      </c>
      <c r="DV69" s="515">
        <f t="shared" si="132"/>
        <v>21.647295868665054</v>
      </c>
      <c r="DW69" s="515">
        <f t="shared" si="133"/>
        <v>29.557917290460097</v>
      </c>
      <c r="DX69" s="515">
        <f t="shared" si="134"/>
        <v>37.307972658227634</v>
      </c>
      <c r="DY69" s="515">
        <f t="shared" si="135"/>
        <v>44.900721065827852</v>
      </c>
      <c r="DZ69" s="515">
        <f t="shared" si="136"/>
        <v>52.33935545557442</v>
      </c>
      <c r="EA69" s="515">
        <f t="shared" si="137"/>
        <v>67.52168594324985</v>
      </c>
      <c r="EB69" s="515">
        <f t="shared" si="138"/>
        <v>96.677556901906357</v>
      </c>
      <c r="EC69" s="515">
        <f t="shared" si="139"/>
        <v>124.92633422547198</v>
      </c>
      <c r="ED69" s="515">
        <f t="shared" si="140"/>
        <v>152.29623929220668</v>
      </c>
      <c r="EE69" s="516">
        <f t="shared" si="141"/>
        <v>178.81461546054965</v>
      </c>
      <c r="EF69" s="276">
        <f t="shared" si="142"/>
        <v>0</v>
      </c>
      <c r="EG69" s="276">
        <f t="shared" si="143"/>
        <v>9.0511994181115107E-2</v>
      </c>
      <c r="EH69" s="276">
        <f t="shared" si="144"/>
        <v>0.26395434219035979</v>
      </c>
      <c r="EI69" s="276">
        <f t="shared" si="145"/>
        <v>0.42286847748613621</v>
      </c>
      <c r="EJ69" s="276">
        <f t="shared" si="146"/>
        <v>0.56847134026252266</v>
      </c>
      <c r="EK69" s="276">
        <f t="shared" si="147"/>
        <v>0.41567750717235635</v>
      </c>
      <c r="EL69" s="276">
        <f t="shared" si="148"/>
        <v>0.55385970480198277</v>
      </c>
      <c r="EM69" s="276">
        <f t="shared" si="149"/>
        <v>0.68504997904373821</v>
      </c>
      <c r="EN69" s="276">
        <f t="shared" si="150"/>
        <v>0.80960211637301882</v>
      </c>
      <c r="EO69" s="276">
        <f t="shared" si="151"/>
        <v>0.92785200191487227</v>
      </c>
      <c r="EP69" s="276">
        <f t="shared" si="152"/>
        <v>0.5306527966078417</v>
      </c>
      <c r="EQ69" s="276">
        <f t="shared" si="153"/>
        <v>0.75656954990885239</v>
      </c>
      <c r="ER69" s="276">
        <f t="shared" si="154"/>
        <v>0.97706952832591787</v>
      </c>
      <c r="ES69" s="276">
        <f t="shared" si="155"/>
        <v>1.1922826091245111</v>
      </c>
      <c r="ET69" s="276">
        <f t="shared" si="156"/>
        <v>1.4023355555207964</v>
      </c>
      <c r="EU69" s="276">
        <f t="shared" si="157"/>
        <v>4.5227616093996197</v>
      </c>
      <c r="EV69" s="276">
        <f t="shared" si="158"/>
        <v>8.07221369982223</v>
      </c>
      <c r="EW69" s="276">
        <f t="shared" si="159"/>
        <v>11.459226874353803</v>
      </c>
      <c r="EX69" s="276">
        <f t="shared" si="160"/>
        <v>14.69123506947909</v>
      </c>
      <c r="EY69" s="277">
        <f t="shared" si="161"/>
        <v>17.7753320112637</v>
      </c>
      <c r="EZ69" s="276">
        <f t="shared" si="162"/>
        <v>0</v>
      </c>
      <c r="FA69" s="276">
        <f t="shared" si="163"/>
        <v>8.4603218362701418E-2</v>
      </c>
      <c r="FB69" s="276">
        <f t="shared" si="164"/>
        <v>0.24698590161392683</v>
      </c>
      <c r="FC69" s="276">
        <f t="shared" si="165"/>
        <v>0.39627145427809285</v>
      </c>
      <c r="FD69" s="276">
        <f t="shared" si="166"/>
        <v>0.53351623794610326</v>
      </c>
      <c r="FE69" s="276">
        <f t="shared" si="167"/>
        <v>0.31310812433485186</v>
      </c>
      <c r="FF69" s="276">
        <f t="shared" si="168"/>
        <v>0.42023767321677641</v>
      </c>
      <c r="FG69" s="276">
        <f t="shared" si="169"/>
        <v>0.52319792983795943</v>
      </c>
      <c r="FH69" s="276">
        <f t="shared" si="170"/>
        <v>0.6221511556672199</v>
      </c>
      <c r="FI69" s="276">
        <f t="shared" si="171"/>
        <v>0.71725329724445908</v>
      </c>
      <c r="FJ69" s="276">
        <f t="shared" si="172"/>
        <v>0.43938657820496085</v>
      </c>
      <c r="FK69" s="276">
        <f t="shared" si="173"/>
        <v>0.59995263223246253</v>
      </c>
      <c r="FL69" s="276">
        <f t="shared" si="174"/>
        <v>0.75725959239978635</v>
      </c>
      <c r="FM69" s="276">
        <f t="shared" si="175"/>
        <v>0.91137361025343344</v>
      </c>
      <c r="FN69" s="276">
        <f t="shared" si="176"/>
        <v>1.0623594946270851</v>
      </c>
      <c r="FO69" s="276">
        <f t="shared" si="177"/>
        <v>2.1007258413435093</v>
      </c>
      <c r="FP69" s="276">
        <f t="shared" si="178"/>
        <v>3.0078194764343773</v>
      </c>
      <c r="FQ69" s="276">
        <f t="shared" si="179"/>
        <v>3.8866917332653008</v>
      </c>
      <c r="FR69" s="276">
        <f t="shared" si="180"/>
        <v>4.7382206316570352</v>
      </c>
      <c r="FS69" s="277">
        <f t="shared" si="181"/>
        <v>5.5632568745927777</v>
      </c>
      <c r="FT69" s="74">
        <f>SUM($EF69:EF69)</f>
        <v>0</v>
      </c>
      <c r="FU69" s="276">
        <f>SUM($EF69:EG69)</f>
        <v>9.0511994181115107E-2</v>
      </c>
      <c r="FV69" s="276">
        <f>SUM($EF69:EH69)</f>
        <v>0.3544663363714749</v>
      </c>
      <c r="FW69" s="276">
        <f>SUM($EF69:EI69)</f>
        <v>0.77733481385761105</v>
      </c>
      <c r="FX69" s="276">
        <f>SUM($EF69:EJ69)</f>
        <v>1.3458061541201336</v>
      </c>
      <c r="FY69" s="276">
        <f>SUM($EF69:EK69)</f>
        <v>1.76148366129249</v>
      </c>
      <c r="FZ69" s="276">
        <f>SUM($EF69:EL69)</f>
        <v>2.3153433660944729</v>
      </c>
      <c r="GA69" s="276">
        <f>SUM($EF69:EM69)</f>
        <v>3.0003933451382112</v>
      </c>
      <c r="GB69" s="276">
        <f>SUM($EF69:EN69)</f>
        <v>3.8099954615112299</v>
      </c>
      <c r="GC69" s="276">
        <f>SUM($EF69:EO69)</f>
        <v>4.7378474634261023</v>
      </c>
      <c r="GD69" s="276">
        <f>SUM($EF69:EP69)</f>
        <v>5.2685002600339441</v>
      </c>
      <c r="GE69" s="276">
        <f>SUM($EF69:EQ69)</f>
        <v>6.0250698099427966</v>
      </c>
      <c r="GF69" s="276">
        <f>SUM($EF69:ER69)</f>
        <v>7.002139338268714</v>
      </c>
      <c r="GG69" s="276">
        <f>SUM($EF69:ES69)</f>
        <v>8.1944219473932254</v>
      </c>
      <c r="GH69" s="276">
        <f>SUM($EF69:ET69)</f>
        <v>9.5967575029140217</v>
      </c>
      <c r="GI69" s="276">
        <f>SUM($EF69:EU69)</f>
        <v>14.119519112313641</v>
      </c>
      <c r="GJ69" s="276">
        <f>SUM($EF69:EV69)</f>
        <v>22.191732812135871</v>
      </c>
      <c r="GK69" s="276">
        <f>SUM($EF69:EW69)</f>
        <v>33.650959686489671</v>
      </c>
      <c r="GL69" s="276">
        <f>SUM($EF69:EX69)</f>
        <v>48.342194755968762</v>
      </c>
      <c r="GM69" s="276">
        <f>SUM($EF69:EY69)</f>
        <v>66.117526767232462</v>
      </c>
      <c r="GN69" s="74">
        <f>SUM($EZ69:EZ69)</f>
        <v>0</v>
      </c>
      <c r="GO69" s="276">
        <f>SUM($EZ69:FA69)</f>
        <v>8.4603218362701418E-2</v>
      </c>
      <c r="GP69" s="276">
        <f>SUM($EZ69:FB69)</f>
        <v>0.33158911997662827</v>
      </c>
      <c r="GQ69" s="276">
        <f>SUM($EZ69:FC69)</f>
        <v>0.72786057425472106</v>
      </c>
      <c r="GR69" s="276">
        <f>SUM($EZ69:FD69)</f>
        <v>1.2613768122008242</v>
      </c>
      <c r="GS69" s="276">
        <f>SUM($EZ69:FE69)</f>
        <v>1.5744849365356761</v>
      </c>
      <c r="GT69" s="276">
        <f>SUM($EZ69:FF69)</f>
        <v>1.9947226097524524</v>
      </c>
      <c r="GU69" s="276">
        <f>SUM($EZ69:FG69)</f>
        <v>2.5179205395904116</v>
      </c>
      <c r="GV69" s="276">
        <f>SUM($EZ69:FH69)</f>
        <v>3.1400716952576317</v>
      </c>
      <c r="GW69" s="276">
        <f>SUM($EZ69:FI69)</f>
        <v>3.8573249925020909</v>
      </c>
      <c r="GX69" s="276">
        <f>SUM($EZ69:FJ69)</f>
        <v>4.2967115707070516</v>
      </c>
      <c r="GY69" s="276">
        <f>SUM($EZ69:FK69)</f>
        <v>4.8966642029395144</v>
      </c>
      <c r="GZ69" s="276">
        <f>SUM($EZ69:FL69)</f>
        <v>5.6539237953393009</v>
      </c>
      <c r="HA69" s="276">
        <f>SUM($EZ69:FM69)</f>
        <v>6.5652974055927347</v>
      </c>
      <c r="HB69" s="276">
        <f>SUM($EZ69:FN69)</f>
        <v>7.6276569002198196</v>
      </c>
      <c r="HC69" s="276">
        <f>SUM($EZ69:FO69)</f>
        <v>9.7283827415633297</v>
      </c>
      <c r="HD69" s="276">
        <f>SUM($EZ69:FP69)</f>
        <v>12.736202217997707</v>
      </c>
      <c r="HE69" s="276">
        <f>SUM($EZ69:FQ69)</f>
        <v>16.622893951263009</v>
      </c>
      <c r="HF69" s="276">
        <f>SUM($EZ69:FR69)</f>
        <v>21.361114582920045</v>
      </c>
      <c r="HG69" s="277">
        <f>SUM($EZ69:FS69)</f>
        <v>26.924371457512823</v>
      </c>
      <c r="HH69" s="74">
        <f t="shared" ref="HH69:HH93" si="256">BD69-FT69</f>
        <v>0</v>
      </c>
      <c r="HI69" s="276">
        <f t="shared" si="183"/>
        <v>2.0706090058188851</v>
      </c>
      <c r="HJ69" s="276">
        <f t="shared" si="184"/>
        <v>3.967775663628526</v>
      </c>
      <c r="HK69" s="276">
        <f t="shared" si="185"/>
        <v>5.7060281861423894</v>
      </c>
      <c r="HL69" s="276">
        <f t="shared" si="186"/>
        <v>7.2986778458798671</v>
      </c>
      <c r="HM69" s="276">
        <f t="shared" si="187"/>
        <v>9.3726997622334327</v>
      </c>
      <c r="HN69" s="276">
        <f t="shared" si="188"/>
        <v>11.96542845743145</v>
      </c>
      <c r="HO69" s="276">
        <f t="shared" si="189"/>
        <v>14.426966878387711</v>
      </c>
      <c r="HP69" s="276">
        <f t="shared" si="190"/>
        <v>16.763953162014694</v>
      </c>
      <c r="HQ69" s="276">
        <f t="shared" si="191"/>
        <v>18.982689560099821</v>
      </c>
      <c r="HR69" s="276">
        <f t="shared" si="192"/>
        <v>26.577684390594793</v>
      </c>
      <c r="HS69" s="276">
        <f t="shared" si="193"/>
        <v>35.774049440685943</v>
      </c>
      <c r="HT69" s="276">
        <f t="shared" si="194"/>
        <v>44.749914512360021</v>
      </c>
      <c r="HU69" s="276">
        <f t="shared" si="195"/>
        <v>53.510566503235509</v>
      </c>
      <c r="HV69" s="276">
        <f t="shared" si="196"/>
        <v>62.061165547714708</v>
      </c>
      <c r="HW69" s="276">
        <f t="shared" si="197"/>
        <v>135.34499632147816</v>
      </c>
      <c r="HX69" s="276">
        <f t="shared" si="198"/>
        <v>209.35460742165591</v>
      </c>
      <c r="HY69" s="276">
        <f t="shared" si="199"/>
        <v>279.97720534730206</v>
      </c>
      <c r="HZ69" s="276">
        <f t="shared" si="200"/>
        <v>347.36779507782296</v>
      </c>
      <c r="IA69" s="277">
        <f t="shared" si="201"/>
        <v>411.67428786655927</v>
      </c>
      <c r="IB69" s="276">
        <f t="shared" si="202"/>
        <v>0</v>
      </c>
      <c r="IC69" s="276">
        <f t="shared" si="203"/>
        <v>2.013275781637299</v>
      </c>
      <c r="ID69" s="276">
        <f t="shared" si="204"/>
        <v>3.8641688800233731</v>
      </c>
      <c r="IE69" s="276">
        <f t="shared" si="205"/>
        <v>5.5657764257452804</v>
      </c>
      <c r="IF69" s="276">
        <f t="shared" si="206"/>
        <v>7.1301391877991778</v>
      </c>
      <c r="IG69" s="276">
        <f t="shared" si="207"/>
        <v>9.2650695076072047</v>
      </c>
      <c r="IH69" s="276">
        <f t="shared" si="208"/>
        <v>11.910623034390428</v>
      </c>
      <c r="II69" s="276">
        <f t="shared" si="209"/>
        <v>14.453216304552468</v>
      </c>
      <c r="IJ69" s="276">
        <f t="shared" si="210"/>
        <v>16.896856348885251</v>
      </c>
      <c r="IK69" s="276">
        <f t="shared" si="211"/>
        <v>19.245394251640793</v>
      </c>
      <c r="IL69" s="276">
        <f t="shared" si="212"/>
        <v>25.382913290460095</v>
      </c>
      <c r="IM69" s="276">
        <f t="shared" si="213"/>
        <v>33.132968658227632</v>
      </c>
      <c r="IN69" s="276">
        <f t="shared" si="214"/>
        <v>40.725717065827851</v>
      </c>
      <c r="IO69" s="276">
        <f t="shared" si="215"/>
        <v>48.164351455574419</v>
      </c>
      <c r="IP69" s="276">
        <f t="shared" si="216"/>
        <v>55.451999960947333</v>
      </c>
      <c r="IQ69" s="276">
        <f t="shared" si="217"/>
        <v>81.049258501906351</v>
      </c>
      <c r="IR69" s="276">
        <f t="shared" si="218"/>
        <v>109.29803582547197</v>
      </c>
      <c r="IS69" s="276">
        <f t="shared" si="219"/>
        <v>136.66794089220667</v>
      </c>
      <c r="IT69" s="276">
        <f t="shared" si="220"/>
        <v>163.18631706054964</v>
      </c>
      <c r="IU69" s="277">
        <f t="shared" si="221"/>
        <v>188.87965698595687</v>
      </c>
      <c r="IV69" s="74">
        <f t="shared" si="50"/>
        <v>0.17807600521361061</v>
      </c>
      <c r="IW69" s="275">
        <f t="shared" si="51"/>
        <v>0.83063024671190033</v>
      </c>
      <c r="IX69" s="275">
        <f t="shared" si="52"/>
        <v>2.8163422120755106</v>
      </c>
      <c r="IY69" s="275">
        <f t="shared" si="53"/>
        <v>18.230596722638317</v>
      </c>
      <c r="IZ69" s="275">
        <f t="shared" si="54"/>
        <v>1.2750161546670071</v>
      </c>
      <c r="JA69" s="275">
        <f t="shared" si="55"/>
        <v>5.5139112966598347</v>
      </c>
      <c r="JB69" s="74">
        <f t="shared" si="56"/>
        <v>0.17885076643249612</v>
      </c>
      <c r="JC69" s="275">
        <f t="shared" si="57"/>
        <v>0.85334781490959677</v>
      </c>
      <c r="JD69" s="275">
        <f t="shared" si="58"/>
        <v>2.6424132247762566</v>
      </c>
      <c r="JE69" s="275">
        <f t="shared" si="59"/>
        <v>9.3766534359708107</v>
      </c>
      <c r="JF69" s="275">
        <f t="shared" si="60"/>
        <v>1.2248706020394498</v>
      </c>
      <c r="JG69" s="275">
        <f t="shared" si="61"/>
        <v>3.26281631052229</v>
      </c>
      <c r="JH69" s="524">
        <f t="shared" si="38"/>
        <v>280.95553816768478</v>
      </c>
      <c r="JI69" s="525">
        <f t="shared" si="39"/>
        <v>1487.7302528346625</v>
      </c>
      <c r="JJ69" s="524">
        <f t="shared" si="40"/>
        <v>264.28104260342855</v>
      </c>
      <c r="JK69" s="525">
        <f t="shared" si="41"/>
        <v>874.86911714816654</v>
      </c>
      <c r="JL69" s="524">
        <f t="shared" si="42"/>
        <v>545.23658077111327</v>
      </c>
      <c r="JM69" s="525">
        <f t="shared" si="43"/>
        <v>2362.5993699828291</v>
      </c>
      <c r="JN69" s="7">
        <f t="shared" si="62"/>
        <v>17.224414403133842</v>
      </c>
      <c r="JO69" s="7">
        <f t="shared" si="63"/>
        <v>93.041898224745282</v>
      </c>
    </row>
    <row r="70" spans="1:275" s="3" customFormat="1" ht="13.5" customHeight="1" x14ac:dyDescent="0.2">
      <c r="A70" s="3" t="str">
        <f>'2021 estimates'!B70</f>
        <v>Faroe Islands</v>
      </c>
      <c r="B70" s="3" t="str">
        <f>VLOOKUP(A70,'2021 estimates'!$B$4:$C$218,2)</f>
        <v>EUR</v>
      </c>
      <c r="C70" s="371" t="str">
        <f>VLOOKUP(A70,'2021 estimates'!$B$4:$F$218,4,FALSE)</f>
        <v>Europe &amp; Central Asia</v>
      </c>
      <c r="D70" s="695">
        <f>'2021 estimates'!Q70</f>
        <v>5.22</v>
      </c>
      <c r="E70" s="4">
        <f>'2021 estimates'!R70</f>
        <v>2.3397251328889039</v>
      </c>
      <c r="F70" s="47">
        <f>1000*'2021 estimates'!G70/5</f>
        <v>283.40580253392307</v>
      </c>
      <c r="G70" s="47">
        <f t="shared" si="44"/>
        <v>283.40580253392307</v>
      </c>
      <c r="H70" s="47">
        <f>1000*'2021 estimates'!H70/5</f>
        <v>298.28322962740833</v>
      </c>
      <c r="I70" s="47">
        <f>1000*'2021 estimates'!I70/5</f>
        <v>295.98733038458658</v>
      </c>
      <c r="J70" s="47">
        <f>1000*'2021 estimates'!J70/5</f>
        <v>275.69158107804185</v>
      </c>
      <c r="K70" s="47">
        <f>1000*'2021 estimates'!K70/5</f>
        <v>268.98755528900216</v>
      </c>
      <c r="L70" s="73">
        <f t="shared" si="45"/>
        <v>268.98755528900216</v>
      </c>
      <c r="M70" s="47">
        <f>1000*'2021 estimates'!L70/5</f>
        <v>283.86498238248748</v>
      </c>
      <c r="N70" s="47">
        <f>1000*'2021 estimates'!M70/5</f>
        <v>282.21193492765576</v>
      </c>
      <c r="O70" s="47">
        <f>1000*'2021 estimates'!N70/5</f>
        <v>264.21208486393283</v>
      </c>
      <c r="P70" s="22">
        <v>0</v>
      </c>
      <c r="Q70" s="124">
        <f>IF('2021 estimates'!AD70&lt;&gt;"",'2021 estimates'!AD70*5/4,IF('2021 estimates'!AL70&lt;&gt;"",'2021 estimates'!AL70*15/14,'2021 estimates'!AN70*15/14))/100000</f>
        <v>2.0249999999999999E-4</v>
      </c>
      <c r="R70" s="124">
        <f>IF('2021 estimates'!AE70&lt;&gt;"",'2021 estimates'!AE70,IF('2021 estimates'!AL70&lt;&gt;"",'2021 estimates'!AL70*15/14,'2021 estimates'!AN70*15/14))/100000</f>
        <v>2.8499999999999999E-4</v>
      </c>
      <c r="S70" s="124">
        <f>IF('2021 estimates'!AF70&lt;&gt;"",'2021 estimates'!AF70,IF('2021 estimates'!AL70&lt;&gt;"",'2021 estimates'!AL70*15/14,'2021 estimates'!AN70*15/14))/100000</f>
        <v>3.7200000000000004E-4</v>
      </c>
      <c r="T70" s="124">
        <f>IF('2021 estimates'!AG70&lt;&gt;"",'2021 estimates'!AG70,'2021 estimates'!$AP70)/100000</f>
        <v>2.0707715899314852E-4</v>
      </c>
      <c r="U70" s="22">
        <v>0</v>
      </c>
      <c r="V70" s="124">
        <f>IF('2021 estimates'!AH70&lt;&gt;"",'2021 estimates'!AH70*5/4,IF('2021 estimates'!AM70&lt;&gt;"",'2021 estimates'!AM70*15/14,'2021 estimates'!AN70*15/14))/100000</f>
        <v>1.5750000000000001E-4</v>
      </c>
      <c r="W70" s="124">
        <f>IF('2021 estimates'!AI70&lt;&gt;"",'2021 estimates'!AI70,IF('2021 estimates'!AM70&lt;&gt;"",'2021 estimates'!AM70*15/14,'2021 estimates'!AN70*15/14))/100000</f>
        <v>3.0499999999999999E-4</v>
      </c>
      <c r="X70" s="124">
        <f>IF('2021 estimates'!AJ70&lt;&gt;"",'2021 estimates'!AJ70,IF('2021 estimates'!AM70&lt;&gt;"",'2021 estimates'!AM70*15/14,'2021 estimates'!AN70*15/14))/100000</f>
        <v>3.6799999999999995E-4</v>
      </c>
      <c r="Y70" s="124">
        <f>IF('2021 estimates'!AK70&lt;&gt;"",'2021 estimates'!AK70,'2021 estimates'!$AQ70)/100000</f>
        <v>2.0176748824973447E-4</v>
      </c>
      <c r="Z70" s="81">
        <f>VLOOKUP($A70,'Mortality-WHO Global Health Obs'!$B$3:$Q$218,7,FALSE)</f>
        <v>3.2299999999999998E-3</v>
      </c>
      <c r="AA70" s="82">
        <f>VLOOKUP($A70,'Mortality-WHO Global Health Obs'!$B$3:$Q$218,9,FALSE)</f>
        <v>1.3999999999999999E-4</v>
      </c>
      <c r="AB70" s="82">
        <f>VLOOKUP($A70,'Mortality-WHO Global Health Obs'!$B$3:$Q$218,11,FALSE)</f>
        <v>5.0000000000000002E-5</v>
      </c>
      <c r="AC70" s="82">
        <f>VLOOKUP($A70,'Mortality-WHO Global Health Obs'!$B$3:$Q$218,13,FALSE)</f>
        <v>8.0000000000000007E-5</v>
      </c>
      <c r="AD70" s="82">
        <f>VLOOKUP($A70,'Mortality-WHO Global Health Obs'!$B$3:$Q$218,15,FALSE)</f>
        <v>2.3000000000000001E-4</v>
      </c>
      <c r="AE70" s="81">
        <f>VLOOKUP($A70,'Mortality-WHO Global Health Obs'!$B$3:$Q$218,8,FALSE)</f>
        <v>3.14E-3</v>
      </c>
      <c r="AF70" s="82">
        <f>VLOOKUP($A70,'Mortality-WHO Global Health Obs'!$B$3:$Q$218,10,FALSE)</f>
        <v>1.1E-4</v>
      </c>
      <c r="AG70" s="82">
        <f>VLOOKUP($A70,'Mortality-WHO Global Health Obs'!$B$3:$Q$218,12,FALSE)</f>
        <v>6.0000000000000002E-5</v>
      </c>
      <c r="AH70" s="82">
        <f>VLOOKUP($A70,'Mortality-WHO Global Health Obs'!$B$3:$Q$218,14,FALSE)</f>
        <v>6.0000000000000002E-5</v>
      </c>
      <c r="AI70" s="82">
        <f>VLOOKUP($A70,'Mortality-WHO Global Health Obs'!$B$3:$Q$218,16,FALSE)</f>
        <v>1.2E-4</v>
      </c>
      <c r="AJ70" s="81">
        <f t="shared" si="233"/>
        <v>7.5573121792311595E-3</v>
      </c>
      <c r="AK70" s="82">
        <f>AA70*$E70</f>
        <v>3.2756151860444653E-4</v>
      </c>
      <c r="AL70" s="82">
        <f>AB70*$E70</f>
        <v>1.1698625664444521E-4</v>
      </c>
      <c r="AM70" s="82">
        <f>AC70*$E70</f>
        <v>1.8717801063111234E-4</v>
      </c>
      <c r="AN70" s="82">
        <f>AD70*$E70</f>
        <v>5.3813678056444797E-4</v>
      </c>
      <c r="AO70" s="81">
        <f t="shared" ref="AO70:AS119" si="257">AE70*$E70</f>
        <v>7.3467369172711587E-3</v>
      </c>
      <c r="AP70" s="82">
        <f t="shared" si="257"/>
        <v>2.5736976461777943E-4</v>
      </c>
      <c r="AQ70" s="82">
        <f t="shared" si="257"/>
        <v>1.4038350797333424E-4</v>
      </c>
      <c r="AR70" s="82">
        <f t="shared" si="257"/>
        <v>1.4038350797333424E-4</v>
      </c>
      <c r="AS70" s="82">
        <f t="shared" si="257"/>
        <v>2.8076701594666848E-4</v>
      </c>
      <c r="AT70" s="272">
        <f t="shared" ref="AT70:AT133" si="258">F70*P70</f>
        <v>0</v>
      </c>
      <c r="AU70" s="266">
        <f t="shared" si="248"/>
        <v>5.7389675013119416E-2</v>
      </c>
      <c r="AV70" s="266">
        <f t="shared" si="249"/>
        <v>8.5010720443811374E-2</v>
      </c>
      <c r="AW70" s="266">
        <f t="shared" si="250"/>
        <v>0.11010728690306622</v>
      </c>
      <c r="AX70" s="266">
        <f t="shared" si="251"/>
        <v>5.7089429367970165E-2</v>
      </c>
      <c r="AY70" s="272">
        <f t="shared" ref="AY70:AY133" si="259">K70*U70</f>
        <v>0</v>
      </c>
      <c r="AZ70" s="266">
        <f t="shared" si="252"/>
        <v>4.2365539958017839E-2</v>
      </c>
      <c r="BA70" s="266">
        <f t="shared" si="253"/>
        <v>8.6578819626658685E-2</v>
      </c>
      <c r="BB70" s="266">
        <f t="shared" si="254"/>
        <v>0.10385399205337731</v>
      </c>
      <c r="BC70" s="266">
        <f t="shared" si="255"/>
        <v>5.3309408728221416E-2</v>
      </c>
      <c r="BD70" s="74">
        <f t="shared" ref="BD70:BD133" si="260">AT70</f>
        <v>0</v>
      </c>
      <c r="BE70" s="515">
        <f t="shared" si="64"/>
        <v>0</v>
      </c>
      <c r="BF70" s="515">
        <f t="shared" si="65"/>
        <v>5.7380277227830102E-2</v>
      </c>
      <c r="BG70" s="515">
        <f t="shared" si="66"/>
        <v>0.11474176196293027</v>
      </c>
      <c r="BH70" s="515">
        <f t="shared" si="67"/>
        <v>0.17208446035998989</v>
      </c>
      <c r="BI70" s="515">
        <f t="shared" si="68"/>
        <v>0.24145120337032575</v>
      </c>
      <c r="BJ70" s="515">
        <f t="shared" si="69"/>
        <v>0.32642870674172125</v>
      </c>
      <c r="BK70" s="515">
        <f t="shared" si="70"/>
        <v>0.41139626949456753</v>
      </c>
      <c r="BL70" s="515">
        <f t="shared" si="71"/>
        <v>0.49635389279171233</v>
      </c>
      <c r="BM70" s="515">
        <f t="shared" si="72"/>
        <v>0.58130157779586733</v>
      </c>
      <c r="BN70" s="515">
        <f t="shared" si="73"/>
        <v>0.66111125204222543</v>
      </c>
      <c r="BO70" s="515">
        <f t="shared" si="74"/>
        <v>0.77108450116972271</v>
      </c>
      <c r="BP70" s="515">
        <f t="shared" si="75"/>
        <v>0.88103716764959539</v>
      </c>
      <c r="BQ70" s="515">
        <f t="shared" si="76"/>
        <v>0.99096925533410185</v>
      </c>
      <c r="BR70" s="515">
        <f t="shared" si="77"/>
        <v>1.1008807680747794</v>
      </c>
      <c r="BS70" s="515">
        <f t="shared" si="78"/>
        <v>1.1277495105761026</v>
      </c>
      <c r="BT70" s="515">
        <f t="shared" si="79"/>
        <v>1.1842168628885903</v>
      </c>
      <c r="BU70" s="515">
        <f t="shared" si="80"/>
        <v>1.2406538362166553</v>
      </c>
      <c r="BV70" s="515">
        <f t="shared" si="81"/>
        <v>1.2970604469039482</v>
      </c>
      <c r="BW70" s="516">
        <f t="shared" si="82"/>
        <v>1.3534367112853274</v>
      </c>
      <c r="BX70" s="515">
        <v>0</v>
      </c>
      <c r="BY70" s="515">
        <f t="shared" si="83"/>
        <v>0</v>
      </c>
      <c r="BZ70" s="515">
        <f t="shared" si="84"/>
        <v>4.2360088854999027E-2</v>
      </c>
      <c r="CA70" s="515">
        <f t="shared" si="85"/>
        <v>8.4709276906729025E-2</v>
      </c>
      <c r="CB70" s="515">
        <f t="shared" si="86"/>
        <v>0.12704756696036615</v>
      </c>
      <c r="CC70" s="515">
        <f t="shared" si="87"/>
        <v>0.17874291805624698</v>
      </c>
      <c r="CD70" s="515">
        <f t="shared" si="88"/>
        <v>0.26529057019358776</v>
      </c>
      <c r="CE70" s="515">
        <f t="shared" si="89"/>
        <v>0.35182607332069493</v>
      </c>
      <c r="CF70" s="515">
        <f t="shared" si="90"/>
        <v>0.43834942914296948</v>
      </c>
      <c r="CG70" s="515">
        <f t="shared" si="91"/>
        <v>0.52486063936557292</v>
      </c>
      <c r="CH70" s="515">
        <f t="shared" si="92"/>
        <v>0.60779953917693397</v>
      </c>
      <c r="CI70" s="515">
        <f t="shared" si="93"/>
        <v>0.71156092300548213</v>
      </c>
      <c r="CJ70" s="515">
        <f t="shared" si="94"/>
        <v>0.81530774146936869</v>
      </c>
      <c r="CK70" s="515">
        <f t="shared" si="95"/>
        <v>0.91903999661318703</v>
      </c>
      <c r="CL70" s="515">
        <f t="shared" si="96"/>
        <v>1.0227576904812439</v>
      </c>
      <c r="CM70" s="515">
        <f t="shared" si="97"/>
        <v>1.0546136654289671</v>
      </c>
      <c r="CN70" s="515">
        <f t="shared" si="98"/>
        <v>1.1076195322778319</v>
      </c>
      <c r="CO70" s="515">
        <f t="shared" si="99"/>
        <v>1.1606105189166678</v>
      </c>
      <c r="CP70" s="515">
        <f t="shared" si="100"/>
        <v>1.2135866295227604</v>
      </c>
      <c r="CQ70" s="516">
        <f t="shared" si="101"/>
        <v>1.2665478682722227</v>
      </c>
      <c r="CR70" s="515">
        <f t="shared" si="102"/>
        <v>0</v>
      </c>
      <c r="CS70" s="515">
        <f t="shared" si="103"/>
        <v>2.8694837506559708E-2</v>
      </c>
      <c r="CT70" s="515">
        <f t="shared" si="104"/>
        <v>8.6075114734389807E-2</v>
      </c>
      <c r="CU70" s="515">
        <f t="shared" si="105"/>
        <v>0.14343659946948997</v>
      </c>
      <c r="CV70" s="515">
        <f t="shared" si="106"/>
        <v>0.20077929786654961</v>
      </c>
      <c r="CW70" s="515">
        <f t="shared" si="107"/>
        <v>0.28395656359223143</v>
      </c>
      <c r="CX70" s="515">
        <f t="shared" si="108"/>
        <v>0.36893406696362696</v>
      </c>
      <c r="CY70" s="515">
        <f t="shared" si="109"/>
        <v>0.45390162971647324</v>
      </c>
      <c r="CZ70" s="515">
        <f t="shared" si="110"/>
        <v>0.53885925301361803</v>
      </c>
      <c r="DA70" s="515">
        <f t="shared" si="111"/>
        <v>0.62380693801777298</v>
      </c>
      <c r="DB70" s="515">
        <f t="shared" si="112"/>
        <v>0.7161648954937585</v>
      </c>
      <c r="DC70" s="515">
        <f t="shared" si="113"/>
        <v>0.82613814462125579</v>
      </c>
      <c r="DD70" s="515">
        <f t="shared" si="114"/>
        <v>0.93609081110112846</v>
      </c>
      <c r="DE70" s="515">
        <f t="shared" si="115"/>
        <v>1.046022898785635</v>
      </c>
      <c r="DF70" s="515">
        <f t="shared" si="116"/>
        <v>1.1559344115263126</v>
      </c>
      <c r="DG70" s="515">
        <f t="shared" si="117"/>
        <v>1.1562942252600876</v>
      </c>
      <c r="DH70" s="515">
        <f t="shared" si="118"/>
        <v>1.2127615775725753</v>
      </c>
      <c r="DI70" s="515">
        <f t="shared" si="119"/>
        <v>1.2691985509006403</v>
      </c>
      <c r="DJ70" s="515">
        <f t="shared" si="120"/>
        <v>1.3256051615879332</v>
      </c>
      <c r="DK70" s="516">
        <f t="shared" si="121"/>
        <v>1.3819814259693124</v>
      </c>
      <c r="DL70" s="515">
        <f t="shared" si="122"/>
        <v>0</v>
      </c>
      <c r="DM70" s="515">
        <f t="shared" si="123"/>
        <v>2.118276997900892E-2</v>
      </c>
      <c r="DN70" s="515">
        <f t="shared" si="124"/>
        <v>6.3542858834007954E-2</v>
      </c>
      <c r="DO70" s="515">
        <f t="shared" si="125"/>
        <v>0.10589204688573794</v>
      </c>
      <c r="DP70" s="515">
        <f t="shared" si="126"/>
        <v>0.14823033693937507</v>
      </c>
      <c r="DQ70" s="515">
        <f t="shared" si="127"/>
        <v>0.22203232786957633</v>
      </c>
      <c r="DR70" s="515">
        <f t="shared" si="128"/>
        <v>0.30857998000691711</v>
      </c>
      <c r="DS70" s="515">
        <f t="shared" si="129"/>
        <v>0.39511548313402428</v>
      </c>
      <c r="DT70" s="515">
        <f t="shared" si="130"/>
        <v>0.48163883895629883</v>
      </c>
      <c r="DU70" s="515">
        <f t="shared" si="131"/>
        <v>0.56815004917890222</v>
      </c>
      <c r="DV70" s="515">
        <f t="shared" si="132"/>
        <v>0.65972653520362257</v>
      </c>
      <c r="DW70" s="515">
        <f t="shared" si="133"/>
        <v>0.76348791903217084</v>
      </c>
      <c r="DX70" s="515">
        <f t="shared" si="134"/>
        <v>0.8672347374960574</v>
      </c>
      <c r="DY70" s="515">
        <f t="shared" si="135"/>
        <v>0.97096699263987563</v>
      </c>
      <c r="DZ70" s="515">
        <f t="shared" si="136"/>
        <v>1.0746846865079325</v>
      </c>
      <c r="EA70" s="515">
        <f t="shared" si="137"/>
        <v>1.0812683697930778</v>
      </c>
      <c r="EB70" s="515">
        <f t="shared" si="138"/>
        <v>1.1342742366419427</v>
      </c>
      <c r="EC70" s="515">
        <f t="shared" si="139"/>
        <v>1.1872652232807785</v>
      </c>
      <c r="ED70" s="515">
        <f t="shared" si="140"/>
        <v>1.2402413338868712</v>
      </c>
      <c r="EE70" s="516">
        <f t="shared" si="141"/>
        <v>1.2932025726363334</v>
      </c>
      <c r="EF70" s="276">
        <f t="shared" si="142"/>
        <v>0</v>
      </c>
      <c r="EG70" s="276">
        <f t="shared" si="143"/>
        <v>9.3977852893160639E-6</v>
      </c>
      <c r="EH70" s="276">
        <f t="shared" si="144"/>
        <v>2.8190278019247221E-5</v>
      </c>
      <c r="EI70" s="276">
        <f t="shared" si="145"/>
        <v>4.6976616059796132E-5</v>
      </c>
      <c r="EJ70" s="276">
        <f t="shared" si="146"/>
        <v>6.5756801426672054E-5</v>
      </c>
      <c r="EK70" s="276">
        <f t="shared" si="147"/>
        <v>3.3217072415900463E-5</v>
      </c>
      <c r="EL70" s="276">
        <f t="shared" si="148"/>
        <v>4.315769096509358E-5</v>
      </c>
      <c r="EM70" s="276">
        <f t="shared" si="149"/>
        <v>5.3097146666553824E-5</v>
      </c>
      <c r="EN70" s="276">
        <f t="shared" si="150"/>
        <v>6.3035439656310431E-5</v>
      </c>
      <c r="EO70" s="276">
        <f t="shared" si="151"/>
        <v>7.2972570070376747E-5</v>
      </c>
      <c r="EP70" s="276">
        <f t="shared" si="152"/>
        <v>1.3403777556892174E-4</v>
      </c>
      <c r="EQ70" s="276">
        <f t="shared" si="153"/>
        <v>1.5462042319363355E-4</v>
      </c>
      <c r="ER70" s="276">
        <f t="shared" si="154"/>
        <v>1.7519921855984978E-4</v>
      </c>
      <c r="ES70" s="276">
        <f t="shared" si="155"/>
        <v>1.95774162388561E-4</v>
      </c>
      <c r="ET70" s="276">
        <f t="shared" si="156"/>
        <v>2.1634525540062277E-4</v>
      </c>
      <c r="EU70" s="276">
        <f t="shared" si="157"/>
        <v>6.220770554824696E-4</v>
      </c>
      <c r="EV70" s="276">
        <f t="shared" si="158"/>
        <v>6.5245603990535066E-4</v>
      </c>
      <c r="EW70" s="276">
        <f t="shared" si="159"/>
        <v>6.828186806773119E-4</v>
      </c>
      <c r="EX70" s="276">
        <f t="shared" si="160"/>
        <v>7.1316498659110695E-4</v>
      </c>
      <c r="EY70" s="277">
        <f t="shared" si="161"/>
        <v>7.4349496643475886E-4</v>
      </c>
      <c r="EZ70" s="276">
        <f t="shared" si="162"/>
        <v>0</v>
      </c>
      <c r="FA70" s="276">
        <f t="shared" si="163"/>
        <v>5.4511030188107934E-6</v>
      </c>
      <c r="FB70" s="276">
        <f t="shared" si="164"/>
        <v>1.6351906287854374E-5</v>
      </c>
      <c r="FC70" s="276">
        <f t="shared" si="165"/>
        <v>2.7249904380725706E-5</v>
      </c>
      <c r="FD70" s="276">
        <f t="shared" si="166"/>
        <v>3.8145098019299425E-5</v>
      </c>
      <c r="FE70" s="276">
        <f t="shared" si="167"/>
        <v>3.116748931789345E-5</v>
      </c>
      <c r="FF70" s="276">
        <f t="shared" si="168"/>
        <v>4.3316499551501622E-5</v>
      </c>
      <c r="FG70" s="276">
        <f t="shared" si="169"/>
        <v>5.5463804384142676E-5</v>
      </c>
      <c r="FH70" s="276">
        <f t="shared" si="170"/>
        <v>6.7609404055209995E-5</v>
      </c>
      <c r="FI70" s="276">
        <f t="shared" si="171"/>
        <v>7.9753298804063314E-5</v>
      </c>
      <c r="FJ70" s="276">
        <f t="shared" si="172"/>
        <v>9.2608224829170233E-5</v>
      </c>
      <c r="FK70" s="276">
        <f t="shared" si="173"/>
        <v>1.0717358949077837E-4</v>
      </c>
      <c r="FL70" s="276">
        <f t="shared" si="174"/>
        <v>1.2173690955891736E-4</v>
      </c>
      <c r="FM70" s="276">
        <f t="shared" si="175"/>
        <v>1.3629818532059424E-4</v>
      </c>
      <c r="FN70" s="276">
        <f t="shared" si="176"/>
        <v>1.5085741706277582E-4</v>
      </c>
      <c r="FO70" s="276">
        <f t="shared" si="177"/>
        <v>3.0354187935650704E-4</v>
      </c>
      <c r="FP70" s="276">
        <f t="shared" si="178"/>
        <v>3.184220893854976E-4</v>
      </c>
      <c r="FQ70" s="276">
        <f t="shared" si="179"/>
        <v>3.3329812212877106E-4</v>
      </c>
      <c r="FR70" s="276">
        <f t="shared" si="180"/>
        <v>3.4816997875900695E-4</v>
      </c>
      <c r="FS70" s="277">
        <f t="shared" si="181"/>
        <v>3.6303766044855541E-4</v>
      </c>
      <c r="FT70" s="74">
        <f>SUM($EF70:EF70)</f>
        <v>0</v>
      </c>
      <c r="FU70" s="276">
        <f>SUM($EF70:EG70)</f>
        <v>9.3977852893160639E-6</v>
      </c>
      <c r="FV70" s="276">
        <f>SUM($EF70:EH70)</f>
        <v>3.7588063308563287E-5</v>
      </c>
      <c r="FW70" s="276">
        <f>SUM($EF70:EI70)</f>
        <v>8.4564679368359419E-5</v>
      </c>
      <c r="FX70" s="276">
        <f>SUM($EF70:EJ70)</f>
        <v>1.5032148079503147E-4</v>
      </c>
      <c r="FY70" s="276">
        <f>SUM($EF70:EK70)</f>
        <v>1.8353855321093194E-4</v>
      </c>
      <c r="FZ70" s="276">
        <f>SUM($EF70:EL70)</f>
        <v>2.2669624417602551E-4</v>
      </c>
      <c r="GA70" s="276">
        <f>SUM($EF70:EM70)</f>
        <v>2.7979339084257935E-4</v>
      </c>
      <c r="GB70" s="276">
        <f>SUM($EF70:EN70)</f>
        <v>3.4282883049888981E-4</v>
      </c>
      <c r="GC70" s="276">
        <f>SUM($EF70:EO70)</f>
        <v>4.1580140056926654E-4</v>
      </c>
      <c r="GD70" s="276">
        <f>SUM($EF70:EP70)</f>
        <v>5.4983917613818834E-4</v>
      </c>
      <c r="GE70" s="276">
        <f>SUM($EF70:EQ70)</f>
        <v>7.0445959933182185E-4</v>
      </c>
      <c r="GF70" s="276">
        <f>SUM($EF70:ER70)</f>
        <v>8.7965881789167167E-4</v>
      </c>
      <c r="GG70" s="276">
        <f>SUM($EF70:ES70)</f>
        <v>1.0754329802802327E-3</v>
      </c>
      <c r="GH70" s="276">
        <f>SUM($EF70:ET70)</f>
        <v>1.2917782356808554E-3</v>
      </c>
      <c r="GI70" s="276">
        <f>SUM($EF70:EU70)</f>
        <v>1.9138552911633251E-3</v>
      </c>
      <c r="GJ70" s="276">
        <f>SUM($EF70:EV70)</f>
        <v>2.5663113310686759E-3</v>
      </c>
      <c r="GK70" s="276">
        <f>SUM($EF70:EW70)</f>
        <v>3.2491300117459877E-3</v>
      </c>
      <c r="GL70" s="276">
        <f>SUM($EF70:EX70)</f>
        <v>3.9622949983370943E-3</v>
      </c>
      <c r="GM70" s="276">
        <f>SUM($EF70:EY70)</f>
        <v>4.7057899647718528E-3</v>
      </c>
      <c r="GN70" s="74">
        <f>SUM($EZ70:EZ70)</f>
        <v>0</v>
      </c>
      <c r="GO70" s="276">
        <f>SUM($EZ70:FA70)</f>
        <v>5.4511030188107934E-6</v>
      </c>
      <c r="GP70" s="276">
        <f>SUM($EZ70:FB70)</f>
        <v>2.1803009306665167E-5</v>
      </c>
      <c r="GQ70" s="276">
        <f>SUM($EZ70:FC70)</f>
        <v>4.9052913687390874E-5</v>
      </c>
      <c r="GR70" s="276">
        <f>SUM($EZ70:FD70)</f>
        <v>8.7198011706690306E-5</v>
      </c>
      <c r="GS70" s="276">
        <f>SUM($EZ70:FE70)</f>
        <v>1.1836550102458376E-4</v>
      </c>
      <c r="GT70" s="276">
        <f>SUM($EZ70:FF70)</f>
        <v>1.6168200057608536E-4</v>
      </c>
      <c r="GU70" s="276">
        <f>SUM($EZ70:FG70)</f>
        <v>2.1714580496022805E-4</v>
      </c>
      <c r="GV70" s="276">
        <f>SUM($EZ70:FH70)</f>
        <v>2.8475520901543802E-4</v>
      </c>
      <c r="GW70" s="276">
        <f>SUM($EZ70:FI70)</f>
        <v>3.6450850781950133E-4</v>
      </c>
      <c r="GX70" s="276">
        <f>SUM($EZ70:FJ70)</f>
        <v>4.5711673264867158E-4</v>
      </c>
      <c r="GY70" s="276">
        <f>SUM($EZ70:FK70)</f>
        <v>5.6429032213944994E-4</v>
      </c>
      <c r="GZ70" s="276">
        <f>SUM($EZ70:FL70)</f>
        <v>6.8602723169836728E-4</v>
      </c>
      <c r="HA70" s="276">
        <f>SUM($EZ70:FM70)</f>
        <v>8.2232541701896152E-4</v>
      </c>
      <c r="HB70" s="276">
        <f>SUM($EZ70:FN70)</f>
        <v>9.7318283408173733E-4</v>
      </c>
      <c r="HC70" s="276">
        <f>SUM($EZ70:FO70)</f>
        <v>1.2767247134382444E-3</v>
      </c>
      <c r="HD70" s="276">
        <f>SUM($EZ70:FP70)</f>
        <v>1.5951468028237419E-3</v>
      </c>
      <c r="HE70" s="276">
        <f>SUM($EZ70:FQ70)</f>
        <v>1.9284449249525131E-3</v>
      </c>
      <c r="HF70" s="276">
        <f>SUM($EZ70:FR70)</f>
        <v>2.2766149037115203E-3</v>
      </c>
      <c r="HG70" s="277">
        <f>SUM($EZ70:FS70)</f>
        <v>2.6396525641600756E-3</v>
      </c>
      <c r="HH70" s="74">
        <f t="shared" si="256"/>
        <v>0</v>
      </c>
      <c r="HI70" s="276">
        <f t="shared" si="183"/>
        <v>5.7380277227830102E-2</v>
      </c>
      <c r="HJ70" s="276">
        <f t="shared" si="184"/>
        <v>0.11474176196293027</v>
      </c>
      <c r="HK70" s="276">
        <f t="shared" si="185"/>
        <v>0.17208446035998989</v>
      </c>
      <c r="HL70" s="276">
        <f t="shared" si="186"/>
        <v>0.22940837857168264</v>
      </c>
      <c r="HM70" s="276">
        <f t="shared" si="187"/>
        <v>0.32642870674172125</v>
      </c>
      <c r="HN70" s="276">
        <f t="shared" si="188"/>
        <v>0.41139626949456753</v>
      </c>
      <c r="HO70" s="276">
        <f t="shared" si="189"/>
        <v>0.49635389279171233</v>
      </c>
      <c r="HP70" s="276">
        <f t="shared" si="190"/>
        <v>0.58130157779586733</v>
      </c>
      <c r="HQ70" s="276">
        <f t="shared" si="191"/>
        <v>0.66623932566960842</v>
      </c>
      <c r="HR70" s="276">
        <f t="shared" si="192"/>
        <v>0.77108450116972271</v>
      </c>
      <c r="HS70" s="276">
        <f t="shared" si="193"/>
        <v>0.88103716764959539</v>
      </c>
      <c r="HT70" s="276">
        <f t="shared" si="194"/>
        <v>0.99096925533410185</v>
      </c>
      <c r="HU70" s="276">
        <f t="shared" si="195"/>
        <v>1.1008807680747794</v>
      </c>
      <c r="HV70" s="276">
        <f t="shared" si="196"/>
        <v>1.2107717097224449</v>
      </c>
      <c r="HW70" s="276">
        <f t="shared" si="197"/>
        <v>1.1842168628885903</v>
      </c>
      <c r="HX70" s="276">
        <f t="shared" si="198"/>
        <v>1.2406538362166553</v>
      </c>
      <c r="HY70" s="276">
        <f t="shared" si="199"/>
        <v>1.2970604469039482</v>
      </c>
      <c r="HZ70" s="276">
        <f t="shared" si="200"/>
        <v>1.3534367112853274</v>
      </c>
      <c r="IA70" s="277">
        <f t="shared" si="201"/>
        <v>1.409782645686863</v>
      </c>
      <c r="IB70" s="276">
        <f t="shared" si="202"/>
        <v>0</v>
      </c>
      <c r="IC70" s="276">
        <f t="shared" si="203"/>
        <v>4.2360088854999027E-2</v>
      </c>
      <c r="ID70" s="276">
        <f t="shared" si="204"/>
        <v>8.4709276906729025E-2</v>
      </c>
      <c r="IE70" s="276">
        <f t="shared" si="205"/>
        <v>0.12704756696036615</v>
      </c>
      <c r="IF70" s="276">
        <f t="shared" si="206"/>
        <v>0.16937496182036468</v>
      </c>
      <c r="IG70" s="276">
        <f t="shared" si="207"/>
        <v>0.26529057019358776</v>
      </c>
      <c r="IH70" s="276">
        <f t="shared" si="208"/>
        <v>0.35182607332069493</v>
      </c>
      <c r="II70" s="276">
        <f t="shared" si="209"/>
        <v>0.43834942914296948</v>
      </c>
      <c r="IJ70" s="276">
        <f t="shared" si="210"/>
        <v>0.52486063936557292</v>
      </c>
      <c r="IK70" s="276">
        <f t="shared" si="211"/>
        <v>0.61135970569342757</v>
      </c>
      <c r="IL70" s="276">
        <f t="shared" si="212"/>
        <v>0.71156092300548213</v>
      </c>
      <c r="IM70" s="276">
        <f t="shared" si="213"/>
        <v>0.81530774146936869</v>
      </c>
      <c r="IN70" s="276">
        <f t="shared" si="214"/>
        <v>0.91903999661318703</v>
      </c>
      <c r="IO70" s="276">
        <f t="shared" si="215"/>
        <v>1.0227576904812439</v>
      </c>
      <c r="IP70" s="276">
        <f t="shared" si="216"/>
        <v>1.1264608251175585</v>
      </c>
      <c r="IQ70" s="276">
        <f t="shared" si="217"/>
        <v>1.1076195322778319</v>
      </c>
      <c r="IR70" s="276">
        <f t="shared" si="218"/>
        <v>1.1606105189166678</v>
      </c>
      <c r="IS70" s="276">
        <f t="shared" si="219"/>
        <v>1.2135866295227604</v>
      </c>
      <c r="IT70" s="276">
        <f t="shared" si="220"/>
        <v>1.2665478682722227</v>
      </c>
      <c r="IU70" s="277">
        <f t="shared" si="221"/>
        <v>1.3194942393399953</v>
      </c>
      <c r="IV70" s="74">
        <f t="shared" ref="IV70:IV133" si="261">100000*(1.5*(HH70/F70)+(HI70/G70)+(HJ70/G70)+(HK70/G70)+0.5*(HL70/G70))/5</f>
        <v>32.385412347487907</v>
      </c>
      <c r="IW70" s="275">
        <f t="shared" ref="IW70:IW133" si="262">100000*(0.5*HL70/G70 + HM70/H70+HN70/H70+HO70/H70+HP70/H70+0.5*HQ70/H70)/5</f>
        <v>152.15912166289041</v>
      </c>
      <c r="IX70" s="275">
        <f t="shared" ref="IX70:IX133" si="263">100000*(0.5*HQ70/H70 + HR70/I70+HS70/I70+HT70/I70+HU70/I70+0.5*HV70/I70)/5</f>
        <v>316.22388478789014</v>
      </c>
      <c r="IY70" s="275">
        <f t="shared" ref="IY70:IY133" si="264">100000*(0.5*HV70/I70 + HW70/J70+HX70/J70+HY70/J70+HZ70/J70+0.5*IA70/J70)/5</f>
        <v>460.23414357583363</v>
      </c>
      <c r="IZ70" s="275">
        <f t="shared" ref="IZ70:IZ133" si="265">AVERAGE(IV70:IX70)</f>
        <v>166.92280626608951</v>
      </c>
      <c r="JA70" s="275">
        <f t="shared" ref="JA70:JA133" si="266">AVERAGE(IV70:IY70)</f>
        <v>240.25064059352553</v>
      </c>
      <c r="JB70" s="74">
        <f t="shared" ref="JB70:JB133" si="267">100000*(1.5*(IB70/K70)+(IC70/L70)+(ID70/L70)+(IE70/L70)+0.5*(IF70/L70))/5</f>
        <v>25.191084640942783</v>
      </c>
      <c r="JC70" s="275">
        <f t="shared" ref="JC70:JC133" si="268">100000*(0.5*IF70/L70 + IG70/M70+IH70/M70+II70/M70+IJ70/M70+0.5*IK70/M70)/5</f>
        <v>139.17729529850806</v>
      </c>
      <c r="JD70" s="275">
        <f t="shared" ref="JD70:JD133" si="269">100000*(0.5*IK70/M70 + IL70/N70+IM70/N70+IN70/N70+IO70/N70+0.5*IP70/N70)/5</f>
        <v>307.27237207937344</v>
      </c>
      <c r="JE70" s="275">
        <f t="shared" ref="JE70:JE133" si="270">100000*(0.5*IP70/N70 + IQ70/O70+IR70/O70+IS70/O70+IT70/O70+0.5*IU70/O70)/5</f>
        <v>449.29197727126365</v>
      </c>
      <c r="JF70" s="275">
        <f t="shared" ref="JF70:JF133" si="271">AVERAGE(JB70:JD70)</f>
        <v>157.21358400627477</v>
      </c>
      <c r="JG70" s="275">
        <f t="shared" ref="JG70:JG133" si="272">AVERAGE(JB70:JE70)</f>
        <v>230.233182322522</v>
      </c>
      <c r="JH70" s="524">
        <f t="shared" ref="JH70:JH135" si="273">0.5*(SUM(BD70:BR70)+SUM(HH70:HV70))</f>
        <v>7.4081495732909621</v>
      </c>
      <c r="JI70" s="525">
        <f t="shared" ref="JI70:JI135" si="274">0.5*(SUM(BD70:BW70)+SUM(HH70:IA70))</f>
        <v>13.752283508716967</v>
      </c>
      <c r="JJ70" s="524">
        <f t="shared" ref="JJ70:JJ135" si="275">0.5*(SUM(BX70:CL70) +SUM(IB70:IP70))</f>
        <v>6.6499789712464672</v>
      </c>
      <c r="JK70" s="525">
        <f t="shared" ref="JK70:JK135" si="276">0.5*(SUM(BX70:CQ70) +SUM(IB70:IU70))</f>
        <v>12.585397472620432</v>
      </c>
      <c r="JL70" s="524">
        <f t="shared" ref="JL70:JL135" si="277">JH70+JJ70</f>
        <v>14.058128544537428</v>
      </c>
      <c r="JM70" s="525">
        <f t="shared" ref="JM70:JM135" si="278">JI70+JK70</f>
        <v>26.3376809813374</v>
      </c>
      <c r="JN70" s="7">
        <f t="shared" si="62"/>
        <v>2.2649610697625926E-3</v>
      </c>
      <c r="JO70" s="7">
        <f t="shared" si="63"/>
        <v>7.3454425289319284E-3</v>
      </c>
    </row>
    <row r="71" spans="1:275" s="3" customFormat="1" ht="13.5" customHeight="1" x14ac:dyDescent="0.2">
      <c r="A71" s="3" t="str">
        <f>'2021 estimates'!B71</f>
        <v>Fiji</v>
      </c>
      <c r="B71" s="3" t="str">
        <f>VLOOKUP(A71,'2021 estimates'!$B$4:$C$218,2)</f>
        <v>WP</v>
      </c>
      <c r="C71" s="371" t="str">
        <f>VLOOKUP(A71,'2021 estimates'!$B$4:$F$218,4,FALSE)</f>
        <v>East Asia &amp; Pacific</v>
      </c>
      <c r="D71" s="695">
        <f>'2021 estimates'!Q71</f>
        <v>21.677014305696702</v>
      </c>
      <c r="E71" s="4">
        <f>'2021 estimates'!R71</f>
        <v>6.9938135654095293</v>
      </c>
      <c r="F71" s="47">
        <f>1000*'2021 estimates'!G71/5</f>
        <v>9151.2000000000007</v>
      </c>
      <c r="G71" s="47">
        <f t="shared" ref="G71:G136" si="279">F71</f>
        <v>9151.2000000000007</v>
      </c>
      <c r="H71" s="47">
        <f>1000*'2021 estimates'!H71/5</f>
        <v>9026.7999999999993</v>
      </c>
      <c r="I71" s="47">
        <f>1000*'2021 estimates'!I71/5</f>
        <v>8550.2000000000007</v>
      </c>
      <c r="J71" s="47">
        <f>1000*'2021 estimates'!J71/5</f>
        <v>7780.2</v>
      </c>
      <c r="K71" s="47">
        <f>1000*'2021 estimates'!K71/5</f>
        <v>8659.6</v>
      </c>
      <c r="L71" s="73">
        <f t="shared" ref="L71:L136" si="280">K71</f>
        <v>8659.6</v>
      </c>
      <c r="M71" s="47">
        <f>1000*'2021 estimates'!L71/5</f>
        <v>8608.7999999999993</v>
      </c>
      <c r="N71" s="47">
        <f>1000*'2021 estimates'!M71/5</f>
        <v>8209</v>
      </c>
      <c r="O71" s="47">
        <f>1000*'2021 estimates'!N71/5</f>
        <v>7363</v>
      </c>
      <c r="P71" s="22">
        <v>0</v>
      </c>
      <c r="Q71" s="124">
        <f>IF('2021 estimates'!AD71&lt;&gt;"",'2021 estimates'!AD71*5/4,IF('2021 estimates'!AL71&lt;&gt;"",'2021 estimates'!AL71*15/14,'2021 estimates'!AN71*15/14))/100000</f>
        <v>9.6428571428571425E-6</v>
      </c>
      <c r="R71" s="124">
        <f>IF('2021 estimates'!AE71&lt;&gt;"",'2021 estimates'!AE71,IF('2021 estimates'!AL71&lt;&gt;"",'2021 estimates'!AL71*15/14,'2021 estimates'!AN71*15/14))/100000</f>
        <v>9.6428571428571425E-6</v>
      </c>
      <c r="S71" s="124">
        <f>IF('2021 estimates'!AF71&lt;&gt;"",'2021 estimates'!AF71,IF('2021 estimates'!AL71&lt;&gt;"",'2021 estimates'!AL71*15/14,'2021 estimates'!AN71*15/14))/100000</f>
        <v>9.6428571428571425E-6</v>
      </c>
      <c r="T71" s="124">
        <f>IF('2021 estimates'!AG71&lt;&gt;"",'2021 estimates'!AG71,'2021 estimates'!$AP71)/100000</f>
        <v>1.0049937260994264E-5</v>
      </c>
      <c r="U71" s="22">
        <v>0</v>
      </c>
      <c r="V71" s="124">
        <f>IF('2021 estimates'!AH71&lt;&gt;"",'2021 estimates'!AH71*5/4,IF('2021 estimates'!AM71&lt;&gt;"",'2021 estimates'!AM71*15/14,'2021 estimates'!AN71*15/14))/100000</f>
        <v>9.6428571428571425E-6</v>
      </c>
      <c r="W71" s="124">
        <f>IF('2021 estimates'!AI71&lt;&gt;"",'2021 estimates'!AI71,IF('2021 estimates'!AM71&lt;&gt;"",'2021 estimates'!AM71*15/14,'2021 estimates'!AN71*15/14))/100000</f>
        <v>9.6428571428571425E-6</v>
      </c>
      <c r="X71" s="124">
        <f>IF('2021 estimates'!AJ71&lt;&gt;"",'2021 estimates'!AJ71,IF('2021 estimates'!AM71&lt;&gt;"",'2021 estimates'!AM71*15/14,'2021 estimates'!AN71*15/14))/100000</f>
        <v>9.6428571428571425E-6</v>
      </c>
      <c r="Y71" s="124">
        <f>IF('2021 estimates'!AK71&lt;&gt;"",'2021 estimates'!AK71,'2021 estimates'!$AQ71)/100000</f>
        <v>1.0049937260994264E-5</v>
      </c>
      <c r="Z71" s="81">
        <f>VLOOKUP($A71,'Mortality-WHO Global Health Obs'!$B$3:$Q$218,7,FALSE)</f>
        <v>2.068E-2</v>
      </c>
      <c r="AA71" s="82">
        <f>VLOOKUP($A71,'Mortality-WHO Global Health Obs'!$B$3:$Q$218,9,FALSE)</f>
        <v>8.7000000000000001E-4</v>
      </c>
      <c r="AB71" s="82">
        <f>VLOOKUP($A71,'Mortality-WHO Global Health Obs'!$B$3:$Q$218,11,FALSE)</f>
        <v>4.0000000000000002E-4</v>
      </c>
      <c r="AC71" s="82">
        <f>VLOOKUP($A71,'Mortality-WHO Global Health Obs'!$B$3:$Q$218,13,FALSE)</f>
        <v>5.8E-4</v>
      </c>
      <c r="AD71" s="82">
        <f>VLOOKUP($A71,'Mortality-WHO Global Health Obs'!$B$3:$Q$218,15,FALSE)</f>
        <v>1.0399999999999999E-3</v>
      </c>
      <c r="AE71" s="81">
        <f>VLOOKUP($A71,'Mortality-WHO Global Health Obs'!$B$3:$Q$218,8,FALSE)</f>
        <v>1.8460000000000001E-2</v>
      </c>
      <c r="AF71" s="82">
        <f>VLOOKUP($A71,'Mortality-WHO Global Health Obs'!$B$3:$Q$218,10,FALSE)</f>
        <v>8.1999999999999998E-4</v>
      </c>
      <c r="AG71" s="82">
        <f>VLOOKUP($A71,'Mortality-WHO Global Health Obs'!$B$3:$Q$218,12,FALSE)</f>
        <v>2.7E-4</v>
      </c>
      <c r="AH71" s="82">
        <f>VLOOKUP($A71,'Mortality-WHO Global Health Obs'!$B$3:$Q$218,14,FALSE)</f>
        <v>3.6999999999999999E-4</v>
      </c>
      <c r="AI71" s="82">
        <f>VLOOKUP($A71,'Mortality-WHO Global Health Obs'!$B$3:$Q$218,16,FALSE)</f>
        <v>5.2999999999999998E-4</v>
      </c>
      <c r="AJ71" s="81">
        <f t="shared" ref="AJ71:AN120" si="281">Z71*$E71</f>
        <v>0.14463206453266908</v>
      </c>
      <c r="AK71" s="82">
        <f t="shared" si="281"/>
        <v>6.0846178019062901E-3</v>
      </c>
      <c r="AL71" s="82">
        <f t="shared" si="281"/>
        <v>2.7975254261638116E-3</v>
      </c>
      <c r="AM71" s="82">
        <f t="shared" si="281"/>
        <v>4.0564118679375268E-3</v>
      </c>
      <c r="AN71" s="82">
        <f t="shared" si="281"/>
        <v>7.2735661080259098E-3</v>
      </c>
      <c r="AO71" s="81">
        <f t="shared" si="257"/>
        <v>0.12910579841745992</v>
      </c>
      <c r="AP71" s="82">
        <f t="shared" si="257"/>
        <v>5.7349271236358142E-3</v>
      </c>
      <c r="AQ71" s="82">
        <f t="shared" si="257"/>
        <v>1.8883296626605729E-3</v>
      </c>
      <c r="AR71" s="82">
        <f t="shared" si="257"/>
        <v>2.5877110192015257E-3</v>
      </c>
      <c r="AS71" s="82">
        <f t="shared" si="257"/>
        <v>3.7067211896670504E-3</v>
      </c>
      <c r="AT71" s="272">
        <f t="shared" si="258"/>
        <v>0</v>
      </c>
      <c r="AU71" s="266">
        <f t="shared" si="248"/>
        <v>8.8243714285714286E-2</v>
      </c>
      <c r="AV71" s="266">
        <f t="shared" si="249"/>
        <v>8.7044142857142848E-2</v>
      </c>
      <c r="AW71" s="266">
        <f t="shared" si="250"/>
        <v>8.2448357142857143E-2</v>
      </c>
      <c r="AX71" s="266">
        <f t="shared" si="251"/>
        <v>7.819052187798757E-2</v>
      </c>
      <c r="AY71" s="272">
        <f t="shared" si="259"/>
        <v>0</v>
      </c>
      <c r="AZ71" s="266">
        <f t="shared" si="252"/>
        <v>8.350328571428571E-2</v>
      </c>
      <c r="BA71" s="266">
        <f t="shared" si="253"/>
        <v>8.3013428571428557E-2</v>
      </c>
      <c r="BB71" s="266">
        <f t="shared" si="254"/>
        <v>7.9158214285714276E-2</v>
      </c>
      <c r="BC71" s="266">
        <f t="shared" si="255"/>
        <v>7.3997688052700766E-2</v>
      </c>
      <c r="BD71" s="74">
        <f t="shared" si="260"/>
        <v>0</v>
      </c>
      <c r="BE71" s="515">
        <f t="shared" ref="BE71:BE137" si="282">HH71</f>
        <v>0</v>
      </c>
      <c r="BF71" s="515">
        <f t="shared" ref="BF71:BF137" si="283">HI71</f>
        <v>8.7976064746620536E-2</v>
      </c>
      <c r="BG71" s="515">
        <f t="shared" ref="BG71:BG137" si="284">HJ71</f>
        <v>0.17541845401569997</v>
      </c>
      <c r="BH71" s="515">
        <f t="shared" ref="BH71:BH137" si="285">HK71</f>
        <v>0.26233040515953576</v>
      </c>
      <c r="BI71" s="515">
        <f t="shared" ref="BI71:BI137" si="286">HL71*(H71/G71)</f>
        <v>0.34397475617094281</v>
      </c>
      <c r="BJ71" s="515">
        <f t="shared" ref="BJ71:BJ137" si="287">HM71</f>
        <v>0.42993638169120035</v>
      </c>
      <c r="BK71" s="515">
        <f t="shared" ref="BK71:BK137" si="288">HN71</f>
        <v>0.51565786343916176</v>
      </c>
      <c r="BL71" s="515">
        <f t="shared" ref="BL71:BL137" si="289">HO71</f>
        <v>0.60113987228431132</v>
      </c>
      <c r="BM71" s="515">
        <f t="shared" ref="BM71:BM137" si="290">HP71</f>
        <v>0.68638307722198144</v>
      </c>
      <c r="BN71" s="515">
        <f t="shared" ref="BN71:BN137" si="291">HQ71*(I71/H71)</f>
        <v>0.73066013655071649</v>
      </c>
      <c r="BO71" s="515">
        <f t="shared" ref="BO71:BO137" si="292">HR71</f>
        <v>0.80998375489547059</v>
      </c>
      <c r="BP71" s="515">
        <f t="shared" ref="BP71:BP137" si="293">HS71</f>
        <v>0.88898625570616963</v>
      </c>
      <c r="BQ71" s="515">
        <f t="shared" ref="BQ71:BQ137" si="294">HT71</f>
        <v>0.96766893892944783</v>
      </c>
      <c r="BR71" s="515">
        <f t="shared" ref="BR71:BR137" si="295">HU71</f>
        <v>1.0460330992495011</v>
      </c>
      <c r="BS71" s="515">
        <f t="shared" ref="BS71:BS137" si="296">HV71*(J71/I71)</f>
        <v>1.0228494560520542</v>
      </c>
      <c r="BT71" s="515">
        <f t="shared" ref="BT71:BT137" si="297">HW71</f>
        <v>1.0933438758117133</v>
      </c>
      <c r="BU71" s="515">
        <f t="shared" ref="BU71:BU137" si="298">HX71</f>
        <v>1.1633274099814144</v>
      </c>
      <c r="BV71" s="515">
        <f t="shared" ref="BV71:BV137" si="299">HY71</f>
        <v>1.2328037610398348</v>
      </c>
      <c r="BW71" s="516">
        <f t="shared" ref="BW71:BW137" si="300">HZ71</f>
        <v>1.3017766046331309</v>
      </c>
      <c r="BX71" s="515">
        <v>0</v>
      </c>
      <c r="BY71" s="515">
        <f t="shared" ref="BY71:BY137" si="301">IB71</f>
        <v>0</v>
      </c>
      <c r="BZ71" s="515">
        <f t="shared" ref="BZ71:BZ137" si="302">IC71</f>
        <v>8.3264528367581303E-2</v>
      </c>
      <c r="CA71" s="515">
        <f t="shared" ref="CA71:CA137" si="303">ID71</f>
        <v>0.16605290737894066</v>
      </c>
      <c r="CB71" s="515">
        <f t="shared" ref="CB71:CB137" si="304">IE71</f>
        <v>0.24836785990075216</v>
      </c>
      <c r="CC71" s="515">
        <f t="shared" ref="CC71:CC137" si="305">IF71*(M71/L71)</f>
        <v>0.3282749628376937</v>
      </c>
      <c r="CD71" s="515">
        <f t="shared" ref="CD71:CD137" si="306">IG71</f>
        <v>0.41059078056641979</v>
      </c>
      <c r="CE71" s="515">
        <f t="shared" ref="CE71:CE137" si="307">IH71</f>
        <v>0.49275130556290403</v>
      </c>
      <c r="CF71" s="515">
        <f t="shared" ref="CF71:CF137" si="308">II71</f>
        <v>0.57475683079432272</v>
      </c>
      <c r="CG71" s="515">
        <f t="shared" ref="CG71:CG137" si="309">IJ71</f>
        <v>0.65660764867515553</v>
      </c>
      <c r="CH71" s="515">
        <f t="shared" ref="CH71:CH137" si="310">IK71*(N71/M71)</f>
        <v>0.70401658247596488</v>
      </c>
      <c r="CI71" s="515">
        <f t="shared" ref="CI71:CI137" si="311">IL71</f>
        <v>0.78125307350640472</v>
      </c>
      <c r="CJ71" s="515">
        <f t="shared" ref="CJ71:CJ137" si="312">IM71</f>
        <v>0.85828995719236811</v>
      </c>
      <c r="CK71" s="515">
        <f t="shared" ref="CK71:CK137" si="313">IN71</f>
        <v>0.93512774939224574</v>
      </c>
      <c r="CL71" s="515">
        <f t="shared" ref="CL71:CL137" si="314">IO71</f>
        <v>1.0117669646312615</v>
      </c>
      <c r="CM71" s="515">
        <f t="shared" ref="CM71:CM137" si="315">IP71*(O71/N71)</f>
        <v>0.9760599779364737</v>
      </c>
      <c r="CN71" s="515">
        <f t="shared" ref="CN71:CN137" si="316">IQ71</f>
        <v>1.0463094903999572</v>
      </c>
      <c r="CO71" s="515">
        <f t="shared" ref="CO71:CO137" si="317">IR71</f>
        <v>1.1162990895177776</v>
      </c>
      <c r="CP71" s="515">
        <f t="shared" ref="CP71:CP137" si="318">IS71</f>
        <v>1.1860297369328683</v>
      </c>
      <c r="CQ71" s="516">
        <f t="shared" ref="CQ71:CQ137" si="319">IT71</f>
        <v>1.255502390730219</v>
      </c>
      <c r="CR71" s="515">
        <f t="shared" ref="CR71:CR137" si="320">0.5*AT71+BD71</f>
        <v>0</v>
      </c>
      <c r="CS71" s="515">
        <f t="shared" ref="CS71:CS137" si="321">0.5*$AU71+BE71</f>
        <v>4.4121857142857143E-2</v>
      </c>
      <c r="CT71" s="515">
        <f t="shared" ref="CT71:CT137" si="322">0.5*$AU71+BF71</f>
        <v>0.13209792188947767</v>
      </c>
      <c r="CU71" s="515">
        <f t="shared" ref="CU71:CU137" si="323">0.5*$AU71+BG71</f>
        <v>0.2195403111585571</v>
      </c>
      <c r="CV71" s="515">
        <f t="shared" ref="CV71:CV137" si="324">0.5*$AU71+BH71</f>
        <v>0.30645226230239292</v>
      </c>
      <c r="CW71" s="515">
        <f t="shared" ref="CW71:CW137" si="325">0.5*$AV71+BI71</f>
        <v>0.3874968275995142</v>
      </c>
      <c r="CX71" s="515">
        <f t="shared" ref="CX71:CX137" si="326">0.5*$AV71+BJ71</f>
        <v>0.47345845311977175</v>
      </c>
      <c r="CY71" s="515">
        <f t="shared" ref="CY71:CY137" si="327">0.5*$AV71+BK71</f>
        <v>0.55917993486773321</v>
      </c>
      <c r="CZ71" s="515">
        <f t="shared" ref="CZ71:CZ137" si="328">0.5*$AV71+BL71</f>
        <v>0.64466194371288277</v>
      </c>
      <c r="DA71" s="515">
        <f t="shared" ref="DA71:DA137" si="329">0.5*$AV71+BM71</f>
        <v>0.72990514865055289</v>
      </c>
      <c r="DB71" s="515">
        <f t="shared" ref="DB71:DB137" si="330">0.5*$AW71+BN71</f>
        <v>0.77188431512214506</v>
      </c>
      <c r="DC71" s="515">
        <f t="shared" ref="DC71:DC137" si="331">0.5*$AW71+BO71</f>
        <v>0.85120793346689916</v>
      </c>
      <c r="DD71" s="515">
        <f t="shared" ref="DD71:DD137" si="332">0.5*$AW71+BP71</f>
        <v>0.9302104342775982</v>
      </c>
      <c r="DE71" s="515">
        <f t="shared" ref="DE71:DE137" si="333">0.5*$AW71+BQ71</f>
        <v>1.0088931175008764</v>
      </c>
      <c r="DF71" s="515">
        <f t="shared" ref="DF71:DF137" si="334">0.5*$AW71+BR71</f>
        <v>1.0872572778209295</v>
      </c>
      <c r="DG71" s="515">
        <f t="shared" ref="DG71:DG137" si="335">0.5*$AX71+BS71</f>
        <v>1.0619447169910481</v>
      </c>
      <c r="DH71" s="515">
        <f t="shared" ref="DH71:DH137" si="336">0.5*$AX71+BT71</f>
        <v>1.1324391367507072</v>
      </c>
      <c r="DI71" s="515">
        <f t="shared" ref="DI71:DI137" si="337">0.5*$AX71+BU71</f>
        <v>1.2024226709204082</v>
      </c>
      <c r="DJ71" s="515">
        <f t="shared" ref="DJ71:DJ137" si="338">0.5*$AX71+BV71</f>
        <v>1.2718990219788286</v>
      </c>
      <c r="DK71" s="516">
        <f t="shared" ref="DK71:DK137" si="339">0.5*$AX71+BW71</f>
        <v>1.3408718655721248</v>
      </c>
      <c r="DL71" s="515">
        <f t="shared" ref="DL71:DL137" si="340">0.5*AY71+BX71</f>
        <v>0</v>
      </c>
      <c r="DM71" s="515">
        <f t="shared" ref="DM71:DM137" si="341">0.5*$AZ71+BY71</f>
        <v>4.1751642857142855E-2</v>
      </c>
      <c r="DN71" s="515">
        <f t="shared" ref="DN71:DN137" si="342">0.5*$AZ71+BZ71</f>
        <v>0.12501617122472417</v>
      </c>
      <c r="DO71" s="515">
        <f t="shared" ref="DO71:DO137" si="343">0.5*$AZ71+CA71</f>
        <v>0.20780455023608352</v>
      </c>
      <c r="DP71" s="515">
        <f t="shared" ref="DP71:DP137" si="344">0.5*$AZ71+CB71</f>
        <v>0.290119502757895</v>
      </c>
      <c r="DQ71" s="515">
        <f t="shared" ref="DQ71:DQ137" si="345">0.5*$BA71+CC71</f>
        <v>0.36978167712340798</v>
      </c>
      <c r="DR71" s="515">
        <f t="shared" ref="DR71:DR137" si="346">0.5*$BA71+CD71</f>
        <v>0.45209749485213407</v>
      </c>
      <c r="DS71" s="515">
        <f t="shared" ref="DS71:DS137" si="347">0.5*$BA71+CE71</f>
        <v>0.53425801984861832</v>
      </c>
      <c r="DT71" s="515">
        <f t="shared" ref="DT71:DT137" si="348">0.5*$BA71+CF71</f>
        <v>0.616263545080037</v>
      </c>
      <c r="DU71" s="515">
        <f t="shared" ref="DU71:DU137" si="349">0.5*$BA71+CG71</f>
        <v>0.69811436296086982</v>
      </c>
      <c r="DV71" s="515">
        <f t="shared" ref="DV71:DV137" si="350">0.5*$BB71+CH71</f>
        <v>0.74359568961882205</v>
      </c>
      <c r="DW71" s="515">
        <f t="shared" ref="DW71:DW137" si="351">0.5*$BB71+CI71</f>
        <v>0.82083218064926189</v>
      </c>
      <c r="DX71" s="515">
        <f t="shared" ref="DX71:DX137" si="352">0.5*$BB71+CJ71</f>
        <v>0.89786906433522529</v>
      </c>
      <c r="DY71" s="515">
        <f t="shared" ref="DY71:DY137" si="353">0.5*$BB71+CK71</f>
        <v>0.97470685653510292</v>
      </c>
      <c r="DZ71" s="515">
        <f t="shared" ref="DZ71:DZ137" si="354">0.5*$BB71+CL71</f>
        <v>1.0513460717741185</v>
      </c>
      <c r="EA71" s="515">
        <f t="shared" ref="EA71:EA137" si="355">0.5*$BC71+CM71</f>
        <v>1.013058821962824</v>
      </c>
      <c r="EB71" s="515">
        <f t="shared" ref="EB71:EB137" si="356">0.5*$BC71+CN71</f>
        <v>1.0833083344263077</v>
      </c>
      <c r="EC71" s="515">
        <f t="shared" ref="EC71:EC137" si="357">0.5*$BC71+CO71</f>
        <v>1.153297933544128</v>
      </c>
      <c r="ED71" s="515">
        <f t="shared" ref="ED71:ED137" si="358">0.5*$BC71+CP71</f>
        <v>1.2230285809592187</v>
      </c>
      <c r="EE71" s="516">
        <f t="shared" ref="EE71:EE137" si="359">0.5*$BC71+CQ71</f>
        <v>1.2925012347565694</v>
      </c>
      <c r="EF71" s="276">
        <f t="shared" ref="EF71:EF137" si="360">CR71*(1-EXP(-AJ71))</f>
        <v>0</v>
      </c>
      <c r="EG71" s="276">
        <f t="shared" ref="EG71:EG137" si="361">CS71*(1-EXP(-$AK71))</f>
        <v>2.6764953909374774E-4</v>
      </c>
      <c r="EH71" s="276">
        <f t="shared" ref="EH71:EH137" si="362">CT71*(1-EXP(-$AK71))</f>
        <v>8.0132501663485254E-4</v>
      </c>
      <c r="EI71" s="276">
        <f t="shared" ref="EI71:EI137" si="363">CU71*(1-EXP(-$AK71))</f>
        <v>1.3317631418785002E-3</v>
      </c>
      <c r="EJ71" s="276">
        <f t="shared" ref="EJ71:EJ137" si="364">CV71*(1-EXP(-$AK71))</f>
        <v>1.8589835530699143E-3</v>
      </c>
      <c r="EK71" s="276">
        <f t="shared" ref="EK71:EK137" si="365">CW71*(1-EXP(-$AL71))</f>
        <v>1.0825173368853083E-3</v>
      </c>
      <c r="EL71" s="276">
        <f t="shared" ref="EL71:EL137" si="366">CX71*(1-EXP(-$AL71))</f>
        <v>1.3226611091814147E-3</v>
      </c>
      <c r="EM71" s="276">
        <f t="shared" ref="EM71:EM137" si="367">CY71*(1-EXP(-$AL71))</f>
        <v>1.5621340119933349E-3</v>
      </c>
      <c r="EN71" s="276">
        <f t="shared" ref="EN71:EN137" si="368">CZ71*(1-EXP(-$AL71))</f>
        <v>1.8009379194727922E-3</v>
      </c>
      <c r="EO71" s="276">
        <f t="shared" ref="EO71:EO137" si="369">DA71*(1-EXP(-$AL71))</f>
        <v>2.0390747005358508E-3</v>
      </c>
      <c r="EP71" s="276">
        <f t="shared" ref="EP71:EP137" si="370">DB71*(1-EXP(-$AM71))</f>
        <v>3.1247387981030699E-3</v>
      </c>
      <c r="EQ71" s="276">
        <f t="shared" ref="EQ71:EQ137" si="371">DC71*(1-EXP(-$AM71))</f>
        <v>3.4458563321580933E-3</v>
      </c>
      <c r="ER71" s="276">
        <f t="shared" ref="ER71:ER137" si="372">DD71*(1-EXP(-$AM71))</f>
        <v>3.7656739195789444E-3</v>
      </c>
      <c r="ES71" s="276">
        <f t="shared" ref="ES71:ES137" si="373">DE71*(1-EXP(-$AM71))</f>
        <v>4.0841968228040541E-3</v>
      </c>
      <c r="ET71" s="276">
        <f t="shared" ref="ET71:ET137" si="374">DF71*(1-EXP(-$AM71))</f>
        <v>4.4014302829684703E-3</v>
      </c>
      <c r="EU71" s="276">
        <f t="shared" ref="EU71:EU137" si="375">DG71*(1-EXP(-$AN71))</f>
        <v>7.6961021183284389E-3</v>
      </c>
      <c r="EV71" s="276">
        <f t="shared" ref="EV71:EV137" si="376">DH71*(1-EXP(-$AN71))</f>
        <v>8.2069877082863382E-3</v>
      </c>
      <c r="EW71" s="276">
        <f t="shared" ref="EW71:EW137" si="377">DI71*(1-EXP(-$AN71))</f>
        <v>8.7141708195669684E-3</v>
      </c>
      <c r="EX71" s="276">
        <f t="shared" ref="EX71:EX137" si="378">DJ71*(1-EXP(-$AN71))</f>
        <v>9.2176782846913954E-3</v>
      </c>
      <c r="EY71" s="277">
        <f t="shared" ref="EY71:EY137" si="379">DK71*(1-EXP(-$AN71))</f>
        <v>9.7175367417206386E-3</v>
      </c>
      <c r="EZ71" s="276">
        <f t="shared" ref="EZ71:EZ137" si="380">DL71*(1-EXP(-AO71))</f>
        <v>0</v>
      </c>
      <c r="FA71" s="276">
        <f t="shared" ref="FA71:FA137" si="381">DM71*(1-EXP(-$AP71))</f>
        <v>2.3875734670441358E-4</v>
      </c>
      <c r="FB71" s="276">
        <f t="shared" ref="FB71:FB137" si="382">DN71*(1-EXP(-$AP71))</f>
        <v>7.1490670292638134E-4</v>
      </c>
      <c r="FC71" s="276">
        <f t="shared" ref="FC71:FC137" si="383">DO71*(1-EXP(-$AP71))</f>
        <v>1.188333192474203E-3</v>
      </c>
      <c r="FD71" s="276">
        <f t="shared" ref="FD71:FD137" si="384">DP71*(1-EXP(-$AP71))</f>
        <v>1.6590523860985852E-3</v>
      </c>
      <c r="FE71" s="276">
        <f t="shared" ref="FE71:FE137" si="385">DQ71*(1-EXP(-$AQ71))</f>
        <v>6.9761084270247126E-4</v>
      </c>
      <c r="FF71" s="276">
        <f t="shared" ref="FF71:FF137" si="386">DR71*(1-EXP(-$AQ71))</f>
        <v>8.5290357494435375E-4</v>
      </c>
      <c r="FG71" s="276">
        <f t="shared" ref="FG71:FG137" si="387">DS71*(1-EXP(-$AQ71))</f>
        <v>1.0079033400099079E-3</v>
      </c>
      <c r="FH71" s="276">
        <f t="shared" ref="FH71:FH137" si="388">DT71*(1-EXP(-$AQ71))</f>
        <v>1.162610690595742E-3</v>
      </c>
      <c r="FI71" s="276">
        <f t="shared" ref="FI71:FI137" si="389">DU71*(1-EXP(-$AQ71))</f>
        <v>1.3170261783557755E-3</v>
      </c>
      <c r="FJ71" s="276">
        <f t="shared" ref="FJ71:FJ137" si="390">DV71*(1-EXP(-$AR71))</f>
        <v>1.9217232552743656E-3</v>
      </c>
      <c r="FK71" s="276">
        <f t="shared" ref="FK71:FK137" si="391">DW71*(1-EXP(-$AR71))</f>
        <v>2.1213305997508673E-3</v>
      </c>
      <c r="FL71" s="276">
        <f t="shared" ref="FL71:FL137" si="392">DX71*(1-EXP(-$AR71))</f>
        <v>2.3204220858366346E-3</v>
      </c>
      <c r="FM71" s="276">
        <f t="shared" ref="FM71:FM137" si="393">DY71*(1-EXP(-$AR71))</f>
        <v>2.5189990466984403E-3</v>
      </c>
      <c r="FN71" s="276">
        <f t="shared" ref="FN71:FN137" si="394">DZ71*(1-EXP(-$AR71))</f>
        <v>2.7170628120576656E-3</v>
      </c>
      <c r="FO71" s="276">
        <f t="shared" ref="FO71:FO137" si="395">EA71*(1-EXP(-$AS71))</f>
        <v>3.748175589217184E-3</v>
      </c>
      <c r="FP71" s="276">
        <f t="shared" ref="FP71:FP137" si="396">EB71*(1-EXP(-$AS71))</f>
        <v>4.008088934880443E-3</v>
      </c>
      <c r="FQ71" s="276">
        <f t="shared" ref="FQ71:FQ137" si="397">EC71*(1-EXP(-$AS71))</f>
        <v>4.2670406376100383E-3</v>
      </c>
      <c r="FR71" s="276">
        <f t="shared" ref="FR71:FR137" si="398">ED71*(1-EXP(-$AS71))</f>
        <v>4.5250342553499806E-3</v>
      </c>
      <c r="FS71" s="277">
        <f t="shared" ref="FS71:FS137" si="399">EE71*(1-EXP(-$AS71))</f>
        <v>4.7820733328803886E-3</v>
      </c>
      <c r="FT71" s="74">
        <f>SUM($EF71:EF71)</f>
        <v>0</v>
      </c>
      <c r="FU71" s="276">
        <f>SUM($EF71:EG71)</f>
        <v>2.6764953909374774E-4</v>
      </c>
      <c r="FV71" s="276">
        <f>SUM($EF71:EH71)</f>
        <v>1.0689745557286002E-3</v>
      </c>
      <c r="FW71" s="276">
        <f>SUM($EF71:EI71)</f>
        <v>2.4007376976071006E-3</v>
      </c>
      <c r="FX71" s="276">
        <f>SUM($EF71:EJ71)</f>
        <v>4.2597212506770149E-3</v>
      </c>
      <c r="FY71" s="276">
        <f>SUM($EF71:EK71)</f>
        <v>5.3422385875623235E-3</v>
      </c>
      <c r="FZ71" s="276">
        <f>SUM($EF71:EL71)</f>
        <v>6.6648996967437384E-3</v>
      </c>
      <c r="GA71" s="276">
        <f>SUM($EF71:EM71)</f>
        <v>8.2270337087370742E-3</v>
      </c>
      <c r="GB71" s="276">
        <f>SUM($EF71:EN71)</f>
        <v>1.0027971628209866E-2</v>
      </c>
      <c r="GC71" s="276">
        <f>SUM($EF71:EO71)</f>
        <v>1.2067046328745716E-2</v>
      </c>
      <c r="GD71" s="276">
        <f>SUM($EF71:EP71)</f>
        <v>1.5191785126848786E-2</v>
      </c>
      <c r="GE71" s="276">
        <f>SUM($EF71:EQ71)</f>
        <v>1.8637641459006878E-2</v>
      </c>
      <c r="GF71" s="276">
        <f>SUM($EF71:ER71)</f>
        <v>2.2403315378585822E-2</v>
      </c>
      <c r="GG71" s="276">
        <f>SUM($EF71:ES71)</f>
        <v>2.6487512201389875E-2</v>
      </c>
      <c r="GH71" s="276">
        <f>SUM($EF71:ET71)</f>
        <v>3.0888942484358344E-2</v>
      </c>
      <c r="GI71" s="276">
        <f>SUM($EF71:EU71)</f>
        <v>3.8585044602686781E-2</v>
      </c>
      <c r="GJ71" s="276">
        <f>SUM($EF71:EV71)</f>
        <v>4.679203231097312E-2</v>
      </c>
      <c r="GK71" s="276">
        <f>SUM($EF71:EW71)</f>
        <v>5.550620313054009E-2</v>
      </c>
      <c r="GL71" s="276">
        <f>SUM($EF71:EX71)</f>
        <v>6.4723881415231485E-2</v>
      </c>
      <c r="GM71" s="276">
        <f>SUM($EF71:EY71)</f>
        <v>7.4441418156952127E-2</v>
      </c>
      <c r="GN71" s="74">
        <f>SUM($EZ71:EZ71)</f>
        <v>0</v>
      </c>
      <c r="GO71" s="276">
        <f>SUM($EZ71:FA71)</f>
        <v>2.3875734670441358E-4</v>
      </c>
      <c r="GP71" s="276">
        <f>SUM($EZ71:FB71)</f>
        <v>9.5366404963079493E-4</v>
      </c>
      <c r="GQ71" s="276">
        <f>SUM($EZ71:FC71)</f>
        <v>2.141997242104998E-3</v>
      </c>
      <c r="GR71" s="276">
        <f>SUM($EZ71:FD71)</f>
        <v>3.8010496282035833E-3</v>
      </c>
      <c r="GS71" s="276">
        <f>SUM($EZ71:FE71)</f>
        <v>4.4986604709060544E-3</v>
      </c>
      <c r="GT71" s="276">
        <f>SUM($EZ71:FF71)</f>
        <v>5.3515640458504082E-3</v>
      </c>
      <c r="GU71" s="276">
        <f>SUM($EZ71:FG71)</f>
        <v>6.3594673858603165E-3</v>
      </c>
      <c r="GV71" s="276">
        <f>SUM($EZ71:FH71)</f>
        <v>7.5220780764560582E-3</v>
      </c>
      <c r="GW71" s="276">
        <f>SUM($EZ71:FI71)</f>
        <v>8.8391042548118335E-3</v>
      </c>
      <c r="GX71" s="276">
        <f>SUM($EZ71:FJ71)</f>
        <v>1.07608275100862E-2</v>
      </c>
      <c r="GY71" s="276">
        <f>SUM($EZ71:FK71)</f>
        <v>1.2882158109837068E-2</v>
      </c>
      <c r="GZ71" s="276">
        <f>SUM($EZ71:FL71)</f>
        <v>1.5202580195673703E-2</v>
      </c>
      <c r="HA71" s="276">
        <f>SUM($EZ71:FM71)</f>
        <v>1.7721579242372144E-2</v>
      </c>
      <c r="HB71" s="276">
        <f>SUM($EZ71:FN71)</f>
        <v>2.0438642054429811E-2</v>
      </c>
      <c r="HC71" s="276">
        <f>SUM($EZ71:FO71)</f>
        <v>2.4186817643646996E-2</v>
      </c>
      <c r="HD71" s="276">
        <f>SUM($EZ71:FP71)</f>
        <v>2.819490657852744E-2</v>
      </c>
      <c r="HE71" s="276">
        <f>SUM($EZ71:FQ71)</f>
        <v>3.2461947216137481E-2</v>
      </c>
      <c r="HF71" s="276">
        <f>SUM($EZ71:FR71)</f>
        <v>3.6986981471487462E-2</v>
      </c>
      <c r="HG71" s="277">
        <f>SUM($EZ71:FS71)</f>
        <v>4.176905480436785E-2</v>
      </c>
      <c r="HH71" s="74">
        <f t="shared" si="256"/>
        <v>0</v>
      </c>
      <c r="HI71" s="276">
        <f t="shared" ref="HI71:HI137" si="400">BE71+$AU71-EG71</f>
        <v>8.7976064746620536E-2</v>
      </c>
      <c r="HJ71" s="276">
        <f t="shared" ref="HJ71:HJ137" si="401">BF71+$AU71-EH71</f>
        <v>0.17541845401569997</v>
      </c>
      <c r="HK71" s="276">
        <f t="shared" ref="HK71:HK137" si="402">BG71+$AU71-EI71</f>
        <v>0.26233040515953576</v>
      </c>
      <c r="HL71" s="276">
        <f t="shared" ref="HL71:HL137" si="403">BH71+$AU71-EJ71</f>
        <v>0.34871513589218017</v>
      </c>
      <c r="HM71" s="276">
        <f t="shared" ref="HM71:HM137" si="404">BI71+$AV71-EK71</f>
        <v>0.42993638169120035</v>
      </c>
      <c r="HN71" s="276">
        <f t="shared" ref="HN71:HN137" si="405">BJ71+$AV71-EL71</f>
        <v>0.51565786343916176</v>
      </c>
      <c r="HO71" s="276">
        <f t="shared" ref="HO71:HO137" si="406">BK71+$AV71-EM71</f>
        <v>0.60113987228431132</v>
      </c>
      <c r="HP71" s="276">
        <f t="shared" ref="HP71:HP137" si="407">BL71+$AV71-EN71</f>
        <v>0.68638307722198144</v>
      </c>
      <c r="HQ71" s="276">
        <f t="shared" ref="HQ71:HQ137" si="408">BM71+$AV71-EO71</f>
        <v>0.77138814537858846</v>
      </c>
      <c r="HR71" s="276">
        <f t="shared" ref="HR71:HR137" si="409">BN71+$AW71-EP71</f>
        <v>0.80998375489547059</v>
      </c>
      <c r="HS71" s="276">
        <f t="shared" ref="HS71:HS137" si="410">BO71+$AW71-EQ71</f>
        <v>0.88898625570616963</v>
      </c>
      <c r="HT71" s="276">
        <f t="shared" ref="HT71:HT137" si="411">BP71+$AW71-ER71</f>
        <v>0.96766893892944783</v>
      </c>
      <c r="HU71" s="276">
        <f t="shared" ref="HU71:HU137" si="412">BQ71+$AW71-ES71</f>
        <v>1.0460330992495011</v>
      </c>
      <c r="HV71" s="276">
        <f t="shared" ref="HV71:HV137" si="413">BR71+$AW71-ET71</f>
        <v>1.1240800261093897</v>
      </c>
      <c r="HW71" s="276">
        <f t="shared" ref="HW71:HW137" si="414">BS71+$AX71-EU71</f>
        <v>1.0933438758117133</v>
      </c>
      <c r="HX71" s="276">
        <f t="shared" ref="HX71:HX137" si="415">BT71+$AX71-EV71</f>
        <v>1.1633274099814144</v>
      </c>
      <c r="HY71" s="276">
        <f t="shared" ref="HY71:HY137" si="416">BU71+$AX71-EW71</f>
        <v>1.2328037610398348</v>
      </c>
      <c r="HZ71" s="276">
        <f t="shared" ref="HZ71:HZ137" si="417">BV71+$AX71-EX71</f>
        <v>1.3017766046331309</v>
      </c>
      <c r="IA71" s="277">
        <f t="shared" ref="IA71:IA137" si="418">BW71+$AX71-EY71</f>
        <v>1.3702495897693978</v>
      </c>
      <c r="IB71" s="276">
        <f t="shared" ref="IB71:IB137" si="419">BX71+AY71-EZ71</f>
        <v>0</v>
      </c>
      <c r="IC71" s="276">
        <f t="shared" ref="IC71:IC137" si="420">BY71+$AZ71-FA71</f>
        <v>8.3264528367581303E-2</v>
      </c>
      <c r="ID71" s="276">
        <f t="shared" ref="ID71:ID137" si="421">BZ71+$AZ71-FB71</f>
        <v>0.16605290737894066</v>
      </c>
      <c r="IE71" s="276">
        <f t="shared" ref="IE71:IE137" si="422">CA71+$AZ71-FC71</f>
        <v>0.24836785990075216</v>
      </c>
      <c r="IF71" s="276">
        <f t="shared" ref="IF71:IF137" si="423">CB71+$AZ71-FD71</f>
        <v>0.3302120932289393</v>
      </c>
      <c r="IG71" s="276">
        <f t="shared" ref="IG71:IG137" si="424">CC71+$BA71-FE71</f>
        <v>0.41059078056641979</v>
      </c>
      <c r="IH71" s="276">
        <f t="shared" ref="IH71:IH137" si="425">CD71+$BA71-FF71</f>
        <v>0.49275130556290403</v>
      </c>
      <c r="II71" s="276">
        <f t="shared" ref="II71:II137" si="426">CE71+$BA71-FG71</f>
        <v>0.57475683079432272</v>
      </c>
      <c r="IJ71" s="276">
        <f t="shared" ref="IJ71:IJ137" si="427">CF71+$BA71-FH71</f>
        <v>0.65660764867515553</v>
      </c>
      <c r="IK71" s="276">
        <f t="shared" ref="IK71:IK137" si="428">CG71+$BA71-FI71</f>
        <v>0.73830405106822827</v>
      </c>
      <c r="IL71" s="276">
        <f t="shared" ref="IL71:IL137" si="429">CH71+$BB71-FJ71</f>
        <v>0.78125307350640472</v>
      </c>
      <c r="IM71" s="276">
        <f t="shared" ref="IM71:IM137" si="430">CI71+$BB71-FK71</f>
        <v>0.85828995719236811</v>
      </c>
      <c r="IN71" s="276">
        <f t="shared" ref="IN71:IN137" si="431">CJ71+$BB71-FL71</f>
        <v>0.93512774939224574</v>
      </c>
      <c r="IO71" s="276">
        <f t="shared" ref="IO71:IO137" si="432">CK71+$BB71-FM71</f>
        <v>1.0117669646312615</v>
      </c>
      <c r="IP71" s="276">
        <f t="shared" ref="IP71:IP137" si="433">CL71+$BB71-FN71</f>
        <v>1.0882081161049182</v>
      </c>
      <c r="IQ71" s="276">
        <f t="shared" ref="IQ71:IQ137" si="434">CM71+$BC71-FO71</f>
        <v>1.0463094903999572</v>
      </c>
      <c r="IR71" s="276">
        <f t="shared" ref="IR71:IR137" si="435">CN71+$BC71-FP71</f>
        <v>1.1162990895177776</v>
      </c>
      <c r="IS71" s="276">
        <f t="shared" ref="IS71:IS137" si="436">CO71+$BC71-FQ71</f>
        <v>1.1860297369328683</v>
      </c>
      <c r="IT71" s="276">
        <f t="shared" ref="IT71:IT137" si="437">CP71+$BC71-FR71</f>
        <v>1.255502390730219</v>
      </c>
      <c r="IU71" s="277">
        <f t="shared" ref="IU71:IU137" si="438">CQ71+$BC71-FS71</f>
        <v>1.3247180054500391</v>
      </c>
      <c r="IV71" s="74">
        <f t="shared" si="261"/>
        <v>1.5300342946672489</v>
      </c>
      <c r="IW71" s="275">
        <f t="shared" si="262"/>
        <v>6.1833620893592869</v>
      </c>
      <c r="IX71" s="275">
        <f t="shared" si="263"/>
        <v>10.853645833104817</v>
      </c>
      <c r="IY71" s="275">
        <f t="shared" si="264"/>
        <v>15.392409383760878</v>
      </c>
      <c r="IZ71" s="275">
        <f t="shared" si="265"/>
        <v>6.189014072377117</v>
      </c>
      <c r="JA71" s="275">
        <f t="shared" si="266"/>
        <v>8.4898629002230575</v>
      </c>
      <c r="JB71" s="74">
        <f t="shared" si="267"/>
        <v>1.5307666457151456</v>
      </c>
      <c r="JC71" s="275">
        <f t="shared" si="268"/>
        <v>6.1982995831051086</v>
      </c>
      <c r="JD71" s="275">
        <f t="shared" si="269"/>
        <v>10.9210624777993</v>
      </c>
      <c r="JE71" s="275">
        <f t="shared" si="270"/>
        <v>15.630937659307559</v>
      </c>
      <c r="JF71" s="275">
        <f t="shared" si="271"/>
        <v>6.2167095688731848</v>
      </c>
      <c r="JG71" s="275">
        <f t="shared" si="272"/>
        <v>8.5702665914817793</v>
      </c>
      <c r="JH71" s="524">
        <f t="shared" si="273"/>
        <v>8.130923267390008</v>
      </c>
      <c r="JI71" s="525">
        <f t="shared" si="274"/>
        <v>14.118724441766828</v>
      </c>
      <c r="JJ71" s="524">
        <f t="shared" si="275"/>
        <v>7.813337508826228</v>
      </c>
      <c r="JK71" s="525">
        <f t="shared" si="276"/>
        <v>13.567867208100308</v>
      </c>
      <c r="JL71" s="524">
        <f t="shared" si="277"/>
        <v>15.944260776216236</v>
      </c>
      <c r="JM71" s="525">
        <f t="shared" si="278"/>
        <v>27.686591649867136</v>
      </c>
      <c r="JN71" s="7">
        <f t="shared" ref="JN71:JN137" si="439">GH71+HB71</f>
        <v>5.1327584538788155E-2</v>
      </c>
      <c r="JO71" s="7">
        <f t="shared" ref="JO71:JO137" si="440">GM71+HG71</f>
        <v>0.11621047296131998</v>
      </c>
    </row>
    <row r="72" spans="1:275" s="3" customFormat="1" ht="13.5" customHeight="1" x14ac:dyDescent="0.2">
      <c r="A72" s="3" t="str">
        <f>'2021 estimates'!B72</f>
        <v>Finland</v>
      </c>
      <c r="B72" s="3" t="str">
        <f>VLOOKUP(A72,'2021 estimates'!$B$4:$C$218,2)</f>
        <v>EUR</v>
      </c>
      <c r="C72" s="371" t="str">
        <f>VLOOKUP(A72,'2021 estimates'!$B$4:$F$218,4,FALSE)</f>
        <v>Europe &amp; Central Asia</v>
      </c>
      <c r="D72" s="695">
        <f>'2021 estimates'!Q72</f>
        <v>1.9455795653199901</v>
      </c>
      <c r="E72" s="4">
        <f>'2021 estimates'!R72</f>
        <v>1.8816798304295381</v>
      </c>
      <c r="F72" s="47">
        <f>1000*'2021 estimates'!G72/5</f>
        <v>26106</v>
      </c>
      <c r="G72" s="47">
        <f t="shared" si="279"/>
        <v>26106</v>
      </c>
      <c r="H72" s="47">
        <f>1000*'2021 estimates'!H72/5</f>
        <v>30756</v>
      </c>
      <c r="I72" s="47">
        <f>1000*'2021 estimates'!I72/5</f>
        <v>31989.8</v>
      </c>
      <c r="J72" s="47">
        <f>1000*'2021 estimates'!J72/5</f>
        <v>30715.8</v>
      </c>
      <c r="K72" s="47">
        <f>1000*'2021 estimates'!K72/5</f>
        <v>24884</v>
      </c>
      <c r="L72" s="73">
        <f t="shared" si="280"/>
        <v>24884</v>
      </c>
      <c r="M72" s="47">
        <f>1000*'2021 estimates'!L72/5</f>
        <v>29331.8</v>
      </c>
      <c r="N72" s="47">
        <f>1000*'2021 estimates'!M72/5</f>
        <v>30570.2</v>
      </c>
      <c r="O72" s="47">
        <f>1000*'2021 estimates'!N72/5</f>
        <v>29236.799999999999</v>
      </c>
      <c r="P72" s="22">
        <v>0</v>
      </c>
      <c r="Q72" s="124">
        <f>IF('2021 estimates'!AD72&lt;&gt;"",'2021 estimates'!AD72*5/4,IF('2021 estimates'!AL72&lt;&gt;"",'2021 estimates'!AL72*15/14,'2021 estimates'!AN72*15/14))/100000</f>
        <v>4.8749999999999998E-4</v>
      </c>
      <c r="R72" s="124">
        <f>IF('2021 estimates'!AE72&lt;&gt;"",'2021 estimates'!AE72,IF('2021 estimates'!AL72&lt;&gt;"",'2021 estimates'!AL72*15/14,'2021 estimates'!AN72*15/14))/100000</f>
        <v>6.5099999999999999E-4</v>
      </c>
      <c r="S72" s="124">
        <f>IF('2021 estimates'!AF72&lt;&gt;"",'2021 estimates'!AF72,IF('2021 estimates'!AL72&lt;&gt;"",'2021 estimates'!AL72*15/14,'2021 estimates'!AN72*15/14))/100000</f>
        <v>6.7699999999999998E-4</v>
      </c>
      <c r="T72" s="124">
        <f>IF('2021 estimates'!AG72&lt;&gt;"",'2021 estimates'!AG72,'2021 estimates'!$AP72)/100000</f>
        <v>4.3766857413570219E-4</v>
      </c>
      <c r="U72" s="22">
        <v>0</v>
      </c>
      <c r="V72" s="124">
        <f>IF('2021 estimates'!AH72&lt;&gt;"",'2021 estimates'!AH72*5/4,IF('2021 estimates'!AM72&lt;&gt;"",'2021 estimates'!AM72*15/14,'2021 estimates'!AN72*15/14))/100000</f>
        <v>4.8749999999999998E-4</v>
      </c>
      <c r="W72" s="124">
        <f>IF('2021 estimates'!AI72&lt;&gt;"",'2021 estimates'!AI72,IF('2021 estimates'!AM72&lt;&gt;"",'2021 estimates'!AM72*15/14,'2021 estimates'!AN72*15/14))/100000</f>
        <v>5.1800000000000001E-4</v>
      </c>
      <c r="X72" s="124">
        <f>IF('2021 estimates'!AJ72&lt;&gt;"",'2021 estimates'!AJ72,IF('2021 estimates'!AM72&lt;&gt;"",'2021 estimates'!AM72*15/14,'2021 estimates'!AN72*15/14))/100000</f>
        <v>4.7100000000000001E-4</v>
      </c>
      <c r="Y72" s="124">
        <f>IF('2021 estimates'!AK72&lt;&gt;"",'2021 estimates'!AK72,'2021 estimates'!$AQ72)/100000</f>
        <v>3.5119679345724459E-4</v>
      </c>
      <c r="Z72" s="81">
        <f>VLOOKUP($A72,'Mortality-WHO Global Health Obs'!$B$3:$Q$218,7,FALSE)</f>
        <v>1.9300000000000001E-3</v>
      </c>
      <c r="AA72" s="82">
        <f>VLOOKUP($A72,'Mortality-WHO Global Health Obs'!$B$3:$Q$218,9,FALSE)</f>
        <v>1.2E-4</v>
      </c>
      <c r="AB72" s="82">
        <f>VLOOKUP($A72,'Mortality-WHO Global Health Obs'!$B$3:$Q$218,11,FALSE)</f>
        <v>6.9999999999999994E-5</v>
      </c>
      <c r="AC72" s="82">
        <f>VLOOKUP($A72,'Mortality-WHO Global Health Obs'!$B$3:$Q$218,13,FALSE)</f>
        <v>9.0000000000000006E-5</v>
      </c>
      <c r="AD72" s="82">
        <f>VLOOKUP($A72,'Mortality-WHO Global Health Obs'!$B$3:$Q$218,15,FALSE)</f>
        <v>3.6999999999999999E-4</v>
      </c>
      <c r="AE72" s="81">
        <f>VLOOKUP($A72,'Mortality-WHO Global Health Obs'!$B$3:$Q$218,8,FALSE)</f>
        <v>1.65E-3</v>
      </c>
      <c r="AF72" s="82">
        <f>VLOOKUP($A72,'Mortality-WHO Global Health Obs'!$B$3:$Q$218,10,FALSE)</f>
        <v>1E-4</v>
      </c>
      <c r="AG72" s="82">
        <f>VLOOKUP($A72,'Mortality-WHO Global Health Obs'!$B$3:$Q$218,12,FALSE)</f>
        <v>6.9999999999999994E-5</v>
      </c>
      <c r="AH72" s="82">
        <f>VLOOKUP($A72,'Mortality-WHO Global Health Obs'!$B$3:$Q$218,14,FALSE)</f>
        <v>9.0000000000000006E-5</v>
      </c>
      <c r="AI72" s="82">
        <f>VLOOKUP($A72,'Mortality-WHO Global Health Obs'!$B$3:$Q$218,16,FALSE)</f>
        <v>2.0000000000000001E-4</v>
      </c>
      <c r="AJ72" s="81">
        <f t="shared" si="281"/>
        <v>3.6316420727290086E-3</v>
      </c>
      <c r="AK72" s="82">
        <f t="shared" si="281"/>
        <v>2.2580157965154459E-4</v>
      </c>
      <c r="AL72" s="82">
        <f t="shared" si="281"/>
        <v>1.3171758813006765E-4</v>
      </c>
      <c r="AM72" s="82">
        <f t="shared" si="281"/>
        <v>1.6935118473865844E-4</v>
      </c>
      <c r="AN72" s="82">
        <f t="shared" si="281"/>
        <v>6.9622153725892909E-4</v>
      </c>
      <c r="AO72" s="81">
        <f t="shared" si="257"/>
        <v>3.1047717202087378E-3</v>
      </c>
      <c r="AP72" s="82">
        <f t="shared" si="257"/>
        <v>1.8816798304295383E-4</v>
      </c>
      <c r="AQ72" s="82">
        <f t="shared" si="257"/>
        <v>1.3171758813006765E-4</v>
      </c>
      <c r="AR72" s="82">
        <f t="shared" si="257"/>
        <v>1.6935118473865844E-4</v>
      </c>
      <c r="AS72" s="82">
        <f t="shared" si="257"/>
        <v>3.7633596608590766E-4</v>
      </c>
      <c r="AT72" s="272">
        <f t="shared" si="258"/>
        <v>0</v>
      </c>
      <c r="AU72" s="266">
        <f t="shared" si="248"/>
        <v>12.726675</v>
      </c>
      <c r="AV72" s="266">
        <f t="shared" si="249"/>
        <v>20.022155999999999</v>
      </c>
      <c r="AW72" s="266">
        <f t="shared" si="250"/>
        <v>21.657094599999997</v>
      </c>
      <c r="AX72" s="266">
        <f t="shared" si="251"/>
        <v>13.443340389437401</v>
      </c>
      <c r="AY72" s="272">
        <f t="shared" si="259"/>
        <v>0</v>
      </c>
      <c r="AZ72" s="266">
        <f t="shared" si="252"/>
        <v>12.130949999999999</v>
      </c>
      <c r="BA72" s="266">
        <f t="shared" si="253"/>
        <v>15.1938724</v>
      </c>
      <c r="BB72" s="266">
        <f t="shared" si="254"/>
        <v>14.398564200000001</v>
      </c>
      <c r="BC72" s="266">
        <f t="shared" si="255"/>
        <v>10.267870410950769</v>
      </c>
      <c r="BD72" s="74">
        <f t="shared" si="260"/>
        <v>0</v>
      </c>
      <c r="BE72" s="515">
        <f t="shared" si="282"/>
        <v>0</v>
      </c>
      <c r="BF72" s="515">
        <f t="shared" si="283"/>
        <v>12.725238310550122</v>
      </c>
      <c r="BG72" s="515">
        <f t="shared" si="284"/>
        <v>25.44760356657061</v>
      </c>
      <c r="BH72" s="515">
        <f t="shared" si="285"/>
        <v>38.167096416728477</v>
      </c>
      <c r="BI72" s="515">
        <f t="shared" si="286"/>
        <v>59.947123868978167</v>
      </c>
      <c r="BJ72" s="515">
        <f t="shared" si="287"/>
        <v>79.960065750202148</v>
      </c>
      <c r="BK72" s="515">
        <f t="shared" si="288"/>
        <v>99.970371748590011</v>
      </c>
      <c r="BL72" s="515">
        <f t="shared" si="289"/>
        <v>119.97804221131103</v>
      </c>
      <c r="BM72" s="515">
        <f t="shared" si="290"/>
        <v>139.98307748548876</v>
      </c>
      <c r="BN72" s="515">
        <f t="shared" si="291"/>
        <v>166.40341531758571</v>
      </c>
      <c r="BO72" s="515">
        <f t="shared" si="292"/>
        <v>188.03049801609012</v>
      </c>
      <c r="BP72" s="515">
        <f t="shared" si="293"/>
        <v>209.65391845263005</v>
      </c>
      <c r="BQ72" s="515">
        <f t="shared" si="294"/>
        <v>231.27367724736141</v>
      </c>
      <c r="BR72" s="515">
        <f t="shared" si="295"/>
        <v>252.88977502033504</v>
      </c>
      <c r="BS72" s="515">
        <f t="shared" si="296"/>
        <v>263.57010845252978</v>
      </c>
      <c r="BT72" s="515">
        <f t="shared" si="297"/>
        <v>276.82533137764284</v>
      </c>
      <c r="BU72" s="515">
        <f t="shared" si="298"/>
        <v>290.07132894289401</v>
      </c>
      <c r="BV72" s="515">
        <f t="shared" si="299"/>
        <v>303.30810756894215</v>
      </c>
      <c r="BW72" s="516">
        <f t="shared" si="300"/>
        <v>316.53567367197752</v>
      </c>
      <c r="BX72" s="515">
        <v>0</v>
      </c>
      <c r="BY72" s="515">
        <f t="shared" si="301"/>
        <v>0</v>
      </c>
      <c r="BZ72" s="515">
        <f t="shared" si="302"/>
        <v>12.129808779177029</v>
      </c>
      <c r="CA72" s="515">
        <f t="shared" si="303"/>
        <v>24.257335331429136</v>
      </c>
      <c r="CB72" s="515">
        <f t="shared" si="304"/>
        <v>36.382580086157951</v>
      </c>
      <c r="CC72" s="515">
        <f t="shared" si="305"/>
        <v>57.175490276164695</v>
      </c>
      <c r="CD72" s="515">
        <f t="shared" si="306"/>
        <v>72.360831570232605</v>
      </c>
      <c r="CE72" s="515">
        <f t="shared" si="307"/>
        <v>87.544172819493767</v>
      </c>
      <c r="CF72" s="515">
        <f t="shared" si="308"/>
        <v>102.72551428737191</v>
      </c>
      <c r="CG72" s="515">
        <f t="shared" si="309"/>
        <v>117.90485623725606</v>
      </c>
      <c r="CH72" s="515">
        <f t="shared" si="310"/>
        <v>138.70098111286481</v>
      </c>
      <c r="CI72" s="515">
        <f t="shared" si="311"/>
        <v>153.07483902251485</v>
      </c>
      <c r="CJ72" s="515">
        <f t="shared" si="312"/>
        <v>167.44626290840685</v>
      </c>
      <c r="CK72" s="515">
        <f t="shared" si="313"/>
        <v>181.81525318271071</v>
      </c>
      <c r="CL72" s="515">
        <f t="shared" si="314"/>
        <v>196.18181025752654</v>
      </c>
      <c r="CM72" s="515">
        <f t="shared" si="315"/>
        <v>201.36241761918089</v>
      </c>
      <c r="CN72" s="515">
        <f t="shared" si="316"/>
        <v>211.55259064677509</v>
      </c>
      <c r="CO72" s="515">
        <f t="shared" si="317"/>
        <v>221.73892946727864</v>
      </c>
      <c r="CP72" s="515">
        <f t="shared" si="318"/>
        <v>231.92143552337006</v>
      </c>
      <c r="CQ72" s="516">
        <f t="shared" si="319"/>
        <v>242.10011025718512</v>
      </c>
      <c r="CR72" s="515">
        <f t="shared" si="320"/>
        <v>0</v>
      </c>
      <c r="CS72" s="515">
        <f t="shared" si="321"/>
        <v>6.3633375000000001</v>
      </c>
      <c r="CT72" s="515">
        <f t="shared" si="322"/>
        <v>19.088575810550122</v>
      </c>
      <c r="CU72" s="515">
        <f t="shared" si="323"/>
        <v>31.81094106657061</v>
      </c>
      <c r="CV72" s="515">
        <f t="shared" si="324"/>
        <v>44.530433916728477</v>
      </c>
      <c r="CW72" s="515">
        <f t="shared" si="325"/>
        <v>69.958201868978165</v>
      </c>
      <c r="CX72" s="515">
        <f t="shared" si="326"/>
        <v>89.971143750202145</v>
      </c>
      <c r="CY72" s="515">
        <f t="shared" si="327"/>
        <v>109.98144974859001</v>
      </c>
      <c r="CZ72" s="515">
        <f t="shared" si="328"/>
        <v>129.98912021131105</v>
      </c>
      <c r="DA72" s="515">
        <f t="shared" si="329"/>
        <v>149.99415548548876</v>
      </c>
      <c r="DB72" s="515">
        <f t="shared" si="330"/>
        <v>177.23196261758571</v>
      </c>
      <c r="DC72" s="515">
        <f t="shared" si="331"/>
        <v>198.85904531609012</v>
      </c>
      <c r="DD72" s="515">
        <f t="shared" si="332"/>
        <v>220.48246575263005</v>
      </c>
      <c r="DE72" s="515">
        <f t="shared" si="333"/>
        <v>242.1022245473614</v>
      </c>
      <c r="DF72" s="515">
        <f t="shared" si="334"/>
        <v>263.71832232033506</v>
      </c>
      <c r="DG72" s="515">
        <f t="shared" si="335"/>
        <v>270.29177864724846</v>
      </c>
      <c r="DH72" s="515">
        <f t="shared" si="336"/>
        <v>283.54700157236152</v>
      </c>
      <c r="DI72" s="515">
        <f t="shared" si="337"/>
        <v>296.7929991376127</v>
      </c>
      <c r="DJ72" s="515">
        <f t="shared" si="338"/>
        <v>310.02977776366083</v>
      </c>
      <c r="DK72" s="516">
        <f t="shared" si="339"/>
        <v>323.2573438666962</v>
      </c>
      <c r="DL72" s="515">
        <f t="shared" si="340"/>
        <v>0</v>
      </c>
      <c r="DM72" s="515">
        <f t="shared" si="341"/>
        <v>6.0654749999999993</v>
      </c>
      <c r="DN72" s="515">
        <f t="shared" si="342"/>
        <v>18.195283779177029</v>
      </c>
      <c r="DO72" s="515">
        <f t="shared" si="343"/>
        <v>30.322810331429135</v>
      </c>
      <c r="DP72" s="515">
        <f t="shared" si="344"/>
        <v>42.44805508615795</v>
      </c>
      <c r="DQ72" s="515">
        <f t="shared" si="345"/>
        <v>64.772426476164696</v>
      </c>
      <c r="DR72" s="515">
        <f t="shared" si="346"/>
        <v>79.957767770232607</v>
      </c>
      <c r="DS72" s="515">
        <f t="shared" si="347"/>
        <v>95.141109019493769</v>
      </c>
      <c r="DT72" s="515">
        <f t="shared" si="348"/>
        <v>110.32245048737191</v>
      </c>
      <c r="DU72" s="515">
        <f t="shared" si="349"/>
        <v>125.50179243725606</v>
      </c>
      <c r="DV72" s="515">
        <f t="shared" si="350"/>
        <v>145.90026321286481</v>
      </c>
      <c r="DW72" s="515">
        <f t="shared" si="351"/>
        <v>160.27412112251486</v>
      </c>
      <c r="DX72" s="515">
        <f t="shared" si="352"/>
        <v>174.64554500840686</v>
      </c>
      <c r="DY72" s="515">
        <f t="shared" si="353"/>
        <v>189.01453528271071</v>
      </c>
      <c r="DZ72" s="515">
        <f t="shared" si="354"/>
        <v>203.38109235752654</v>
      </c>
      <c r="EA72" s="515">
        <f t="shared" si="355"/>
        <v>206.49635282465627</v>
      </c>
      <c r="EB72" s="515">
        <f t="shared" si="356"/>
        <v>216.68652585225047</v>
      </c>
      <c r="EC72" s="515">
        <f t="shared" si="357"/>
        <v>226.87286467275402</v>
      </c>
      <c r="ED72" s="515">
        <f t="shared" si="358"/>
        <v>237.05537072884545</v>
      </c>
      <c r="EE72" s="516">
        <f t="shared" si="359"/>
        <v>247.2340454626605</v>
      </c>
      <c r="EF72" s="276">
        <f t="shared" si="360"/>
        <v>0</v>
      </c>
      <c r="EG72" s="276">
        <f t="shared" si="361"/>
        <v>1.4366894498781893E-3</v>
      </c>
      <c r="EH72" s="276">
        <f t="shared" si="362"/>
        <v>4.3097439795103379E-3</v>
      </c>
      <c r="EI72" s="276">
        <f t="shared" si="363"/>
        <v>7.182149842129045E-3</v>
      </c>
      <c r="EJ72" s="276">
        <f t="shared" si="364"/>
        <v>1.005390718418781E-2</v>
      </c>
      <c r="EK72" s="276">
        <f t="shared" si="365"/>
        <v>9.214118776021709E-3</v>
      </c>
      <c r="EL72" s="276">
        <f t="shared" si="366"/>
        <v>1.1850001612126834E-2</v>
      </c>
      <c r="EM72" s="276">
        <f t="shared" si="367"/>
        <v>1.4485537278966844E-2</v>
      </c>
      <c r="EN72" s="276">
        <f t="shared" si="368"/>
        <v>1.7120725822267029E-2</v>
      </c>
      <c r="EO72" s="276">
        <f t="shared" si="369"/>
        <v>1.9755567287746648E-2</v>
      </c>
      <c r="EP72" s="276">
        <f t="shared" si="370"/>
        <v>3.0011901495583321E-2</v>
      </c>
      <c r="EQ72" s="276">
        <f t="shared" si="371"/>
        <v>3.3674163460062322E-2</v>
      </c>
      <c r="ER72" s="276">
        <f t="shared" si="372"/>
        <v>3.7335805268652371E-2</v>
      </c>
      <c r="ES72" s="276">
        <f t="shared" si="373"/>
        <v>4.0996827026368698E-2</v>
      </c>
      <c r="ET72" s="276">
        <f t="shared" si="374"/>
        <v>4.4657228838208773E-2</v>
      </c>
      <c r="EU72" s="276">
        <f t="shared" si="375"/>
        <v>0.18811746432438323</v>
      </c>
      <c r="EV72" s="276">
        <f t="shared" si="376"/>
        <v>0.19734282418625665</v>
      </c>
      <c r="EW72" s="276">
        <f t="shared" si="377"/>
        <v>0.2065617633892651</v>
      </c>
      <c r="EX72" s="276">
        <f t="shared" si="378"/>
        <v>0.21577428640205382</v>
      </c>
      <c r="EY72" s="277">
        <f t="shared" si="379"/>
        <v>0.22498039769015796</v>
      </c>
      <c r="EZ72" s="276">
        <f t="shared" si="380"/>
        <v>0</v>
      </c>
      <c r="FA72" s="276">
        <f t="shared" si="381"/>
        <v>1.1412208229700088E-3</v>
      </c>
      <c r="FB72" s="276">
        <f t="shared" si="382"/>
        <v>3.4234477478920057E-3</v>
      </c>
      <c r="FC72" s="276">
        <f t="shared" si="383"/>
        <v>5.705245271177781E-3</v>
      </c>
      <c r="FD72" s="276">
        <f t="shared" si="384"/>
        <v>7.9866134736193712E-3</v>
      </c>
      <c r="FE72" s="276">
        <f t="shared" si="385"/>
        <v>8.5311059320860756E-3</v>
      </c>
      <c r="FF72" s="276">
        <f t="shared" si="386"/>
        <v>1.0531150738841092E-2</v>
      </c>
      <c r="FG72" s="276">
        <f t="shared" si="387"/>
        <v>1.2530932121867162E-2</v>
      </c>
      <c r="FH72" s="276">
        <f t="shared" si="388"/>
        <v>1.4530450115859539E-2</v>
      </c>
      <c r="FI72" s="276">
        <f t="shared" si="389"/>
        <v>1.6529704755508905E-2</v>
      </c>
      <c r="FJ72" s="276">
        <f t="shared" si="390"/>
        <v>2.4706290349964789E-2</v>
      </c>
      <c r="FK72" s="276">
        <f t="shared" si="391"/>
        <v>2.7140314108008552E-2</v>
      </c>
      <c r="FL72" s="276">
        <f t="shared" si="392"/>
        <v>2.9573925696146929E-2</v>
      </c>
      <c r="FM72" s="276">
        <f t="shared" si="393"/>
        <v>3.2007125184175464E-2</v>
      </c>
      <c r="FN72" s="276">
        <f t="shared" si="394"/>
        <v>3.4439912641877894E-2</v>
      </c>
      <c r="FO72" s="276">
        <f t="shared" si="395"/>
        <v>7.7697383356560734E-2</v>
      </c>
      <c r="FP72" s="276">
        <f t="shared" si="396"/>
        <v>8.1531590447215627E-2</v>
      </c>
      <c r="FQ72" s="276">
        <f t="shared" si="397"/>
        <v>8.5364354859323824E-2</v>
      </c>
      <c r="FR72" s="276">
        <f t="shared" si="398"/>
        <v>8.9195677135714996E-2</v>
      </c>
      <c r="FS72" s="277">
        <f t="shared" si="399"/>
        <v>9.3025557819014587E-2</v>
      </c>
      <c r="FT72" s="74">
        <f>SUM($EF72:EF72)</f>
        <v>0</v>
      </c>
      <c r="FU72" s="276">
        <f>SUM($EF72:EG72)</f>
        <v>1.4366894498781893E-3</v>
      </c>
      <c r="FV72" s="276">
        <f>SUM($EF72:EH72)</f>
        <v>5.7464334293885269E-3</v>
      </c>
      <c r="FW72" s="276">
        <f>SUM($EF72:EI72)</f>
        <v>1.2928583271517573E-2</v>
      </c>
      <c r="FX72" s="276">
        <f>SUM($EF72:EJ72)</f>
        <v>2.2982490455705384E-2</v>
      </c>
      <c r="FY72" s="276">
        <f>SUM($EF72:EK72)</f>
        <v>3.2196609231727097E-2</v>
      </c>
      <c r="FZ72" s="276">
        <f>SUM($EF72:EL72)</f>
        <v>4.4046610843853931E-2</v>
      </c>
      <c r="GA72" s="276">
        <f>SUM($EF72:EM72)</f>
        <v>5.8532148122820774E-2</v>
      </c>
      <c r="GB72" s="276">
        <f>SUM($EF72:EN72)</f>
        <v>7.5652873945087795E-2</v>
      </c>
      <c r="GC72" s="276">
        <f>SUM($EF72:EO72)</f>
        <v>9.5408441232834443E-2</v>
      </c>
      <c r="GD72" s="276">
        <f>SUM($EF72:EP72)</f>
        <v>0.12542034272841776</v>
      </c>
      <c r="GE72" s="276">
        <f>SUM($EF72:EQ72)</f>
        <v>0.15909450618848009</v>
      </c>
      <c r="GF72" s="276">
        <f>SUM($EF72:ER72)</f>
        <v>0.19643031145713247</v>
      </c>
      <c r="GG72" s="276">
        <f>SUM($EF72:ES72)</f>
        <v>0.23742713848350117</v>
      </c>
      <c r="GH72" s="276">
        <f>SUM($EF72:ET72)</f>
        <v>0.28208436732170994</v>
      </c>
      <c r="GI72" s="276">
        <f>SUM($EF72:EU72)</f>
        <v>0.47020183164609319</v>
      </c>
      <c r="GJ72" s="276">
        <f>SUM($EF72:EV72)</f>
        <v>0.6675446558323499</v>
      </c>
      <c r="GK72" s="276">
        <f>SUM($EF72:EW72)</f>
        <v>0.87410641922161503</v>
      </c>
      <c r="GL72" s="276">
        <f>SUM($EF72:EX72)</f>
        <v>1.0898807056236688</v>
      </c>
      <c r="GM72" s="276">
        <f>SUM($EF72:EY72)</f>
        <v>1.3148611033138267</v>
      </c>
      <c r="GN72" s="74">
        <f>SUM($EZ72:EZ72)</f>
        <v>0</v>
      </c>
      <c r="GO72" s="276">
        <f>SUM($EZ72:FA72)</f>
        <v>1.1412208229700088E-3</v>
      </c>
      <c r="GP72" s="276">
        <f>SUM($EZ72:FB72)</f>
        <v>4.5646685708620148E-3</v>
      </c>
      <c r="GQ72" s="276">
        <f>SUM($EZ72:FC72)</f>
        <v>1.0269913842039796E-2</v>
      </c>
      <c r="GR72" s="276">
        <f>SUM($EZ72:FD72)</f>
        <v>1.8256527315659167E-2</v>
      </c>
      <c r="GS72" s="276">
        <f>SUM($EZ72:FE72)</f>
        <v>2.6787633247745243E-2</v>
      </c>
      <c r="GT72" s="276">
        <f>SUM($EZ72:FF72)</f>
        <v>3.7318783986586335E-2</v>
      </c>
      <c r="GU72" s="276">
        <f>SUM($EZ72:FG72)</f>
        <v>4.9849716108453498E-2</v>
      </c>
      <c r="GV72" s="276">
        <f>SUM($EZ72:FH72)</f>
        <v>6.4380166224313043E-2</v>
      </c>
      <c r="GW72" s="276">
        <f>SUM($EZ72:FI72)</f>
        <v>8.0909870979821941E-2</v>
      </c>
      <c r="GX72" s="276">
        <f>SUM($EZ72:FJ72)</f>
        <v>0.10561616132978673</v>
      </c>
      <c r="GY72" s="276">
        <f>SUM($EZ72:FK72)</f>
        <v>0.13275647543779528</v>
      </c>
      <c r="GZ72" s="276">
        <f>SUM($EZ72:FL72)</f>
        <v>0.1623304011339422</v>
      </c>
      <c r="HA72" s="276">
        <f>SUM($EZ72:FM72)</f>
        <v>0.19433752631811768</v>
      </c>
      <c r="HB72" s="276">
        <f>SUM($EZ72:FN72)</f>
        <v>0.22877743895999558</v>
      </c>
      <c r="HC72" s="276">
        <f>SUM($EZ72:FO72)</f>
        <v>0.30647482231655632</v>
      </c>
      <c r="HD72" s="276">
        <f>SUM($EZ72:FP72)</f>
        <v>0.38800641276377196</v>
      </c>
      <c r="HE72" s="276">
        <f>SUM($EZ72:FQ72)</f>
        <v>0.47337076762309577</v>
      </c>
      <c r="HF72" s="276">
        <f>SUM($EZ72:FR72)</f>
        <v>0.56256644475881079</v>
      </c>
      <c r="HG72" s="277">
        <f>SUM($EZ72:FS72)</f>
        <v>0.65559200257782535</v>
      </c>
      <c r="HH72" s="74">
        <f t="shared" si="256"/>
        <v>0</v>
      </c>
      <c r="HI72" s="276">
        <f t="shared" si="400"/>
        <v>12.725238310550122</v>
      </c>
      <c r="HJ72" s="276">
        <f t="shared" si="401"/>
        <v>25.44760356657061</v>
      </c>
      <c r="HK72" s="276">
        <f t="shared" si="402"/>
        <v>38.167096416728477</v>
      </c>
      <c r="HL72" s="276">
        <f t="shared" si="403"/>
        <v>50.88371750954429</v>
      </c>
      <c r="HM72" s="276">
        <f t="shared" si="404"/>
        <v>79.960065750202148</v>
      </c>
      <c r="HN72" s="276">
        <f t="shared" si="405"/>
        <v>99.970371748590011</v>
      </c>
      <c r="HO72" s="276">
        <f t="shared" si="406"/>
        <v>119.97804221131103</v>
      </c>
      <c r="HP72" s="276">
        <f t="shared" si="407"/>
        <v>139.98307748548876</v>
      </c>
      <c r="HQ72" s="276">
        <f t="shared" si="408"/>
        <v>159.98547791820101</v>
      </c>
      <c r="HR72" s="276">
        <f t="shared" si="409"/>
        <v>188.03049801609012</v>
      </c>
      <c r="HS72" s="276">
        <f t="shared" si="410"/>
        <v>209.65391845263005</v>
      </c>
      <c r="HT72" s="276">
        <f t="shared" si="411"/>
        <v>231.27367724736141</v>
      </c>
      <c r="HU72" s="276">
        <f t="shared" si="412"/>
        <v>252.88977502033504</v>
      </c>
      <c r="HV72" s="276">
        <f t="shared" si="413"/>
        <v>274.50221239149681</v>
      </c>
      <c r="HW72" s="276">
        <f t="shared" si="414"/>
        <v>276.82533137764284</v>
      </c>
      <c r="HX72" s="276">
        <f t="shared" si="415"/>
        <v>290.07132894289401</v>
      </c>
      <c r="HY72" s="276">
        <f t="shared" si="416"/>
        <v>303.30810756894215</v>
      </c>
      <c r="HZ72" s="276">
        <f t="shared" si="417"/>
        <v>316.53567367197752</v>
      </c>
      <c r="IA72" s="277">
        <f t="shared" si="418"/>
        <v>329.75403366372478</v>
      </c>
      <c r="IB72" s="276">
        <f t="shared" si="419"/>
        <v>0</v>
      </c>
      <c r="IC72" s="276">
        <f t="shared" si="420"/>
        <v>12.129808779177029</v>
      </c>
      <c r="ID72" s="276">
        <f t="shared" si="421"/>
        <v>24.257335331429136</v>
      </c>
      <c r="IE72" s="276">
        <f t="shared" si="422"/>
        <v>36.382580086157951</v>
      </c>
      <c r="IF72" s="276">
        <f t="shared" si="423"/>
        <v>48.50554347268433</v>
      </c>
      <c r="IG72" s="276">
        <f t="shared" si="424"/>
        <v>72.360831570232605</v>
      </c>
      <c r="IH72" s="276">
        <f t="shared" si="425"/>
        <v>87.544172819493767</v>
      </c>
      <c r="II72" s="276">
        <f t="shared" si="426"/>
        <v>102.72551428737191</v>
      </c>
      <c r="IJ72" s="276">
        <f t="shared" si="427"/>
        <v>117.90485623725606</v>
      </c>
      <c r="IK72" s="276">
        <f t="shared" si="428"/>
        <v>133.08219893250055</v>
      </c>
      <c r="IL72" s="276">
        <f t="shared" si="429"/>
        <v>153.07483902251485</v>
      </c>
      <c r="IM72" s="276">
        <f t="shared" si="430"/>
        <v>167.44626290840685</v>
      </c>
      <c r="IN72" s="276">
        <f t="shared" si="431"/>
        <v>181.81525318271071</v>
      </c>
      <c r="IO72" s="276">
        <f t="shared" si="432"/>
        <v>196.18181025752654</v>
      </c>
      <c r="IP72" s="276">
        <f t="shared" si="433"/>
        <v>210.54593454488466</v>
      </c>
      <c r="IQ72" s="276">
        <f t="shared" si="434"/>
        <v>211.55259064677509</v>
      </c>
      <c r="IR72" s="276">
        <f t="shared" si="435"/>
        <v>221.73892946727864</v>
      </c>
      <c r="IS72" s="276">
        <f t="shared" si="436"/>
        <v>231.92143552337006</v>
      </c>
      <c r="IT72" s="276">
        <f t="shared" si="437"/>
        <v>242.10011025718512</v>
      </c>
      <c r="IU72" s="277">
        <f t="shared" si="438"/>
        <v>252.27495511031688</v>
      </c>
      <c r="IV72" s="74">
        <f t="shared" si="261"/>
        <v>77.975788744825991</v>
      </c>
      <c r="IW72" s="275">
        <f t="shared" si="262"/>
        <v>357.56135914239923</v>
      </c>
      <c r="IX72" s="275">
        <f t="shared" si="263"/>
        <v>689.15759560294714</v>
      </c>
      <c r="IY72" s="275">
        <f t="shared" si="264"/>
        <v>965.88889927632283</v>
      </c>
      <c r="IZ72" s="275">
        <f t="shared" si="265"/>
        <v>374.89824783005747</v>
      </c>
      <c r="JA72" s="275">
        <f t="shared" si="266"/>
        <v>522.64591069162384</v>
      </c>
      <c r="JB72" s="74">
        <f t="shared" si="267"/>
        <v>77.979823125788684</v>
      </c>
      <c r="JC72" s="275">
        <f t="shared" si="268"/>
        <v>324.33346710306694</v>
      </c>
      <c r="JD72" s="275">
        <f t="shared" si="269"/>
        <v>571.23710227609479</v>
      </c>
      <c r="JE72" s="275">
        <f t="shared" si="270"/>
        <v>775.82481821496049</v>
      </c>
      <c r="JF72" s="275">
        <f t="shared" si="271"/>
        <v>324.51679750165016</v>
      </c>
      <c r="JG72" s="275">
        <f t="shared" si="272"/>
        <v>437.34380267997773</v>
      </c>
      <c r="JH72" s="524">
        <f t="shared" si="273"/>
        <v>1753.9403377287608</v>
      </c>
      <c r="JI72" s="525">
        <f t="shared" si="274"/>
        <v>3237.3428503483447</v>
      </c>
      <c r="JJ72" s="524">
        <f t="shared" si="275"/>
        <v>1445.8283386518269</v>
      </c>
      <c r="JK72" s="525">
        <f t="shared" si="276"/>
        <v>2579.9600909111846</v>
      </c>
      <c r="JL72" s="524">
        <f t="shared" si="277"/>
        <v>3199.7686763805877</v>
      </c>
      <c r="JM72" s="525">
        <f t="shared" si="278"/>
        <v>5817.3029412595297</v>
      </c>
      <c r="JN72" s="7">
        <f t="shared" si="439"/>
        <v>0.51086180628170552</v>
      </c>
      <c r="JO72" s="7">
        <f t="shared" si="440"/>
        <v>1.9704531058916519</v>
      </c>
    </row>
    <row r="73" spans="1:275" s="3" customFormat="1" ht="13.5" customHeight="1" x14ac:dyDescent="0.2">
      <c r="A73" s="3" t="str">
        <f>'2021 estimates'!B73</f>
        <v>France</v>
      </c>
      <c r="B73" s="3" t="str">
        <f>VLOOKUP(A73,'2021 estimates'!$B$4:$C$218,2)</f>
        <v>EUR</v>
      </c>
      <c r="C73" s="371" t="str">
        <f>VLOOKUP(A73,'2021 estimates'!$B$4:$F$218,4,FALSE)</f>
        <v>Europe &amp; Central Asia</v>
      </c>
      <c r="D73" s="695">
        <f>'2021 estimates'!Q73</f>
        <v>3.7735302411698002</v>
      </c>
      <c r="E73" s="4">
        <f>'2021 estimates'!R73</f>
        <v>2.1250394955779219</v>
      </c>
      <c r="F73" s="47">
        <f>1000*'2021 estimates'!G73/5</f>
        <v>364701</v>
      </c>
      <c r="G73" s="47">
        <f t="shared" si="279"/>
        <v>364701</v>
      </c>
      <c r="H73" s="47">
        <f>1000*'2021 estimates'!H73/5</f>
        <v>396115.6</v>
      </c>
      <c r="I73" s="47">
        <f>1000*'2021 estimates'!I73/5</f>
        <v>409067.4</v>
      </c>
      <c r="J73" s="47">
        <f>1000*'2021 estimates'!J73/5</f>
        <v>399098.6</v>
      </c>
      <c r="K73" s="47">
        <f>1000*'2021 estimates'!K73/5</f>
        <v>348450</v>
      </c>
      <c r="L73" s="73">
        <f t="shared" si="280"/>
        <v>348450</v>
      </c>
      <c r="M73" s="47">
        <f>1000*'2021 estimates'!L73/5</f>
        <v>379668.2</v>
      </c>
      <c r="N73" s="47">
        <f>1000*'2021 estimates'!M73/5</f>
        <v>390889.6</v>
      </c>
      <c r="O73" s="47">
        <f>1000*'2021 estimates'!N73/5</f>
        <v>382821.6</v>
      </c>
      <c r="P73" s="22">
        <v>0</v>
      </c>
      <c r="Q73" s="124">
        <f>IF('2021 estimates'!AD73&lt;&gt;"",'2021 estimates'!AD73*5/4,IF('2021 estimates'!AL73&lt;&gt;"",'2021 estimates'!AL73*15/14,'2021 estimates'!AN73*15/14))/100000</f>
        <v>1.8124999999999999E-4</v>
      </c>
      <c r="R73" s="124">
        <f>IF('2021 estimates'!AE73&lt;&gt;"",'2021 estimates'!AE73,IF('2021 estimates'!AL73&lt;&gt;"",'2021 estimates'!AL73*15/14,'2021 estimates'!AN73*15/14))/100000</f>
        <v>2.02E-4</v>
      </c>
      <c r="S73" s="124">
        <f>IF('2021 estimates'!AF73&lt;&gt;"",'2021 estimates'!AF73,IF('2021 estimates'!AL73&lt;&gt;"",'2021 estimates'!AL73*15/14,'2021 estimates'!AN73*15/14))/100000</f>
        <v>2.34E-4</v>
      </c>
      <c r="T73" s="124">
        <f>IF('2021 estimates'!AG73&lt;&gt;"",'2021 estimates'!AG73,'2021 estimates'!$AP73)/100000</f>
        <v>1.4715373203176121E-4</v>
      </c>
      <c r="U73" s="22">
        <v>0</v>
      </c>
      <c r="V73" s="124">
        <f>IF('2021 estimates'!AH73&lt;&gt;"",'2021 estimates'!AH73*5/4,IF('2021 estimates'!AM73&lt;&gt;"",'2021 estimates'!AM73*15/14,'2021 estimates'!AN73*15/14))/100000</f>
        <v>1.7249999999999999E-4</v>
      </c>
      <c r="W73" s="124">
        <f>IF('2021 estimates'!AI73&lt;&gt;"",'2021 estimates'!AI73,IF('2021 estimates'!AM73&lt;&gt;"",'2021 estimates'!AM73*15/14,'2021 estimates'!AN73*15/14))/100000</f>
        <v>1.8699999999999999E-4</v>
      </c>
      <c r="X73" s="124">
        <f>IF('2021 estimates'!AJ73&lt;&gt;"",'2021 estimates'!AJ73,IF('2021 estimates'!AM73&lt;&gt;"",'2021 estimates'!AM73*15/14,'2021 estimates'!AN73*15/14))/100000</f>
        <v>2.2800000000000001E-4</v>
      </c>
      <c r="Y73" s="124">
        <f>IF('2021 estimates'!AK73&lt;&gt;"",'2021 estimates'!AK73,'2021 estimates'!$AQ73)/100000</f>
        <v>1.3956848811259826E-4</v>
      </c>
      <c r="Z73" s="81">
        <f>VLOOKUP($A73,'Mortality-WHO Global Health Obs'!$B$3:$Q$218,7,FALSE)</f>
        <v>3.1700000000000001E-3</v>
      </c>
      <c r="AA73" s="82">
        <f>VLOOKUP($A73,'Mortality-WHO Global Health Obs'!$B$3:$Q$218,9,FALSE)</f>
        <v>1.4999999999999999E-4</v>
      </c>
      <c r="AB73" s="82">
        <f>VLOOKUP($A73,'Mortality-WHO Global Health Obs'!$B$3:$Q$218,11,FALSE)</f>
        <v>9.0000000000000006E-5</v>
      </c>
      <c r="AC73" s="82">
        <f>VLOOKUP($A73,'Mortality-WHO Global Health Obs'!$B$3:$Q$218,13,FALSE)</f>
        <v>1E-4</v>
      </c>
      <c r="AD73" s="82">
        <f>VLOOKUP($A73,'Mortality-WHO Global Health Obs'!$B$3:$Q$218,15,FALSE)</f>
        <v>2.7999999999999998E-4</v>
      </c>
      <c r="AE73" s="81">
        <f>VLOOKUP($A73,'Mortality-WHO Global Health Obs'!$B$3:$Q$218,8,FALSE)</f>
        <v>2.9099999999999998E-3</v>
      </c>
      <c r="AF73" s="82">
        <f>VLOOKUP($A73,'Mortality-WHO Global Health Obs'!$B$3:$Q$218,10,FALSE)</f>
        <v>1.3999999999999999E-4</v>
      </c>
      <c r="AG73" s="82">
        <f>VLOOKUP($A73,'Mortality-WHO Global Health Obs'!$B$3:$Q$218,12,FALSE)</f>
        <v>6.9999999999999994E-5</v>
      </c>
      <c r="AH73" s="82">
        <f>VLOOKUP($A73,'Mortality-WHO Global Health Obs'!$B$3:$Q$218,14,FALSE)</f>
        <v>8.0000000000000007E-5</v>
      </c>
      <c r="AI73" s="82">
        <f>VLOOKUP($A73,'Mortality-WHO Global Health Obs'!$B$3:$Q$218,16,FALSE)</f>
        <v>1.4999999999999999E-4</v>
      </c>
      <c r="AJ73" s="81">
        <f t="shared" si="281"/>
        <v>6.7363752009820125E-3</v>
      </c>
      <c r="AK73" s="82">
        <f t="shared" si="281"/>
        <v>3.1875592433668824E-4</v>
      </c>
      <c r="AL73" s="82">
        <f t="shared" si="281"/>
        <v>1.9125355460201298E-4</v>
      </c>
      <c r="AM73" s="82">
        <f t="shared" si="281"/>
        <v>2.1250394955779221E-4</v>
      </c>
      <c r="AN73" s="82">
        <f t="shared" si="281"/>
        <v>5.9501105876181811E-4</v>
      </c>
      <c r="AO73" s="81">
        <f t="shared" si="257"/>
        <v>6.1838649321317527E-3</v>
      </c>
      <c r="AP73" s="82">
        <f t="shared" si="257"/>
        <v>2.9750552938090906E-4</v>
      </c>
      <c r="AQ73" s="82">
        <f t="shared" si="257"/>
        <v>1.4875276469045453E-4</v>
      </c>
      <c r="AR73" s="82">
        <f t="shared" si="257"/>
        <v>1.7000315964623377E-4</v>
      </c>
      <c r="AS73" s="82">
        <f t="shared" si="257"/>
        <v>3.1875592433668824E-4</v>
      </c>
      <c r="AT73" s="272">
        <f t="shared" si="258"/>
        <v>0</v>
      </c>
      <c r="AU73" s="266">
        <f t="shared" si="248"/>
        <v>66.10205624999999</v>
      </c>
      <c r="AV73" s="266">
        <f t="shared" si="249"/>
        <v>80.015351199999998</v>
      </c>
      <c r="AW73" s="266">
        <f t="shared" si="250"/>
        <v>95.721771599999997</v>
      </c>
      <c r="AX73" s="266">
        <f t="shared" si="251"/>
        <v>58.728848438651049</v>
      </c>
      <c r="AY73" s="272">
        <f t="shared" si="259"/>
        <v>0</v>
      </c>
      <c r="AZ73" s="266">
        <f t="shared" si="252"/>
        <v>60.107624999999999</v>
      </c>
      <c r="BA73" s="266">
        <f t="shared" si="253"/>
        <v>70.9979534</v>
      </c>
      <c r="BB73" s="266">
        <f t="shared" si="254"/>
        <v>89.122828799999994</v>
      </c>
      <c r="BC73" s="266">
        <f t="shared" si="255"/>
        <v>53.429831928845843</v>
      </c>
      <c r="BD73" s="74">
        <f t="shared" si="260"/>
        <v>0</v>
      </c>
      <c r="BE73" s="515">
        <f t="shared" si="282"/>
        <v>0</v>
      </c>
      <c r="BF73" s="515">
        <f t="shared" si="283"/>
        <v>66.091522717881801</v>
      </c>
      <c r="BG73" s="515">
        <f t="shared" si="284"/>
        <v>132.16198172861792</v>
      </c>
      <c r="BH73" s="515">
        <f t="shared" si="285"/>
        <v>198.21138374531984</v>
      </c>
      <c r="BI73" s="515">
        <f t="shared" si="286"/>
        <v>287.00080713540495</v>
      </c>
      <c r="BJ73" s="515">
        <f t="shared" si="287"/>
        <v>366.95362278096093</v>
      </c>
      <c r="BK73" s="515">
        <f t="shared" si="288"/>
        <v>446.89114862848498</v>
      </c>
      <c r="BL73" s="515">
        <f t="shared" si="289"/>
        <v>526.8133876019258</v>
      </c>
      <c r="BM73" s="515">
        <f t="shared" si="290"/>
        <v>606.72034262467253</v>
      </c>
      <c r="BN73" s="515">
        <f t="shared" si="291"/>
        <v>709.062183986994</v>
      </c>
      <c r="BO73" s="515">
        <f t="shared" si="292"/>
        <v>804.62312353448135</v>
      </c>
      <c r="BP73" s="515">
        <f t="shared" si="293"/>
        <v>900.16375816240554</v>
      </c>
      <c r="BQ73" s="515">
        <f t="shared" si="294"/>
        <v>995.68409218518389</v>
      </c>
      <c r="BR73" s="515">
        <f t="shared" si="295"/>
        <v>1091.1841299163166</v>
      </c>
      <c r="BS73" s="515">
        <f t="shared" si="296"/>
        <v>1157.7453775339409</v>
      </c>
      <c r="BT73" s="515">
        <f t="shared" si="297"/>
        <v>1215.7680926119967</v>
      </c>
      <c r="BU73" s="515">
        <f t="shared" si="298"/>
        <v>1273.7562938020126</v>
      </c>
      <c r="BV73" s="515">
        <f t="shared" si="299"/>
        <v>1331.710001634025</v>
      </c>
      <c r="BW73" s="516">
        <f t="shared" si="300"/>
        <v>1389.6292366258588</v>
      </c>
      <c r="BX73" s="515">
        <v>0</v>
      </c>
      <c r="BY73" s="515">
        <f t="shared" si="301"/>
        <v>0</v>
      </c>
      <c r="BZ73" s="515">
        <f t="shared" si="302"/>
        <v>60.098685154494945</v>
      </c>
      <c r="CA73" s="515">
        <f t="shared" si="303"/>
        <v>120.17949327723767</v>
      </c>
      <c r="CB73" s="515">
        <f t="shared" si="304"/>
        <v>180.24242968595289</v>
      </c>
      <c r="CC73" s="515">
        <f t="shared" si="305"/>
        <v>261.81524606795341</v>
      </c>
      <c r="CD73" s="515">
        <f t="shared" si="306"/>
        <v>332.76897644456488</v>
      </c>
      <c r="CE73" s="515">
        <f t="shared" si="307"/>
        <v>403.71215304258908</v>
      </c>
      <c r="CF73" s="515">
        <f t="shared" si="308"/>
        <v>474.644777431813</v>
      </c>
      <c r="CG73" s="515">
        <f t="shared" si="309"/>
        <v>545.56685118179007</v>
      </c>
      <c r="CH73" s="515">
        <f t="shared" si="310"/>
        <v>634.69889168828058</v>
      </c>
      <c r="CI73" s="515">
        <f t="shared" si="311"/>
        <v>723.7062539051434</v>
      </c>
      <c r="CJ73" s="515">
        <f t="shared" si="312"/>
        <v>812.69848587532886</v>
      </c>
      <c r="CK73" s="515">
        <f t="shared" si="313"/>
        <v>901.67559017080816</v>
      </c>
      <c r="CL73" s="515">
        <f t="shared" si="314"/>
        <v>990.63756936311506</v>
      </c>
      <c r="CM73" s="515">
        <f t="shared" si="315"/>
        <v>1057.3016967075591</v>
      </c>
      <c r="CN73" s="515">
        <f t="shared" si="316"/>
        <v>1110.3860469841234</v>
      </c>
      <c r="CO73" s="515">
        <f t="shared" si="317"/>
        <v>1163.4534790060877</v>
      </c>
      <c r="CP73" s="515">
        <f t="shared" si="318"/>
        <v>1216.5039981653865</v>
      </c>
      <c r="CQ73" s="516">
        <f t="shared" si="319"/>
        <v>1269.5376098522358</v>
      </c>
      <c r="CR73" s="515">
        <f t="shared" si="320"/>
        <v>0</v>
      </c>
      <c r="CS73" s="515">
        <f t="shared" si="321"/>
        <v>33.051028124999995</v>
      </c>
      <c r="CT73" s="515">
        <f t="shared" si="322"/>
        <v>99.142550842881803</v>
      </c>
      <c r="CU73" s="515">
        <f t="shared" si="323"/>
        <v>165.2130098536179</v>
      </c>
      <c r="CV73" s="515">
        <f t="shared" si="324"/>
        <v>231.26241187031982</v>
      </c>
      <c r="CW73" s="515">
        <f t="shared" si="325"/>
        <v>327.00848273540498</v>
      </c>
      <c r="CX73" s="515">
        <f t="shared" si="326"/>
        <v>406.9612983809609</v>
      </c>
      <c r="CY73" s="515">
        <f t="shared" si="327"/>
        <v>486.89882422848495</v>
      </c>
      <c r="CZ73" s="515">
        <f t="shared" si="328"/>
        <v>566.82106320192577</v>
      </c>
      <c r="DA73" s="515">
        <f t="shared" si="329"/>
        <v>646.7280182246725</v>
      </c>
      <c r="DB73" s="515">
        <f t="shared" si="330"/>
        <v>756.92306978699401</v>
      </c>
      <c r="DC73" s="515">
        <f t="shared" si="331"/>
        <v>852.48400933448136</v>
      </c>
      <c r="DD73" s="515">
        <f t="shared" si="332"/>
        <v>948.02464396240555</v>
      </c>
      <c r="DE73" s="515">
        <f t="shared" si="333"/>
        <v>1043.5449779851838</v>
      </c>
      <c r="DF73" s="515">
        <f t="shared" si="334"/>
        <v>1139.0450157163166</v>
      </c>
      <c r="DG73" s="515">
        <f t="shared" si="335"/>
        <v>1187.1098017532663</v>
      </c>
      <c r="DH73" s="515">
        <f t="shared" si="336"/>
        <v>1245.1325168313222</v>
      </c>
      <c r="DI73" s="515">
        <f t="shared" si="337"/>
        <v>1303.120718021338</v>
      </c>
      <c r="DJ73" s="515">
        <f t="shared" si="338"/>
        <v>1361.0744258533505</v>
      </c>
      <c r="DK73" s="516">
        <f t="shared" si="339"/>
        <v>1418.9936608451842</v>
      </c>
      <c r="DL73" s="515">
        <f t="shared" si="340"/>
        <v>0</v>
      </c>
      <c r="DM73" s="515">
        <f t="shared" si="341"/>
        <v>30.053812499999999</v>
      </c>
      <c r="DN73" s="515">
        <f t="shared" si="342"/>
        <v>90.152497654494937</v>
      </c>
      <c r="DO73" s="515">
        <f t="shared" si="343"/>
        <v>150.23330577723766</v>
      </c>
      <c r="DP73" s="515">
        <f t="shared" si="344"/>
        <v>210.29624218595288</v>
      </c>
      <c r="DQ73" s="515">
        <f t="shared" si="345"/>
        <v>297.31422276795342</v>
      </c>
      <c r="DR73" s="515">
        <f t="shared" si="346"/>
        <v>368.2679531445649</v>
      </c>
      <c r="DS73" s="515">
        <f t="shared" si="347"/>
        <v>439.21112974258909</v>
      </c>
      <c r="DT73" s="515">
        <f t="shared" si="348"/>
        <v>510.14375413181301</v>
      </c>
      <c r="DU73" s="515">
        <f t="shared" si="349"/>
        <v>581.06582788179003</v>
      </c>
      <c r="DV73" s="515">
        <f t="shared" si="350"/>
        <v>679.26030608828057</v>
      </c>
      <c r="DW73" s="515">
        <f t="shared" si="351"/>
        <v>768.26766830514339</v>
      </c>
      <c r="DX73" s="515">
        <f t="shared" si="352"/>
        <v>857.25990027532885</v>
      </c>
      <c r="DY73" s="515">
        <f t="shared" si="353"/>
        <v>946.23700457080815</v>
      </c>
      <c r="DZ73" s="515">
        <f t="shared" si="354"/>
        <v>1035.1989837631152</v>
      </c>
      <c r="EA73" s="515">
        <f t="shared" si="355"/>
        <v>1084.0166126719821</v>
      </c>
      <c r="EB73" s="515">
        <f t="shared" si="356"/>
        <v>1137.1009629485463</v>
      </c>
      <c r="EC73" s="515">
        <f t="shared" si="357"/>
        <v>1190.1683949705107</v>
      </c>
      <c r="ED73" s="515">
        <f t="shared" si="358"/>
        <v>1243.2189141298095</v>
      </c>
      <c r="EE73" s="516">
        <f t="shared" si="359"/>
        <v>1296.2525258166588</v>
      </c>
      <c r="EF73" s="276">
        <f t="shared" si="360"/>
        <v>0</v>
      </c>
      <c r="EG73" s="276">
        <f t="shared" si="361"/>
        <v>1.053353211818866E-2</v>
      </c>
      <c r="EH73" s="276">
        <f t="shared" si="362"/>
        <v>3.1597239263873818E-2</v>
      </c>
      <c r="EI73" s="276">
        <f t="shared" si="363"/>
        <v>5.265423329809666E-2</v>
      </c>
      <c r="EJ73" s="276">
        <f t="shared" si="364"/>
        <v>7.3704516360360239E-2</v>
      </c>
      <c r="EK73" s="276">
        <f t="shared" si="365"/>
        <v>6.2535554444013666E-2</v>
      </c>
      <c r="EL73" s="276">
        <f t="shared" si="366"/>
        <v>7.7825352475951737E-2</v>
      </c>
      <c r="EM73" s="276">
        <f t="shared" si="367"/>
        <v>9.3112226559283764E-2</v>
      </c>
      <c r="EN73" s="276">
        <f t="shared" si="368"/>
        <v>0.10839617725317184</v>
      </c>
      <c r="EO73" s="276">
        <f t="shared" si="369"/>
        <v>0.12367720511667107</v>
      </c>
      <c r="EP73" s="276">
        <f t="shared" si="370"/>
        <v>0.16083205251269914</v>
      </c>
      <c r="EQ73" s="276">
        <f t="shared" si="371"/>
        <v>0.18113697207577895</v>
      </c>
      <c r="ER73" s="276">
        <f t="shared" si="372"/>
        <v>0.2014375772216877</v>
      </c>
      <c r="ES73" s="276">
        <f t="shared" si="373"/>
        <v>0.22173386886715871</v>
      </c>
      <c r="ET73" s="276">
        <f t="shared" si="374"/>
        <v>0.24202584792873047</v>
      </c>
      <c r="EU73" s="276">
        <f t="shared" si="375"/>
        <v>0.70613336059529519</v>
      </c>
      <c r="EV73" s="276">
        <f t="shared" si="376"/>
        <v>0.74064724863532216</v>
      </c>
      <c r="EW73" s="276">
        <f t="shared" si="377"/>
        <v>0.77514060663868967</v>
      </c>
      <c r="EX73" s="276">
        <f t="shared" si="378"/>
        <v>0.80961344681736291</v>
      </c>
      <c r="EY73" s="277">
        <f t="shared" si="379"/>
        <v>0.84406578137604316</v>
      </c>
      <c r="EZ73" s="276">
        <f t="shared" si="380"/>
        <v>0</v>
      </c>
      <c r="FA73" s="276">
        <f t="shared" si="381"/>
        <v>8.9398455050524895E-3</v>
      </c>
      <c r="FB73" s="276">
        <f t="shared" si="382"/>
        <v>2.6816877257279478E-2</v>
      </c>
      <c r="FC73" s="276">
        <f t="shared" si="383"/>
        <v>4.4688591284776744E-2</v>
      </c>
      <c r="FD73" s="276">
        <f t="shared" si="384"/>
        <v>6.2554989169361475E-2</v>
      </c>
      <c r="FE73" s="276">
        <f t="shared" si="385"/>
        <v>4.4223023388495666E-2</v>
      </c>
      <c r="FF73" s="276">
        <f t="shared" si="386"/>
        <v>5.4776801975788048E-2</v>
      </c>
      <c r="FG73" s="276">
        <f t="shared" si="387"/>
        <v>6.5329010776095611E-2</v>
      </c>
      <c r="FH73" s="276">
        <f t="shared" si="388"/>
        <v>7.5879650022911152E-2</v>
      </c>
      <c r="FI73" s="276">
        <f t="shared" si="389"/>
        <v>8.6428719949692701E-2</v>
      </c>
      <c r="FJ73" s="276">
        <f t="shared" si="390"/>
        <v>0.11546658313718004</v>
      </c>
      <c r="FK73" s="276">
        <f t="shared" si="391"/>
        <v>0.13059682981451023</v>
      </c>
      <c r="FL73" s="276">
        <f t="shared" si="392"/>
        <v>0.14572450452072683</v>
      </c>
      <c r="FM73" s="276">
        <f t="shared" si="393"/>
        <v>0.16084960769303591</v>
      </c>
      <c r="FN73" s="276">
        <f t="shared" si="394"/>
        <v>0.17597213976856924</v>
      </c>
      <c r="FO73" s="276">
        <f t="shared" si="395"/>
        <v>0.34548165228159305</v>
      </c>
      <c r="FP73" s="276">
        <f t="shared" si="396"/>
        <v>0.36239990688161894</v>
      </c>
      <c r="FQ73" s="276">
        <f t="shared" si="397"/>
        <v>0.37931276954716286</v>
      </c>
      <c r="FR73" s="276">
        <f t="shared" si="398"/>
        <v>0.39622024199666195</v>
      </c>
      <c r="FS73" s="277">
        <f t="shared" si="399"/>
        <v>0.41312232594800569</v>
      </c>
      <c r="FT73" s="74">
        <f>SUM($EF73:EF73)</f>
        <v>0</v>
      </c>
      <c r="FU73" s="276">
        <f>SUM($EF73:EG73)</f>
        <v>1.053353211818866E-2</v>
      </c>
      <c r="FV73" s="276">
        <f>SUM($EF73:EH73)</f>
        <v>4.2130771382062476E-2</v>
      </c>
      <c r="FW73" s="276">
        <f>SUM($EF73:EI73)</f>
        <v>9.4785004680159129E-2</v>
      </c>
      <c r="FX73" s="276">
        <f>SUM($EF73:EJ73)</f>
        <v>0.16848952104051937</v>
      </c>
      <c r="FY73" s="276">
        <f>SUM($EF73:EK73)</f>
        <v>0.23102507548453305</v>
      </c>
      <c r="FZ73" s="276">
        <f>SUM($EF73:EL73)</f>
        <v>0.30885042796048479</v>
      </c>
      <c r="GA73" s="276">
        <f>SUM($EF73:EM73)</f>
        <v>0.40196265451976854</v>
      </c>
      <c r="GB73" s="276">
        <f>SUM($EF73:EN73)</f>
        <v>0.51035883177294039</v>
      </c>
      <c r="GC73" s="276">
        <f>SUM($EF73:EO73)</f>
        <v>0.63403603688961141</v>
      </c>
      <c r="GD73" s="276">
        <f>SUM($EF73:EP73)</f>
        <v>0.79486808940231057</v>
      </c>
      <c r="GE73" s="276">
        <f>SUM($EF73:EQ73)</f>
        <v>0.97600506147808952</v>
      </c>
      <c r="GF73" s="276">
        <f>SUM($EF73:ER73)</f>
        <v>1.1774426386997772</v>
      </c>
      <c r="GG73" s="276">
        <f>SUM($EF73:ES73)</f>
        <v>1.3991765075669358</v>
      </c>
      <c r="GH73" s="276">
        <f>SUM($EF73:ET73)</f>
        <v>1.6412023554956663</v>
      </c>
      <c r="GI73" s="276">
        <f>SUM($EF73:EU73)</f>
        <v>2.3473357160909614</v>
      </c>
      <c r="GJ73" s="276">
        <f>SUM($EF73:EV73)</f>
        <v>3.0879829647262835</v>
      </c>
      <c r="GK73" s="276">
        <f>SUM($EF73:EW73)</f>
        <v>3.863123571364973</v>
      </c>
      <c r="GL73" s="276">
        <f>SUM($EF73:EX73)</f>
        <v>4.6727370181823362</v>
      </c>
      <c r="GM73" s="276">
        <f>SUM($EF73:EY73)</f>
        <v>5.5168027995583797</v>
      </c>
      <c r="GN73" s="74">
        <f>SUM($EZ73:EZ73)</f>
        <v>0</v>
      </c>
      <c r="GO73" s="276">
        <f>SUM($EZ73:FA73)</f>
        <v>8.9398455050524895E-3</v>
      </c>
      <c r="GP73" s="276">
        <f>SUM($EZ73:FB73)</f>
        <v>3.5756722762331966E-2</v>
      </c>
      <c r="GQ73" s="276">
        <f>SUM($EZ73:FC73)</f>
        <v>8.044531404710871E-2</v>
      </c>
      <c r="GR73" s="276">
        <f>SUM($EZ73:FD73)</f>
        <v>0.14300030321647017</v>
      </c>
      <c r="GS73" s="276">
        <f>SUM($EZ73:FE73)</f>
        <v>0.18722332660496582</v>
      </c>
      <c r="GT73" s="276">
        <f>SUM($EZ73:FF73)</f>
        <v>0.24200012858075387</v>
      </c>
      <c r="GU73" s="276">
        <f>SUM($EZ73:FG73)</f>
        <v>0.30732913935684947</v>
      </c>
      <c r="GV73" s="276">
        <f>SUM($EZ73:FH73)</f>
        <v>0.38320878937976061</v>
      </c>
      <c r="GW73" s="276">
        <f>SUM($EZ73:FI73)</f>
        <v>0.46963750932945331</v>
      </c>
      <c r="GX73" s="276">
        <f>SUM($EZ73:FJ73)</f>
        <v>0.58510409246663331</v>
      </c>
      <c r="GY73" s="276">
        <f>SUM($EZ73:FK73)</f>
        <v>0.71570092228114357</v>
      </c>
      <c r="GZ73" s="276">
        <f>SUM($EZ73:FL73)</f>
        <v>0.8614254268018704</v>
      </c>
      <c r="HA73" s="276">
        <f>SUM($EZ73:FM73)</f>
        <v>1.0222750344949063</v>
      </c>
      <c r="HB73" s="276">
        <f>SUM($EZ73:FN73)</f>
        <v>1.1982471742634755</v>
      </c>
      <c r="HC73" s="276">
        <f>SUM($EZ73:FO73)</f>
        <v>1.5437288265450686</v>
      </c>
      <c r="HD73" s="276">
        <f>SUM($EZ73:FP73)</f>
        <v>1.9061287334266876</v>
      </c>
      <c r="HE73" s="276">
        <f>SUM($EZ73:FQ73)</f>
        <v>2.2854415029738506</v>
      </c>
      <c r="HF73" s="276">
        <f>SUM($EZ73:FR73)</f>
        <v>2.6816617449705125</v>
      </c>
      <c r="HG73" s="277">
        <f>SUM($EZ73:FS73)</f>
        <v>3.0947840709185179</v>
      </c>
      <c r="HH73" s="74">
        <f t="shared" si="256"/>
        <v>0</v>
      </c>
      <c r="HI73" s="276">
        <f t="shared" si="400"/>
        <v>66.091522717881801</v>
      </c>
      <c r="HJ73" s="276">
        <f t="shared" si="401"/>
        <v>132.16198172861792</v>
      </c>
      <c r="HK73" s="276">
        <f t="shared" si="402"/>
        <v>198.21138374531984</v>
      </c>
      <c r="HL73" s="276">
        <f t="shared" si="403"/>
        <v>264.23973547895946</v>
      </c>
      <c r="HM73" s="276">
        <f t="shared" si="404"/>
        <v>366.95362278096093</v>
      </c>
      <c r="HN73" s="276">
        <f t="shared" si="405"/>
        <v>446.89114862848498</v>
      </c>
      <c r="HO73" s="276">
        <f t="shared" si="406"/>
        <v>526.8133876019258</v>
      </c>
      <c r="HP73" s="276">
        <f t="shared" si="407"/>
        <v>606.72034262467253</v>
      </c>
      <c r="HQ73" s="276">
        <f t="shared" si="408"/>
        <v>686.6120166195559</v>
      </c>
      <c r="HR73" s="276">
        <f t="shared" si="409"/>
        <v>804.62312353448135</v>
      </c>
      <c r="HS73" s="276">
        <f t="shared" si="410"/>
        <v>900.16375816240554</v>
      </c>
      <c r="HT73" s="276">
        <f t="shared" si="411"/>
        <v>995.68409218518389</v>
      </c>
      <c r="HU73" s="276">
        <f t="shared" si="412"/>
        <v>1091.1841299163166</v>
      </c>
      <c r="HV73" s="276">
        <f t="shared" si="413"/>
        <v>1186.6638756683878</v>
      </c>
      <c r="HW73" s="276">
        <f t="shared" si="414"/>
        <v>1215.7680926119967</v>
      </c>
      <c r="HX73" s="276">
        <f t="shared" si="415"/>
        <v>1273.7562938020126</v>
      </c>
      <c r="HY73" s="276">
        <f t="shared" si="416"/>
        <v>1331.710001634025</v>
      </c>
      <c r="HZ73" s="276">
        <f t="shared" si="417"/>
        <v>1389.6292366258588</v>
      </c>
      <c r="IA73" s="277">
        <f t="shared" si="418"/>
        <v>1447.5140192831338</v>
      </c>
      <c r="IB73" s="276">
        <f t="shared" si="419"/>
        <v>0</v>
      </c>
      <c r="IC73" s="276">
        <f t="shared" si="420"/>
        <v>60.098685154494945</v>
      </c>
      <c r="ID73" s="276">
        <f t="shared" si="421"/>
        <v>120.17949327723767</v>
      </c>
      <c r="IE73" s="276">
        <f t="shared" si="422"/>
        <v>180.24242968595289</v>
      </c>
      <c r="IF73" s="276">
        <f t="shared" si="423"/>
        <v>240.28749969678353</v>
      </c>
      <c r="IG73" s="276">
        <f t="shared" si="424"/>
        <v>332.76897644456488</v>
      </c>
      <c r="IH73" s="276">
        <f t="shared" si="425"/>
        <v>403.71215304258908</v>
      </c>
      <c r="II73" s="276">
        <f t="shared" si="426"/>
        <v>474.644777431813</v>
      </c>
      <c r="IJ73" s="276">
        <f t="shared" si="427"/>
        <v>545.56685118179007</v>
      </c>
      <c r="IK73" s="276">
        <f t="shared" si="428"/>
        <v>616.47837586184039</v>
      </c>
      <c r="IL73" s="276">
        <f t="shared" si="429"/>
        <v>723.7062539051434</v>
      </c>
      <c r="IM73" s="276">
        <f t="shared" si="430"/>
        <v>812.69848587532886</v>
      </c>
      <c r="IN73" s="276">
        <f t="shared" si="431"/>
        <v>901.67559017080816</v>
      </c>
      <c r="IO73" s="276">
        <f t="shared" si="432"/>
        <v>990.63756936311506</v>
      </c>
      <c r="IP73" s="276">
        <f t="shared" si="433"/>
        <v>1079.5844260233464</v>
      </c>
      <c r="IQ73" s="276">
        <f t="shared" si="434"/>
        <v>1110.3860469841234</v>
      </c>
      <c r="IR73" s="276">
        <f t="shared" si="435"/>
        <v>1163.4534790060877</v>
      </c>
      <c r="IS73" s="276">
        <f t="shared" si="436"/>
        <v>1216.5039981653865</v>
      </c>
      <c r="IT73" s="276">
        <f t="shared" si="437"/>
        <v>1269.5376098522358</v>
      </c>
      <c r="IU73" s="277">
        <f t="shared" si="438"/>
        <v>1322.5543194551337</v>
      </c>
      <c r="IV73" s="74">
        <f t="shared" si="261"/>
        <v>28.987294026136436</v>
      </c>
      <c r="IW73" s="275">
        <f t="shared" si="262"/>
        <v>122.90275432290598</v>
      </c>
      <c r="IX73" s="275">
        <f t="shared" si="263"/>
        <v>231.72309177539341</v>
      </c>
      <c r="IY73" s="275">
        <f t="shared" si="264"/>
        <v>326.41023161105704</v>
      </c>
      <c r="IZ73" s="275">
        <f t="shared" si="265"/>
        <v>127.87104670814529</v>
      </c>
      <c r="JA73" s="275">
        <f t="shared" si="266"/>
        <v>177.50584293387323</v>
      </c>
      <c r="JB73" s="74">
        <f t="shared" si="267"/>
        <v>27.588713328516416</v>
      </c>
      <c r="JC73" s="275">
        <f t="shared" si="268"/>
        <v>115.67150312118076</v>
      </c>
      <c r="JD73" s="275">
        <f t="shared" si="269"/>
        <v>219.28746930950371</v>
      </c>
      <c r="JE73" s="275">
        <f t="shared" si="270"/>
        <v>310.8397823993829</v>
      </c>
      <c r="JF73" s="275">
        <f t="shared" si="271"/>
        <v>120.84922858640029</v>
      </c>
      <c r="JG73" s="275">
        <f t="shared" si="272"/>
        <v>168.34686703964593</v>
      </c>
      <c r="JH73" s="524">
        <f t="shared" si="273"/>
        <v>7702.2878030709026</v>
      </c>
      <c r="JI73" s="525">
        <f t="shared" si="274"/>
        <v>14215.781126153333</v>
      </c>
      <c r="JJ73" s="524">
        <f t="shared" si="275"/>
        <v>6962.3634852019404</v>
      </c>
      <c r="JK73" s="525">
        <f t="shared" si="276"/>
        <v>12912.172627291122</v>
      </c>
      <c r="JL73" s="524">
        <f t="shared" si="277"/>
        <v>14664.651288272842</v>
      </c>
      <c r="JM73" s="525">
        <f t="shared" si="278"/>
        <v>27127.953753444453</v>
      </c>
      <c r="JN73" s="7">
        <f t="shared" si="439"/>
        <v>2.8394495297591416</v>
      </c>
      <c r="JO73" s="7">
        <f t="shared" si="440"/>
        <v>8.6115868704768985</v>
      </c>
    </row>
    <row r="74" spans="1:275" s="3" customFormat="1" ht="13.5" customHeight="1" x14ac:dyDescent="0.2">
      <c r="A74" s="3" t="str">
        <f>'2021 estimates'!B74</f>
        <v>French Polynesia</v>
      </c>
      <c r="B74" s="3" t="str">
        <f>VLOOKUP(A74,'2021 estimates'!$B$4:$C$218,2)</f>
        <v>WP</v>
      </c>
      <c r="C74" s="371" t="str">
        <f>VLOOKUP(A74,'2021 estimates'!$B$4:$F$218,4,FALSE)</f>
        <v>East Asia &amp; Pacific</v>
      </c>
      <c r="D74" s="695">
        <f>'2021 estimates'!Q74</f>
        <v>4.54</v>
      </c>
      <c r="E74" s="4">
        <f>'2021 estimates'!R74</f>
        <v>2.2362237597007257</v>
      </c>
      <c r="F74" s="47">
        <f>1000*'2021 estimates'!G74/5</f>
        <v>2104.6</v>
      </c>
      <c r="G74" s="47">
        <f t="shared" si="279"/>
        <v>2104.6</v>
      </c>
      <c r="H74" s="47">
        <f>1000*'2021 estimates'!H74/5</f>
        <v>1986.8</v>
      </c>
      <c r="I74" s="47">
        <f>1000*'2021 estimates'!I74/5</f>
        <v>2262</v>
      </c>
      <c r="J74" s="47">
        <f>1000*'2021 estimates'!J74/5</f>
        <v>2263.1999999999998</v>
      </c>
      <c r="K74" s="47">
        <f>1000*'2021 estimates'!K74/5</f>
        <v>2046.8</v>
      </c>
      <c r="L74" s="73">
        <f t="shared" si="280"/>
        <v>2046.8</v>
      </c>
      <c r="M74" s="47">
        <f>1000*'2021 estimates'!L74/5</f>
        <v>1828.6</v>
      </c>
      <c r="N74" s="47">
        <f>1000*'2021 estimates'!M74/5</f>
        <v>2204</v>
      </c>
      <c r="O74" s="47">
        <f>1000*'2021 estimates'!N74/5</f>
        <v>2026.8</v>
      </c>
      <c r="P74" s="22">
        <v>0</v>
      </c>
      <c r="Q74" s="124">
        <f>IF('2021 estimates'!AD74&lt;&gt;"",'2021 estimates'!AD74*5/4,IF('2021 estimates'!AL74&lt;&gt;"",'2021 estimates'!AL74*15/14,'2021 estimates'!AN74*15/14))/100000</f>
        <v>9.6428571428571425E-6</v>
      </c>
      <c r="R74" s="124">
        <f>IF('2021 estimates'!AE74&lt;&gt;"",'2021 estimates'!AE74,IF('2021 estimates'!AL74&lt;&gt;"",'2021 estimates'!AL74*15/14,'2021 estimates'!AN74*15/14))/100000</f>
        <v>9.6428571428571425E-6</v>
      </c>
      <c r="S74" s="124">
        <f>IF('2021 estimates'!AF74&lt;&gt;"",'2021 estimates'!AF74,IF('2021 estimates'!AL74&lt;&gt;"",'2021 estimates'!AL74*15/14,'2021 estimates'!AN74*15/14))/100000</f>
        <v>9.6428571428571425E-6</v>
      </c>
      <c r="T74" s="124">
        <f>IF('2021 estimates'!AG74&lt;&gt;"",'2021 estimates'!AG74,'2021 estimates'!$AP74)/100000</f>
        <v>1.0049937260994264E-5</v>
      </c>
      <c r="U74" s="22">
        <v>0</v>
      </c>
      <c r="V74" s="124">
        <f>IF('2021 estimates'!AH74&lt;&gt;"",'2021 estimates'!AH74*5/4,IF('2021 estimates'!AM74&lt;&gt;"",'2021 estimates'!AM74*15/14,'2021 estimates'!AN74*15/14))/100000</f>
        <v>9.6428571428571425E-6</v>
      </c>
      <c r="W74" s="124">
        <f>IF('2021 estimates'!AI74&lt;&gt;"",'2021 estimates'!AI74,IF('2021 estimates'!AM74&lt;&gt;"",'2021 estimates'!AM74*15/14,'2021 estimates'!AN74*15/14))/100000</f>
        <v>9.6428571428571425E-6</v>
      </c>
      <c r="X74" s="124">
        <f>IF('2021 estimates'!AJ74&lt;&gt;"",'2021 estimates'!AJ74,IF('2021 estimates'!AM74&lt;&gt;"",'2021 estimates'!AM74*15/14,'2021 estimates'!AN74*15/14))/100000</f>
        <v>9.6428571428571425E-6</v>
      </c>
      <c r="Y74" s="124">
        <f>IF('2021 estimates'!AK74&lt;&gt;"",'2021 estimates'!AK74,'2021 estimates'!$AQ74)/100000</f>
        <v>1.0049937260994264E-5</v>
      </c>
      <c r="Z74" s="81">
        <f>VLOOKUP($A74,'Mortality-WHO Global Health Obs'!$B$3:$Q$218,7,FALSE)</f>
        <v>1.712E-2</v>
      </c>
      <c r="AA74" s="82">
        <f>VLOOKUP($A74,'Mortality-WHO Global Health Obs'!$B$3:$Q$218,9,FALSE)</f>
        <v>6.8000000000000005E-4</v>
      </c>
      <c r="AB74" s="82">
        <f>VLOOKUP($A74,'Mortality-WHO Global Health Obs'!$B$3:$Q$218,11,FALSE)</f>
        <v>5.5000000000000003E-4</v>
      </c>
      <c r="AC74" s="82">
        <f>VLOOKUP($A74,'Mortality-WHO Global Health Obs'!$B$3:$Q$218,13,FALSE)</f>
        <v>2.7999999999999998E-4</v>
      </c>
      <c r="AD74" s="82">
        <f>VLOOKUP($A74,'Mortality-WHO Global Health Obs'!$B$3:$Q$218,15,FALSE)</f>
        <v>4.2999999999999999E-4</v>
      </c>
      <c r="AE74" s="81">
        <f>VLOOKUP($A74,'Mortality-WHO Global Health Obs'!$B$3:$Q$218,8,FALSE)</f>
        <v>1.515E-2</v>
      </c>
      <c r="AF74" s="82">
        <f>VLOOKUP($A74,'Mortality-WHO Global Health Obs'!$B$3:$Q$218,10,FALSE)</f>
        <v>6.8000000000000005E-4</v>
      </c>
      <c r="AG74" s="82">
        <f>VLOOKUP($A74,'Mortality-WHO Global Health Obs'!$B$3:$Q$218,12,FALSE)</f>
        <v>3.8000000000000002E-4</v>
      </c>
      <c r="AH74" s="82">
        <f>VLOOKUP($A74,'Mortality-WHO Global Health Obs'!$B$3:$Q$218,14,FALSE)</f>
        <v>1.4999999999999999E-4</v>
      </c>
      <c r="AI74" s="82">
        <f>VLOOKUP($A74,'Mortality-WHO Global Health Obs'!$B$3:$Q$218,16,FALSE)</f>
        <v>2.5000000000000001E-4</v>
      </c>
      <c r="AJ74" s="81">
        <f t="shared" si="281"/>
        <v>3.8284150766076427E-2</v>
      </c>
      <c r="AK74" s="82">
        <f t="shared" si="281"/>
        <v>1.5206321565964936E-3</v>
      </c>
      <c r="AL74" s="82">
        <f t="shared" si="281"/>
        <v>1.2299230678353991E-3</v>
      </c>
      <c r="AM74" s="82">
        <f t="shared" si="281"/>
        <v>6.2614265271620313E-4</v>
      </c>
      <c r="AN74" s="82">
        <f t="shared" si="281"/>
        <v>9.6157621667131209E-4</v>
      </c>
      <c r="AO74" s="81">
        <f t="shared" si="257"/>
        <v>3.3878789959465992E-2</v>
      </c>
      <c r="AP74" s="82">
        <f t="shared" si="257"/>
        <v>1.5206321565964936E-3</v>
      </c>
      <c r="AQ74" s="82">
        <f t="shared" si="257"/>
        <v>8.4976502868627584E-4</v>
      </c>
      <c r="AR74" s="82">
        <f t="shared" si="257"/>
        <v>3.3543356395510885E-4</v>
      </c>
      <c r="AS74" s="82">
        <f t="shared" si="257"/>
        <v>5.5905593992518145E-4</v>
      </c>
      <c r="AT74" s="272">
        <f t="shared" si="258"/>
        <v>0</v>
      </c>
      <c r="AU74" s="266">
        <f t="shared" si="248"/>
        <v>2.0294357142857142E-2</v>
      </c>
      <c r="AV74" s="266">
        <f t="shared" si="249"/>
        <v>1.9158428571428569E-2</v>
      </c>
      <c r="AW74" s="266">
        <f t="shared" si="250"/>
        <v>2.1812142857142856E-2</v>
      </c>
      <c r="AX74" s="266">
        <f t="shared" si="251"/>
        <v>2.2745018009082216E-2</v>
      </c>
      <c r="AY74" s="272">
        <f t="shared" si="259"/>
        <v>0</v>
      </c>
      <c r="AZ74" s="266">
        <f t="shared" si="252"/>
        <v>1.9736999999999998E-2</v>
      </c>
      <c r="BA74" s="266">
        <f t="shared" si="253"/>
        <v>1.763292857142857E-2</v>
      </c>
      <c r="BB74" s="266">
        <f t="shared" si="254"/>
        <v>2.1252857142857143E-2</v>
      </c>
      <c r="BC74" s="266">
        <f t="shared" si="255"/>
        <v>2.0369212840583174E-2</v>
      </c>
      <c r="BD74" s="74">
        <f t="shared" si="260"/>
        <v>0</v>
      </c>
      <c r="BE74" s="515">
        <f t="shared" si="282"/>
        <v>0</v>
      </c>
      <c r="BF74" s="515">
        <f t="shared" si="283"/>
        <v>2.0278938742651305E-2</v>
      </c>
      <c r="BG74" s="515">
        <f t="shared" si="284"/>
        <v>4.0527064112788967E-2</v>
      </c>
      <c r="BH74" s="515">
        <f t="shared" si="285"/>
        <v>6.0744422930610914E-2</v>
      </c>
      <c r="BI74" s="515">
        <f t="shared" si="286"/>
        <v>7.6401137447814071E-2</v>
      </c>
      <c r="BJ74" s="515">
        <f t="shared" si="287"/>
        <v>9.5453881806313146E-2</v>
      </c>
      <c r="BK74" s="515">
        <f t="shared" si="288"/>
        <v>0.11448320715975958</v>
      </c>
      <c r="BL74" s="515">
        <f t="shared" si="289"/>
        <v>0.13348914229402206</v>
      </c>
      <c r="BM74" s="515">
        <f t="shared" si="290"/>
        <v>0.1524717159595867</v>
      </c>
      <c r="BN74" s="515">
        <f t="shared" si="291"/>
        <v>0.19517657763416554</v>
      </c>
      <c r="BO74" s="515">
        <f t="shared" si="292"/>
        <v>0.2168597237441427</v>
      </c>
      <c r="BP74" s="515">
        <f t="shared" si="293"/>
        <v>0.23852929736109715</v>
      </c>
      <c r="BQ74" s="515">
        <f t="shared" si="294"/>
        <v>0.26018530698068565</v>
      </c>
      <c r="BR74" s="515">
        <f t="shared" si="295"/>
        <v>0.28182776109324709</v>
      </c>
      <c r="BS74" s="515">
        <f t="shared" si="296"/>
        <v>0.30361765315366473</v>
      </c>
      <c r="BT74" s="515">
        <f t="shared" si="297"/>
        <v>0.32605992969215614</v>
      </c>
      <c r="BU74" s="515">
        <f t="shared" si="298"/>
        <v>0.34848063664334322</v>
      </c>
      <c r="BV74" s="515">
        <f t="shared" si="299"/>
        <v>0.37087979473805943</v>
      </c>
      <c r="BW74" s="516">
        <f t="shared" si="300"/>
        <v>0.39325742468721347</v>
      </c>
      <c r="BX74" s="515">
        <v>0</v>
      </c>
      <c r="BY74" s="515">
        <f t="shared" si="301"/>
        <v>0</v>
      </c>
      <c r="BZ74" s="515">
        <f t="shared" si="302"/>
        <v>1.9722005045357163E-2</v>
      </c>
      <c r="CA74" s="515">
        <f t="shared" si="303"/>
        <v>3.9414042965911077E-2</v>
      </c>
      <c r="CB74" s="515">
        <f t="shared" si="304"/>
        <v>5.9076159296006084E-2</v>
      </c>
      <c r="CC74" s="515">
        <f t="shared" si="305"/>
        <v>7.0317656501445919E-2</v>
      </c>
      <c r="CD74" s="515">
        <f t="shared" si="306"/>
        <v>8.7883368227760661E-2</v>
      </c>
      <c r="CE74" s="515">
        <f t="shared" si="307"/>
        <v>0.10543415956685587</v>
      </c>
      <c r="CF74" s="515">
        <f t="shared" si="308"/>
        <v>0.12297004319216932</v>
      </c>
      <c r="CG74" s="515">
        <f t="shared" si="309"/>
        <v>0.14049103176637398</v>
      </c>
      <c r="CH74" s="515">
        <f t="shared" si="310"/>
        <v>0.19043294981013723</v>
      </c>
      <c r="CI74" s="515">
        <f t="shared" si="311"/>
        <v>0.21161837619903856</v>
      </c>
      <c r="CJ74" s="515">
        <f t="shared" si="312"/>
        <v>0.23279669747657536</v>
      </c>
      <c r="CK74" s="515">
        <f t="shared" si="313"/>
        <v>0.25396791602564084</v>
      </c>
      <c r="CL74" s="515">
        <f t="shared" si="314"/>
        <v>0.27513203422832894</v>
      </c>
      <c r="CM74" s="515">
        <f t="shared" si="315"/>
        <v>0.27246762957874615</v>
      </c>
      <c r="CN74" s="515">
        <f t="shared" si="316"/>
        <v>0.29267886817019662</v>
      </c>
      <c r="CO74" s="515">
        <f t="shared" si="317"/>
        <v>0.31287881070651685</v>
      </c>
      <c r="CP74" s="515">
        <f t="shared" si="318"/>
        <v>0.33306746350106864</v>
      </c>
      <c r="CQ74" s="516">
        <f t="shared" si="319"/>
        <v>0.35324483286368524</v>
      </c>
      <c r="CR74" s="515">
        <f t="shared" si="320"/>
        <v>0</v>
      </c>
      <c r="CS74" s="515">
        <f t="shared" si="321"/>
        <v>1.0147178571428571E-2</v>
      </c>
      <c r="CT74" s="515">
        <f t="shared" si="322"/>
        <v>3.0426117314079876E-2</v>
      </c>
      <c r="CU74" s="515">
        <f t="shared" si="323"/>
        <v>5.0674242684217538E-2</v>
      </c>
      <c r="CV74" s="515">
        <f t="shared" si="324"/>
        <v>7.0891601502039492E-2</v>
      </c>
      <c r="CW74" s="515">
        <f t="shared" si="325"/>
        <v>8.598035173352836E-2</v>
      </c>
      <c r="CX74" s="515">
        <f t="shared" si="326"/>
        <v>0.10503309609202743</v>
      </c>
      <c r="CY74" s="515">
        <f t="shared" si="327"/>
        <v>0.12406242144547387</v>
      </c>
      <c r="CZ74" s="515">
        <f t="shared" si="328"/>
        <v>0.14306835657973635</v>
      </c>
      <c r="DA74" s="515">
        <f t="shared" si="329"/>
        <v>0.16205093024530098</v>
      </c>
      <c r="DB74" s="515">
        <f t="shared" si="330"/>
        <v>0.20608264906273696</v>
      </c>
      <c r="DC74" s="515">
        <f t="shared" si="331"/>
        <v>0.22776579517271411</v>
      </c>
      <c r="DD74" s="515">
        <f t="shared" si="332"/>
        <v>0.24943536878966857</v>
      </c>
      <c r="DE74" s="515">
        <f t="shared" si="333"/>
        <v>0.27109137840925707</v>
      </c>
      <c r="DF74" s="515">
        <f t="shared" si="334"/>
        <v>0.2927338325218185</v>
      </c>
      <c r="DG74" s="515">
        <f t="shared" si="335"/>
        <v>0.31499016215820586</v>
      </c>
      <c r="DH74" s="515">
        <f t="shared" si="336"/>
        <v>0.33743243869669726</v>
      </c>
      <c r="DI74" s="515">
        <f t="shared" si="337"/>
        <v>0.35985314564788434</v>
      </c>
      <c r="DJ74" s="515">
        <f t="shared" si="338"/>
        <v>0.38225230374260055</v>
      </c>
      <c r="DK74" s="516">
        <f t="shared" si="339"/>
        <v>0.4046299336917546</v>
      </c>
      <c r="DL74" s="515">
        <f t="shared" si="340"/>
        <v>0</v>
      </c>
      <c r="DM74" s="515">
        <f t="shared" si="341"/>
        <v>9.8684999999999988E-3</v>
      </c>
      <c r="DN74" s="515">
        <f t="shared" si="342"/>
        <v>2.9590505045357162E-2</v>
      </c>
      <c r="DO74" s="515">
        <f t="shared" si="343"/>
        <v>4.9282542965911072E-2</v>
      </c>
      <c r="DP74" s="515">
        <f t="shared" si="344"/>
        <v>6.8944659296006086E-2</v>
      </c>
      <c r="DQ74" s="515">
        <f t="shared" si="345"/>
        <v>7.91341207871602E-2</v>
      </c>
      <c r="DR74" s="515">
        <f t="shared" si="346"/>
        <v>9.6699832513474943E-2</v>
      </c>
      <c r="DS74" s="515">
        <f t="shared" si="347"/>
        <v>0.11425062385257015</v>
      </c>
      <c r="DT74" s="515">
        <f t="shared" si="348"/>
        <v>0.13178650747788362</v>
      </c>
      <c r="DU74" s="515">
        <f t="shared" si="349"/>
        <v>0.14930749605208826</v>
      </c>
      <c r="DV74" s="515">
        <f t="shared" si="350"/>
        <v>0.20105937838156579</v>
      </c>
      <c r="DW74" s="515">
        <f t="shared" si="351"/>
        <v>0.22224480477046712</v>
      </c>
      <c r="DX74" s="515">
        <f t="shared" si="352"/>
        <v>0.24342312604800392</v>
      </c>
      <c r="DY74" s="515">
        <f t="shared" si="353"/>
        <v>0.26459434459706943</v>
      </c>
      <c r="DZ74" s="515">
        <f t="shared" si="354"/>
        <v>0.28575846279975753</v>
      </c>
      <c r="EA74" s="515">
        <f t="shared" si="355"/>
        <v>0.28265223599903772</v>
      </c>
      <c r="EB74" s="515">
        <f t="shared" si="356"/>
        <v>0.30286347459048818</v>
      </c>
      <c r="EC74" s="515">
        <f t="shared" si="357"/>
        <v>0.32306341712680842</v>
      </c>
      <c r="ED74" s="515">
        <f t="shared" si="358"/>
        <v>0.3432520699213602</v>
      </c>
      <c r="EE74" s="516">
        <f t="shared" si="359"/>
        <v>0.36342943928397681</v>
      </c>
      <c r="EF74" s="276">
        <f t="shared" si="360"/>
        <v>0</v>
      </c>
      <c r="EG74" s="276">
        <f t="shared" si="361"/>
        <v>1.5418400205837952E-5</v>
      </c>
      <c r="EH74" s="276">
        <f t="shared" si="362"/>
        <v>4.6231772719479547E-5</v>
      </c>
      <c r="EI74" s="276">
        <f t="shared" si="363"/>
        <v>7.6998325035194923E-5</v>
      </c>
      <c r="EJ74" s="276">
        <f t="shared" si="364"/>
        <v>1.0771812829517838E-4</v>
      </c>
      <c r="EK74" s="276">
        <f t="shared" si="365"/>
        <v>1.0568421292950623E-4</v>
      </c>
      <c r="EL74" s="276">
        <f t="shared" si="366"/>
        <v>1.2910321798214391E-4</v>
      </c>
      <c r="EM74" s="276">
        <f t="shared" si="367"/>
        <v>1.524934371660723E-4</v>
      </c>
      <c r="EN74" s="276">
        <f t="shared" si="368"/>
        <v>1.7585490586393188E-4</v>
      </c>
      <c r="EO74" s="276">
        <f t="shared" si="369"/>
        <v>1.9918765941487207E-4</v>
      </c>
      <c r="EP74" s="276">
        <f t="shared" si="370"/>
        <v>1.2899674716570204E-4</v>
      </c>
      <c r="EQ74" s="276">
        <f t="shared" si="371"/>
        <v>1.4256924018841256E-4</v>
      </c>
      <c r="ER74" s="276">
        <f t="shared" si="372"/>
        <v>1.5613323755436198E-4</v>
      </c>
      <c r="ES74" s="276">
        <f t="shared" si="373"/>
        <v>1.6968874458137828E-4</v>
      </c>
      <c r="ET74" s="276">
        <f t="shared" si="374"/>
        <v>1.8323576658396085E-4</v>
      </c>
      <c r="EU74" s="276">
        <f t="shared" si="375"/>
        <v>3.027414705908595E-4</v>
      </c>
      <c r="EV74" s="276">
        <f t="shared" si="376"/>
        <v>3.2431105789516775E-4</v>
      </c>
      <c r="EW74" s="276">
        <f t="shared" si="377"/>
        <v>3.458599143660563E-4</v>
      </c>
      <c r="EX74" s="276">
        <f t="shared" si="378"/>
        <v>3.6738805992822044E-4</v>
      </c>
      <c r="EY74" s="277">
        <f t="shared" si="379"/>
        <v>3.8889551448720549E-4</v>
      </c>
      <c r="EZ74" s="276">
        <f t="shared" si="380"/>
        <v>0</v>
      </c>
      <c r="FA74" s="276">
        <f t="shared" si="381"/>
        <v>1.4994954642834324E-5</v>
      </c>
      <c r="FB74" s="276">
        <f t="shared" si="382"/>
        <v>4.4962079446085108E-5</v>
      </c>
      <c r="FC74" s="276">
        <f t="shared" si="383"/>
        <v>7.4883669904987624E-5</v>
      </c>
      <c r="FD74" s="276">
        <f t="shared" si="384"/>
        <v>1.0475979520791176E-4</v>
      </c>
      <c r="FE74" s="276">
        <f t="shared" si="385"/>
        <v>6.7216845113826198E-5</v>
      </c>
      <c r="FF74" s="276">
        <f t="shared" si="386"/>
        <v>8.2137232333360372E-5</v>
      </c>
      <c r="FG74" s="276">
        <f t="shared" si="387"/>
        <v>9.7044946115105668E-5</v>
      </c>
      <c r="FH74" s="276">
        <f t="shared" si="388"/>
        <v>1.1193999722393186E-4</v>
      </c>
      <c r="FI74" s="276">
        <f t="shared" si="389"/>
        <v>1.2682239641556499E-4</v>
      </c>
      <c r="FJ74" s="276">
        <f t="shared" si="390"/>
        <v>6.7430753955823416E-5</v>
      </c>
      <c r="FK74" s="276">
        <f t="shared" si="391"/>
        <v>7.4535865320328619E-5</v>
      </c>
      <c r="FL74" s="276">
        <f t="shared" si="392"/>
        <v>8.1638593791680031E-5</v>
      </c>
      <c r="FM74" s="276">
        <f t="shared" si="393"/>
        <v>8.8738940169045985E-5</v>
      </c>
      <c r="FN74" s="276">
        <f t="shared" si="394"/>
        <v>9.5836905251326721E-5</v>
      </c>
      <c r="FO74" s="276">
        <f t="shared" si="395"/>
        <v>1.5797424913272933E-4</v>
      </c>
      <c r="FP74" s="276">
        <f t="shared" si="396"/>
        <v>1.692703042629555E-4</v>
      </c>
      <c r="FQ74" s="276">
        <f t="shared" si="397"/>
        <v>1.8056004603138903E-4</v>
      </c>
      <c r="FR74" s="276">
        <f t="shared" si="398"/>
        <v>1.9184347796656593E-4</v>
      </c>
      <c r="FS74" s="277">
        <f t="shared" si="399"/>
        <v>2.0312060359505007E-4</v>
      </c>
      <c r="FT74" s="74">
        <f>SUM($EF74:EF74)</f>
        <v>0</v>
      </c>
      <c r="FU74" s="276">
        <f>SUM($EF74:EG74)</f>
        <v>1.5418400205837952E-5</v>
      </c>
      <c r="FV74" s="276">
        <f>SUM($EF74:EH74)</f>
        <v>6.1650172925317492E-5</v>
      </c>
      <c r="FW74" s="276">
        <f>SUM($EF74:EI74)</f>
        <v>1.386484979605124E-4</v>
      </c>
      <c r="FX74" s="276">
        <f>SUM($EF74:EJ74)</f>
        <v>2.4636662625569078E-4</v>
      </c>
      <c r="FY74" s="276">
        <f>SUM($EF74:EK74)</f>
        <v>3.5205083918519705E-4</v>
      </c>
      <c r="FZ74" s="276">
        <f>SUM($EF74:EL74)</f>
        <v>4.8115405716734098E-4</v>
      </c>
      <c r="GA74" s="276">
        <f>SUM($EF74:EM74)</f>
        <v>6.3364749433341327E-4</v>
      </c>
      <c r="GB74" s="276">
        <f>SUM($EF74:EN74)</f>
        <v>8.0950240019734513E-4</v>
      </c>
      <c r="GC74" s="276">
        <f>SUM($EF74:EO74)</f>
        <v>1.0086900596122171E-3</v>
      </c>
      <c r="GD74" s="276">
        <f>SUM($EF74:EP74)</f>
        <v>1.1376868067779192E-3</v>
      </c>
      <c r="GE74" s="276">
        <f>SUM($EF74:EQ74)</f>
        <v>1.2802560469663317E-3</v>
      </c>
      <c r="GF74" s="276">
        <f>SUM($EF74:ER74)</f>
        <v>1.4363892845206936E-3</v>
      </c>
      <c r="GG74" s="276">
        <f>SUM($EF74:ES74)</f>
        <v>1.6060780291020718E-3</v>
      </c>
      <c r="GH74" s="276">
        <f>SUM($EF74:ET74)</f>
        <v>1.7893137956860327E-3</v>
      </c>
      <c r="GI74" s="276">
        <f>SUM($EF74:EU74)</f>
        <v>2.0920552662768922E-3</v>
      </c>
      <c r="GJ74" s="276">
        <f>SUM($EF74:EV74)</f>
        <v>2.4163663241720599E-3</v>
      </c>
      <c r="GK74" s="276">
        <f>SUM($EF74:EW74)</f>
        <v>2.7622262385381163E-3</v>
      </c>
      <c r="GL74" s="276">
        <f>SUM($EF74:EX74)</f>
        <v>3.1296142984663369E-3</v>
      </c>
      <c r="GM74" s="276">
        <f>SUM($EF74:EY74)</f>
        <v>3.5185098129535426E-3</v>
      </c>
      <c r="GN74" s="74">
        <f>SUM($EZ74:EZ74)</f>
        <v>0</v>
      </c>
      <c r="GO74" s="276">
        <f>SUM($EZ74:FA74)</f>
        <v>1.4994954642834324E-5</v>
      </c>
      <c r="GP74" s="276">
        <f>SUM($EZ74:FB74)</f>
        <v>5.9957034088919433E-5</v>
      </c>
      <c r="GQ74" s="276">
        <f>SUM($EZ74:FC74)</f>
        <v>1.3484070399390706E-4</v>
      </c>
      <c r="GR74" s="276">
        <f>SUM($EZ74:FD74)</f>
        <v>2.3960049920181882E-4</v>
      </c>
      <c r="GS74" s="276">
        <f>SUM($EZ74:FE74)</f>
        <v>3.0681734431564503E-4</v>
      </c>
      <c r="GT74" s="276">
        <f>SUM($EZ74:FF74)</f>
        <v>3.889545766490054E-4</v>
      </c>
      <c r="GU74" s="276">
        <f>SUM($EZ74:FG74)</f>
        <v>4.8599952276411106E-4</v>
      </c>
      <c r="GV74" s="276">
        <f>SUM($EZ74:FH74)</f>
        <v>5.9793951998804288E-4</v>
      </c>
      <c r="GW74" s="276">
        <f>SUM($EZ74:FI74)</f>
        <v>7.2476191640360793E-4</v>
      </c>
      <c r="GX74" s="276">
        <f>SUM($EZ74:FJ74)</f>
        <v>7.9219267035943132E-4</v>
      </c>
      <c r="GY74" s="276">
        <f>SUM($EZ74:FK74)</f>
        <v>8.6672853567975998E-4</v>
      </c>
      <c r="GZ74" s="276">
        <f>SUM($EZ74:FL74)</f>
        <v>9.4836712947143995E-4</v>
      </c>
      <c r="HA74" s="276">
        <f>SUM($EZ74:FM74)</f>
        <v>1.037106069640486E-3</v>
      </c>
      <c r="HB74" s="276">
        <f>SUM($EZ74:FN74)</f>
        <v>1.1329429748918127E-3</v>
      </c>
      <c r="HC74" s="276">
        <f>SUM($EZ74:FO74)</f>
        <v>1.2909172240245421E-3</v>
      </c>
      <c r="HD74" s="276">
        <f>SUM($EZ74:FP74)</f>
        <v>1.4601875282874977E-3</v>
      </c>
      <c r="HE74" s="276">
        <f>SUM($EZ74:FQ74)</f>
        <v>1.6407475743188866E-3</v>
      </c>
      <c r="HF74" s="276">
        <f>SUM($EZ74:FR74)</f>
        <v>1.8325910522854526E-3</v>
      </c>
      <c r="HG74" s="277">
        <f>SUM($EZ74:FS74)</f>
        <v>2.0357116558805026E-3</v>
      </c>
      <c r="HH74" s="74">
        <f t="shared" si="256"/>
        <v>0</v>
      </c>
      <c r="HI74" s="276">
        <f t="shared" si="400"/>
        <v>2.0278938742651305E-2</v>
      </c>
      <c r="HJ74" s="276">
        <f t="shared" si="401"/>
        <v>4.0527064112788967E-2</v>
      </c>
      <c r="HK74" s="276">
        <f t="shared" si="402"/>
        <v>6.0744422930610914E-2</v>
      </c>
      <c r="HL74" s="276">
        <f t="shared" si="403"/>
        <v>8.0931061945172883E-2</v>
      </c>
      <c r="HM74" s="276">
        <f t="shared" si="404"/>
        <v>9.5453881806313146E-2</v>
      </c>
      <c r="HN74" s="276">
        <f t="shared" si="405"/>
        <v>0.11448320715975958</v>
      </c>
      <c r="HO74" s="276">
        <f t="shared" si="406"/>
        <v>0.13348914229402206</v>
      </c>
      <c r="HP74" s="276">
        <f t="shared" si="407"/>
        <v>0.1524717159595867</v>
      </c>
      <c r="HQ74" s="276">
        <f t="shared" si="408"/>
        <v>0.1714309568716004</v>
      </c>
      <c r="HR74" s="276">
        <f t="shared" si="409"/>
        <v>0.2168597237441427</v>
      </c>
      <c r="HS74" s="276">
        <f t="shared" si="410"/>
        <v>0.23852929736109715</v>
      </c>
      <c r="HT74" s="276">
        <f t="shared" si="411"/>
        <v>0.26018530698068565</v>
      </c>
      <c r="HU74" s="276">
        <f t="shared" si="412"/>
        <v>0.28182776109324709</v>
      </c>
      <c r="HV74" s="276">
        <f t="shared" si="413"/>
        <v>0.30345666818380596</v>
      </c>
      <c r="HW74" s="276">
        <f t="shared" si="414"/>
        <v>0.32605992969215614</v>
      </c>
      <c r="HX74" s="276">
        <f t="shared" si="415"/>
        <v>0.34848063664334322</v>
      </c>
      <c r="HY74" s="276">
        <f t="shared" si="416"/>
        <v>0.37087979473805943</v>
      </c>
      <c r="HZ74" s="276">
        <f t="shared" si="417"/>
        <v>0.39325742468721347</v>
      </c>
      <c r="IA74" s="277">
        <f t="shared" si="418"/>
        <v>0.41561354718180848</v>
      </c>
      <c r="IB74" s="276">
        <f t="shared" si="419"/>
        <v>0</v>
      </c>
      <c r="IC74" s="276">
        <f t="shared" si="420"/>
        <v>1.9722005045357163E-2</v>
      </c>
      <c r="ID74" s="276">
        <f t="shared" si="421"/>
        <v>3.9414042965911077E-2</v>
      </c>
      <c r="IE74" s="276">
        <f t="shared" si="422"/>
        <v>5.9076159296006084E-2</v>
      </c>
      <c r="IF74" s="276">
        <f t="shared" si="423"/>
        <v>7.8708399500798165E-2</v>
      </c>
      <c r="IG74" s="276">
        <f t="shared" si="424"/>
        <v>8.7883368227760661E-2</v>
      </c>
      <c r="IH74" s="276">
        <f t="shared" si="425"/>
        <v>0.10543415956685587</v>
      </c>
      <c r="II74" s="276">
        <f t="shared" si="426"/>
        <v>0.12297004319216932</v>
      </c>
      <c r="IJ74" s="276">
        <f t="shared" si="427"/>
        <v>0.14049103176637398</v>
      </c>
      <c r="IK74" s="276">
        <f t="shared" si="428"/>
        <v>0.15799713794138698</v>
      </c>
      <c r="IL74" s="276">
        <f t="shared" si="429"/>
        <v>0.21161837619903856</v>
      </c>
      <c r="IM74" s="276">
        <f t="shared" si="430"/>
        <v>0.23279669747657536</v>
      </c>
      <c r="IN74" s="276">
        <f t="shared" si="431"/>
        <v>0.25396791602564084</v>
      </c>
      <c r="IO74" s="276">
        <f t="shared" si="432"/>
        <v>0.27513203422832894</v>
      </c>
      <c r="IP74" s="276">
        <f t="shared" si="433"/>
        <v>0.29628905446593473</v>
      </c>
      <c r="IQ74" s="276">
        <f t="shared" si="434"/>
        <v>0.29267886817019662</v>
      </c>
      <c r="IR74" s="276">
        <f t="shared" si="435"/>
        <v>0.31287881070651685</v>
      </c>
      <c r="IS74" s="276">
        <f t="shared" si="436"/>
        <v>0.33306746350106864</v>
      </c>
      <c r="IT74" s="276">
        <f t="shared" si="437"/>
        <v>0.35324483286368524</v>
      </c>
      <c r="IU74" s="277">
        <f t="shared" si="438"/>
        <v>0.37341092510067336</v>
      </c>
      <c r="IV74" s="74">
        <f t="shared" si="261"/>
        <v>1.5396365747280967</v>
      </c>
      <c r="IW74" s="275">
        <f t="shared" si="262"/>
        <v>6.2393194521782638</v>
      </c>
      <c r="IX74" s="275">
        <f t="shared" si="263"/>
        <v>11.023153953034114</v>
      </c>
      <c r="IY74" s="275">
        <f t="shared" si="264"/>
        <v>15.891599380775087</v>
      </c>
      <c r="IZ74" s="275">
        <f t="shared" si="265"/>
        <v>6.2673699933134914</v>
      </c>
      <c r="JA74" s="275">
        <f t="shared" si="266"/>
        <v>8.6734273401788897</v>
      </c>
      <c r="JB74" s="74">
        <f t="shared" si="267"/>
        <v>1.5396365747280967</v>
      </c>
      <c r="JC74" s="275">
        <f t="shared" si="268"/>
        <v>6.2445149291761597</v>
      </c>
      <c r="JD74" s="275">
        <f t="shared" si="269"/>
        <v>11.042432178472049</v>
      </c>
      <c r="JE74" s="275">
        <f t="shared" si="270"/>
        <v>15.934569297228904</v>
      </c>
      <c r="JF74" s="275">
        <f t="shared" si="271"/>
        <v>6.2755278941254353</v>
      </c>
      <c r="JG74" s="275">
        <f t="shared" si="272"/>
        <v>8.6902882449013035</v>
      </c>
      <c r="JH74" s="524">
        <f t="shared" si="273"/>
        <v>2.0285486632261849</v>
      </c>
      <c r="JI74" s="525">
        <f t="shared" si="274"/>
        <v>3.8268420491546937</v>
      </c>
      <c r="JJ74" s="524">
        <f t="shared" si="275"/>
        <v>1.9453784330998696</v>
      </c>
      <c r="JK74" s="525">
        <f t="shared" si="276"/>
        <v>3.5601876856810466</v>
      </c>
      <c r="JL74" s="524">
        <f t="shared" si="277"/>
        <v>3.9739270963260545</v>
      </c>
      <c r="JM74" s="525">
        <f t="shared" si="278"/>
        <v>7.3870297348357408</v>
      </c>
      <c r="JN74" s="7">
        <f t="shared" si="439"/>
        <v>2.9222567705778453E-3</v>
      </c>
      <c r="JO74" s="7">
        <f t="shared" si="440"/>
        <v>5.5542214688340452E-3</v>
      </c>
    </row>
    <row r="75" spans="1:275" s="3" customFormat="1" ht="13.5" customHeight="1" x14ac:dyDescent="0.2">
      <c r="A75" s="3" t="str">
        <f>'2021 estimates'!B75</f>
        <v>Gabon</v>
      </c>
      <c r="B75" s="3" t="str">
        <f>VLOOKUP(A75,'2021 estimates'!$B$4:$C$218,2)</f>
        <v>AFR</v>
      </c>
      <c r="C75" s="371" t="str">
        <f>VLOOKUP(A75,'2021 estimates'!$B$4:$F$218,4,FALSE)</f>
        <v>Sub-Saharan Africa</v>
      </c>
      <c r="D75" s="695">
        <f>'2021 estimates'!Q75</f>
        <v>31.145861605415799</v>
      </c>
      <c r="E75" s="4">
        <f>'2021 estimates'!R75</f>
        <v>13.131975915986018</v>
      </c>
      <c r="F75" s="47">
        <f>1000*'2021 estimates'!G75/5</f>
        <v>32732.400000000001</v>
      </c>
      <c r="G75" s="47">
        <f t="shared" si="279"/>
        <v>32732.400000000001</v>
      </c>
      <c r="H75" s="47">
        <f>1000*'2021 estimates'!H75/5</f>
        <v>29153.200000000001</v>
      </c>
      <c r="I75" s="47">
        <f>1000*'2021 estimates'!I75/5</f>
        <v>24047.4</v>
      </c>
      <c r="J75" s="47">
        <f>1000*'2021 estimates'!J75/5</f>
        <v>19986.599999999999</v>
      </c>
      <c r="K75" s="47">
        <f>1000*'2021 estimates'!K75/5</f>
        <v>32038</v>
      </c>
      <c r="L75" s="73">
        <f t="shared" si="280"/>
        <v>32038</v>
      </c>
      <c r="M75" s="47">
        <f>1000*'2021 estimates'!L75/5</f>
        <v>28625.599999999999</v>
      </c>
      <c r="N75" s="47">
        <f>1000*'2021 estimates'!M75/5</f>
        <v>23669</v>
      </c>
      <c r="O75" s="47">
        <f>1000*'2021 estimates'!N75/5</f>
        <v>19752.2</v>
      </c>
      <c r="P75" s="22">
        <v>0</v>
      </c>
      <c r="Q75" s="124">
        <f>IF('2021 estimates'!AD75&lt;&gt;"",'2021 estimates'!AD75*5/4,IF('2021 estimates'!AL75&lt;&gt;"",'2021 estimates'!AL75*15/14,'2021 estimates'!AN75*15/14))/100000</f>
        <v>1.8214285714285715E-5</v>
      </c>
      <c r="R75" s="124">
        <f>IF('2021 estimates'!AE75&lt;&gt;"",'2021 estimates'!AE75,IF('2021 estimates'!AL75&lt;&gt;"",'2021 estimates'!AL75*15/14,'2021 estimates'!AN75*15/14))/100000</f>
        <v>1.8214285714285715E-5</v>
      </c>
      <c r="S75" s="124">
        <f>IF('2021 estimates'!AF75&lt;&gt;"",'2021 estimates'!AF75,IF('2021 estimates'!AL75&lt;&gt;"",'2021 estimates'!AL75*15/14,'2021 estimates'!AN75*15/14))/100000</f>
        <v>1.8214285714285715E-5</v>
      </c>
      <c r="T75" s="124">
        <f>IF('2021 estimates'!AG75&lt;&gt;"",'2021 estimates'!AG75,'2021 estimates'!$AP75)/100000</f>
        <v>1E-4</v>
      </c>
      <c r="U75" s="22">
        <v>0</v>
      </c>
      <c r="V75" s="124">
        <f>IF('2021 estimates'!AH75&lt;&gt;"",'2021 estimates'!AH75*5/4,IF('2021 estimates'!AM75&lt;&gt;"",'2021 estimates'!AM75*15/14,'2021 estimates'!AN75*15/14))/100000</f>
        <v>1.8214285714285715E-5</v>
      </c>
      <c r="W75" s="124">
        <f>IF('2021 estimates'!AI75&lt;&gt;"",'2021 estimates'!AI75,IF('2021 estimates'!AM75&lt;&gt;"",'2021 estimates'!AM75*15/14,'2021 estimates'!AN75*15/14))/100000</f>
        <v>1.8214285714285715E-5</v>
      </c>
      <c r="X75" s="124">
        <f>IF('2021 estimates'!AJ75&lt;&gt;"",'2021 estimates'!AJ75,IF('2021 estimates'!AM75&lt;&gt;"",'2021 estimates'!AM75*15/14,'2021 estimates'!AN75*15/14))/100000</f>
        <v>1.8214285714285715E-5</v>
      </c>
      <c r="Y75" s="124">
        <f>IF('2021 estimates'!AK75&lt;&gt;"",'2021 estimates'!AK75,'2021 estimates'!$AQ75)/100000</f>
        <v>1E-4</v>
      </c>
      <c r="Z75" s="81">
        <f>VLOOKUP($A75,'Mortality-WHO Global Health Obs'!$B$3:$Q$218,7,FALSE)</f>
        <v>3.8449999999999998E-2</v>
      </c>
      <c r="AA75" s="82">
        <f>VLOOKUP($A75,'Mortality-WHO Global Health Obs'!$B$3:$Q$218,9,FALSE)</f>
        <v>3.5000000000000001E-3</v>
      </c>
      <c r="AB75" s="82">
        <f>VLOOKUP($A75,'Mortality-WHO Global Health Obs'!$B$3:$Q$218,11,FALSE)</f>
        <v>1.4E-3</v>
      </c>
      <c r="AC75" s="82">
        <f>VLOOKUP($A75,'Mortality-WHO Global Health Obs'!$B$3:$Q$218,13,FALSE)</f>
        <v>2.8E-3</v>
      </c>
      <c r="AD75" s="82">
        <f>VLOOKUP($A75,'Mortality-WHO Global Health Obs'!$B$3:$Q$218,15,FALSE)</f>
        <v>2.2499999999999998E-3</v>
      </c>
      <c r="AE75" s="81">
        <f>VLOOKUP($A75,'Mortality-WHO Global Health Obs'!$B$3:$Q$218,8,FALSE)</f>
        <v>3.0720000000000001E-2</v>
      </c>
      <c r="AF75" s="82">
        <f>VLOOKUP($A75,'Mortality-WHO Global Health Obs'!$B$3:$Q$218,10,FALSE)</f>
        <v>3.2599999999999999E-3</v>
      </c>
      <c r="AG75" s="82">
        <f>VLOOKUP($A75,'Mortality-WHO Global Health Obs'!$B$3:$Q$218,12,FALSE)</f>
        <v>9.3999999999999997E-4</v>
      </c>
      <c r="AH75" s="82">
        <f>VLOOKUP($A75,'Mortality-WHO Global Health Obs'!$B$3:$Q$218,14,FALSE)</f>
        <v>2.15E-3</v>
      </c>
      <c r="AI75" s="82">
        <f>VLOOKUP($A75,'Mortality-WHO Global Health Obs'!$B$3:$Q$218,16,FALSE)</f>
        <v>1.39E-3</v>
      </c>
      <c r="AJ75" s="81">
        <f t="shared" si="281"/>
        <v>0.50492447396966234</v>
      </c>
      <c r="AK75" s="82">
        <f t="shared" si="281"/>
        <v>4.5961915705951067E-2</v>
      </c>
      <c r="AL75" s="82">
        <f t="shared" si="281"/>
        <v>1.8384766282380425E-2</v>
      </c>
      <c r="AM75" s="82">
        <f t="shared" si="281"/>
        <v>3.676953256476085E-2</v>
      </c>
      <c r="AN75" s="82">
        <f t="shared" si="281"/>
        <v>2.954694581096854E-2</v>
      </c>
      <c r="AO75" s="81">
        <f t="shared" si="257"/>
        <v>0.40341430013909052</v>
      </c>
      <c r="AP75" s="82">
        <f t="shared" si="257"/>
        <v>4.2810241486114418E-2</v>
      </c>
      <c r="AQ75" s="82">
        <f t="shared" si="257"/>
        <v>1.2344057361026856E-2</v>
      </c>
      <c r="AR75" s="82">
        <f t="shared" si="257"/>
        <v>2.8233748219369938E-2</v>
      </c>
      <c r="AS75" s="82">
        <f t="shared" si="257"/>
        <v>1.8253446523220564E-2</v>
      </c>
      <c r="AT75" s="272">
        <f t="shared" si="258"/>
        <v>0</v>
      </c>
      <c r="AU75" s="266">
        <f t="shared" si="248"/>
        <v>0.59619728571428576</v>
      </c>
      <c r="AV75" s="266">
        <f t="shared" si="249"/>
        <v>0.53100471428571427</v>
      </c>
      <c r="AW75" s="266">
        <f t="shared" si="250"/>
        <v>0.43800621428571435</v>
      </c>
      <c r="AX75" s="266">
        <f t="shared" si="251"/>
        <v>1.9986599999999999</v>
      </c>
      <c r="AY75" s="272">
        <f t="shared" si="259"/>
        <v>0</v>
      </c>
      <c r="AZ75" s="266">
        <f t="shared" si="252"/>
        <v>0.58354928571428577</v>
      </c>
      <c r="BA75" s="266">
        <f t="shared" si="253"/>
        <v>0.52139485714285716</v>
      </c>
      <c r="BB75" s="266">
        <f t="shared" si="254"/>
        <v>0.43111392857142861</v>
      </c>
      <c r="BC75" s="266">
        <f t="shared" si="255"/>
        <v>1.9752200000000002</v>
      </c>
      <c r="BD75" s="74">
        <f t="shared" si="260"/>
        <v>0</v>
      </c>
      <c r="BE75" s="515">
        <f t="shared" si="282"/>
        <v>0</v>
      </c>
      <c r="BF75" s="515">
        <f t="shared" si="283"/>
        <v>0.58280619833760927</v>
      </c>
      <c r="BG75" s="515">
        <f t="shared" si="284"/>
        <v>1.1394317718632243</v>
      </c>
      <c r="BH75" s="515">
        <f t="shared" si="285"/>
        <v>1.671052797834605</v>
      </c>
      <c r="BI75" s="515">
        <f t="shared" si="286"/>
        <v>1.9405474134820924</v>
      </c>
      <c r="BJ75" s="515">
        <f t="shared" si="287"/>
        <v>2.4313649660462464</v>
      </c>
      <c r="BK75" s="515">
        <f t="shared" si="288"/>
        <v>2.913241394695917</v>
      </c>
      <c r="BL75" s="515">
        <f t="shared" si="289"/>
        <v>3.3863395780739656</v>
      </c>
      <c r="BM75" s="515">
        <f t="shared" si="290"/>
        <v>3.8508194276960155</v>
      </c>
      <c r="BN75" s="515">
        <f t="shared" si="291"/>
        <v>3.55255185456482</v>
      </c>
      <c r="BO75" s="515">
        <f t="shared" si="292"/>
        <v>3.8543983605779717</v>
      </c>
      <c r="BP75" s="515">
        <f t="shared" si="293"/>
        <v>4.1453476815788086</v>
      </c>
      <c r="BQ75" s="515">
        <f t="shared" si="294"/>
        <v>4.4257932249410352</v>
      </c>
      <c r="BR75" s="515">
        <f t="shared" si="295"/>
        <v>4.6961141953464214</v>
      </c>
      <c r="BS75" s="515">
        <f t="shared" si="296"/>
        <v>4.1196596177006199</v>
      </c>
      <c r="BT75" s="515">
        <f t="shared" si="297"/>
        <v>5.9692817582577113</v>
      </c>
      <c r="BU75" s="515">
        <f t="shared" si="298"/>
        <v>7.7650527005913021</v>
      </c>
      <c r="BV75" s="515">
        <f t="shared" si="299"/>
        <v>9.5085403063129714</v>
      </c>
      <c r="BW75" s="516">
        <f t="shared" si="300"/>
        <v>11.201266789210031</v>
      </c>
      <c r="BX75" s="515">
        <v>0</v>
      </c>
      <c r="BY75" s="515">
        <f t="shared" si="301"/>
        <v>0</v>
      </c>
      <c r="BZ75" s="515">
        <f t="shared" si="302"/>
        <v>0.5713219380293405</v>
      </c>
      <c r="CA75" s="515">
        <f t="shared" si="303"/>
        <v>1.1187015899576169</v>
      </c>
      <c r="CB75" s="515">
        <f t="shared" si="304"/>
        <v>1.6431423008790549</v>
      </c>
      <c r="CC75" s="515">
        <f t="shared" si="305"/>
        <v>1.9170747564625732</v>
      </c>
      <c r="CD75" s="515">
        <f t="shared" si="306"/>
        <v>2.4117523080651151</v>
      </c>
      <c r="CE75" s="515">
        <f t="shared" si="307"/>
        <v>2.9003610654287897</v>
      </c>
      <c r="CF75" s="515">
        <f t="shared" si="308"/>
        <v>3.3829754816258948</v>
      </c>
      <c r="CG75" s="515">
        <f t="shared" si="309"/>
        <v>3.8596690963248865</v>
      </c>
      <c r="CH75" s="515">
        <f t="shared" si="310"/>
        <v>3.5806742500717075</v>
      </c>
      <c r="CI75" s="515">
        <f t="shared" si="311"/>
        <v>3.9061052748881697</v>
      </c>
      <c r="CJ75" s="515">
        <f t="shared" si="312"/>
        <v>4.2224766577248483</v>
      </c>
      <c r="CK75" s="515">
        <f t="shared" si="313"/>
        <v>4.530040609055062</v>
      </c>
      <c r="CL75" s="515">
        <f t="shared" si="314"/>
        <v>4.8290423180898134</v>
      </c>
      <c r="CM75" s="515">
        <f t="shared" si="315"/>
        <v>4.2724972036041153</v>
      </c>
      <c r="CN75" s="515">
        <f t="shared" si="316"/>
        <v>6.1525731135633768</v>
      </c>
      <c r="CO75" s="515">
        <f t="shared" si="317"/>
        <v>7.9986424710443886</v>
      </c>
      <c r="CP75" s="515">
        <f t="shared" si="318"/>
        <v>9.8113203818550208</v>
      </c>
      <c r="CQ75" s="516">
        <f t="shared" si="319"/>
        <v>11.591210825854548</v>
      </c>
      <c r="CR75" s="515">
        <f t="shared" si="320"/>
        <v>0</v>
      </c>
      <c r="CS75" s="515">
        <f t="shared" si="321"/>
        <v>0.29809864285714288</v>
      </c>
      <c r="CT75" s="515">
        <f t="shared" si="322"/>
        <v>0.88090484119475221</v>
      </c>
      <c r="CU75" s="515">
        <f t="shared" si="323"/>
        <v>1.4375304147203671</v>
      </c>
      <c r="CV75" s="515">
        <f t="shared" si="324"/>
        <v>1.9691514406917479</v>
      </c>
      <c r="CW75" s="515">
        <f t="shared" si="325"/>
        <v>2.2060497706249493</v>
      </c>
      <c r="CX75" s="515">
        <f t="shared" si="326"/>
        <v>2.6968673231891036</v>
      </c>
      <c r="CY75" s="515">
        <f t="shared" si="327"/>
        <v>3.1787437518387742</v>
      </c>
      <c r="CZ75" s="515">
        <f t="shared" si="328"/>
        <v>3.6518419352168228</v>
      </c>
      <c r="DA75" s="515">
        <f t="shared" si="329"/>
        <v>4.1163217848388722</v>
      </c>
      <c r="DB75" s="515">
        <f t="shared" si="330"/>
        <v>3.7715549617076771</v>
      </c>
      <c r="DC75" s="515">
        <f t="shared" si="331"/>
        <v>4.0734014677208288</v>
      </c>
      <c r="DD75" s="515">
        <f t="shared" si="332"/>
        <v>4.3643507887216657</v>
      </c>
      <c r="DE75" s="515">
        <f t="shared" si="333"/>
        <v>4.6447963320838923</v>
      </c>
      <c r="DF75" s="515">
        <f t="shared" si="334"/>
        <v>4.9151173024892785</v>
      </c>
      <c r="DG75" s="515">
        <f t="shared" si="335"/>
        <v>5.1189896177006196</v>
      </c>
      <c r="DH75" s="515">
        <f t="shared" si="336"/>
        <v>6.968611758257711</v>
      </c>
      <c r="DI75" s="515">
        <f t="shared" si="337"/>
        <v>8.7643827005913018</v>
      </c>
      <c r="DJ75" s="515">
        <f t="shared" si="338"/>
        <v>10.507870306312972</v>
      </c>
      <c r="DK75" s="516">
        <f t="shared" si="339"/>
        <v>12.200596789210032</v>
      </c>
      <c r="DL75" s="515">
        <f t="shared" si="340"/>
        <v>0</v>
      </c>
      <c r="DM75" s="515">
        <f t="shared" si="341"/>
        <v>0.29177464285714289</v>
      </c>
      <c r="DN75" s="515">
        <f t="shared" si="342"/>
        <v>0.86309658088648344</v>
      </c>
      <c r="DO75" s="515">
        <f t="shared" si="343"/>
        <v>1.4104762328147598</v>
      </c>
      <c r="DP75" s="515">
        <f t="shared" si="344"/>
        <v>1.9349169437361977</v>
      </c>
      <c r="DQ75" s="515">
        <f t="shared" si="345"/>
        <v>2.1777721850340019</v>
      </c>
      <c r="DR75" s="515">
        <f t="shared" si="346"/>
        <v>2.6724497366365436</v>
      </c>
      <c r="DS75" s="515">
        <f t="shared" si="347"/>
        <v>3.1610584940002182</v>
      </c>
      <c r="DT75" s="515">
        <f t="shared" si="348"/>
        <v>3.6436729101973233</v>
      </c>
      <c r="DU75" s="515">
        <f t="shared" si="349"/>
        <v>4.1203665248963155</v>
      </c>
      <c r="DV75" s="515">
        <f t="shared" si="350"/>
        <v>3.7962312143574217</v>
      </c>
      <c r="DW75" s="515">
        <f t="shared" si="351"/>
        <v>4.121662239173884</v>
      </c>
      <c r="DX75" s="515">
        <f t="shared" si="352"/>
        <v>4.438033622010563</v>
      </c>
      <c r="DY75" s="515">
        <f t="shared" si="353"/>
        <v>4.7455975733407767</v>
      </c>
      <c r="DZ75" s="515">
        <f t="shared" si="354"/>
        <v>5.0445992823755281</v>
      </c>
      <c r="EA75" s="515">
        <f t="shared" si="355"/>
        <v>5.2601072036041154</v>
      </c>
      <c r="EB75" s="515">
        <f t="shared" si="356"/>
        <v>7.1401831135633769</v>
      </c>
      <c r="EC75" s="515">
        <f t="shared" si="357"/>
        <v>8.9862524710443878</v>
      </c>
      <c r="ED75" s="515">
        <f t="shared" si="358"/>
        <v>10.798930381855021</v>
      </c>
      <c r="EE75" s="516">
        <f t="shared" si="359"/>
        <v>12.578820825854548</v>
      </c>
      <c r="EF75" s="276">
        <f t="shared" si="360"/>
        <v>0</v>
      </c>
      <c r="EG75" s="276">
        <f t="shared" si="361"/>
        <v>1.3391087376676443E-2</v>
      </c>
      <c r="EH75" s="276">
        <f t="shared" si="362"/>
        <v>3.9571712188670762E-2</v>
      </c>
      <c r="EI75" s="276">
        <f t="shared" si="363"/>
        <v>6.4576259742905096E-2</v>
      </c>
      <c r="EJ75" s="276">
        <f t="shared" si="364"/>
        <v>8.8457561387987563E-2</v>
      </c>
      <c r="EK75" s="276">
        <f t="shared" si="365"/>
        <v>4.0187161721560012E-2</v>
      </c>
      <c r="EL75" s="276">
        <f t="shared" si="366"/>
        <v>4.9128285636043684E-2</v>
      </c>
      <c r="EM75" s="276">
        <f t="shared" si="367"/>
        <v>5.7906530907666058E-2</v>
      </c>
      <c r="EN75" s="276">
        <f t="shared" si="368"/>
        <v>6.6524864663664626E-2</v>
      </c>
      <c r="EO75" s="276">
        <f t="shared" si="369"/>
        <v>7.4986199979721099E-2</v>
      </c>
      <c r="EP75" s="276">
        <f t="shared" si="370"/>
        <v>0.13615970827256255</v>
      </c>
      <c r="EQ75" s="276">
        <f t="shared" si="371"/>
        <v>0.1470568932848775</v>
      </c>
      <c r="ER75" s="276">
        <f t="shared" si="372"/>
        <v>0.15756067092348763</v>
      </c>
      <c r="ES75" s="276">
        <f t="shared" si="373"/>
        <v>0.16768524388032757</v>
      </c>
      <c r="ET75" s="276">
        <f t="shared" si="374"/>
        <v>0.17744430210539666</v>
      </c>
      <c r="EU75" s="276">
        <f t="shared" si="375"/>
        <v>0.14903785944290854</v>
      </c>
      <c r="EV75" s="276">
        <f t="shared" si="376"/>
        <v>0.20288905766640947</v>
      </c>
      <c r="EW75" s="276">
        <f t="shared" si="377"/>
        <v>0.25517239427833105</v>
      </c>
      <c r="EX75" s="276">
        <f t="shared" si="378"/>
        <v>0.30593351710294003</v>
      </c>
      <c r="EY75" s="277">
        <f t="shared" si="379"/>
        <v>0.35521674494168326</v>
      </c>
      <c r="EZ75" s="276">
        <f t="shared" si="380"/>
        <v>0</v>
      </c>
      <c r="FA75" s="276">
        <f t="shared" si="381"/>
        <v>1.222734768494531E-2</v>
      </c>
      <c r="FB75" s="276">
        <f t="shared" si="382"/>
        <v>3.6169633786009452E-2</v>
      </c>
      <c r="FC75" s="276">
        <f t="shared" si="383"/>
        <v>5.9108574792847972E-2</v>
      </c>
      <c r="FD75" s="276">
        <f t="shared" si="384"/>
        <v>8.1086217708568997E-2</v>
      </c>
      <c r="FE75" s="276">
        <f t="shared" si="385"/>
        <v>2.6717305540315216E-2</v>
      </c>
      <c r="FF75" s="276">
        <f t="shared" si="386"/>
        <v>3.2786099779182676E-2</v>
      </c>
      <c r="FG75" s="276">
        <f t="shared" si="387"/>
        <v>3.8780440945752045E-2</v>
      </c>
      <c r="FH75" s="276">
        <f t="shared" si="388"/>
        <v>4.4701242443865398E-2</v>
      </c>
      <c r="FI75" s="276">
        <f t="shared" si="389"/>
        <v>5.0549406471560247E-2</v>
      </c>
      <c r="FJ75" s="276">
        <f t="shared" si="390"/>
        <v>0.10568290375496636</v>
      </c>
      <c r="FK75" s="276">
        <f t="shared" si="391"/>
        <v>0.11474254573475019</v>
      </c>
      <c r="FL75" s="276">
        <f t="shared" si="392"/>
        <v>0.12354997724121439</v>
      </c>
      <c r="FM75" s="276">
        <f t="shared" si="393"/>
        <v>0.13211221953667743</v>
      </c>
      <c r="FN75" s="276">
        <f t="shared" si="394"/>
        <v>0.14043609841923355</v>
      </c>
      <c r="FO75" s="276">
        <f t="shared" si="395"/>
        <v>9.5144090040738455E-2</v>
      </c>
      <c r="FP75" s="276">
        <f t="shared" si="396"/>
        <v>0.12915064251898903</v>
      </c>
      <c r="FQ75" s="276">
        <f t="shared" si="397"/>
        <v>0.16254208918936769</v>
      </c>
      <c r="FR75" s="276">
        <f t="shared" si="398"/>
        <v>0.19532955600047275</v>
      </c>
      <c r="FS75" s="277">
        <f t="shared" si="399"/>
        <v>0.22752396765628624</v>
      </c>
      <c r="FT75" s="74">
        <f>SUM($EF75:EF75)</f>
        <v>0</v>
      </c>
      <c r="FU75" s="276">
        <f>SUM($EF75:EG75)</f>
        <v>1.3391087376676443E-2</v>
      </c>
      <c r="FV75" s="276">
        <f>SUM($EF75:EH75)</f>
        <v>5.2962799565347204E-2</v>
      </c>
      <c r="FW75" s="276">
        <f>SUM($EF75:EI75)</f>
        <v>0.1175390593082523</v>
      </c>
      <c r="FX75" s="276">
        <f>SUM($EF75:EJ75)</f>
        <v>0.20599662069623986</v>
      </c>
      <c r="FY75" s="276">
        <f>SUM($EF75:EK75)</f>
        <v>0.24618378241779987</v>
      </c>
      <c r="FZ75" s="276">
        <f>SUM($EF75:EL75)</f>
        <v>0.29531206805384358</v>
      </c>
      <c r="GA75" s="276">
        <f>SUM($EF75:EM75)</f>
        <v>0.35321859896150964</v>
      </c>
      <c r="GB75" s="276">
        <f>SUM($EF75:EN75)</f>
        <v>0.41974346362517428</v>
      </c>
      <c r="GC75" s="276">
        <f>SUM($EF75:EO75)</f>
        <v>0.4947296636048954</v>
      </c>
      <c r="GD75" s="276">
        <f>SUM($EF75:EP75)</f>
        <v>0.63088937187745797</v>
      </c>
      <c r="GE75" s="276">
        <f>SUM($EF75:EQ75)</f>
        <v>0.77794626516233545</v>
      </c>
      <c r="GF75" s="276">
        <f>SUM($EF75:ER75)</f>
        <v>0.93550693608582303</v>
      </c>
      <c r="GG75" s="276">
        <f>SUM($EF75:ES75)</f>
        <v>1.1031921799661506</v>
      </c>
      <c r="GH75" s="276">
        <f>SUM($EF75:ET75)</f>
        <v>1.2806364820715472</v>
      </c>
      <c r="GI75" s="276">
        <f>SUM($EF75:EU75)</f>
        <v>1.4296743415144557</v>
      </c>
      <c r="GJ75" s="276">
        <f>SUM($EF75:EV75)</f>
        <v>1.6325633991808652</v>
      </c>
      <c r="GK75" s="276">
        <f>SUM($EF75:EW75)</f>
        <v>1.8877357934591963</v>
      </c>
      <c r="GL75" s="276">
        <f>SUM($EF75:EX75)</f>
        <v>2.1936693105621363</v>
      </c>
      <c r="GM75" s="276">
        <f>SUM($EF75:EY75)</f>
        <v>2.5488860555038197</v>
      </c>
      <c r="GN75" s="74">
        <f>SUM($EZ75:EZ75)</f>
        <v>0</v>
      </c>
      <c r="GO75" s="276">
        <f>SUM($EZ75:FA75)</f>
        <v>1.222734768494531E-2</v>
      </c>
      <c r="GP75" s="276">
        <f>SUM($EZ75:FB75)</f>
        <v>4.839698147095476E-2</v>
      </c>
      <c r="GQ75" s="276">
        <f>SUM($EZ75:FC75)</f>
        <v>0.10750555626380273</v>
      </c>
      <c r="GR75" s="276">
        <f>SUM($EZ75:FD75)</f>
        <v>0.18859177397237173</v>
      </c>
      <c r="GS75" s="276">
        <f>SUM($EZ75:FE75)</f>
        <v>0.21530907951268694</v>
      </c>
      <c r="GT75" s="276">
        <f>SUM($EZ75:FF75)</f>
        <v>0.24809517929186961</v>
      </c>
      <c r="GU75" s="276">
        <f>SUM($EZ75:FG75)</f>
        <v>0.28687562023762164</v>
      </c>
      <c r="GV75" s="276">
        <f>SUM($EZ75:FH75)</f>
        <v>0.33157686268148706</v>
      </c>
      <c r="GW75" s="276">
        <f>SUM($EZ75:FI75)</f>
        <v>0.38212626915304732</v>
      </c>
      <c r="GX75" s="276">
        <f>SUM($EZ75:FJ75)</f>
        <v>0.48780917290801368</v>
      </c>
      <c r="GY75" s="276">
        <f>SUM($EZ75:FK75)</f>
        <v>0.60255171864276391</v>
      </c>
      <c r="GZ75" s="276">
        <f>SUM($EZ75:FL75)</f>
        <v>0.72610169588397833</v>
      </c>
      <c r="HA75" s="276">
        <f>SUM($EZ75:FM75)</f>
        <v>0.85821391542065573</v>
      </c>
      <c r="HB75" s="276">
        <f>SUM($EZ75:FN75)</f>
        <v>0.99865001383988927</v>
      </c>
      <c r="HC75" s="276">
        <f>SUM($EZ75:FO75)</f>
        <v>1.0937941038806278</v>
      </c>
      <c r="HD75" s="276">
        <f>SUM($EZ75:FP75)</f>
        <v>1.2229447463996168</v>
      </c>
      <c r="HE75" s="276">
        <f>SUM($EZ75:FQ75)</f>
        <v>1.3854868355889844</v>
      </c>
      <c r="HF75" s="276">
        <f>SUM($EZ75:FR75)</f>
        <v>1.5808163915894573</v>
      </c>
      <c r="HG75" s="277">
        <f>SUM($EZ75:FS75)</f>
        <v>1.8083403592457437</v>
      </c>
      <c r="HH75" s="74">
        <f t="shared" si="256"/>
        <v>0</v>
      </c>
      <c r="HI75" s="276">
        <f t="shared" si="400"/>
        <v>0.58280619833760927</v>
      </c>
      <c r="HJ75" s="276">
        <f t="shared" si="401"/>
        <v>1.1394317718632243</v>
      </c>
      <c r="HK75" s="276">
        <f t="shared" si="402"/>
        <v>1.671052797834605</v>
      </c>
      <c r="HL75" s="276">
        <f t="shared" si="403"/>
        <v>2.178792522160903</v>
      </c>
      <c r="HM75" s="276">
        <f t="shared" si="404"/>
        <v>2.4313649660462464</v>
      </c>
      <c r="HN75" s="276">
        <f t="shared" si="405"/>
        <v>2.913241394695917</v>
      </c>
      <c r="HO75" s="276">
        <f t="shared" si="406"/>
        <v>3.3863395780739656</v>
      </c>
      <c r="HP75" s="276">
        <f t="shared" si="407"/>
        <v>3.8508194276960155</v>
      </c>
      <c r="HQ75" s="276">
        <f t="shared" si="408"/>
        <v>4.3068379420020086</v>
      </c>
      <c r="HR75" s="276">
        <f t="shared" si="409"/>
        <v>3.8543983605779717</v>
      </c>
      <c r="HS75" s="276">
        <f t="shared" si="410"/>
        <v>4.1453476815788086</v>
      </c>
      <c r="HT75" s="276">
        <f t="shared" si="411"/>
        <v>4.4257932249410352</v>
      </c>
      <c r="HU75" s="276">
        <f t="shared" si="412"/>
        <v>4.6961141953464214</v>
      </c>
      <c r="HV75" s="276">
        <f t="shared" si="413"/>
        <v>4.9566761075267385</v>
      </c>
      <c r="HW75" s="276">
        <f t="shared" si="414"/>
        <v>5.9692817582577113</v>
      </c>
      <c r="HX75" s="276">
        <f t="shared" si="415"/>
        <v>7.7650527005913021</v>
      </c>
      <c r="HY75" s="276">
        <f t="shared" si="416"/>
        <v>9.5085403063129714</v>
      </c>
      <c r="HZ75" s="276">
        <f t="shared" si="417"/>
        <v>11.201266789210031</v>
      </c>
      <c r="IA75" s="277">
        <f t="shared" si="418"/>
        <v>12.844710044268346</v>
      </c>
      <c r="IB75" s="276">
        <f t="shared" si="419"/>
        <v>0</v>
      </c>
      <c r="IC75" s="276">
        <f t="shared" si="420"/>
        <v>0.5713219380293405</v>
      </c>
      <c r="ID75" s="276">
        <f t="shared" si="421"/>
        <v>1.1187015899576169</v>
      </c>
      <c r="IE75" s="276">
        <f t="shared" si="422"/>
        <v>1.6431423008790549</v>
      </c>
      <c r="IF75" s="276">
        <f t="shared" si="423"/>
        <v>2.1456053688847718</v>
      </c>
      <c r="IG75" s="276">
        <f t="shared" si="424"/>
        <v>2.4117523080651151</v>
      </c>
      <c r="IH75" s="276">
        <f t="shared" si="425"/>
        <v>2.9003610654287897</v>
      </c>
      <c r="II75" s="276">
        <f t="shared" si="426"/>
        <v>3.3829754816258948</v>
      </c>
      <c r="IJ75" s="276">
        <f t="shared" si="427"/>
        <v>3.8596690963248865</v>
      </c>
      <c r="IK75" s="276">
        <f t="shared" si="428"/>
        <v>4.3305145469961834</v>
      </c>
      <c r="IL75" s="276">
        <f t="shared" si="429"/>
        <v>3.9061052748881697</v>
      </c>
      <c r="IM75" s="276">
        <f t="shared" si="430"/>
        <v>4.2224766577248483</v>
      </c>
      <c r="IN75" s="276">
        <f t="shared" si="431"/>
        <v>4.530040609055062</v>
      </c>
      <c r="IO75" s="276">
        <f t="shared" si="432"/>
        <v>4.8290423180898134</v>
      </c>
      <c r="IP75" s="276">
        <f t="shared" si="433"/>
        <v>5.1197201482420081</v>
      </c>
      <c r="IQ75" s="276">
        <f t="shared" si="434"/>
        <v>6.1525731135633768</v>
      </c>
      <c r="IR75" s="276">
        <f t="shared" si="435"/>
        <v>7.9986424710443886</v>
      </c>
      <c r="IS75" s="276">
        <f t="shared" si="436"/>
        <v>9.8113203818550208</v>
      </c>
      <c r="IT75" s="276">
        <f t="shared" si="437"/>
        <v>11.591210825854548</v>
      </c>
      <c r="IU75" s="277">
        <f t="shared" si="438"/>
        <v>13.338906858198262</v>
      </c>
      <c r="IV75" s="74">
        <f t="shared" si="261"/>
        <v>2.7389907425767066</v>
      </c>
      <c r="IW75" s="275">
        <f t="shared" si="262"/>
        <v>10.774431653646385</v>
      </c>
      <c r="IX75" s="275">
        <f t="shared" si="263"/>
        <v>17.778443776449855</v>
      </c>
      <c r="IY75" s="275">
        <f t="shared" si="264"/>
        <v>42.955106306581911</v>
      </c>
      <c r="IZ75" s="275">
        <f t="shared" si="265"/>
        <v>10.430622057557649</v>
      </c>
      <c r="JA75" s="275">
        <f t="shared" si="266"/>
        <v>18.561743119813713</v>
      </c>
      <c r="JB75" s="74">
        <f t="shared" si="267"/>
        <v>2.7504641446459823</v>
      </c>
      <c r="JC75" s="275">
        <f t="shared" si="268"/>
        <v>10.9542176256037</v>
      </c>
      <c r="JD75" s="275">
        <f t="shared" si="269"/>
        <v>18.452712035924414</v>
      </c>
      <c r="JE75" s="275">
        <f t="shared" si="270"/>
        <v>44.915957537103239</v>
      </c>
      <c r="JF75" s="275">
        <f t="shared" si="271"/>
        <v>10.7191312687247</v>
      </c>
      <c r="JG75" s="275">
        <f t="shared" si="272"/>
        <v>19.268337835819334</v>
      </c>
      <c r="JH75" s="524">
        <f t="shared" si="273"/>
        <v>41.564412516860102</v>
      </c>
      <c r="JI75" s="525">
        <f t="shared" si="274"/>
        <v>84.490738902216606</v>
      </c>
      <c r="JJ75" s="524">
        <f t="shared" si="275"/>
        <v>41.922383175397215</v>
      </c>
      <c r="JK75" s="525">
        <f t="shared" si="276"/>
        <v>86.281831998615729</v>
      </c>
      <c r="JL75" s="524">
        <f t="shared" si="277"/>
        <v>83.486795692257317</v>
      </c>
      <c r="JM75" s="525">
        <f t="shared" si="278"/>
        <v>170.77257090083233</v>
      </c>
      <c r="JN75" s="7">
        <f t="shared" si="439"/>
        <v>2.2792864959114363</v>
      </c>
      <c r="JO75" s="7">
        <f t="shared" si="440"/>
        <v>4.3572264147495634</v>
      </c>
    </row>
    <row r="76" spans="1:275" s="3" customFormat="1" ht="13.5" customHeight="1" x14ac:dyDescent="0.2">
      <c r="A76" s="3" t="str">
        <f>'2021 estimates'!B76</f>
        <v>Gambia</v>
      </c>
      <c r="B76" s="3" t="str">
        <f>VLOOKUP(A76,'2021 estimates'!$B$4:$C$218,2)</f>
        <v>AFR</v>
      </c>
      <c r="C76" s="371" t="str">
        <f>VLOOKUP(A76,'2021 estimates'!$B$4:$F$218,4,FALSE)</f>
        <v>Sub-Saharan Africa</v>
      </c>
      <c r="D76" s="695">
        <f>'2021 estimates'!Q76</f>
        <v>35.892884594277596</v>
      </c>
      <c r="E76" s="4">
        <f>'2021 estimates'!R76</f>
        <v>18.009521202124521</v>
      </c>
      <c r="F76" s="47">
        <f>1000*'2021 estimates'!G76/5</f>
        <v>42188.800000000003</v>
      </c>
      <c r="G76" s="47">
        <f t="shared" si="279"/>
        <v>42188.800000000003</v>
      </c>
      <c r="H76" s="47">
        <f>1000*'2021 estimates'!H76/5</f>
        <v>36615.800000000003</v>
      </c>
      <c r="I76" s="47">
        <f>1000*'2021 estimates'!I76/5</f>
        <v>31182.6</v>
      </c>
      <c r="J76" s="47">
        <f>1000*'2021 estimates'!J76/5</f>
        <v>26480.2</v>
      </c>
      <c r="K76" s="47">
        <f>1000*'2021 estimates'!K76/5</f>
        <v>41362.400000000001</v>
      </c>
      <c r="L76" s="73">
        <f t="shared" si="280"/>
        <v>41362.400000000001</v>
      </c>
      <c r="M76" s="47">
        <f>1000*'2021 estimates'!L76/5</f>
        <v>35905</v>
      </c>
      <c r="N76" s="47">
        <f>1000*'2021 estimates'!M76/5</f>
        <v>30695.200000000001</v>
      </c>
      <c r="O76" s="47">
        <f>1000*'2021 estimates'!N76/5</f>
        <v>26381</v>
      </c>
      <c r="P76" s="22">
        <v>0</v>
      </c>
      <c r="Q76" s="124">
        <f>IF('2021 estimates'!AD76&lt;&gt;"",'2021 estimates'!AD76*5/4,IF('2021 estimates'!AL76&lt;&gt;"",'2021 estimates'!AL76*15/14,'2021 estimates'!AN76*15/14))/100000</f>
        <v>4.0714285714285717E-6</v>
      </c>
      <c r="R76" s="124">
        <f>IF('2021 estimates'!AE76&lt;&gt;"",'2021 estimates'!AE76,IF('2021 estimates'!AL76&lt;&gt;"",'2021 estimates'!AL76*15/14,'2021 estimates'!AN76*15/14))/100000</f>
        <v>4.0714285714285717E-6</v>
      </c>
      <c r="S76" s="124">
        <f>IF('2021 estimates'!AF76&lt;&gt;"",'2021 estimates'!AF76,IF('2021 estimates'!AL76&lt;&gt;"",'2021 estimates'!AL76*15/14,'2021 estimates'!AN76*15/14))/100000</f>
        <v>4.0714285714285717E-6</v>
      </c>
      <c r="T76" s="124">
        <f>IF('2021 estimates'!AG76&lt;&gt;"",'2021 estimates'!AG76,'2021 estimates'!$AP76)/100000</f>
        <v>2.2463318665579138E-5</v>
      </c>
      <c r="U76" s="22">
        <v>0</v>
      </c>
      <c r="V76" s="124">
        <f>IF('2021 estimates'!AH76&lt;&gt;"",'2021 estimates'!AH76*5/4,IF('2021 estimates'!AM76&lt;&gt;"",'2021 estimates'!AM76*15/14,'2021 estimates'!AN76*15/14))/100000</f>
        <v>4.0714285714285717E-6</v>
      </c>
      <c r="W76" s="124">
        <f>IF('2021 estimates'!AI76&lt;&gt;"",'2021 estimates'!AI76,IF('2021 estimates'!AM76&lt;&gt;"",'2021 estimates'!AM76*15/14,'2021 estimates'!AN76*15/14))/100000</f>
        <v>4.0714285714285717E-6</v>
      </c>
      <c r="X76" s="124">
        <f>IF('2021 estimates'!AJ76&lt;&gt;"",'2021 estimates'!AJ76,IF('2021 estimates'!AM76&lt;&gt;"",'2021 estimates'!AM76*15/14,'2021 estimates'!AN76*15/14))/100000</f>
        <v>4.0714285714285717E-6</v>
      </c>
      <c r="Y76" s="124">
        <f>IF('2021 estimates'!AK76&lt;&gt;"",'2021 estimates'!AK76,'2021 estimates'!$AQ76)/100000</f>
        <v>2.2463318665579138E-5</v>
      </c>
      <c r="Z76" s="81">
        <f>VLOOKUP($A76,'Mortality-WHO Global Health Obs'!$B$3:$Q$218,7,FALSE)</f>
        <v>4.7780000000000003E-2</v>
      </c>
      <c r="AA76" s="82">
        <f>VLOOKUP($A76,'Mortality-WHO Global Health Obs'!$B$3:$Q$218,9,FALSE)</f>
        <v>6.2199999999999998E-3</v>
      </c>
      <c r="AB76" s="82">
        <f>VLOOKUP($A76,'Mortality-WHO Global Health Obs'!$B$3:$Q$218,11,FALSE)</f>
        <v>1.66E-3</v>
      </c>
      <c r="AC76" s="82">
        <f>VLOOKUP($A76,'Mortality-WHO Global Health Obs'!$B$3:$Q$218,13,FALSE)</f>
        <v>8.8999999999999995E-4</v>
      </c>
      <c r="AD76" s="82">
        <f>VLOOKUP($A76,'Mortality-WHO Global Health Obs'!$B$3:$Q$218,15,FALSE)</f>
        <v>2.6700000000000001E-3</v>
      </c>
      <c r="AE76" s="81">
        <f>VLOOKUP($A76,'Mortality-WHO Global Health Obs'!$B$3:$Q$218,8,FALSE)</f>
        <v>3.9620000000000002E-2</v>
      </c>
      <c r="AF76" s="82">
        <f>VLOOKUP($A76,'Mortality-WHO Global Health Obs'!$B$3:$Q$218,10,FALSE)</f>
        <v>6.13E-3</v>
      </c>
      <c r="AG76" s="82">
        <f>VLOOKUP($A76,'Mortality-WHO Global Health Obs'!$B$3:$Q$218,12,FALSE)</f>
        <v>1.89E-3</v>
      </c>
      <c r="AH76" s="82">
        <f>VLOOKUP($A76,'Mortality-WHO Global Health Obs'!$B$3:$Q$218,14,FALSE)</f>
        <v>8.7000000000000001E-4</v>
      </c>
      <c r="AI76" s="82">
        <f>VLOOKUP($A76,'Mortality-WHO Global Health Obs'!$B$3:$Q$218,16,FALSE)</f>
        <v>2.7299999999999998E-3</v>
      </c>
      <c r="AJ76" s="81">
        <f t="shared" si="281"/>
        <v>0.86049492303750963</v>
      </c>
      <c r="AK76" s="82">
        <f t="shared" si="281"/>
        <v>0.11201922187721451</v>
      </c>
      <c r="AL76" s="82">
        <f t="shared" si="281"/>
        <v>2.9895805195526703E-2</v>
      </c>
      <c r="AM76" s="82">
        <f t="shared" si="281"/>
        <v>1.6028473869890824E-2</v>
      </c>
      <c r="AN76" s="82">
        <f t="shared" si="281"/>
        <v>4.8085421609672475E-2</v>
      </c>
      <c r="AO76" s="81">
        <f t="shared" si="257"/>
        <v>0.7135372300281736</v>
      </c>
      <c r="AP76" s="82">
        <f t="shared" si="257"/>
        <v>0.11039836496902332</v>
      </c>
      <c r="AQ76" s="82">
        <f t="shared" si="257"/>
        <v>3.4037995072015347E-2</v>
      </c>
      <c r="AR76" s="82">
        <f t="shared" si="257"/>
        <v>1.5668283445848332E-2</v>
      </c>
      <c r="AS76" s="82">
        <f t="shared" si="257"/>
        <v>4.9165992881799937E-2</v>
      </c>
      <c r="AT76" s="272">
        <f t="shared" si="258"/>
        <v>0</v>
      </c>
      <c r="AU76" s="266">
        <f t="shared" si="248"/>
        <v>0.17176868571428575</v>
      </c>
      <c r="AV76" s="266">
        <f t="shared" si="249"/>
        <v>0.14907861428571431</v>
      </c>
      <c r="AW76" s="266">
        <f t="shared" si="250"/>
        <v>0.12695772857142856</v>
      </c>
      <c r="AX76" s="266">
        <f t="shared" si="251"/>
        <v>0.59483317092826871</v>
      </c>
      <c r="AY76" s="272">
        <f t="shared" si="259"/>
        <v>0</v>
      </c>
      <c r="AZ76" s="266">
        <f t="shared" si="252"/>
        <v>0.16840405714285717</v>
      </c>
      <c r="BA76" s="266">
        <f t="shared" si="253"/>
        <v>0.14618464285714286</v>
      </c>
      <c r="BB76" s="266">
        <f t="shared" si="254"/>
        <v>0.1249733142857143</v>
      </c>
      <c r="BC76" s="266">
        <f t="shared" si="255"/>
        <v>0.5926048097166432</v>
      </c>
      <c r="BD76" s="74">
        <f t="shared" si="260"/>
        <v>0</v>
      </c>
      <c r="BE76" s="515">
        <f t="shared" si="282"/>
        <v>0</v>
      </c>
      <c r="BF76" s="515">
        <f t="shared" si="283"/>
        <v>0.16266727047157153</v>
      </c>
      <c r="BG76" s="515">
        <f t="shared" si="284"/>
        <v>0.30809621407577337</v>
      </c>
      <c r="BH76" s="515">
        <f t="shared" si="285"/>
        <v>0.43811362677669097</v>
      </c>
      <c r="BI76" s="515">
        <f t="shared" si="286"/>
        <v>0.48112456603276316</v>
      </c>
      <c r="BJ76" s="515">
        <f t="shared" si="287"/>
        <v>0.61383702011280183</v>
      </c>
      <c r="BK76" s="515">
        <f t="shared" si="288"/>
        <v>0.74264064839074306</v>
      </c>
      <c r="BL76" s="515">
        <f t="shared" si="289"/>
        <v>0.86765057886461117</v>
      </c>
      <c r="BM76" s="515">
        <f t="shared" si="290"/>
        <v>0.98897854862769352</v>
      </c>
      <c r="BN76" s="515">
        <f t="shared" si="291"/>
        <v>0.9425114994752597</v>
      </c>
      <c r="BO76" s="515">
        <f t="shared" si="292"/>
        <v>1.0534732756018541</v>
      </c>
      <c r="BP76" s="515">
        <f t="shared" si="293"/>
        <v>1.1626706816528947</v>
      </c>
      <c r="BQ76" s="515">
        <f t="shared" si="294"/>
        <v>1.2701317723502161</v>
      </c>
      <c r="BR76" s="515">
        <f t="shared" si="295"/>
        <v>1.3758841563258968</v>
      </c>
      <c r="BS76" s="515">
        <f t="shared" si="296"/>
        <v>1.2567747550282655</v>
      </c>
      <c r="BT76" s="515">
        <f t="shared" si="297"/>
        <v>1.7786423295790725</v>
      </c>
      <c r="BU76" s="515">
        <f t="shared" si="298"/>
        <v>2.2760094595481366</v>
      </c>
      <c r="BV76" s="515">
        <f t="shared" si="299"/>
        <v>2.7500263826853688</v>
      </c>
      <c r="BW76" s="516">
        <f t="shared" si="300"/>
        <v>3.201789335807069</v>
      </c>
      <c r="BX76" s="515">
        <v>0</v>
      </c>
      <c r="BY76" s="515">
        <f t="shared" si="301"/>
        <v>0</v>
      </c>
      <c r="BZ76" s="515">
        <f t="shared" si="302"/>
        <v>0.15960303692290881</v>
      </c>
      <c r="CA76" s="515">
        <f t="shared" si="303"/>
        <v>0.30252393947262851</v>
      </c>
      <c r="CB76" s="515">
        <f t="shared" si="304"/>
        <v>0.43050636875116899</v>
      </c>
      <c r="CC76" s="515">
        <f t="shared" si="305"/>
        <v>0.47318909929395597</v>
      </c>
      <c r="CD76" s="515">
        <f t="shared" si="306"/>
        <v>0.60109231443297928</v>
      </c>
      <c r="CE76" s="515">
        <f t="shared" si="307"/>
        <v>0.72471522038743152</v>
      </c>
      <c r="CF76" s="515">
        <f t="shared" si="308"/>
        <v>0.84420105864421047</v>
      </c>
      <c r="CG76" s="515">
        <f t="shared" si="309"/>
        <v>0.95968827708239646</v>
      </c>
      <c r="CH76" s="515">
        <f t="shared" si="310"/>
        <v>0.91586397169565537</v>
      </c>
      <c r="CI76" s="515">
        <f t="shared" si="311"/>
        <v>1.0256276764120071</v>
      </c>
      <c r="CJ76" s="515">
        <f t="shared" si="312"/>
        <v>1.133684975424297</v>
      </c>
      <c r="CK76" s="515">
        <f t="shared" si="313"/>
        <v>1.2400623968133182</v>
      </c>
      <c r="CL76" s="515">
        <f t="shared" si="314"/>
        <v>1.3447860562496912</v>
      </c>
      <c r="CM76" s="515">
        <f t="shared" si="315"/>
        <v>1.244382384291169</v>
      </c>
      <c r="CN76" s="515">
        <f t="shared" si="316"/>
        <v>1.7630698947289047</v>
      </c>
      <c r="CO76" s="515">
        <f t="shared" si="317"/>
        <v>2.2568723798770596</v>
      </c>
      <c r="CP76" s="515">
        <f t="shared" si="318"/>
        <v>2.7269837464158631</v>
      </c>
      <c r="CQ76" s="516">
        <f t="shared" si="319"/>
        <v>3.1745406210692448</v>
      </c>
      <c r="CR76" s="515">
        <f t="shared" si="320"/>
        <v>0</v>
      </c>
      <c r="CS76" s="515">
        <f t="shared" si="321"/>
        <v>8.5884342857142873E-2</v>
      </c>
      <c r="CT76" s="515">
        <f t="shared" si="322"/>
        <v>0.24855161332871439</v>
      </c>
      <c r="CU76" s="515">
        <f t="shared" si="323"/>
        <v>0.39398055693291623</v>
      </c>
      <c r="CV76" s="515">
        <f t="shared" si="324"/>
        <v>0.52399796963383383</v>
      </c>
      <c r="CW76" s="515">
        <f t="shared" si="325"/>
        <v>0.55566387317562027</v>
      </c>
      <c r="CX76" s="515">
        <f t="shared" si="326"/>
        <v>0.688376327255659</v>
      </c>
      <c r="CY76" s="515">
        <f t="shared" si="327"/>
        <v>0.81717995553360023</v>
      </c>
      <c r="CZ76" s="515">
        <f t="shared" si="328"/>
        <v>0.94218988600746834</v>
      </c>
      <c r="DA76" s="515">
        <f t="shared" si="329"/>
        <v>1.0635178557705507</v>
      </c>
      <c r="DB76" s="515">
        <f t="shared" si="330"/>
        <v>1.0059903637609739</v>
      </c>
      <c r="DC76" s="515">
        <f t="shared" si="331"/>
        <v>1.1169521398875684</v>
      </c>
      <c r="DD76" s="515">
        <f t="shared" si="332"/>
        <v>1.2261495459386089</v>
      </c>
      <c r="DE76" s="515">
        <f t="shared" si="333"/>
        <v>1.3336106366359304</v>
      </c>
      <c r="DF76" s="515">
        <f t="shared" si="334"/>
        <v>1.439363020611611</v>
      </c>
      <c r="DG76" s="515">
        <f t="shared" si="335"/>
        <v>1.5541913404923999</v>
      </c>
      <c r="DH76" s="515">
        <f t="shared" si="336"/>
        <v>2.0760589150432067</v>
      </c>
      <c r="DI76" s="515">
        <f t="shared" si="337"/>
        <v>2.5734260450122708</v>
      </c>
      <c r="DJ76" s="515">
        <f t="shared" si="338"/>
        <v>3.047442968149503</v>
      </c>
      <c r="DK76" s="516">
        <f t="shared" si="339"/>
        <v>3.4992059212712032</v>
      </c>
      <c r="DL76" s="515">
        <f t="shared" si="340"/>
        <v>0</v>
      </c>
      <c r="DM76" s="515">
        <f t="shared" si="341"/>
        <v>8.4202028571428583E-2</v>
      </c>
      <c r="DN76" s="515">
        <f t="shared" si="342"/>
        <v>0.24380506549433739</v>
      </c>
      <c r="DO76" s="515">
        <f t="shared" si="343"/>
        <v>0.38672596804405712</v>
      </c>
      <c r="DP76" s="515">
        <f t="shared" si="344"/>
        <v>0.51470839732259754</v>
      </c>
      <c r="DQ76" s="515">
        <f t="shared" si="345"/>
        <v>0.54628142072252739</v>
      </c>
      <c r="DR76" s="515">
        <f t="shared" si="346"/>
        <v>0.67418463586155075</v>
      </c>
      <c r="DS76" s="515">
        <f t="shared" si="347"/>
        <v>0.797807541816003</v>
      </c>
      <c r="DT76" s="515">
        <f t="shared" si="348"/>
        <v>0.91729338007278194</v>
      </c>
      <c r="DU76" s="515">
        <f t="shared" si="349"/>
        <v>1.0327805985109679</v>
      </c>
      <c r="DV76" s="515">
        <f t="shared" si="350"/>
        <v>0.97835062883851254</v>
      </c>
      <c r="DW76" s="515">
        <f t="shared" si="351"/>
        <v>1.0881143335548642</v>
      </c>
      <c r="DX76" s="515">
        <f t="shared" si="352"/>
        <v>1.1961716325671541</v>
      </c>
      <c r="DY76" s="515">
        <f t="shared" si="353"/>
        <v>1.3025490539561753</v>
      </c>
      <c r="DZ76" s="515">
        <f t="shared" si="354"/>
        <v>1.4072727133925482</v>
      </c>
      <c r="EA76" s="515">
        <f t="shared" si="355"/>
        <v>1.5406847891494906</v>
      </c>
      <c r="EB76" s="515">
        <f t="shared" si="356"/>
        <v>2.0593722995872263</v>
      </c>
      <c r="EC76" s="515">
        <f t="shared" si="357"/>
        <v>2.553174784735381</v>
      </c>
      <c r="ED76" s="515">
        <f t="shared" si="358"/>
        <v>3.0232861512741849</v>
      </c>
      <c r="EE76" s="516">
        <f t="shared" si="359"/>
        <v>3.4708430259275662</v>
      </c>
      <c r="EF76" s="276">
        <f t="shared" si="360"/>
        <v>0</v>
      </c>
      <c r="EG76" s="276">
        <f t="shared" si="361"/>
        <v>9.1014152427142253E-3</v>
      </c>
      <c r="EH76" s="276">
        <f t="shared" si="362"/>
        <v>2.6339742110083945E-2</v>
      </c>
      <c r="EI76" s="276">
        <f t="shared" si="363"/>
        <v>4.1751273013368111E-2</v>
      </c>
      <c r="EJ76" s="276">
        <f t="shared" si="364"/>
        <v>5.5529598868905364E-2</v>
      </c>
      <c r="EK76" s="276">
        <f t="shared" si="365"/>
        <v>1.6366160205675658E-2</v>
      </c>
      <c r="EL76" s="276">
        <f t="shared" si="366"/>
        <v>2.0274986007773142E-2</v>
      </c>
      <c r="EM76" s="276">
        <f t="shared" si="367"/>
        <v>2.4068683811846202E-2</v>
      </c>
      <c r="EN76" s="276">
        <f t="shared" si="368"/>
        <v>2.7750644522632009E-2</v>
      </c>
      <c r="EO76" s="276">
        <f t="shared" si="369"/>
        <v>3.1324159171377937E-2</v>
      </c>
      <c r="EP76" s="276">
        <f t="shared" si="370"/>
        <v>1.5995952444834066E-2</v>
      </c>
      <c r="EQ76" s="276">
        <f t="shared" si="371"/>
        <v>1.7760322520387849E-2</v>
      </c>
      <c r="ER76" s="276">
        <f t="shared" si="372"/>
        <v>1.9496637874106989E-2</v>
      </c>
      <c r="ES76" s="276">
        <f t="shared" si="373"/>
        <v>2.1205344595747893E-2</v>
      </c>
      <c r="ET76" s="276">
        <f t="shared" si="374"/>
        <v>2.2886881681926929E-2</v>
      </c>
      <c r="EU76" s="276">
        <f t="shared" si="375"/>
        <v>7.2965596377461681E-2</v>
      </c>
      <c r="EV76" s="276">
        <f t="shared" si="376"/>
        <v>9.7466040959204775E-2</v>
      </c>
      <c r="EW76" s="276">
        <f t="shared" si="377"/>
        <v>0.12081624779103645</v>
      </c>
      <c r="EX76" s="276">
        <f t="shared" si="378"/>
        <v>0.14307021780656859</v>
      </c>
      <c r="EY76" s="277">
        <f t="shared" si="379"/>
        <v>0.16427941672368823</v>
      </c>
      <c r="EZ76" s="276">
        <f t="shared" si="380"/>
        <v>0</v>
      </c>
      <c r="FA76" s="276">
        <f t="shared" si="381"/>
        <v>8.8010202199483491E-3</v>
      </c>
      <c r="FB76" s="276">
        <f t="shared" si="382"/>
        <v>2.5483154593137498E-2</v>
      </c>
      <c r="FC76" s="276">
        <f t="shared" si="383"/>
        <v>4.0421627864316668E-2</v>
      </c>
      <c r="FD76" s="276">
        <f t="shared" si="384"/>
        <v>5.3798692134484925E-2</v>
      </c>
      <c r="FE76" s="276">
        <f t="shared" si="385"/>
        <v>1.828142771811956E-2</v>
      </c>
      <c r="FF76" s="276">
        <f t="shared" si="386"/>
        <v>2.2561736902690602E-2</v>
      </c>
      <c r="FG76" s="276">
        <f t="shared" si="387"/>
        <v>2.6698804600363838E-2</v>
      </c>
      <c r="FH76" s="276">
        <f t="shared" si="388"/>
        <v>3.0697424418956822E-2</v>
      </c>
      <c r="FI76" s="276">
        <f t="shared" si="389"/>
        <v>3.4562229547148722E-2</v>
      </c>
      <c r="FJ76" s="276">
        <f t="shared" si="390"/>
        <v>1.520960956936258E-2</v>
      </c>
      <c r="FK76" s="276">
        <f t="shared" si="391"/>
        <v>1.6916015273424404E-2</v>
      </c>
      <c r="FL76" s="276">
        <f t="shared" si="392"/>
        <v>1.8595892896693226E-2</v>
      </c>
      <c r="FM76" s="276">
        <f t="shared" si="393"/>
        <v>2.0249654849341426E-2</v>
      </c>
      <c r="FN76" s="276">
        <f t="shared" si="394"/>
        <v>2.1877707130140884E-2</v>
      </c>
      <c r="FO76" s="276">
        <f t="shared" si="395"/>
        <v>7.3917299278907375E-2</v>
      </c>
      <c r="FP76" s="276">
        <f t="shared" si="396"/>
        <v>9.8802324568488156E-2</v>
      </c>
      <c r="FQ76" s="276">
        <f t="shared" si="397"/>
        <v>0.12249344317783971</v>
      </c>
      <c r="FR76" s="276">
        <f t="shared" si="398"/>
        <v>0.14504793506326144</v>
      </c>
      <c r="FS76" s="277">
        <f t="shared" si="399"/>
        <v>0.16652033206560279</v>
      </c>
      <c r="FT76" s="74">
        <f>SUM($EF76:EF76)</f>
        <v>0</v>
      </c>
      <c r="FU76" s="276">
        <f>SUM($EF76:EG76)</f>
        <v>9.1014152427142253E-3</v>
      </c>
      <c r="FV76" s="276">
        <f>SUM($EF76:EH76)</f>
        <v>3.5441157352798167E-2</v>
      </c>
      <c r="FW76" s="276">
        <f>SUM($EF76:EI76)</f>
        <v>7.719243036616627E-2</v>
      </c>
      <c r="FX76" s="276">
        <f>SUM($EF76:EJ76)</f>
        <v>0.13272202923507165</v>
      </c>
      <c r="FY76" s="276">
        <f>SUM($EF76:EK76)</f>
        <v>0.14908818944074731</v>
      </c>
      <c r="FZ76" s="276">
        <f>SUM($EF76:EL76)</f>
        <v>0.16936317544852045</v>
      </c>
      <c r="GA76" s="276">
        <f>SUM($EF76:EM76)</f>
        <v>0.19343185926036666</v>
      </c>
      <c r="GB76" s="276">
        <f>SUM($EF76:EN76)</f>
        <v>0.22118250378299867</v>
      </c>
      <c r="GC76" s="276">
        <f>SUM($EF76:EO76)</f>
        <v>0.25250666295437663</v>
      </c>
      <c r="GD76" s="276">
        <f>SUM($EF76:EP76)</f>
        <v>0.26850261539921072</v>
      </c>
      <c r="GE76" s="276">
        <f>SUM($EF76:EQ76)</f>
        <v>0.28626293791959856</v>
      </c>
      <c r="GF76" s="276">
        <f>SUM($EF76:ER76)</f>
        <v>0.30575957579370555</v>
      </c>
      <c r="GG76" s="276">
        <f>SUM($EF76:ES76)</f>
        <v>0.32696492038945346</v>
      </c>
      <c r="GH76" s="276">
        <f>SUM($EF76:ET76)</f>
        <v>0.34985180207138039</v>
      </c>
      <c r="GI76" s="276">
        <f>SUM($EF76:EU76)</f>
        <v>0.42281739844884209</v>
      </c>
      <c r="GJ76" s="276">
        <f>SUM($EF76:EV76)</f>
        <v>0.52028343940804689</v>
      </c>
      <c r="GK76" s="276">
        <f>SUM($EF76:EW76)</f>
        <v>0.64109968719908328</v>
      </c>
      <c r="GL76" s="276">
        <f>SUM($EF76:EX76)</f>
        <v>0.78416990500565187</v>
      </c>
      <c r="GM76" s="276">
        <f>SUM($EF76:EY76)</f>
        <v>0.94844932172934016</v>
      </c>
      <c r="GN76" s="74">
        <f>SUM($EZ76:EZ76)</f>
        <v>0</v>
      </c>
      <c r="GO76" s="276">
        <f>SUM($EZ76:FA76)</f>
        <v>8.8010202199483491E-3</v>
      </c>
      <c r="GP76" s="276">
        <f>SUM($EZ76:FB76)</f>
        <v>3.4284174813085849E-2</v>
      </c>
      <c r="GQ76" s="276">
        <f>SUM($EZ76:FC76)</f>
        <v>7.4705802677402511E-2</v>
      </c>
      <c r="GR76" s="276">
        <f>SUM($EZ76:FD76)</f>
        <v>0.12850449481188744</v>
      </c>
      <c r="GS76" s="276">
        <f>SUM($EZ76:FE76)</f>
        <v>0.146785922530007</v>
      </c>
      <c r="GT76" s="276">
        <f>SUM($EZ76:FF76)</f>
        <v>0.16934765943269758</v>
      </c>
      <c r="GU76" s="276">
        <f>SUM($EZ76:FG76)</f>
        <v>0.19604646403306142</v>
      </c>
      <c r="GV76" s="276">
        <f>SUM($EZ76:FH76)</f>
        <v>0.22674388845201823</v>
      </c>
      <c r="GW76" s="276">
        <f>SUM($EZ76:FI76)</f>
        <v>0.26130611799916698</v>
      </c>
      <c r="GX76" s="276">
        <f>SUM($EZ76:FJ76)</f>
        <v>0.27651572756852955</v>
      </c>
      <c r="GY76" s="276">
        <f>SUM($EZ76:FK76)</f>
        <v>0.29343174284195395</v>
      </c>
      <c r="GZ76" s="276">
        <f>SUM($EZ76:FL76)</f>
        <v>0.31202763573864717</v>
      </c>
      <c r="HA76" s="276">
        <f>SUM($EZ76:FM76)</f>
        <v>0.33227729058798861</v>
      </c>
      <c r="HB76" s="276">
        <f>SUM($EZ76:FN76)</f>
        <v>0.35415499771812947</v>
      </c>
      <c r="HC76" s="276">
        <f>SUM($EZ76:FO76)</f>
        <v>0.42807229699703686</v>
      </c>
      <c r="HD76" s="276">
        <f>SUM($EZ76:FP76)</f>
        <v>0.526874621565525</v>
      </c>
      <c r="HE76" s="276">
        <f>SUM($EZ76:FQ76)</f>
        <v>0.64936806474336473</v>
      </c>
      <c r="HF76" s="276">
        <f>SUM($EZ76:FR76)</f>
        <v>0.79441599980662614</v>
      </c>
      <c r="HG76" s="277">
        <f>SUM($EZ76:FS76)</f>
        <v>0.96093633187222893</v>
      </c>
      <c r="HH76" s="74">
        <f t="shared" si="256"/>
        <v>0</v>
      </c>
      <c r="HI76" s="276">
        <f t="shared" si="400"/>
        <v>0.16266727047157153</v>
      </c>
      <c r="HJ76" s="276">
        <f t="shared" si="401"/>
        <v>0.30809621407577337</v>
      </c>
      <c r="HK76" s="276">
        <f t="shared" si="402"/>
        <v>0.43811362677669097</v>
      </c>
      <c r="HL76" s="276">
        <f t="shared" si="403"/>
        <v>0.55435271362207128</v>
      </c>
      <c r="HM76" s="276">
        <f t="shared" si="404"/>
        <v>0.61383702011280183</v>
      </c>
      <c r="HN76" s="276">
        <f t="shared" si="405"/>
        <v>0.74264064839074306</v>
      </c>
      <c r="HO76" s="276">
        <f t="shared" si="406"/>
        <v>0.86765057886461117</v>
      </c>
      <c r="HP76" s="276">
        <f t="shared" si="407"/>
        <v>0.98897854862769352</v>
      </c>
      <c r="HQ76" s="276">
        <f t="shared" si="408"/>
        <v>1.1067330037420298</v>
      </c>
      <c r="HR76" s="276">
        <f t="shared" si="409"/>
        <v>1.0534732756018541</v>
      </c>
      <c r="HS76" s="276">
        <f t="shared" si="410"/>
        <v>1.1626706816528947</v>
      </c>
      <c r="HT76" s="276">
        <f t="shared" si="411"/>
        <v>1.2701317723502161</v>
      </c>
      <c r="HU76" s="276">
        <f t="shared" si="412"/>
        <v>1.3758841563258968</v>
      </c>
      <c r="HV76" s="276">
        <f t="shared" si="413"/>
        <v>1.4799550032153983</v>
      </c>
      <c r="HW76" s="276">
        <f t="shared" si="414"/>
        <v>1.7786423295790725</v>
      </c>
      <c r="HX76" s="276">
        <f t="shared" si="415"/>
        <v>2.2760094595481366</v>
      </c>
      <c r="HY76" s="276">
        <f t="shared" si="416"/>
        <v>2.7500263826853688</v>
      </c>
      <c r="HZ76" s="276">
        <f t="shared" si="417"/>
        <v>3.201789335807069</v>
      </c>
      <c r="IA76" s="277">
        <f t="shared" si="418"/>
        <v>3.6323430900116498</v>
      </c>
      <c r="IB76" s="276">
        <f t="shared" si="419"/>
        <v>0</v>
      </c>
      <c r="IC76" s="276">
        <f t="shared" si="420"/>
        <v>0.15960303692290881</v>
      </c>
      <c r="ID76" s="276">
        <f t="shared" si="421"/>
        <v>0.30252393947262851</v>
      </c>
      <c r="IE76" s="276">
        <f t="shared" si="422"/>
        <v>0.43050636875116899</v>
      </c>
      <c r="IF76" s="276">
        <f t="shared" si="423"/>
        <v>0.54511173375954114</v>
      </c>
      <c r="IG76" s="276">
        <f t="shared" si="424"/>
        <v>0.60109231443297928</v>
      </c>
      <c r="IH76" s="276">
        <f t="shared" si="425"/>
        <v>0.72471522038743152</v>
      </c>
      <c r="II76" s="276">
        <f t="shared" si="426"/>
        <v>0.84420105864421047</v>
      </c>
      <c r="IJ76" s="276">
        <f t="shared" si="427"/>
        <v>0.95968827708239646</v>
      </c>
      <c r="IK76" s="276">
        <f t="shared" si="428"/>
        <v>1.0713106903923906</v>
      </c>
      <c r="IL76" s="276">
        <f t="shared" si="429"/>
        <v>1.0256276764120071</v>
      </c>
      <c r="IM76" s="276">
        <f t="shared" si="430"/>
        <v>1.133684975424297</v>
      </c>
      <c r="IN76" s="276">
        <f t="shared" si="431"/>
        <v>1.2400623968133182</v>
      </c>
      <c r="IO76" s="276">
        <f t="shared" si="432"/>
        <v>1.3447860562496912</v>
      </c>
      <c r="IP76" s="276">
        <f t="shared" si="433"/>
        <v>1.4478816634052647</v>
      </c>
      <c r="IQ76" s="276">
        <f t="shared" si="434"/>
        <v>1.7630698947289047</v>
      </c>
      <c r="IR76" s="276">
        <f t="shared" si="435"/>
        <v>2.2568723798770596</v>
      </c>
      <c r="IS76" s="276">
        <f t="shared" si="436"/>
        <v>2.7269837464158631</v>
      </c>
      <c r="IT76" s="276">
        <f t="shared" si="437"/>
        <v>3.1745406210692448</v>
      </c>
      <c r="IU76" s="277">
        <f t="shared" si="438"/>
        <v>3.6006250987202852</v>
      </c>
      <c r="IV76" s="74">
        <f t="shared" si="261"/>
        <v>0.56225987377459019</v>
      </c>
      <c r="IW76" s="275">
        <f t="shared" si="262"/>
        <v>2.188692084227708</v>
      </c>
      <c r="IX76" s="275">
        <f t="shared" si="263"/>
        <v>3.8953731486637997</v>
      </c>
      <c r="IY76" s="275">
        <f t="shared" si="264"/>
        <v>9.4040274847921133</v>
      </c>
      <c r="IZ76" s="275">
        <f t="shared" si="265"/>
        <v>2.2154417022220323</v>
      </c>
      <c r="JA76" s="275">
        <f t="shared" si="266"/>
        <v>4.0125881478645526</v>
      </c>
      <c r="JB76" s="74">
        <f t="shared" si="267"/>
        <v>0.56340503066866376</v>
      </c>
      <c r="JC76" s="275">
        <f t="shared" si="268"/>
        <v>2.1734837852055096</v>
      </c>
      <c r="JD76" s="275">
        <f t="shared" si="269"/>
        <v>3.8612121259674304</v>
      </c>
      <c r="JE76" s="275">
        <f t="shared" si="270"/>
        <v>9.3582278030376393</v>
      </c>
      <c r="JF76" s="275">
        <f t="shared" si="271"/>
        <v>2.1993669806138678</v>
      </c>
      <c r="JG76" s="275">
        <f t="shared" si="272"/>
        <v>3.9890821862198109</v>
      </c>
      <c r="JH76" s="524">
        <f t="shared" si="273"/>
        <v>11.26648218629451</v>
      </c>
      <c r="JI76" s="525">
        <f t="shared" si="274"/>
        <v>23.717508616434117</v>
      </c>
      <c r="JJ76" s="524">
        <f t="shared" si="275"/>
        <v>10.993169899866441</v>
      </c>
      <c r="JK76" s="525">
        <f t="shared" si="276"/>
        <v>23.337140283463238</v>
      </c>
      <c r="JL76" s="524">
        <f t="shared" si="277"/>
        <v>22.259652086160951</v>
      </c>
      <c r="JM76" s="525">
        <f t="shared" si="278"/>
        <v>47.054648899897359</v>
      </c>
      <c r="JN76" s="7">
        <f t="shared" si="439"/>
        <v>0.70400679978950986</v>
      </c>
      <c r="JO76" s="7">
        <f t="shared" si="440"/>
        <v>1.9093856536015692</v>
      </c>
    </row>
    <row r="77" spans="1:275" s="3" customFormat="1" ht="13.5" customHeight="1" x14ac:dyDescent="0.2">
      <c r="A77" s="3" t="str">
        <f>'2021 estimates'!B77</f>
        <v>Georgia</v>
      </c>
      <c r="B77" s="3" t="str">
        <f>VLOOKUP(A77,'2021 estimates'!$B$4:$C$218,2)</f>
        <v>EUR</v>
      </c>
      <c r="C77" s="371" t="str">
        <f>VLOOKUP(A77,'2021 estimates'!$B$4:$F$218,4,FALSE)</f>
        <v>Europe &amp; Central Asia</v>
      </c>
      <c r="D77" s="695">
        <f>'2021 estimates'!Q77</f>
        <v>8.5270186920428692</v>
      </c>
      <c r="E77" s="4">
        <f>'2021 estimates'!R77</f>
        <v>2.9155864578792774</v>
      </c>
      <c r="F77" s="47">
        <f>1000*'2021 estimates'!G77/5</f>
        <v>26652.6</v>
      </c>
      <c r="G77" s="47">
        <f t="shared" si="279"/>
        <v>26652.6</v>
      </c>
      <c r="H77" s="47">
        <f>1000*'2021 estimates'!H77/5</f>
        <v>29642.6</v>
      </c>
      <c r="I77" s="47">
        <f>1000*'2021 estimates'!I77/5</f>
        <v>27424.799999999999</v>
      </c>
      <c r="J77" s="47">
        <f>1000*'2021 estimates'!J77/5</f>
        <v>23297.4</v>
      </c>
      <c r="K77" s="47">
        <f>1000*'2021 estimates'!K77/5</f>
        <v>25084.400000000001</v>
      </c>
      <c r="L77" s="73">
        <f t="shared" si="280"/>
        <v>25084.400000000001</v>
      </c>
      <c r="M77" s="47">
        <f>1000*'2021 estimates'!L77/5</f>
        <v>27625.8</v>
      </c>
      <c r="N77" s="47">
        <f>1000*'2021 estimates'!M77/5</f>
        <v>24827.200000000001</v>
      </c>
      <c r="O77" s="47">
        <f>1000*'2021 estimates'!N77/5</f>
        <v>20694.599999999999</v>
      </c>
      <c r="P77" s="22">
        <v>0</v>
      </c>
      <c r="Q77" s="124">
        <f>IF('2021 estimates'!AD77&lt;&gt;"",'2021 estimates'!AD77*5/4,IF('2021 estimates'!AL77&lt;&gt;"",'2021 estimates'!AL77*15/14,'2021 estimates'!AN77*15/14))/100000</f>
        <v>4.9285714285714289E-5</v>
      </c>
      <c r="R77" s="124">
        <f>IF('2021 estimates'!AE77&lt;&gt;"",'2021 estimates'!AE77,IF('2021 estimates'!AL77&lt;&gt;"",'2021 estimates'!AL77*15/14,'2021 estimates'!AN77*15/14))/100000</f>
        <v>4.9285714285714289E-5</v>
      </c>
      <c r="S77" s="124">
        <f>IF('2021 estimates'!AF77&lt;&gt;"",'2021 estimates'!AF77,IF('2021 estimates'!AL77&lt;&gt;"",'2021 estimates'!AL77*15/14,'2021 estimates'!AN77*15/14))/100000</f>
        <v>4.9285714285714289E-5</v>
      </c>
      <c r="T77" s="124">
        <f>IF('2021 estimates'!AG77&lt;&gt;"",'2021 estimates'!AG77,'2021 estimates'!$AP77)/100000</f>
        <v>3.4892122028149566E-5</v>
      </c>
      <c r="U77" s="22">
        <v>0</v>
      </c>
      <c r="V77" s="124">
        <f>IF('2021 estimates'!AH77&lt;&gt;"",'2021 estimates'!AH77*5/4,IF('2021 estimates'!AM77&lt;&gt;"",'2021 estimates'!AM77*15/14,'2021 estimates'!AN77*15/14))/100000</f>
        <v>4.9285714285714289E-5</v>
      </c>
      <c r="W77" s="124">
        <f>IF('2021 estimates'!AI77&lt;&gt;"",'2021 estimates'!AI77,IF('2021 estimates'!AM77&lt;&gt;"",'2021 estimates'!AM77*15/14,'2021 estimates'!AN77*15/14))/100000</f>
        <v>4.9285714285714289E-5</v>
      </c>
      <c r="X77" s="124">
        <f>IF('2021 estimates'!AJ77&lt;&gt;"",'2021 estimates'!AJ77,IF('2021 estimates'!AM77&lt;&gt;"",'2021 estimates'!AM77*15/14,'2021 estimates'!AN77*15/14))/100000</f>
        <v>4.9285714285714289E-5</v>
      </c>
      <c r="Y77" s="124">
        <f>IF('2021 estimates'!AK77&lt;&gt;"",'2021 estimates'!AK77,'2021 estimates'!$AQ77)/100000</f>
        <v>3.4892122028149566E-5</v>
      </c>
      <c r="Z77" s="81">
        <f>VLOOKUP($A77,'Mortality-WHO Global Health Obs'!$B$3:$Q$218,7,FALSE)</f>
        <v>1.086E-2</v>
      </c>
      <c r="AA77" s="82">
        <f>VLOOKUP($A77,'Mortality-WHO Global Health Obs'!$B$3:$Q$218,9,FALSE)</f>
        <v>3.2000000000000003E-4</v>
      </c>
      <c r="AB77" s="82">
        <f>VLOOKUP($A77,'Mortality-WHO Global Health Obs'!$B$3:$Q$218,11,FALSE)</f>
        <v>3.4000000000000002E-4</v>
      </c>
      <c r="AC77" s="82">
        <f>VLOOKUP($A77,'Mortality-WHO Global Health Obs'!$B$3:$Q$218,13,FALSE)</f>
        <v>4.2000000000000002E-4</v>
      </c>
      <c r="AD77" s="82">
        <f>VLOOKUP($A77,'Mortality-WHO Global Health Obs'!$B$3:$Q$218,15,FALSE)</f>
        <v>8.4999999999999995E-4</v>
      </c>
      <c r="AE77" s="81">
        <f>VLOOKUP($A77,'Mortality-WHO Global Health Obs'!$B$3:$Q$218,8,FALSE)</f>
        <v>8.9899999999999997E-3</v>
      </c>
      <c r="AF77" s="82">
        <f>VLOOKUP($A77,'Mortality-WHO Global Health Obs'!$B$3:$Q$218,10,FALSE)</f>
        <v>3.1E-4</v>
      </c>
      <c r="AG77" s="82">
        <f>VLOOKUP($A77,'Mortality-WHO Global Health Obs'!$B$3:$Q$218,12,FALSE)</f>
        <v>2.1000000000000001E-4</v>
      </c>
      <c r="AH77" s="82">
        <f>VLOOKUP($A77,'Mortality-WHO Global Health Obs'!$B$3:$Q$218,14,FALSE)</f>
        <v>1.6000000000000001E-4</v>
      </c>
      <c r="AI77" s="82">
        <f>VLOOKUP($A77,'Mortality-WHO Global Health Obs'!$B$3:$Q$218,16,FALSE)</f>
        <v>3.2000000000000003E-4</v>
      </c>
      <c r="AJ77" s="81">
        <f t="shared" si="281"/>
        <v>3.1663268932568954E-2</v>
      </c>
      <c r="AK77" s="82">
        <f t="shared" si="281"/>
        <v>9.3298766652136884E-4</v>
      </c>
      <c r="AL77" s="82">
        <f t="shared" si="281"/>
        <v>9.912993956789544E-4</v>
      </c>
      <c r="AM77" s="82">
        <f t="shared" si="281"/>
        <v>1.2245463123092967E-3</v>
      </c>
      <c r="AN77" s="82">
        <f t="shared" si="281"/>
        <v>2.4782484891973855E-3</v>
      </c>
      <c r="AO77" s="81">
        <f t="shared" si="257"/>
        <v>2.6211122256334703E-2</v>
      </c>
      <c r="AP77" s="82">
        <f t="shared" si="257"/>
        <v>9.0383180194257594E-4</v>
      </c>
      <c r="AQ77" s="82">
        <f t="shared" si="257"/>
        <v>6.1227315615464833E-4</v>
      </c>
      <c r="AR77" s="82">
        <f t="shared" si="257"/>
        <v>4.6649383326068442E-4</v>
      </c>
      <c r="AS77" s="82">
        <f t="shared" si="257"/>
        <v>9.3298766652136884E-4</v>
      </c>
      <c r="AT77" s="272">
        <f t="shared" si="258"/>
        <v>0</v>
      </c>
      <c r="AU77" s="266">
        <f t="shared" si="248"/>
        <v>1.3135924285714287</v>
      </c>
      <c r="AV77" s="266">
        <f t="shared" si="249"/>
        <v>1.4609567142857143</v>
      </c>
      <c r="AW77" s="266">
        <f t="shared" si="250"/>
        <v>1.3516508571428572</v>
      </c>
      <c r="AX77" s="266">
        <f t="shared" si="251"/>
        <v>0.81289572373861174</v>
      </c>
      <c r="AY77" s="272">
        <f t="shared" si="259"/>
        <v>0</v>
      </c>
      <c r="AZ77" s="266">
        <f t="shared" si="252"/>
        <v>1.2363025714285716</v>
      </c>
      <c r="BA77" s="266">
        <f t="shared" si="253"/>
        <v>1.3615572857142857</v>
      </c>
      <c r="BB77" s="266">
        <f t="shared" si="254"/>
        <v>1.2236262857142859</v>
      </c>
      <c r="BC77" s="266">
        <f t="shared" si="255"/>
        <v>0.722078508523744</v>
      </c>
      <c r="BD77" s="74">
        <f t="shared" si="260"/>
        <v>0</v>
      </c>
      <c r="BE77" s="515">
        <f t="shared" si="282"/>
        <v>0</v>
      </c>
      <c r="BF77" s="515">
        <f t="shared" si="283"/>
        <v>1.3129799315745838</v>
      </c>
      <c r="BG77" s="515">
        <f t="shared" si="284"/>
        <v>2.624735440341126</v>
      </c>
      <c r="BH77" s="515">
        <f t="shared" si="285"/>
        <v>3.9352676681382612</v>
      </c>
      <c r="BI77" s="515">
        <f t="shared" si="286"/>
        <v>5.8329363957847491</v>
      </c>
      <c r="BJ77" s="515">
        <f t="shared" si="287"/>
        <v>7.2873900247770909</v>
      </c>
      <c r="BK77" s="515">
        <f t="shared" si="288"/>
        <v>8.7404025691571317</v>
      </c>
      <c r="BL77" s="515">
        <f t="shared" si="289"/>
        <v>10.191975456763354</v>
      </c>
      <c r="BM77" s="515">
        <f t="shared" si="290"/>
        <v>11.642110114019522</v>
      </c>
      <c r="BN77" s="515">
        <f t="shared" si="291"/>
        <v>12.111379916208568</v>
      </c>
      <c r="BO77" s="515">
        <f t="shared" si="292"/>
        <v>13.447381831584183</v>
      </c>
      <c r="BP77" s="515">
        <f t="shared" si="293"/>
        <v>14.781748752008912</v>
      </c>
      <c r="BQ77" s="515">
        <f t="shared" si="294"/>
        <v>16.114482678384448</v>
      </c>
      <c r="BR77" s="515">
        <f t="shared" si="295"/>
        <v>17.445585609163778</v>
      </c>
      <c r="BS77" s="515">
        <f t="shared" si="296"/>
        <v>15.949435260619875</v>
      </c>
      <c r="BT77" s="515">
        <f t="shared" si="297"/>
        <v>16.721847226846112</v>
      </c>
      <c r="BU77" s="515">
        <f t="shared" si="298"/>
        <v>17.492347334293083</v>
      </c>
      <c r="BV77" s="515">
        <f t="shared" si="299"/>
        <v>18.260940315155722</v>
      </c>
      <c r="BW77" s="516">
        <f t="shared" si="300"/>
        <v>19.027630889915923</v>
      </c>
      <c r="BX77" s="515">
        <v>0</v>
      </c>
      <c r="BY77" s="515">
        <f t="shared" si="301"/>
        <v>0</v>
      </c>
      <c r="BZ77" s="515">
        <f t="shared" si="302"/>
        <v>1.2357441190496585</v>
      </c>
      <c r="CA77" s="515">
        <f t="shared" si="303"/>
        <v>2.4703718378604762</v>
      </c>
      <c r="CB77" s="515">
        <f t="shared" si="304"/>
        <v>3.7038841650146295</v>
      </c>
      <c r="CC77" s="515">
        <f t="shared" si="305"/>
        <v>5.4363964162684857</v>
      </c>
      <c r="CD77" s="515">
        <f t="shared" si="306"/>
        <v>6.7942094662670494</v>
      </c>
      <c r="CE77" s="515">
        <f t="shared" si="307"/>
        <v>8.1511914182394918</v>
      </c>
      <c r="CF77" s="515">
        <f t="shared" si="308"/>
        <v>9.5073427808890756</v>
      </c>
      <c r="CG77" s="515">
        <f t="shared" si="309"/>
        <v>10.862664062607694</v>
      </c>
      <c r="CH77" s="515">
        <f t="shared" si="310"/>
        <v>10.979510811255798</v>
      </c>
      <c r="CI77" s="515">
        <f t="shared" si="311"/>
        <v>12.19773107686172</v>
      </c>
      <c r="CJ77" s="515">
        <f t="shared" si="312"/>
        <v>13.415383182757989</v>
      </c>
      <c r="CK77" s="515">
        <f t="shared" si="313"/>
        <v>14.632467393925792</v>
      </c>
      <c r="CL77" s="515">
        <f t="shared" si="314"/>
        <v>15.848983975222737</v>
      </c>
      <c r="CM77" s="515">
        <f t="shared" si="315"/>
        <v>14.224397693754939</v>
      </c>
      <c r="CN77" s="515">
        <f t="shared" si="316"/>
        <v>14.932874515584974</v>
      </c>
      <c r="CO77" s="515">
        <f t="shared" si="317"/>
        <v>15.640690645534839</v>
      </c>
      <c r="CP77" s="515">
        <f t="shared" si="318"/>
        <v>16.347846699734443</v>
      </c>
      <c r="CQ77" s="516">
        <f t="shared" si="319"/>
        <v>17.054343293739123</v>
      </c>
      <c r="CR77" s="515">
        <f t="shared" si="320"/>
        <v>0</v>
      </c>
      <c r="CS77" s="515">
        <f t="shared" si="321"/>
        <v>0.65679621428571433</v>
      </c>
      <c r="CT77" s="515">
        <f t="shared" si="322"/>
        <v>1.969776145860298</v>
      </c>
      <c r="CU77" s="515">
        <f t="shared" si="323"/>
        <v>3.2815316546268405</v>
      </c>
      <c r="CV77" s="515">
        <f t="shared" si="324"/>
        <v>4.5920638824239752</v>
      </c>
      <c r="CW77" s="515">
        <f t="shared" si="325"/>
        <v>6.5634147529276063</v>
      </c>
      <c r="CX77" s="515">
        <f t="shared" si="326"/>
        <v>8.0178683819199481</v>
      </c>
      <c r="CY77" s="515">
        <f t="shared" si="327"/>
        <v>9.4708809262999889</v>
      </c>
      <c r="CZ77" s="515">
        <f t="shared" si="328"/>
        <v>10.922453813906211</v>
      </c>
      <c r="DA77" s="515">
        <f t="shared" si="329"/>
        <v>12.372588471162379</v>
      </c>
      <c r="DB77" s="515">
        <f t="shared" si="330"/>
        <v>12.787205344779997</v>
      </c>
      <c r="DC77" s="515">
        <f t="shared" si="331"/>
        <v>14.123207260155612</v>
      </c>
      <c r="DD77" s="515">
        <f t="shared" si="332"/>
        <v>15.457574180580341</v>
      </c>
      <c r="DE77" s="515">
        <f t="shared" si="333"/>
        <v>16.790308106955877</v>
      </c>
      <c r="DF77" s="515">
        <f t="shared" si="334"/>
        <v>18.121411037735207</v>
      </c>
      <c r="DG77" s="515">
        <f t="shared" si="335"/>
        <v>16.355883122489182</v>
      </c>
      <c r="DH77" s="515">
        <f t="shared" si="336"/>
        <v>17.128295088715419</v>
      </c>
      <c r="DI77" s="515">
        <f t="shared" si="337"/>
        <v>17.898795196162389</v>
      </c>
      <c r="DJ77" s="515">
        <f t="shared" si="338"/>
        <v>18.667388177025028</v>
      </c>
      <c r="DK77" s="516">
        <f t="shared" si="339"/>
        <v>19.434078751785229</v>
      </c>
      <c r="DL77" s="515">
        <f t="shared" si="340"/>
        <v>0</v>
      </c>
      <c r="DM77" s="515">
        <f t="shared" si="341"/>
        <v>0.61815128571428579</v>
      </c>
      <c r="DN77" s="515">
        <f t="shared" si="342"/>
        <v>1.8538954047639442</v>
      </c>
      <c r="DO77" s="515">
        <f t="shared" si="343"/>
        <v>3.0885231235747619</v>
      </c>
      <c r="DP77" s="515">
        <f t="shared" si="344"/>
        <v>4.3220354507289152</v>
      </c>
      <c r="DQ77" s="515">
        <f t="shared" si="345"/>
        <v>6.1171750591256284</v>
      </c>
      <c r="DR77" s="515">
        <f t="shared" si="346"/>
        <v>7.4749881091241921</v>
      </c>
      <c r="DS77" s="515">
        <f t="shared" si="347"/>
        <v>8.8319700610966354</v>
      </c>
      <c r="DT77" s="515">
        <f t="shared" si="348"/>
        <v>10.188121423746219</v>
      </c>
      <c r="DU77" s="515">
        <f t="shared" si="349"/>
        <v>11.543442705464837</v>
      </c>
      <c r="DV77" s="515">
        <f t="shared" si="350"/>
        <v>11.591323954112941</v>
      </c>
      <c r="DW77" s="515">
        <f t="shared" si="351"/>
        <v>12.809544219718862</v>
      </c>
      <c r="DX77" s="515">
        <f t="shared" si="352"/>
        <v>14.027196325615131</v>
      </c>
      <c r="DY77" s="515">
        <f t="shared" si="353"/>
        <v>15.244280536782934</v>
      </c>
      <c r="DZ77" s="515">
        <f t="shared" si="354"/>
        <v>16.460797118079881</v>
      </c>
      <c r="EA77" s="515">
        <f t="shared" si="355"/>
        <v>14.585436948016811</v>
      </c>
      <c r="EB77" s="515">
        <f t="shared" si="356"/>
        <v>15.293913769846846</v>
      </c>
      <c r="EC77" s="515">
        <f t="shared" si="357"/>
        <v>16.001729899796711</v>
      </c>
      <c r="ED77" s="515">
        <f t="shared" si="358"/>
        <v>16.708885953996315</v>
      </c>
      <c r="EE77" s="516">
        <f t="shared" si="359"/>
        <v>17.415382548000995</v>
      </c>
      <c r="EF77" s="276">
        <f t="shared" si="360"/>
        <v>0</v>
      </c>
      <c r="EG77" s="276">
        <f t="shared" si="361"/>
        <v>6.1249699684473731E-4</v>
      </c>
      <c r="EH77" s="276">
        <f t="shared" si="362"/>
        <v>1.83691980488639E-3</v>
      </c>
      <c r="EI77" s="276">
        <f t="shared" si="363"/>
        <v>3.0602007742930419E-3</v>
      </c>
      <c r="EJ77" s="276">
        <f t="shared" si="364"/>
        <v>4.2823409698892444E-3</v>
      </c>
      <c r="EK77" s="276">
        <f t="shared" si="365"/>
        <v>6.5030852933723555E-3</v>
      </c>
      <c r="EL77" s="276">
        <f t="shared" si="366"/>
        <v>7.9441699056731745E-3</v>
      </c>
      <c r="EM77" s="276">
        <f t="shared" si="367"/>
        <v>9.3838266794933328E-3</v>
      </c>
      <c r="EN77" s="276">
        <f t="shared" si="368"/>
        <v>1.0822057029546937E-2</v>
      </c>
      <c r="EO77" s="276">
        <f t="shared" si="369"/>
        <v>1.2258862369146381E-2</v>
      </c>
      <c r="EP77" s="276">
        <f t="shared" si="370"/>
        <v>1.5648941767242741E-2</v>
      </c>
      <c r="EQ77" s="276">
        <f t="shared" si="371"/>
        <v>1.7283936718127176E-2</v>
      </c>
      <c r="ER77" s="276">
        <f t="shared" si="372"/>
        <v>1.8916930767322284E-2</v>
      </c>
      <c r="ES77" s="276">
        <f t="shared" si="373"/>
        <v>2.0547926363525277E-2</v>
      </c>
      <c r="ET77" s="276">
        <f t="shared" si="374"/>
        <v>2.2176925952436644E-2</v>
      </c>
      <c r="EU77" s="276">
        <f t="shared" si="375"/>
        <v>4.0483757512377518E-2</v>
      </c>
      <c r="EV77" s="276">
        <f t="shared" si="376"/>
        <v>4.239561629164243E-2</v>
      </c>
      <c r="EW77" s="276">
        <f t="shared" si="377"/>
        <v>4.4302742875975513E-2</v>
      </c>
      <c r="EX77" s="276">
        <f t="shared" si="378"/>
        <v>4.6205148978411825E-2</v>
      </c>
      <c r="EY77" s="277">
        <f t="shared" si="379"/>
        <v>4.8102846282994521E-2</v>
      </c>
      <c r="EZ77" s="276">
        <f t="shared" si="380"/>
        <v>0</v>
      </c>
      <c r="FA77" s="276">
        <f t="shared" si="381"/>
        <v>5.5845237891310193E-4</v>
      </c>
      <c r="FB77" s="276">
        <f t="shared" si="382"/>
        <v>1.6748526177538712E-3</v>
      </c>
      <c r="FC77" s="276">
        <f t="shared" si="383"/>
        <v>2.7902442744180632E-3</v>
      </c>
      <c r="FD77" s="276">
        <f t="shared" si="384"/>
        <v>3.9046282600824862E-3</v>
      </c>
      <c r="FE77" s="276">
        <f t="shared" si="385"/>
        <v>3.7442357157222252E-3</v>
      </c>
      <c r="FF77" s="276">
        <f t="shared" si="386"/>
        <v>4.5753337418436221E-3</v>
      </c>
      <c r="FG77" s="276">
        <f t="shared" si="387"/>
        <v>5.4059230647020605E-3</v>
      </c>
      <c r="FH77" s="276">
        <f t="shared" si="388"/>
        <v>6.2360039956675601E-3</v>
      </c>
      <c r="FI77" s="276">
        <f t="shared" si="389"/>
        <v>7.0655768459195563E-3</v>
      </c>
      <c r="FJ77" s="276">
        <f t="shared" si="390"/>
        <v>5.4060201083628657E-3</v>
      </c>
      <c r="FK77" s="276">
        <f t="shared" si="391"/>
        <v>5.974179818017426E-3</v>
      </c>
      <c r="FL77" s="276">
        <f t="shared" si="392"/>
        <v>6.5420745464819779E-3</v>
      </c>
      <c r="FM77" s="276">
        <f t="shared" si="393"/>
        <v>7.1097044173397813E-3</v>
      </c>
      <c r="FN77" s="276">
        <f t="shared" si="394"/>
        <v>7.6770695541164662E-3</v>
      </c>
      <c r="FO77" s="276">
        <f t="shared" si="395"/>
        <v>1.3601686693709187E-2</v>
      </c>
      <c r="FP77" s="276">
        <f t="shared" si="396"/>
        <v>1.4262378573879238E-2</v>
      </c>
      <c r="FQ77" s="276">
        <f t="shared" si="397"/>
        <v>1.4922454324139217E-2</v>
      </c>
      <c r="FR77" s="276">
        <f t="shared" si="398"/>
        <v>1.5581914519062653E-2</v>
      </c>
      <c r="FS77" s="277">
        <f t="shared" si="399"/>
        <v>1.6240759732687255E-2</v>
      </c>
      <c r="FT77" s="74">
        <f>SUM($EF77:EF77)</f>
        <v>0</v>
      </c>
      <c r="FU77" s="276">
        <f>SUM($EF77:EG77)</f>
        <v>6.1249699684473731E-4</v>
      </c>
      <c r="FV77" s="276">
        <f>SUM($EF77:EH77)</f>
        <v>2.4494168017311271E-3</v>
      </c>
      <c r="FW77" s="276">
        <f>SUM($EF77:EI77)</f>
        <v>5.509617576024169E-3</v>
      </c>
      <c r="FX77" s="276">
        <f>SUM($EF77:EJ77)</f>
        <v>9.7919585459134133E-3</v>
      </c>
      <c r="FY77" s="276">
        <f>SUM($EF77:EK77)</f>
        <v>1.6295043839285768E-2</v>
      </c>
      <c r="FZ77" s="276">
        <f>SUM($EF77:EL77)</f>
        <v>2.4239213744958944E-2</v>
      </c>
      <c r="GA77" s="276">
        <f>SUM($EF77:EM77)</f>
        <v>3.3623040424452279E-2</v>
      </c>
      <c r="GB77" s="276">
        <f>SUM($EF77:EN77)</f>
        <v>4.4445097453999216E-2</v>
      </c>
      <c r="GC77" s="276">
        <f>SUM($EF77:EO77)</f>
        <v>5.6703959823145599E-2</v>
      </c>
      <c r="GD77" s="276">
        <f>SUM($EF77:EP77)</f>
        <v>7.2352901590388347E-2</v>
      </c>
      <c r="GE77" s="276">
        <f>SUM($EF77:EQ77)</f>
        <v>8.9636838308515515E-2</v>
      </c>
      <c r="GF77" s="276">
        <f>SUM($EF77:ER77)</f>
        <v>0.1085537690758378</v>
      </c>
      <c r="GG77" s="276">
        <f>SUM($EF77:ES77)</f>
        <v>0.12910169543936309</v>
      </c>
      <c r="GH77" s="276">
        <f>SUM($EF77:ET77)</f>
        <v>0.15127862139179973</v>
      </c>
      <c r="GI77" s="276">
        <f>SUM($EF77:EU77)</f>
        <v>0.19176237890417724</v>
      </c>
      <c r="GJ77" s="276">
        <f>SUM($EF77:EV77)</f>
        <v>0.23415799519581967</v>
      </c>
      <c r="GK77" s="276">
        <f>SUM($EF77:EW77)</f>
        <v>0.27846073807179517</v>
      </c>
      <c r="GL77" s="276">
        <f>SUM($EF77:EX77)</f>
        <v>0.32466588705020699</v>
      </c>
      <c r="GM77" s="276">
        <f>SUM($EF77:EY77)</f>
        <v>0.37276873333320149</v>
      </c>
      <c r="GN77" s="74">
        <f>SUM($EZ77:EZ77)</f>
        <v>0</v>
      </c>
      <c r="GO77" s="276">
        <f>SUM($EZ77:FA77)</f>
        <v>5.5845237891310193E-4</v>
      </c>
      <c r="GP77" s="276">
        <f>SUM($EZ77:FB77)</f>
        <v>2.2333049966669731E-3</v>
      </c>
      <c r="GQ77" s="276">
        <f>SUM($EZ77:FC77)</f>
        <v>5.0235492710850368E-3</v>
      </c>
      <c r="GR77" s="276">
        <f>SUM($EZ77:FD77)</f>
        <v>8.9281775311675221E-3</v>
      </c>
      <c r="GS77" s="276">
        <f>SUM($EZ77:FE77)</f>
        <v>1.2672413246889747E-2</v>
      </c>
      <c r="GT77" s="276">
        <f>SUM($EZ77:FF77)</f>
        <v>1.7247746988733367E-2</v>
      </c>
      <c r="GU77" s="276">
        <f>SUM($EZ77:FG77)</f>
        <v>2.2653670053435427E-2</v>
      </c>
      <c r="GV77" s="276">
        <f>SUM($EZ77:FH77)</f>
        <v>2.8889674049102986E-2</v>
      </c>
      <c r="GW77" s="276">
        <f>SUM($EZ77:FI77)</f>
        <v>3.5955250895022543E-2</v>
      </c>
      <c r="GX77" s="276">
        <f>SUM($EZ77:FJ77)</f>
        <v>4.1361271003385408E-2</v>
      </c>
      <c r="GY77" s="276">
        <f>SUM($EZ77:FK77)</f>
        <v>4.7335450821402836E-2</v>
      </c>
      <c r="GZ77" s="276">
        <f>SUM($EZ77:FL77)</f>
        <v>5.3877525367884815E-2</v>
      </c>
      <c r="HA77" s="276">
        <f>SUM($EZ77:FM77)</f>
        <v>6.0987229785224598E-2</v>
      </c>
      <c r="HB77" s="276">
        <f>SUM($EZ77:FN77)</f>
        <v>6.8664299339341067E-2</v>
      </c>
      <c r="HC77" s="276">
        <f>SUM($EZ77:FO77)</f>
        <v>8.2265986033050256E-2</v>
      </c>
      <c r="HD77" s="276">
        <f>SUM($EZ77:FP77)</f>
        <v>9.6528364606929498E-2</v>
      </c>
      <c r="HE77" s="276">
        <f>SUM($EZ77:FQ77)</f>
        <v>0.11145081893106872</v>
      </c>
      <c r="HF77" s="276">
        <f>SUM($EZ77:FR77)</f>
        <v>0.12703273345013136</v>
      </c>
      <c r="HG77" s="277">
        <f>SUM($EZ77:FS77)</f>
        <v>0.14327349318281862</v>
      </c>
      <c r="HH77" s="74">
        <f t="shared" si="256"/>
        <v>0</v>
      </c>
      <c r="HI77" s="276">
        <f t="shared" si="400"/>
        <v>1.3129799315745838</v>
      </c>
      <c r="HJ77" s="276">
        <f t="shared" si="401"/>
        <v>2.624735440341126</v>
      </c>
      <c r="HK77" s="276">
        <f t="shared" si="402"/>
        <v>3.9352676681382612</v>
      </c>
      <c r="HL77" s="276">
        <f t="shared" si="403"/>
        <v>5.2445777557398001</v>
      </c>
      <c r="HM77" s="276">
        <f t="shared" si="404"/>
        <v>7.2873900247770909</v>
      </c>
      <c r="HN77" s="276">
        <f t="shared" si="405"/>
        <v>8.7404025691571317</v>
      </c>
      <c r="HO77" s="276">
        <f t="shared" si="406"/>
        <v>10.191975456763354</v>
      </c>
      <c r="HP77" s="276">
        <f t="shared" si="407"/>
        <v>11.642110114019522</v>
      </c>
      <c r="HQ77" s="276">
        <f t="shared" si="408"/>
        <v>13.09080796593609</v>
      </c>
      <c r="HR77" s="276">
        <f t="shared" si="409"/>
        <v>13.447381831584183</v>
      </c>
      <c r="HS77" s="276">
        <f t="shared" si="410"/>
        <v>14.781748752008912</v>
      </c>
      <c r="HT77" s="276">
        <f t="shared" si="411"/>
        <v>16.114482678384448</v>
      </c>
      <c r="HU77" s="276">
        <f t="shared" si="412"/>
        <v>17.445585609163778</v>
      </c>
      <c r="HV77" s="276">
        <f t="shared" si="413"/>
        <v>18.775059540354199</v>
      </c>
      <c r="HW77" s="276">
        <f t="shared" si="414"/>
        <v>16.721847226846112</v>
      </c>
      <c r="HX77" s="276">
        <f t="shared" si="415"/>
        <v>17.492347334293083</v>
      </c>
      <c r="HY77" s="276">
        <f t="shared" si="416"/>
        <v>18.260940315155722</v>
      </c>
      <c r="HZ77" s="276">
        <f t="shared" si="417"/>
        <v>19.027630889915923</v>
      </c>
      <c r="IA77" s="277">
        <f t="shared" si="418"/>
        <v>19.792423767371542</v>
      </c>
      <c r="IB77" s="276">
        <f t="shared" si="419"/>
        <v>0</v>
      </c>
      <c r="IC77" s="276">
        <f t="shared" si="420"/>
        <v>1.2357441190496585</v>
      </c>
      <c r="ID77" s="276">
        <f t="shared" si="421"/>
        <v>2.4703718378604762</v>
      </c>
      <c r="IE77" s="276">
        <f t="shared" si="422"/>
        <v>3.7038841650146295</v>
      </c>
      <c r="IF77" s="276">
        <f t="shared" si="423"/>
        <v>4.9362821081831187</v>
      </c>
      <c r="IG77" s="276">
        <f t="shared" si="424"/>
        <v>6.7942094662670494</v>
      </c>
      <c r="IH77" s="276">
        <f t="shared" si="425"/>
        <v>8.1511914182394918</v>
      </c>
      <c r="II77" s="276">
        <f t="shared" si="426"/>
        <v>9.5073427808890756</v>
      </c>
      <c r="IJ77" s="276">
        <f t="shared" si="427"/>
        <v>10.862664062607694</v>
      </c>
      <c r="IK77" s="276">
        <f t="shared" si="428"/>
        <v>12.21715577147606</v>
      </c>
      <c r="IL77" s="276">
        <f t="shared" si="429"/>
        <v>12.19773107686172</v>
      </c>
      <c r="IM77" s="276">
        <f t="shared" si="430"/>
        <v>13.415383182757989</v>
      </c>
      <c r="IN77" s="276">
        <f t="shared" si="431"/>
        <v>14.632467393925792</v>
      </c>
      <c r="IO77" s="276">
        <f t="shared" si="432"/>
        <v>15.848983975222737</v>
      </c>
      <c r="IP77" s="276">
        <f t="shared" si="433"/>
        <v>17.064933191382906</v>
      </c>
      <c r="IQ77" s="276">
        <f t="shared" si="434"/>
        <v>14.932874515584974</v>
      </c>
      <c r="IR77" s="276">
        <f t="shared" si="435"/>
        <v>15.640690645534839</v>
      </c>
      <c r="IS77" s="276">
        <f t="shared" si="436"/>
        <v>16.347846699734443</v>
      </c>
      <c r="IT77" s="276">
        <f t="shared" si="437"/>
        <v>17.054343293739123</v>
      </c>
      <c r="IU77" s="277">
        <f t="shared" si="438"/>
        <v>17.760181042530178</v>
      </c>
      <c r="IV77" s="74">
        <f t="shared" si="261"/>
        <v>7.8756083218326705</v>
      </c>
      <c r="IW77" s="275">
        <f t="shared" si="262"/>
        <v>31.92955432086087</v>
      </c>
      <c r="IX77" s="275">
        <f t="shared" si="263"/>
        <v>56.323049648072342</v>
      </c>
      <c r="IY77" s="275">
        <f t="shared" si="264"/>
        <v>76.724179762725925</v>
      </c>
      <c r="IZ77" s="275">
        <f t="shared" si="265"/>
        <v>32.042737430255293</v>
      </c>
      <c r="JA77" s="275">
        <f t="shared" si="266"/>
        <v>43.213098013372949</v>
      </c>
      <c r="JB77" s="74">
        <f t="shared" si="267"/>
        <v>7.8759238219900194</v>
      </c>
      <c r="JC77" s="275">
        <f t="shared" si="268"/>
        <v>31.957216675626107</v>
      </c>
      <c r="JD77" s="275">
        <f t="shared" si="269"/>
        <v>56.483846450737566</v>
      </c>
      <c r="JE77" s="275">
        <f t="shared" si="270"/>
        <v>77.283972169296277</v>
      </c>
      <c r="JF77" s="275">
        <f t="shared" si="271"/>
        <v>32.1056623161179</v>
      </c>
      <c r="JG77" s="275">
        <f t="shared" si="272"/>
        <v>43.400239779412495</v>
      </c>
      <c r="JH77" s="524">
        <f t="shared" si="273"/>
        <v>135.0514408629241</v>
      </c>
      <c r="JI77" s="525">
        <f t="shared" si="274"/>
        <v>224.4251361431306</v>
      </c>
      <c r="JJ77" s="524">
        <f t="shared" si="275"/>
        <v>124.13711262797949</v>
      </c>
      <c r="JK77" s="525">
        <f t="shared" si="276"/>
        <v>204.10515715071546</v>
      </c>
      <c r="JL77" s="524">
        <f t="shared" si="277"/>
        <v>259.18855349090359</v>
      </c>
      <c r="JM77" s="525">
        <f t="shared" si="278"/>
        <v>428.53029329384606</v>
      </c>
      <c r="JN77" s="7">
        <f t="shared" si="439"/>
        <v>0.2199429207311408</v>
      </c>
      <c r="JO77" s="7">
        <f t="shared" si="440"/>
        <v>0.51604222651602005</v>
      </c>
    </row>
    <row r="78" spans="1:275" s="3" customFormat="1" ht="13.5" customHeight="1" x14ac:dyDescent="0.2">
      <c r="A78" s="3" t="str">
        <f>'2021 estimates'!B78</f>
        <v>Germany</v>
      </c>
      <c r="B78" s="3" t="str">
        <f>VLOOKUP(A78,'2021 estimates'!$B$4:$C$218,2)</f>
        <v>EUR</v>
      </c>
      <c r="C78" s="371" t="str">
        <f>VLOOKUP(A78,'2021 estimates'!$B$4:$F$218,4,FALSE)</f>
        <v>Europe &amp; Central Asia</v>
      </c>
      <c r="D78" s="695">
        <f>'2021 estimates'!Q78</f>
        <v>3.2189332366247601</v>
      </c>
      <c r="E78" s="4">
        <f>'2021 estimates'!R78</f>
        <v>2.0480526842247873</v>
      </c>
      <c r="F78" s="47">
        <f>1000*'2021 estimates'!G78/5</f>
        <v>421842.2</v>
      </c>
      <c r="G78" s="47">
        <f t="shared" si="279"/>
        <v>421842.2</v>
      </c>
      <c r="H78" s="47">
        <f>1000*'2021 estimates'!H78/5</f>
        <v>398108.6</v>
      </c>
      <c r="I78" s="47">
        <f>1000*'2021 estimates'!I78/5</f>
        <v>394152.6</v>
      </c>
      <c r="J78" s="47">
        <f>1000*'2021 estimates'!J78/5</f>
        <v>423881.2</v>
      </c>
      <c r="K78" s="47">
        <f>1000*'2021 estimates'!K78/5</f>
        <v>400465.8</v>
      </c>
      <c r="L78" s="73">
        <f t="shared" si="280"/>
        <v>400465.8</v>
      </c>
      <c r="M78" s="47">
        <f>1000*'2021 estimates'!L78/5</f>
        <v>375111</v>
      </c>
      <c r="N78" s="47">
        <f>1000*'2021 estimates'!M78/5</f>
        <v>366015</v>
      </c>
      <c r="O78" s="47">
        <f>1000*'2021 estimates'!N78/5</f>
        <v>389098.6</v>
      </c>
      <c r="P78" s="22">
        <v>0</v>
      </c>
      <c r="Q78" s="124">
        <f>IF('2021 estimates'!AD78&lt;&gt;"",'2021 estimates'!AD78*5/4,IF('2021 estimates'!AL78&lt;&gt;"",'2021 estimates'!AL78*15/14,'2021 estimates'!AN78*15/14))/100000</f>
        <v>2.2708333333333337E-4</v>
      </c>
      <c r="R78" s="124">
        <f>IF('2021 estimates'!AE78&lt;&gt;"",'2021 estimates'!AE78,IF('2021 estimates'!AL78&lt;&gt;"",'2021 estimates'!AL78*15/14,'2021 estimates'!AN78*15/14))/100000</f>
        <v>2.6400000000000002E-4</v>
      </c>
      <c r="S78" s="124">
        <f>IF('2021 estimates'!AF78&lt;&gt;"",'2021 estimates'!AF78,IF('2021 estimates'!AL78&lt;&gt;"",'2021 estimates'!AL78*15/14,'2021 estimates'!AN78*15/14))/100000</f>
        <v>3.3533333333333337E-4</v>
      </c>
      <c r="T78" s="124">
        <f>IF('2021 estimates'!AG78&lt;&gt;"",'2021 estimates'!AG78,'2021 estimates'!$AP78)/100000</f>
        <v>1.9721634189823667E-4</v>
      </c>
      <c r="U78" s="22">
        <v>0</v>
      </c>
      <c r="V78" s="124">
        <f>IF('2021 estimates'!AH78&lt;&gt;"",'2021 estimates'!AH78*5/4,IF('2021 estimates'!AM78&lt;&gt;"",'2021 estimates'!AM78*15/14,'2021 estimates'!AN78*15/14))/100000</f>
        <v>2.0041666666666667E-4</v>
      </c>
      <c r="W78" s="124">
        <f>IF('2021 estimates'!AI78&lt;&gt;"",'2021 estimates'!AI78,IF('2021 estimates'!AM78&lt;&gt;"",'2021 estimates'!AM78*15/14,'2021 estimates'!AN78*15/14))/100000</f>
        <v>2.7833333333333334E-4</v>
      </c>
      <c r="X78" s="124">
        <f>IF('2021 estimates'!AJ78&lt;&gt;"",'2021 estimates'!AJ78,IF('2021 estimates'!AM78&lt;&gt;"",'2021 estimates'!AM78*15/14,'2021 estimates'!AN78*15/14))/100000</f>
        <v>2.363333333333333E-4</v>
      </c>
      <c r="Y78" s="124">
        <f>IF('2021 estimates'!AK78&lt;&gt;"",'2021 estimates'!AK78,'2021 estimates'!$AQ78)/100000</f>
        <v>1.7066798818116637E-4</v>
      </c>
      <c r="Z78" s="81">
        <f>VLOOKUP($A78,'Mortality-WHO Global Health Obs'!$B$3:$Q$218,7,FALSE)</f>
        <v>2.8700000000000002E-3</v>
      </c>
      <c r="AA78" s="82">
        <f>VLOOKUP($A78,'Mortality-WHO Global Health Obs'!$B$3:$Q$218,9,FALSE)</f>
        <v>1.4999999999999999E-4</v>
      </c>
      <c r="AB78" s="82">
        <f>VLOOKUP($A78,'Mortality-WHO Global Health Obs'!$B$3:$Q$218,11,FALSE)</f>
        <v>9.0000000000000006E-5</v>
      </c>
      <c r="AC78" s="82">
        <f>VLOOKUP($A78,'Mortality-WHO Global Health Obs'!$B$3:$Q$218,13,FALSE)</f>
        <v>9.0000000000000006E-5</v>
      </c>
      <c r="AD78" s="82">
        <f>VLOOKUP($A78,'Mortality-WHO Global Health Obs'!$B$3:$Q$218,15,FALSE)</f>
        <v>2.9E-4</v>
      </c>
      <c r="AE78" s="81">
        <f>VLOOKUP($A78,'Mortality-WHO Global Health Obs'!$B$3:$Q$218,8,FALSE)</f>
        <v>2.2200000000000002E-3</v>
      </c>
      <c r="AF78" s="82">
        <f>VLOOKUP($A78,'Mortality-WHO Global Health Obs'!$B$3:$Q$218,10,FALSE)</f>
        <v>1.2E-4</v>
      </c>
      <c r="AG78" s="82">
        <f>VLOOKUP($A78,'Mortality-WHO Global Health Obs'!$B$3:$Q$218,12,FALSE)</f>
        <v>6.0000000000000002E-5</v>
      </c>
      <c r="AH78" s="82">
        <f>VLOOKUP($A78,'Mortality-WHO Global Health Obs'!$B$3:$Q$218,14,FALSE)</f>
        <v>8.0000000000000007E-5</v>
      </c>
      <c r="AI78" s="82">
        <f>VLOOKUP($A78,'Mortality-WHO Global Health Obs'!$B$3:$Q$218,16,FALSE)</f>
        <v>1.6000000000000001E-4</v>
      </c>
      <c r="AJ78" s="81">
        <f t="shared" si="281"/>
        <v>5.8779112037251396E-3</v>
      </c>
      <c r="AK78" s="82">
        <f t="shared" si="281"/>
        <v>3.0720790263371808E-4</v>
      </c>
      <c r="AL78" s="82">
        <f t="shared" si="281"/>
        <v>1.8432474158023088E-4</v>
      </c>
      <c r="AM78" s="82">
        <f t="shared" si="281"/>
        <v>1.8432474158023088E-4</v>
      </c>
      <c r="AN78" s="82">
        <f t="shared" si="281"/>
        <v>5.9393527842518826E-4</v>
      </c>
      <c r="AO78" s="81">
        <f t="shared" si="257"/>
        <v>4.5466769589790285E-3</v>
      </c>
      <c r="AP78" s="82">
        <f t="shared" si="257"/>
        <v>2.4576632210697447E-4</v>
      </c>
      <c r="AQ78" s="82">
        <f t="shared" si="257"/>
        <v>1.2288316105348723E-4</v>
      </c>
      <c r="AR78" s="82">
        <f t="shared" si="257"/>
        <v>1.63844214737983E-4</v>
      </c>
      <c r="AS78" s="82">
        <f t="shared" si="257"/>
        <v>3.2768842947596599E-4</v>
      </c>
      <c r="AT78" s="272">
        <f t="shared" si="258"/>
        <v>0</v>
      </c>
      <c r="AU78" s="266">
        <f t="shared" si="248"/>
        <v>95.793332916666685</v>
      </c>
      <c r="AV78" s="266">
        <f t="shared" si="249"/>
        <v>105.1006704</v>
      </c>
      <c r="AW78" s="266">
        <f t="shared" si="250"/>
        <v>132.17250520000002</v>
      </c>
      <c r="AX78" s="266">
        <f t="shared" si="251"/>
        <v>83.596299663434834</v>
      </c>
      <c r="AY78" s="272">
        <f t="shared" si="259"/>
        <v>0</v>
      </c>
      <c r="AZ78" s="266">
        <f t="shared" si="252"/>
        <v>80.260020749999995</v>
      </c>
      <c r="BA78" s="266">
        <f t="shared" si="253"/>
        <v>104.405895</v>
      </c>
      <c r="BB78" s="266">
        <f t="shared" si="254"/>
        <v>86.501544999999993</v>
      </c>
      <c r="BC78" s="266">
        <f t="shared" si="255"/>
        <v>66.40667526610838</v>
      </c>
      <c r="BD78" s="74">
        <f t="shared" si="260"/>
        <v>0</v>
      </c>
      <c r="BE78" s="515">
        <f t="shared" si="282"/>
        <v>0</v>
      </c>
      <c r="BF78" s="515">
        <f t="shared" si="283"/>
        <v>95.778620942153992</v>
      </c>
      <c r="BG78" s="515">
        <f t="shared" si="284"/>
        <v>191.52782245422327</v>
      </c>
      <c r="BH78" s="515">
        <f t="shared" si="285"/>
        <v>287.2476135727012</v>
      </c>
      <c r="BI78" s="515">
        <f t="shared" si="286"/>
        <v>361.39322332621367</v>
      </c>
      <c r="BJ78" s="515">
        <f t="shared" si="287"/>
        <v>466.41760071831999</v>
      </c>
      <c r="BK78" s="515">
        <f t="shared" si="288"/>
        <v>571.42262130322786</v>
      </c>
      <c r="BL78" s="515">
        <f t="shared" si="289"/>
        <v>676.40828864854711</v>
      </c>
      <c r="BM78" s="515">
        <f t="shared" si="290"/>
        <v>781.37460632122975</v>
      </c>
      <c r="BN78" s="515">
        <f t="shared" si="291"/>
        <v>877.51421185196307</v>
      </c>
      <c r="BO78" s="515">
        <f t="shared" si="292"/>
        <v>1009.5128041689139</v>
      </c>
      <c r="BP78" s="515">
        <f t="shared" si="293"/>
        <v>1141.4870681216757</v>
      </c>
      <c r="BQ78" s="515">
        <f t="shared" si="294"/>
        <v>1273.4370081941543</v>
      </c>
      <c r="BR78" s="515">
        <f t="shared" si="295"/>
        <v>1405.3626288694297</v>
      </c>
      <c r="BS78" s="515">
        <f t="shared" si="296"/>
        <v>1653.2106634018962</v>
      </c>
      <c r="BT78" s="515">
        <f t="shared" si="297"/>
        <v>1735.8005364396345</v>
      </c>
      <c r="BU78" s="515">
        <f t="shared" si="298"/>
        <v>1818.3413710024167</v>
      </c>
      <c r="BV78" s="515">
        <f t="shared" si="299"/>
        <v>1900.8331962072755</v>
      </c>
      <c r="BW78" s="516">
        <f t="shared" si="300"/>
        <v>1983.276041153955</v>
      </c>
      <c r="BX78" s="515">
        <v>0</v>
      </c>
      <c r="BY78" s="515">
        <f t="shared" si="301"/>
        <v>0</v>
      </c>
      <c r="BZ78" s="515">
        <f t="shared" si="302"/>
        <v>80.250159356792821</v>
      </c>
      <c r="CA78" s="515">
        <f t="shared" si="303"/>
        <v>160.48059835047184</v>
      </c>
      <c r="CB78" s="515">
        <f t="shared" si="304"/>
        <v>240.69132182704266</v>
      </c>
      <c r="CC78" s="515">
        <f t="shared" si="305"/>
        <v>300.56622419664575</v>
      </c>
      <c r="CD78" s="515">
        <f t="shared" si="306"/>
        <v>404.92877246905141</v>
      </c>
      <c r="CE78" s="515">
        <f t="shared" si="307"/>
        <v>509.2784971295489</v>
      </c>
      <c r="CF78" s="515">
        <f t="shared" si="308"/>
        <v>613.61539975384733</v>
      </c>
      <c r="CG78" s="515">
        <f t="shared" si="309"/>
        <v>717.93948191746222</v>
      </c>
      <c r="CH78" s="515">
        <f t="shared" si="310"/>
        <v>802.31213294947315</v>
      </c>
      <c r="CI78" s="515">
        <f t="shared" si="311"/>
        <v>888.67514870813545</v>
      </c>
      <c r="CJ78" s="515">
        <f t="shared" si="312"/>
        <v>975.02401554543951</v>
      </c>
      <c r="CK78" s="515">
        <f t="shared" si="313"/>
        <v>1061.3587357794142</v>
      </c>
      <c r="CL78" s="515">
        <f t="shared" si="314"/>
        <v>1147.6793117277091</v>
      </c>
      <c r="CM78" s="515">
        <f t="shared" si="315"/>
        <v>1311.8099697410778</v>
      </c>
      <c r="CN78" s="515">
        <f t="shared" si="316"/>
        <v>1377.7759719145486</v>
      </c>
      <c r="CO78" s="515">
        <f t="shared" si="317"/>
        <v>1443.7203613336865</v>
      </c>
      <c r="CP78" s="515">
        <f t="shared" si="318"/>
        <v>1509.6431450795808</v>
      </c>
      <c r="CQ78" s="516">
        <f t="shared" si="319"/>
        <v>1575.5443302310007</v>
      </c>
      <c r="CR78" s="515">
        <f t="shared" si="320"/>
        <v>0</v>
      </c>
      <c r="CS78" s="515">
        <f t="shared" si="321"/>
        <v>47.896666458333343</v>
      </c>
      <c r="CT78" s="515">
        <f t="shared" si="322"/>
        <v>143.67528740048732</v>
      </c>
      <c r="CU78" s="515">
        <f t="shared" si="323"/>
        <v>239.42448891255663</v>
      </c>
      <c r="CV78" s="515">
        <f t="shared" si="324"/>
        <v>335.14428003103455</v>
      </c>
      <c r="CW78" s="515">
        <f t="shared" si="325"/>
        <v>413.94355852621368</v>
      </c>
      <c r="CX78" s="515">
        <f t="shared" si="326"/>
        <v>518.96793591831999</v>
      </c>
      <c r="CY78" s="515">
        <f t="shared" si="327"/>
        <v>623.97295650322781</v>
      </c>
      <c r="CZ78" s="515">
        <f t="shared" si="328"/>
        <v>728.95862384854706</v>
      </c>
      <c r="DA78" s="515">
        <f t="shared" si="329"/>
        <v>833.9249415212297</v>
      </c>
      <c r="DB78" s="515">
        <f t="shared" si="330"/>
        <v>943.60046445196303</v>
      </c>
      <c r="DC78" s="515">
        <f t="shared" si="331"/>
        <v>1075.5990567689139</v>
      </c>
      <c r="DD78" s="515">
        <f t="shared" si="332"/>
        <v>1207.5733207216758</v>
      </c>
      <c r="DE78" s="515">
        <f t="shared" si="333"/>
        <v>1339.5232607941543</v>
      </c>
      <c r="DF78" s="515">
        <f t="shared" si="334"/>
        <v>1471.4488814694298</v>
      </c>
      <c r="DG78" s="515">
        <f t="shared" si="335"/>
        <v>1695.0088132336136</v>
      </c>
      <c r="DH78" s="515">
        <f t="shared" si="336"/>
        <v>1777.5986862713519</v>
      </c>
      <c r="DI78" s="515">
        <f t="shared" si="337"/>
        <v>1860.1395208341341</v>
      </c>
      <c r="DJ78" s="515">
        <f t="shared" si="338"/>
        <v>1942.6313460389929</v>
      </c>
      <c r="DK78" s="516">
        <f t="shared" si="339"/>
        <v>2025.0741909856724</v>
      </c>
      <c r="DL78" s="515">
        <f t="shared" si="340"/>
        <v>0</v>
      </c>
      <c r="DM78" s="515">
        <f t="shared" si="341"/>
        <v>40.130010374999998</v>
      </c>
      <c r="DN78" s="515">
        <f t="shared" si="342"/>
        <v>120.38016973179282</v>
      </c>
      <c r="DO78" s="515">
        <f t="shared" si="343"/>
        <v>200.61060872547182</v>
      </c>
      <c r="DP78" s="515">
        <f t="shared" si="344"/>
        <v>280.82133220204264</v>
      </c>
      <c r="DQ78" s="515">
        <f t="shared" si="345"/>
        <v>352.76917169664574</v>
      </c>
      <c r="DR78" s="515">
        <f t="shared" si="346"/>
        <v>457.1317199690514</v>
      </c>
      <c r="DS78" s="515">
        <f t="shared" si="347"/>
        <v>561.48144462954895</v>
      </c>
      <c r="DT78" s="515">
        <f t="shared" si="348"/>
        <v>665.81834725384738</v>
      </c>
      <c r="DU78" s="515">
        <f t="shared" si="349"/>
        <v>770.14242941746227</v>
      </c>
      <c r="DV78" s="515">
        <f t="shared" si="350"/>
        <v>845.56290544947319</v>
      </c>
      <c r="DW78" s="515">
        <f t="shared" si="351"/>
        <v>931.92592120813549</v>
      </c>
      <c r="DX78" s="515">
        <f t="shared" si="352"/>
        <v>1018.2747880454395</v>
      </c>
      <c r="DY78" s="515">
        <f t="shared" si="353"/>
        <v>1104.6095082794143</v>
      </c>
      <c r="DZ78" s="515">
        <f t="shared" si="354"/>
        <v>1190.9300842277091</v>
      </c>
      <c r="EA78" s="515">
        <f t="shared" si="355"/>
        <v>1345.013307374132</v>
      </c>
      <c r="EB78" s="515">
        <f t="shared" si="356"/>
        <v>1410.9793095476027</v>
      </c>
      <c r="EC78" s="515">
        <f t="shared" si="357"/>
        <v>1476.9236989667406</v>
      </c>
      <c r="ED78" s="515">
        <f t="shared" si="358"/>
        <v>1542.846482712635</v>
      </c>
      <c r="EE78" s="516">
        <f t="shared" si="359"/>
        <v>1608.7476678640548</v>
      </c>
      <c r="EF78" s="276">
        <f t="shared" si="360"/>
        <v>0</v>
      </c>
      <c r="EG78" s="276">
        <f t="shared" si="361"/>
        <v>1.4711974512689446E-2</v>
      </c>
      <c r="EH78" s="276">
        <f t="shared" si="362"/>
        <v>4.4131404597397367E-2</v>
      </c>
      <c r="EI78" s="276">
        <f t="shared" si="363"/>
        <v>7.354179818880445E-2</v>
      </c>
      <c r="EJ78" s="276">
        <f t="shared" si="364"/>
        <v>0.10294315806256646</v>
      </c>
      <c r="EK78" s="276">
        <f t="shared" si="365"/>
        <v>7.6293007893676462E-2</v>
      </c>
      <c r="EL78" s="276">
        <f t="shared" si="366"/>
        <v>9.5649815092059304E-2</v>
      </c>
      <c r="EM78" s="276">
        <f t="shared" si="367"/>
        <v>0.11500305468076692</v>
      </c>
      <c r="EN78" s="276">
        <f t="shared" si="368"/>
        <v>0.13435272731733752</v>
      </c>
      <c r="EO78" s="276">
        <f t="shared" si="369"/>
        <v>0.15369883365918796</v>
      </c>
      <c r="EP78" s="276">
        <f t="shared" si="370"/>
        <v>0.17391288304913069</v>
      </c>
      <c r="EQ78" s="276">
        <f t="shared" si="371"/>
        <v>0.19824124723831177</v>
      </c>
      <c r="ER78" s="276">
        <f t="shared" si="372"/>
        <v>0.22256512752131075</v>
      </c>
      <c r="ES78" s="276">
        <f t="shared" si="373"/>
        <v>0.24688452472454622</v>
      </c>
      <c r="ET78" s="276">
        <f t="shared" si="374"/>
        <v>0.27119943967428461</v>
      </c>
      <c r="EU78" s="276">
        <f t="shared" si="375"/>
        <v>1.0064266256964887</v>
      </c>
      <c r="EV78" s="276">
        <f t="shared" si="376"/>
        <v>1.0554651006525573</v>
      </c>
      <c r="EW78" s="276">
        <f t="shared" si="377"/>
        <v>1.1044744585760218</v>
      </c>
      <c r="EX78" s="276">
        <f t="shared" si="378"/>
        <v>1.1534547167553804</v>
      </c>
      <c r="EY78" s="277">
        <f t="shared" si="379"/>
        <v>1.2024058924688661</v>
      </c>
      <c r="EZ78" s="276">
        <f t="shared" si="380"/>
        <v>0</v>
      </c>
      <c r="FA78" s="276">
        <f t="shared" si="381"/>
        <v>9.861393207170532E-3</v>
      </c>
      <c r="FB78" s="276">
        <f t="shared" si="382"/>
        <v>2.9581756320967247E-2</v>
      </c>
      <c r="FC78" s="276">
        <f t="shared" si="383"/>
        <v>4.9297273429167746E-2</v>
      </c>
      <c r="FD78" s="276">
        <f t="shared" si="384"/>
        <v>6.9007945722610667E-2</v>
      </c>
      <c r="FE78" s="276">
        <f t="shared" si="385"/>
        <v>4.3346727594319623E-2</v>
      </c>
      <c r="FF78" s="276">
        <f t="shared" si="386"/>
        <v>5.6170339502514072E-2</v>
      </c>
      <c r="FG78" s="276">
        <f t="shared" si="387"/>
        <v>6.8992375701557182E-2</v>
      </c>
      <c r="FH78" s="276">
        <f t="shared" si="388"/>
        <v>8.1812836385065132E-2</v>
      </c>
      <c r="FI78" s="276">
        <f t="shared" si="389"/>
        <v>9.4631721746630398E-2</v>
      </c>
      <c r="FJ78" s="276">
        <f t="shared" si="390"/>
        <v>0.13852924133762748</v>
      </c>
      <c r="FK78" s="276">
        <f t="shared" si="391"/>
        <v>0.15267816269590007</v>
      </c>
      <c r="FL78" s="276">
        <f t="shared" si="392"/>
        <v>0.1668247660251663</v>
      </c>
      <c r="FM78" s="276">
        <f t="shared" si="393"/>
        <v>0.18096905170519073</v>
      </c>
      <c r="FN78" s="276">
        <f t="shared" si="394"/>
        <v>0.19511102011567569</v>
      </c>
      <c r="FO78" s="276">
        <f t="shared" si="395"/>
        <v>0.44067309263759019</v>
      </c>
      <c r="FP78" s="276">
        <f t="shared" si="396"/>
        <v>0.46228584697046265</v>
      </c>
      <c r="FQ78" s="276">
        <f t="shared" si="397"/>
        <v>0.48389152021407</v>
      </c>
      <c r="FR78" s="276">
        <f t="shared" si="398"/>
        <v>0.50549011468842309</v>
      </c>
      <c r="FS78" s="277">
        <f t="shared" si="399"/>
        <v>0.52708163271277264</v>
      </c>
      <c r="FT78" s="74">
        <f>SUM($EF78:EF78)</f>
        <v>0</v>
      </c>
      <c r="FU78" s="276">
        <f>SUM($EF78:EG78)</f>
        <v>1.4711974512689446E-2</v>
      </c>
      <c r="FV78" s="276">
        <f>SUM($EF78:EH78)</f>
        <v>5.8843379110086816E-2</v>
      </c>
      <c r="FW78" s="276">
        <f>SUM($EF78:EI78)</f>
        <v>0.13238517729889127</v>
      </c>
      <c r="FX78" s="276">
        <f>SUM($EF78:EJ78)</f>
        <v>0.23532833536145772</v>
      </c>
      <c r="FY78" s="276">
        <f>SUM($EF78:EK78)</f>
        <v>0.31162134325513419</v>
      </c>
      <c r="FZ78" s="276">
        <f>SUM($EF78:EL78)</f>
        <v>0.40727115834719352</v>
      </c>
      <c r="GA78" s="276">
        <f>SUM($EF78:EM78)</f>
        <v>0.5222742130279604</v>
      </c>
      <c r="GB78" s="276">
        <f>SUM($EF78:EN78)</f>
        <v>0.65662694034529789</v>
      </c>
      <c r="GC78" s="276">
        <f>SUM($EF78:EO78)</f>
        <v>0.8103257740044858</v>
      </c>
      <c r="GD78" s="276">
        <f>SUM($EF78:EP78)</f>
        <v>0.98423865705361646</v>
      </c>
      <c r="GE78" s="276">
        <f>SUM($EF78:EQ78)</f>
        <v>1.1824799042919283</v>
      </c>
      <c r="GF78" s="276">
        <f>SUM($EF78:ER78)</f>
        <v>1.405045031813239</v>
      </c>
      <c r="GG78" s="276">
        <f>SUM($EF78:ES78)</f>
        <v>1.6519295565377852</v>
      </c>
      <c r="GH78" s="276">
        <f>SUM($EF78:ET78)</f>
        <v>1.9231289962120699</v>
      </c>
      <c r="GI78" s="276">
        <f>SUM($EF78:EU78)</f>
        <v>2.9295556219085586</v>
      </c>
      <c r="GJ78" s="276">
        <f>SUM($EF78:EV78)</f>
        <v>3.9850207225611158</v>
      </c>
      <c r="GK78" s="276">
        <f>SUM($EF78:EW78)</f>
        <v>5.0894951811371376</v>
      </c>
      <c r="GL78" s="276">
        <f>SUM($EF78:EX78)</f>
        <v>6.242949897892518</v>
      </c>
      <c r="GM78" s="276">
        <f>SUM($EF78:EY78)</f>
        <v>7.4453557903613845</v>
      </c>
      <c r="GN78" s="74">
        <f>SUM($EZ78:EZ78)</f>
        <v>0</v>
      </c>
      <c r="GO78" s="276">
        <f>SUM($EZ78:FA78)</f>
        <v>9.861393207170532E-3</v>
      </c>
      <c r="GP78" s="276">
        <f>SUM($EZ78:FB78)</f>
        <v>3.944314952813778E-2</v>
      </c>
      <c r="GQ78" s="276">
        <f>SUM($EZ78:FC78)</f>
        <v>8.8740422957305526E-2</v>
      </c>
      <c r="GR78" s="276">
        <f>SUM($EZ78:FD78)</f>
        <v>0.15774836867991621</v>
      </c>
      <c r="GS78" s="276">
        <f>SUM($EZ78:FE78)</f>
        <v>0.20109509627423583</v>
      </c>
      <c r="GT78" s="276">
        <f>SUM($EZ78:FF78)</f>
        <v>0.25726543577674987</v>
      </c>
      <c r="GU78" s="276">
        <f>SUM($EZ78:FG78)</f>
        <v>0.32625781147830707</v>
      </c>
      <c r="GV78" s="276">
        <f>SUM($EZ78:FH78)</f>
        <v>0.40807064786337222</v>
      </c>
      <c r="GW78" s="276">
        <f>SUM($EZ78:FI78)</f>
        <v>0.50270236961000259</v>
      </c>
      <c r="GX78" s="276">
        <f>SUM($EZ78:FJ78)</f>
        <v>0.64123161094763004</v>
      </c>
      <c r="GY78" s="276">
        <f>SUM($EZ78:FK78)</f>
        <v>0.7939097736435301</v>
      </c>
      <c r="GZ78" s="276">
        <f>SUM($EZ78:FL78)</f>
        <v>0.96073453966869637</v>
      </c>
      <c r="HA78" s="276">
        <f>SUM($EZ78:FM78)</f>
        <v>1.1417035913738871</v>
      </c>
      <c r="HB78" s="276">
        <f>SUM($EZ78:FN78)</f>
        <v>1.3368146114895627</v>
      </c>
      <c r="HC78" s="276">
        <f>SUM($EZ78:FO78)</f>
        <v>1.7774877041271528</v>
      </c>
      <c r="HD78" s="276">
        <f>SUM($EZ78:FP78)</f>
        <v>2.2397735510976156</v>
      </c>
      <c r="HE78" s="276">
        <f>SUM($EZ78:FQ78)</f>
        <v>2.7236650713116854</v>
      </c>
      <c r="HF78" s="276">
        <f>SUM($EZ78:FR78)</f>
        <v>3.2291551860001086</v>
      </c>
      <c r="HG78" s="277">
        <f>SUM($EZ78:FS78)</f>
        <v>3.7562368187128814</v>
      </c>
      <c r="HH78" s="74">
        <f t="shared" si="256"/>
        <v>0</v>
      </c>
      <c r="HI78" s="276">
        <f t="shared" si="400"/>
        <v>95.778620942153992</v>
      </c>
      <c r="HJ78" s="276">
        <f t="shared" si="401"/>
        <v>191.52782245422327</v>
      </c>
      <c r="HK78" s="276">
        <f t="shared" si="402"/>
        <v>287.2476135727012</v>
      </c>
      <c r="HL78" s="276">
        <f t="shared" si="403"/>
        <v>382.93800333130537</v>
      </c>
      <c r="HM78" s="276">
        <f t="shared" si="404"/>
        <v>466.41760071831999</v>
      </c>
      <c r="HN78" s="276">
        <f t="shared" si="405"/>
        <v>571.42262130322786</v>
      </c>
      <c r="HO78" s="276">
        <f t="shared" si="406"/>
        <v>676.40828864854711</v>
      </c>
      <c r="HP78" s="276">
        <f t="shared" si="407"/>
        <v>781.37460632122975</v>
      </c>
      <c r="HQ78" s="276">
        <f t="shared" si="408"/>
        <v>886.32157788757058</v>
      </c>
      <c r="HR78" s="276">
        <f t="shared" si="409"/>
        <v>1009.5128041689139</v>
      </c>
      <c r="HS78" s="276">
        <f t="shared" si="410"/>
        <v>1141.4870681216757</v>
      </c>
      <c r="HT78" s="276">
        <f t="shared" si="411"/>
        <v>1273.4370081941543</v>
      </c>
      <c r="HU78" s="276">
        <f t="shared" si="412"/>
        <v>1405.3626288694297</v>
      </c>
      <c r="HV78" s="276">
        <f t="shared" si="413"/>
        <v>1537.2639346297553</v>
      </c>
      <c r="HW78" s="276">
        <f t="shared" si="414"/>
        <v>1735.8005364396345</v>
      </c>
      <c r="HX78" s="276">
        <f t="shared" si="415"/>
        <v>1818.3413710024167</v>
      </c>
      <c r="HY78" s="276">
        <f t="shared" si="416"/>
        <v>1900.8331962072755</v>
      </c>
      <c r="HZ78" s="276">
        <f t="shared" si="417"/>
        <v>1983.276041153955</v>
      </c>
      <c r="IA78" s="277">
        <f t="shared" si="418"/>
        <v>2065.6699349249211</v>
      </c>
      <c r="IB78" s="276">
        <f t="shared" si="419"/>
        <v>0</v>
      </c>
      <c r="IC78" s="276">
        <f t="shared" si="420"/>
        <v>80.250159356792821</v>
      </c>
      <c r="ID78" s="276">
        <f t="shared" si="421"/>
        <v>160.48059835047184</v>
      </c>
      <c r="IE78" s="276">
        <f t="shared" si="422"/>
        <v>240.69132182704266</v>
      </c>
      <c r="IF78" s="276">
        <f t="shared" si="423"/>
        <v>320.88233463132002</v>
      </c>
      <c r="IG78" s="276">
        <f t="shared" si="424"/>
        <v>404.92877246905141</v>
      </c>
      <c r="IH78" s="276">
        <f t="shared" si="425"/>
        <v>509.2784971295489</v>
      </c>
      <c r="II78" s="276">
        <f t="shared" si="426"/>
        <v>613.61539975384733</v>
      </c>
      <c r="IJ78" s="276">
        <f t="shared" si="427"/>
        <v>717.93948191746222</v>
      </c>
      <c r="IK78" s="276">
        <f t="shared" si="428"/>
        <v>822.25074519571558</v>
      </c>
      <c r="IL78" s="276">
        <f t="shared" si="429"/>
        <v>888.67514870813545</v>
      </c>
      <c r="IM78" s="276">
        <f t="shared" si="430"/>
        <v>975.02401554543951</v>
      </c>
      <c r="IN78" s="276">
        <f t="shared" si="431"/>
        <v>1061.3587357794142</v>
      </c>
      <c r="IO78" s="276">
        <f t="shared" si="432"/>
        <v>1147.6793117277091</v>
      </c>
      <c r="IP78" s="276">
        <f t="shared" si="433"/>
        <v>1233.9857457075934</v>
      </c>
      <c r="IQ78" s="276">
        <f t="shared" si="434"/>
        <v>1377.7759719145486</v>
      </c>
      <c r="IR78" s="276">
        <f t="shared" si="435"/>
        <v>1443.7203613336865</v>
      </c>
      <c r="IS78" s="276">
        <f t="shared" si="436"/>
        <v>1509.6431450795808</v>
      </c>
      <c r="IT78" s="276">
        <f t="shared" si="437"/>
        <v>1575.5443302310007</v>
      </c>
      <c r="IU78" s="277">
        <f t="shared" si="438"/>
        <v>1641.4239238643963</v>
      </c>
      <c r="IV78" s="74">
        <f t="shared" si="261"/>
        <v>36.317990880700471</v>
      </c>
      <c r="IW78" s="275">
        <f t="shared" si="262"/>
        <v>156.71505300805944</v>
      </c>
      <c r="IX78" s="275">
        <f t="shared" si="263"/>
        <v>306.33762571121099</v>
      </c>
      <c r="IY78" s="275">
        <f t="shared" si="264"/>
        <v>438.693268017864</v>
      </c>
      <c r="IZ78" s="275">
        <f t="shared" si="265"/>
        <v>166.45688986665698</v>
      </c>
      <c r="JA78" s="275">
        <f t="shared" si="266"/>
        <v>234.51598440445872</v>
      </c>
      <c r="JB78" s="74">
        <f t="shared" si="267"/>
        <v>32.055833324591887</v>
      </c>
      <c r="JC78" s="275">
        <f t="shared" si="268"/>
        <v>149.6714644980334</v>
      </c>
      <c r="JD78" s="275">
        <f t="shared" si="269"/>
        <v>278.17909927676357</v>
      </c>
      <c r="JE78" s="275">
        <f t="shared" si="270"/>
        <v>379.50795789866902</v>
      </c>
      <c r="JF78" s="275">
        <f t="shared" si="271"/>
        <v>153.30213236646296</v>
      </c>
      <c r="JG78" s="275">
        <f t="shared" si="272"/>
        <v>209.85358874951447</v>
      </c>
      <c r="JH78" s="524">
        <f t="shared" si="273"/>
        <v>9922.692158827982</v>
      </c>
      <c r="JI78" s="525">
        <f t="shared" si="274"/>
        <v>19220.383602794675</v>
      </c>
      <c r="JJ78" s="524">
        <f t="shared" si="275"/>
        <v>8539.9200339052895</v>
      </c>
      <c r="JK78" s="525">
        <f t="shared" si="276"/>
        <v>15923.220789266843</v>
      </c>
      <c r="JL78" s="524">
        <f t="shared" si="277"/>
        <v>18462.612192733272</v>
      </c>
      <c r="JM78" s="525">
        <f t="shared" si="278"/>
        <v>35143.604392061519</v>
      </c>
      <c r="JN78" s="7">
        <f t="shared" si="439"/>
        <v>3.2599436077016328</v>
      </c>
      <c r="JO78" s="7">
        <f t="shared" si="440"/>
        <v>11.201592609074266</v>
      </c>
    </row>
    <row r="79" spans="1:275" s="3" customFormat="1" ht="13.5" customHeight="1" x14ac:dyDescent="0.2">
      <c r="A79" s="3" t="str">
        <f>'2021 estimates'!B79</f>
        <v>Ghana</v>
      </c>
      <c r="B79" s="3" t="str">
        <f>VLOOKUP(A79,'2021 estimates'!$B$4:$C$218,2)</f>
        <v>AFR</v>
      </c>
      <c r="C79" s="371" t="str">
        <f>VLOOKUP(A79,'2021 estimates'!$B$4:$F$218,4,FALSE)</f>
        <v>Sub-Saharan Africa</v>
      </c>
      <c r="D79" s="695">
        <f>'2021 estimates'!Q79</f>
        <v>33.893383009395897</v>
      </c>
      <c r="E79" s="4">
        <f>'2021 estimates'!R79</f>
        <v>15.766078298772806</v>
      </c>
      <c r="F79" s="47">
        <f>1000*'2021 estimates'!G79/5</f>
        <v>428477.8</v>
      </c>
      <c r="G79" s="47">
        <f t="shared" si="279"/>
        <v>428477.8</v>
      </c>
      <c r="H79" s="47">
        <f>1000*'2021 estimates'!H79/5</f>
        <v>403778</v>
      </c>
      <c r="I79" s="47">
        <f>1000*'2021 estimates'!I79/5</f>
        <v>363058.2</v>
      </c>
      <c r="J79" s="47">
        <f>1000*'2021 estimates'!J79/5</f>
        <v>326101.40000000002</v>
      </c>
      <c r="K79" s="47">
        <f>1000*'2021 estimates'!K79/5</f>
        <v>410634.8</v>
      </c>
      <c r="L79" s="73">
        <f t="shared" si="280"/>
        <v>410634.8</v>
      </c>
      <c r="M79" s="47">
        <f>1000*'2021 estimates'!L79/5</f>
        <v>387018</v>
      </c>
      <c r="N79" s="47">
        <f>1000*'2021 estimates'!M79/5</f>
        <v>348104.4</v>
      </c>
      <c r="O79" s="47">
        <f>1000*'2021 estimates'!N79/5</f>
        <v>312152.59999999998</v>
      </c>
      <c r="P79" s="22">
        <v>0</v>
      </c>
      <c r="Q79" s="124">
        <f>IF('2021 estimates'!AD79&lt;&gt;"",'2021 estimates'!AD79*5/4,IF('2021 estimates'!AL79&lt;&gt;"",'2021 estimates'!AL79*15/14,'2021 estimates'!AN79*15/14))/100000</f>
        <v>1.8214285714285715E-5</v>
      </c>
      <c r="R79" s="124">
        <f>IF('2021 estimates'!AE79&lt;&gt;"",'2021 estimates'!AE79,IF('2021 estimates'!AL79&lt;&gt;"",'2021 estimates'!AL79*15/14,'2021 estimates'!AN79*15/14))/100000</f>
        <v>1.8214285714285715E-5</v>
      </c>
      <c r="S79" s="124">
        <f>IF('2021 estimates'!AF79&lt;&gt;"",'2021 estimates'!AF79,IF('2021 estimates'!AL79&lt;&gt;"",'2021 estimates'!AL79*15/14,'2021 estimates'!AN79*15/14))/100000</f>
        <v>1.8214285714285715E-5</v>
      </c>
      <c r="T79" s="124">
        <f>IF('2021 estimates'!AG79&lt;&gt;"",'2021 estimates'!AG79,'2021 estimates'!$AP79)/100000</f>
        <v>1.0049379403022246E-4</v>
      </c>
      <c r="U79" s="22">
        <v>0</v>
      </c>
      <c r="V79" s="124">
        <f>IF('2021 estimates'!AH79&lt;&gt;"",'2021 estimates'!AH79*5/4,IF('2021 estimates'!AM79&lt;&gt;"",'2021 estimates'!AM79*15/14,'2021 estimates'!AN79*15/14))/100000</f>
        <v>1.8214285714285715E-5</v>
      </c>
      <c r="W79" s="124">
        <f>IF('2021 estimates'!AI79&lt;&gt;"",'2021 estimates'!AI79,IF('2021 estimates'!AM79&lt;&gt;"",'2021 estimates'!AM79*15/14,'2021 estimates'!AN79*15/14))/100000</f>
        <v>1.8214285714285715E-5</v>
      </c>
      <c r="X79" s="124">
        <f>IF('2021 estimates'!AJ79&lt;&gt;"",'2021 estimates'!AJ79,IF('2021 estimates'!AM79&lt;&gt;"",'2021 estimates'!AM79*15/14,'2021 estimates'!AN79*15/14))/100000</f>
        <v>1.8214285714285715E-5</v>
      </c>
      <c r="Y79" s="124">
        <f>IF('2021 estimates'!AK79&lt;&gt;"",'2021 estimates'!AK79,'2021 estimates'!$AQ79)/100000</f>
        <v>1.0049379403022246E-4</v>
      </c>
      <c r="Z79" s="81">
        <f>VLOOKUP($A79,'Mortality-WHO Global Health Obs'!$B$3:$Q$218,7,FALSE)</f>
        <v>4.5940000000000002E-2</v>
      </c>
      <c r="AA79" s="82">
        <f>VLOOKUP($A79,'Mortality-WHO Global Health Obs'!$B$3:$Q$218,9,FALSE)</f>
        <v>4.7999999999999996E-3</v>
      </c>
      <c r="AB79" s="82">
        <f>VLOOKUP($A79,'Mortality-WHO Global Health Obs'!$B$3:$Q$218,11,FALSE)</f>
        <v>1.5E-3</v>
      </c>
      <c r="AC79" s="82">
        <f>VLOOKUP($A79,'Mortality-WHO Global Health Obs'!$B$3:$Q$218,13,FALSE)</f>
        <v>1.1000000000000001E-3</v>
      </c>
      <c r="AD79" s="82">
        <f>VLOOKUP($A79,'Mortality-WHO Global Health Obs'!$B$3:$Q$218,15,FALSE)</f>
        <v>1.92E-3</v>
      </c>
      <c r="AE79" s="81">
        <f>VLOOKUP($A79,'Mortality-WHO Global Health Obs'!$B$3:$Q$218,8,FALSE)</f>
        <v>3.8620000000000002E-2</v>
      </c>
      <c r="AF79" s="82">
        <f>VLOOKUP($A79,'Mortality-WHO Global Health Obs'!$B$3:$Q$218,10,FALSE)</f>
        <v>4.4200000000000003E-3</v>
      </c>
      <c r="AG79" s="82">
        <f>VLOOKUP($A79,'Mortality-WHO Global Health Obs'!$B$3:$Q$218,12,FALSE)</f>
        <v>1.8E-3</v>
      </c>
      <c r="AH79" s="82">
        <f>VLOOKUP($A79,'Mortality-WHO Global Health Obs'!$B$3:$Q$218,14,FALSE)</f>
        <v>1.2199999999999999E-3</v>
      </c>
      <c r="AI79" s="82">
        <f>VLOOKUP($A79,'Mortality-WHO Global Health Obs'!$B$3:$Q$218,16,FALSE)</f>
        <v>2.1199999999999999E-3</v>
      </c>
      <c r="AJ79" s="81">
        <f t="shared" si="281"/>
        <v>0.72429363704562277</v>
      </c>
      <c r="AK79" s="82">
        <f t="shared" si="281"/>
        <v>7.5677175834109461E-2</v>
      </c>
      <c r="AL79" s="82">
        <f t="shared" si="281"/>
        <v>2.3649117448159208E-2</v>
      </c>
      <c r="AM79" s="82">
        <f t="shared" si="281"/>
        <v>1.7342686128650087E-2</v>
      </c>
      <c r="AN79" s="82">
        <f t="shared" si="281"/>
        <v>3.0270870333643788E-2</v>
      </c>
      <c r="AO79" s="81">
        <f t="shared" si="257"/>
        <v>0.60888594389860584</v>
      </c>
      <c r="AP79" s="82">
        <f t="shared" si="257"/>
        <v>6.9686066080575801E-2</v>
      </c>
      <c r="AQ79" s="82">
        <f t="shared" si="257"/>
        <v>2.8378940937791051E-2</v>
      </c>
      <c r="AR79" s="82">
        <f t="shared" si="257"/>
        <v>1.9234615524502823E-2</v>
      </c>
      <c r="AS79" s="82">
        <f t="shared" si="257"/>
        <v>3.3424085993398349E-2</v>
      </c>
      <c r="AT79" s="272">
        <f t="shared" si="258"/>
        <v>0</v>
      </c>
      <c r="AU79" s="266">
        <f t="shared" si="248"/>
        <v>7.8044170714285714</v>
      </c>
      <c r="AV79" s="266">
        <f t="shared" si="249"/>
        <v>7.3545278571428572</v>
      </c>
      <c r="AW79" s="266">
        <f t="shared" si="250"/>
        <v>6.6128457857142866</v>
      </c>
      <c r="AX79" s="266">
        <f t="shared" si="251"/>
        <v>32.77116692456719</v>
      </c>
      <c r="AY79" s="272">
        <f t="shared" si="259"/>
        <v>0</v>
      </c>
      <c r="AZ79" s="266">
        <f t="shared" si="252"/>
        <v>7.4794195714285712</v>
      </c>
      <c r="BA79" s="266">
        <f t="shared" si="253"/>
        <v>7.0492564285714288</v>
      </c>
      <c r="BB79" s="266">
        <f t="shared" si="254"/>
        <v>6.3404730000000011</v>
      </c>
      <c r="BC79" s="266">
        <f t="shared" si="255"/>
        <v>31.369399090398417</v>
      </c>
      <c r="BD79" s="74">
        <f t="shared" si="260"/>
        <v>0</v>
      </c>
      <c r="BE79" s="515">
        <f t="shared" si="282"/>
        <v>0</v>
      </c>
      <c r="BF79" s="515">
        <f t="shared" si="283"/>
        <v>7.5200063720626051</v>
      </c>
      <c r="BG79" s="515">
        <f t="shared" si="284"/>
        <v>14.491920490228443</v>
      </c>
      <c r="BH79" s="515">
        <f t="shared" si="285"/>
        <v>20.955689809847772</v>
      </c>
      <c r="BI79" s="515">
        <f t="shared" si="286"/>
        <v>25.394900181121216</v>
      </c>
      <c r="BJ79" s="515">
        <f t="shared" si="287"/>
        <v>32.069963055694721</v>
      </c>
      <c r="BK79" s="515">
        <f t="shared" si="288"/>
        <v>38.589018573450602</v>
      </c>
      <c r="BL79" s="515">
        <f t="shared" si="289"/>
        <v>44.955712886618208</v>
      </c>
      <c r="BM79" s="515">
        <f t="shared" si="290"/>
        <v>51.173606930765644</v>
      </c>
      <c r="BN79" s="515">
        <f t="shared" si="291"/>
        <v>51.473073056870646</v>
      </c>
      <c r="BO79" s="515">
        <f t="shared" si="292"/>
        <v>57.144085801496566</v>
      </c>
      <c r="BP79" s="515">
        <f t="shared" si="293"/>
        <v>62.717595874972986</v>
      </c>
      <c r="BQ79" s="515">
        <f t="shared" si="294"/>
        <v>68.195279657041823</v>
      </c>
      <c r="BR79" s="515">
        <f t="shared" si="295"/>
        <v>73.578784705167564</v>
      </c>
      <c r="BS79" s="515">
        <f t="shared" si="296"/>
        <v>70.841340182302943</v>
      </c>
      <c r="BT79" s="515">
        <f t="shared" si="297"/>
        <v>101.01163612641099</v>
      </c>
      <c r="BU79" s="515">
        <f t="shared" si="298"/>
        <v>130.28233543321673</v>
      </c>
      <c r="BV79" s="515">
        <f t="shared" si="299"/>
        <v>158.6802616417184</v>
      </c>
      <c r="BW79" s="516">
        <f t="shared" si="300"/>
        <v>186.23143848551868</v>
      </c>
      <c r="BX79" s="515">
        <v>0</v>
      </c>
      <c r="BY79" s="515">
        <f t="shared" si="301"/>
        <v>0</v>
      </c>
      <c r="BZ79" s="515">
        <f t="shared" si="302"/>
        <v>7.2276869006226825</v>
      </c>
      <c r="CA79" s="515">
        <f t="shared" si="303"/>
        <v>13.968853447662644</v>
      </c>
      <c r="CB79" s="515">
        <f t="shared" si="304"/>
        <v>20.25624899201247</v>
      </c>
      <c r="CC79" s="515">
        <f t="shared" si="305"/>
        <v>24.618157286236041</v>
      </c>
      <c r="CD79" s="515">
        <f t="shared" si="306"/>
        <v>30.879977418384193</v>
      </c>
      <c r="CE79" s="515">
        <f t="shared" si="307"/>
        <v>36.966591565551369</v>
      </c>
      <c r="CF79" s="515">
        <f t="shared" si="308"/>
        <v>42.882901998407313</v>
      </c>
      <c r="CG79" s="515">
        <f t="shared" si="309"/>
        <v>48.633673821886731</v>
      </c>
      <c r="CH79" s="515">
        <f t="shared" si="310"/>
        <v>48.771510483771166</v>
      </c>
      <c r="CI79" s="515">
        <f t="shared" si="311"/>
        <v>54.12245109633384</v>
      </c>
      <c r="CJ79" s="515">
        <f t="shared" si="312"/>
        <v>59.371451952402786</v>
      </c>
      <c r="CK79" s="515">
        <f t="shared" si="313"/>
        <v>64.520455086978274</v>
      </c>
      <c r="CL79" s="515">
        <f t="shared" si="314"/>
        <v>69.571365537719501</v>
      </c>
      <c r="CM79" s="515">
        <f t="shared" si="315"/>
        <v>66.829091833002522</v>
      </c>
      <c r="CN79" s="515">
        <f t="shared" si="316"/>
        <v>95.486124557778354</v>
      </c>
      <c r="CO79" s="515">
        <f t="shared" si="317"/>
        <v>123.20115267456133</v>
      </c>
      <c r="CP79" s="515">
        <f t="shared" si="318"/>
        <v>150.00514145076076</v>
      </c>
      <c r="CQ79" s="516">
        <f t="shared" si="319"/>
        <v>175.92803827364224</v>
      </c>
      <c r="CR79" s="515">
        <f t="shared" si="320"/>
        <v>0</v>
      </c>
      <c r="CS79" s="515">
        <f t="shared" si="321"/>
        <v>3.9022085357142857</v>
      </c>
      <c r="CT79" s="515">
        <f t="shared" si="322"/>
        <v>11.42221490777689</v>
      </c>
      <c r="CU79" s="515">
        <f t="shared" si="323"/>
        <v>18.394129025942728</v>
      </c>
      <c r="CV79" s="515">
        <f t="shared" si="324"/>
        <v>24.857898345562059</v>
      </c>
      <c r="CW79" s="515">
        <f t="shared" si="325"/>
        <v>29.072164109692643</v>
      </c>
      <c r="CX79" s="515">
        <f t="shared" si="326"/>
        <v>35.747226984266149</v>
      </c>
      <c r="CY79" s="515">
        <f t="shared" si="327"/>
        <v>42.26628250202203</v>
      </c>
      <c r="CZ79" s="515">
        <f t="shared" si="328"/>
        <v>48.632976815189636</v>
      </c>
      <c r="DA79" s="515">
        <f t="shared" si="329"/>
        <v>54.850870859337071</v>
      </c>
      <c r="DB79" s="515">
        <f t="shared" si="330"/>
        <v>54.779495949727789</v>
      </c>
      <c r="DC79" s="515">
        <f t="shared" si="331"/>
        <v>60.450508694353708</v>
      </c>
      <c r="DD79" s="515">
        <f t="shared" si="332"/>
        <v>66.024018767830128</v>
      </c>
      <c r="DE79" s="515">
        <f t="shared" si="333"/>
        <v>71.501702549898965</v>
      </c>
      <c r="DF79" s="515">
        <f t="shared" si="334"/>
        <v>76.885207598024706</v>
      </c>
      <c r="DG79" s="515">
        <f t="shared" si="335"/>
        <v>87.226923644586535</v>
      </c>
      <c r="DH79" s="515">
        <f t="shared" si="336"/>
        <v>117.39721958869458</v>
      </c>
      <c r="DI79" s="515">
        <f t="shared" si="337"/>
        <v>146.66791889550032</v>
      </c>
      <c r="DJ79" s="515">
        <f t="shared" si="338"/>
        <v>175.06584510400199</v>
      </c>
      <c r="DK79" s="516">
        <f t="shared" si="339"/>
        <v>202.61702194780227</v>
      </c>
      <c r="DL79" s="515">
        <f t="shared" si="340"/>
        <v>0</v>
      </c>
      <c r="DM79" s="515">
        <f t="shared" si="341"/>
        <v>3.7397097857142856</v>
      </c>
      <c r="DN79" s="515">
        <f t="shared" si="342"/>
        <v>10.967396686336969</v>
      </c>
      <c r="DO79" s="515">
        <f t="shared" si="343"/>
        <v>17.708563233376928</v>
      </c>
      <c r="DP79" s="515">
        <f t="shared" si="344"/>
        <v>23.995958777726756</v>
      </c>
      <c r="DQ79" s="515">
        <f t="shared" si="345"/>
        <v>28.142785500521754</v>
      </c>
      <c r="DR79" s="515">
        <f t="shared" si="346"/>
        <v>34.404605632669906</v>
      </c>
      <c r="DS79" s="515">
        <f t="shared" si="347"/>
        <v>40.491219779837081</v>
      </c>
      <c r="DT79" s="515">
        <f t="shared" si="348"/>
        <v>46.407530212693025</v>
      </c>
      <c r="DU79" s="515">
        <f t="shared" si="349"/>
        <v>52.158302036172444</v>
      </c>
      <c r="DV79" s="515">
        <f t="shared" si="350"/>
        <v>51.941746983771168</v>
      </c>
      <c r="DW79" s="515">
        <f t="shared" si="351"/>
        <v>57.292687596333842</v>
      </c>
      <c r="DX79" s="515">
        <f t="shared" si="352"/>
        <v>62.541688452402788</v>
      </c>
      <c r="DY79" s="515">
        <f t="shared" si="353"/>
        <v>67.690691586978275</v>
      </c>
      <c r="DZ79" s="515">
        <f t="shared" si="354"/>
        <v>72.741602037719503</v>
      </c>
      <c r="EA79" s="515">
        <f t="shared" si="355"/>
        <v>82.513791378201731</v>
      </c>
      <c r="EB79" s="515">
        <f t="shared" si="356"/>
        <v>111.17082410297756</v>
      </c>
      <c r="EC79" s="515">
        <f t="shared" si="357"/>
        <v>138.88585221976052</v>
      </c>
      <c r="ED79" s="515">
        <f t="shared" si="358"/>
        <v>165.68984099595997</v>
      </c>
      <c r="EE79" s="516">
        <f t="shared" si="359"/>
        <v>191.61273781884145</v>
      </c>
      <c r="EF79" s="276">
        <f t="shared" si="360"/>
        <v>0</v>
      </c>
      <c r="EG79" s="276">
        <f t="shared" si="361"/>
        <v>0.28441069936596641</v>
      </c>
      <c r="EH79" s="276">
        <f t="shared" si="362"/>
        <v>0.83250295326273427</v>
      </c>
      <c r="EI79" s="276">
        <f t="shared" si="363"/>
        <v>1.3406477518092426</v>
      </c>
      <c r="EJ79" s="276">
        <f t="shared" si="364"/>
        <v>1.8117566471714184</v>
      </c>
      <c r="EK79" s="276">
        <f t="shared" si="365"/>
        <v>0.67946498256935084</v>
      </c>
      <c r="EL79" s="276">
        <f t="shared" si="366"/>
        <v>0.83547233938697707</v>
      </c>
      <c r="EM79" s="276">
        <f t="shared" si="367"/>
        <v>0.9878335439752467</v>
      </c>
      <c r="EN79" s="276">
        <f t="shared" si="368"/>
        <v>1.1366338129954172</v>
      </c>
      <c r="EO79" s="276">
        <f t="shared" si="369"/>
        <v>1.2819563714531879</v>
      </c>
      <c r="EP79" s="276">
        <f t="shared" si="370"/>
        <v>0.94183304108836408</v>
      </c>
      <c r="EQ79" s="276">
        <f t="shared" si="371"/>
        <v>1.0393357122378681</v>
      </c>
      <c r="ER79" s="276">
        <f t="shared" si="372"/>
        <v>1.1351620036454475</v>
      </c>
      <c r="ES79" s="276">
        <f t="shared" si="373"/>
        <v>1.2293407375885432</v>
      </c>
      <c r="ET79" s="276">
        <f t="shared" si="374"/>
        <v>1.3219002407983573</v>
      </c>
      <c r="EU79" s="276">
        <f t="shared" si="375"/>
        <v>2.6008709804591454</v>
      </c>
      <c r="EV79" s="276">
        <f t="shared" si="376"/>
        <v>3.5004676177614495</v>
      </c>
      <c r="EW79" s="276">
        <f t="shared" si="377"/>
        <v>4.3732407160655002</v>
      </c>
      <c r="EX79" s="276">
        <f t="shared" si="378"/>
        <v>5.2199900807669124</v>
      </c>
      <c r="EY79" s="277">
        <f t="shared" si="379"/>
        <v>6.0414916692272698</v>
      </c>
      <c r="EZ79" s="276">
        <f t="shared" si="380"/>
        <v>0</v>
      </c>
      <c r="FA79" s="276">
        <f t="shared" si="381"/>
        <v>0.25173267080588829</v>
      </c>
      <c r="FB79" s="276">
        <f t="shared" si="382"/>
        <v>0.73825302438861062</v>
      </c>
      <c r="FC79" s="276">
        <f t="shared" si="383"/>
        <v>1.1920240270787446</v>
      </c>
      <c r="FD79" s="276">
        <f t="shared" si="384"/>
        <v>1.6152501498218277</v>
      </c>
      <c r="FE79" s="276">
        <f t="shared" si="385"/>
        <v>0.78743629642327639</v>
      </c>
      <c r="FF79" s="276">
        <f t="shared" si="386"/>
        <v>0.96264228140425978</v>
      </c>
      <c r="FG79" s="276">
        <f t="shared" si="387"/>
        <v>1.1329459957154813</v>
      </c>
      <c r="FH79" s="276">
        <f t="shared" si="388"/>
        <v>1.2984846050920158</v>
      </c>
      <c r="FI79" s="276">
        <f t="shared" si="389"/>
        <v>1.4593914373660284</v>
      </c>
      <c r="FJ79" s="276">
        <f t="shared" si="390"/>
        <v>0.98953238743732586</v>
      </c>
      <c r="FK79" s="276">
        <f t="shared" si="391"/>
        <v>1.0914721439310544</v>
      </c>
      <c r="FL79" s="276">
        <f t="shared" si="392"/>
        <v>1.1914698654245057</v>
      </c>
      <c r="FM79" s="276">
        <f t="shared" si="393"/>
        <v>1.2895625492587766</v>
      </c>
      <c r="FN79" s="276">
        <f t="shared" si="394"/>
        <v>1.3857864879456234</v>
      </c>
      <c r="FO79" s="276">
        <f t="shared" si="395"/>
        <v>2.7123663656225814</v>
      </c>
      <c r="FP79" s="276">
        <f t="shared" si="396"/>
        <v>3.6543709736154422</v>
      </c>
      <c r="FQ79" s="276">
        <f t="shared" si="397"/>
        <v>4.565410314199001</v>
      </c>
      <c r="FR79" s="276">
        <f t="shared" si="398"/>
        <v>5.446502267516939</v>
      </c>
      <c r="FS79" s="277">
        <f t="shared" si="399"/>
        <v>6.2986312542897265</v>
      </c>
      <c r="FT79" s="74">
        <f>SUM($EF79:EF79)</f>
        <v>0</v>
      </c>
      <c r="FU79" s="276">
        <f>SUM($EF79:EG79)</f>
        <v>0.28441069936596641</v>
      </c>
      <c r="FV79" s="276">
        <f>SUM($EF79:EH79)</f>
        <v>1.1169136526287007</v>
      </c>
      <c r="FW79" s="276">
        <f>SUM($EF79:EI79)</f>
        <v>2.4575614044379432</v>
      </c>
      <c r="FX79" s="276">
        <f>SUM($EF79:EJ79)</f>
        <v>4.2693180516093614</v>
      </c>
      <c r="FY79" s="276">
        <f>SUM($EF79:EK79)</f>
        <v>4.948783034178712</v>
      </c>
      <c r="FZ79" s="276">
        <f>SUM($EF79:EL79)</f>
        <v>5.7842553735656894</v>
      </c>
      <c r="GA79" s="276">
        <f>SUM($EF79:EM79)</f>
        <v>6.7720889175409358</v>
      </c>
      <c r="GB79" s="276">
        <f>SUM($EF79:EN79)</f>
        <v>7.9087227305363532</v>
      </c>
      <c r="GC79" s="276">
        <f>SUM($EF79:EO79)</f>
        <v>9.1906791019895415</v>
      </c>
      <c r="GD79" s="276">
        <f>SUM($EF79:EP79)</f>
        <v>10.132512143077905</v>
      </c>
      <c r="GE79" s="276">
        <f>SUM($EF79:EQ79)</f>
        <v>11.171847855315773</v>
      </c>
      <c r="GF79" s="276">
        <f>SUM($EF79:ER79)</f>
        <v>12.307009858961221</v>
      </c>
      <c r="GG79" s="276">
        <f>SUM($EF79:ES79)</f>
        <v>13.536350596549765</v>
      </c>
      <c r="GH79" s="276">
        <f>SUM($EF79:ET79)</f>
        <v>14.858250837348121</v>
      </c>
      <c r="GI79" s="276">
        <f>SUM($EF79:EU79)</f>
        <v>17.459121817807265</v>
      </c>
      <c r="GJ79" s="276">
        <f>SUM($EF79:EV79)</f>
        <v>20.959589435568716</v>
      </c>
      <c r="GK79" s="276">
        <f>SUM($EF79:EW79)</f>
        <v>25.332830151634216</v>
      </c>
      <c r="GL79" s="276">
        <f>SUM($EF79:EX79)</f>
        <v>30.552820232401128</v>
      </c>
      <c r="GM79" s="276">
        <f>SUM($EF79:EY79)</f>
        <v>36.594311901628402</v>
      </c>
      <c r="GN79" s="74">
        <f>SUM($EZ79:EZ79)</f>
        <v>0</v>
      </c>
      <c r="GO79" s="276">
        <f>SUM($EZ79:FA79)</f>
        <v>0.25173267080588829</v>
      </c>
      <c r="GP79" s="276">
        <f>SUM($EZ79:FB79)</f>
        <v>0.98998569519449897</v>
      </c>
      <c r="GQ79" s="276">
        <f>SUM($EZ79:FC79)</f>
        <v>2.1820097222732437</v>
      </c>
      <c r="GR79" s="276">
        <f>SUM($EZ79:FD79)</f>
        <v>3.7972598720950712</v>
      </c>
      <c r="GS79" s="276">
        <f>SUM($EZ79:FE79)</f>
        <v>4.5846961685183478</v>
      </c>
      <c r="GT79" s="276">
        <f>SUM($EZ79:FF79)</f>
        <v>5.5473384499226075</v>
      </c>
      <c r="GU79" s="276">
        <f>SUM($EZ79:FG79)</f>
        <v>6.6802844456380885</v>
      </c>
      <c r="GV79" s="276">
        <f>SUM($EZ79:FH79)</f>
        <v>7.9787690507301043</v>
      </c>
      <c r="GW79" s="276">
        <f>SUM($EZ79:FI79)</f>
        <v>9.4381604880961323</v>
      </c>
      <c r="GX79" s="276">
        <f>SUM($EZ79:FJ79)</f>
        <v>10.427692875533458</v>
      </c>
      <c r="GY79" s="276">
        <f>SUM($EZ79:FK79)</f>
        <v>11.519165019464513</v>
      </c>
      <c r="GZ79" s="276">
        <f>SUM($EZ79:FL79)</f>
        <v>12.710634884889018</v>
      </c>
      <c r="HA79" s="276">
        <f>SUM($EZ79:FM79)</f>
        <v>14.000197434147795</v>
      </c>
      <c r="HB79" s="276">
        <f>SUM($EZ79:FN79)</f>
        <v>15.385983922093418</v>
      </c>
      <c r="HC79" s="276">
        <f>SUM($EZ79:FO79)</f>
        <v>18.098350287715999</v>
      </c>
      <c r="HD79" s="276">
        <f>SUM($EZ79:FP79)</f>
        <v>21.752721261331441</v>
      </c>
      <c r="HE79" s="276">
        <f>SUM($EZ79:FQ79)</f>
        <v>26.318131575530444</v>
      </c>
      <c r="HF79" s="276">
        <f>SUM($EZ79:FR79)</f>
        <v>31.764633843047385</v>
      </c>
      <c r="HG79" s="277">
        <f>SUM($EZ79:FS79)</f>
        <v>38.063265097337109</v>
      </c>
      <c r="HH79" s="74">
        <f t="shared" si="256"/>
        <v>0</v>
      </c>
      <c r="HI79" s="276">
        <f t="shared" si="400"/>
        <v>7.5200063720626051</v>
      </c>
      <c r="HJ79" s="276">
        <f t="shared" si="401"/>
        <v>14.491920490228443</v>
      </c>
      <c r="HK79" s="276">
        <f t="shared" si="402"/>
        <v>20.955689809847772</v>
      </c>
      <c r="HL79" s="276">
        <f t="shared" si="403"/>
        <v>26.948350234104925</v>
      </c>
      <c r="HM79" s="276">
        <f t="shared" si="404"/>
        <v>32.069963055694721</v>
      </c>
      <c r="HN79" s="276">
        <f t="shared" si="405"/>
        <v>38.589018573450602</v>
      </c>
      <c r="HO79" s="276">
        <f t="shared" si="406"/>
        <v>44.955712886618208</v>
      </c>
      <c r="HP79" s="276">
        <f t="shared" si="407"/>
        <v>51.173606930765644</v>
      </c>
      <c r="HQ79" s="276">
        <f t="shared" si="408"/>
        <v>57.246178416455308</v>
      </c>
      <c r="HR79" s="276">
        <f t="shared" si="409"/>
        <v>57.144085801496566</v>
      </c>
      <c r="HS79" s="276">
        <f t="shared" si="410"/>
        <v>62.717595874972986</v>
      </c>
      <c r="HT79" s="276">
        <f t="shared" si="411"/>
        <v>68.195279657041823</v>
      </c>
      <c r="HU79" s="276">
        <f t="shared" si="412"/>
        <v>73.578784705167564</v>
      </c>
      <c r="HV79" s="276">
        <f t="shared" si="413"/>
        <v>78.869730250083492</v>
      </c>
      <c r="HW79" s="276">
        <f t="shared" si="414"/>
        <v>101.01163612641099</v>
      </c>
      <c r="HX79" s="276">
        <f t="shared" si="415"/>
        <v>130.28233543321673</v>
      </c>
      <c r="HY79" s="276">
        <f t="shared" si="416"/>
        <v>158.6802616417184</v>
      </c>
      <c r="HZ79" s="276">
        <f t="shared" si="417"/>
        <v>186.23143848551868</v>
      </c>
      <c r="IA79" s="277">
        <f t="shared" si="418"/>
        <v>212.96111374085859</v>
      </c>
      <c r="IB79" s="276">
        <f t="shared" si="419"/>
        <v>0</v>
      </c>
      <c r="IC79" s="276">
        <f t="shared" si="420"/>
        <v>7.2276869006226825</v>
      </c>
      <c r="ID79" s="276">
        <f t="shared" si="421"/>
        <v>13.968853447662644</v>
      </c>
      <c r="IE79" s="276">
        <f t="shared" si="422"/>
        <v>20.25624899201247</v>
      </c>
      <c r="IF79" s="276">
        <f t="shared" si="423"/>
        <v>26.120418413619213</v>
      </c>
      <c r="IG79" s="276">
        <f t="shared" si="424"/>
        <v>30.879977418384193</v>
      </c>
      <c r="IH79" s="276">
        <f t="shared" si="425"/>
        <v>36.966591565551369</v>
      </c>
      <c r="II79" s="276">
        <f t="shared" si="426"/>
        <v>42.882901998407313</v>
      </c>
      <c r="IJ79" s="276">
        <f t="shared" si="427"/>
        <v>48.633673821886731</v>
      </c>
      <c r="IK79" s="276">
        <f t="shared" si="428"/>
        <v>54.223538813092127</v>
      </c>
      <c r="IL79" s="276">
        <f t="shared" si="429"/>
        <v>54.12245109633384</v>
      </c>
      <c r="IM79" s="276">
        <f t="shared" si="430"/>
        <v>59.371451952402786</v>
      </c>
      <c r="IN79" s="276">
        <f t="shared" si="431"/>
        <v>64.520455086978274</v>
      </c>
      <c r="IO79" s="276">
        <f t="shared" si="432"/>
        <v>69.571365537719501</v>
      </c>
      <c r="IP79" s="276">
        <f t="shared" si="433"/>
        <v>74.526052049773881</v>
      </c>
      <c r="IQ79" s="276">
        <f t="shared" si="434"/>
        <v>95.486124557778354</v>
      </c>
      <c r="IR79" s="276">
        <f t="shared" si="435"/>
        <v>123.20115267456133</v>
      </c>
      <c r="IS79" s="276">
        <f t="shared" si="436"/>
        <v>150.00514145076076</v>
      </c>
      <c r="IT79" s="276">
        <f t="shared" si="437"/>
        <v>175.92803827364224</v>
      </c>
      <c r="IU79" s="277">
        <f t="shared" si="438"/>
        <v>200.99880610975094</v>
      </c>
      <c r="IV79" s="74">
        <f t="shared" si="261"/>
        <v>2.6345258395740121</v>
      </c>
      <c r="IW79" s="275">
        <f t="shared" si="262"/>
        <v>10.308082200878575</v>
      </c>
      <c r="IX79" s="275">
        <f t="shared" si="263"/>
        <v>18.003017019979495</v>
      </c>
      <c r="IY79" s="275">
        <f t="shared" si="264"/>
        <v>44.041939019485689</v>
      </c>
      <c r="IZ79" s="275">
        <f t="shared" si="265"/>
        <v>10.315208353477361</v>
      </c>
      <c r="JA79" s="275">
        <f t="shared" si="266"/>
        <v>18.746891019979444</v>
      </c>
      <c r="JB79" s="74">
        <f t="shared" si="267"/>
        <v>2.6550598510943253</v>
      </c>
      <c r="JC79" s="275">
        <f t="shared" si="268"/>
        <v>10.272596770894051</v>
      </c>
      <c r="JD79" s="275">
        <f t="shared" si="269"/>
        <v>17.766767954682958</v>
      </c>
      <c r="JE79" s="275">
        <f t="shared" si="270"/>
        <v>43.47453174685198</v>
      </c>
      <c r="JF79" s="275">
        <f t="shared" si="271"/>
        <v>10.231474858890445</v>
      </c>
      <c r="JG79" s="275">
        <f t="shared" si="272"/>
        <v>18.54223908088083</v>
      </c>
      <c r="JH79" s="524">
        <f t="shared" si="273"/>
        <v>591.35778022666477</v>
      </c>
      <c r="JI79" s="525">
        <f t="shared" si="274"/>
        <v>1309.4646788751102</v>
      </c>
      <c r="JJ79" s="524">
        <f t="shared" si="275"/>
        <v>562.53149634120803</v>
      </c>
      <c r="JK79" s="525">
        <f t="shared" si="276"/>
        <v>1241.0659022693274</v>
      </c>
      <c r="JL79" s="524">
        <f t="shared" si="277"/>
        <v>1153.8892765678729</v>
      </c>
      <c r="JM79" s="525">
        <f t="shared" si="278"/>
        <v>2550.5305811444377</v>
      </c>
      <c r="JN79" s="7">
        <f t="shared" si="439"/>
        <v>30.244234759441539</v>
      </c>
      <c r="JO79" s="7">
        <f t="shared" si="440"/>
        <v>74.65757699896551</v>
      </c>
    </row>
    <row r="80" spans="1:275" s="3" customFormat="1" ht="13.5" customHeight="1" x14ac:dyDescent="0.2">
      <c r="A80" s="3" t="str">
        <f>'2021 estimates'!B80</f>
        <v>Greece</v>
      </c>
      <c r="B80" s="3" t="str">
        <f>VLOOKUP(A80,'2021 estimates'!$B$4:$C$218,2)</f>
        <v>EUR</v>
      </c>
      <c r="C80" s="371" t="str">
        <f>VLOOKUP(A80,'2021 estimates'!$B$4:$F$218,4,FALSE)</f>
        <v>Europe &amp; Central Asia</v>
      </c>
      <c r="D80" s="695">
        <f>'2021 estimates'!Q80</f>
        <v>3.30761031800369</v>
      </c>
      <c r="E80" s="4">
        <f>'2021 estimates'!R80</f>
        <v>2.0601724570278468</v>
      </c>
      <c r="F80" s="47">
        <f>1000*'2021 estimates'!G80/5</f>
        <v>41478</v>
      </c>
      <c r="G80" s="47">
        <f t="shared" si="279"/>
        <v>41478</v>
      </c>
      <c r="H80" s="47">
        <f>1000*'2021 estimates'!H80/5</f>
        <v>47031.4</v>
      </c>
      <c r="I80" s="47">
        <f>1000*'2021 estimates'!I80/5</f>
        <v>55052.4</v>
      </c>
      <c r="J80" s="47">
        <f>1000*'2021 estimates'!J80/5</f>
        <v>54180.2</v>
      </c>
      <c r="K80" s="47">
        <f>1000*'2021 estimates'!K80/5</f>
        <v>38983.4</v>
      </c>
      <c r="L80" s="73">
        <f t="shared" si="280"/>
        <v>38983.4</v>
      </c>
      <c r="M80" s="47">
        <f>1000*'2021 estimates'!L80/5</f>
        <v>44053.2</v>
      </c>
      <c r="N80" s="47">
        <f>1000*'2021 estimates'!M80/5</f>
        <v>51700.800000000003</v>
      </c>
      <c r="O80" s="47">
        <f>1000*'2021 estimates'!N80/5</f>
        <v>51587.4</v>
      </c>
      <c r="P80" s="22">
        <v>0</v>
      </c>
      <c r="Q80" s="124">
        <f>IF('2021 estimates'!AD80&lt;&gt;"",'2021 estimates'!AD80*5/4,IF('2021 estimates'!AL80&lt;&gt;"",'2021 estimates'!AL80*15/14,'2021 estimates'!AN80*15/14))/100000</f>
        <v>1.1375E-4</v>
      </c>
      <c r="R80" s="124">
        <f>IF('2021 estimates'!AE80&lt;&gt;"",'2021 estimates'!AE80,IF('2021 estimates'!AL80&lt;&gt;"",'2021 estimates'!AL80*15/14,'2021 estimates'!AN80*15/14))/100000</f>
        <v>1.8600000000000002E-4</v>
      </c>
      <c r="S80" s="124">
        <f>IF('2021 estimates'!AF80&lt;&gt;"",'2021 estimates'!AF80,IF('2021 estimates'!AL80&lt;&gt;"",'2021 estimates'!AL80*15/14,'2021 estimates'!AN80*15/14))/100000</f>
        <v>1.9800000000000002E-4</v>
      </c>
      <c r="T80" s="124">
        <f>IF('2021 estimates'!AG80&lt;&gt;"",'2021 estimates'!AG80,'2021 estimates'!$AP80)/100000</f>
        <v>1.2515652466618866E-4</v>
      </c>
      <c r="U80" s="22">
        <v>0</v>
      </c>
      <c r="V80" s="124">
        <f>IF('2021 estimates'!AH80&lt;&gt;"",'2021 estimates'!AH80*5/4,IF('2021 estimates'!AM80&lt;&gt;"",'2021 estimates'!AM80*15/14,'2021 estimates'!AN80*15/14))/100000</f>
        <v>1.1375E-4</v>
      </c>
      <c r="W80" s="124">
        <f>IF('2021 estimates'!AI80&lt;&gt;"",'2021 estimates'!AI80,IF('2021 estimates'!AM80&lt;&gt;"",'2021 estimates'!AM80*15/14,'2021 estimates'!AN80*15/14))/100000</f>
        <v>1.8600000000000002E-4</v>
      </c>
      <c r="X80" s="124">
        <f>IF('2021 estimates'!AJ80&lt;&gt;"",'2021 estimates'!AJ80,IF('2021 estimates'!AM80&lt;&gt;"",'2021 estimates'!AM80*15/14,'2021 estimates'!AN80*15/14))/100000</f>
        <v>1.9800000000000002E-4</v>
      </c>
      <c r="Y80" s="124">
        <f>IF('2021 estimates'!AK80&lt;&gt;"",'2021 estimates'!AK80,'2021 estimates'!$AQ80)/100000</f>
        <v>1.1453718317936053E-4</v>
      </c>
      <c r="Z80" s="81">
        <f>VLOOKUP($A80,'Mortality-WHO Global Health Obs'!$B$3:$Q$218,7,FALSE)</f>
        <v>3.5500000000000002E-3</v>
      </c>
      <c r="AA80" s="82">
        <f>VLOOKUP($A80,'Mortality-WHO Global Health Obs'!$B$3:$Q$218,9,FALSE)</f>
        <v>1.4999999999999999E-4</v>
      </c>
      <c r="AB80" s="82">
        <f>VLOOKUP($A80,'Mortality-WHO Global Health Obs'!$B$3:$Q$218,11,FALSE)</f>
        <v>1E-4</v>
      </c>
      <c r="AC80" s="82">
        <f>VLOOKUP($A80,'Mortality-WHO Global Health Obs'!$B$3:$Q$218,13,FALSE)</f>
        <v>1.2E-4</v>
      </c>
      <c r="AD80" s="82">
        <f>VLOOKUP($A80,'Mortality-WHO Global Health Obs'!$B$3:$Q$218,15,FALSE)</f>
        <v>3.8000000000000002E-4</v>
      </c>
      <c r="AE80" s="81">
        <f>VLOOKUP($A80,'Mortality-WHO Global Health Obs'!$B$3:$Q$218,8,FALSE)</f>
        <v>2.64E-3</v>
      </c>
      <c r="AF80" s="82">
        <f>VLOOKUP($A80,'Mortality-WHO Global Health Obs'!$B$3:$Q$218,10,FALSE)</f>
        <v>1.1E-4</v>
      </c>
      <c r="AG80" s="82">
        <f>VLOOKUP($A80,'Mortality-WHO Global Health Obs'!$B$3:$Q$218,12,FALSE)</f>
        <v>9.0000000000000006E-5</v>
      </c>
      <c r="AH80" s="82">
        <f>VLOOKUP($A80,'Mortality-WHO Global Health Obs'!$B$3:$Q$218,14,FALSE)</f>
        <v>1E-4</v>
      </c>
      <c r="AI80" s="82">
        <f>VLOOKUP($A80,'Mortality-WHO Global Health Obs'!$B$3:$Q$218,16,FALSE)</f>
        <v>1.3999999999999999E-4</v>
      </c>
      <c r="AJ80" s="81">
        <f t="shared" si="281"/>
        <v>7.3136122224488568E-3</v>
      </c>
      <c r="AK80" s="82">
        <f t="shared" si="281"/>
        <v>3.0902586855417698E-4</v>
      </c>
      <c r="AL80" s="82">
        <f t="shared" si="281"/>
        <v>2.0601724570278469E-4</v>
      </c>
      <c r="AM80" s="82">
        <f t="shared" si="281"/>
        <v>2.4722069484334165E-4</v>
      </c>
      <c r="AN80" s="82">
        <f t="shared" si="281"/>
        <v>7.8286553367058179E-4</v>
      </c>
      <c r="AO80" s="81">
        <f t="shared" si="257"/>
        <v>5.4388552865535155E-3</v>
      </c>
      <c r="AP80" s="82">
        <f t="shared" si="257"/>
        <v>2.2661897027306317E-4</v>
      </c>
      <c r="AQ80" s="82">
        <f t="shared" si="257"/>
        <v>1.8541552113250623E-4</v>
      </c>
      <c r="AR80" s="82">
        <f t="shared" si="257"/>
        <v>2.0601724570278469E-4</v>
      </c>
      <c r="AS80" s="82">
        <f t="shared" si="257"/>
        <v>2.8842414398389855E-4</v>
      </c>
      <c r="AT80" s="272">
        <f t="shared" si="258"/>
        <v>0</v>
      </c>
      <c r="AU80" s="266">
        <f t="shared" si="248"/>
        <v>4.7181224999999998</v>
      </c>
      <c r="AV80" s="266">
        <f t="shared" si="249"/>
        <v>8.7478404000000012</v>
      </c>
      <c r="AW80" s="266">
        <f t="shared" si="250"/>
        <v>10.900375200000001</v>
      </c>
      <c r="AX80" s="266">
        <f t="shared" si="251"/>
        <v>6.7810055377190341</v>
      </c>
      <c r="AY80" s="272">
        <f t="shared" si="259"/>
        <v>0</v>
      </c>
      <c r="AZ80" s="266">
        <f t="shared" si="252"/>
        <v>4.4343617499999999</v>
      </c>
      <c r="BA80" s="266">
        <f t="shared" si="253"/>
        <v>8.1938952</v>
      </c>
      <c r="BB80" s="266">
        <f t="shared" si="254"/>
        <v>10.236758400000001</v>
      </c>
      <c r="BC80" s="266">
        <f t="shared" si="255"/>
        <v>5.9086754835469435</v>
      </c>
      <c r="BD80" s="74">
        <f t="shared" si="260"/>
        <v>0</v>
      </c>
      <c r="BE80" s="515">
        <f t="shared" si="282"/>
        <v>0</v>
      </c>
      <c r="BF80" s="515">
        <f t="shared" si="283"/>
        <v>4.7173936016782649</v>
      </c>
      <c r="BG80" s="515">
        <f t="shared" si="284"/>
        <v>9.4333296319266964</v>
      </c>
      <c r="BH80" s="515">
        <f t="shared" si="285"/>
        <v>14.147808541102984</v>
      </c>
      <c r="BI80" s="515">
        <f t="shared" si="286"/>
        <v>21.386066751518399</v>
      </c>
      <c r="BJ80" s="515">
        <f t="shared" si="287"/>
        <v>30.128600696586691</v>
      </c>
      <c r="BK80" s="515">
        <f t="shared" si="288"/>
        <v>38.869333714408555</v>
      </c>
      <c r="BL80" s="515">
        <f t="shared" si="289"/>
        <v>47.608266175967856</v>
      </c>
      <c r="BM80" s="515">
        <f t="shared" si="290"/>
        <v>56.345398452172027</v>
      </c>
      <c r="BN80" s="515">
        <f t="shared" si="291"/>
        <v>76.179965524346514</v>
      </c>
      <c r="BO80" s="515">
        <f t="shared" si="292"/>
        <v>87.060162555504178</v>
      </c>
      <c r="BP80" s="515">
        <f t="shared" si="293"/>
        <v>97.937670109252693</v>
      </c>
      <c r="BQ80" s="515">
        <f t="shared" si="294"/>
        <v>108.81248885040436</v>
      </c>
      <c r="BR80" s="515">
        <f t="shared" si="295"/>
        <v>119.68461944360715</v>
      </c>
      <c r="BS80" s="515">
        <f t="shared" si="296"/>
        <v>128.48568309379294</v>
      </c>
      <c r="BT80" s="515">
        <f t="shared" si="297"/>
        <v>135.16348771238029</v>
      </c>
      <c r="BU80" s="515">
        <f t="shared" si="298"/>
        <v>141.83606655369852</v>
      </c>
      <c r="BV80" s="515">
        <f t="shared" si="299"/>
        <v>148.50342370722757</v>
      </c>
      <c r="BW80" s="516">
        <f t="shared" si="300"/>
        <v>155.16556325924711</v>
      </c>
      <c r="BX80" s="515">
        <v>0</v>
      </c>
      <c r="BY80" s="515">
        <f t="shared" si="301"/>
        <v>0</v>
      </c>
      <c r="BZ80" s="515">
        <f t="shared" si="302"/>
        <v>4.4338593516818436</v>
      </c>
      <c r="CA80" s="515">
        <f t="shared" si="303"/>
        <v>8.8667140205674642</v>
      </c>
      <c r="CB80" s="515">
        <f t="shared" si="304"/>
        <v>13.298564234311247</v>
      </c>
      <c r="CC80" s="515">
        <f t="shared" si="305"/>
        <v>20.035124035523705</v>
      </c>
      <c r="CD80" s="515">
        <f t="shared" si="306"/>
        <v>28.224545189676984</v>
      </c>
      <c r="CE80" s="515">
        <f t="shared" si="307"/>
        <v>36.412448038802204</v>
      </c>
      <c r="CF80" s="515">
        <f t="shared" si="308"/>
        <v>44.59883286439058</v>
      </c>
      <c r="CG80" s="515">
        <f t="shared" si="309"/>
        <v>52.783699947881146</v>
      </c>
      <c r="CH80" s="515">
        <f t="shared" si="310"/>
        <v>71.550880218527098</v>
      </c>
      <c r="CI80" s="515">
        <f t="shared" si="311"/>
        <v>81.771845055800625</v>
      </c>
      <c r="CJ80" s="515">
        <f t="shared" si="312"/>
        <v>91.990704414939799</v>
      </c>
      <c r="CK80" s="515">
        <f t="shared" si="313"/>
        <v>102.20745872966475</v>
      </c>
      <c r="CL80" s="515">
        <f t="shared" si="314"/>
        <v>112.42210843360627</v>
      </c>
      <c r="CM80" s="515">
        <f t="shared" si="315"/>
        <v>122.36566837866879</v>
      </c>
      <c r="CN80" s="515">
        <f t="shared" si="316"/>
        <v>128.23820375881613</v>
      </c>
      <c r="CO80" s="515">
        <f t="shared" si="317"/>
        <v>134.1090456022136</v>
      </c>
      <c r="CP80" s="515">
        <f t="shared" si="318"/>
        <v>139.97819439724768</v>
      </c>
      <c r="CQ80" s="516">
        <f t="shared" si="319"/>
        <v>145.84565063216397</v>
      </c>
      <c r="CR80" s="515">
        <f t="shared" si="320"/>
        <v>0</v>
      </c>
      <c r="CS80" s="515">
        <f t="shared" si="321"/>
        <v>2.3590612499999999</v>
      </c>
      <c r="CT80" s="515">
        <f t="shared" si="322"/>
        <v>7.0764548516782648</v>
      </c>
      <c r="CU80" s="515">
        <f t="shared" si="323"/>
        <v>11.792390881926696</v>
      </c>
      <c r="CV80" s="515">
        <f t="shared" si="324"/>
        <v>16.506869791102986</v>
      </c>
      <c r="CW80" s="515">
        <f t="shared" si="325"/>
        <v>25.7599869515184</v>
      </c>
      <c r="CX80" s="515">
        <f t="shared" si="326"/>
        <v>34.502520896586688</v>
      </c>
      <c r="CY80" s="515">
        <f t="shared" si="327"/>
        <v>43.243253914408555</v>
      </c>
      <c r="CZ80" s="515">
        <f t="shared" si="328"/>
        <v>51.982186375967856</v>
      </c>
      <c r="DA80" s="515">
        <f t="shared" si="329"/>
        <v>60.719318652172028</v>
      </c>
      <c r="DB80" s="515">
        <f t="shared" si="330"/>
        <v>81.630153124346521</v>
      </c>
      <c r="DC80" s="515">
        <f t="shared" si="331"/>
        <v>92.510350155504184</v>
      </c>
      <c r="DD80" s="515">
        <f t="shared" si="332"/>
        <v>103.3878577092527</v>
      </c>
      <c r="DE80" s="515">
        <f t="shared" si="333"/>
        <v>114.26267645040437</v>
      </c>
      <c r="DF80" s="515">
        <f t="shared" si="334"/>
        <v>125.13480704360715</v>
      </c>
      <c r="DG80" s="515">
        <f t="shared" si="335"/>
        <v>131.87618586265245</v>
      </c>
      <c r="DH80" s="515">
        <f t="shared" si="336"/>
        <v>138.55399048123979</v>
      </c>
      <c r="DI80" s="515">
        <f t="shared" si="337"/>
        <v>145.22656932255802</v>
      </c>
      <c r="DJ80" s="515">
        <f t="shared" si="338"/>
        <v>151.89392647608707</v>
      </c>
      <c r="DK80" s="516">
        <f t="shared" si="339"/>
        <v>158.55606602810661</v>
      </c>
      <c r="DL80" s="515">
        <f t="shared" si="340"/>
        <v>0</v>
      </c>
      <c r="DM80" s="515">
        <f t="shared" si="341"/>
        <v>2.2171808749999999</v>
      </c>
      <c r="DN80" s="515">
        <f t="shared" si="342"/>
        <v>6.6510402266818431</v>
      </c>
      <c r="DO80" s="515">
        <f t="shared" si="343"/>
        <v>11.083894895567465</v>
      </c>
      <c r="DP80" s="515">
        <f t="shared" si="344"/>
        <v>15.515745109311247</v>
      </c>
      <c r="DQ80" s="515">
        <f t="shared" si="345"/>
        <v>24.132071635523705</v>
      </c>
      <c r="DR80" s="515">
        <f t="shared" si="346"/>
        <v>32.321492789676981</v>
      </c>
      <c r="DS80" s="515">
        <f t="shared" si="347"/>
        <v>40.509395638802204</v>
      </c>
      <c r="DT80" s="515">
        <f t="shared" si="348"/>
        <v>48.69578046439058</v>
      </c>
      <c r="DU80" s="515">
        <f t="shared" si="349"/>
        <v>56.880647547881146</v>
      </c>
      <c r="DV80" s="515">
        <f t="shared" si="350"/>
        <v>76.669259418527105</v>
      </c>
      <c r="DW80" s="515">
        <f t="shared" si="351"/>
        <v>86.890224255800632</v>
      </c>
      <c r="DX80" s="515">
        <f t="shared" si="352"/>
        <v>97.109083614939806</v>
      </c>
      <c r="DY80" s="515">
        <f t="shared" si="353"/>
        <v>107.32583792966476</v>
      </c>
      <c r="DZ80" s="515">
        <f t="shared" si="354"/>
        <v>117.54048763360628</v>
      </c>
      <c r="EA80" s="515">
        <f t="shared" si="355"/>
        <v>125.32000612044226</v>
      </c>
      <c r="EB80" s="515">
        <f t="shared" si="356"/>
        <v>131.19254150058958</v>
      </c>
      <c r="EC80" s="515">
        <f t="shared" si="357"/>
        <v>137.06338334398708</v>
      </c>
      <c r="ED80" s="515">
        <f t="shared" si="358"/>
        <v>142.93253213902113</v>
      </c>
      <c r="EE80" s="516">
        <f t="shared" si="359"/>
        <v>148.79998837393742</v>
      </c>
      <c r="EF80" s="276">
        <f t="shared" si="360"/>
        <v>0</v>
      </c>
      <c r="EG80" s="276">
        <f t="shared" si="361"/>
        <v>7.2889832173453741E-4</v>
      </c>
      <c r="EH80" s="276">
        <f t="shared" si="362"/>
        <v>2.1864697515668625E-3</v>
      </c>
      <c r="EI80" s="276">
        <f t="shared" si="363"/>
        <v>3.6435908237117754E-3</v>
      </c>
      <c r="EJ80" s="276">
        <f t="shared" si="364"/>
        <v>5.100261677319951E-3</v>
      </c>
      <c r="EK80" s="276">
        <f t="shared" si="365"/>
        <v>5.306454931709617E-3</v>
      </c>
      <c r="EL80" s="276">
        <f t="shared" si="366"/>
        <v>7.1073821781309048E-3</v>
      </c>
      <c r="EM80" s="276">
        <f t="shared" si="367"/>
        <v>8.9079384406970229E-3</v>
      </c>
      <c r="EN80" s="276">
        <f t="shared" si="368"/>
        <v>1.070812379582917E-2</v>
      </c>
      <c r="EO80" s="276">
        <f t="shared" si="369"/>
        <v>1.2507938319932802E-2</v>
      </c>
      <c r="EP80" s="276">
        <f t="shared" si="370"/>
        <v>2.0178168842341079E-2</v>
      </c>
      <c r="EQ80" s="276">
        <f t="shared" si="371"/>
        <v>2.2867646251481921E-2</v>
      </c>
      <c r="ER80" s="276">
        <f t="shared" si="372"/>
        <v>2.5556458848329969E-2</v>
      </c>
      <c r="ES80" s="276">
        <f t="shared" si="373"/>
        <v>2.8244606797220271E-2</v>
      </c>
      <c r="ET80" s="276">
        <f t="shared" si="374"/>
        <v>3.093209026244725E-2</v>
      </c>
      <c r="EU80" s="276">
        <f t="shared" si="375"/>
        <v>0.10320091913169231</v>
      </c>
      <c r="EV80" s="276">
        <f t="shared" si="376"/>
        <v>0.10842669640081823</v>
      </c>
      <c r="EW80" s="276">
        <f t="shared" si="377"/>
        <v>0.11364838418999883</v>
      </c>
      <c r="EX80" s="276">
        <f t="shared" si="378"/>
        <v>0.11886598569949415</v>
      </c>
      <c r="EY80" s="277">
        <f t="shared" si="379"/>
        <v>0.12407950412705986</v>
      </c>
      <c r="EZ80" s="276">
        <f t="shared" si="380"/>
        <v>0</v>
      </c>
      <c r="FA80" s="276">
        <f t="shared" si="381"/>
        <v>5.0239831815664462E-4</v>
      </c>
      <c r="FB80" s="276">
        <f t="shared" si="382"/>
        <v>1.5070811143800555E-3</v>
      </c>
      <c r="FC80" s="276">
        <f t="shared" si="383"/>
        <v>2.511536256219111E-3</v>
      </c>
      <c r="FD80" s="276">
        <f t="shared" si="384"/>
        <v>3.5157637952587676E-3</v>
      </c>
      <c r="FE80" s="276">
        <f t="shared" si="385"/>
        <v>4.4740458467188134E-3</v>
      </c>
      <c r="FF80" s="276">
        <f t="shared" si="386"/>
        <v>5.9923508747809226E-3</v>
      </c>
      <c r="FG80" s="276">
        <f t="shared" si="387"/>
        <v>7.5103744116222452E-3</v>
      </c>
      <c r="FH80" s="276">
        <f t="shared" si="388"/>
        <v>9.0281165094307798E-3</v>
      </c>
      <c r="FI80" s="276">
        <f t="shared" si="389"/>
        <v>1.0545577220384857E-2</v>
      </c>
      <c r="FJ80" s="276">
        <f t="shared" si="390"/>
        <v>1.5793562726474371E-2</v>
      </c>
      <c r="FK80" s="276">
        <f t="shared" si="391"/>
        <v>1.7899040860825045E-2</v>
      </c>
      <c r="FL80" s="276">
        <f t="shared" si="392"/>
        <v>2.0004085275048038E-2</v>
      </c>
      <c r="FM80" s="276">
        <f t="shared" si="393"/>
        <v>2.2108696058487979E-2</v>
      </c>
      <c r="FN80" s="276">
        <f t="shared" si="394"/>
        <v>2.4212873300471078E-2</v>
      </c>
      <c r="FO80" s="276">
        <f t="shared" si="395"/>
        <v>3.6140103399611032E-2</v>
      </c>
      <c r="FP80" s="276">
        <f t="shared" si="396"/>
        <v>3.7833640149461056E-2</v>
      </c>
      <c r="FQ80" s="276">
        <f t="shared" si="397"/>
        <v>3.9526688512858309E-2</v>
      </c>
      <c r="FR80" s="276">
        <f t="shared" si="398"/>
        <v>4.1219248630644904E-2</v>
      </c>
      <c r="FS80" s="277">
        <f t="shared" si="399"/>
        <v>4.2911320643622387E-2</v>
      </c>
      <c r="FT80" s="74">
        <f>SUM($EF80:EF80)</f>
        <v>0</v>
      </c>
      <c r="FU80" s="276">
        <f>SUM($EF80:EG80)</f>
        <v>7.2889832173453741E-4</v>
      </c>
      <c r="FV80" s="276">
        <f>SUM($EF80:EH80)</f>
        <v>2.9153680733013999E-3</v>
      </c>
      <c r="FW80" s="276">
        <f>SUM($EF80:EI80)</f>
        <v>6.5589588970131757E-3</v>
      </c>
      <c r="FX80" s="276">
        <f>SUM($EF80:EJ80)</f>
        <v>1.1659220574333128E-2</v>
      </c>
      <c r="FY80" s="276">
        <f>SUM($EF80:EK80)</f>
        <v>1.6965675506042745E-2</v>
      </c>
      <c r="FZ80" s="276">
        <f>SUM($EF80:EL80)</f>
        <v>2.407305768417365E-2</v>
      </c>
      <c r="GA80" s="276">
        <f>SUM($EF80:EM80)</f>
        <v>3.2980996124870675E-2</v>
      </c>
      <c r="GB80" s="276">
        <f>SUM($EF80:EN80)</f>
        <v>4.3689119920699848E-2</v>
      </c>
      <c r="GC80" s="276">
        <f>SUM($EF80:EO80)</f>
        <v>5.6197058240632647E-2</v>
      </c>
      <c r="GD80" s="276">
        <f>SUM($EF80:EP80)</f>
        <v>7.6375227082973729E-2</v>
      </c>
      <c r="GE80" s="276">
        <f>SUM($EF80:EQ80)</f>
        <v>9.9242873334455653E-2</v>
      </c>
      <c r="GF80" s="276">
        <f>SUM($EF80:ER80)</f>
        <v>0.12479933218278562</v>
      </c>
      <c r="GG80" s="276">
        <f>SUM($EF80:ES80)</f>
        <v>0.1530439389800059</v>
      </c>
      <c r="GH80" s="276">
        <f>SUM($EF80:ET80)</f>
        <v>0.18397602924245315</v>
      </c>
      <c r="GI80" s="276">
        <f>SUM($EF80:EU80)</f>
        <v>0.28717694837414548</v>
      </c>
      <c r="GJ80" s="276">
        <f>SUM($EF80:EV80)</f>
        <v>0.39560364477496368</v>
      </c>
      <c r="GK80" s="276">
        <f>SUM($EF80:EW80)</f>
        <v>0.50925202896496247</v>
      </c>
      <c r="GL80" s="276">
        <f>SUM($EF80:EX80)</f>
        <v>0.6281180146644566</v>
      </c>
      <c r="GM80" s="276">
        <f>SUM($EF80:EY80)</f>
        <v>0.75219751879151642</v>
      </c>
      <c r="GN80" s="74">
        <f>SUM($EZ80:EZ80)</f>
        <v>0</v>
      </c>
      <c r="GO80" s="276">
        <f>SUM($EZ80:FA80)</f>
        <v>5.0239831815664462E-4</v>
      </c>
      <c r="GP80" s="276">
        <f>SUM($EZ80:FB80)</f>
        <v>2.0094794325367002E-3</v>
      </c>
      <c r="GQ80" s="276">
        <f>SUM($EZ80:FC80)</f>
        <v>4.5210156887558108E-3</v>
      </c>
      <c r="GR80" s="276">
        <f>SUM($EZ80:FD80)</f>
        <v>8.0367794840145793E-3</v>
      </c>
      <c r="GS80" s="276">
        <f>SUM($EZ80:FE80)</f>
        <v>1.2510825330733392E-2</v>
      </c>
      <c r="GT80" s="276">
        <f>SUM($EZ80:FF80)</f>
        <v>1.8503176205514314E-2</v>
      </c>
      <c r="GU80" s="276">
        <f>SUM($EZ80:FG80)</f>
        <v>2.601355061713656E-2</v>
      </c>
      <c r="GV80" s="276">
        <f>SUM($EZ80:FH80)</f>
        <v>3.5041667126567339E-2</v>
      </c>
      <c r="GW80" s="276">
        <f>SUM($EZ80:FI80)</f>
        <v>4.5587244346952195E-2</v>
      </c>
      <c r="GX80" s="276">
        <f>SUM($EZ80:FJ80)</f>
        <v>6.1380807073426566E-2</v>
      </c>
      <c r="GY80" s="276">
        <f>SUM($EZ80:FK80)</f>
        <v>7.9279847934251607E-2</v>
      </c>
      <c r="GZ80" s="276">
        <f>SUM($EZ80:FL80)</f>
        <v>9.9283933209299652E-2</v>
      </c>
      <c r="HA80" s="276">
        <f>SUM($EZ80:FM80)</f>
        <v>0.12139262926778763</v>
      </c>
      <c r="HB80" s="276">
        <f>SUM($EZ80:FN80)</f>
        <v>0.14560550256825872</v>
      </c>
      <c r="HC80" s="276">
        <f>SUM($EZ80:FO80)</f>
        <v>0.18174560596786976</v>
      </c>
      <c r="HD80" s="276">
        <f>SUM($EZ80:FP80)</f>
        <v>0.21957924611733082</v>
      </c>
      <c r="HE80" s="276">
        <f>SUM($EZ80:FQ80)</f>
        <v>0.25910593463018911</v>
      </c>
      <c r="HF80" s="276">
        <f>SUM($EZ80:FR80)</f>
        <v>0.30032518326083402</v>
      </c>
      <c r="HG80" s="277">
        <f>SUM($EZ80:FS80)</f>
        <v>0.34323650390445642</v>
      </c>
      <c r="HH80" s="74">
        <f t="shared" si="256"/>
        <v>0</v>
      </c>
      <c r="HI80" s="276">
        <f t="shared" si="400"/>
        <v>4.7173936016782649</v>
      </c>
      <c r="HJ80" s="276">
        <f t="shared" si="401"/>
        <v>9.4333296319266964</v>
      </c>
      <c r="HK80" s="276">
        <f t="shared" si="402"/>
        <v>14.147808541102984</v>
      </c>
      <c r="HL80" s="276">
        <f t="shared" si="403"/>
        <v>18.860830779425662</v>
      </c>
      <c r="HM80" s="276">
        <f t="shared" si="404"/>
        <v>30.128600696586691</v>
      </c>
      <c r="HN80" s="276">
        <f t="shared" si="405"/>
        <v>38.869333714408555</v>
      </c>
      <c r="HO80" s="276">
        <f t="shared" si="406"/>
        <v>47.608266175967856</v>
      </c>
      <c r="HP80" s="276">
        <f t="shared" si="407"/>
        <v>56.345398452172027</v>
      </c>
      <c r="HQ80" s="276">
        <f t="shared" si="408"/>
        <v>65.080730913852094</v>
      </c>
      <c r="HR80" s="276">
        <f t="shared" si="409"/>
        <v>87.060162555504178</v>
      </c>
      <c r="HS80" s="276">
        <f t="shared" si="410"/>
        <v>97.937670109252693</v>
      </c>
      <c r="HT80" s="276">
        <f t="shared" si="411"/>
        <v>108.81248885040436</v>
      </c>
      <c r="HU80" s="276">
        <f t="shared" si="412"/>
        <v>119.68461944360715</v>
      </c>
      <c r="HV80" s="276">
        <f t="shared" si="413"/>
        <v>130.55406255334472</v>
      </c>
      <c r="HW80" s="276">
        <f t="shared" si="414"/>
        <v>135.16348771238029</v>
      </c>
      <c r="HX80" s="276">
        <f t="shared" si="415"/>
        <v>141.83606655369852</v>
      </c>
      <c r="HY80" s="276">
        <f t="shared" si="416"/>
        <v>148.50342370722757</v>
      </c>
      <c r="HZ80" s="276">
        <f t="shared" si="417"/>
        <v>155.16556325924711</v>
      </c>
      <c r="IA80" s="277">
        <f t="shared" si="418"/>
        <v>161.82248929283909</v>
      </c>
      <c r="IB80" s="276">
        <f t="shared" si="419"/>
        <v>0</v>
      </c>
      <c r="IC80" s="276">
        <f t="shared" si="420"/>
        <v>4.4338593516818436</v>
      </c>
      <c r="ID80" s="276">
        <f t="shared" si="421"/>
        <v>8.8667140205674642</v>
      </c>
      <c r="IE80" s="276">
        <f t="shared" si="422"/>
        <v>13.298564234311247</v>
      </c>
      <c r="IF80" s="276">
        <f t="shared" si="423"/>
        <v>17.729410220515987</v>
      </c>
      <c r="IG80" s="276">
        <f t="shared" si="424"/>
        <v>28.224545189676984</v>
      </c>
      <c r="IH80" s="276">
        <f t="shared" si="425"/>
        <v>36.412448038802204</v>
      </c>
      <c r="II80" s="276">
        <f t="shared" si="426"/>
        <v>44.59883286439058</v>
      </c>
      <c r="IJ80" s="276">
        <f t="shared" si="427"/>
        <v>52.783699947881146</v>
      </c>
      <c r="IK80" s="276">
        <f t="shared" si="428"/>
        <v>60.967049570660762</v>
      </c>
      <c r="IL80" s="276">
        <f t="shared" si="429"/>
        <v>81.771845055800625</v>
      </c>
      <c r="IM80" s="276">
        <f t="shared" si="430"/>
        <v>91.990704414939799</v>
      </c>
      <c r="IN80" s="276">
        <f t="shared" si="431"/>
        <v>102.20745872966475</v>
      </c>
      <c r="IO80" s="276">
        <f t="shared" si="432"/>
        <v>112.42210843360627</v>
      </c>
      <c r="IP80" s="276">
        <f t="shared" si="433"/>
        <v>122.6346539603058</v>
      </c>
      <c r="IQ80" s="276">
        <f t="shared" si="434"/>
        <v>128.23820375881613</v>
      </c>
      <c r="IR80" s="276">
        <f t="shared" si="435"/>
        <v>134.1090456022136</v>
      </c>
      <c r="IS80" s="276">
        <f t="shared" si="436"/>
        <v>139.97819439724768</v>
      </c>
      <c r="IT80" s="276">
        <f t="shared" si="437"/>
        <v>145.84565063216397</v>
      </c>
      <c r="IU80" s="277">
        <f t="shared" si="438"/>
        <v>151.7114147950673</v>
      </c>
      <c r="IV80" s="74">
        <f t="shared" si="261"/>
        <v>18.192269234013587</v>
      </c>
      <c r="IW80" s="275">
        <f t="shared" si="262"/>
        <v>91.932197583665541</v>
      </c>
      <c r="IX80" s="275">
        <f t="shared" si="263"/>
        <v>187.77090735285438</v>
      </c>
      <c r="IY80" s="275">
        <f t="shared" si="264"/>
        <v>267.92910599291605</v>
      </c>
      <c r="IZ80" s="275">
        <f t="shared" si="265"/>
        <v>99.298458056844495</v>
      </c>
      <c r="JA80" s="275">
        <f t="shared" si="266"/>
        <v>141.4561200408624</v>
      </c>
      <c r="JB80" s="74">
        <f t="shared" si="267"/>
        <v>18.194330262018472</v>
      </c>
      <c r="JC80" s="275">
        <f t="shared" si="268"/>
        <v>91.94365578157462</v>
      </c>
      <c r="JD80" s="275">
        <f t="shared" si="269"/>
        <v>187.80555957487229</v>
      </c>
      <c r="JE80" s="275">
        <f t="shared" si="270"/>
        <v>265.649998246591</v>
      </c>
      <c r="JF80" s="275">
        <f t="shared" si="271"/>
        <v>99.314515206155122</v>
      </c>
      <c r="JG80" s="275">
        <f t="shared" si="272"/>
        <v>140.89838596626407</v>
      </c>
      <c r="JH80" s="524">
        <f t="shared" si="273"/>
        <v>770.77590003385512</v>
      </c>
      <c r="JI80" s="525">
        <f t="shared" si="274"/>
        <v>1496.5985274597247</v>
      </c>
      <c r="JJ80" s="524">
        <f t="shared" si="275"/>
        <v>723.46933928408953</v>
      </c>
      <c r="JK80" s="525">
        <f t="shared" si="276"/>
        <v>1408.678975261399</v>
      </c>
      <c r="JL80" s="524">
        <f t="shared" si="277"/>
        <v>1494.2452393179447</v>
      </c>
      <c r="JM80" s="525">
        <f t="shared" si="278"/>
        <v>2905.2775027211237</v>
      </c>
      <c r="JN80" s="7">
        <f t="shared" si="439"/>
        <v>0.32958153181071187</v>
      </c>
      <c r="JO80" s="7">
        <f t="shared" si="440"/>
        <v>1.0954340226959729</v>
      </c>
    </row>
    <row r="81" spans="1:275" s="3" customFormat="1" ht="13.5" customHeight="1" x14ac:dyDescent="0.2">
      <c r="A81" s="3" t="str">
        <f>'2021 estimates'!B81</f>
        <v>Greenland</v>
      </c>
      <c r="B81" s="3" t="str">
        <f>VLOOKUP(A81,'2021 estimates'!$B$4:$C$218,2)</f>
        <v>EUR</v>
      </c>
      <c r="C81" s="371" t="str">
        <f>VLOOKUP(A81,'2021 estimates'!$B$4:$F$218,4,FALSE)</f>
        <v>Europe &amp; Central Asia</v>
      </c>
      <c r="D81" s="695">
        <f>'2021 estimates'!Q81</f>
        <v>8.5</v>
      </c>
      <c r="E81" s="4">
        <f>'2021 estimates'!R81</f>
        <v>2.9103497296065917</v>
      </c>
      <c r="F81" s="47">
        <f>1000*'2021 estimates'!G81/5</f>
        <v>342.76059799303709</v>
      </c>
      <c r="G81" s="47">
        <f t="shared" si="279"/>
        <v>342.76059799303709</v>
      </c>
      <c r="H81" s="47">
        <f>1000*'2021 estimates'!H81/5</f>
        <v>343.55928732336679</v>
      </c>
      <c r="I81" s="47">
        <f>1000*'2021 estimates'!I81/5</f>
        <v>361.68339135777182</v>
      </c>
      <c r="J81" s="47">
        <f>1000*'2021 estimates'!J81/5</f>
        <v>365.92258857259878</v>
      </c>
      <c r="K81" s="47">
        <f>1000*'2021 estimates'!K81/5</f>
        <v>327.86197010034817</v>
      </c>
      <c r="L81" s="73">
        <f t="shared" si="280"/>
        <v>327.86197010034817</v>
      </c>
      <c r="M81" s="47">
        <f>1000*'2021 estimates'!L81/5</f>
        <v>328.56850296948602</v>
      </c>
      <c r="N81" s="47">
        <f>1000*'2021 estimates'!M81/5</f>
        <v>346.17038705713696</v>
      </c>
      <c r="O81" s="47">
        <f>1000*'2021 estimates'!N81/5</f>
        <v>351.51546180626667</v>
      </c>
      <c r="P81" s="22">
        <v>0</v>
      </c>
      <c r="Q81" s="124">
        <f>IF('2021 estimates'!AD81&lt;&gt;"",'2021 estimates'!AD81*5/4,IF('2021 estimates'!AL81&lt;&gt;"",'2021 estimates'!AL81*15/14,'2021 estimates'!AN81*15/14))/100000</f>
        <v>2.0249999999999999E-4</v>
      </c>
      <c r="R81" s="124">
        <f>IF('2021 estimates'!AE81&lt;&gt;"",'2021 estimates'!AE81,IF('2021 estimates'!AL81&lt;&gt;"",'2021 estimates'!AL81*15/14,'2021 estimates'!AN81*15/14))/100000</f>
        <v>2.8499999999999999E-4</v>
      </c>
      <c r="S81" s="124">
        <f>IF('2021 estimates'!AF81&lt;&gt;"",'2021 estimates'!AF81,IF('2021 estimates'!AL81&lt;&gt;"",'2021 estimates'!AL81*15/14,'2021 estimates'!AN81*15/14))/100000</f>
        <v>3.7200000000000004E-4</v>
      </c>
      <c r="T81" s="124">
        <f>IF('2021 estimates'!AG81&lt;&gt;"",'2021 estimates'!AG81,'2021 estimates'!$AP81)/100000</f>
        <v>2.0707715899314852E-4</v>
      </c>
      <c r="U81" s="22">
        <v>0</v>
      </c>
      <c r="V81" s="124">
        <f>IF('2021 estimates'!AH81&lt;&gt;"",'2021 estimates'!AH81*5/4,IF('2021 estimates'!AM81&lt;&gt;"",'2021 estimates'!AM81*15/14,'2021 estimates'!AN81*15/14))/100000</f>
        <v>1.5750000000000001E-4</v>
      </c>
      <c r="W81" s="124">
        <f>IF('2021 estimates'!AI81&lt;&gt;"",'2021 estimates'!AI81,IF('2021 estimates'!AM81&lt;&gt;"",'2021 estimates'!AM81*15/14,'2021 estimates'!AN81*15/14))/100000</f>
        <v>3.0499999999999999E-4</v>
      </c>
      <c r="X81" s="124">
        <f>IF('2021 estimates'!AJ81&lt;&gt;"",'2021 estimates'!AJ81,IF('2021 estimates'!AM81&lt;&gt;"",'2021 estimates'!AM81*15/14,'2021 estimates'!AN81*15/14))/100000</f>
        <v>3.6799999999999995E-4</v>
      </c>
      <c r="Y81" s="124">
        <f>IF('2021 estimates'!AK81&lt;&gt;"",'2021 estimates'!AK81,'2021 estimates'!$AQ81)/100000</f>
        <v>2.0176748824973447E-4</v>
      </c>
      <c r="Z81" s="81">
        <f>VLOOKUP($A81,'Mortality-WHO Global Health Obs'!$B$3:$Q$218,7,FALSE)</f>
        <v>3.2299999999999998E-3</v>
      </c>
      <c r="AA81" s="82">
        <f>VLOOKUP($A81,'Mortality-WHO Global Health Obs'!$B$3:$Q$218,9,FALSE)</f>
        <v>1.3999999999999999E-4</v>
      </c>
      <c r="AB81" s="82">
        <f>VLOOKUP($A81,'Mortality-WHO Global Health Obs'!$B$3:$Q$218,11,FALSE)</f>
        <v>5.0000000000000002E-5</v>
      </c>
      <c r="AC81" s="82">
        <f>VLOOKUP($A81,'Mortality-WHO Global Health Obs'!$B$3:$Q$218,13,FALSE)</f>
        <v>8.0000000000000007E-5</v>
      </c>
      <c r="AD81" s="82">
        <f>VLOOKUP($A81,'Mortality-WHO Global Health Obs'!$B$3:$Q$218,15,FALSE)</f>
        <v>2.3000000000000001E-4</v>
      </c>
      <c r="AE81" s="81">
        <f>VLOOKUP($A81,'Mortality-WHO Global Health Obs'!$B$3:$Q$218,8,FALSE)</f>
        <v>3.14E-3</v>
      </c>
      <c r="AF81" s="82">
        <f>VLOOKUP($A81,'Mortality-WHO Global Health Obs'!$B$3:$Q$218,10,FALSE)</f>
        <v>1.1E-4</v>
      </c>
      <c r="AG81" s="82">
        <f>VLOOKUP($A81,'Mortality-WHO Global Health Obs'!$B$3:$Q$218,12,FALSE)</f>
        <v>6.0000000000000002E-5</v>
      </c>
      <c r="AH81" s="82">
        <f>VLOOKUP($A81,'Mortality-WHO Global Health Obs'!$B$3:$Q$218,14,FALSE)</f>
        <v>6.0000000000000002E-5</v>
      </c>
      <c r="AI81" s="82">
        <f>VLOOKUP($A81,'Mortality-WHO Global Health Obs'!$B$3:$Q$218,16,FALSE)</f>
        <v>1.2E-4</v>
      </c>
      <c r="AJ81" s="81">
        <f t="shared" ref="AJ81:AS81" si="441">Z81*$E81</f>
        <v>9.4004296266292902E-3</v>
      </c>
      <c r="AK81" s="82">
        <f t="shared" si="441"/>
        <v>4.0744896214492279E-4</v>
      </c>
      <c r="AL81" s="82">
        <f t="shared" si="441"/>
        <v>1.4551748648032958E-4</v>
      </c>
      <c r="AM81" s="82">
        <f t="shared" si="441"/>
        <v>2.3282797836852735E-4</v>
      </c>
      <c r="AN81" s="82">
        <f t="shared" si="441"/>
        <v>6.6938043780951609E-4</v>
      </c>
      <c r="AO81" s="81">
        <f t="shared" si="441"/>
        <v>9.1384981509646974E-3</v>
      </c>
      <c r="AP81" s="82">
        <f t="shared" si="441"/>
        <v>3.2013847025672508E-4</v>
      </c>
      <c r="AQ81" s="82">
        <f t="shared" si="441"/>
        <v>1.746209837763955E-4</v>
      </c>
      <c r="AR81" s="82">
        <f t="shared" si="441"/>
        <v>1.746209837763955E-4</v>
      </c>
      <c r="AS81" s="82">
        <f t="shared" si="441"/>
        <v>3.4924196755279101E-4</v>
      </c>
      <c r="AT81" s="272">
        <f t="shared" ref="AT81:BC81" si="442">F81*P81</f>
        <v>0</v>
      </c>
      <c r="AU81" s="266">
        <f t="shared" si="442"/>
        <v>6.9409021093590012E-2</v>
      </c>
      <c r="AV81" s="266">
        <f t="shared" si="442"/>
        <v>9.7914396887159527E-2</v>
      </c>
      <c r="AW81" s="266">
        <f t="shared" si="442"/>
        <v>0.13454622158509114</v>
      </c>
      <c r="AX81" s="266">
        <f t="shared" si="442"/>
        <v>7.5774210053032504E-2</v>
      </c>
      <c r="AY81" s="272">
        <f t="shared" si="442"/>
        <v>0</v>
      </c>
      <c r="AZ81" s="266">
        <f t="shared" si="442"/>
        <v>5.1638260290804837E-2</v>
      </c>
      <c r="BA81" s="266">
        <f t="shared" si="442"/>
        <v>0.10021339340569323</v>
      </c>
      <c r="BB81" s="266">
        <f t="shared" si="442"/>
        <v>0.12739070243702638</v>
      </c>
      <c r="BC81" s="266">
        <f t="shared" si="442"/>
        <v>7.0924391809595894E-2</v>
      </c>
      <c r="BD81" s="74">
        <f>AT81</f>
        <v>0</v>
      </c>
      <c r="BE81" s="515">
        <f t="shared" si="282"/>
        <v>0</v>
      </c>
      <c r="BF81" s="515">
        <f t="shared" si="283"/>
        <v>6.9394883657123471E-2</v>
      </c>
      <c r="BG81" s="515">
        <f t="shared" si="284"/>
        <v>0.1387614982004243</v>
      </c>
      <c r="BH81" s="515">
        <f t="shared" si="285"/>
        <v>0.20809985514577736</v>
      </c>
      <c r="BI81" s="515">
        <f t="shared" si="286"/>
        <v>0.27805637746843814</v>
      </c>
      <c r="BJ81" s="515">
        <f t="shared" si="287"/>
        <v>0.37592319162412968</v>
      </c>
      <c r="BK81" s="515">
        <f t="shared" si="288"/>
        <v>0.4737757654831467</v>
      </c>
      <c r="BL81" s="515">
        <f t="shared" si="289"/>
        <v>0.57161410111755062</v>
      </c>
      <c r="BM81" s="515">
        <f t="shared" si="290"/>
        <v>0.66943820059910131</v>
      </c>
      <c r="BN81" s="515">
        <f t="shared" si="291"/>
        <v>0.80772341998169284</v>
      </c>
      <c r="BO81" s="515">
        <f t="shared" si="292"/>
        <v>0.94206594160788937</v>
      </c>
      <c r="BP81" s="515">
        <f t="shared" si="293"/>
        <v>1.0763771881773623</v>
      </c>
      <c r="BQ81" s="515">
        <f t="shared" si="294"/>
        <v>1.210657166970972</v>
      </c>
      <c r="BR81" s="515">
        <f t="shared" si="295"/>
        <v>1.3449058852678841</v>
      </c>
      <c r="BS81" s="515">
        <f t="shared" si="296"/>
        <v>1.4964597714724333</v>
      </c>
      <c r="BT81" s="515">
        <f t="shared" si="297"/>
        <v>1.5712072634123699</v>
      </c>
      <c r="BU81" s="515">
        <f t="shared" si="298"/>
        <v>1.6459047375857516</v>
      </c>
      <c r="BV81" s="515">
        <f t="shared" si="299"/>
        <v>1.7205522274622895</v>
      </c>
      <c r="BW81" s="516">
        <f t="shared" si="300"/>
        <v>1.7951497664892984</v>
      </c>
      <c r="BX81" s="515">
        <v>0</v>
      </c>
      <c r="BY81" s="515">
        <f t="shared" si="301"/>
        <v>0</v>
      </c>
      <c r="BZ81" s="515">
        <f t="shared" si="302"/>
        <v>5.1629995916919316E-2</v>
      </c>
      <c r="CA81" s="515">
        <f t="shared" si="303"/>
        <v>0.10324346573138815</v>
      </c>
      <c r="CB81" s="515">
        <f t="shared" si="304"/>
        <v>0.1548404147332009</v>
      </c>
      <c r="CC81" s="515">
        <f t="shared" si="305"/>
        <v>0.20686567904610387</v>
      </c>
      <c r="CD81" s="515">
        <f t="shared" si="306"/>
        <v>0.30703420360037598</v>
      </c>
      <c r="CE81" s="515">
        <f t="shared" si="307"/>
        <v>0.40718523815545188</v>
      </c>
      <c r="CF81" s="515">
        <f t="shared" si="308"/>
        <v>0.50731878576518574</v>
      </c>
      <c r="CG81" s="515">
        <f t="shared" si="309"/>
        <v>0.60743484948289861</v>
      </c>
      <c r="CH81" s="515">
        <f t="shared" si="310"/>
        <v>0.74543700909502364</v>
      </c>
      <c r="CI81" s="515">
        <f t="shared" si="311"/>
        <v>0.87268643237879806</v>
      </c>
      <c r="CJ81" s="515">
        <f t="shared" si="312"/>
        <v>0.99991363718305659</v>
      </c>
      <c r="CK81" s="515">
        <f t="shared" si="313"/>
        <v>1.1271186273872733</v>
      </c>
      <c r="CL81" s="515">
        <f t="shared" si="314"/>
        <v>1.2543014068702447</v>
      </c>
      <c r="CM81" s="515">
        <f t="shared" si="315"/>
        <v>1.402792566468539</v>
      </c>
      <c r="CN81" s="515">
        <f t="shared" si="316"/>
        <v>1.4732147470568036</v>
      </c>
      <c r="CO81" s="515">
        <f t="shared" si="317"/>
        <v>1.543612337558355</v>
      </c>
      <c r="CP81" s="515">
        <f t="shared" si="318"/>
        <v>1.6139853465595846</v>
      </c>
      <c r="CQ81" s="516">
        <f t="shared" si="319"/>
        <v>1.6843337826438844</v>
      </c>
      <c r="CR81" s="515">
        <f t="shared" si="320"/>
        <v>0</v>
      </c>
      <c r="CS81" s="515">
        <f t="shared" si="321"/>
        <v>3.4704510546795006E-2</v>
      </c>
      <c r="CT81" s="515">
        <f t="shared" si="322"/>
        <v>0.10409939420391848</v>
      </c>
      <c r="CU81" s="515">
        <f t="shared" si="323"/>
        <v>0.17346600874721929</v>
      </c>
      <c r="CV81" s="515">
        <f t="shared" si="324"/>
        <v>0.24280436569257235</v>
      </c>
      <c r="CW81" s="515">
        <f t="shared" si="325"/>
        <v>0.32701357591201791</v>
      </c>
      <c r="CX81" s="515">
        <f t="shared" si="326"/>
        <v>0.42488039006770945</v>
      </c>
      <c r="CY81" s="515">
        <f t="shared" si="327"/>
        <v>0.52273296392672641</v>
      </c>
      <c r="CZ81" s="515">
        <f t="shared" si="328"/>
        <v>0.62057129956113033</v>
      </c>
      <c r="DA81" s="515">
        <f t="shared" si="329"/>
        <v>0.71839539904268102</v>
      </c>
      <c r="DB81" s="515">
        <f t="shared" si="330"/>
        <v>0.87499653077423845</v>
      </c>
      <c r="DC81" s="515">
        <f t="shared" si="331"/>
        <v>1.0093390524004349</v>
      </c>
      <c r="DD81" s="515">
        <f t="shared" si="332"/>
        <v>1.1436502989699078</v>
      </c>
      <c r="DE81" s="515">
        <f t="shared" si="333"/>
        <v>1.2779302777635175</v>
      </c>
      <c r="DF81" s="515">
        <f t="shared" si="334"/>
        <v>1.4121789960604296</v>
      </c>
      <c r="DG81" s="515">
        <f t="shared" si="335"/>
        <v>1.5343468764989494</v>
      </c>
      <c r="DH81" s="515">
        <f t="shared" si="336"/>
        <v>1.6090943684388861</v>
      </c>
      <c r="DI81" s="515">
        <f t="shared" si="337"/>
        <v>1.6837918426122678</v>
      </c>
      <c r="DJ81" s="515">
        <f t="shared" si="338"/>
        <v>1.7584393324888057</v>
      </c>
      <c r="DK81" s="516">
        <f t="shared" si="339"/>
        <v>1.8330368715158145</v>
      </c>
      <c r="DL81" s="515">
        <f t="shared" si="340"/>
        <v>0</v>
      </c>
      <c r="DM81" s="515">
        <f t="shared" si="341"/>
        <v>2.5819130145402418E-2</v>
      </c>
      <c r="DN81" s="515">
        <f t="shared" si="342"/>
        <v>7.7449126062321738E-2</v>
      </c>
      <c r="DO81" s="515">
        <f t="shared" si="343"/>
        <v>0.12906259587679056</v>
      </c>
      <c r="DP81" s="515">
        <f t="shared" si="344"/>
        <v>0.18065954487860331</v>
      </c>
      <c r="DQ81" s="515">
        <f t="shared" si="345"/>
        <v>0.25697237574895049</v>
      </c>
      <c r="DR81" s="515">
        <f t="shared" si="346"/>
        <v>0.3571409003032226</v>
      </c>
      <c r="DS81" s="515">
        <f t="shared" si="347"/>
        <v>0.4572919348582985</v>
      </c>
      <c r="DT81" s="515">
        <f t="shared" si="348"/>
        <v>0.55742548246803236</v>
      </c>
      <c r="DU81" s="515">
        <f t="shared" si="349"/>
        <v>0.65754154618574523</v>
      </c>
      <c r="DV81" s="515">
        <f t="shared" si="350"/>
        <v>0.80913236031353686</v>
      </c>
      <c r="DW81" s="515">
        <f t="shared" si="351"/>
        <v>0.93638178359731128</v>
      </c>
      <c r="DX81" s="515">
        <f t="shared" si="352"/>
        <v>1.0636089884015698</v>
      </c>
      <c r="DY81" s="515">
        <f t="shared" si="353"/>
        <v>1.1908139786057865</v>
      </c>
      <c r="DZ81" s="515">
        <f t="shared" si="354"/>
        <v>1.3179967580887579</v>
      </c>
      <c r="EA81" s="515">
        <f t="shared" si="355"/>
        <v>1.438254762373337</v>
      </c>
      <c r="EB81" s="515">
        <f t="shared" si="356"/>
        <v>1.5086769429616016</v>
      </c>
      <c r="EC81" s="515">
        <f t="shared" si="357"/>
        <v>1.5790745334631531</v>
      </c>
      <c r="ED81" s="515">
        <f t="shared" si="358"/>
        <v>1.6494475424643826</v>
      </c>
      <c r="EE81" s="516">
        <f t="shared" si="359"/>
        <v>1.7197959785486825</v>
      </c>
      <c r="EF81" s="276">
        <f t="shared" si="360"/>
        <v>0</v>
      </c>
      <c r="EG81" s="276">
        <f t="shared" si="361"/>
        <v>1.4137436466546104E-5</v>
      </c>
      <c r="EH81" s="276">
        <f t="shared" si="362"/>
        <v>4.2406550289174099E-5</v>
      </c>
      <c r="EI81" s="276">
        <f t="shared" si="363"/>
        <v>7.066414823693923E-5</v>
      </c>
      <c r="EJ81" s="276">
        <f t="shared" si="364"/>
        <v>9.8910235001017032E-5</v>
      </c>
      <c r="EK81" s="276">
        <f t="shared" si="365"/>
        <v>4.758273146796351E-5</v>
      </c>
      <c r="EL81" s="276">
        <f t="shared" si="366"/>
        <v>6.1823028142521917E-5</v>
      </c>
      <c r="EM81" s="276">
        <f t="shared" si="367"/>
        <v>7.6061252755665738E-5</v>
      </c>
      <c r="EN81" s="276">
        <f t="shared" si="368"/>
        <v>9.0297405608894229E-5</v>
      </c>
      <c r="EO81" s="276">
        <f t="shared" si="369"/>
        <v>1.0453148700366274E-4</v>
      </c>
      <c r="EP81" s="276">
        <f t="shared" si="370"/>
        <v>2.0369995889459695E-4</v>
      </c>
      <c r="EQ81" s="276">
        <f t="shared" si="371"/>
        <v>2.3497501561835145E-4</v>
      </c>
      <c r="ER81" s="276">
        <f t="shared" si="372"/>
        <v>2.662427914815026E-4</v>
      </c>
      <c r="ES81" s="276">
        <f t="shared" si="373"/>
        <v>2.9750328817904103E-4</v>
      </c>
      <c r="ET81" s="276">
        <f t="shared" si="374"/>
        <v>3.2875650740556286E-4</v>
      </c>
      <c r="EU81" s="276">
        <f t="shared" si="375"/>
        <v>1.0267181130957388E-3</v>
      </c>
      <c r="EV81" s="276">
        <f t="shared" si="376"/>
        <v>1.0767358796507994E-3</v>
      </c>
      <c r="EW81" s="276">
        <f t="shared" si="377"/>
        <v>1.1267201764946196E-3</v>
      </c>
      <c r="EX81" s="276">
        <f t="shared" si="378"/>
        <v>1.1766710260236732E-3</v>
      </c>
      <c r="EY81" s="277">
        <f t="shared" si="379"/>
        <v>1.2265884506194463E-3</v>
      </c>
      <c r="EZ81" s="276">
        <f t="shared" si="380"/>
        <v>0</v>
      </c>
      <c r="FA81" s="276">
        <f t="shared" si="381"/>
        <v>8.2643738855179954E-6</v>
      </c>
      <c r="FB81" s="276">
        <f t="shared" si="382"/>
        <v>2.4790476335997679E-5</v>
      </c>
      <c r="FC81" s="276">
        <f t="shared" si="383"/>
        <v>4.1311288992098072E-5</v>
      </c>
      <c r="FD81" s="276">
        <f t="shared" si="384"/>
        <v>5.7826813547014828E-5</v>
      </c>
      <c r="FE81" s="276">
        <f t="shared" si="385"/>
        <v>4.4868851421126586E-5</v>
      </c>
      <c r="FF81" s="276">
        <f t="shared" si="386"/>
        <v>6.2358850617343545E-5</v>
      </c>
      <c r="FG81" s="276">
        <f t="shared" si="387"/>
        <v>7.9845795959335882E-5</v>
      </c>
      <c r="FH81" s="276">
        <f t="shared" si="388"/>
        <v>9.7329687980324066E-5</v>
      </c>
      <c r="FI81" s="276">
        <f t="shared" si="389"/>
        <v>1.1481052721343549E-4</v>
      </c>
      <c r="FJ81" s="276">
        <f t="shared" si="390"/>
        <v>1.4127915325187174E-4</v>
      </c>
      <c r="FK81" s="276">
        <f t="shared" si="391"/>
        <v>1.634976327678243E-4</v>
      </c>
      <c r="FL81" s="276">
        <f t="shared" si="392"/>
        <v>1.8571223280975443E-4</v>
      </c>
      <c r="FM81" s="276">
        <f t="shared" si="393"/>
        <v>2.0792295405504054E-4</v>
      </c>
      <c r="FN81" s="276">
        <f t="shared" si="394"/>
        <v>2.3012979718094279E-4</v>
      </c>
      <c r="FO81" s="276">
        <f t="shared" si="395"/>
        <v>5.0221122133136049E-4</v>
      </c>
      <c r="FP81" s="276">
        <f t="shared" si="396"/>
        <v>5.2680130804429409E-4</v>
      </c>
      <c r="FQ81" s="276">
        <f t="shared" si="397"/>
        <v>5.5138280836641287E-4</v>
      </c>
      <c r="FR81" s="276">
        <f t="shared" si="398"/>
        <v>5.7595572529592159E-4</v>
      </c>
      <c r="FS81" s="277">
        <f t="shared" si="399"/>
        <v>6.0052006182997766E-4</v>
      </c>
      <c r="FT81" s="74">
        <f>SUM($EF81:EF81)</f>
        <v>0</v>
      </c>
      <c r="FU81" s="276">
        <f>SUM($EF81:EG81)</f>
        <v>1.4137436466546104E-5</v>
      </c>
      <c r="FV81" s="276">
        <f>SUM($EF81:EH81)</f>
        <v>5.6543986755720201E-5</v>
      </c>
      <c r="FW81" s="276">
        <f>SUM($EF81:EI81)</f>
        <v>1.2720813499265943E-4</v>
      </c>
      <c r="FX81" s="276">
        <f>SUM($EF81:EJ81)</f>
        <v>2.2611836999367646E-4</v>
      </c>
      <c r="FY81" s="276">
        <f>SUM($EF81:EK81)</f>
        <v>2.7370110146163998E-4</v>
      </c>
      <c r="FZ81" s="276">
        <f>SUM($EF81:EL81)</f>
        <v>3.355241296041619E-4</v>
      </c>
      <c r="GA81" s="276">
        <f>SUM($EF81:EM81)</f>
        <v>4.1158538235982762E-4</v>
      </c>
      <c r="GB81" s="276">
        <f>SUM($EF81:EN81)</f>
        <v>5.0188278796872189E-4</v>
      </c>
      <c r="GC81" s="276">
        <f>SUM($EF81:EO81)</f>
        <v>6.064142749723846E-4</v>
      </c>
      <c r="GD81" s="276">
        <f>SUM($EF81:EP81)</f>
        <v>8.1011423386698157E-4</v>
      </c>
      <c r="GE81" s="276">
        <f>SUM($EF81:EQ81)</f>
        <v>1.0450892494853329E-3</v>
      </c>
      <c r="GF81" s="276">
        <f>SUM($EF81:ER81)</f>
        <v>1.3113320409668355E-3</v>
      </c>
      <c r="GG81" s="276">
        <f>SUM($EF81:ES81)</f>
        <v>1.6088353291458767E-3</v>
      </c>
      <c r="GH81" s="276">
        <f>SUM($EF81:ET81)</f>
        <v>1.9375918365514395E-3</v>
      </c>
      <c r="GI81" s="276">
        <f>SUM($EF81:EU81)</f>
        <v>2.9643099496471782E-3</v>
      </c>
      <c r="GJ81" s="276">
        <f>SUM($EF81:EV81)</f>
        <v>4.0410458292979776E-3</v>
      </c>
      <c r="GK81" s="276">
        <f>SUM($EF81:EW81)</f>
        <v>5.1677660057925972E-3</v>
      </c>
      <c r="GL81" s="276">
        <f>SUM($EF81:EX81)</f>
        <v>6.3444370318162706E-3</v>
      </c>
      <c r="GM81" s="276">
        <f>SUM($EF81:EY81)</f>
        <v>7.5710254824357167E-3</v>
      </c>
      <c r="GN81" s="74">
        <f>SUM($EZ81:EZ81)</f>
        <v>0</v>
      </c>
      <c r="GO81" s="276">
        <f>SUM($EZ81:FA81)</f>
        <v>8.2643738855179954E-6</v>
      </c>
      <c r="GP81" s="276">
        <f>SUM($EZ81:FB81)</f>
        <v>3.3054850221515674E-5</v>
      </c>
      <c r="GQ81" s="276">
        <f>SUM($EZ81:FC81)</f>
        <v>7.4366139213613753E-5</v>
      </c>
      <c r="GR81" s="276">
        <f>SUM($EZ81:FD81)</f>
        <v>1.3219295276062858E-4</v>
      </c>
      <c r="GS81" s="276">
        <f>SUM($EZ81:FE81)</f>
        <v>1.7706180418175515E-4</v>
      </c>
      <c r="GT81" s="276">
        <f>SUM($EZ81:FF81)</f>
        <v>2.3942065479909869E-4</v>
      </c>
      <c r="GU81" s="276">
        <f>SUM($EZ81:FG81)</f>
        <v>3.1926645075843455E-4</v>
      </c>
      <c r="GV81" s="276">
        <f>SUM($EZ81:FH81)</f>
        <v>4.1659613873875863E-4</v>
      </c>
      <c r="GW81" s="276">
        <f>SUM($EZ81:FI81)</f>
        <v>5.3140666595219411E-4</v>
      </c>
      <c r="GX81" s="276">
        <f>SUM($EZ81:FJ81)</f>
        <v>6.7268581920406582E-4</v>
      </c>
      <c r="GY81" s="276">
        <f>SUM($EZ81:FK81)</f>
        <v>8.3618345197189014E-4</v>
      </c>
      <c r="GZ81" s="276">
        <f>SUM($EZ81:FL81)</f>
        <v>1.0218956847816447E-3</v>
      </c>
      <c r="HA81" s="276">
        <f>SUM($EZ81:FM81)</f>
        <v>1.2298186388366853E-3</v>
      </c>
      <c r="HB81" s="276">
        <f>SUM($EZ81:FN81)</f>
        <v>1.459948436017628E-3</v>
      </c>
      <c r="HC81" s="276">
        <f>SUM($EZ81:FO81)</f>
        <v>1.9621596573489884E-3</v>
      </c>
      <c r="HD81" s="276">
        <f>SUM($EZ81:FP81)</f>
        <v>2.4889609653932824E-3</v>
      </c>
      <c r="HE81" s="276">
        <f>SUM($EZ81:FQ81)</f>
        <v>3.0403437737596952E-3</v>
      </c>
      <c r="HF81" s="276">
        <f>SUM($EZ81:FR81)</f>
        <v>3.616299499055617E-3</v>
      </c>
      <c r="HG81" s="277">
        <f>SUM($EZ81:FS81)</f>
        <v>4.216819560885595E-3</v>
      </c>
      <c r="HH81" s="74">
        <f>BD81-FT81</f>
        <v>0</v>
      </c>
      <c r="HI81" s="276">
        <f t="shared" si="400"/>
        <v>6.9394883657123471E-2</v>
      </c>
      <c r="HJ81" s="276">
        <f t="shared" si="401"/>
        <v>0.1387614982004243</v>
      </c>
      <c r="HK81" s="276">
        <f t="shared" si="402"/>
        <v>0.20809985514577736</v>
      </c>
      <c r="HL81" s="276">
        <f t="shared" si="403"/>
        <v>0.27740996600436635</v>
      </c>
      <c r="HM81" s="276">
        <f t="shared" si="404"/>
        <v>0.37592319162412968</v>
      </c>
      <c r="HN81" s="276">
        <f t="shared" si="405"/>
        <v>0.4737757654831467</v>
      </c>
      <c r="HO81" s="276">
        <f t="shared" si="406"/>
        <v>0.57161410111755062</v>
      </c>
      <c r="HP81" s="276">
        <f t="shared" si="407"/>
        <v>0.66943820059910131</v>
      </c>
      <c r="HQ81" s="276">
        <f t="shared" si="408"/>
        <v>0.76724806599925721</v>
      </c>
      <c r="HR81" s="276">
        <f t="shared" si="409"/>
        <v>0.94206594160788937</v>
      </c>
      <c r="HS81" s="276">
        <f t="shared" si="410"/>
        <v>1.0763771881773623</v>
      </c>
      <c r="HT81" s="276">
        <f t="shared" si="411"/>
        <v>1.210657166970972</v>
      </c>
      <c r="HU81" s="276">
        <f t="shared" si="412"/>
        <v>1.3449058852678841</v>
      </c>
      <c r="HV81" s="276">
        <f t="shared" si="413"/>
        <v>1.4791233503455699</v>
      </c>
      <c r="HW81" s="276">
        <f t="shared" si="414"/>
        <v>1.5712072634123699</v>
      </c>
      <c r="HX81" s="276">
        <f t="shared" si="415"/>
        <v>1.6459047375857516</v>
      </c>
      <c r="HY81" s="276">
        <f t="shared" si="416"/>
        <v>1.7205522274622895</v>
      </c>
      <c r="HZ81" s="276">
        <f t="shared" si="417"/>
        <v>1.7951497664892984</v>
      </c>
      <c r="IA81" s="277">
        <f t="shared" si="418"/>
        <v>1.8696973880917114</v>
      </c>
      <c r="IB81" s="276">
        <f t="shared" si="419"/>
        <v>0</v>
      </c>
      <c r="IC81" s="276">
        <f t="shared" si="420"/>
        <v>5.1629995916919316E-2</v>
      </c>
      <c r="ID81" s="276">
        <f t="shared" si="421"/>
        <v>0.10324346573138815</v>
      </c>
      <c r="IE81" s="276">
        <f t="shared" si="422"/>
        <v>0.1548404147332009</v>
      </c>
      <c r="IF81" s="276">
        <f t="shared" si="423"/>
        <v>0.20642084821045872</v>
      </c>
      <c r="IG81" s="276">
        <f t="shared" si="424"/>
        <v>0.30703420360037598</v>
      </c>
      <c r="IH81" s="276">
        <f t="shared" si="425"/>
        <v>0.40718523815545188</v>
      </c>
      <c r="II81" s="276">
        <f t="shared" si="426"/>
        <v>0.50731878576518574</v>
      </c>
      <c r="IJ81" s="276">
        <f t="shared" si="427"/>
        <v>0.60743484948289861</v>
      </c>
      <c r="IK81" s="276">
        <f t="shared" si="428"/>
        <v>0.70753343236137844</v>
      </c>
      <c r="IL81" s="276">
        <f t="shared" si="429"/>
        <v>0.87268643237879806</v>
      </c>
      <c r="IM81" s="276">
        <f t="shared" si="430"/>
        <v>0.99991363718305659</v>
      </c>
      <c r="IN81" s="276">
        <f t="shared" si="431"/>
        <v>1.1271186273872733</v>
      </c>
      <c r="IO81" s="276">
        <f t="shared" si="432"/>
        <v>1.2543014068702447</v>
      </c>
      <c r="IP81" s="276">
        <f t="shared" si="433"/>
        <v>1.3814619795100902</v>
      </c>
      <c r="IQ81" s="276">
        <f t="shared" si="434"/>
        <v>1.4732147470568036</v>
      </c>
      <c r="IR81" s="276">
        <f t="shared" si="435"/>
        <v>1.543612337558355</v>
      </c>
      <c r="IS81" s="276">
        <f t="shared" si="436"/>
        <v>1.6139853465595846</v>
      </c>
      <c r="IT81" s="276">
        <f t="shared" si="437"/>
        <v>1.6843337826438844</v>
      </c>
      <c r="IU81" s="277">
        <f t="shared" si="438"/>
        <v>1.7546576543916503</v>
      </c>
      <c r="IV81" s="74">
        <f>100000*(1.5*(HH81/F81)+(HI81/G81)+(HJ81/G81)+(HK81/G81)+0.5*(HL81/G81))/5</f>
        <v>32.381856214218757</v>
      </c>
      <c r="IW81" s="275">
        <f>100000*(0.5*HL81/G81 + HM81/H81+HN81/H81+HO81/H81+HP81/H81+0.5*HQ81/H81)/5</f>
        <v>152.13697181167882</v>
      </c>
      <c r="IX81" s="275">
        <f>100000*(0.5*HQ81/H81 + HR81/I81+HS81/I81+HT81/I81+HU81/I81+0.5*HV81/I81)/5</f>
        <v>316.15660015375954</v>
      </c>
      <c r="IY81" s="275">
        <f>100000*(0.5*HV81/I81 + HW81/J81+HX81/J81+HY81/J81+HZ81/J81+0.5*IA81/J81)/5</f>
        <v>459.98212942036378</v>
      </c>
      <c r="IZ81" s="275">
        <f>AVERAGE(IV81:IX81)</f>
        <v>166.89180939321903</v>
      </c>
      <c r="JA81" s="275">
        <f>AVERAGE(IV81:IY81)</f>
        <v>240.16438940000523</v>
      </c>
      <c r="JB81" s="74">
        <f>100000*(1.5*(IB81/K81)+(IC81/L81)+(ID81/L81)+(IE81/L81)+0.5*(IF81/L81))/5</f>
        <v>25.188911075008466</v>
      </c>
      <c r="JC81" s="275">
        <f>100000*(0.5*IF81/L81 + IG81/M81+IH81/M81+II81/M81+IJ81/M81+0.5*IK81/M81)/5</f>
        <v>139.15957324247657</v>
      </c>
      <c r="JD81" s="275">
        <f>100000*(0.5*IK81/M81 + IL81/N81+IM81/N81+IN81/N81+IO81/N81+0.5*IP81/N81)/5</f>
        <v>307.21689647267584</v>
      </c>
      <c r="JE81" s="275">
        <f>100000*(0.5*IP81/N81 + IQ81/O81+IR81/O81+IS81/O81+IT81/O81+0.5*IU81/O81)/5</f>
        <v>449.13366164241899</v>
      </c>
      <c r="JF81" s="275">
        <f>AVERAGE(JB81:JD81)</f>
        <v>157.18846026338696</v>
      </c>
      <c r="JG81" s="275">
        <f>AVERAGE(JB81:JE81)</f>
        <v>230.17476060814496</v>
      </c>
      <c r="JH81" s="524">
        <f t="shared" si="273"/>
        <v>8.8857942677510238</v>
      </c>
      <c r="JI81" s="525">
        <f t="shared" si="274"/>
        <v>17.301686842482809</v>
      </c>
      <c r="JJ81" s="524">
        <f t="shared" si="275"/>
        <v>8.0165665313163217</v>
      </c>
      <c r="JK81" s="525">
        <f t="shared" si="276"/>
        <v>15.910437855565043</v>
      </c>
      <c r="JL81" s="524">
        <f t="shared" si="277"/>
        <v>16.902360799067345</v>
      </c>
      <c r="JM81" s="525">
        <f t="shared" si="278"/>
        <v>33.212124698047852</v>
      </c>
      <c r="JN81" s="7">
        <f t="shared" si="439"/>
        <v>3.3975402725690673E-3</v>
      </c>
      <c r="JO81" s="7">
        <f t="shared" si="440"/>
        <v>1.1787845043321312E-2</v>
      </c>
    </row>
    <row r="82" spans="1:275" s="3" customFormat="1" ht="13.5" customHeight="1" x14ac:dyDescent="0.2">
      <c r="A82" s="3" t="str">
        <f>'2021 estimates'!B82</f>
        <v>Grenada</v>
      </c>
      <c r="B82" s="3" t="str">
        <f>VLOOKUP(A82,'2021 estimates'!$B$4:$C$218,2)</f>
        <v>NAC</v>
      </c>
      <c r="C82" s="371" t="str">
        <f>VLOOKUP(A82,'2021 estimates'!$B$4:$F$218,4,FALSE)</f>
        <v>Latin America &amp; Caribbean</v>
      </c>
      <c r="D82" s="695">
        <f>'2021 estimates'!Q82</f>
        <v>14.6811290482758</v>
      </c>
      <c r="E82" s="4">
        <f>'2021 estimates'!R82</f>
        <v>4.390943375833448</v>
      </c>
      <c r="F82" s="47">
        <f>1000*'2021 estimates'!G82/5</f>
        <v>914</v>
      </c>
      <c r="G82" s="47">
        <f t="shared" si="279"/>
        <v>914</v>
      </c>
      <c r="H82" s="47">
        <f>1000*'2021 estimates'!H82/5</f>
        <v>934.6</v>
      </c>
      <c r="I82" s="47">
        <f>1000*'2021 estimates'!I82/5</f>
        <v>903.8</v>
      </c>
      <c r="J82" s="47">
        <f>1000*'2021 estimates'!J82/5</f>
        <v>771.2</v>
      </c>
      <c r="K82" s="47">
        <f>1000*'2021 estimates'!K82/5</f>
        <v>870.6</v>
      </c>
      <c r="L82" s="73">
        <f t="shared" si="280"/>
        <v>870.6</v>
      </c>
      <c r="M82" s="47">
        <f>1000*'2021 estimates'!L82/5</f>
        <v>893.6</v>
      </c>
      <c r="N82" s="47">
        <f>1000*'2021 estimates'!M82/5</f>
        <v>853.6</v>
      </c>
      <c r="O82" s="47">
        <f>1000*'2021 estimates'!N82/5</f>
        <v>736</v>
      </c>
      <c r="P82" s="22">
        <v>0</v>
      </c>
      <c r="Q82" s="124">
        <f>IF('2021 estimates'!AD82&lt;&gt;"",'2021 estimates'!AD82*5/4,IF('2021 estimates'!AL82&lt;&gt;"",'2021 estimates'!AL82*15/14,'2021 estimates'!AN82*15/14))/100000</f>
        <v>5.325E-5</v>
      </c>
      <c r="R82" s="124">
        <f>IF('2021 estimates'!AE82&lt;&gt;"",'2021 estimates'!AE82,IF('2021 estimates'!AL82&lt;&gt;"",'2021 estimates'!AL82*15/14,'2021 estimates'!AN82*15/14))/100000</f>
        <v>5.325E-5</v>
      </c>
      <c r="S82" s="124">
        <f>IF('2021 estimates'!AF82&lt;&gt;"",'2021 estimates'!AF82,IF('2021 estimates'!AL82&lt;&gt;"",'2021 estimates'!AL82*15/14,'2021 estimates'!AN82*15/14))/100000</f>
        <v>5.325E-5</v>
      </c>
      <c r="T82" s="124">
        <f>IF('2021 estimates'!AG82&lt;&gt;"",'2021 estimates'!AG82,'2021 estimates'!$AP82)/100000</f>
        <v>2.7904512660345791E-5</v>
      </c>
      <c r="U82" s="22">
        <v>0</v>
      </c>
      <c r="V82" s="124">
        <f>IF('2021 estimates'!AH82&lt;&gt;"",'2021 estimates'!AH82*5/4,IF('2021 estimates'!AM82&lt;&gt;"",'2021 estimates'!AM82*15/14,'2021 estimates'!AN82*15/14))/100000</f>
        <v>5.325E-5</v>
      </c>
      <c r="W82" s="124">
        <f>IF('2021 estimates'!AI82&lt;&gt;"",'2021 estimates'!AI82,IF('2021 estimates'!AM82&lt;&gt;"",'2021 estimates'!AM82*15/14,'2021 estimates'!AN82*15/14))/100000</f>
        <v>5.325E-5</v>
      </c>
      <c r="X82" s="124">
        <f>IF('2021 estimates'!AJ82&lt;&gt;"",'2021 estimates'!AJ82,IF('2021 estimates'!AM82&lt;&gt;"",'2021 estimates'!AM82*15/14,'2021 estimates'!AN82*15/14))/100000</f>
        <v>5.325E-5</v>
      </c>
      <c r="Y82" s="124">
        <f>IF('2021 estimates'!AK82&lt;&gt;"",'2021 estimates'!AK82,'2021 estimates'!$AQ82)/100000</f>
        <v>2.7904512660345791E-5</v>
      </c>
      <c r="Z82" s="81">
        <f>VLOOKUP($A82,'Mortality-WHO Global Health Obs'!$B$3:$Q$218,7,FALSE)</f>
        <v>1.5740000000000001E-2</v>
      </c>
      <c r="AA82" s="82">
        <f>VLOOKUP($A82,'Mortality-WHO Global Health Obs'!$B$3:$Q$218,9,FALSE)</f>
        <v>4.8000000000000001E-4</v>
      </c>
      <c r="AB82" s="82">
        <f>VLOOKUP($A82,'Mortality-WHO Global Health Obs'!$B$3:$Q$218,11,FALSE)</f>
        <v>2.4000000000000001E-4</v>
      </c>
      <c r="AC82" s="82">
        <f>VLOOKUP($A82,'Mortality-WHO Global Health Obs'!$B$3:$Q$218,13,FALSE)</f>
        <v>4.0999999999999999E-4</v>
      </c>
      <c r="AD82" s="82">
        <f>VLOOKUP($A82,'Mortality-WHO Global Health Obs'!$B$3:$Q$218,15,FALSE)</f>
        <v>4.6999999999999999E-4</v>
      </c>
      <c r="AE82" s="81">
        <f>VLOOKUP($A82,'Mortality-WHO Global Health Obs'!$B$3:$Q$218,8,FALSE)</f>
        <v>1.4069999999999999E-2</v>
      </c>
      <c r="AF82" s="82">
        <f>VLOOKUP($A82,'Mortality-WHO Global Health Obs'!$B$3:$Q$218,10,FALSE)</f>
        <v>2.7E-4</v>
      </c>
      <c r="AG82" s="82">
        <f>VLOOKUP($A82,'Mortality-WHO Global Health Obs'!$B$3:$Q$218,12,FALSE)</f>
        <v>1.8000000000000001E-4</v>
      </c>
      <c r="AH82" s="82">
        <f>VLOOKUP($A82,'Mortality-WHO Global Health Obs'!$B$3:$Q$218,14,FALSE)</f>
        <v>2.5999999999999998E-4</v>
      </c>
      <c r="AI82" s="82">
        <f>VLOOKUP($A82,'Mortality-WHO Global Health Obs'!$B$3:$Q$218,16,FALSE)</f>
        <v>3.1E-4</v>
      </c>
      <c r="AJ82" s="81">
        <f t="shared" si="281"/>
        <v>6.9113448735618477E-2</v>
      </c>
      <c r="AK82" s="82">
        <f t="shared" si="281"/>
        <v>2.107652820400055E-3</v>
      </c>
      <c r="AL82" s="82">
        <f t="shared" si="281"/>
        <v>1.0538264102000275E-3</v>
      </c>
      <c r="AM82" s="82">
        <f t="shared" si="281"/>
        <v>1.8002867840917135E-3</v>
      </c>
      <c r="AN82" s="82">
        <f t="shared" si="281"/>
        <v>2.0637433866417206E-3</v>
      </c>
      <c r="AO82" s="81">
        <f t="shared" si="257"/>
        <v>6.1780573297976607E-2</v>
      </c>
      <c r="AP82" s="82">
        <f t="shared" si="257"/>
        <v>1.1855547114750309E-3</v>
      </c>
      <c r="AQ82" s="82">
        <f t="shared" si="257"/>
        <v>7.9036980765002072E-4</v>
      </c>
      <c r="AR82" s="82">
        <f t="shared" si="257"/>
        <v>1.1416452777166964E-3</v>
      </c>
      <c r="AS82" s="82">
        <f t="shared" si="257"/>
        <v>1.3611924465083689E-3</v>
      </c>
      <c r="AT82" s="272">
        <f t="shared" si="258"/>
        <v>0</v>
      </c>
      <c r="AU82" s="266">
        <f t="shared" si="248"/>
        <v>4.8670499999999998E-2</v>
      </c>
      <c r="AV82" s="266">
        <f t="shared" si="249"/>
        <v>4.9767450000000005E-2</v>
      </c>
      <c r="AW82" s="266">
        <f t="shared" si="250"/>
        <v>4.8127349999999999E-2</v>
      </c>
      <c r="AX82" s="266">
        <f t="shared" si="251"/>
        <v>2.1519960163658675E-2</v>
      </c>
      <c r="AY82" s="272">
        <f t="shared" si="259"/>
        <v>0</v>
      </c>
      <c r="AZ82" s="266">
        <f t="shared" si="252"/>
        <v>4.6359450000000003E-2</v>
      </c>
      <c r="BA82" s="266">
        <f t="shared" si="253"/>
        <v>4.75842E-2</v>
      </c>
      <c r="BB82" s="266">
        <f t="shared" si="254"/>
        <v>4.54542E-2</v>
      </c>
      <c r="BC82" s="266">
        <f t="shared" si="255"/>
        <v>2.0537721318014502E-2</v>
      </c>
      <c r="BD82" s="74">
        <f t="shared" si="260"/>
        <v>0</v>
      </c>
      <c r="BE82" s="515">
        <f t="shared" si="282"/>
        <v>0</v>
      </c>
      <c r="BF82" s="515">
        <f t="shared" si="283"/>
        <v>4.8619263754777542E-2</v>
      </c>
      <c r="BG82" s="515">
        <f t="shared" si="284"/>
        <v>9.7136162893605993E-2</v>
      </c>
      <c r="BH82" s="515">
        <f t="shared" si="285"/>
        <v>0.14555091293835445</v>
      </c>
      <c r="BI82" s="515">
        <f t="shared" si="286"/>
        <v>0.19823308652443011</v>
      </c>
      <c r="BJ82" s="515">
        <f t="shared" si="287"/>
        <v>0.24776553398357654</v>
      </c>
      <c r="BK82" s="515">
        <f t="shared" si="288"/>
        <v>0.29724581033590203</v>
      </c>
      <c r="BL82" s="515">
        <f t="shared" si="289"/>
        <v>0.3466739705317376</v>
      </c>
      <c r="BM82" s="515">
        <f t="shared" si="290"/>
        <v>0.39605006946353677</v>
      </c>
      <c r="BN82" s="515">
        <f t="shared" si="291"/>
        <v>0.43069673398760239</v>
      </c>
      <c r="BO82" s="515">
        <f t="shared" si="292"/>
        <v>0.47800612133796822</v>
      </c>
      <c r="BP82" s="515">
        <f t="shared" si="293"/>
        <v>0.52523041484316868</v>
      </c>
      <c r="BQ82" s="515">
        <f t="shared" si="294"/>
        <v>0.5723697675587156</v>
      </c>
      <c r="BR82" s="515">
        <f t="shared" si="295"/>
        <v>0.61942433226482452</v>
      </c>
      <c r="BS82" s="515">
        <f t="shared" si="296"/>
        <v>0.56862497725523498</v>
      </c>
      <c r="BT82" s="515">
        <f t="shared" si="297"/>
        <v>0.58895046850746835</v>
      </c>
      <c r="BU82" s="515">
        <f t="shared" si="298"/>
        <v>0.60923405641529693</v>
      </c>
      <c r="BV82" s="515">
        <f t="shared" si="299"/>
        <v>0.62947582736729812</v>
      </c>
      <c r="BW82" s="516">
        <f t="shared" si="300"/>
        <v>0.64967586757394913</v>
      </c>
      <c r="BX82" s="515">
        <v>0</v>
      </c>
      <c r="BY82" s="515">
        <f t="shared" si="301"/>
        <v>0</v>
      </c>
      <c r="BZ82" s="515">
        <f t="shared" si="302"/>
        <v>4.6331985451394934E-2</v>
      </c>
      <c r="CA82" s="515">
        <f t="shared" si="303"/>
        <v>9.2609074347011086E-2</v>
      </c>
      <c r="CB82" s="515">
        <f t="shared" si="304"/>
        <v>0.13883133173115442</v>
      </c>
      <c r="CC82" s="515">
        <f t="shared" si="305"/>
        <v>0.18988622541867889</v>
      </c>
      <c r="CD82" s="515">
        <f t="shared" si="306"/>
        <v>0.23730160724490068</v>
      </c>
      <c r="CE82" s="515">
        <f t="shared" si="307"/>
        <v>0.28467952819083331</v>
      </c>
      <c r="CF82" s="515">
        <f t="shared" si="308"/>
        <v>0.332020017852728</v>
      </c>
      <c r="CG82" s="515">
        <f t="shared" si="309"/>
        <v>0.37932310580345324</v>
      </c>
      <c r="CH82" s="515">
        <f t="shared" si="310"/>
        <v>0.40749352966804975</v>
      </c>
      <c r="CI82" s="515">
        <f t="shared" si="311"/>
        <v>0.45245685057602736</v>
      </c>
      <c r="CJ82" s="515">
        <f t="shared" si="312"/>
        <v>0.49736886861143315</v>
      </c>
      <c r="CK82" s="515">
        <f t="shared" si="313"/>
        <v>0.54222964231052917</v>
      </c>
      <c r="CL82" s="515">
        <f t="shared" si="314"/>
        <v>0.58703923014278792</v>
      </c>
      <c r="CM82" s="515">
        <f t="shared" si="315"/>
        <v>0.54475527204319685</v>
      </c>
      <c r="CN82" s="515">
        <f t="shared" si="316"/>
        <v>0.56453801265773451</v>
      </c>
      <c r="CO82" s="515">
        <f t="shared" si="317"/>
        <v>0.58429384347403845</v>
      </c>
      <c r="CP82" s="515">
        <f t="shared" si="318"/>
        <v>0.60402280109660422</v>
      </c>
      <c r="CQ82" s="516">
        <f t="shared" si="319"/>
        <v>0.62372492208013552</v>
      </c>
      <c r="CR82" s="515">
        <f t="shared" si="320"/>
        <v>0</v>
      </c>
      <c r="CS82" s="515">
        <f t="shared" si="321"/>
        <v>2.4335249999999999E-2</v>
      </c>
      <c r="CT82" s="515">
        <f t="shared" si="322"/>
        <v>7.2954513754777545E-2</v>
      </c>
      <c r="CU82" s="515">
        <f t="shared" si="323"/>
        <v>0.121471412893606</v>
      </c>
      <c r="CV82" s="515">
        <f t="shared" si="324"/>
        <v>0.16988616293835446</v>
      </c>
      <c r="CW82" s="515">
        <f t="shared" si="325"/>
        <v>0.22311681152443011</v>
      </c>
      <c r="CX82" s="515">
        <f t="shared" si="326"/>
        <v>0.27264925898357656</v>
      </c>
      <c r="CY82" s="515">
        <f t="shared" si="327"/>
        <v>0.32212953533590205</v>
      </c>
      <c r="CZ82" s="515">
        <f t="shared" si="328"/>
        <v>0.37155769553173762</v>
      </c>
      <c r="DA82" s="515">
        <f t="shared" si="329"/>
        <v>0.42093379446353679</v>
      </c>
      <c r="DB82" s="515">
        <f t="shared" si="330"/>
        <v>0.45476040898760239</v>
      </c>
      <c r="DC82" s="515">
        <f t="shared" si="331"/>
        <v>0.50206979633796822</v>
      </c>
      <c r="DD82" s="515">
        <f t="shared" si="332"/>
        <v>0.54929408984316863</v>
      </c>
      <c r="DE82" s="515">
        <f t="shared" si="333"/>
        <v>0.59643344255871555</v>
      </c>
      <c r="DF82" s="515">
        <f t="shared" si="334"/>
        <v>0.64348800726482447</v>
      </c>
      <c r="DG82" s="515">
        <f t="shared" si="335"/>
        <v>0.5793849573370643</v>
      </c>
      <c r="DH82" s="515">
        <f t="shared" si="336"/>
        <v>0.59971044858929767</v>
      </c>
      <c r="DI82" s="515">
        <f t="shared" si="337"/>
        <v>0.61999403649712626</v>
      </c>
      <c r="DJ82" s="515">
        <f t="shared" si="338"/>
        <v>0.64023580744912745</v>
      </c>
      <c r="DK82" s="516">
        <f t="shared" si="339"/>
        <v>0.66043584765577845</v>
      </c>
      <c r="DL82" s="515">
        <f t="shared" si="340"/>
        <v>0</v>
      </c>
      <c r="DM82" s="515">
        <f t="shared" si="341"/>
        <v>2.3179725000000002E-2</v>
      </c>
      <c r="DN82" s="515">
        <f t="shared" si="342"/>
        <v>6.951171045139494E-2</v>
      </c>
      <c r="DO82" s="515">
        <f t="shared" si="343"/>
        <v>0.11578879934701108</v>
      </c>
      <c r="DP82" s="515">
        <f t="shared" si="344"/>
        <v>0.16201105673115443</v>
      </c>
      <c r="DQ82" s="515">
        <f t="shared" si="345"/>
        <v>0.2136783254186789</v>
      </c>
      <c r="DR82" s="515">
        <f t="shared" si="346"/>
        <v>0.26109370724490066</v>
      </c>
      <c r="DS82" s="515">
        <f t="shared" si="347"/>
        <v>0.30847162819083329</v>
      </c>
      <c r="DT82" s="515">
        <f t="shared" si="348"/>
        <v>0.35581211785272798</v>
      </c>
      <c r="DU82" s="515">
        <f t="shared" si="349"/>
        <v>0.40311520580345322</v>
      </c>
      <c r="DV82" s="515">
        <f t="shared" si="350"/>
        <v>0.43022062966804975</v>
      </c>
      <c r="DW82" s="515">
        <f t="shared" si="351"/>
        <v>0.47518395057602736</v>
      </c>
      <c r="DX82" s="515">
        <f t="shared" si="352"/>
        <v>0.52009596861143315</v>
      </c>
      <c r="DY82" s="515">
        <f t="shared" si="353"/>
        <v>0.56495674231052917</v>
      </c>
      <c r="DZ82" s="515">
        <f t="shared" si="354"/>
        <v>0.60976633014278792</v>
      </c>
      <c r="EA82" s="515">
        <f t="shared" si="355"/>
        <v>0.55502413270220408</v>
      </c>
      <c r="EB82" s="515">
        <f t="shared" si="356"/>
        <v>0.57480687331674174</v>
      </c>
      <c r="EC82" s="515">
        <f t="shared" si="357"/>
        <v>0.59456270413304568</v>
      </c>
      <c r="ED82" s="515">
        <f t="shared" si="358"/>
        <v>0.61429166175561145</v>
      </c>
      <c r="EE82" s="516">
        <f t="shared" si="359"/>
        <v>0.63399378273914275</v>
      </c>
      <c r="EF82" s="276">
        <f t="shared" si="360"/>
        <v>0</v>
      </c>
      <c r="EG82" s="276">
        <f t="shared" si="361"/>
        <v>5.1236245222459785E-5</v>
      </c>
      <c r="EH82" s="276">
        <f t="shared" si="362"/>
        <v>1.5360086117155558E-4</v>
      </c>
      <c r="EI82" s="276">
        <f t="shared" si="363"/>
        <v>2.5574995525155732E-4</v>
      </c>
      <c r="EJ82" s="276">
        <f t="shared" si="364"/>
        <v>3.5768398122938081E-4</v>
      </c>
      <c r="EK82" s="276">
        <f t="shared" si="365"/>
        <v>2.3500254085355638E-4</v>
      </c>
      <c r="EL82" s="276">
        <f t="shared" si="366"/>
        <v>2.8717364767452382E-4</v>
      </c>
      <c r="EM82" s="276">
        <f t="shared" si="367"/>
        <v>3.3928980416441442E-4</v>
      </c>
      <c r="EN82" s="276">
        <f t="shared" si="368"/>
        <v>3.9135106820083649E-4</v>
      </c>
      <c r="EO82" s="276">
        <f t="shared" si="369"/>
        <v>4.433574976004376E-4</v>
      </c>
      <c r="EP82" s="276">
        <f t="shared" si="370"/>
        <v>8.1796264963421186E-4</v>
      </c>
      <c r="EQ82" s="276">
        <f t="shared" si="371"/>
        <v>9.0305649479946123E-4</v>
      </c>
      <c r="ER82" s="276">
        <f t="shared" si="372"/>
        <v>9.8799728445309737E-4</v>
      </c>
      <c r="ES82" s="276">
        <f t="shared" si="373"/>
        <v>1.0727852938910553E-3</v>
      </c>
      <c r="ET82" s="276">
        <f t="shared" si="374"/>
        <v>1.1574207979141036E-3</v>
      </c>
      <c r="EU82" s="276">
        <f t="shared" si="375"/>
        <v>1.1944689114252581E-3</v>
      </c>
      <c r="EV82" s="276">
        <f t="shared" si="376"/>
        <v>1.2363722558300296E-3</v>
      </c>
      <c r="EW82" s="276">
        <f t="shared" si="377"/>
        <v>1.2781892116574961E-3</v>
      </c>
      <c r="EX82" s="276">
        <f t="shared" si="378"/>
        <v>1.3199199570076731E-3</v>
      </c>
      <c r="EY82" s="277">
        <f t="shared" si="379"/>
        <v>1.3615646696134027E-3</v>
      </c>
      <c r="EZ82" s="276">
        <f t="shared" si="380"/>
        <v>0</v>
      </c>
      <c r="FA82" s="276">
        <f t="shared" si="381"/>
        <v>2.7464548605070704E-5</v>
      </c>
      <c r="FB82" s="276">
        <f t="shared" si="382"/>
        <v>8.236110438385E-5</v>
      </c>
      <c r="FC82" s="276">
        <f t="shared" si="383"/>
        <v>1.3719261585669221E-4</v>
      </c>
      <c r="FD82" s="276">
        <f t="shared" si="384"/>
        <v>1.9195916009148763E-4</v>
      </c>
      <c r="FE82" s="276">
        <f t="shared" si="385"/>
        <v>1.6881817377820661E-4</v>
      </c>
      <c r="FF82" s="276">
        <f t="shared" si="386"/>
        <v>2.0627905406737511E-4</v>
      </c>
      <c r="FG82" s="276">
        <f t="shared" si="387"/>
        <v>2.4371033810532749E-4</v>
      </c>
      <c r="FH82" s="276">
        <f t="shared" si="388"/>
        <v>2.8111204927480535E-4</v>
      </c>
      <c r="FI82" s="276">
        <f t="shared" si="389"/>
        <v>3.1848421094007672E-4</v>
      </c>
      <c r="FJ82" s="276">
        <f t="shared" si="390"/>
        <v>4.9087909202239475E-4</v>
      </c>
      <c r="FK82" s="276">
        <f t="shared" si="391"/>
        <v>5.4218196459419497E-4</v>
      </c>
      <c r="FL82" s="276">
        <f t="shared" si="392"/>
        <v>5.9342630090397164E-4</v>
      </c>
      <c r="FM82" s="276">
        <f t="shared" si="393"/>
        <v>6.4461216774123955E-4</v>
      </c>
      <c r="FN82" s="276">
        <f t="shared" si="394"/>
        <v>6.9573963181930739E-4</v>
      </c>
      <c r="FO82" s="276">
        <f t="shared" si="395"/>
        <v>7.5498070347684431E-4</v>
      </c>
      <c r="FP82" s="276">
        <f t="shared" si="396"/>
        <v>7.8189050171056766E-4</v>
      </c>
      <c r="FQ82" s="276">
        <f t="shared" si="397"/>
        <v>8.0876369544873148E-4</v>
      </c>
      <c r="FR82" s="276">
        <f t="shared" si="398"/>
        <v>8.3560033448320278E-4</v>
      </c>
      <c r="FS82" s="277">
        <f t="shared" si="399"/>
        <v>8.6240046853811839E-4</v>
      </c>
      <c r="FT82" s="74">
        <f>SUM($EF82:EF82)</f>
        <v>0</v>
      </c>
      <c r="FU82" s="276">
        <f>SUM($EF82:EG82)</f>
        <v>5.1236245222459785E-5</v>
      </c>
      <c r="FV82" s="276">
        <f>SUM($EF82:EH82)</f>
        <v>2.0483710639401537E-4</v>
      </c>
      <c r="FW82" s="276">
        <f>SUM($EF82:EI82)</f>
        <v>4.6058706164557269E-4</v>
      </c>
      <c r="FX82" s="276">
        <f>SUM($EF82:EJ82)</f>
        <v>8.1827104287495356E-4</v>
      </c>
      <c r="FY82" s="276">
        <f>SUM($EF82:EK82)</f>
        <v>1.0532735837285099E-3</v>
      </c>
      <c r="FZ82" s="276">
        <f>SUM($EF82:EL82)</f>
        <v>1.3404472314030337E-3</v>
      </c>
      <c r="GA82" s="276">
        <f>SUM($EF82:EM82)</f>
        <v>1.679737035567448E-3</v>
      </c>
      <c r="GB82" s="276">
        <f>SUM($EF82:EN82)</f>
        <v>2.0710881037682843E-3</v>
      </c>
      <c r="GC82" s="276">
        <f>SUM($EF82:EO82)</f>
        <v>2.5144456013687219E-3</v>
      </c>
      <c r="GD82" s="276">
        <f>SUM($EF82:EP82)</f>
        <v>3.332408251002934E-3</v>
      </c>
      <c r="GE82" s="276">
        <f>SUM($EF82:EQ82)</f>
        <v>4.2354647458023951E-3</v>
      </c>
      <c r="GF82" s="276">
        <f>SUM($EF82:ER82)</f>
        <v>5.2234620302554925E-3</v>
      </c>
      <c r="GG82" s="276">
        <f>SUM($EF82:ES82)</f>
        <v>6.2962473241465478E-3</v>
      </c>
      <c r="GH82" s="276">
        <f>SUM($EF82:ET82)</f>
        <v>7.4536681220606516E-3</v>
      </c>
      <c r="GI82" s="276">
        <f>SUM($EF82:EU82)</f>
        <v>8.6481370334859104E-3</v>
      </c>
      <c r="GJ82" s="276">
        <f>SUM($EF82:EV82)</f>
        <v>9.8845092893159407E-3</v>
      </c>
      <c r="GK82" s="276">
        <f>SUM($EF82:EW82)</f>
        <v>1.1162698500973437E-2</v>
      </c>
      <c r="GL82" s="276">
        <f>SUM($EF82:EX82)</f>
        <v>1.2482618457981111E-2</v>
      </c>
      <c r="GM82" s="276">
        <f>SUM($EF82:EY82)</f>
        <v>1.3844183127594513E-2</v>
      </c>
      <c r="GN82" s="74">
        <f>SUM($EZ82:EZ82)</f>
        <v>0</v>
      </c>
      <c r="GO82" s="276">
        <f>SUM($EZ82:FA82)</f>
        <v>2.7464548605070704E-5</v>
      </c>
      <c r="GP82" s="276">
        <f>SUM($EZ82:FB82)</f>
        <v>1.0982565298892071E-4</v>
      </c>
      <c r="GQ82" s="276">
        <f>SUM($EZ82:FC82)</f>
        <v>2.4701826884561293E-4</v>
      </c>
      <c r="GR82" s="276">
        <f>SUM($EZ82:FD82)</f>
        <v>4.3897742893710058E-4</v>
      </c>
      <c r="GS82" s="276">
        <f>SUM($EZ82:FE82)</f>
        <v>6.0779560271530719E-4</v>
      </c>
      <c r="GT82" s="276">
        <f>SUM($EZ82:FF82)</f>
        <v>8.140746567826823E-4</v>
      </c>
      <c r="GU82" s="276">
        <f>SUM($EZ82:FG82)</f>
        <v>1.0577849948880098E-3</v>
      </c>
      <c r="GV82" s="276">
        <f>SUM($EZ82:FH82)</f>
        <v>1.3388970441628152E-3</v>
      </c>
      <c r="GW82" s="276">
        <f>SUM($EZ82:FI82)</f>
        <v>1.657381255102892E-3</v>
      </c>
      <c r="GX82" s="276">
        <f>SUM($EZ82:FJ82)</f>
        <v>2.1482603471252868E-3</v>
      </c>
      <c r="GY82" s="276">
        <f>SUM($EZ82:FK82)</f>
        <v>2.6904423117194817E-3</v>
      </c>
      <c r="GZ82" s="276">
        <f>SUM($EZ82:FL82)</f>
        <v>3.2838686126234534E-3</v>
      </c>
      <c r="HA82" s="276">
        <f>SUM($EZ82:FM82)</f>
        <v>3.9284807803646928E-3</v>
      </c>
      <c r="HB82" s="276">
        <f>SUM($EZ82:FN82)</f>
        <v>4.6242204121840005E-3</v>
      </c>
      <c r="HC82" s="276">
        <f>SUM($EZ82:FO82)</f>
        <v>5.3792011156608447E-3</v>
      </c>
      <c r="HD82" s="276">
        <f>SUM($EZ82:FP82)</f>
        <v>6.1610916173714123E-3</v>
      </c>
      <c r="HE82" s="276">
        <f>SUM($EZ82:FQ82)</f>
        <v>6.9698553128201435E-3</v>
      </c>
      <c r="HF82" s="276">
        <f>SUM($EZ82:FR82)</f>
        <v>7.8054556473033465E-3</v>
      </c>
      <c r="HG82" s="277">
        <f>SUM($EZ82:FS82)</f>
        <v>8.6678561158414647E-3</v>
      </c>
      <c r="HH82" s="74">
        <f t="shared" si="256"/>
        <v>0</v>
      </c>
      <c r="HI82" s="276">
        <f t="shared" si="400"/>
        <v>4.8619263754777542E-2</v>
      </c>
      <c r="HJ82" s="276">
        <f t="shared" si="401"/>
        <v>9.7136162893605993E-2</v>
      </c>
      <c r="HK82" s="276">
        <f t="shared" si="402"/>
        <v>0.14555091293835445</v>
      </c>
      <c r="HL82" s="276">
        <f t="shared" si="403"/>
        <v>0.19386372895712509</v>
      </c>
      <c r="HM82" s="276">
        <f t="shared" si="404"/>
        <v>0.24776553398357654</v>
      </c>
      <c r="HN82" s="276">
        <f t="shared" si="405"/>
        <v>0.29724581033590203</v>
      </c>
      <c r="HO82" s="276">
        <f t="shared" si="406"/>
        <v>0.3466739705317376</v>
      </c>
      <c r="HP82" s="276">
        <f t="shared" si="407"/>
        <v>0.39605006946353677</v>
      </c>
      <c r="HQ82" s="276">
        <f t="shared" si="408"/>
        <v>0.44537416196593632</v>
      </c>
      <c r="HR82" s="276">
        <f t="shared" si="409"/>
        <v>0.47800612133796822</v>
      </c>
      <c r="HS82" s="276">
        <f t="shared" si="410"/>
        <v>0.52523041484316868</v>
      </c>
      <c r="HT82" s="276">
        <f t="shared" si="411"/>
        <v>0.5723697675587156</v>
      </c>
      <c r="HU82" s="276">
        <f t="shared" si="412"/>
        <v>0.61942433226482452</v>
      </c>
      <c r="HV82" s="276">
        <f t="shared" si="413"/>
        <v>0.66639426146691039</v>
      </c>
      <c r="HW82" s="276">
        <f t="shared" si="414"/>
        <v>0.58895046850746835</v>
      </c>
      <c r="HX82" s="276">
        <f t="shared" si="415"/>
        <v>0.60923405641529693</v>
      </c>
      <c r="HY82" s="276">
        <f t="shared" si="416"/>
        <v>0.62947582736729812</v>
      </c>
      <c r="HZ82" s="276">
        <f t="shared" si="417"/>
        <v>0.64967586757394913</v>
      </c>
      <c r="IA82" s="277">
        <f t="shared" si="418"/>
        <v>0.66983426306799432</v>
      </c>
      <c r="IB82" s="276">
        <f t="shared" si="419"/>
        <v>0</v>
      </c>
      <c r="IC82" s="276">
        <f t="shared" si="420"/>
        <v>4.6331985451394934E-2</v>
      </c>
      <c r="ID82" s="276">
        <f t="shared" si="421"/>
        <v>9.2609074347011086E-2</v>
      </c>
      <c r="IE82" s="276">
        <f t="shared" si="422"/>
        <v>0.13883133173115442</v>
      </c>
      <c r="IF82" s="276">
        <f t="shared" si="423"/>
        <v>0.18499882257106293</v>
      </c>
      <c r="IG82" s="276">
        <f t="shared" si="424"/>
        <v>0.23730160724490068</v>
      </c>
      <c r="IH82" s="276">
        <f t="shared" si="425"/>
        <v>0.28467952819083331</v>
      </c>
      <c r="II82" s="276">
        <f t="shared" si="426"/>
        <v>0.332020017852728</v>
      </c>
      <c r="IJ82" s="276">
        <f t="shared" si="427"/>
        <v>0.37932310580345324</v>
      </c>
      <c r="IK82" s="276">
        <f t="shared" si="428"/>
        <v>0.42658882159251321</v>
      </c>
      <c r="IL82" s="276">
        <f t="shared" si="429"/>
        <v>0.45245685057602736</v>
      </c>
      <c r="IM82" s="276">
        <f t="shared" si="430"/>
        <v>0.49736886861143315</v>
      </c>
      <c r="IN82" s="276">
        <f t="shared" si="431"/>
        <v>0.54222964231052917</v>
      </c>
      <c r="IO82" s="276">
        <f t="shared" si="432"/>
        <v>0.58703923014278792</v>
      </c>
      <c r="IP82" s="276">
        <f t="shared" si="433"/>
        <v>0.63179769051096857</v>
      </c>
      <c r="IQ82" s="276">
        <f t="shared" si="434"/>
        <v>0.56453801265773451</v>
      </c>
      <c r="IR82" s="276">
        <f t="shared" si="435"/>
        <v>0.58429384347403845</v>
      </c>
      <c r="IS82" s="276">
        <f t="shared" si="436"/>
        <v>0.60402280109660422</v>
      </c>
      <c r="IT82" s="276">
        <f t="shared" si="437"/>
        <v>0.62372492208013552</v>
      </c>
      <c r="IU82" s="277">
        <f t="shared" si="438"/>
        <v>0.64340024292961184</v>
      </c>
      <c r="IV82" s="74">
        <f t="shared" si="261"/>
        <v>8.4953655156520895</v>
      </c>
      <c r="IW82" s="275">
        <f t="shared" si="262"/>
        <v>34.443377028887994</v>
      </c>
      <c r="IX82" s="275">
        <f t="shared" si="263"/>
        <v>60.712018892054303</v>
      </c>
      <c r="IY82" s="275">
        <f t="shared" si="264"/>
        <v>80.30513070605879</v>
      </c>
      <c r="IZ82" s="275">
        <f t="shared" si="265"/>
        <v>34.550253812198129</v>
      </c>
      <c r="JA82" s="275">
        <f t="shared" si="266"/>
        <v>45.988973035663292</v>
      </c>
      <c r="JB82" s="74">
        <f t="shared" si="267"/>
        <v>8.5061291710335816</v>
      </c>
      <c r="JC82" s="275">
        <f t="shared" si="268"/>
        <v>34.502278034859245</v>
      </c>
      <c r="JD82" s="275">
        <f t="shared" si="269"/>
        <v>60.888945682527819</v>
      </c>
      <c r="JE82" s="275">
        <f t="shared" si="270"/>
        <v>80.724384152035796</v>
      </c>
      <c r="JF82" s="275">
        <f t="shared" si="271"/>
        <v>34.632450962806878</v>
      </c>
      <c r="JG82" s="275">
        <f t="shared" si="272"/>
        <v>46.155434260114106</v>
      </c>
      <c r="JH82" s="524">
        <f t="shared" si="273"/>
        <v>4.7413533463571698</v>
      </c>
      <c r="JI82" s="525">
        <f t="shared" si="274"/>
        <v>7.8379191863827966</v>
      </c>
      <c r="JJ82" s="524">
        <f t="shared" si="275"/>
        <v>4.5105737871428904</v>
      </c>
      <c r="JK82" s="525">
        <f t="shared" si="276"/>
        <v>7.4812311239378078</v>
      </c>
      <c r="JL82" s="524">
        <f t="shared" si="277"/>
        <v>9.251927133500061</v>
      </c>
      <c r="JM82" s="525">
        <f t="shared" si="278"/>
        <v>15.319150310320605</v>
      </c>
      <c r="JN82" s="7">
        <f t="shared" si="439"/>
        <v>1.2077888534244652E-2</v>
      </c>
      <c r="JO82" s="7">
        <f t="shared" si="440"/>
        <v>2.2512039243435977E-2</v>
      </c>
    </row>
    <row r="83" spans="1:275" s="3" customFormat="1" ht="13.5" customHeight="1" x14ac:dyDescent="0.2">
      <c r="A83" s="3" t="str">
        <f>'2021 estimates'!B83</f>
        <v>Guam</v>
      </c>
      <c r="B83" s="3" t="str">
        <f>VLOOKUP(A83,'2021 estimates'!$B$4:$C$218,2)</f>
        <v>WP</v>
      </c>
      <c r="C83" s="371" t="str">
        <f>VLOOKUP(A83,'2021 estimates'!$B$4:$F$218,4,FALSE)</f>
        <v>East Asia &amp; Pacific</v>
      </c>
      <c r="D83" s="695">
        <f>'2021 estimates'!Q83</f>
        <v>11.34</v>
      </c>
      <c r="E83" s="4">
        <f>'2021 estimates'!R83</f>
        <v>3.5156941344098889</v>
      </c>
      <c r="F83" s="47">
        <f>1000*'2021 estimates'!G83/5</f>
        <v>1386.8</v>
      </c>
      <c r="G83" s="47">
        <f t="shared" si="279"/>
        <v>1386.8</v>
      </c>
      <c r="H83" s="47">
        <f>1000*'2021 estimates'!H83/5</f>
        <v>1380.4</v>
      </c>
      <c r="I83" s="47">
        <f>1000*'2021 estimates'!I83/5</f>
        <v>1359</v>
      </c>
      <c r="J83" s="47">
        <f>1000*'2021 estimates'!J83/5</f>
        <v>1408.4</v>
      </c>
      <c r="K83" s="47">
        <f>1000*'2021 estimates'!K83/5</f>
        <v>1313.6</v>
      </c>
      <c r="L83" s="73">
        <f t="shared" si="280"/>
        <v>1313.6</v>
      </c>
      <c r="M83" s="47">
        <f>1000*'2021 estimates'!L83/5</f>
        <v>1308.5999999999999</v>
      </c>
      <c r="N83" s="47">
        <f>1000*'2021 estimates'!M83/5</f>
        <v>1284.5999999999999</v>
      </c>
      <c r="O83" s="47">
        <f>1000*'2021 estimates'!N83/5</f>
        <v>1338.8</v>
      </c>
      <c r="P83" s="22">
        <v>0</v>
      </c>
      <c r="Q83" s="124">
        <f>IF('2021 estimates'!AD83&lt;&gt;"",'2021 estimates'!AD83*5/4,IF('2021 estimates'!AL83&lt;&gt;"",'2021 estimates'!AL83*15/14,'2021 estimates'!AN83*15/14))/100000</f>
        <v>1.0714285714285714E-6</v>
      </c>
      <c r="R83" s="124">
        <f>IF('2021 estimates'!AE83&lt;&gt;"",'2021 estimates'!AE83,IF('2021 estimates'!AL83&lt;&gt;"",'2021 estimates'!AL83*15/14,'2021 estimates'!AN83*15/14))/100000</f>
        <v>1.0714285714285714E-6</v>
      </c>
      <c r="S83" s="124">
        <f>IF('2021 estimates'!AF83&lt;&gt;"",'2021 estimates'!AF83,IF('2021 estimates'!AL83&lt;&gt;"",'2021 estimates'!AL83*15/14,'2021 estimates'!AN83*15/14))/100000</f>
        <v>1.0714285714285714E-6</v>
      </c>
      <c r="T83" s="124">
        <f>IF('2021 estimates'!AG83&lt;&gt;"",'2021 estimates'!AG83,'2021 estimates'!$AP83)/100000</f>
        <v>1.1166596956660293E-6</v>
      </c>
      <c r="U83" s="22">
        <v>0</v>
      </c>
      <c r="V83" s="124">
        <f>IF('2021 estimates'!AH83&lt;&gt;"",'2021 estimates'!AH83*5/4,IF('2021 estimates'!AM83&lt;&gt;"",'2021 estimates'!AM83*15/14,'2021 estimates'!AN83*15/14))/100000</f>
        <v>1.0714285714285714E-6</v>
      </c>
      <c r="W83" s="124">
        <f>IF('2021 estimates'!AI83&lt;&gt;"",'2021 estimates'!AI83,IF('2021 estimates'!AM83&lt;&gt;"",'2021 estimates'!AM83*15/14,'2021 estimates'!AN83*15/14))/100000</f>
        <v>1.0714285714285714E-6</v>
      </c>
      <c r="X83" s="124">
        <f>IF('2021 estimates'!AJ83&lt;&gt;"",'2021 estimates'!AJ83,IF('2021 estimates'!AM83&lt;&gt;"",'2021 estimates'!AM83*15/14,'2021 estimates'!AN83*15/14))/100000</f>
        <v>1.0714285714285714E-6</v>
      </c>
      <c r="Y83" s="124">
        <f>IF('2021 estimates'!AK83&lt;&gt;"",'2021 estimates'!AK83,'2021 estimates'!$AQ83)/100000</f>
        <v>1.1166596956660293E-6</v>
      </c>
      <c r="Z83" s="81">
        <f>VLOOKUP($A83,'Mortality-WHO Global Health Obs'!$B$3:$Q$218,7,FALSE)</f>
        <v>3.0300000000000001E-2</v>
      </c>
      <c r="AA83" s="82">
        <f>VLOOKUP($A83,'Mortality-WHO Global Health Obs'!$B$3:$Q$218,9,FALSE)</f>
        <v>1.42E-3</v>
      </c>
      <c r="AB83" s="82">
        <f>VLOOKUP($A83,'Mortality-WHO Global Health Obs'!$B$3:$Q$218,11,FALSE)</f>
        <v>9.3999999999999997E-4</v>
      </c>
      <c r="AC83" s="82">
        <f>VLOOKUP($A83,'Mortality-WHO Global Health Obs'!$B$3:$Q$218,13,FALSE)</f>
        <v>3.5E-4</v>
      </c>
      <c r="AD83" s="82">
        <f>VLOOKUP($A83,'Mortality-WHO Global Health Obs'!$B$3:$Q$218,15,FALSE)</f>
        <v>1.1199999999999999E-3</v>
      </c>
      <c r="AE83" s="81">
        <f>VLOOKUP($A83,'Mortality-WHO Global Health Obs'!$B$3:$Q$218,8,FALSE)</f>
        <v>2.5760000000000002E-2</v>
      </c>
      <c r="AF83" s="82">
        <f>VLOOKUP($A83,'Mortality-WHO Global Health Obs'!$B$3:$Q$218,10,FALSE)</f>
        <v>1.6199999999999999E-3</v>
      </c>
      <c r="AG83" s="82">
        <f>VLOOKUP($A83,'Mortality-WHO Global Health Obs'!$B$3:$Q$218,12,FALSE)</f>
        <v>8.0999999999999996E-4</v>
      </c>
      <c r="AH83" s="82">
        <f>VLOOKUP($A83,'Mortality-WHO Global Health Obs'!$B$3:$Q$218,14,FALSE)</f>
        <v>2.9999999999999997E-4</v>
      </c>
      <c r="AI83" s="82">
        <f>VLOOKUP($A83,'Mortality-WHO Global Health Obs'!$B$3:$Q$218,16,FALSE)</f>
        <v>8.5999999999999998E-4</v>
      </c>
      <c r="AJ83" s="81">
        <f t="shared" si="281"/>
        <v>0.10652553227261964</v>
      </c>
      <c r="AK83" s="82">
        <f t="shared" si="281"/>
        <v>4.9922856708620421E-3</v>
      </c>
      <c r="AL83" s="82">
        <f t="shared" si="281"/>
        <v>3.3047524863452954E-3</v>
      </c>
      <c r="AM83" s="82">
        <f t="shared" si="281"/>
        <v>1.2304929470434611E-3</v>
      </c>
      <c r="AN83" s="82">
        <f t="shared" si="281"/>
        <v>3.9375774305390751E-3</v>
      </c>
      <c r="AO83" s="81">
        <f t="shared" si="257"/>
        <v>9.056428090239875E-2</v>
      </c>
      <c r="AP83" s="82">
        <f t="shared" si="257"/>
        <v>5.6954244977440198E-3</v>
      </c>
      <c r="AQ83" s="82">
        <f t="shared" si="257"/>
        <v>2.8477122488720099E-3</v>
      </c>
      <c r="AR83" s="82">
        <f t="shared" si="257"/>
        <v>1.0547082403229665E-3</v>
      </c>
      <c r="AS83" s="82">
        <f t="shared" si="257"/>
        <v>3.0234969555925045E-3</v>
      </c>
      <c r="AT83" s="272">
        <f t="shared" si="258"/>
        <v>0</v>
      </c>
      <c r="AU83" s="266">
        <f t="shared" si="248"/>
        <v>1.4858571428571427E-3</v>
      </c>
      <c r="AV83" s="266">
        <f t="shared" si="249"/>
        <v>1.4790000000000001E-3</v>
      </c>
      <c r="AW83" s="266">
        <f t="shared" si="250"/>
        <v>1.4560714285714285E-3</v>
      </c>
      <c r="AX83" s="266">
        <f t="shared" si="251"/>
        <v>1.5727035153760356E-3</v>
      </c>
      <c r="AY83" s="272">
        <f t="shared" si="259"/>
        <v>0</v>
      </c>
      <c r="AZ83" s="266">
        <f t="shared" si="252"/>
        <v>1.4074285714285712E-3</v>
      </c>
      <c r="BA83" s="266">
        <f t="shared" si="253"/>
        <v>1.4020714285714283E-3</v>
      </c>
      <c r="BB83" s="266">
        <f t="shared" si="254"/>
        <v>1.3763571428571427E-3</v>
      </c>
      <c r="BC83" s="266">
        <f t="shared" si="255"/>
        <v>1.49498400055768E-3</v>
      </c>
      <c r="BD83" s="74">
        <f t="shared" si="260"/>
        <v>0</v>
      </c>
      <c r="BE83" s="515">
        <f t="shared" si="282"/>
        <v>0</v>
      </c>
      <c r="BF83" s="515">
        <f t="shared" si="283"/>
        <v>1.4821574737818569E-3</v>
      </c>
      <c r="BG83" s="515">
        <f t="shared" si="284"/>
        <v>2.9569340331914071E-3</v>
      </c>
      <c r="BH83" s="515">
        <f t="shared" si="285"/>
        <v>4.4243664340376217E-3</v>
      </c>
      <c r="BI83" s="515">
        <f t="shared" si="286"/>
        <v>5.8573346699203584E-3</v>
      </c>
      <c r="BJ83" s="515">
        <f t="shared" si="287"/>
        <v>7.314569747791785E-3</v>
      </c>
      <c r="BK83" s="515">
        <f t="shared" si="288"/>
        <v>8.7669969731733622E-3</v>
      </c>
      <c r="BL83" s="515">
        <f t="shared" si="289"/>
        <v>1.0214632208602244E-2</v>
      </c>
      <c r="BM83" s="515">
        <f t="shared" si="290"/>
        <v>1.165749126428035E-2</v>
      </c>
      <c r="BN83" s="515">
        <f t="shared" si="291"/>
        <v>1.2892572204953432E-2</v>
      </c>
      <c r="BO83" s="515">
        <f t="shared" si="292"/>
        <v>1.4331893878886684E-2</v>
      </c>
      <c r="BP83" s="515">
        <f t="shared" si="293"/>
        <v>1.5769445566852589E-2</v>
      </c>
      <c r="BQ83" s="515">
        <f t="shared" si="294"/>
        <v>1.7205229445466964E-2</v>
      </c>
      <c r="BR83" s="515">
        <f t="shared" si="295"/>
        <v>1.863924768866897E-2</v>
      </c>
      <c r="BS83" s="515">
        <f t="shared" si="296"/>
        <v>2.0801106751687296E-2</v>
      </c>
      <c r="BT83" s="515">
        <f t="shared" si="297"/>
        <v>2.2288975109765106E-2</v>
      </c>
      <c r="BU83" s="515">
        <f t="shared" si="298"/>
        <v>2.3770996390191708E-2</v>
      </c>
      <c r="BV83" s="515">
        <f t="shared" si="299"/>
        <v>2.5247193571019476E-2</v>
      </c>
      <c r="BW83" s="516">
        <f t="shared" si="300"/>
        <v>2.6717589540000822E-2</v>
      </c>
      <c r="BX83" s="515">
        <v>0</v>
      </c>
      <c r="BY83" s="515">
        <f t="shared" si="301"/>
        <v>0</v>
      </c>
      <c r="BZ83" s="515">
        <f t="shared" si="302"/>
        <v>1.4034320117017039E-3</v>
      </c>
      <c r="CA83" s="515">
        <f t="shared" si="303"/>
        <v>2.7988936013568092E-3</v>
      </c>
      <c r="CB83" s="515">
        <f t="shared" si="304"/>
        <v>4.1864300348756489E-3</v>
      </c>
      <c r="CC83" s="515">
        <f t="shared" si="305"/>
        <v>5.5448999389326892E-3</v>
      </c>
      <c r="CD83" s="515">
        <f t="shared" si="306"/>
        <v>6.9292100416143299E-3</v>
      </c>
      <c r="CE83" s="515">
        <f t="shared" si="307"/>
        <v>8.3095836351432407E-3</v>
      </c>
      <c r="CF83" s="515">
        <f t="shared" si="308"/>
        <v>9.6860319136184026E-3</v>
      </c>
      <c r="CG83" s="515">
        <f t="shared" si="309"/>
        <v>1.1058566039306571E-2</v>
      </c>
      <c r="CH83" s="515">
        <f t="shared" si="310"/>
        <v>1.2199279726084779E-2</v>
      </c>
      <c r="CI83" s="515">
        <f t="shared" si="311"/>
        <v>1.356205152602465E-2</v>
      </c>
      <c r="CJ83" s="515">
        <f t="shared" si="312"/>
        <v>1.492338675703116E-2</v>
      </c>
      <c r="CK83" s="515">
        <f t="shared" si="313"/>
        <v>1.6283286933466656E-2</v>
      </c>
      <c r="CL83" s="515">
        <f t="shared" si="314"/>
        <v>1.7641753568097118E-2</v>
      </c>
      <c r="CM83" s="515">
        <f t="shared" si="315"/>
        <v>1.9800387361668403E-2</v>
      </c>
      <c r="CN83" s="515">
        <f t="shared" si="316"/>
        <v>2.1233338736514951E-2</v>
      </c>
      <c r="CO83" s="515">
        <f t="shared" si="317"/>
        <v>2.2661964130332883E-2</v>
      </c>
      <c r="CP83" s="515">
        <f t="shared" si="318"/>
        <v>2.408627660295953E-2</v>
      </c>
      <c r="CQ83" s="516">
        <f t="shared" si="319"/>
        <v>2.5506289174805477E-2</v>
      </c>
      <c r="CR83" s="515">
        <f t="shared" si="320"/>
        <v>0</v>
      </c>
      <c r="CS83" s="515">
        <f t="shared" si="321"/>
        <v>7.4292857142857136E-4</v>
      </c>
      <c r="CT83" s="515">
        <f t="shared" si="322"/>
        <v>2.2250860452104281E-3</v>
      </c>
      <c r="CU83" s="515">
        <f t="shared" si="323"/>
        <v>3.6998626046199786E-3</v>
      </c>
      <c r="CV83" s="515">
        <f t="shared" si="324"/>
        <v>5.1672950054661932E-3</v>
      </c>
      <c r="CW83" s="515">
        <f t="shared" si="325"/>
        <v>6.5968346699203581E-3</v>
      </c>
      <c r="CX83" s="515">
        <f t="shared" si="326"/>
        <v>8.0540697477917856E-3</v>
      </c>
      <c r="CY83" s="515">
        <f t="shared" si="327"/>
        <v>9.5064969731733628E-3</v>
      </c>
      <c r="CZ83" s="515">
        <f t="shared" si="328"/>
        <v>1.0954132208602245E-2</v>
      </c>
      <c r="DA83" s="515">
        <f t="shared" si="329"/>
        <v>1.2396991264280351E-2</v>
      </c>
      <c r="DB83" s="515">
        <f t="shared" si="330"/>
        <v>1.3620607919239146E-2</v>
      </c>
      <c r="DC83" s="515">
        <f t="shared" si="331"/>
        <v>1.5059929593172398E-2</v>
      </c>
      <c r="DD83" s="515">
        <f t="shared" si="332"/>
        <v>1.6497481281138305E-2</v>
      </c>
      <c r="DE83" s="515">
        <f t="shared" si="333"/>
        <v>1.793326515975268E-2</v>
      </c>
      <c r="DF83" s="515">
        <f t="shared" si="334"/>
        <v>1.9367283402954686E-2</v>
      </c>
      <c r="DG83" s="515">
        <f t="shared" si="335"/>
        <v>2.1587458509375313E-2</v>
      </c>
      <c r="DH83" s="515">
        <f t="shared" si="336"/>
        <v>2.3075326867453123E-2</v>
      </c>
      <c r="DI83" s="515">
        <f t="shared" si="337"/>
        <v>2.4557348147879726E-2</v>
      </c>
      <c r="DJ83" s="515">
        <f t="shared" si="338"/>
        <v>2.6033545328707493E-2</v>
      </c>
      <c r="DK83" s="516">
        <f t="shared" si="339"/>
        <v>2.7503941297688839E-2</v>
      </c>
      <c r="DL83" s="515">
        <f t="shared" si="340"/>
        <v>0</v>
      </c>
      <c r="DM83" s="515">
        <f t="shared" si="341"/>
        <v>7.037142857142856E-4</v>
      </c>
      <c r="DN83" s="515">
        <f t="shared" si="342"/>
        <v>2.1071462974159893E-3</v>
      </c>
      <c r="DO83" s="515">
        <f t="shared" si="343"/>
        <v>3.502607887071095E-3</v>
      </c>
      <c r="DP83" s="515">
        <f t="shared" si="344"/>
        <v>4.8901443205899347E-3</v>
      </c>
      <c r="DQ83" s="515">
        <f t="shared" si="345"/>
        <v>6.2459356532184032E-3</v>
      </c>
      <c r="DR83" s="515">
        <f t="shared" si="346"/>
        <v>7.6302457559000439E-3</v>
      </c>
      <c r="DS83" s="515">
        <f t="shared" si="347"/>
        <v>9.0106193494289555E-3</v>
      </c>
      <c r="DT83" s="515">
        <f t="shared" si="348"/>
        <v>1.0387067627904117E-2</v>
      </c>
      <c r="DU83" s="515">
        <f t="shared" si="349"/>
        <v>1.1759601753592286E-2</v>
      </c>
      <c r="DV83" s="515">
        <f t="shared" si="350"/>
        <v>1.2887458297513352E-2</v>
      </c>
      <c r="DW83" s="515">
        <f t="shared" si="351"/>
        <v>1.4250230097453222E-2</v>
      </c>
      <c r="DX83" s="515">
        <f t="shared" si="352"/>
        <v>1.5611565328459732E-2</v>
      </c>
      <c r="DY83" s="515">
        <f t="shared" si="353"/>
        <v>1.6971465504895228E-2</v>
      </c>
      <c r="DZ83" s="515">
        <f t="shared" si="354"/>
        <v>1.832993213952569E-2</v>
      </c>
      <c r="EA83" s="515">
        <f t="shared" si="355"/>
        <v>2.0547879361947241E-2</v>
      </c>
      <c r="EB83" s="515">
        <f t="shared" si="356"/>
        <v>2.1980830736793789E-2</v>
      </c>
      <c r="EC83" s="515">
        <f t="shared" si="357"/>
        <v>2.3409456130611721E-2</v>
      </c>
      <c r="ED83" s="515">
        <f t="shared" si="358"/>
        <v>2.4833768603238368E-2</v>
      </c>
      <c r="EE83" s="516">
        <f t="shared" si="359"/>
        <v>2.6253781175084315E-2</v>
      </c>
      <c r="EF83" s="276">
        <f t="shared" si="360"/>
        <v>0</v>
      </c>
      <c r="EG83" s="276">
        <f t="shared" si="361"/>
        <v>3.6996690752858186E-6</v>
      </c>
      <c r="EH83" s="276">
        <f t="shared" si="362"/>
        <v>1.10805834475926E-5</v>
      </c>
      <c r="EI83" s="276">
        <f t="shared" si="363"/>
        <v>1.8424742010928343E-5</v>
      </c>
      <c r="EJ83" s="276">
        <f t="shared" si="364"/>
        <v>2.5732327803521774E-5</v>
      </c>
      <c r="EK83" s="276">
        <f t="shared" si="365"/>
        <v>2.176492212857381E-5</v>
      </c>
      <c r="EL83" s="276">
        <f t="shared" si="366"/>
        <v>2.6572774618422661E-5</v>
      </c>
      <c r="EM83" s="276">
        <f t="shared" si="367"/>
        <v>3.1364764571117985E-5</v>
      </c>
      <c r="EN83" s="276">
        <f t="shared" si="368"/>
        <v>3.6140944321893769E-5</v>
      </c>
      <c r="EO83" s="276">
        <f t="shared" si="369"/>
        <v>4.0901366033314444E-5</v>
      </c>
      <c r="EP83" s="276">
        <f t="shared" si="370"/>
        <v>1.6749754638176941E-5</v>
      </c>
      <c r="EQ83" s="276">
        <f t="shared" si="371"/>
        <v>1.8519740605524187E-5</v>
      </c>
      <c r="ER83" s="276">
        <f t="shared" si="372"/>
        <v>2.0287549957052098E-5</v>
      </c>
      <c r="ES83" s="276">
        <f t="shared" si="373"/>
        <v>2.2053185369423926E-5</v>
      </c>
      <c r="ET83" s="276">
        <f t="shared" si="374"/>
        <v>2.3816649516011363E-5</v>
      </c>
      <c r="EU83" s="276">
        <f t="shared" si="375"/>
        <v>8.4835157298224071E-5</v>
      </c>
      <c r="EV83" s="276">
        <f t="shared" si="376"/>
        <v>9.0682234949433603E-5</v>
      </c>
      <c r="EW83" s="276">
        <f t="shared" si="377"/>
        <v>9.6506334548267968E-5</v>
      </c>
      <c r="EX83" s="276">
        <f t="shared" si="378"/>
        <v>1.0230754639468938E-4</v>
      </c>
      <c r="EY83" s="277">
        <f t="shared" si="379"/>
        <v>1.0808596043379604E-4</v>
      </c>
      <c r="EZ83" s="276">
        <f t="shared" si="380"/>
        <v>0</v>
      </c>
      <c r="FA83" s="276">
        <f t="shared" si="381"/>
        <v>3.9965597268673912E-6</v>
      </c>
      <c r="FB83" s="276">
        <f t="shared" si="382"/>
        <v>1.1966981773465973E-5</v>
      </c>
      <c r="FC83" s="276">
        <f t="shared" si="383"/>
        <v>1.9892137909731021E-5</v>
      </c>
      <c r="FD83" s="276">
        <f t="shared" si="384"/>
        <v>2.7772285211464327E-5</v>
      </c>
      <c r="FE83" s="276">
        <f t="shared" si="385"/>
        <v>1.7761325889787193E-5</v>
      </c>
      <c r="FF83" s="276">
        <f t="shared" si="386"/>
        <v>2.1697835042516636E-5</v>
      </c>
      <c r="FG83" s="276">
        <f t="shared" si="387"/>
        <v>2.562315009626529E-5</v>
      </c>
      <c r="FH83" s="276">
        <f t="shared" si="388"/>
        <v>2.9537302883259914E-5</v>
      </c>
      <c r="FI83" s="276">
        <f t="shared" si="389"/>
        <v>3.3440325145207204E-5</v>
      </c>
      <c r="FJ83" s="276">
        <f t="shared" si="390"/>
        <v>1.3585342917272255E-5</v>
      </c>
      <c r="FK83" s="276">
        <f t="shared" si="391"/>
        <v>1.5021911850631575E-5</v>
      </c>
      <c r="FL83" s="276">
        <f t="shared" si="392"/>
        <v>1.6456966421644696E-5</v>
      </c>
      <c r="FM83" s="276">
        <f t="shared" si="393"/>
        <v>1.7890508226680057E-5</v>
      </c>
      <c r="FN83" s="276">
        <f t="shared" si="394"/>
        <v>1.9322538860423299E-5</v>
      </c>
      <c r="FO83" s="276">
        <f t="shared" si="395"/>
        <v>6.203262571113112E-5</v>
      </c>
      <c r="FP83" s="276">
        <f t="shared" si="396"/>
        <v>6.6358606739748711E-5</v>
      </c>
      <c r="FQ83" s="276">
        <f t="shared" si="397"/>
        <v>7.0671527931034448E-5</v>
      </c>
      <c r="FR83" s="276">
        <f t="shared" si="398"/>
        <v>7.4971428711733388E-5</v>
      </c>
      <c r="FS83" s="277">
        <f t="shared" si="399"/>
        <v>7.9258348389563948E-5</v>
      </c>
      <c r="FT83" s="74">
        <f>SUM($EF83:EF83)</f>
        <v>0</v>
      </c>
      <c r="FU83" s="276">
        <f>SUM($EF83:EG83)</f>
        <v>3.6996690752858186E-6</v>
      </c>
      <c r="FV83" s="276">
        <f>SUM($EF83:EH83)</f>
        <v>1.4780252522878419E-5</v>
      </c>
      <c r="FW83" s="276">
        <f>SUM($EF83:EI83)</f>
        <v>3.3204994533806765E-5</v>
      </c>
      <c r="FX83" s="276">
        <f>SUM($EF83:EJ83)</f>
        <v>5.8937322337328536E-5</v>
      </c>
      <c r="FY83" s="276">
        <f>SUM($EF83:EK83)</f>
        <v>8.0702244465902343E-5</v>
      </c>
      <c r="FZ83" s="276">
        <f>SUM($EF83:EL83)</f>
        <v>1.07275019084325E-4</v>
      </c>
      <c r="GA83" s="276">
        <f>SUM($EF83:EM83)</f>
        <v>1.3863978365544297E-4</v>
      </c>
      <c r="GB83" s="276">
        <f>SUM($EF83:EN83)</f>
        <v>1.7478072797733675E-4</v>
      </c>
      <c r="GC83" s="276">
        <f>SUM($EF83:EO83)</f>
        <v>2.1568209401065121E-4</v>
      </c>
      <c r="GD83" s="276">
        <f>SUM($EF83:EP83)</f>
        <v>2.3243184864882814E-4</v>
      </c>
      <c r="GE83" s="276">
        <f>SUM($EF83:EQ83)</f>
        <v>2.5095158925435231E-4</v>
      </c>
      <c r="GF83" s="276">
        <f>SUM($EF83:ER83)</f>
        <v>2.7123913921140439E-4</v>
      </c>
      <c r="GG83" s="276">
        <f>SUM($EF83:ES83)</f>
        <v>2.9329232458082832E-4</v>
      </c>
      <c r="GH83" s="276">
        <f>SUM($EF83:ET83)</f>
        <v>3.1710897409683968E-4</v>
      </c>
      <c r="GI83" s="276">
        <f>SUM($EF83:EU83)</f>
        <v>4.0194413139506377E-4</v>
      </c>
      <c r="GJ83" s="276">
        <f>SUM($EF83:EV83)</f>
        <v>4.926263663444974E-4</v>
      </c>
      <c r="GK83" s="276">
        <f>SUM($EF83:EW83)</f>
        <v>5.891327008927654E-4</v>
      </c>
      <c r="GL83" s="276">
        <f>SUM($EF83:EX83)</f>
        <v>6.9144024728745482E-4</v>
      </c>
      <c r="GM83" s="276">
        <f>SUM($EF83:EY83)</f>
        <v>7.9952620772125085E-4</v>
      </c>
      <c r="GN83" s="74">
        <f>SUM($EZ83:EZ83)</f>
        <v>0</v>
      </c>
      <c r="GO83" s="276">
        <f>SUM($EZ83:FA83)</f>
        <v>3.9965597268673912E-6</v>
      </c>
      <c r="GP83" s="276">
        <f>SUM($EZ83:FB83)</f>
        <v>1.5963541500333366E-5</v>
      </c>
      <c r="GQ83" s="276">
        <f>SUM($EZ83:FC83)</f>
        <v>3.5855679410064383E-5</v>
      </c>
      <c r="GR83" s="276">
        <f>SUM($EZ83:FD83)</f>
        <v>6.362796462152871E-5</v>
      </c>
      <c r="GS83" s="276">
        <f>SUM($EZ83:FE83)</f>
        <v>8.1389290511315907E-5</v>
      </c>
      <c r="GT83" s="276">
        <f>SUM($EZ83:FF83)</f>
        <v>1.0308712555383255E-4</v>
      </c>
      <c r="GU83" s="276">
        <f>SUM($EZ83:FG83)</f>
        <v>1.2871027565009783E-4</v>
      </c>
      <c r="GV83" s="276">
        <f>SUM($EZ83:FH83)</f>
        <v>1.5824757853335775E-4</v>
      </c>
      <c r="GW83" s="276">
        <f>SUM($EZ83:FI83)</f>
        <v>1.9168790367856496E-4</v>
      </c>
      <c r="GX83" s="276">
        <f>SUM($EZ83:FJ83)</f>
        <v>2.0527324659583721E-4</v>
      </c>
      <c r="GY83" s="276">
        <f>SUM($EZ83:FK83)</f>
        <v>2.202951584464688E-4</v>
      </c>
      <c r="GZ83" s="276">
        <f>SUM($EZ83:FL83)</f>
        <v>2.367521248681135E-4</v>
      </c>
      <c r="HA83" s="276">
        <f>SUM($EZ83:FM83)</f>
        <v>2.5464263309479357E-4</v>
      </c>
      <c r="HB83" s="276">
        <f>SUM($EZ83:FN83)</f>
        <v>2.7396517195521687E-4</v>
      </c>
      <c r="HC83" s="276">
        <f>SUM($EZ83:FO83)</f>
        <v>3.35997797666348E-4</v>
      </c>
      <c r="HD83" s="276">
        <f>SUM($EZ83:FP83)</f>
        <v>4.023564044060967E-4</v>
      </c>
      <c r="HE83" s="276">
        <f>SUM($EZ83:FQ83)</f>
        <v>4.7302793233713116E-4</v>
      </c>
      <c r="HF83" s="276">
        <f>SUM($EZ83:FR83)</f>
        <v>5.479993610488646E-4</v>
      </c>
      <c r="HG83" s="277">
        <f>SUM($EZ83:FS83)</f>
        <v>6.2725770943842856E-4</v>
      </c>
      <c r="HH83" s="74">
        <f t="shared" si="256"/>
        <v>0</v>
      </c>
      <c r="HI83" s="276">
        <f t="shared" si="400"/>
        <v>1.4821574737818569E-3</v>
      </c>
      <c r="HJ83" s="276">
        <f t="shared" si="401"/>
        <v>2.9569340331914071E-3</v>
      </c>
      <c r="HK83" s="276">
        <f t="shared" si="402"/>
        <v>4.4243664340376217E-3</v>
      </c>
      <c r="HL83" s="276">
        <f t="shared" si="403"/>
        <v>5.8844912490912428E-3</v>
      </c>
      <c r="HM83" s="276">
        <f t="shared" si="404"/>
        <v>7.314569747791785E-3</v>
      </c>
      <c r="HN83" s="276">
        <f t="shared" si="405"/>
        <v>8.7669969731733622E-3</v>
      </c>
      <c r="HO83" s="276">
        <f t="shared" si="406"/>
        <v>1.0214632208602244E-2</v>
      </c>
      <c r="HP83" s="276">
        <f t="shared" si="407"/>
        <v>1.165749126428035E-2</v>
      </c>
      <c r="HQ83" s="276">
        <f t="shared" si="408"/>
        <v>1.3095589898247035E-2</v>
      </c>
      <c r="HR83" s="276">
        <f t="shared" si="409"/>
        <v>1.4331893878886684E-2</v>
      </c>
      <c r="HS83" s="276">
        <f t="shared" si="410"/>
        <v>1.5769445566852589E-2</v>
      </c>
      <c r="HT83" s="276">
        <f t="shared" si="411"/>
        <v>1.7205229445466964E-2</v>
      </c>
      <c r="HU83" s="276">
        <f t="shared" si="412"/>
        <v>1.863924768866897E-2</v>
      </c>
      <c r="HV83" s="276">
        <f t="shared" si="413"/>
        <v>2.0071502467724388E-2</v>
      </c>
      <c r="HW83" s="276">
        <f t="shared" si="414"/>
        <v>2.2288975109765106E-2</v>
      </c>
      <c r="HX83" s="276">
        <f t="shared" si="415"/>
        <v>2.3770996390191708E-2</v>
      </c>
      <c r="HY83" s="276">
        <f t="shared" si="416"/>
        <v>2.5247193571019476E-2</v>
      </c>
      <c r="HZ83" s="276">
        <f t="shared" si="417"/>
        <v>2.6717589540000822E-2</v>
      </c>
      <c r="IA83" s="277">
        <f t="shared" si="418"/>
        <v>2.8182207094943061E-2</v>
      </c>
      <c r="IB83" s="276">
        <f t="shared" si="419"/>
        <v>0</v>
      </c>
      <c r="IC83" s="276">
        <f t="shared" si="420"/>
        <v>1.4034320117017039E-3</v>
      </c>
      <c r="ID83" s="276">
        <f t="shared" si="421"/>
        <v>2.7988936013568092E-3</v>
      </c>
      <c r="IE83" s="276">
        <f t="shared" si="422"/>
        <v>4.1864300348756489E-3</v>
      </c>
      <c r="IF83" s="276">
        <f t="shared" si="423"/>
        <v>5.5660863210927562E-3</v>
      </c>
      <c r="IG83" s="276">
        <f t="shared" si="424"/>
        <v>6.9292100416143299E-3</v>
      </c>
      <c r="IH83" s="276">
        <f t="shared" si="425"/>
        <v>8.3095836351432407E-3</v>
      </c>
      <c r="II83" s="276">
        <f t="shared" si="426"/>
        <v>9.6860319136184026E-3</v>
      </c>
      <c r="IJ83" s="276">
        <f t="shared" si="427"/>
        <v>1.1058566039306571E-2</v>
      </c>
      <c r="IK83" s="276">
        <f t="shared" si="428"/>
        <v>1.2427197142732792E-2</v>
      </c>
      <c r="IL83" s="276">
        <f t="shared" si="429"/>
        <v>1.356205152602465E-2</v>
      </c>
      <c r="IM83" s="276">
        <f t="shared" si="430"/>
        <v>1.492338675703116E-2</v>
      </c>
      <c r="IN83" s="276">
        <f t="shared" si="431"/>
        <v>1.6283286933466656E-2</v>
      </c>
      <c r="IO83" s="276">
        <f t="shared" si="432"/>
        <v>1.7641753568097118E-2</v>
      </c>
      <c r="IP83" s="276">
        <f t="shared" si="433"/>
        <v>1.8998788172093835E-2</v>
      </c>
      <c r="IQ83" s="276">
        <f t="shared" si="434"/>
        <v>2.1233338736514951E-2</v>
      </c>
      <c r="IR83" s="276">
        <f t="shared" si="435"/>
        <v>2.2661964130332883E-2</v>
      </c>
      <c r="IS83" s="276">
        <f t="shared" si="436"/>
        <v>2.408627660295953E-2</v>
      </c>
      <c r="IT83" s="276">
        <f t="shared" si="437"/>
        <v>2.5506289174805477E-2</v>
      </c>
      <c r="IU83" s="277">
        <f t="shared" si="438"/>
        <v>2.6922014826973595E-2</v>
      </c>
      <c r="IV83" s="74">
        <f t="shared" si="261"/>
        <v>0.17025819967632688</v>
      </c>
      <c r="IW83" s="275">
        <f t="shared" si="262"/>
        <v>0.68719432741135089</v>
      </c>
      <c r="IX83" s="275">
        <f t="shared" si="263"/>
        <v>1.2130662827993248</v>
      </c>
      <c r="IY83" s="275">
        <f t="shared" si="264"/>
        <v>1.7397956764313018</v>
      </c>
      <c r="IZ83" s="275">
        <f t="shared" si="265"/>
        <v>0.69017293662900092</v>
      </c>
      <c r="JA83" s="275">
        <f t="shared" si="266"/>
        <v>0.95257862157957618</v>
      </c>
      <c r="JB83" s="74">
        <f t="shared" si="267"/>
        <v>0.17009437893545282</v>
      </c>
      <c r="JC83" s="275">
        <f t="shared" si="268"/>
        <v>0.68729084778412486</v>
      </c>
      <c r="JD83" s="275">
        <f t="shared" si="269"/>
        <v>1.2145339052422373</v>
      </c>
      <c r="JE83" s="275">
        <f t="shared" si="270"/>
        <v>1.7455791714809361</v>
      </c>
      <c r="JF83" s="275">
        <f t="shared" si="271"/>
        <v>0.69063971065393837</v>
      </c>
      <c r="JG83" s="275">
        <f t="shared" si="272"/>
        <v>0.95437457586068786</v>
      </c>
      <c r="JH83" s="524">
        <f t="shared" si="273"/>
        <v>0.14166370995970207</v>
      </c>
      <c r="JI83" s="525">
        <f t="shared" si="274"/>
        <v>0.26418012149399439</v>
      </c>
      <c r="JJ83" s="524">
        <f t="shared" si="275"/>
        <v>0.13415075171270471</v>
      </c>
      <c r="JK83" s="525">
        <f t="shared" si="276"/>
        <v>0.25099982145163857</v>
      </c>
      <c r="JL83" s="524">
        <f t="shared" si="277"/>
        <v>0.27581446167240675</v>
      </c>
      <c r="JM83" s="525">
        <f t="shared" si="278"/>
        <v>0.51517994294563296</v>
      </c>
      <c r="JN83" s="7">
        <f t="shared" si="439"/>
        <v>5.9107414605205654E-4</v>
      </c>
      <c r="JO83" s="7">
        <f t="shared" si="440"/>
        <v>1.4267839171596794E-3</v>
      </c>
    </row>
    <row r="84" spans="1:275" s="3" customFormat="1" ht="13.5" customHeight="1" x14ac:dyDescent="0.2">
      <c r="A84" s="3" t="str">
        <f>'2021 estimates'!B84</f>
        <v>Guatemala</v>
      </c>
      <c r="B84" s="3" t="str">
        <f>VLOOKUP(A84,'2021 estimates'!$B$4:$C$218,2)</f>
        <v>SACA</v>
      </c>
      <c r="C84" s="371" t="str">
        <f>VLOOKUP(A84,'2021 estimates'!$B$4:$F$218,4,FALSE)</f>
        <v>Latin America &amp; Caribbean</v>
      </c>
      <c r="D84" s="695">
        <f>'2021 estimates'!Q84</f>
        <v>20.7475156404135</v>
      </c>
      <c r="E84" s="4">
        <f>'2021 estimates'!R84</f>
        <v>6.5743806233832167</v>
      </c>
      <c r="F84" s="47">
        <f>1000*'2021 estimates'!G84/5</f>
        <v>212304.6</v>
      </c>
      <c r="G84" s="47">
        <f t="shared" si="279"/>
        <v>212304.6</v>
      </c>
      <c r="H84" s="47">
        <f>1000*'2021 estimates'!H84/5</f>
        <v>204017.4</v>
      </c>
      <c r="I84" s="47">
        <f>1000*'2021 estimates'!I84/5</f>
        <v>196835.4</v>
      </c>
      <c r="J84" s="47">
        <f>1000*'2021 estimates'!J84/5</f>
        <v>198501.6</v>
      </c>
      <c r="K84" s="47">
        <f>1000*'2021 estimates'!K84/5</f>
        <v>203181.8</v>
      </c>
      <c r="L84" s="73">
        <f t="shared" si="280"/>
        <v>203181.8</v>
      </c>
      <c r="M84" s="47">
        <f>1000*'2021 estimates'!L84/5</f>
        <v>195344.6</v>
      </c>
      <c r="N84" s="47">
        <f>1000*'2021 estimates'!M84/5</f>
        <v>188572</v>
      </c>
      <c r="O84" s="47">
        <f>1000*'2021 estimates'!N84/5</f>
        <v>190898</v>
      </c>
      <c r="P84" s="22">
        <v>0</v>
      </c>
      <c r="Q84" s="124">
        <f>IF('2021 estimates'!AD84&lt;&gt;"",'2021 estimates'!AD84*5/4,IF('2021 estimates'!AL84&lt;&gt;"",'2021 estimates'!AL84*15/14,'2021 estimates'!AN84*15/14))/100000</f>
        <v>4.0624999999999996E-6</v>
      </c>
      <c r="R84" s="124">
        <f>IF('2021 estimates'!AE84&lt;&gt;"",'2021 estimates'!AE84,IF('2021 estimates'!AL84&lt;&gt;"",'2021 estimates'!AL84*15/14,'2021 estimates'!AN84*15/14))/100000</f>
        <v>3.8500000000000001E-5</v>
      </c>
      <c r="S84" s="124">
        <f>IF('2021 estimates'!AF84&lt;&gt;"",'2021 estimates'!AF84,IF('2021 estimates'!AL84&lt;&gt;"",'2021 estimates'!AL84*15/14,'2021 estimates'!AN84*15/14))/100000</f>
        <v>5.3200000000000006E-5</v>
      </c>
      <c r="T84" s="124">
        <f>IF('2021 estimates'!AG84&lt;&gt;"",'2021 estimates'!AG84,'2021 estimates'!$AP84)/100000</f>
        <v>1.2799999999999999E-4</v>
      </c>
      <c r="U84" s="22">
        <v>0</v>
      </c>
      <c r="V84" s="124">
        <f>IF('2021 estimates'!AH84&lt;&gt;"",'2021 estimates'!AH84*5/4,IF('2021 estimates'!AM84&lt;&gt;"",'2021 estimates'!AM84*15/14,'2021 estimates'!AN84*15/14))/100000</f>
        <v>4.0624999999999996E-6</v>
      </c>
      <c r="W84" s="124">
        <f>IF('2021 estimates'!AI84&lt;&gt;"",'2021 estimates'!AI84,IF('2021 estimates'!AM84&lt;&gt;"",'2021 estimates'!AM84*15/14,'2021 estimates'!AN84*15/14))/100000</f>
        <v>3.8500000000000001E-5</v>
      </c>
      <c r="X84" s="124">
        <f>IF('2021 estimates'!AJ84&lt;&gt;"",'2021 estimates'!AJ84,IF('2021 estimates'!AM84&lt;&gt;"",'2021 estimates'!AM84*15/14,'2021 estimates'!AN84*15/14))/100000</f>
        <v>5.3200000000000006E-5</v>
      </c>
      <c r="Y84" s="124">
        <f>IF('2021 estimates'!AK84&lt;&gt;"",'2021 estimates'!AK84,'2021 estimates'!$AQ84)/100000</f>
        <v>1.2799999999999999E-4</v>
      </c>
      <c r="Z84" s="81">
        <f>VLOOKUP($A84,'Mortality-WHO Global Health Obs'!$B$3:$Q$218,7,FALSE)</f>
        <v>2.5909999999999999E-2</v>
      </c>
      <c r="AA84" s="82">
        <f>VLOOKUP($A84,'Mortality-WHO Global Health Obs'!$B$3:$Q$218,9,FALSE)</f>
        <v>1.2199999999999999E-3</v>
      </c>
      <c r="AB84" s="82">
        <f>VLOOKUP($A84,'Mortality-WHO Global Health Obs'!$B$3:$Q$218,11,FALSE)</f>
        <v>3.4000000000000002E-4</v>
      </c>
      <c r="AC84" s="82">
        <f>VLOOKUP($A84,'Mortality-WHO Global Health Obs'!$B$3:$Q$218,13,FALSE)</f>
        <v>4.4999999999999999E-4</v>
      </c>
      <c r="AD84" s="82">
        <f>VLOOKUP($A84,'Mortality-WHO Global Health Obs'!$B$3:$Q$218,15,FALSE)</f>
        <v>1.58E-3</v>
      </c>
      <c r="AE84" s="81">
        <f>VLOOKUP($A84,'Mortality-WHO Global Health Obs'!$B$3:$Q$218,8,FALSE)</f>
        <v>2.147E-2</v>
      </c>
      <c r="AF84" s="82">
        <f>VLOOKUP($A84,'Mortality-WHO Global Health Obs'!$B$3:$Q$218,10,FALSE)</f>
        <v>1.14E-3</v>
      </c>
      <c r="AG84" s="82">
        <f>VLOOKUP($A84,'Mortality-WHO Global Health Obs'!$B$3:$Q$218,12,FALSE)</f>
        <v>2.9999999999999997E-4</v>
      </c>
      <c r="AH84" s="82">
        <f>VLOOKUP($A84,'Mortality-WHO Global Health Obs'!$B$3:$Q$218,14,FALSE)</f>
        <v>3.8000000000000002E-4</v>
      </c>
      <c r="AI84" s="82">
        <f>VLOOKUP($A84,'Mortality-WHO Global Health Obs'!$B$3:$Q$218,16,FALSE)</f>
        <v>7.9000000000000001E-4</v>
      </c>
      <c r="AJ84" s="81">
        <f t="shared" si="281"/>
        <v>0.17034220195185915</v>
      </c>
      <c r="AK84" s="82">
        <f t="shared" si="281"/>
        <v>8.0207443605275243E-3</v>
      </c>
      <c r="AL84" s="82">
        <f t="shared" si="281"/>
        <v>2.2352894119502939E-3</v>
      </c>
      <c r="AM84" s="82">
        <f t="shared" si="281"/>
        <v>2.9584712805224476E-3</v>
      </c>
      <c r="AN84" s="82">
        <f t="shared" si="281"/>
        <v>1.0387521384945482E-2</v>
      </c>
      <c r="AO84" s="81">
        <f t="shared" si="257"/>
        <v>0.14115195198403765</v>
      </c>
      <c r="AP84" s="82">
        <f t="shared" si="257"/>
        <v>7.4947939106568663E-3</v>
      </c>
      <c r="AQ84" s="82">
        <f t="shared" si="257"/>
        <v>1.9723141870149649E-3</v>
      </c>
      <c r="AR84" s="82">
        <f t="shared" si="257"/>
        <v>2.4982646368856224E-3</v>
      </c>
      <c r="AS84" s="82">
        <f t="shared" si="257"/>
        <v>5.193760692472741E-3</v>
      </c>
      <c r="AT84" s="272">
        <f t="shared" si="258"/>
        <v>0</v>
      </c>
      <c r="AU84" s="266">
        <f t="shared" si="248"/>
        <v>0.8624874374999999</v>
      </c>
      <c r="AV84" s="266">
        <f t="shared" si="249"/>
        <v>7.8546699000000002</v>
      </c>
      <c r="AW84" s="266">
        <f t="shared" si="250"/>
        <v>10.47164328</v>
      </c>
      <c r="AX84" s="266">
        <f t="shared" si="251"/>
        <v>25.4082048</v>
      </c>
      <c r="AY84" s="272">
        <f t="shared" si="259"/>
        <v>0</v>
      </c>
      <c r="AZ84" s="266">
        <f t="shared" si="252"/>
        <v>0.82542606249999984</v>
      </c>
      <c r="BA84" s="266">
        <f t="shared" si="253"/>
        <v>7.5207671000000005</v>
      </c>
      <c r="BB84" s="266">
        <f t="shared" si="254"/>
        <v>10.032030400000002</v>
      </c>
      <c r="BC84" s="266">
        <f t="shared" si="255"/>
        <v>24.434943999999998</v>
      </c>
      <c r="BD84" s="74">
        <f t="shared" si="260"/>
        <v>0</v>
      </c>
      <c r="BE84" s="515">
        <f t="shared" si="282"/>
        <v>0</v>
      </c>
      <c r="BF84" s="515">
        <f t="shared" si="283"/>
        <v>0.8590423763213838</v>
      </c>
      <c r="BG84" s="515">
        <f t="shared" si="284"/>
        <v>1.71122215172181</v>
      </c>
      <c r="BH84" s="515">
        <f t="shared" si="285"/>
        <v>2.55659414921432</v>
      </c>
      <c r="BI84" s="515">
        <f t="shared" si="286"/>
        <v>3.2626823841178152</v>
      </c>
      <c r="BJ84" s="515">
        <f t="shared" si="287"/>
        <v>11.101298463651013</v>
      </c>
      <c r="BK84" s="515">
        <f t="shared" si="288"/>
        <v>18.92241253597042</v>
      </c>
      <c r="BL84" s="515">
        <f t="shared" si="289"/>
        <v>26.726063679435452</v>
      </c>
      <c r="BM84" s="515">
        <f t="shared" si="290"/>
        <v>34.512290885151643</v>
      </c>
      <c r="BN84" s="515">
        <f t="shared" si="291"/>
        <v>40.792715414275378</v>
      </c>
      <c r="BO84" s="515">
        <f t="shared" si="292"/>
        <v>51.128385824406855</v>
      </c>
      <c r="BP84" s="515">
        <f t="shared" si="293"/>
        <v>61.433523637640377</v>
      </c>
      <c r="BQ84" s="515">
        <f t="shared" si="294"/>
        <v>71.708219050299576</v>
      </c>
      <c r="BR84" s="515">
        <f t="shared" si="295"/>
        <v>81.952561992259191</v>
      </c>
      <c r="BS84" s="515">
        <f t="shared" si="296"/>
        <v>92.946827293171069</v>
      </c>
      <c r="BT84" s="515">
        <f t="shared" si="297"/>
        <v>117.26326101622708</v>
      </c>
      <c r="BU84" s="515">
        <f t="shared" si="298"/>
        <v>141.32841461226141</v>
      </c>
      <c r="BV84" s="515">
        <f t="shared" si="299"/>
        <v>165.14488474914711</v>
      </c>
      <c r="BW84" s="516">
        <f t="shared" si="300"/>
        <v>188.7152412614214</v>
      </c>
      <c r="BX84" s="515">
        <v>0</v>
      </c>
      <c r="BY84" s="515">
        <f t="shared" si="301"/>
        <v>0</v>
      </c>
      <c r="BZ84" s="515">
        <f t="shared" si="302"/>
        <v>0.82234442592715995</v>
      </c>
      <c r="CA84" s="515">
        <f t="shared" si="303"/>
        <v>1.6385485886047373</v>
      </c>
      <c r="CB84" s="515">
        <f t="shared" si="304"/>
        <v>2.448658336015141</v>
      </c>
      <c r="CC84" s="515">
        <f t="shared" si="305"/>
        <v>3.1272541434276477</v>
      </c>
      <c r="CD84" s="515">
        <f t="shared" si="306"/>
        <v>10.63445004562222</v>
      </c>
      <c r="CE84" s="515">
        <f t="shared" si="307"/>
        <v>18.1268539908226</v>
      </c>
      <c r="CF84" s="515">
        <f t="shared" si="308"/>
        <v>25.604495124663792</v>
      </c>
      <c r="CG84" s="515">
        <f t="shared" si="309"/>
        <v>33.067402535353118</v>
      </c>
      <c r="CH84" s="515">
        <f t="shared" si="310"/>
        <v>39.110928655905667</v>
      </c>
      <c r="CI84" s="515">
        <f t="shared" si="311"/>
        <v>49.032855863258746</v>
      </c>
      <c r="CJ84" s="515">
        <f t="shared" si="312"/>
        <v>58.930026407963553</v>
      </c>
      <c r="CK84" s="515">
        <f t="shared" si="313"/>
        <v>68.802502061521992</v>
      </c>
      <c r="CL84" s="515">
        <f t="shared" si="314"/>
        <v>78.650344441307041</v>
      </c>
      <c r="CM84" s="515">
        <f t="shared" si="315"/>
        <v>89.56492034002828</v>
      </c>
      <c r="CN84" s="515">
        <f t="shared" si="316"/>
        <v>113.47260137558574</v>
      </c>
      <c r="CO84" s="515">
        <f t="shared" si="317"/>
        <v>137.25643353624503</v>
      </c>
      <c r="CP84" s="515">
        <f t="shared" si="318"/>
        <v>160.91705839589159</v>
      </c>
      <c r="CQ84" s="516">
        <f t="shared" si="319"/>
        <v>184.45511420486795</v>
      </c>
      <c r="CR84" s="515">
        <f t="shared" si="320"/>
        <v>0</v>
      </c>
      <c r="CS84" s="515">
        <f t="shared" si="321"/>
        <v>0.43124371874999995</v>
      </c>
      <c r="CT84" s="515">
        <f t="shared" si="322"/>
        <v>1.2902860950713837</v>
      </c>
      <c r="CU84" s="515">
        <f t="shared" si="323"/>
        <v>2.1424658704718098</v>
      </c>
      <c r="CV84" s="515">
        <f t="shared" si="324"/>
        <v>2.9878378679643198</v>
      </c>
      <c r="CW84" s="515">
        <f t="shared" si="325"/>
        <v>7.1900173341178153</v>
      </c>
      <c r="CX84" s="515">
        <f t="shared" si="326"/>
        <v>15.028633413651013</v>
      </c>
      <c r="CY84" s="515">
        <f t="shared" si="327"/>
        <v>22.849747485970418</v>
      </c>
      <c r="CZ84" s="515">
        <f t="shared" si="328"/>
        <v>30.653398629435451</v>
      </c>
      <c r="DA84" s="515">
        <f t="shared" si="329"/>
        <v>38.439625835151645</v>
      </c>
      <c r="DB84" s="515">
        <f t="shared" si="330"/>
        <v>46.028537054275375</v>
      </c>
      <c r="DC84" s="515">
        <f t="shared" si="331"/>
        <v>56.364207464406853</v>
      </c>
      <c r="DD84" s="515">
        <f t="shared" si="332"/>
        <v>66.669345277640375</v>
      </c>
      <c r="DE84" s="515">
        <f t="shared" si="333"/>
        <v>76.944040690299573</v>
      </c>
      <c r="DF84" s="515">
        <f t="shared" si="334"/>
        <v>87.188383632259189</v>
      </c>
      <c r="DG84" s="515">
        <f t="shared" si="335"/>
        <v>105.65092969317107</v>
      </c>
      <c r="DH84" s="515">
        <f t="shared" si="336"/>
        <v>129.96736341622707</v>
      </c>
      <c r="DI84" s="515">
        <f t="shared" si="337"/>
        <v>154.03251701226142</v>
      </c>
      <c r="DJ84" s="515">
        <f t="shared" si="338"/>
        <v>177.84898714914712</v>
      </c>
      <c r="DK84" s="516">
        <f t="shared" si="339"/>
        <v>201.41934366142141</v>
      </c>
      <c r="DL84" s="515">
        <f t="shared" si="340"/>
        <v>0</v>
      </c>
      <c r="DM84" s="515">
        <f t="shared" si="341"/>
        <v>0.41271303124999992</v>
      </c>
      <c r="DN84" s="515">
        <f t="shared" si="342"/>
        <v>1.23505745717716</v>
      </c>
      <c r="DO84" s="515">
        <f t="shared" si="343"/>
        <v>2.0512616198547371</v>
      </c>
      <c r="DP84" s="515">
        <f t="shared" si="344"/>
        <v>2.8613713672651411</v>
      </c>
      <c r="DQ84" s="515">
        <f t="shared" si="345"/>
        <v>6.8876376934276475</v>
      </c>
      <c r="DR84" s="515">
        <f t="shared" si="346"/>
        <v>14.39483359562222</v>
      </c>
      <c r="DS84" s="515">
        <f t="shared" si="347"/>
        <v>21.8872375408226</v>
      </c>
      <c r="DT84" s="515">
        <f t="shared" si="348"/>
        <v>29.364878674663792</v>
      </c>
      <c r="DU84" s="515">
        <f t="shared" si="349"/>
        <v>36.827786085353118</v>
      </c>
      <c r="DV84" s="515">
        <f t="shared" si="350"/>
        <v>44.126943855905665</v>
      </c>
      <c r="DW84" s="515">
        <f t="shared" si="351"/>
        <v>54.048871063258744</v>
      </c>
      <c r="DX84" s="515">
        <f t="shared" si="352"/>
        <v>63.946041607963551</v>
      </c>
      <c r="DY84" s="515">
        <f t="shared" si="353"/>
        <v>73.81851726152199</v>
      </c>
      <c r="DZ84" s="515">
        <f t="shared" si="354"/>
        <v>83.666359641307039</v>
      </c>
      <c r="EA84" s="515">
        <f t="shared" si="355"/>
        <v>101.78239234002828</v>
      </c>
      <c r="EB84" s="515">
        <f t="shared" si="356"/>
        <v>125.69007337558574</v>
      </c>
      <c r="EC84" s="515">
        <f t="shared" si="357"/>
        <v>149.47390553624501</v>
      </c>
      <c r="ED84" s="515">
        <f t="shared" si="358"/>
        <v>173.13453039589157</v>
      </c>
      <c r="EE84" s="516">
        <f t="shared" si="359"/>
        <v>196.67258620486794</v>
      </c>
      <c r="EF84" s="276">
        <f t="shared" si="360"/>
        <v>0</v>
      </c>
      <c r="EG84" s="276">
        <f t="shared" si="361"/>
        <v>3.4450611786161346E-3</v>
      </c>
      <c r="EH84" s="276">
        <f t="shared" si="362"/>
        <v>1.0307662099573785E-2</v>
      </c>
      <c r="EI84" s="276">
        <f t="shared" si="363"/>
        <v>1.7115440007489865E-2</v>
      </c>
      <c r="EJ84" s="276">
        <f t="shared" si="364"/>
        <v>2.3868832864995974E-2</v>
      </c>
      <c r="EK84" s="276">
        <f t="shared" si="365"/>
        <v>1.605382046680311E-2</v>
      </c>
      <c r="EL84" s="276">
        <f t="shared" si="366"/>
        <v>3.3555827680595451E-2</v>
      </c>
      <c r="EM84" s="276">
        <f t="shared" si="367"/>
        <v>5.1018756534967763E-2</v>
      </c>
      <c r="EN84" s="276">
        <f t="shared" si="368"/>
        <v>6.8442694283807906E-2</v>
      </c>
      <c r="EO84" s="276">
        <f t="shared" si="369"/>
        <v>8.5827727986183905E-2</v>
      </c>
      <c r="EP84" s="276">
        <f t="shared" si="370"/>
        <v>0.135972869868528</v>
      </c>
      <c r="EQ84" s="276">
        <f t="shared" si="371"/>
        <v>0.16650546676648359</v>
      </c>
      <c r="ER84" s="276">
        <f t="shared" si="372"/>
        <v>0.19694786734080069</v>
      </c>
      <c r="ES84" s="276">
        <f t="shared" si="373"/>
        <v>0.2273003380403773</v>
      </c>
      <c r="ET84" s="276">
        <f t="shared" si="374"/>
        <v>0.25756314452699502</v>
      </c>
      <c r="EU84" s="276">
        <f t="shared" si="375"/>
        <v>1.0917710769439972</v>
      </c>
      <c r="EV84" s="276">
        <f t="shared" si="376"/>
        <v>1.3430512039656732</v>
      </c>
      <c r="EW84" s="276">
        <f t="shared" si="377"/>
        <v>1.5917346631142903</v>
      </c>
      <c r="EX84" s="276">
        <f t="shared" si="378"/>
        <v>1.8378482877257067</v>
      </c>
      <c r="EY84" s="277">
        <f t="shared" si="379"/>
        <v>2.0814186338465985</v>
      </c>
      <c r="EZ84" s="276">
        <f t="shared" si="380"/>
        <v>0</v>
      </c>
      <c r="FA84" s="276">
        <f t="shared" si="381"/>
        <v>3.0816365728399391E-3</v>
      </c>
      <c r="FB84" s="276">
        <f t="shared" si="382"/>
        <v>9.2218998224225177E-3</v>
      </c>
      <c r="FC84" s="276">
        <f t="shared" si="383"/>
        <v>1.5316315089595939E-2</v>
      </c>
      <c r="FD84" s="276">
        <f t="shared" si="384"/>
        <v>2.1365224711065584E-2</v>
      </c>
      <c r="FE84" s="276">
        <f t="shared" si="385"/>
        <v>1.357119780542736E-2</v>
      </c>
      <c r="FF84" s="276">
        <f t="shared" si="386"/>
        <v>2.8363154799622075E-2</v>
      </c>
      <c r="FG84" s="276">
        <f t="shared" si="387"/>
        <v>4.3125966158806241E-2</v>
      </c>
      <c r="FH84" s="276">
        <f t="shared" si="388"/>
        <v>5.7859689310677913E-2</v>
      </c>
      <c r="FI84" s="276">
        <f t="shared" si="389"/>
        <v>7.2564381569781344E-2</v>
      </c>
      <c r="FJ84" s="276">
        <f t="shared" si="390"/>
        <v>0.11010319264692313</v>
      </c>
      <c r="FK84" s="276">
        <f t="shared" si="391"/>
        <v>0.13485985529519623</v>
      </c>
      <c r="FL84" s="276">
        <f t="shared" si="392"/>
        <v>0.15955474644155526</v>
      </c>
      <c r="FM84" s="276">
        <f t="shared" si="393"/>
        <v>0.18418802021495134</v>
      </c>
      <c r="FN84" s="276">
        <f t="shared" si="394"/>
        <v>0.20875983035976142</v>
      </c>
      <c r="FO84" s="276">
        <f t="shared" si="395"/>
        <v>0.52726296444254817</v>
      </c>
      <c r="FP84" s="276">
        <f t="shared" si="396"/>
        <v>0.65111183934070138</v>
      </c>
      <c r="FQ84" s="276">
        <f t="shared" si="397"/>
        <v>0.77431914035342719</v>
      </c>
      <c r="FR84" s="276">
        <f t="shared" si="398"/>
        <v>0.89688819102363893</v>
      </c>
      <c r="FS84" s="277">
        <f t="shared" si="399"/>
        <v>1.018822297677312</v>
      </c>
      <c r="FT84" s="74">
        <f>SUM($EF84:EF84)</f>
        <v>0</v>
      </c>
      <c r="FU84" s="276">
        <f>SUM($EF84:EG84)</f>
        <v>3.4450611786161346E-3</v>
      </c>
      <c r="FV84" s="276">
        <f>SUM($EF84:EH84)</f>
        <v>1.375272327818992E-2</v>
      </c>
      <c r="FW84" s="276">
        <f>SUM($EF84:EI84)</f>
        <v>3.0868163285679786E-2</v>
      </c>
      <c r="FX84" s="276">
        <f>SUM($EF84:EJ84)</f>
        <v>5.473699615067576E-2</v>
      </c>
      <c r="FY84" s="276">
        <f>SUM($EF84:EK84)</f>
        <v>7.0790816617478866E-2</v>
      </c>
      <c r="FZ84" s="276">
        <f>SUM($EF84:EL84)</f>
        <v>0.10434664429807432</v>
      </c>
      <c r="GA84" s="276">
        <f>SUM($EF84:EM84)</f>
        <v>0.15536540083304207</v>
      </c>
      <c r="GB84" s="276">
        <f>SUM($EF84:EN84)</f>
        <v>0.22380809511684996</v>
      </c>
      <c r="GC84" s="276">
        <f>SUM($EF84:EO84)</f>
        <v>0.30963582310303384</v>
      </c>
      <c r="GD84" s="276">
        <f>SUM($EF84:EP84)</f>
        <v>0.4456086929715618</v>
      </c>
      <c r="GE84" s="276">
        <f>SUM($EF84:EQ84)</f>
        <v>0.61211415973804539</v>
      </c>
      <c r="GF84" s="276">
        <f>SUM($EF84:ER84)</f>
        <v>0.80906202707884611</v>
      </c>
      <c r="GG84" s="276">
        <f>SUM($EF84:ES84)</f>
        <v>1.0363623651192233</v>
      </c>
      <c r="GH84" s="276">
        <f>SUM($EF84:ET84)</f>
        <v>1.2939255096462183</v>
      </c>
      <c r="GI84" s="276">
        <f>SUM($EF84:EU84)</f>
        <v>2.3856965865902158</v>
      </c>
      <c r="GJ84" s="276">
        <f>SUM($EF84:EV84)</f>
        <v>3.728747790555889</v>
      </c>
      <c r="GK84" s="276">
        <f>SUM($EF84:EW84)</f>
        <v>5.3204824536701789</v>
      </c>
      <c r="GL84" s="276">
        <f>SUM($EF84:EX84)</f>
        <v>7.1583307413958854</v>
      </c>
      <c r="GM84" s="276">
        <f>SUM($EF84:EY84)</f>
        <v>9.239749375242484</v>
      </c>
      <c r="GN84" s="74">
        <f>SUM($EZ84:EZ84)</f>
        <v>0</v>
      </c>
      <c r="GO84" s="276">
        <f>SUM($EZ84:FA84)</f>
        <v>3.0816365728399391E-3</v>
      </c>
      <c r="GP84" s="276">
        <f>SUM($EZ84:FB84)</f>
        <v>1.2303536395262457E-2</v>
      </c>
      <c r="GQ84" s="276">
        <f>SUM($EZ84:FC84)</f>
        <v>2.7619851484858397E-2</v>
      </c>
      <c r="GR84" s="276">
        <f>SUM($EZ84:FD84)</f>
        <v>4.8985076195923981E-2</v>
      </c>
      <c r="GS84" s="276">
        <f>SUM($EZ84:FE84)</f>
        <v>6.2556274001351345E-2</v>
      </c>
      <c r="GT84" s="276">
        <f>SUM($EZ84:FF84)</f>
        <v>9.0919428800973423E-2</v>
      </c>
      <c r="GU84" s="276">
        <f>SUM($EZ84:FG84)</f>
        <v>0.13404539495977966</v>
      </c>
      <c r="GV84" s="276">
        <f>SUM($EZ84:FH84)</f>
        <v>0.19190508427045758</v>
      </c>
      <c r="GW84" s="276">
        <f>SUM($EZ84:FI84)</f>
        <v>0.26446946584023889</v>
      </c>
      <c r="GX84" s="276">
        <f>SUM($EZ84:FJ84)</f>
        <v>0.37457265848716204</v>
      </c>
      <c r="GY84" s="276">
        <f>SUM($EZ84:FK84)</f>
        <v>0.50943251378235832</v>
      </c>
      <c r="GZ84" s="276">
        <f>SUM($EZ84:FL84)</f>
        <v>0.66898726022391353</v>
      </c>
      <c r="HA84" s="276">
        <f>SUM($EZ84:FM84)</f>
        <v>0.85317528043886481</v>
      </c>
      <c r="HB84" s="276">
        <f>SUM($EZ84:FN84)</f>
        <v>1.0619351107986263</v>
      </c>
      <c r="HC84" s="276">
        <f>SUM($EZ84:FO84)</f>
        <v>1.5891980752411745</v>
      </c>
      <c r="HD84" s="276">
        <f>SUM($EZ84:FP84)</f>
        <v>2.2403099145818759</v>
      </c>
      <c r="HE84" s="276">
        <f>SUM($EZ84:FQ84)</f>
        <v>3.0146290549353032</v>
      </c>
      <c r="HF84" s="276">
        <f>SUM($EZ84:FR84)</f>
        <v>3.911517245958942</v>
      </c>
      <c r="HG84" s="277">
        <f>SUM($EZ84:FS84)</f>
        <v>4.9303395436362543</v>
      </c>
      <c r="HH84" s="74">
        <f t="shared" si="256"/>
        <v>0</v>
      </c>
      <c r="HI84" s="276">
        <f t="shared" si="400"/>
        <v>0.8590423763213838</v>
      </c>
      <c r="HJ84" s="276">
        <f t="shared" si="401"/>
        <v>1.71122215172181</v>
      </c>
      <c r="HK84" s="276">
        <f t="shared" si="402"/>
        <v>2.55659414921432</v>
      </c>
      <c r="HL84" s="276">
        <f t="shared" si="403"/>
        <v>3.3952127538493242</v>
      </c>
      <c r="HM84" s="276">
        <f t="shared" si="404"/>
        <v>11.101298463651013</v>
      </c>
      <c r="HN84" s="276">
        <f t="shared" si="405"/>
        <v>18.92241253597042</v>
      </c>
      <c r="HO84" s="276">
        <f t="shared" si="406"/>
        <v>26.726063679435452</v>
      </c>
      <c r="HP84" s="276">
        <f t="shared" si="407"/>
        <v>34.512290885151643</v>
      </c>
      <c r="HQ84" s="276">
        <f t="shared" si="408"/>
        <v>42.281133057165455</v>
      </c>
      <c r="HR84" s="276">
        <f t="shared" si="409"/>
        <v>51.128385824406855</v>
      </c>
      <c r="HS84" s="276">
        <f t="shared" si="410"/>
        <v>61.433523637640377</v>
      </c>
      <c r="HT84" s="276">
        <f t="shared" si="411"/>
        <v>71.708219050299576</v>
      </c>
      <c r="HU84" s="276">
        <f t="shared" si="412"/>
        <v>81.952561992259191</v>
      </c>
      <c r="HV84" s="276">
        <f t="shared" si="413"/>
        <v>92.166642127732189</v>
      </c>
      <c r="HW84" s="276">
        <f t="shared" si="414"/>
        <v>117.26326101622708</v>
      </c>
      <c r="HX84" s="276">
        <f t="shared" si="415"/>
        <v>141.32841461226141</v>
      </c>
      <c r="HY84" s="276">
        <f t="shared" si="416"/>
        <v>165.14488474914711</v>
      </c>
      <c r="HZ84" s="276">
        <f t="shared" si="417"/>
        <v>188.7152412614214</v>
      </c>
      <c r="IA84" s="277">
        <f t="shared" si="418"/>
        <v>212.04202742757479</v>
      </c>
      <c r="IB84" s="276">
        <f t="shared" si="419"/>
        <v>0</v>
      </c>
      <c r="IC84" s="276">
        <f t="shared" si="420"/>
        <v>0.82234442592715995</v>
      </c>
      <c r="ID84" s="276">
        <f t="shared" si="421"/>
        <v>1.6385485886047373</v>
      </c>
      <c r="IE84" s="276">
        <f t="shared" si="422"/>
        <v>2.448658336015141</v>
      </c>
      <c r="IF84" s="276">
        <f t="shared" si="423"/>
        <v>3.2527191738040755</v>
      </c>
      <c r="IG84" s="276">
        <f t="shared" si="424"/>
        <v>10.63445004562222</v>
      </c>
      <c r="IH84" s="276">
        <f t="shared" si="425"/>
        <v>18.1268539908226</v>
      </c>
      <c r="II84" s="276">
        <f t="shared" si="426"/>
        <v>25.604495124663792</v>
      </c>
      <c r="IJ84" s="276">
        <f t="shared" si="427"/>
        <v>33.067402535353118</v>
      </c>
      <c r="IK84" s="276">
        <f t="shared" si="428"/>
        <v>40.515605253783335</v>
      </c>
      <c r="IL84" s="276">
        <f t="shared" si="429"/>
        <v>49.032855863258746</v>
      </c>
      <c r="IM84" s="276">
        <f t="shared" si="430"/>
        <v>58.930026407963553</v>
      </c>
      <c r="IN84" s="276">
        <f t="shared" si="431"/>
        <v>68.802502061521992</v>
      </c>
      <c r="IO84" s="276">
        <f t="shared" si="432"/>
        <v>78.650344441307041</v>
      </c>
      <c r="IP84" s="276">
        <f t="shared" si="433"/>
        <v>88.47361501094727</v>
      </c>
      <c r="IQ84" s="276">
        <f t="shared" si="434"/>
        <v>113.47260137558574</v>
      </c>
      <c r="IR84" s="276">
        <f t="shared" si="435"/>
        <v>137.25643353624503</v>
      </c>
      <c r="IS84" s="276">
        <f t="shared" si="436"/>
        <v>160.91705839589159</v>
      </c>
      <c r="IT84" s="276">
        <f t="shared" si="437"/>
        <v>184.45511420486795</v>
      </c>
      <c r="IU84" s="277">
        <f t="shared" si="438"/>
        <v>207.87123590719065</v>
      </c>
      <c r="IV84" s="74">
        <f t="shared" si="261"/>
        <v>0.64289375304936169</v>
      </c>
      <c r="IW84" s="275">
        <f t="shared" si="262"/>
        <v>11.178847812475816</v>
      </c>
      <c r="IX84" s="275">
        <f t="shared" si="263"/>
        <v>33.805135587969417</v>
      </c>
      <c r="IY84" s="275">
        <f t="shared" si="264"/>
        <v>77.07204667362177</v>
      </c>
      <c r="IZ84" s="275">
        <f t="shared" si="265"/>
        <v>15.208959051164866</v>
      </c>
      <c r="JA84" s="275">
        <f t="shared" si="266"/>
        <v>30.674730956779094</v>
      </c>
      <c r="JB84" s="74">
        <f t="shared" si="267"/>
        <v>0.64335594403131346</v>
      </c>
      <c r="JC84" s="275">
        <f t="shared" si="268"/>
        <v>11.185835840362845</v>
      </c>
      <c r="JD84" s="275">
        <f t="shared" si="269"/>
        <v>33.855291412031249</v>
      </c>
      <c r="JE84" s="275">
        <f t="shared" si="270"/>
        <v>78.033220425169446</v>
      </c>
      <c r="JF84" s="275">
        <f t="shared" si="271"/>
        <v>15.228161065475135</v>
      </c>
      <c r="JG84" s="275">
        <f t="shared" si="272"/>
        <v>30.929425905398713</v>
      </c>
      <c r="JH84" s="524">
        <f t="shared" si="273"/>
        <v>453.5608076146421</v>
      </c>
      <c r="JI84" s="525">
        <f t="shared" si="274"/>
        <v>1218.5070366140719</v>
      </c>
      <c r="JJ84" s="524">
        <f t="shared" si="275"/>
        <v>434.99854293999408</v>
      </c>
      <c r="JK84" s="525">
        <f t="shared" si="276"/>
        <v>1179.8178285761937</v>
      </c>
      <c r="JL84" s="524">
        <f t="shared" si="277"/>
        <v>888.55935055463624</v>
      </c>
      <c r="JM84" s="525">
        <f t="shared" si="278"/>
        <v>2398.3248651902659</v>
      </c>
      <c r="JN84" s="7">
        <f t="shared" si="439"/>
        <v>2.3558606204448447</v>
      </c>
      <c r="JO84" s="7">
        <f t="shared" si="440"/>
        <v>14.170088918878738</v>
      </c>
    </row>
    <row r="85" spans="1:275" s="3" customFormat="1" ht="13.5" customHeight="1" x14ac:dyDescent="0.2">
      <c r="A85" s="3" t="str">
        <f>'2021 estimates'!B85</f>
        <v>Guinea</v>
      </c>
      <c r="B85" s="3" t="str">
        <f>VLOOKUP(A85,'2021 estimates'!$B$4:$C$218,2)</f>
        <v>AFR</v>
      </c>
      <c r="C85" s="371" t="str">
        <f>VLOOKUP(A85,'2021 estimates'!$B$4:$F$218,4,FALSE)</f>
        <v>Sub-Saharan Africa</v>
      </c>
      <c r="D85" s="695">
        <f>'2021 estimates'!Q85</f>
        <v>63.819793822014503</v>
      </c>
      <c r="E85" s="4">
        <f>'2021 estimates'!R85</f>
        <v>115.47569030051802</v>
      </c>
      <c r="F85" s="47">
        <f>1000*'2021 estimates'!G85/5</f>
        <v>215987.20000000001</v>
      </c>
      <c r="G85" s="47">
        <f t="shared" si="279"/>
        <v>215987.20000000001</v>
      </c>
      <c r="H85" s="47">
        <f>1000*'2021 estimates'!H85/5</f>
        <v>191475</v>
      </c>
      <c r="I85" s="47">
        <f>1000*'2021 estimates'!I85/5</f>
        <v>173120</v>
      </c>
      <c r="J85" s="47">
        <f>1000*'2021 estimates'!J85/5</f>
        <v>155846.6</v>
      </c>
      <c r="K85" s="47">
        <f>1000*'2021 estimates'!K85/5</f>
        <v>212960.6</v>
      </c>
      <c r="L85" s="73">
        <f t="shared" si="280"/>
        <v>212960.6</v>
      </c>
      <c r="M85" s="47">
        <f>1000*'2021 estimates'!L85/5</f>
        <v>188879.6</v>
      </c>
      <c r="N85" s="47">
        <f>1000*'2021 estimates'!M85/5</f>
        <v>170573.6</v>
      </c>
      <c r="O85" s="47">
        <f>1000*'2021 estimates'!N85/5</f>
        <v>142040</v>
      </c>
      <c r="P85" s="22">
        <v>0</v>
      </c>
      <c r="Q85" s="124">
        <f>IF('2021 estimates'!AD85&lt;&gt;"",'2021 estimates'!AD85*5/4,IF('2021 estimates'!AL85&lt;&gt;"",'2021 estimates'!AL85*15/14,'2021 estimates'!AN85*15/14))/100000</f>
        <v>4.0714285714285717E-6</v>
      </c>
      <c r="R85" s="124">
        <f>IF('2021 estimates'!AE85&lt;&gt;"",'2021 estimates'!AE85,IF('2021 estimates'!AL85&lt;&gt;"",'2021 estimates'!AL85*15/14,'2021 estimates'!AN85*15/14))/100000</f>
        <v>4.0714285714285717E-6</v>
      </c>
      <c r="S85" s="124">
        <f>IF('2021 estimates'!AF85&lt;&gt;"",'2021 estimates'!AF85,IF('2021 estimates'!AL85&lt;&gt;"",'2021 estimates'!AL85*15/14,'2021 estimates'!AN85*15/14))/100000</f>
        <v>4.0714285714285717E-6</v>
      </c>
      <c r="T85" s="124">
        <f>IF('2021 estimates'!AG85&lt;&gt;"",'2021 estimates'!AG85,'2021 estimates'!$AP85)/100000</f>
        <v>2.2463318665579138E-5</v>
      </c>
      <c r="U85" s="22">
        <v>0</v>
      </c>
      <c r="V85" s="124">
        <f>IF('2021 estimates'!AH85&lt;&gt;"",'2021 estimates'!AH85*5/4,IF('2021 estimates'!AM85&lt;&gt;"",'2021 estimates'!AM85*15/14,'2021 estimates'!AN85*15/14))/100000</f>
        <v>4.0714285714285717E-6</v>
      </c>
      <c r="W85" s="124">
        <f>IF('2021 estimates'!AI85&lt;&gt;"",'2021 estimates'!AI85,IF('2021 estimates'!AM85&lt;&gt;"",'2021 estimates'!AM85*15/14,'2021 estimates'!AN85*15/14))/100000</f>
        <v>4.0714285714285717E-6</v>
      </c>
      <c r="X85" s="124">
        <f>IF('2021 estimates'!AJ85&lt;&gt;"",'2021 estimates'!AJ85,IF('2021 estimates'!AM85&lt;&gt;"",'2021 estimates'!AM85*15/14,'2021 estimates'!AN85*15/14))/100000</f>
        <v>4.0714285714285717E-6</v>
      </c>
      <c r="Y85" s="124">
        <f>IF('2021 estimates'!AK85&lt;&gt;"",'2021 estimates'!AK85,'2021 estimates'!$AQ85)/100000</f>
        <v>2.2463318665579138E-5</v>
      </c>
      <c r="Z85" s="81">
        <f>VLOOKUP($A85,'Mortality-WHO Global Health Obs'!$B$3:$Q$218,7,FALSE)</f>
        <v>6.7059999999999995E-2</v>
      </c>
      <c r="AA85" s="82">
        <f>VLOOKUP($A85,'Mortality-WHO Global Health Obs'!$B$3:$Q$218,9,FALSE)</f>
        <v>8.3599999999999994E-3</v>
      </c>
      <c r="AB85" s="82">
        <f>VLOOKUP($A85,'Mortality-WHO Global Health Obs'!$B$3:$Q$218,11,FALSE)</f>
        <v>2.4399999999999999E-3</v>
      </c>
      <c r="AC85" s="82">
        <f>VLOOKUP($A85,'Mortality-WHO Global Health Obs'!$B$3:$Q$218,13,FALSE)</f>
        <v>1.5299999999999999E-3</v>
      </c>
      <c r="AD85" s="82">
        <f>VLOOKUP($A85,'Mortality-WHO Global Health Obs'!$B$3:$Q$218,15,FALSE)</f>
        <v>2.3700000000000001E-3</v>
      </c>
      <c r="AE85" s="81">
        <f>VLOOKUP($A85,'Mortality-WHO Global Health Obs'!$B$3:$Q$218,8,FALSE)</f>
        <v>5.6300000000000003E-2</v>
      </c>
      <c r="AF85" s="82">
        <f>VLOOKUP($A85,'Mortality-WHO Global Health Obs'!$B$3:$Q$218,10,FALSE)</f>
        <v>8.43E-3</v>
      </c>
      <c r="AG85" s="82">
        <f>VLOOKUP($A85,'Mortality-WHO Global Health Obs'!$B$3:$Q$218,12,FALSE)</f>
        <v>3.47E-3</v>
      </c>
      <c r="AH85" s="82">
        <f>VLOOKUP($A85,'Mortality-WHO Global Health Obs'!$B$3:$Q$218,14,FALSE)</f>
        <v>1.89E-3</v>
      </c>
      <c r="AI85" s="82">
        <f>VLOOKUP($A85,'Mortality-WHO Global Health Obs'!$B$3:$Q$218,16,FALSE)</f>
        <v>3.0300000000000001E-3</v>
      </c>
      <c r="AJ85" s="81">
        <f t="shared" si="281"/>
        <v>7.7437997915527381</v>
      </c>
      <c r="AK85" s="82">
        <f t="shared" si="281"/>
        <v>0.96537677091233065</v>
      </c>
      <c r="AL85" s="82">
        <f t="shared" si="281"/>
        <v>0.28176068433326396</v>
      </c>
      <c r="AM85" s="82">
        <f t="shared" si="281"/>
        <v>0.17667780615979256</v>
      </c>
      <c r="AN85" s="82">
        <f t="shared" si="281"/>
        <v>0.27367738601222774</v>
      </c>
      <c r="AO85" s="81">
        <f t="shared" si="257"/>
        <v>6.5012813639191656</v>
      </c>
      <c r="AP85" s="82">
        <f t="shared" si="257"/>
        <v>0.97346006923336692</v>
      </c>
      <c r="AQ85" s="82">
        <f t="shared" si="257"/>
        <v>0.40070064534279753</v>
      </c>
      <c r="AR85" s="82">
        <f t="shared" si="257"/>
        <v>0.21824905466797906</v>
      </c>
      <c r="AS85" s="82">
        <f t="shared" si="257"/>
        <v>0.34989134161056962</v>
      </c>
      <c r="AT85" s="272">
        <f t="shared" si="258"/>
        <v>0</v>
      </c>
      <c r="AU85" s="266">
        <f t="shared" si="248"/>
        <v>0.87937645714285728</v>
      </c>
      <c r="AV85" s="266">
        <f t="shared" si="249"/>
        <v>0.77957678571428579</v>
      </c>
      <c r="AW85" s="266">
        <f t="shared" si="250"/>
        <v>0.7048457142857143</v>
      </c>
      <c r="AX85" s="266">
        <f t="shared" si="251"/>
        <v>3.5008318387470458</v>
      </c>
      <c r="AY85" s="272">
        <f t="shared" si="259"/>
        <v>0</v>
      </c>
      <c r="AZ85" s="266">
        <f t="shared" si="252"/>
        <v>0.86705387142857149</v>
      </c>
      <c r="BA85" s="266">
        <f t="shared" si="253"/>
        <v>0.76900980000000008</v>
      </c>
      <c r="BB85" s="266">
        <f t="shared" si="254"/>
        <v>0.6944782285714286</v>
      </c>
      <c r="BC85" s="266">
        <f t="shared" si="255"/>
        <v>3.1906897832588608</v>
      </c>
      <c r="BD85" s="74">
        <f t="shared" si="260"/>
        <v>0</v>
      </c>
      <c r="BE85" s="515">
        <f t="shared" si="282"/>
        <v>0</v>
      </c>
      <c r="BF85" s="515">
        <f t="shared" si="283"/>
        <v>0.60713895433074061</v>
      </c>
      <c r="BG85" s="515">
        <f t="shared" si="284"/>
        <v>0.8383615614716009</v>
      </c>
      <c r="BH85" s="515">
        <f t="shared" si="285"/>
        <v>0.92642030596766256</v>
      </c>
      <c r="BI85" s="515">
        <f t="shared" si="286"/>
        <v>0.85101193175377055</v>
      </c>
      <c r="BJ85" s="515">
        <f t="shared" si="287"/>
        <v>1.3259154285321717</v>
      </c>
      <c r="BK85" s="515">
        <f t="shared" si="288"/>
        <v>1.6842083737006674</v>
      </c>
      <c r="BL85" s="515">
        <f t="shared" si="289"/>
        <v>1.9545239966185095</v>
      </c>
      <c r="BM85" s="515">
        <f t="shared" si="290"/>
        <v>2.1584647578832832</v>
      </c>
      <c r="BN85" s="515">
        <f t="shared" si="291"/>
        <v>2.0906663996097081</v>
      </c>
      <c r="BO85" s="515">
        <f t="shared" si="292"/>
        <v>2.3998532114245616</v>
      </c>
      <c r="BP85" s="515">
        <f t="shared" si="293"/>
        <v>2.6589671434692597</v>
      </c>
      <c r="BQ85" s="515">
        <f t="shared" si="294"/>
        <v>2.8761175108654893</v>
      </c>
      <c r="BR85" s="515">
        <f t="shared" si="295"/>
        <v>3.0581003231682384</v>
      </c>
      <c r="BS85" s="515">
        <f t="shared" si="296"/>
        <v>2.8902657364958575</v>
      </c>
      <c r="BT85" s="515">
        <f t="shared" si="297"/>
        <v>5.2800135473116452</v>
      </c>
      <c r="BU85" s="515">
        <f t="shared" si="298"/>
        <v>7.0976017444588484</v>
      </c>
      <c r="BV85" s="515">
        <f t="shared" si="299"/>
        <v>8.4800182653389591</v>
      </c>
      <c r="BW85" s="516">
        <f t="shared" si="300"/>
        <v>9.5314530403896551</v>
      </c>
      <c r="BX85" s="515">
        <v>0</v>
      </c>
      <c r="BY85" s="515">
        <f t="shared" si="301"/>
        <v>0</v>
      </c>
      <c r="BZ85" s="515">
        <f t="shared" si="302"/>
        <v>0.59730198908551668</v>
      </c>
      <c r="CA85" s="515">
        <f t="shared" si="303"/>
        <v>0.82294694233403387</v>
      </c>
      <c r="CB85" s="515">
        <f t="shared" si="304"/>
        <v>0.9081896601834728</v>
      </c>
      <c r="CC85" s="515">
        <f t="shared" si="305"/>
        <v>0.8340551544978182</v>
      </c>
      <c r="CD85" s="515">
        <f t="shared" si="306"/>
        <v>1.2007580274781371</v>
      </c>
      <c r="CE85" s="515">
        <f t="shared" si="307"/>
        <v>1.4463941500644442</v>
      </c>
      <c r="CF85" s="515">
        <f t="shared" si="308"/>
        <v>1.6109336428392216</v>
      </c>
      <c r="CG85" s="515">
        <f t="shared" si="309"/>
        <v>1.7211505132145002</v>
      </c>
      <c r="CH85" s="515">
        <f t="shared" si="310"/>
        <v>1.6210119503788776</v>
      </c>
      <c r="CI85" s="515">
        <f t="shared" si="311"/>
        <v>1.9295657360598528</v>
      </c>
      <c r="CJ85" s="515">
        <f t="shared" si="312"/>
        <v>2.1776198985075679</v>
      </c>
      <c r="CK85" s="515">
        <f t="shared" si="313"/>
        <v>2.3770368895253235</v>
      </c>
      <c r="CL85" s="515">
        <f t="shared" si="314"/>
        <v>2.5373532329971153</v>
      </c>
      <c r="CM85" s="515">
        <f t="shared" si="315"/>
        <v>2.2202269395130116</v>
      </c>
      <c r="CN85" s="515">
        <f t="shared" si="316"/>
        <v>4.2844250917513929</v>
      </c>
      <c r="CO85" s="515">
        <f t="shared" si="317"/>
        <v>5.7391990092563283</v>
      </c>
      <c r="CP85" s="515">
        <f t="shared" si="318"/>
        <v>6.7644722606434122</v>
      </c>
      <c r="CQ85" s="516">
        <f t="shared" si="319"/>
        <v>7.4870486193209977</v>
      </c>
      <c r="CR85" s="515">
        <f t="shared" si="320"/>
        <v>0</v>
      </c>
      <c r="CS85" s="515">
        <f t="shared" si="321"/>
        <v>0.43968822857142864</v>
      </c>
      <c r="CT85" s="515">
        <f t="shared" si="322"/>
        <v>1.0468271829021694</v>
      </c>
      <c r="CU85" s="515">
        <f t="shared" si="323"/>
        <v>1.2780497900430294</v>
      </c>
      <c r="CV85" s="515">
        <f t="shared" si="324"/>
        <v>1.3661085345390913</v>
      </c>
      <c r="CW85" s="515">
        <f t="shared" si="325"/>
        <v>1.2408003246109134</v>
      </c>
      <c r="CX85" s="515">
        <f t="shared" si="326"/>
        <v>1.7157038213893145</v>
      </c>
      <c r="CY85" s="515">
        <f t="shared" si="327"/>
        <v>2.0739967665578103</v>
      </c>
      <c r="CZ85" s="515">
        <f t="shared" si="328"/>
        <v>2.3443123894756526</v>
      </c>
      <c r="DA85" s="515">
        <f t="shared" si="329"/>
        <v>2.5482531507404262</v>
      </c>
      <c r="DB85" s="515">
        <f t="shared" si="330"/>
        <v>2.4430892567525655</v>
      </c>
      <c r="DC85" s="515">
        <f t="shared" si="331"/>
        <v>2.7522760685674186</v>
      </c>
      <c r="DD85" s="515">
        <f t="shared" si="332"/>
        <v>3.011390000612117</v>
      </c>
      <c r="DE85" s="515">
        <f t="shared" si="333"/>
        <v>3.2285403680083462</v>
      </c>
      <c r="DF85" s="515">
        <f t="shared" si="334"/>
        <v>3.4105231803110954</v>
      </c>
      <c r="DG85" s="515">
        <f t="shared" si="335"/>
        <v>4.6406816558693809</v>
      </c>
      <c r="DH85" s="515">
        <f t="shared" si="336"/>
        <v>7.0304294666851685</v>
      </c>
      <c r="DI85" s="515">
        <f t="shared" si="337"/>
        <v>8.8480176638323709</v>
      </c>
      <c r="DJ85" s="515">
        <f t="shared" si="338"/>
        <v>10.230434184712482</v>
      </c>
      <c r="DK85" s="516">
        <f t="shared" si="339"/>
        <v>11.281868959763178</v>
      </c>
      <c r="DL85" s="515">
        <f t="shared" si="340"/>
        <v>0</v>
      </c>
      <c r="DM85" s="515">
        <f t="shared" si="341"/>
        <v>0.43352693571428574</v>
      </c>
      <c r="DN85" s="515">
        <f t="shared" si="342"/>
        <v>1.0308289247998024</v>
      </c>
      <c r="DO85" s="515">
        <f t="shared" si="343"/>
        <v>1.2564738780483196</v>
      </c>
      <c r="DP85" s="515">
        <f t="shared" si="344"/>
        <v>1.3417165958977586</v>
      </c>
      <c r="DQ85" s="515">
        <f t="shared" si="345"/>
        <v>1.2185600544978183</v>
      </c>
      <c r="DR85" s="515">
        <f t="shared" si="346"/>
        <v>1.5852629274781371</v>
      </c>
      <c r="DS85" s="515">
        <f t="shared" si="347"/>
        <v>1.8308990500644442</v>
      </c>
      <c r="DT85" s="515">
        <f t="shared" si="348"/>
        <v>1.9954385428392216</v>
      </c>
      <c r="DU85" s="515">
        <f t="shared" si="349"/>
        <v>2.1056554132145004</v>
      </c>
      <c r="DV85" s="515">
        <f t="shared" si="350"/>
        <v>1.9682510646645919</v>
      </c>
      <c r="DW85" s="515">
        <f t="shared" si="351"/>
        <v>2.2768048503455671</v>
      </c>
      <c r="DX85" s="515">
        <f t="shared" si="352"/>
        <v>2.5248590127932822</v>
      </c>
      <c r="DY85" s="515">
        <f t="shared" si="353"/>
        <v>2.7242760038110378</v>
      </c>
      <c r="DZ85" s="515">
        <f t="shared" si="354"/>
        <v>2.8845923472828296</v>
      </c>
      <c r="EA85" s="515">
        <f t="shared" si="355"/>
        <v>3.8155718311424422</v>
      </c>
      <c r="EB85" s="515">
        <f t="shared" si="356"/>
        <v>5.8797699833808235</v>
      </c>
      <c r="EC85" s="515">
        <f t="shared" si="357"/>
        <v>7.3345439008857589</v>
      </c>
      <c r="ED85" s="515">
        <f t="shared" si="358"/>
        <v>8.3598171522728428</v>
      </c>
      <c r="EE85" s="516">
        <f t="shared" si="359"/>
        <v>9.0823935109504284</v>
      </c>
      <c r="EF85" s="276">
        <f t="shared" si="360"/>
        <v>0</v>
      </c>
      <c r="EG85" s="276">
        <f t="shared" si="361"/>
        <v>0.27223750281211673</v>
      </c>
      <c r="EH85" s="276">
        <f t="shared" si="362"/>
        <v>0.64815385000199699</v>
      </c>
      <c r="EI85" s="276">
        <f t="shared" si="363"/>
        <v>0.79131771264679562</v>
      </c>
      <c r="EJ85" s="276">
        <f t="shared" si="364"/>
        <v>0.84584019276928468</v>
      </c>
      <c r="EK85" s="276">
        <f t="shared" si="365"/>
        <v>0.3046732889358848</v>
      </c>
      <c r="EL85" s="276">
        <f t="shared" si="366"/>
        <v>0.42128384054578988</v>
      </c>
      <c r="EM85" s="276">
        <f t="shared" si="367"/>
        <v>0.50926116279644373</v>
      </c>
      <c r="EN85" s="276">
        <f t="shared" si="368"/>
        <v>0.5756360244495119</v>
      </c>
      <c r="EO85" s="276">
        <f t="shared" si="369"/>
        <v>0.62571281863645001</v>
      </c>
      <c r="EP85" s="276">
        <f t="shared" si="370"/>
        <v>0.39565890247086083</v>
      </c>
      <c r="EQ85" s="276">
        <f t="shared" si="371"/>
        <v>0.44573178224101617</v>
      </c>
      <c r="ER85" s="276">
        <f t="shared" si="372"/>
        <v>0.48769534688948446</v>
      </c>
      <c r="ES85" s="276">
        <f t="shared" si="373"/>
        <v>0.52286290198296492</v>
      </c>
      <c r="ET85" s="276">
        <f t="shared" si="374"/>
        <v>0.55233506293052503</v>
      </c>
      <c r="EU85" s="276">
        <f t="shared" si="375"/>
        <v>1.1110840279312577</v>
      </c>
      <c r="EV85" s="276">
        <f t="shared" si="376"/>
        <v>1.683243641599842</v>
      </c>
      <c r="EW85" s="276">
        <f t="shared" si="377"/>
        <v>2.1184153178669347</v>
      </c>
      <c r="EX85" s="276">
        <f t="shared" si="378"/>
        <v>2.4493970636963502</v>
      </c>
      <c r="EY85" s="277">
        <f t="shared" si="379"/>
        <v>2.7011343022317238</v>
      </c>
      <c r="EZ85" s="276">
        <f t="shared" si="380"/>
        <v>0</v>
      </c>
      <c r="FA85" s="276">
        <f t="shared" si="381"/>
        <v>0.26975188234305481</v>
      </c>
      <c r="FB85" s="276">
        <f t="shared" si="382"/>
        <v>0.64140891818005441</v>
      </c>
      <c r="FC85" s="276">
        <f t="shared" si="383"/>
        <v>0.78181115357913245</v>
      </c>
      <c r="FD85" s="276">
        <f t="shared" si="384"/>
        <v>0.83485141867370649</v>
      </c>
      <c r="FE85" s="276">
        <f t="shared" si="385"/>
        <v>0.40230692701968135</v>
      </c>
      <c r="FF85" s="276">
        <f t="shared" si="386"/>
        <v>0.52337367741369301</v>
      </c>
      <c r="FG85" s="276">
        <f t="shared" si="387"/>
        <v>0.60447030722522255</v>
      </c>
      <c r="FH85" s="276">
        <f t="shared" si="388"/>
        <v>0.65879292962472147</v>
      </c>
      <c r="FI85" s="276">
        <f t="shared" si="389"/>
        <v>0.69518096832887744</v>
      </c>
      <c r="FJ85" s="276">
        <f t="shared" si="390"/>
        <v>0.38592444289045336</v>
      </c>
      <c r="FK85" s="276">
        <f t="shared" si="391"/>
        <v>0.44642406612371338</v>
      </c>
      <c r="FL85" s="276">
        <f t="shared" si="392"/>
        <v>0.49506123755367309</v>
      </c>
      <c r="FM85" s="276">
        <f t="shared" si="393"/>
        <v>0.53416188509963669</v>
      </c>
      <c r="FN85" s="276">
        <f t="shared" si="394"/>
        <v>0.56559588081863765</v>
      </c>
      <c r="FO85" s="276">
        <f t="shared" si="395"/>
        <v>1.1264916310204802</v>
      </c>
      <c r="FP85" s="276">
        <f t="shared" si="396"/>
        <v>1.7359158657539262</v>
      </c>
      <c r="FQ85" s="276">
        <f t="shared" si="397"/>
        <v>2.1654165318717773</v>
      </c>
      <c r="FR85" s="276">
        <f t="shared" si="398"/>
        <v>2.4681134245812757</v>
      </c>
      <c r="FS85" s="277">
        <f t="shared" si="399"/>
        <v>2.6814434985114617</v>
      </c>
      <c r="FT85" s="74">
        <f>SUM($EF85:EF85)</f>
        <v>0</v>
      </c>
      <c r="FU85" s="276">
        <f>SUM($EF85:EG85)</f>
        <v>0.27223750281211673</v>
      </c>
      <c r="FV85" s="276">
        <f>SUM($EF85:EH85)</f>
        <v>0.92039135281411366</v>
      </c>
      <c r="FW85" s="276">
        <f>SUM($EF85:EI85)</f>
        <v>1.7117090654609093</v>
      </c>
      <c r="FX85" s="276">
        <f>SUM($EF85:EJ85)</f>
        <v>2.557549258230194</v>
      </c>
      <c r="FY85" s="276">
        <f>SUM($EF85:EK85)</f>
        <v>2.8622225471660787</v>
      </c>
      <c r="FZ85" s="276">
        <f>SUM($EF85:EL85)</f>
        <v>3.2835063877118684</v>
      </c>
      <c r="GA85" s="276">
        <f>SUM($EF85:EM85)</f>
        <v>3.7927675505083123</v>
      </c>
      <c r="GB85" s="276">
        <f>SUM($EF85:EN85)</f>
        <v>4.3684035749578243</v>
      </c>
      <c r="GC85" s="276">
        <f>SUM($EF85:EO85)</f>
        <v>4.9941163935942745</v>
      </c>
      <c r="GD85" s="276">
        <f>SUM($EF85:EP85)</f>
        <v>5.3897752960651353</v>
      </c>
      <c r="GE85" s="276">
        <f>SUM($EF85:EQ85)</f>
        <v>5.8355070783061516</v>
      </c>
      <c r="GF85" s="276">
        <f>SUM($EF85:ER85)</f>
        <v>6.3232024251956362</v>
      </c>
      <c r="GG85" s="276">
        <f>SUM($EF85:ES85)</f>
        <v>6.8460653271786009</v>
      </c>
      <c r="GH85" s="276">
        <f>SUM($EF85:ET85)</f>
        <v>7.398400390109126</v>
      </c>
      <c r="GI85" s="276">
        <f>SUM($EF85:EU85)</f>
        <v>8.5094844180403832</v>
      </c>
      <c r="GJ85" s="276">
        <f>SUM($EF85:EV85)</f>
        <v>10.192728059640226</v>
      </c>
      <c r="GK85" s="276">
        <f>SUM($EF85:EW85)</f>
        <v>12.311143377507161</v>
      </c>
      <c r="GL85" s="276">
        <f>SUM($EF85:EX85)</f>
        <v>14.760540441203512</v>
      </c>
      <c r="GM85" s="276">
        <f>SUM($EF85:EY85)</f>
        <v>17.461674743435236</v>
      </c>
      <c r="GN85" s="74">
        <f>SUM($EZ85:EZ85)</f>
        <v>0</v>
      </c>
      <c r="GO85" s="276">
        <f>SUM($EZ85:FA85)</f>
        <v>0.26975188234305481</v>
      </c>
      <c r="GP85" s="276">
        <f>SUM($EZ85:FB85)</f>
        <v>0.91116080052310922</v>
      </c>
      <c r="GQ85" s="276">
        <f>SUM($EZ85:FC85)</f>
        <v>1.6929719541022417</v>
      </c>
      <c r="GR85" s="276">
        <f>SUM($EZ85:FD85)</f>
        <v>2.527823372775948</v>
      </c>
      <c r="GS85" s="276">
        <f>SUM($EZ85:FE85)</f>
        <v>2.9301302997956293</v>
      </c>
      <c r="GT85" s="276">
        <f>SUM($EZ85:FF85)</f>
        <v>3.4535039772093223</v>
      </c>
      <c r="GU85" s="276">
        <f>SUM($EZ85:FG85)</f>
        <v>4.057974284434545</v>
      </c>
      <c r="GV85" s="276">
        <f>SUM($EZ85:FH85)</f>
        <v>4.7167672140592662</v>
      </c>
      <c r="GW85" s="276">
        <f>SUM($EZ85:FI85)</f>
        <v>5.4119481823881435</v>
      </c>
      <c r="GX85" s="276">
        <f>SUM($EZ85:FJ85)</f>
        <v>5.7978726252785968</v>
      </c>
      <c r="GY85" s="276">
        <f>SUM($EZ85:FK85)</f>
        <v>6.2442966914023099</v>
      </c>
      <c r="GZ85" s="276">
        <f>SUM($EZ85:FL85)</f>
        <v>6.7393579289559833</v>
      </c>
      <c r="HA85" s="276">
        <f>SUM($EZ85:FM85)</f>
        <v>7.2735198140556196</v>
      </c>
      <c r="HB85" s="276">
        <f>SUM($EZ85:FN85)</f>
        <v>7.8391156948742573</v>
      </c>
      <c r="HC85" s="276">
        <f>SUM($EZ85:FO85)</f>
        <v>8.9656073258947373</v>
      </c>
      <c r="HD85" s="276">
        <f>SUM($EZ85:FP85)</f>
        <v>10.701523191648663</v>
      </c>
      <c r="HE85" s="276">
        <f>SUM($EZ85:FQ85)</f>
        <v>12.86693972352044</v>
      </c>
      <c r="HF85" s="276">
        <f>SUM($EZ85:FR85)</f>
        <v>15.335053148101716</v>
      </c>
      <c r="HG85" s="277">
        <f>SUM($EZ85:FS85)</f>
        <v>18.016496646613177</v>
      </c>
      <c r="HH85" s="74">
        <f t="shared" si="256"/>
        <v>0</v>
      </c>
      <c r="HI85" s="276">
        <f t="shared" si="400"/>
        <v>0.60713895433074061</v>
      </c>
      <c r="HJ85" s="276">
        <f t="shared" si="401"/>
        <v>0.8383615614716009</v>
      </c>
      <c r="HK85" s="276">
        <f t="shared" si="402"/>
        <v>0.92642030596766256</v>
      </c>
      <c r="HL85" s="276">
        <f t="shared" si="403"/>
        <v>0.95995657034123516</v>
      </c>
      <c r="HM85" s="276">
        <f t="shared" si="404"/>
        <v>1.3259154285321717</v>
      </c>
      <c r="HN85" s="276">
        <f t="shared" si="405"/>
        <v>1.6842083737006674</v>
      </c>
      <c r="HO85" s="276">
        <f t="shared" si="406"/>
        <v>1.9545239966185095</v>
      </c>
      <c r="HP85" s="276">
        <f t="shared" si="407"/>
        <v>2.1584647578832832</v>
      </c>
      <c r="HQ85" s="276">
        <f t="shared" si="408"/>
        <v>2.3123287249611186</v>
      </c>
      <c r="HR85" s="276">
        <f t="shared" si="409"/>
        <v>2.3998532114245616</v>
      </c>
      <c r="HS85" s="276">
        <f t="shared" si="410"/>
        <v>2.6589671434692597</v>
      </c>
      <c r="HT85" s="276">
        <f t="shared" si="411"/>
        <v>2.8761175108654893</v>
      </c>
      <c r="HU85" s="276">
        <f t="shared" si="412"/>
        <v>3.0581003231682384</v>
      </c>
      <c r="HV85" s="276">
        <f t="shared" si="413"/>
        <v>3.2106109745234277</v>
      </c>
      <c r="HW85" s="276">
        <f t="shared" si="414"/>
        <v>5.2800135473116452</v>
      </c>
      <c r="HX85" s="276">
        <f t="shared" si="415"/>
        <v>7.0976017444588484</v>
      </c>
      <c r="HY85" s="276">
        <f t="shared" si="416"/>
        <v>8.4800182653389591</v>
      </c>
      <c r="HZ85" s="276">
        <f t="shared" si="417"/>
        <v>9.5314530403896551</v>
      </c>
      <c r="IA85" s="277">
        <f t="shared" si="418"/>
        <v>10.331150576904976</v>
      </c>
      <c r="IB85" s="276">
        <f t="shared" si="419"/>
        <v>0</v>
      </c>
      <c r="IC85" s="276">
        <f t="shared" si="420"/>
        <v>0.59730198908551668</v>
      </c>
      <c r="ID85" s="276">
        <f t="shared" si="421"/>
        <v>0.82294694233403387</v>
      </c>
      <c r="IE85" s="276">
        <f t="shared" si="422"/>
        <v>0.9081896601834728</v>
      </c>
      <c r="IF85" s="276">
        <f t="shared" si="423"/>
        <v>0.9403921129383378</v>
      </c>
      <c r="IG85" s="276">
        <f t="shared" si="424"/>
        <v>1.2007580274781371</v>
      </c>
      <c r="IH85" s="276">
        <f t="shared" si="425"/>
        <v>1.4463941500644442</v>
      </c>
      <c r="II85" s="276">
        <f t="shared" si="426"/>
        <v>1.6109336428392216</v>
      </c>
      <c r="IJ85" s="276">
        <f t="shared" si="427"/>
        <v>1.7211505132145002</v>
      </c>
      <c r="IK85" s="276">
        <f t="shared" si="428"/>
        <v>1.7949793448856226</v>
      </c>
      <c r="IL85" s="276">
        <f t="shared" si="429"/>
        <v>1.9295657360598528</v>
      </c>
      <c r="IM85" s="276">
        <f t="shared" si="430"/>
        <v>2.1776198985075679</v>
      </c>
      <c r="IN85" s="276">
        <f t="shared" si="431"/>
        <v>2.3770368895253235</v>
      </c>
      <c r="IO85" s="276">
        <f t="shared" si="432"/>
        <v>2.5373532329971153</v>
      </c>
      <c r="IP85" s="276">
        <f t="shared" si="433"/>
        <v>2.6662355807499063</v>
      </c>
      <c r="IQ85" s="276">
        <f t="shared" si="434"/>
        <v>4.2844250917513929</v>
      </c>
      <c r="IR85" s="276">
        <f t="shared" si="435"/>
        <v>5.7391990092563283</v>
      </c>
      <c r="IS85" s="276">
        <f t="shared" si="436"/>
        <v>6.7644722606434122</v>
      </c>
      <c r="IT85" s="276">
        <f t="shared" si="437"/>
        <v>7.4870486193209977</v>
      </c>
      <c r="IU85" s="277">
        <f t="shared" si="438"/>
        <v>7.9962949040683977</v>
      </c>
      <c r="IV85" s="74">
        <f t="shared" si="261"/>
        <v>0.26408038133191425</v>
      </c>
      <c r="IW85" s="275">
        <f t="shared" si="262"/>
        <v>0.90923440502332709</v>
      </c>
      <c r="IX85" s="275">
        <f t="shared" si="263"/>
        <v>1.5762103599808364</v>
      </c>
      <c r="IY85" s="275">
        <f t="shared" si="264"/>
        <v>4.748232525342166</v>
      </c>
      <c r="IZ85" s="275">
        <f t="shared" si="265"/>
        <v>0.9165083821120259</v>
      </c>
      <c r="JA85" s="275">
        <f t="shared" si="266"/>
        <v>1.8744394179195609</v>
      </c>
      <c r="JB85" s="74">
        <f t="shared" si="267"/>
        <v>0.26283121366789841</v>
      </c>
      <c r="JC85" s="275">
        <f t="shared" si="268"/>
        <v>0.77231777103382504</v>
      </c>
      <c r="JD85" s="275">
        <f t="shared" si="269"/>
        <v>1.3091357071263376</v>
      </c>
      <c r="JE85" s="275">
        <f t="shared" si="270"/>
        <v>4.1373424250581294</v>
      </c>
      <c r="JF85" s="275">
        <f t="shared" si="271"/>
        <v>0.78142823060935374</v>
      </c>
      <c r="JG85" s="275">
        <f t="shared" si="272"/>
        <v>1.6204067792215477</v>
      </c>
      <c r="JH85" s="524">
        <f t="shared" si="273"/>
        <v>25.200358868026814</v>
      </c>
      <c r="JI85" s="525">
        <f t="shared" si="274"/>
        <v>62.200153622226352</v>
      </c>
      <c r="JJ85" s="524">
        <f t="shared" si="275"/>
        <v>21.257587754014466</v>
      </c>
      <c r="JK85" s="525">
        <f t="shared" si="276"/>
        <v>50.640993656777312</v>
      </c>
      <c r="JL85" s="524">
        <f t="shared" si="277"/>
        <v>46.457946622041277</v>
      </c>
      <c r="JM85" s="525">
        <f t="shared" si="278"/>
        <v>112.84114727900366</v>
      </c>
      <c r="JN85" s="7">
        <f t="shared" si="439"/>
        <v>15.237516084983383</v>
      </c>
      <c r="JO85" s="7">
        <f t="shared" si="440"/>
        <v>35.478171390048416</v>
      </c>
    </row>
    <row r="86" spans="1:275" s="3" customFormat="1" ht="13.5" customHeight="1" x14ac:dyDescent="0.2">
      <c r="A86" s="3" t="str">
        <f>'2021 estimates'!B86</f>
        <v>Guinea-Bissau</v>
      </c>
      <c r="B86" s="3" t="str">
        <f>VLOOKUP(A86,'2021 estimates'!$B$4:$C$218,2)</f>
        <v>AFR</v>
      </c>
      <c r="C86" s="371" t="str">
        <f>VLOOKUP(A86,'2021 estimates'!$B$4:$F$218,4,FALSE)</f>
        <v>Sub-Saharan Africa</v>
      </c>
      <c r="D86" s="695">
        <f>'2021 estimates'!Q86</f>
        <v>52.323206293495801</v>
      </c>
      <c r="E86" s="4">
        <f>'2021 estimates'!R86</f>
        <v>53.737821495513607</v>
      </c>
      <c r="F86" s="47">
        <f>1000*'2021 estimates'!G86/5</f>
        <v>31104.799999999999</v>
      </c>
      <c r="G86" s="47">
        <f t="shared" si="279"/>
        <v>31104.799999999999</v>
      </c>
      <c r="H86" s="47">
        <f>1000*'2021 estimates'!H86/5</f>
        <v>28469.599999999999</v>
      </c>
      <c r="I86" s="47">
        <f>1000*'2021 estimates'!I86/5</f>
        <v>25045.4</v>
      </c>
      <c r="J86" s="47">
        <f>1000*'2021 estimates'!J86/5</f>
        <v>21323.599999999999</v>
      </c>
      <c r="K86" s="47">
        <f>1000*'2021 estimates'!K86/5</f>
        <v>30540.799999999999</v>
      </c>
      <c r="L86" s="73">
        <f t="shared" si="280"/>
        <v>30540.799999999999</v>
      </c>
      <c r="M86" s="47">
        <f>1000*'2021 estimates'!L86/5</f>
        <v>28060.6</v>
      </c>
      <c r="N86" s="47">
        <f>1000*'2021 estimates'!M86/5</f>
        <v>24829</v>
      </c>
      <c r="O86" s="47">
        <f>1000*'2021 estimates'!N86/5</f>
        <v>21286</v>
      </c>
      <c r="P86" s="22">
        <v>0</v>
      </c>
      <c r="Q86" s="124">
        <f>IF('2021 estimates'!AD86&lt;&gt;"",'2021 estimates'!AD86*5/4,IF('2021 estimates'!AL86&lt;&gt;"",'2021 estimates'!AL86*15/14,'2021 estimates'!AN86*15/14))/100000</f>
        <v>4.0714285714285717E-6</v>
      </c>
      <c r="R86" s="124">
        <f>IF('2021 estimates'!AE86&lt;&gt;"",'2021 estimates'!AE86,IF('2021 estimates'!AL86&lt;&gt;"",'2021 estimates'!AL86*15/14,'2021 estimates'!AN86*15/14))/100000</f>
        <v>4.0714285714285717E-6</v>
      </c>
      <c r="S86" s="124">
        <f>IF('2021 estimates'!AF86&lt;&gt;"",'2021 estimates'!AF86,IF('2021 estimates'!AL86&lt;&gt;"",'2021 estimates'!AL86*15/14,'2021 estimates'!AN86*15/14))/100000</f>
        <v>4.0714285714285717E-6</v>
      </c>
      <c r="T86" s="124">
        <f>IF('2021 estimates'!AG86&lt;&gt;"",'2021 estimates'!AG86,'2021 estimates'!$AP86)/100000</f>
        <v>2.2463318665579138E-5</v>
      </c>
      <c r="U86" s="22">
        <v>0</v>
      </c>
      <c r="V86" s="124">
        <f>IF('2021 estimates'!AH86&lt;&gt;"",'2021 estimates'!AH86*5/4,IF('2021 estimates'!AM86&lt;&gt;"",'2021 estimates'!AM86*15/14,'2021 estimates'!AN86*15/14))/100000</f>
        <v>4.0714285714285717E-6</v>
      </c>
      <c r="W86" s="124">
        <f>IF('2021 estimates'!AI86&lt;&gt;"",'2021 estimates'!AI86,IF('2021 estimates'!AM86&lt;&gt;"",'2021 estimates'!AM86*15/14,'2021 estimates'!AN86*15/14))/100000</f>
        <v>4.0714285714285717E-6</v>
      </c>
      <c r="X86" s="124">
        <f>IF('2021 estimates'!AJ86&lt;&gt;"",'2021 estimates'!AJ86,IF('2021 estimates'!AM86&lt;&gt;"",'2021 estimates'!AM86*15/14,'2021 estimates'!AN86*15/14))/100000</f>
        <v>4.0714285714285717E-6</v>
      </c>
      <c r="Y86" s="124">
        <f>IF('2021 estimates'!AK86&lt;&gt;"",'2021 estimates'!AK86,'2021 estimates'!$AQ86)/100000</f>
        <v>2.2463318665579138E-5</v>
      </c>
      <c r="Z86" s="81">
        <f>VLOOKUP($A86,'Mortality-WHO Global Health Obs'!$B$3:$Q$218,7,FALSE)</f>
        <v>6.8570000000000006E-2</v>
      </c>
      <c r="AA86" s="82">
        <f>VLOOKUP($A86,'Mortality-WHO Global Health Obs'!$B$3:$Q$218,9,FALSE)</f>
        <v>8.7899999999999992E-3</v>
      </c>
      <c r="AB86" s="82">
        <f>VLOOKUP($A86,'Mortality-WHO Global Health Obs'!$B$3:$Q$218,11,FALSE)</f>
        <v>2.5500000000000002E-3</v>
      </c>
      <c r="AC86" s="82">
        <f>VLOOKUP($A86,'Mortality-WHO Global Health Obs'!$B$3:$Q$218,13,FALSE)</f>
        <v>1.5399999999999999E-3</v>
      </c>
      <c r="AD86" s="82">
        <f>VLOOKUP($A86,'Mortality-WHO Global Health Obs'!$B$3:$Q$218,15,FALSE)</f>
        <v>1.7600000000000001E-3</v>
      </c>
      <c r="AE86" s="81">
        <f>VLOOKUP($A86,'Mortality-WHO Global Health Obs'!$B$3:$Q$218,8,FALSE)</f>
        <v>5.5079999999999997E-2</v>
      </c>
      <c r="AF86" s="82">
        <f>VLOOKUP($A86,'Mortality-WHO Global Health Obs'!$B$3:$Q$218,10,FALSE)</f>
        <v>8.0199999999999994E-3</v>
      </c>
      <c r="AG86" s="82">
        <f>VLOOKUP($A86,'Mortality-WHO Global Health Obs'!$B$3:$Q$218,12,FALSE)</f>
        <v>2.6700000000000001E-3</v>
      </c>
      <c r="AH86" s="82">
        <f>VLOOKUP($A86,'Mortality-WHO Global Health Obs'!$B$3:$Q$218,14,FALSE)</f>
        <v>1.5200000000000001E-3</v>
      </c>
      <c r="AI86" s="82">
        <f>VLOOKUP($A86,'Mortality-WHO Global Health Obs'!$B$3:$Q$218,16,FALSE)</f>
        <v>1.72E-3</v>
      </c>
      <c r="AJ86" s="81">
        <f t="shared" si="281"/>
        <v>3.6848024199473683</v>
      </c>
      <c r="AK86" s="82">
        <f t="shared" si="281"/>
        <v>0.47235545094556458</v>
      </c>
      <c r="AL86" s="82">
        <f t="shared" si="281"/>
        <v>0.13703144481355972</v>
      </c>
      <c r="AM86" s="82">
        <f t="shared" si="281"/>
        <v>8.2756245103090945E-2</v>
      </c>
      <c r="AN86" s="82">
        <f t="shared" si="281"/>
        <v>9.4578565832103959E-2</v>
      </c>
      <c r="AO86" s="81">
        <f t="shared" si="257"/>
        <v>2.9598792079728895</v>
      </c>
      <c r="AP86" s="82">
        <f t="shared" si="257"/>
        <v>0.43097732839401909</v>
      </c>
      <c r="AQ86" s="82">
        <f t="shared" si="257"/>
        <v>0.14347998339302134</v>
      </c>
      <c r="AR86" s="82">
        <f t="shared" si="257"/>
        <v>8.1681488673180688E-2</v>
      </c>
      <c r="AS86" s="82">
        <f t="shared" si="257"/>
        <v>9.2429052972283404E-2</v>
      </c>
      <c r="AT86" s="272">
        <f t="shared" si="258"/>
        <v>0</v>
      </c>
      <c r="AU86" s="266">
        <f t="shared" si="248"/>
        <v>0.12664097142857142</v>
      </c>
      <c r="AV86" s="266">
        <f t="shared" si="249"/>
        <v>0.11591194285714286</v>
      </c>
      <c r="AW86" s="266">
        <f t="shared" si="250"/>
        <v>0.10197055714285716</v>
      </c>
      <c r="AX86" s="266">
        <f t="shared" si="251"/>
        <v>0.47899882189734327</v>
      </c>
      <c r="AY86" s="272">
        <f t="shared" si="259"/>
        <v>0</v>
      </c>
      <c r="AZ86" s="266">
        <f t="shared" si="252"/>
        <v>0.12434468571428572</v>
      </c>
      <c r="BA86" s="266">
        <f t="shared" si="253"/>
        <v>0.11424672857142858</v>
      </c>
      <c r="BB86" s="266">
        <f t="shared" si="254"/>
        <v>0.1010895</v>
      </c>
      <c r="BC86" s="266">
        <f t="shared" si="255"/>
        <v>0.47815420111551754</v>
      </c>
      <c r="BD86" s="74">
        <f t="shared" si="260"/>
        <v>0</v>
      </c>
      <c r="BE86" s="515">
        <f t="shared" si="282"/>
        <v>0</v>
      </c>
      <c r="BF86" s="515">
        <f t="shared" si="283"/>
        <v>0.10280282458904262</v>
      </c>
      <c r="BG86" s="515">
        <f t="shared" si="284"/>
        <v>0.16690365881228753</v>
      </c>
      <c r="BH86" s="515">
        <f t="shared" si="285"/>
        <v>0.20687256982753871</v>
      </c>
      <c r="BI86" s="515">
        <f t="shared" si="286"/>
        <v>0.21215682186639431</v>
      </c>
      <c r="BJ86" s="515">
        <f t="shared" si="287"/>
        <v>0.29347887878880652</v>
      </c>
      <c r="BK86" s="515">
        <f t="shared" si="288"/>
        <v>0.36438706142333116</v>
      </c>
      <c r="BL86" s="515">
        <f t="shared" si="289"/>
        <v>0.42621494127305259</v>
      </c>
      <c r="BM86" s="515">
        <f t="shared" si="290"/>
        <v>0.48012531641853484</v>
      </c>
      <c r="BN86" s="515">
        <f t="shared" si="291"/>
        <v>0.46373092012237255</v>
      </c>
      <c r="BO86" s="515">
        <f t="shared" si="292"/>
        <v>0.52482040808954078</v>
      </c>
      <c r="BP86" s="515">
        <f t="shared" si="293"/>
        <v>0.58105789491543758</v>
      </c>
      <c r="BQ86" s="515">
        <f t="shared" si="294"/>
        <v>0.63282874829356128</v>
      </c>
      <c r="BR86" s="515">
        <f t="shared" si="295"/>
        <v>0.68048772828668869</v>
      </c>
      <c r="BS86" s="515">
        <f t="shared" si="296"/>
        <v>0.61671976250070282</v>
      </c>
      <c r="BT86" s="515">
        <f t="shared" si="297"/>
        <v>1.0184501605535423</v>
      </c>
      <c r="BU86" s="515">
        <f t="shared" si="298"/>
        <v>1.3839269034319532</v>
      </c>
      <c r="BV86" s="515">
        <f t="shared" si="299"/>
        <v>1.7164216567103525</v>
      </c>
      <c r="BW86" s="516">
        <f t="shared" si="300"/>
        <v>2.018910838612805</v>
      </c>
      <c r="BX86" s="515">
        <v>0</v>
      </c>
      <c r="BY86" s="515">
        <f t="shared" si="301"/>
        <v>0</v>
      </c>
      <c r="BZ86" s="515">
        <f t="shared" si="302"/>
        <v>0.10257650988357098</v>
      </c>
      <c r="CA86" s="515">
        <f t="shared" si="303"/>
        <v>0.16923828017984188</v>
      </c>
      <c r="CB86" s="515">
        <f t="shared" si="304"/>
        <v>0.21256000777689787</v>
      </c>
      <c r="CC86" s="515">
        <f t="shared" si="305"/>
        <v>0.22116544547234393</v>
      </c>
      <c r="CD86" s="515">
        <f t="shared" si="306"/>
        <v>0.29821557443818919</v>
      </c>
      <c r="CE86" s="515">
        <f t="shared" si="307"/>
        <v>0.36496703994288859</v>
      </c>
      <c r="CF86" s="515">
        <f t="shared" si="308"/>
        <v>0.42279638048818757</v>
      </c>
      <c r="CG86" s="515">
        <f t="shared" si="309"/>
        <v>0.47289614388092865</v>
      </c>
      <c r="CH86" s="515">
        <f t="shared" si="310"/>
        <v>0.45683983176562937</v>
      </c>
      <c r="CI86" s="515">
        <f t="shared" si="311"/>
        <v>0.51813284584459818</v>
      </c>
      <c r="CJ86" s="515">
        <f t="shared" si="312"/>
        <v>0.57461836939367561</v>
      </c>
      <c r="CK86" s="515">
        <f t="shared" si="313"/>
        <v>0.62667347581253496</v>
      </c>
      <c r="CL86" s="515">
        <f t="shared" si="314"/>
        <v>0.67464566291503081</v>
      </c>
      <c r="CM86" s="515">
        <f t="shared" si="315"/>
        <v>0.61627738554140377</v>
      </c>
      <c r="CN86" s="515">
        <f t="shared" si="316"/>
        <v>1.0189156681708391</v>
      </c>
      <c r="CO86" s="515">
        <f t="shared" si="317"/>
        <v>1.3860065839195732</v>
      </c>
      <c r="CP86" s="515">
        <f t="shared" si="318"/>
        <v>1.7206884714569923</v>
      </c>
      <c r="CQ86" s="516">
        <f t="shared" si="319"/>
        <v>2.0258225977459667</v>
      </c>
      <c r="CR86" s="515">
        <f t="shared" si="320"/>
        <v>0</v>
      </c>
      <c r="CS86" s="515">
        <f t="shared" si="321"/>
        <v>6.332048571428571E-2</v>
      </c>
      <c r="CT86" s="515">
        <f t="shared" si="322"/>
        <v>0.16612331030332833</v>
      </c>
      <c r="CU86" s="515">
        <f t="shared" si="323"/>
        <v>0.23022414452657325</v>
      </c>
      <c r="CV86" s="515">
        <f t="shared" si="324"/>
        <v>0.27019305554182443</v>
      </c>
      <c r="CW86" s="515">
        <f t="shared" si="325"/>
        <v>0.27011279329496574</v>
      </c>
      <c r="CX86" s="515">
        <f t="shared" si="326"/>
        <v>0.35143485021737797</v>
      </c>
      <c r="CY86" s="515">
        <f t="shared" si="327"/>
        <v>0.42234303285190261</v>
      </c>
      <c r="CZ86" s="515">
        <f t="shared" si="328"/>
        <v>0.48417091270162405</v>
      </c>
      <c r="DA86" s="515">
        <f t="shared" si="329"/>
        <v>0.53808128784710629</v>
      </c>
      <c r="DB86" s="515">
        <f t="shared" si="330"/>
        <v>0.51471619869380114</v>
      </c>
      <c r="DC86" s="515">
        <f t="shared" si="331"/>
        <v>0.57580568666096932</v>
      </c>
      <c r="DD86" s="515">
        <f t="shared" si="332"/>
        <v>0.63204317348686612</v>
      </c>
      <c r="DE86" s="515">
        <f t="shared" si="333"/>
        <v>0.68381402686498982</v>
      </c>
      <c r="DF86" s="515">
        <f t="shared" si="334"/>
        <v>0.73147300685811723</v>
      </c>
      <c r="DG86" s="515">
        <f t="shared" si="335"/>
        <v>0.85621917344937448</v>
      </c>
      <c r="DH86" s="515">
        <f t="shared" si="336"/>
        <v>1.257949571502214</v>
      </c>
      <c r="DI86" s="515">
        <f t="shared" si="337"/>
        <v>1.6234263143806249</v>
      </c>
      <c r="DJ86" s="515">
        <f t="shared" si="338"/>
        <v>1.9559210676590242</v>
      </c>
      <c r="DK86" s="516">
        <f t="shared" si="339"/>
        <v>2.2584102495614764</v>
      </c>
      <c r="DL86" s="515">
        <f t="shared" si="340"/>
        <v>0</v>
      </c>
      <c r="DM86" s="515">
        <f t="shared" si="341"/>
        <v>6.2172342857142862E-2</v>
      </c>
      <c r="DN86" s="515">
        <f t="shared" si="342"/>
        <v>0.16474885274071382</v>
      </c>
      <c r="DO86" s="515">
        <f t="shared" si="343"/>
        <v>0.23141062303698473</v>
      </c>
      <c r="DP86" s="515">
        <f t="shared" si="344"/>
        <v>0.27473235063404072</v>
      </c>
      <c r="DQ86" s="515">
        <f t="shared" si="345"/>
        <v>0.2782888097580582</v>
      </c>
      <c r="DR86" s="515">
        <f t="shared" si="346"/>
        <v>0.35533893872390349</v>
      </c>
      <c r="DS86" s="515">
        <f t="shared" si="347"/>
        <v>0.42209040422860289</v>
      </c>
      <c r="DT86" s="515">
        <f t="shared" si="348"/>
        <v>0.47991974477390187</v>
      </c>
      <c r="DU86" s="515">
        <f t="shared" si="349"/>
        <v>0.53001950816664289</v>
      </c>
      <c r="DV86" s="515">
        <f t="shared" si="350"/>
        <v>0.50738458176562939</v>
      </c>
      <c r="DW86" s="515">
        <f t="shared" si="351"/>
        <v>0.5686775958445982</v>
      </c>
      <c r="DX86" s="515">
        <f t="shared" si="352"/>
        <v>0.62516311939367564</v>
      </c>
      <c r="DY86" s="515">
        <f t="shared" si="353"/>
        <v>0.67721822581253499</v>
      </c>
      <c r="DZ86" s="515">
        <f t="shared" si="354"/>
        <v>0.72519041291503084</v>
      </c>
      <c r="EA86" s="515">
        <f t="shared" si="355"/>
        <v>0.85535448609916254</v>
      </c>
      <c r="EB86" s="515">
        <f t="shared" si="356"/>
        <v>1.2579927687285979</v>
      </c>
      <c r="EC86" s="515">
        <f t="shared" si="357"/>
        <v>1.625083684477332</v>
      </c>
      <c r="ED86" s="515">
        <f t="shared" si="358"/>
        <v>1.9597655720147511</v>
      </c>
      <c r="EE86" s="516">
        <f t="shared" si="359"/>
        <v>2.2648996983037257</v>
      </c>
      <c r="EF86" s="276">
        <f t="shared" si="360"/>
        <v>0</v>
      </c>
      <c r="EG86" s="276">
        <f t="shared" si="361"/>
        <v>2.3838146839528795E-2</v>
      </c>
      <c r="EH86" s="276">
        <f t="shared" si="362"/>
        <v>6.2540137205326543E-2</v>
      </c>
      <c r="EI86" s="276">
        <f t="shared" si="363"/>
        <v>8.6672060413320248E-2</v>
      </c>
      <c r="EJ86" s="276">
        <f t="shared" si="364"/>
        <v>0.1017190828587381</v>
      </c>
      <c r="EK86" s="276">
        <f t="shared" si="365"/>
        <v>3.4589885934730683E-2</v>
      </c>
      <c r="EL86" s="276">
        <f t="shared" si="366"/>
        <v>4.5003760222618185E-2</v>
      </c>
      <c r="EM86" s="276">
        <f t="shared" si="367"/>
        <v>5.4084063007421419E-2</v>
      </c>
      <c r="EN86" s="276">
        <f t="shared" si="368"/>
        <v>6.2001567711660682E-2</v>
      </c>
      <c r="EO86" s="276">
        <f t="shared" si="369"/>
        <v>6.8905178992835506E-2</v>
      </c>
      <c r="EP86" s="276">
        <f t="shared" si="370"/>
        <v>4.0881069175688907E-2</v>
      </c>
      <c r="EQ86" s="276">
        <f t="shared" si="371"/>
        <v>4.5733070316960341E-2</v>
      </c>
      <c r="ER86" s="276">
        <f t="shared" si="372"/>
        <v>5.019970376473349E-2</v>
      </c>
      <c r="ES86" s="276">
        <f t="shared" si="373"/>
        <v>5.4311577149729819E-2</v>
      </c>
      <c r="ET86" s="276">
        <f t="shared" si="374"/>
        <v>5.8096867107353373E-2</v>
      </c>
      <c r="EU86" s="276">
        <f t="shared" si="375"/>
        <v>7.7268423844503747E-2</v>
      </c>
      <c r="EV86" s="276">
        <f t="shared" si="376"/>
        <v>0.11352207901893248</v>
      </c>
      <c r="EW86" s="276">
        <f t="shared" si="377"/>
        <v>0.14650406861894405</v>
      </c>
      <c r="EX86" s="276">
        <f t="shared" si="378"/>
        <v>0.17650963999489047</v>
      </c>
      <c r="EY86" s="277">
        <f t="shared" si="379"/>
        <v>0.20380739627083988</v>
      </c>
      <c r="EZ86" s="276">
        <f t="shared" si="380"/>
        <v>0</v>
      </c>
      <c r="FA86" s="276">
        <f t="shared" si="381"/>
        <v>2.1768175830714744E-2</v>
      </c>
      <c r="FB86" s="276">
        <f t="shared" si="382"/>
        <v>5.7682915418014818E-2</v>
      </c>
      <c r="FC86" s="276">
        <f t="shared" si="383"/>
        <v>8.1022958117229704E-2</v>
      </c>
      <c r="FD86" s="276">
        <f t="shared" si="384"/>
        <v>9.6191036723981119E-2</v>
      </c>
      <c r="FE86" s="276">
        <f t="shared" si="385"/>
        <v>3.7196599605583282E-2</v>
      </c>
      <c r="FF86" s="276">
        <f t="shared" si="386"/>
        <v>4.7495263066729201E-2</v>
      </c>
      <c r="FG86" s="276">
        <f t="shared" si="387"/>
        <v>5.6417388026129625E-2</v>
      </c>
      <c r="FH86" s="276">
        <f t="shared" si="388"/>
        <v>6.4146965178687496E-2</v>
      </c>
      <c r="FI86" s="276">
        <f t="shared" si="389"/>
        <v>7.0843392681016429E-2</v>
      </c>
      <c r="FJ86" s="276">
        <f t="shared" si="390"/>
        <v>3.9796485921031119E-2</v>
      </c>
      <c r="FK86" s="276">
        <f t="shared" si="391"/>
        <v>4.4603976450922657E-2</v>
      </c>
      <c r="FL86" s="276">
        <f t="shared" si="392"/>
        <v>4.9034393581140645E-2</v>
      </c>
      <c r="FM86" s="276">
        <f t="shared" si="393"/>
        <v>5.3117312897504161E-2</v>
      </c>
      <c r="FN86" s="276">
        <f t="shared" si="394"/>
        <v>5.6879990237801048E-2</v>
      </c>
      <c r="FO86" s="276">
        <f t="shared" si="395"/>
        <v>7.5515918486082217E-2</v>
      </c>
      <c r="FP86" s="276">
        <f t="shared" si="396"/>
        <v>0.11106328536678342</v>
      </c>
      <c r="FQ86" s="276">
        <f t="shared" si="397"/>
        <v>0.1434723135780985</v>
      </c>
      <c r="FR86" s="276">
        <f t="shared" si="398"/>
        <v>0.17302007482654289</v>
      </c>
      <c r="FS86" s="277">
        <f t="shared" si="399"/>
        <v>0.19995917923604353</v>
      </c>
      <c r="FT86" s="74">
        <f>SUM($EF86:EF86)</f>
        <v>0</v>
      </c>
      <c r="FU86" s="276">
        <f>SUM($EF86:EG86)</f>
        <v>2.3838146839528795E-2</v>
      </c>
      <c r="FV86" s="276">
        <f>SUM($EF86:EH86)</f>
        <v>8.6378284044855341E-2</v>
      </c>
      <c r="FW86" s="276">
        <f>SUM($EF86:EI86)</f>
        <v>0.17305034445817558</v>
      </c>
      <c r="FX86" s="276">
        <f>SUM($EF86:EJ86)</f>
        <v>0.27476942731691367</v>
      </c>
      <c r="FY86" s="276">
        <f>SUM($EF86:EK86)</f>
        <v>0.30935931325164434</v>
      </c>
      <c r="FZ86" s="276">
        <f>SUM($EF86:EL86)</f>
        <v>0.35436307347426255</v>
      </c>
      <c r="GA86" s="276">
        <f>SUM($EF86:EM86)</f>
        <v>0.40844713648168396</v>
      </c>
      <c r="GB86" s="276">
        <f>SUM($EF86:EN86)</f>
        <v>0.47044870419334461</v>
      </c>
      <c r="GC86" s="276">
        <f>SUM($EF86:EO86)</f>
        <v>0.53935388318618016</v>
      </c>
      <c r="GD86" s="276">
        <f>SUM($EF86:EP86)</f>
        <v>0.58023495236186906</v>
      </c>
      <c r="GE86" s="276">
        <f>SUM($EF86:EQ86)</f>
        <v>0.62596802267882945</v>
      </c>
      <c r="GF86" s="276">
        <f>SUM($EF86:ER86)</f>
        <v>0.67616772644356293</v>
      </c>
      <c r="GG86" s="276">
        <f>SUM($EF86:ES86)</f>
        <v>0.73047930359329272</v>
      </c>
      <c r="GH86" s="276">
        <f>SUM($EF86:ET86)</f>
        <v>0.78857617070064612</v>
      </c>
      <c r="GI86" s="276">
        <f>SUM($EF86:EU86)</f>
        <v>0.86584459454514984</v>
      </c>
      <c r="GJ86" s="276">
        <f>SUM($EF86:EV86)</f>
        <v>0.97936667356408236</v>
      </c>
      <c r="GK86" s="276">
        <f>SUM($EF86:EW86)</f>
        <v>1.1258707421830265</v>
      </c>
      <c r="GL86" s="276">
        <f>SUM($EF86:EX86)</f>
        <v>1.302380382177917</v>
      </c>
      <c r="GM86" s="276">
        <f>SUM($EF86:EY86)</f>
        <v>1.5061877784487567</v>
      </c>
      <c r="GN86" s="74">
        <f>SUM($EZ86:EZ86)</f>
        <v>0</v>
      </c>
      <c r="GO86" s="276">
        <f>SUM($EZ86:FA86)</f>
        <v>2.1768175830714744E-2</v>
      </c>
      <c r="GP86" s="276">
        <f>SUM($EZ86:FB86)</f>
        <v>7.9451091248729566E-2</v>
      </c>
      <c r="GQ86" s="276">
        <f>SUM($EZ86:FC86)</f>
        <v>0.16047404936595927</v>
      </c>
      <c r="GR86" s="276">
        <f>SUM($EZ86:FD86)</f>
        <v>0.25666508608994038</v>
      </c>
      <c r="GS86" s="276">
        <f>SUM($EZ86:FE86)</f>
        <v>0.29386168569552368</v>
      </c>
      <c r="GT86" s="276">
        <f>SUM($EZ86:FF86)</f>
        <v>0.34135694876225287</v>
      </c>
      <c r="GU86" s="276">
        <f>SUM($EZ86:FG86)</f>
        <v>0.39777433678838248</v>
      </c>
      <c r="GV86" s="276">
        <f>SUM($EZ86:FH86)</f>
        <v>0.46192130196706999</v>
      </c>
      <c r="GW86" s="276">
        <f>SUM($EZ86:FI86)</f>
        <v>0.5327646946480864</v>
      </c>
      <c r="GX86" s="276">
        <f>SUM($EZ86:FJ86)</f>
        <v>0.57256118056911753</v>
      </c>
      <c r="GY86" s="276">
        <f>SUM($EZ86:FK86)</f>
        <v>0.61716515702004016</v>
      </c>
      <c r="GZ86" s="276">
        <f>SUM($EZ86:FL86)</f>
        <v>0.66619955060118086</v>
      </c>
      <c r="HA86" s="276">
        <f>SUM($EZ86:FM86)</f>
        <v>0.71931686349868507</v>
      </c>
      <c r="HB86" s="276">
        <f>SUM($EZ86:FN86)</f>
        <v>0.77619685373648606</v>
      </c>
      <c r="HC86" s="276">
        <f>SUM($EZ86:FO86)</f>
        <v>0.85171277222256825</v>
      </c>
      <c r="HD86" s="276">
        <f>SUM($EZ86:FP86)</f>
        <v>0.9627760575893517</v>
      </c>
      <c r="HE86" s="276">
        <f>SUM($EZ86:FQ86)</f>
        <v>1.1062483711674502</v>
      </c>
      <c r="HF86" s="276">
        <f>SUM($EZ86:FR86)</f>
        <v>1.2792684459939931</v>
      </c>
      <c r="HG86" s="277">
        <f>SUM($EZ86:FS86)</f>
        <v>1.4792276252300367</v>
      </c>
      <c r="HH86" s="74">
        <f t="shared" si="256"/>
        <v>0</v>
      </c>
      <c r="HI86" s="276">
        <f t="shared" si="400"/>
        <v>0.10280282458904262</v>
      </c>
      <c r="HJ86" s="276">
        <f t="shared" si="401"/>
        <v>0.16690365881228753</v>
      </c>
      <c r="HK86" s="276">
        <f t="shared" si="402"/>
        <v>0.20687256982753871</v>
      </c>
      <c r="HL86" s="276">
        <f t="shared" si="403"/>
        <v>0.23179445839737201</v>
      </c>
      <c r="HM86" s="276">
        <f t="shared" si="404"/>
        <v>0.29347887878880652</v>
      </c>
      <c r="HN86" s="276">
        <f t="shared" si="405"/>
        <v>0.36438706142333116</v>
      </c>
      <c r="HO86" s="276">
        <f t="shared" si="406"/>
        <v>0.42621494127305259</v>
      </c>
      <c r="HP86" s="276">
        <f t="shared" si="407"/>
        <v>0.48012531641853484</v>
      </c>
      <c r="HQ86" s="276">
        <f t="shared" si="408"/>
        <v>0.5271320802828422</v>
      </c>
      <c r="HR86" s="276">
        <f t="shared" si="409"/>
        <v>0.52482040808954078</v>
      </c>
      <c r="HS86" s="276">
        <f t="shared" si="410"/>
        <v>0.58105789491543758</v>
      </c>
      <c r="HT86" s="276">
        <f t="shared" si="411"/>
        <v>0.63282874829356128</v>
      </c>
      <c r="HU86" s="276">
        <f t="shared" si="412"/>
        <v>0.68048772828668869</v>
      </c>
      <c r="HV86" s="276">
        <f t="shared" si="413"/>
        <v>0.72436141832219247</v>
      </c>
      <c r="HW86" s="276">
        <f t="shared" si="414"/>
        <v>1.0184501605535423</v>
      </c>
      <c r="HX86" s="276">
        <f t="shared" si="415"/>
        <v>1.3839269034319532</v>
      </c>
      <c r="HY86" s="276">
        <f t="shared" si="416"/>
        <v>1.7164216567103525</v>
      </c>
      <c r="HZ86" s="276">
        <f t="shared" si="417"/>
        <v>2.018910838612805</v>
      </c>
      <c r="IA86" s="277">
        <f t="shared" si="418"/>
        <v>2.2941022642393083</v>
      </c>
      <c r="IB86" s="276">
        <f t="shared" si="419"/>
        <v>0</v>
      </c>
      <c r="IC86" s="276">
        <f t="shared" si="420"/>
        <v>0.10257650988357098</v>
      </c>
      <c r="ID86" s="276">
        <f t="shared" si="421"/>
        <v>0.16923828017984188</v>
      </c>
      <c r="IE86" s="276">
        <f t="shared" si="422"/>
        <v>0.21256000777689787</v>
      </c>
      <c r="IF86" s="276">
        <f t="shared" si="423"/>
        <v>0.24071365676720247</v>
      </c>
      <c r="IG86" s="276">
        <f t="shared" si="424"/>
        <v>0.29821557443818919</v>
      </c>
      <c r="IH86" s="276">
        <f t="shared" si="425"/>
        <v>0.36496703994288859</v>
      </c>
      <c r="II86" s="276">
        <f t="shared" si="426"/>
        <v>0.42279638048818757</v>
      </c>
      <c r="IJ86" s="276">
        <f t="shared" si="427"/>
        <v>0.47289614388092865</v>
      </c>
      <c r="IK86" s="276">
        <f t="shared" si="428"/>
        <v>0.51629947977134072</v>
      </c>
      <c r="IL86" s="276">
        <f t="shared" si="429"/>
        <v>0.51813284584459818</v>
      </c>
      <c r="IM86" s="276">
        <f t="shared" si="430"/>
        <v>0.57461836939367561</v>
      </c>
      <c r="IN86" s="276">
        <f t="shared" si="431"/>
        <v>0.62667347581253496</v>
      </c>
      <c r="IO86" s="276">
        <f t="shared" si="432"/>
        <v>0.67464566291503081</v>
      </c>
      <c r="IP86" s="276">
        <f t="shared" si="433"/>
        <v>0.71885517267722987</v>
      </c>
      <c r="IQ86" s="276">
        <f t="shared" si="434"/>
        <v>1.0189156681708391</v>
      </c>
      <c r="IR86" s="276">
        <f t="shared" si="435"/>
        <v>1.3860065839195732</v>
      </c>
      <c r="IS86" s="276">
        <f t="shared" si="436"/>
        <v>1.7206884714569923</v>
      </c>
      <c r="IT86" s="276">
        <f t="shared" si="437"/>
        <v>2.0258225977459667</v>
      </c>
      <c r="IU86" s="277">
        <f t="shared" si="438"/>
        <v>2.3040176196254407</v>
      </c>
      <c r="IV86" s="74">
        <f t="shared" si="261"/>
        <v>0.38095488955245166</v>
      </c>
      <c r="IW86" s="275">
        <f t="shared" si="262"/>
        <v>1.3585372811548766</v>
      </c>
      <c r="IX86" s="275">
        <f t="shared" si="263"/>
        <v>2.4062230579727304</v>
      </c>
      <c r="IY86" s="275">
        <f t="shared" si="264"/>
        <v>7.1217998580714879</v>
      </c>
      <c r="IZ86" s="275">
        <f t="shared" si="265"/>
        <v>1.3819050762266862</v>
      </c>
      <c r="JA86" s="275">
        <f t="shared" si="266"/>
        <v>2.8168787716878869</v>
      </c>
      <c r="JB86" s="74">
        <f t="shared" si="267"/>
        <v>0.3960155766868661</v>
      </c>
      <c r="JC86" s="275">
        <f t="shared" si="268"/>
        <v>1.3738890838913185</v>
      </c>
      <c r="JD86" s="275">
        <f t="shared" si="269"/>
        <v>2.4019637167725394</v>
      </c>
      <c r="JE86" s="275">
        <f t="shared" si="270"/>
        <v>7.1517249120330675</v>
      </c>
      <c r="JF86" s="275">
        <f t="shared" si="271"/>
        <v>1.3906227924502412</v>
      </c>
      <c r="JG86" s="275">
        <f t="shared" si="272"/>
        <v>2.8308983223459476</v>
      </c>
      <c r="JH86" s="524">
        <f t="shared" si="273"/>
        <v>5.5395678802134096</v>
      </c>
      <c r="JI86" s="525">
        <f t="shared" si="274"/>
        <v>13.132688452892069</v>
      </c>
      <c r="JJ86" s="524">
        <f t="shared" si="275"/>
        <v>5.5142570837832183</v>
      </c>
      <c r="JK86" s="525">
        <f t="shared" si="276"/>
        <v>13.125837907660012</v>
      </c>
      <c r="JL86" s="524">
        <f t="shared" si="277"/>
        <v>11.053824963996629</v>
      </c>
      <c r="JM86" s="525">
        <f t="shared" si="278"/>
        <v>26.258526360552082</v>
      </c>
      <c r="JN86" s="7">
        <f t="shared" si="439"/>
        <v>1.5647730244371321</v>
      </c>
      <c r="JO86" s="7">
        <f t="shared" si="440"/>
        <v>2.9854154036787932</v>
      </c>
    </row>
    <row r="87" spans="1:275" s="3" customFormat="1" ht="13.5" customHeight="1" x14ac:dyDescent="0.2">
      <c r="A87" s="3" t="str">
        <f>'2021 estimates'!B87</f>
        <v>Guyana</v>
      </c>
      <c r="B87" s="3" t="str">
        <f>VLOOKUP(A87,'2021 estimates'!$B$4:$C$218,2)</f>
        <v>NAC</v>
      </c>
      <c r="C87" s="371" t="str">
        <f>VLOOKUP(A87,'2021 estimates'!$B$4:$F$218,4,FALSE)</f>
        <v>Latin America &amp; Caribbean</v>
      </c>
      <c r="D87" s="695">
        <f>'2021 estimates'!Q87</f>
        <v>24.4369814181773</v>
      </c>
      <c r="E87" s="4">
        <f>'2021 estimates'!R87</f>
        <v>8.4036370929401798</v>
      </c>
      <c r="F87" s="47">
        <f>1000*'2021 estimates'!G87/5</f>
        <v>7462.2</v>
      </c>
      <c r="G87" s="47">
        <f t="shared" si="279"/>
        <v>7462.2</v>
      </c>
      <c r="H87" s="47">
        <f>1000*'2021 estimates'!H87/5</f>
        <v>7649.4</v>
      </c>
      <c r="I87" s="47">
        <f>1000*'2021 estimates'!I87/5</f>
        <v>7172</v>
      </c>
      <c r="J87" s="47">
        <f>1000*'2021 estimates'!J87/5</f>
        <v>7333.8</v>
      </c>
      <c r="K87" s="47">
        <f>1000*'2021 estimates'!K87/5</f>
        <v>7099.2</v>
      </c>
      <c r="L87" s="73">
        <f t="shared" si="280"/>
        <v>7099.2</v>
      </c>
      <c r="M87" s="47">
        <f>1000*'2021 estimates'!L87/5</f>
        <v>7194</v>
      </c>
      <c r="N87" s="47">
        <f>1000*'2021 estimates'!M87/5</f>
        <v>6855.6</v>
      </c>
      <c r="O87" s="47">
        <f>1000*'2021 estimates'!N87/5</f>
        <v>7213</v>
      </c>
      <c r="P87" s="22">
        <v>0</v>
      </c>
      <c r="Q87" s="124">
        <f>IF('2021 estimates'!AD87&lt;&gt;"",'2021 estimates'!AD87*5/4,IF('2021 estimates'!AL87&lt;&gt;"",'2021 estimates'!AL87*15/14,'2021 estimates'!AN87*15/14))/100000</f>
        <v>1.2500000000000001E-6</v>
      </c>
      <c r="R87" s="124">
        <f>IF('2021 estimates'!AE87&lt;&gt;"",'2021 estimates'!AE87,IF('2021 estimates'!AL87&lt;&gt;"",'2021 estimates'!AL87*15/14,'2021 estimates'!AN87*15/14))/100000</f>
        <v>1.9999999999999999E-6</v>
      </c>
      <c r="S87" s="124">
        <f>IF('2021 estimates'!AF87&lt;&gt;"",'2021 estimates'!AF87,IF('2021 estimates'!AL87&lt;&gt;"",'2021 estimates'!AL87*15/14,'2021 estimates'!AN87*15/14))/100000</f>
        <v>0</v>
      </c>
      <c r="T87" s="124">
        <f>IF('2021 estimates'!AG87&lt;&gt;"",'2021 estimates'!AG87,'2021 estimates'!$AP87)/100000</f>
        <v>5.6145900725041841E-7</v>
      </c>
      <c r="U87" s="22">
        <v>0</v>
      </c>
      <c r="V87" s="124">
        <f>IF('2021 estimates'!AH87&lt;&gt;"",'2021 estimates'!AH87*5/4,IF('2021 estimates'!AM87&lt;&gt;"",'2021 estimates'!AM87*15/14,'2021 estimates'!AN87*15/14))/100000</f>
        <v>1.2500000000000001E-6</v>
      </c>
      <c r="W87" s="124">
        <f>IF('2021 estimates'!AI87&lt;&gt;"",'2021 estimates'!AI87,IF('2021 estimates'!AM87&lt;&gt;"",'2021 estimates'!AM87*15/14,'2021 estimates'!AN87*15/14))/100000</f>
        <v>1.9999999999999999E-6</v>
      </c>
      <c r="X87" s="124">
        <f>IF('2021 estimates'!AJ87&lt;&gt;"",'2021 estimates'!AJ87,IF('2021 estimates'!AM87&lt;&gt;"",'2021 estimates'!AM87*15/14,'2021 estimates'!AN87*15/14))/100000</f>
        <v>1.9999999999999999E-6</v>
      </c>
      <c r="Y87" s="124">
        <f>IF('2021 estimates'!AK87&lt;&gt;"",'2021 estimates'!AK87,'2021 estimates'!$AQ87)/100000</f>
        <v>1.1229180145008368E-6</v>
      </c>
      <c r="Z87" s="81">
        <f>VLOOKUP($A87,'Mortality-WHO Global Health Obs'!$B$3:$Q$218,7,FALSE)</f>
        <v>2.9569999999999999E-2</v>
      </c>
      <c r="AA87" s="82">
        <f>VLOOKUP($A87,'Mortality-WHO Global Health Obs'!$B$3:$Q$218,9,FALSE)</f>
        <v>1.5499999999999999E-3</v>
      </c>
      <c r="AB87" s="82">
        <f>VLOOKUP($A87,'Mortality-WHO Global Health Obs'!$B$3:$Q$218,11,FALSE)</f>
        <v>5.6999999999999998E-4</v>
      </c>
      <c r="AC87" s="82">
        <f>VLOOKUP($A87,'Mortality-WHO Global Health Obs'!$B$3:$Q$218,13,FALSE)</f>
        <v>1.0200000000000001E-3</v>
      </c>
      <c r="AD87" s="82">
        <f>VLOOKUP($A87,'Mortality-WHO Global Health Obs'!$B$3:$Q$218,15,FALSE)</f>
        <v>1.42E-3</v>
      </c>
      <c r="AE87" s="81">
        <f>VLOOKUP($A87,'Mortality-WHO Global Health Obs'!$B$3:$Q$218,8,FALSE)</f>
        <v>2.3650000000000001E-2</v>
      </c>
      <c r="AF87" s="82">
        <f>VLOOKUP($A87,'Mortality-WHO Global Health Obs'!$B$3:$Q$218,10,FALSE)</f>
        <v>1.33E-3</v>
      </c>
      <c r="AG87" s="82">
        <f>VLOOKUP($A87,'Mortality-WHO Global Health Obs'!$B$3:$Q$218,12,FALSE)</f>
        <v>5.1999999999999995E-4</v>
      </c>
      <c r="AH87" s="82">
        <f>VLOOKUP($A87,'Mortality-WHO Global Health Obs'!$B$3:$Q$218,14,FALSE)</f>
        <v>4.2999999999999999E-4</v>
      </c>
      <c r="AI87" s="82">
        <f>VLOOKUP($A87,'Mortality-WHO Global Health Obs'!$B$3:$Q$218,16,FALSE)</f>
        <v>1.08E-3</v>
      </c>
      <c r="AJ87" s="81">
        <f t="shared" si="281"/>
        <v>0.2484955488382411</v>
      </c>
      <c r="AK87" s="82">
        <f t="shared" si="281"/>
        <v>1.3025637494057279E-2</v>
      </c>
      <c r="AL87" s="82">
        <f t="shared" si="281"/>
        <v>4.7900731429759025E-3</v>
      </c>
      <c r="AM87" s="82">
        <f t="shared" si="281"/>
        <v>8.5717098347989837E-3</v>
      </c>
      <c r="AN87" s="82">
        <f t="shared" si="281"/>
        <v>1.1933164671975055E-2</v>
      </c>
      <c r="AO87" s="81">
        <f t="shared" si="257"/>
        <v>0.19874601724803526</v>
      </c>
      <c r="AP87" s="82">
        <f t="shared" si="257"/>
        <v>1.117683733361044E-2</v>
      </c>
      <c r="AQ87" s="82">
        <f t="shared" si="257"/>
        <v>4.3698912883288928E-3</v>
      </c>
      <c r="AR87" s="82">
        <f t="shared" si="257"/>
        <v>3.6135639499642771E-3</v>
      </c>
      <c r="AS87" s="82">
        <f t="shared" si="257"/>
        <v>9.0759280603753944E-3</v>
      </c>
      <c r="AT87" s="272">
        <f t="shared" si="258"/>
        <v>0</v>
      </c>
      <c r="AU87" s="266">
        <f t="shared" si="248"/>
        <v>9.327750000000001E-3</v>
      </c>
      <c r="AV87" s="266">
        <f t="shared" si="249"/>
        <v>1.5298799999999998E-2</v>
      </c>
      <c r="AW87" s="266">
        <f t="shared" si="250"/>
        <v>0</v>
      </c>
      <c r="AX87" s="266">
        <f t="shared" si="251"/>
        <v>4.1176280673731183E-3</v>
      </c>
      <c r="AY87" s="272">
        <f t="shared" si="259"/>
        <v>0</v>
      </c>
      <c r="AZ87" s="266">
        <f t="shared" si="252"/>
        <v>8.8739999999999999E-3</v>
      </c>
      <c r="BA87" s="266">
        <f t="shared" si="253"/>
        <v>1.4388E-2</v>
      </c>
      <c r="BB87" s="266">
        <f t="shared" si="254"/>
        <v>1.37112E-2</v>
      </c>
      <c r="BC87" s="266">
        <f t="shared" si="255"/>
        <v>8.0996076385945366E-3</v>
      </c>
      <c r="BD87" s="74">
        <f t="shared" si="260"/>
        <v>0</v>
      </c>
      <c r="BE87" s="515">
        <f t="shared" si="282"/>
        <v>0</v>
      </c>
      <c r="BF87" s="515">
        <f t="shared" si="283"/>
        <v>9.2673939960139264E-3</v>
      </c>
      <c r="BG87" s="515">
        <f t="shared" si="284"/>
        <v>1.8414857061425306E-2</v>
      </c>
      <c r="BH87" s="515">
        <f t="shared" si="285"/>
        <v>2.7443941242917529E-2</v>
      </c>
      <c r="BI87" s="515">
        <f t="shared" si="286"/>
        <v>3.7268225433816159E-2</v>
      </c>
      <c r="BJ87" s="515">
        <f t="shared" si="287"/>
        <v>5.2352381213750208E-2</v>
      </c>
      <c r="BK87" s="515">
        <f t="shared" si="288"/>
        <v>6.7364455559693323E-2</v>
      </c>
      <c r="BL87" s="515">
        <f t="shared" si="289"/>
        <v>8.2304792921358311E-2</v>
      </c>
      <c r="BM87" s="515">
        <f t="shared" si="290"/>
        <v>9.7173736102464006E-2</v>
      </c>
      <c r="BN87" s="515">
        <f t="shared" si="291"/>
        <v>0.10498346322566547</v>
      </c>
      <c r="BO87" s="515">
        <f t="shared" si="292"/>
        <v>0.10408742123374475</v>
      </c>
      <c r="BP87" s="515">
        <f t="shared" si="293"/>
        <v>0.10319902702964333</v>
      </c>
      <c r="BQ87" s="515">
        <f t="shared" si="294"/>
        <v>0.10231821533889968</v>
      </c>
      <c r="BR87" s="515">
        <f t="shared" si="295"/>
        <v>0.10144492144417486</v>
      </c>
      <c r="BS87" s="515">
        <f t="shared" si="296"/>
        <v>0.10284814076429616</v>
      </c>
      <c r="BT87" s="515">
        <f t="shared" si="297"/>
        <v>0.10572133663923763</v>
      </c>
      <c r="BU87" s="515">
        <f t="shared" si="298"/>
        <v>0.10856044995550772</v>
      </c>
      <c r="BV87" s="515">
        <f t="shared" si="299"/>
        <v>0.11136588500883011</v>
      </c>
      <c r="BW87" s="516">
        <f t="shared" si="300"/>
        <v>0.11413804129907285</v>
      </c>
      <c r="BX87" s="515">
        <v>0</v>
      </c>
      <c r="BY87" s="515">
        <f t="shared" si="301"/>
        <v>0</v>
      </c>
      <c r="BZ87" s="515">
        <f t="shared" si="302"/>
        <v>8.8246844818931532E-3</v>
      </c>
      <c r="CA87" s="515">
        <f t="shared" si="303"/>
        <v>1.7551286050251483E-2</v>
      </c>
      <c r="CB87" s="515">
        <f t="shared" si="304"/>
        <v>2.618089485826372E-2</v>
      </c>
      <c r="CC87" s="515">
        <f t="shared" si="305"/>
        <v>3.5178154278269681E-2</v>
      </c>
      <c r="CD87" s="515">
        <f t="shared" si="306"/>
        <v>4.9381396550025165E-2</v>
      </c>
      <c r="CE87" s="515">
        <f t="shared" si="307"/>
        <v>6.3522707611991261E-2</v>
      </c>
      <c r="CF87" s="515">
        <f t="shared" si="308"/>
        <v>7.760235750636485E-2</v>
      </c>
      <c r="CG87" s="515">
        <f t="shared" si="309"/>
        <v>9.1620615097862373E-2</v>
      </c>
      <c r="CH87" s="515">
        <f t="shared" si="310"/>
        <v>0.10061145534186712</v>
      </c>
      <c r="CI87" s="515">
        <f t="shared" si="311"/>
        <v>0.11393501706453715</v>
      </c>
      <c r="CJ87" s="515">
        <f t="shared" si="312"/>
        <v>0.12721052012869419</v>
      </c>
      <c r="CK87" s="515">
        <f t="shared" si="313"/>
        <v>0.14043813788398044</v>
      </c>
      <c r="CL87" s="515">
        <f t="shared" si="314"/>
        <v>0.15361804305475854</v>
      </c>
      <c r="CM87" s="515">
        <f t="shared" si="315"/>
        <v>0.17544353390595907</v>
      </c>
      <c r="CN87" s="515">
        <f t="shared" si="316"/>
        <v>0.18192144326443135</v>
      </c>
      <c r="CO87" s="515">
        <f t="shared" si="317"/>
        <v>0.18834082557895562</v>
      </c>
      <c r="CP87" s="515">
        <f t="shared" si="318"/>
        <v>0.19470220963353976</v>
      </c>
      <c r="CQ87" s="516">
        <f t="shared" si="319"/>
        <v>0.20100611943469893</v>
      </c>
      <c r="CR87" s="515">
        <f t="shared" si="320"/>
        <v>0</v>
      </c>
      <c r="CS87" s="515">
        <f t="shared" si="321"/>
        <v>4.6638750000000005E-3</v>
      </c>
      <c r="CT87" s="515">
        <f t="shared" si="322"/>
        <v>1.3931268996013928E-2</v>
      </c>
      <c r="CU87" s="515">
        <f t="shared" si="323"/>
        <v>2.3078732061425307E-2</v>
      </c>
      <c r="CV87" s="515">
        <f t="shared" si="324"/>
        <v>3.2107816242917531E-2</v>
      </c>
      <c r="CW87" s="515">
        <f t="shared" si="325"/>
        <v>4.4917625433816159E-2</v>
      </c>
      <c r="CX87" s="515">
        <f t="shared" si="326"/>
        <v>6.0001781213750209E-2</v>
      </c>
      <c r="CY87" s="515">
        <f t="shared" si="327"/>
        <v>7.5013855559693324E-2</v>
      </c>
      <c r="CZ87" s="515">
        <f t="shared" si="328"/>
        <v>8.9954192921358311E-2</v>
      </c>
      <c r="DA87" s="515">
        <f t="shared" si="329"/>
        <v>0.10482313610246401</v>
      </c>
      <c r="DB87" s="515">
        <f t="shared" si="330"/>
        <v>0.10498346322566547</v>
      </c>
      <c r="DC87" s="515">
        <f t="shared" si="331"/>
        <v>0.10408742123374475</v>
      </c>
      <c r="DD87" s="515">
        <f t="shared" si="332"/>
        <v>0.10319902702964333</v>
      </c>
      <c r="DE87" s="515">
        <f t="shared" si="333"/>
        <v>0.10231821533889968</v>
      </c>
      <c r="DF87" s="515">
        <f t="shared" si="334"/>
        <v>0.10144492144417486</v>
      </c>
      <c r="DG87" s="515">
        <f t="shared" si="335"/>
        <v>0.10490695479798272</v>
      </c>
      <c r="DH87" s="515">
        <f t="shared" si="336"/>
        <v>0.10778015067292419</v>
      </c>
      <c r="DI87" s="515">
        <f t="shared" si="337"/>
        <v>0.11061926398919428</v>
      </c>
      <c r="DJ87" s="515">
        <f t="shared" si="338"/>
        <v>0.11342469904251667</v>
      </c>
      <c r="DK87" s="516">
        <f t="shared" si="339"/>
        <v>0.11619685533275941</v>
      </c>
      <c r="DL87" s="515">
        <f t="shared" si="340"/>
        <v>0</v>
      </c>
      <c r="DM87" s="515">
        <f t="shared" si="341"/>
        <v>4.437E-3</v>
      </c>
      <c r="DN87" s="515">
        <f t="shared" si="342"/>
        <v>1.3261684481893153E-2</v>
      </c>
      <c r="DO87" s="515">
        <f t="shared" si="343"/>
        <v>2.1988286050251483E-2</v>
      </c>
      <c r="DP87" s="515">
        <f t="shared" si="344"/>
        <v>3.061789485826372E-2</v>
      </c>
      <c r="DQ87" s="515">
        <f t="shared" si="345"/>
        <v>4.237215427826968E-2</v>
      </c>
      <c r="DR87" s="515">
        <f t="shared" si="346"/>
        <v>5.6575396550025164E-2</v>
      </c>
      <c r="DS87" s="515">
        <f t="shared" si="347"/>
        <v>7.0716707611991267E-2</v>
      </c>
      <c r="DT87" s="515">
        <f t="shared" si="348"/>
        <v>8.4796357506364856E-2</v>
      </c>
      <c r="DU87" s="515">
        <f t="shared" si="349"/>
        <v>9.8814615097862379E-2</v>
      </c>
      <c r="DV87" s="515">
        <f t="shared" si="350"/>
        <v>0.10746705534186712</v>
      </c>
      <c r="DW87" s="515">
        <f t="shared" si="351"/>
        <v>0.12079061706453716</v>
      </c>
      <c r="DX87" s="515">
        <f t="shared" si="352"/>
        <v>0.13406612012869418</v>
      </c>
      <c r="DY87" s="515">
        <f t="shared" si="353"/>
        <v>0.14729373788398042</v>
      </c>
      <c r="DZ87" s="515">
        <f t="shared" si="354"/>
        <v>0.16047364305475853</v>
      </c>
      <c r="EA87" s="515">
        <f t="shared" si="355"/>
        <v>0.17949333772525633</v>
      </c>
      <c r="EB87" s="515">
        <f t="shared" si="356"/>
        <v>0.18597124708372861</v>
      </c>
      <c r="EC87" s="515">
        <f t="shared" si="357"/>
        <v>0.19239062939825288</v>
      </c>
      <c r="ED87" s="515">
        <f t="shared" si="358"/>
        <v>0.19875201345283702</v>
      </c>
      <c r="EE87" s="516">
        <f t="shared" si="359"/>
        <v>0.20505592325399619</v>
      </c>
      <c r="EF87" s="276">
        <f t="shared" si="360"/>
        <v>0</v>
      </c>
      <c r="EG87" s="276">
        <f t="shared" si="361"/>
        <v>6.0356003986075253E-5</v>
      </c>
      <c r="EH87" s="276">
        <f t="shared" si="362"/>
        <v>1.8028693458862065E-4</v>
      </c>
      <c r="EI87" s="276">
        <f t="shared" si="363"/>
        <v>2.9866581850777484E-4</v>
      </c>
      <c r="EJ87" s="276">
        <f t="shared" si="364"/>
        <v>4.1551274104509707E-4</v>
      </c>
      <c r="EK87" s="276">
        <f t="shared" si="365"/>
        <v>2.1464422006594439E-4</v>
      </c>
      <c r="EL87" s="276">
        <f t="shared" si="366"/>
        <v>2.8672565405687912E-4</v>
      </c>
      <c r="EM87" s="276">
        <f t="shared" si="367"/>
        <v>3.584626383350165E-4</v>
      </c>
      <c r="EN87" s="276">
        <f t="shared" si="368"/>
        <v>4.298568188943119E-4</v>
      </c>
      <c r="EO87" s="276">
        <f t="shared" si="369"/>
        <v>5.0090983386314272E-4</v>
      </c>
      <c r="EP87" s="276">
        <f t="shared" si="370"/>
        <v>8.9604199192072208E-4</v>
      </c>
      <c r="EQ87" s="276">
        <f t="shared" si="371"/>
        <v>8.8839420410142134E-4</v>
      </c>
      <c r="ER87" s="276">
        <f t="shared" si="372"/>
        <v>8.8081169074364848E-4</v>
      </c>
      <c r="ES87" s="276">
        <f t="shared" si="373"/>
        <v>8.7329389472481748E-4</v>
      </c>
      <c r="ET87" s="276">
        <f t="shared" si="374"/>
        <v>8.6584026367742667E-4</v>
      </c>
      <c r="EU87" s="276">
        <f t="shared" si="375"/>
        <v>1.2444321924316444E-3</v>
      </c>
      <c r="EV87" s="276">
        <f t="shared" si="376"/>
        <v>1.2785147511030332E-3</v>
      </c>
      <c r="EW87" s="276">
        <f t="shared" si="377"/>
        <v>1.312193014050723E-3</v>
      </c>
      <c r="EX87" s="276">
        <f t="shared" si="378"/>
        <v>1.345471777130382E-3</v>
      </c>
      <c r="EY87" s="277">
        <f t="shared" si="379"/>
        <v>1.3783557793080553E-3</v>
      </c>
      <c r="EZ87" s="276">
        <f t="shared" si="380"/>
        <v>0</v>
      </c>
      <c r="FA87" s="276">
        <f t="shared" si="381"/>
        <v>4.9315518106846913E-5</v>
      </c>
      <c r="FB87" s="276">
        <f t="shared" si="382"/>
        <v>1.4739843164167062E-4</v>
      </c>
      <c r="FC87" s="276">
        <f t="shared" si="383"/>
        <v>2.4439119198776347E-4</v>
      </c>
      <c r="FD87" s="276">
        <f t="shared" si="384"/>
        <v>3.4030591577107041E-4</v>
      </c>
      <c r="FE87" s="276">
        <f t="shared" si="385"/>
        <v>1.8475772824451706E-4</v>
      </c>
      <c r="FF87" s="276">
        <f t="shared" si="386"/>
        <v>2.4668893803390983E-4</v>
      </c>
      <c r="FG87" s="276">
        <f t="shared" si="387"/>
        <v>3.0835010562641608E-4</v>
      </c>
      <c r="FH87" s="276">
        <f t="shared" si="388"/>
        <v>3.6974240850247479E-4</v>
      </c>
      <c r="FI87" s="276">
        <f t="shared" si="389"/>
        <v>4.3086701900828977E-4</v>
      </c>
      <c r="FJ87" s="276">
        <f t="shared" si="390"/>
        <v>3.8763827732995939E-4</v>
      </c>
      <c r="FK87" s="276">
        <f t="shared" si="391"/>
        <v>4.3569693584298482E-4</v>
      </c>
      <c r="FL87" s="276">
        <f t="shared" si="392"/>
        <v>4.8358224471376399E-4</v>
      </c>
      <c r="FM87" s="276">
        <f t="shared" si="393"/>
        <v>5.3129482922189045E-4</v>
      </c>
      <c r="FN87" s="276">
        <f t="shared" si="394"/>
        <v>5.7883531239154762E-4</v>
      </c>
      <c r="FO87" s="276">
        <f t="shared" si="395"/>
        <v>1.621698280122262E-3</v>
      </c>
      <c r="FP87" s="276">
        <f t="shared" si="396"/>
        <v>1.6802253240702793E-3</v>
      </c>
      <c r="FQ87" s="276">
        <f t="shared" si="397"/>
        <v>1.7382235840104111E-3</v>
      </c>
      <c r="FR87" s="276">
        <f t="shared" si="398"/>
        <v>1.7956978374353875E-3</v>
      </c>
      <c r="FS87" s="277">
        <f t="shared" si="399"/>
        <v>1.852652818673932E-3</v>
      </c>
      <c r="FT87" s="74">
        <f>SUM($EF87:EF87)</f>
        <v>0</v>
      </c>
      <c r="FU87" s="276">
        <f>SUM($EF87:EG87)</f>
        <v>6.0356003986075253E-5</v>
      </c>
      <c r="FV87" s="276">
        <f>SUM($EF87:EH87)</f>
        <v>2.4064293857469589E-4</v>
      </c>
      <c r="FW87" s="276">
        <f>SUM($EF87:EI87)</f>
        <v>5.3930875708247078E-4</v>
      </c>
      <c r="FX87" s="276">
        <f>SUM($EF87:EJ87)</f>
        <v>9.5482149812756785E-4</v>
      </c>
      <c r="FY87" s="276">
        <f>SUM($EF87:EK87)</f>
        <v>1.1694657181935122E-3</v>
      </c>
      <c r="FZ87" s="276">
        <f>SUM($EF87:EL87)</f>
        <v>1.4561913722503914E-3</v>
      </c>
      <c r="GA87" s="276">
        <f>SUM($EF87:EM87)</f>
        <v>1.8146540105854079E-3</v>
      </c>
      <c r="GB87" s="276">
        <f>SUM($EF87:EN87)</f>
        <v>2.2445108294797201E-3</v>
      </c>
      <c r="GC87" s="276">
        <f>SUM($EF87:EO87)</f>
        <v>2.7454206633428626E-3</v>
      </c>
      <c r="GD87" s="276">
        <f>SUM($EF87:EP87)</f>
        <v>3.6414626552635845E-3</v>
      </c>
      <c r="GE87" s="276">
        <f>SUM($EF87:EQ87)</f>
        <v>4.5298568593650059E-3</v>
      </c>
      <c r="GF87" s="276">
        <f>SUM($EF87:ER87)</f>
        <v>5.4106685501086544E-3</v>
      </c>
      <c r="GG87" s="276">
        <f>SUM($EF87:ES87)</f>
        <v>6.2839624448334718E-3</v>
      </c>
      <c r="GH87" s="276">
        <f>SUM($EF87:ET87)</f>
        <v>7.1498027085108986E-3</v>
      </c>
      <c r="GI87" s="276">
        <f>SUM($EF87:EU87)</f>
        <v>8.3942349009425432E-3</v>
      </c>
      <c r="GJ87" s="276">
        <f>SUM($EF87:EV87)</f>
        <v>9.6727496520455768E-3</v>
      </c>
      <c r="GK87" s="276">
        <f>SUM($EF87:EW87)</f>
        <v>1.0984942666096301E-2</v>
      </c>
      <c r="GL87" s="276">
        <f>SUM($EF87:EX87)</f>
        <v>1.2330414443226682E-2</v>
      </c>
      <c r="GM87" s="276">
        <f>SUM($EF87:EY87)</f>
        <v>1.3708770222534737E-2</v>
      </c>
      <c r="GN87" s="74">
        <f>SUM($EZ87:EZ87)</f>
        <v>0</v>
      </c>
      <c r="GO87" s="276">
        <f>SUM($EZ87:FA87)</f>
        <v>4.9315518106846913E-5</v>
      </c>
      <c r="GP87" s="276">
        <f>SUM($EZ87:FB87)</f>
        <v>1.9671394974851754E-4</v>
      </c>
      <c r="GQ87" s="276">
        <f>SUM($EZ87:FC87)</f>
        <v>4.4110514173628104E-4</v>
      </c>
      <c r="GR87" s="276">
        <f>SUM($EZ87:FD87)</f>
        <v>7.814110575073514E-4</v>
      </c>
      <c r="GS87" s="276">
        <f>SUM($EZ87:FE87)</f>
        <v>9.6616878575186841E-4</v>
      </c>
      <c r="GT87" s="276">
        <f>SUM($EZ87:FF87)</f>
        <v>1.2128577237857782E-3</v>
      </c>
      <c r="GU87" s="276">
        <f>SUM($EZ87:FG87)</f>
        <v>1.5212078294121942E-3</v>
      </c>
      <c r="GV87" s="276">
        <f>SUM($EZ87:FH87)</f>
        <v>1.8909502379146691E-3</v>
      </c>
      <c r="GW87" s="276">
        <f>SUM($EZ87:FI87)</f>
        <v>2.3218172569229589E-3</v>
      </c>
      <c r="GX87" s="276">
        <f>SUM($EZ87:FJ87)</f>
        <v>2.7094555342529183E-3</v>
      </c>
      <c r="GY87" s="276">
        <f>SUM($EZ87:FK87)</f>
        <v>3.1451524700959032E-3</v>
      </c>
      <c r="GZ87" s="276">
        <f>SUM($EZ87:FL87)</f>
        <v>3.628734714809667E-3</v>
      </c>
      <c r="HA87" s="276">
        <f>SUM($EZ87:FM87)</f>
        <v>4.1600295440315576E-3</v>
      </c>
      <c r="HB87" s="276">
        <f>SUM($EZ87:FN87)</f>
        <v>4.7388648564231049E-3</v>
      </c>
      <c r="HC87" s="276">
        <f>SUM($EZ87:FO87)</f>
        <v>6.3605631365453667E-3</v>
      </c>
      <c r="HD87" s="276">
        <f>SUM($EZ87:FP87)</f>
        <v>8.0407884606156464E-3</v>
      </c>
      <c r="HE87" s="276">
        <f>SUM($EZ87:FQ87)</f>
        <v>9.7790120446260582E-3</v>
      </c>
      <c r="HF87" s="276">
        <f>SUM($EZ87:FR87)</f>
        <v>1.1574709882061445E-2</v>
      </c>
      <c r="HG87" s="277">
        <f>SUM($EZ87:FS87)</f>
        <v>1.3427362700735378E-2</v>
      </c>
      <c r="HH87" s="74">
        <f t="shared" si="256"/>
        <v>0</v>
      </c>
      <c r="HI87" s="276">
        <f t="shared" si="400"/>
        <v>9.2673939960139264E-3</v>
      </c>
      <c r="HJ87" s="276">
        <f t="shared" si="401"/>
        <v>1.8414857061425306E-2</v>
      </c>
      <c r="HK87" s="276">
        <f t="shared" si="402"/>
        <v>2.7443941242917529E-2</v>
      </c>
      <c r="HL87" s="276">
        <f t="shared" si="403"/>
        <v>3.6356178501872428E-2</v>
      </c>
      <c r="HM87" s="276">
        <f t="shared" si="404"/>
        <v>5.2352381213750208E-2</v>
      </c>
      <c r="HN87" s="276">
        <f t="shared" si="405"/>
        <v>6.7364455559693323E-2</v>
      </c>
      <c r="HO87" s="276">
        <f t="shared" si="406"/>
        <v>8.2304792921358311E-2</v>
      </c>
      <c r="HP87" s="276">
        <f t="shared" si="407"/>
        <v>9.7173736102464006E-2</v>
      </c>
      <c r="HQ87" s="276">
        <f t="shared" si="408"/>
        <v>0.11197162626860087</v>
      </c>
      <c r="HR87" s="276">
        <f t="shared" si="409"/>
        <v>0.10408742123374475</v>
      </c>
      <c r="HS87" s="276">
        <f t="shared" si="410"/>
        <v>0.10319902702964333</v>
      </c>
      <c r="HT87" s="276">
        <f t="shared" si="411"/>
        <v>0.10231821533889968</v>
      </c>
      <c r="HU87" s="276">
        <f t="shared" si="412"/>
        <v>0.10144492144417486</v>
      </c>
      <c r="HV87" s="276">
        <f t="shared" si="413"/>
        <v>0.10057908118049744</v>
      </c>
      <c r="HW87" s="276">
        <f t="shared" si="414"/>
        <v>0.10572133663923763</v>
      </c>
      <c r="HX87" s="276">
        <f t="shared" si="415"/>
        <v>0.10856044995550772</v>
      </c>
      <c r="HY87" s="276">
        <f t="shared" si="416"/>
        <v>0.11136588500883011</v>
      </c>
      <c r="HZ87" s="276">
        <f t="shared" si="417"/>
        <v>0.11413804129907285</v>
      </c>
      <c r="IA87" s="277">
        <f t="shared" si="418"/>
        <v>0.1168773135871379</v>
      </c>
      <c r="IB87" s="276">
        <f t="shared" si="419"/>
        <v>0</v>
      </c>
      <c r="IC87" s="276">
        <f t="shared" si="420"/>
        <v>8.8246844818931532E-3</v>
      </c>
      <c r="ID87" s="276">
        <f t="shared" si="421"/>
        <v>1.7551286050251483E-2</v>
      </c>
      <c r="IE87" s="276">
        <f t="shared" si="422"/>
        <v>2.618089485826372E-2</v>
      </c>
      <c r="IF87" s="276">
        <f t="shared" si="423"/>
        <v>3.4714588942492651E-2</v>
      </c>
      <c r="IG87" s="276">
        <f t="shared" si="424"/>
        <v>4.9381396550025165E-2</v>
      </c>
      <c r="IH87" s="276">
        <f t="shared" si="425"/>
        <v>6.3522707611991261E-2</v>
      </c>
      <c r="II87" s="276">
        <f t="shared" si="426"/>
        <v>7.760235750636485E-2</v>
      </c>
      <c r="IJ87" s="276">
        <f t="shared" si="427"/>
        <v>9.1620615097862373E-2</v>
      </c>
      <c r="IK87" s="276">
        <f t="shared" si="428"/>
        <v>0.10557774807885408</v>
      </c>
      <c r="IL87" s="276">
        <f t="shared" si="429"/>
        <v>0.11393501706453715</v>
      </c>
      <c r="IM87" s="276">
        <f t="shared" si="430"/>
        <v>0.12721052012869419</v>
      </c>
      <c r="IN87" s="276">
        <f t="shared" si="431"/>
        <v>0.14043813788398044</v>
      </c>
      <c r="IO87" s="276">
        <f t="shared" si="432"/>
        <v>0.15361804305475854</v>
      </c>
      <c r="IP87" s="276">
        <f t="shared" si="433"/>
        <v>0.16675040774236699</v>
      </c>
      <c r="IQ87" s="276">
        <f t="shared" si="434"/>
        <v>0.18192144326443135</v>
      </c>
      <c r="IR87" s="276">
        <f t="shared" si="435"/>
        <v>0.18834082557895562</v>
      </c>
      <c r="IS87" s="276">
        <f t="shared" si="436"/>
        <v>0.19470220963353976</v>
      </c>
      <c r="IT87" s="276">
        <f t="shared" si="437"/>
        <v>0.20100611943469893</v>
      </c>
      <c r="IU87" s="277">
        <f t="shared" si="438"/>
        <v>0.20725307425461953</v>
      </c>
      <c r="IV87" s="74">
        <f t="shared" si="261"/>
        <v>0.19646828428960089</v>
      </c>
      <c r="IW87" s="275">
        <f t="shared" si="262"/>
        <v>0.9773715367178456</v>
      </c>
      <c r="IX87" s="275">
        <f t="shared" si="263"/>
        <v>1.4328802488832797</v>
      </c>
      <c r="IY87" s="275">
        <f t="shared" si="264"/>
        <v>1.4989458127529118</v>
      </c>
      <c r="IZ87" s="275">
        <f t="shared" si="265"/>
        <v>0.86890668996357545</v>
      </c>
      <c r="JA87" s="275">
        <f t="shared" si="266"/>
        <v>1.0264164706609096</v>
      </c>
      <c r="JB87" s="74">
        <f t="shared" si="267"/>
        <v>0.19696348845406436</v>
      </c>
      <c r="JC87" s="275">
        <f t="shared" si="268"/>
        <v>0.97999729759467757</v>
      </c>
      <c r="JD87" s="275">
        <f t="shared" si="269"/>
        <v>1.9513467812418672</v>
      </c>
      <c r="JE87" s="275">
        <f t="shared" si="270"/>
        <v>2.6544264577621375</v>
      </c>
      <c r="JF87" s="275">
        <f t="shared" si="271"/>
        <v>1.0427691890968698</v>
      </c>
      <c r="JG87" s="275">
        <f t="shared" si="272"/>
        <v>1.4456835062631868</v>
      </c>
      <c r="JH87" s="524">
        <f t="shared" si="273"/>
        <v>0.96095043044931139</v>
      </c>
      <c r="JI87" s="525">
        <f t="shared" si="274"/>
        <v>1.5105988705276767</v>
      </c>
      <c r="JJ87" s="524">
        <f t="shared" si="275"/>
        <v>1.0913018374805474</v>
      </c>
      <c r="JK87" s="525">
        <f t="shared" si="276"/>
        <v>2.0486207394724625</v>
      </c>
      <c r="JL87" s="524">
        <f t="shared" si="277"/>
        <v>2.0522522679298589</v>
      </c>
      <c r="JM87" s="525">
        <f t="shared" si="278"/>
        <v>3.559219610000139</v>
      </c>
      <c r="JN87" s="7">
        <f t="shared" si="439"/>
        <v>1.1888667564934004E-2</v>
      </c>
      <c r="JO87" s="7">
        <f t="shared" si="440"/>
        <v>2.7136132923270113E-2</v>
      </c>
    </row>
    <row r="88" spans="1:275" s="3" customFormat="1" ht="13.5" customHeight="1" x14ac:dyDescent="0.2">
      <c r="A88" s="3" t="str">
        <f>'2021 estimates'!B88</f>
        <v>Haiti</v>
      </c>
      <c r="B88" s="3" t="str">
        <f>VLOOKUP(A88,'2021 estimates'!$B$4:$C$218,2)</f>
        <v>NAC</v>
      </c>
      <c r="C88" s="371" t="str">
        <f>VLOOKUP(A88,'2021 estimates'!$B$4:$F$218,4,FALSE)</f>
        <v>Latin America &amp; Caribbean</v>
      </c>
      <c r="D88" s="695">
        <f>'2021 estimates'!Q88</f>
        <v>48.216193499211002</v>
      </c>
      <c r="E88" s="4">
        <f>'2021 estimates'!R88</f>
        <v>40.888576054927775</v>
      </c>
      <c r="F88" s="47">
        <f>1000*'2021 estimates'!G88/5</f>
        <v>128553.2</v>
      </c>
      <c r="G88" s="47">
        <f t="shared" si="279"/>
        <v>128553.2</v>
      </c>
      <c r="H88" s="47">
        <f>1000*'2021 estimates'!H88/5</f>
        <v>126097.8</v>
      </c>
      <c r="I88" s="47">
        <f>1000*'2021 estimates'!I88/5</f>
        <v>122398.2</v>
      </c>
      <c r="J88" s="47">
        <f>1000*'2021 estimates'!J88/5</f>
        <v>115832.8</v>
      </c>
      <c r="K88" s="47">
        <f>1000*'2021 estimates'!K88/5</f>
        <v>123583.4</v>
      </c>
      <c r="L88" s="73">
        <f t="shared" si="280"/>
        <v>123583.4</v>
      </c>
      <c r="M88" s="47">
        <f>1000*'2021 estimates'!L88/5</f>
        <v>121851.8</v>
      </c>
      <c r="N88" s="47">
        <f>1000*'2021 estimates'!M88/5</f>
        <v>118662.8</v>
      </c>
      <c r="O88" s="47">
        <f>1000*'2021 estimates'!N88/5</f>
        <v>113957.8</v>
      </c>
      <c r="P88" s="22">
        <v>0</v>
      </c>
      <c r="Q88" s="124">
        <f>IF('2021 estimates'!AD88&lt;&gt;"",'2021 estimates'!AD88*5/4,IF('2021 estimates'!AL88&lt;&gt;"",'2021 estimates'!AL88*15/14,'2021 estimates'!AN88*15/14))/100000</f>
        <v>6.2500000000000003E-6</v>
      </c>
      <c r="R88" s="124">
        <f>IF('2021 estimates'!AE88&lt;&gt;"",'2021 estimates'!AE88,IF('2021 estimates'!AL88&lt;&gt;"",'2021 estimates'!AL88*15/14,'2021 estimates'!AN88*15/14))/100000</f>
        <v>7.9999999999999996E-6</v>
      </c>
      <c r="S88" s="124">
        <f>IF('2021 estimates'!AF88&lt;&gt;"",'2021 estimates'!AF88,IF('2021 estimates'!AL88&lt;&gt;"",'2021 estimates'!AL88*15/14,'2021 estimates'!AN88*15/14))/100000</f>
        <v>6.9999999999999999E-6</v>
      </c>
      <c r="T88" s="124">
        <f>IF('2021 estimates'!AG88&lt;&gt;"",'2021 estimates'!AG88,'2021 estimates'!$AP88)/100000</f>
        <v>3.9302130507529291E-6</v>
      </c>
      <c r="U88" s="22">
        <v>0</v>
      </c>
      <c r="V88" s="124">
        <f>IF('2021 estimates'!AH88&lt;&gt;"",'2021 estimates'!AH88*5/4,IF('2021 estimates'!AM88&lt;&gt;"",'2021 estimates'!AM88*15/14,'2021 estimates'!AN88*15/14))/100000</f>
        <v>6.2500000000000003E-6</v>
      </c>
      <c r="W88" s="124">
        <f>IF('2021 estimates'!AI88&lt;&gt;"",'2021 estimates'!AI88,IF('2021 estimates'!AM88&lt;&gt;"",'2021 estimates'!AM88*15/14,'2021 estimates'!AN88*15/14))/100000</f>
        <v>1.9999999999999999E-6</v>
      </c>
      <c r="X88" s="124">
        <f>IF('2021 estimates'!AJ88&lt;&gt;"",'2021 estimates'!AJ88,IF('2021 estimates'!AM88&lt;&gt;"",'2021 estimates'!AM88*15/14,'2021 estimates'!AN88*15/14))/100000</f>
        <v>3.0000000000000001E-6</v>
      </c>
      <c r="Y88" s="124">
        <f>IF('2021 estimates'!AK88&lt;&gt;"",'2021 estimates'!AK88,'2021 estimates'!$AQ88)/100000</f>
        <v>1.6843770217512552E-6</v>
      </c>
      <c r="Z88" s="81">
        <f>VLOOKUP($A88,'Mortality-WHO Global Health Obs'!$B$3:$Q$218,7,FALSE)</f>
        <v>5.8009999999999999E-2</v>
      </c>
      <c r="AA88" s="82">
        <f>VLOOKUP($A88,'Mortality-WHO Global Health Obs'!$B$3:$Q$218,9,FALSE)</f>
        <v>4.4400000000000004E-3</v>
      </c>
      <c r="AB88" s="82">
        <f>VLOOKUP($A88,'Mortality-WHO Global Health Obs'!$B$3:$Q$218,11,FALSE)</f>
        <v>3.0000000000000001E-3</v>
      </c>
      <c r="AC88" s="82">
        <f>VLOOKUP($A88,'Mortality-WHO Global Health Obs'!$B$3:$Q$218,13,FALSE)</f>
        <v>1.82E-3</v>
      </c>
      <c r="AD88" s="82">
        <f>VLOOKUP($A88,'Mortality-WHO Global Health Obs'!$B$3:$Q$218,15,FALSE)</f>
        <v>2.7599999999999999E-3</v>
      </c>
      <c r="AE88" s="81">
        <f>VLOOKUP($A88,'Mortality-WHO Global Health Obs'!$B$3:$Q$218,8,FALSE)</f>
        <v>4.9020000000000001E-2</v>
      </c>
      <c r="AF88" s="82">
        <f>VLOOKUP($A88,'Mortality-WHO Global Health Obs'!$B$3:$Q$218,10,FALSE)</f>
        <v>4.2700000000000004E-3</v>
      </c>
      <c r="AG88" s="82">
        <f>VLOOKUP($A88,'Mortality-WHO Global Health Obs'!$B$3:$Q$218,12,FALSE)</f>
        <v>2.1199999999999999E-3</v>
      </c>
      <c r="AH88" s="82">
        <f>VLOOKUP($A88,'Mortality-WHO Global Health Obs'!$B$3:$Q$218,14,FALSE)</f>
        <v>1.42E-3</v>
      </c>
      <c r="AI88" s="82">
        <f>VLOOKUP($A88,'Mortality-WHO Global Health Obs'!$B$3:$Q$218,16,FALSE)</f>
        <v>1.83E-3</v>
      </c>
      <c r="AJ88" s="81">
        <f t="shared" si="281"/>
        <v>2.3719462969463603</v>
      </c>
      <c r="AK88" s="82">
        <f t="shared" si="281"/>
        <v>0.18154527768387935</v>
      </c>
      <c r="AL88" s="82">
        <f t="shared" si="281"/>
        <v>0.12266572816478333</v>
      </c>
      <c r="AM88" s="82">
        <f t="shared" si="281"/>
        <v>7.4417208419968545E-2</v>
      </c>
      <c r="AN88" s="82">
        <f t="shared" si="281"/>
        <v>0.11285246991160065</v>
      </c>
      <c r="AO88" s="81">
        <f t="shared" si="257"/>
        <v>2.0043579982125594</v>
      </c>
      <c r="AP88" s="82">
        <f t="shared" si="257"/>
        <v>0.17459421975454162</v>
      </c>
      <c r="AQ88" s="82">
        <f t="shared" si="257"/>
        <v>8.6683781236446877E-2</v>
      </c>
      <c r="AR88" s="82">
        <f t="shared" si="257"/>
        <v>5.8061777997997444E-2</v>
      </c>
      <c r="AS88" s="82">
        <f t="shared" si="257"/>
        <v>7.4826094180517833E-2</v>
      </c>
      <c r="AT88" s="272">
        <f t="shared" si="258"/>
        <v>0</v>
      </c>
      <c r="AU88" s="266">
        <f t="shared" si="248"/>
        <v>0.80345750000000005</v>
      </c>
      <c r="AV88" s="266">
        <f t="shared" si="249"/>
        <v>1.0087824000000001</v>
      </c>
      <c r="AW88" s="266">
        <f t="shared" si="250"/>
        <v>0.85678739999999998</v>
      </c>
      <c r="AX88" s="266">
        <f t="shared" si="251"/>
        <v>0.45524758226525391</v>
      </c>
      <c r="AY88" s="272">
        <f t="shared" si="259"/>
        <v>0</v>
      </c>
      <c r="AZ88" s="266">
        <f t="shared" si="252"/>
        <v>0.77239625000000001</v>
      </c>
      <c r="BA88" s="266">
        <f t="shared" si="253"/>
        <v>0.24370359999999999</v>
      </c>
      <c r="BB88" s="266">
        <f t="shared" si="254"/>
        <v>0.35598840000000004</v>
      </c>
      <c r="BC88" s="266">
        <f t="shared" si="255"/>
        <v>0.19194789976932519</v>
      </c>
      <c r="BD88" s="74">
        <f t="shared" si="260"/>
        <v>0</v>
      </c>
      <c r="BE88" s="515">
        <f t="shared" si="282"/>
        <v>0</v>
      </c>
      <c r="BF88" s="515">
        <f t="shared" si="283"/>
        <v>0.73676268725883376</v>
      </c>
      <c r="BG88" s="515">
        <f t="shared" si="284"/>
        <v>1.3512083895834144</v>
      </c>
      <c r="BH88" s="515">
        <f t="shared" si="285"/>
        <v>1.8636441136424307</v>
      </c>
      <c r="BI88" s="515">
        <f t="shared" si="286"/>
        <v>2.2472466977122121</v>
      </c>
      <c r="BJ88" s="515">
        <f t="shared" si="287"/>
        <v>2.9383780827655048</v>
      </c>
      <c r="BK88" s="515">
        <f t="shared" si="288"/>
        <v>3.5497247744526277</v>
      </c>
      <c r="BL88" s="515">
        <f t="shared" si="289"/>
        <v>4.0904971739117704</v>
      </c>
      <c r="BM88" s="515">
        <f t="shared" si="290"/>
        <v>4.568842427093351</v>
      </c>
      <c r="BN88" s="515">
        <f t="shared" si="291"/>
        <v>4.8455071839793078</v>
      </c>
      <c r="BO88" s="515">
        <f t="shared" si="292"/>
        <v>5.324073222220723</v>
      </c>
      <c r="BP88" s="515">
        <f t="shared" si="293"/>
        <v>5.7683185739993119</v>
      </c>
      <c r="BQ88" s="515">
        <f t="shared" si="294"/>
        <v>6.1807045705110948</v>
      </c>
      <c r="BR88" s="515">
        <f t="shared" si="295"/>
        <v>6.5635160269239794</v>
      </c>
      <c r="BS88" s="515">
        <f t="shared" si="296"/>
        <v>6.5477477351757125</v>
      </c>
      <c r="BT88" s="515">
        <f t="shared" si="297"/>
        <v>6.2799441758860377</v>
      </c>
      <c r="BU88" s="515">
        <f t="shared" si="298"/>
        <v>6.0407199599585679</v>
      </c>
      <c r="BV88" s="515">
        <f t="shared" si="299"/>
        <v>5.8270251695013178</v>
      </c>
      <c r="BW88" s="516">
        <f t="shared" si="300"/>
        <v>5.6361353664288174</v>
      </c>
      <c r="BX88" s="515">
        <v>0</v>
      </c>
      <c r="BY88" s="515">
        <f t="shared" si="301"/>
        <v>0</v>
      </c>
      <c r="BZ88" s="515">
        <f t="shared" si="302"/>
        <v>0.71052643176113028</v>
      </c>
      <c r="CA88" s="515">
        <f t="shared" si="303"/>
        <v>1.307224912682329</v>
      </c>
      <c r="CB88" s="515">
        <f t="shared" si="304"/>
        <v>1.8083309394506126</v>
      </c>
      <c r="CC88" s="515">
        <f t="shared" si="305"/>
        <v>2.1979245825452844</v>
      </c>
      <c r="CD88" s="515">
        <f t="shared" si="306"/>
        <v>2.2490102179341362</v>
      </c>
      <c r="CE88" s="515">
        <f t="shared" si="307"/>
        <v>2.2958540603710871</v>
      </c>
      <c r="CF88" s="515">
        <f t="shared" si="308"/>
        <v>2.3388083185995501</v>
      </c>
      <c r="CG88" s="515">
        <f t="shared" si="309"/>
        <v>2.378195956418562</v>
      </c>
      <c r="CH88" s="515">
        <f t="shared" si="310"/>
        <v>2.35112780452957</v>
      </c>
      <c r="CI88" s="515">
        <f t="shared" si="311"/>
        <v>2.5644526114585373</v>
      </c>
      <c r="CJ88" s="515">
        <f t="shared" si="312"/>
        <v>2.7657441185335769</v>
      </c>
      <c r="CK88" s="515">
        <f t="shared" si="313"/>
        <v>2.9556811043152278</v>
      </c>
      <c r="CL88" s="515">
        <f t="shared" si="314"/>
        <v>3.1349040585870656</v>
      </c>
      <c r="CM88" s="515">
        <f t="shared" si="315"/>
        <v>3.1730124982274779</v>
      </c>
      <c r="CN88" s="515">
        <f t="shared" si="316"/>
        <v>3.1292822981251875</v>
      </c>
      <c r="CO88" s="515">
        <f t="shared" si="317"/>
        <v>3.0887048337808154</v>
      </c>
      <c r="CP88" s="515">
        <f t="shared" si="318"/>
        <v>3.0510528082065589</v>
      </c>
      <c r="CQ88" s="516">
        <f t="shared" si="319"/>
        <v>3.0161153114272388</v>
      </c>
      <c r="CR88" s="515">
        <f t="shared" si="320"/>
        <v>0</v>
      </c>
      <c r="CS88" s="515">
        <f t="shared" si="321"/>
        <v>0.40172875000000002</v>
      </c>
      <c r="CT88" s="515">
        <f t="shared" si="322"/>
        <v>1.1384914372588337</v>
      </c>
      <c r="CU88" s="515">
        <f t="shared" si="323"/>
        <v>1.7529371395834143</v>
      </c>
      <c r="CV88" s="515">
        <f t="shared" si="324"/>
        <v>2.2653728636424306</v>
      </c>
      <c r="CW88" s="515">
        <f t="shared" si="325"/>
        <v>2.7516378977122122</v>
      </c>
      <c r="CX88" s="515">
        <f t="shared" si="326"/>
        <v>3.442769282765505</v>
      </c>
      <c r="CY88" s="515">
        <f t="shared" si="327"/>
        <v>4.0541159744526274</v>
      </c>
      <c r="CZ88" s="515">
        <f t="shared" si="328"/>
        <v>4.5948883739117701</v>
      </c>
      <c r="DA88" s="515">
        <f t="shared" si="329"/>
        <v>5.0732336270933507</v>
      </c>
      <c r="DB88" s="515">
        <f t="shared" si="330"/>
        <v>5.2739008839793078</v>
      </c>
      <c r="DC88" s="515">
        <f t="shared" si="331"/>
        <v>5.752466922220723</v>
      </c>
      <c r="DD88" s="515">
        <f t="shared" si="332"/>
        <v>6.1967122739993119</v>
      </c>
      <c r="DE88" s="515">
        <f t="shared" si="333"/>
        <v>6.6090982705110948</v>
      </c>
      <c r="DF88" s="515">
        <f t="shared" si="334"/>
        <v>6.9919097269239794</v>
      </c>
      <c r="DG88" s="515">
        <f t="shared" si="335"/>
        <v>6.7753715263083398</v>
      </c>
      <c r="DH88" s="515">
        <f t="shared" si="336"/>
        <v>6.507567967018665</v>
      </c>
      <c r="DI88" s="515">
        <f t="shared" si="337"/>
        <v>6.2683437510911952</v>
      </c>
      <c r="DJ88" s="515">
        <f t="shared" si="338"/>
        <v>6.0546489606339451</v>
      </c>
      <c r="DK88" s="516">
        <f t="shared" si="339"/>
        <v>5.8637591575614447</v>
      </c>
      <c r="DL88" s="515">
        <f t="shared" si="340"/>
        <v>0</v>
      </c>
      <c r="DM88" s="515">
        <f t="shared" si="341"/>
        <v>0.386198125</v>
      </c>
      <c r="DN88" s="515">
        <f t="shared" si="342"/>
        <v>1.0967245567611303</v>
      </c>
      <c r="DO88" s="515">
        <f t="shared" si="343"/>
        <v>1.6934230376823289</v>
      </c>
      <c r="DP88" s="515">
        <f t="shared" si="344"/>
        <v>2.1945290644506126</v>
      </c>
      <c r="DQ88" s="515">
        <f t="shared" si="345"/>
        <v>2.3197763825452844</v>
      </c>
      <c r="DR88" s="515">
        <f t="shared" si="346"/>
        <v>2.3708620179341362</v>
      </c>
      <c r="DS88" s="515">
        <f t="shared" si="347"/>
        <v>2.417705860371087</v>
      </c>
      <c r="DT88" s="515">
        <f t="shared" si="348"/>
        <v>2.46066011859955</v>
      </c>
      <c r="DU88" s="515">
        <f t="shared" si="349"/>
        <v>2.5000477564185619</v>
      </c>
      <c r="DV88" s="515">
        <f t="shared" si="350"/>
        <v>2.5291220045295701</v>
      </c>
      <c r="DW88" s="515">
        <f t="shared" si="351"/>
        <v>2.7424468114585374</v>
      </c>
      <c r="DX88" s="515">
        <f t="shared" si="352"/>
        <v>2.943738318533577</v>
      </c>
      <c r="DY88" s="515">
        <f t="shared" si="353"/>
        <v>3.1336753043152279</v>
      </c>
      <c r="DZ88" s="515">
        <f t="shared" si="354"/>
        <v>3.3128982585870657</v>
      </c>
      <c r="EA88" s="515">
        <f t="shared" si="355"/>
        <v>3.2689864481121407</v>
      </c>
      <c r="EB88" s="515">
        <f t="shared" si="356"/>
        <v>3.2252562480098503</v>
      </c>
      <c r="EC88" s="515">
        <f t="shared" si="357"/>
        <v>3.1846787836654782</v>
      </c>
      <c r="ED88" s="515">
        <f t="shared" si="358"/>
        <v>3.1470267580912217</v>
      </c>
      <c r="EE88" s="516">
        <f t="shared" si="359"/>
        <v>3.1120892613119016</v>
      </c>
      <c r="EF88" s="276">
        <f t="shared" si="360"/>
        <v>0</v>
      </c>
      <c r="EG88" s="276">
        <f t="shared" si="361"/>
        <v>6.6694812741166315E-2</v>
      </c>
      <c r="EH88" s="276">
        <f t="shared" si="362"/>
        <v>0.18901179767541956</v>
      </c>
      <c r="EI88" s="276">
        <f t="shared" si="363"/>
        <v>0.29102177594098388</v>
      </c>
      <c r="EJ88" s="276">
        <f t="shared" si="364"/>
        <v>0.37609610696160428</v>
      </c>
      <c r="EK88" s="276">
        <f t="shared" si="365"/>
        <v>0.31765101494670733</v>
      </c>
      <c r="EL88" s="276">
        <f t="shared" si="366"/>
        <v>0.39743570831287756</v>
      </c>
      <c r="EM88" s="276">
        <f t="shared" si="367"/>
        <v>0.46801000054085751</v>
      </c>
      <c r="EN88" s="276">
        <f t="shared" si="368"/>
        <v>0.53043714681841936</v>
      </c>
      <c r="EO88" s="276">
        <f t="shared" si="369"/>
        <v>0.58565765940635894</v>
      </c>
      <c r="EP88" s="276">
        <f t="shared" si="370"/>
        <v>0.37822136175858467</v>
      </c>
      <c r="EQ88" s="276">
        <f t="shared" si="371"/>
        <v>0.41254204822141144</v>
      </c>
      <c r="ER88" s="276">
        <f t="shared" si="372"/>
        <v>0.44440140348821755</v>
      </c>
      <c r="ES88" s="276">
        <f t="shared" si="373"/>
        <v>0.47397594358711514</v>
      </c>
      <c r="ET88" s="276">
        <f t="shared" si="374"/>
        <v>0.50142952558011267</v>
      </c>
      <c r="EU88" s="276">
        <f t="shared" si="375"/>
        <v>0.72305114155492856</v>
      </c>
      <c r="EV88" s="276">
        <f t="shared" si="376"/>
        <v>0.69447179819272364</v>
      </c>
      <c r="EW88" s="276">
        <f t="shared" si="377"/>
        <v>0.66894237272250368</v>
      </c>
      <c r="EX88" s="276">
        <f t="shared" si="378"/>
        <v>0.64613738533775367</v>
      </c>
      <c r="EY88" s="277">
        <f t="shared" si="379"/>
        <v>0.62576609064390076</v>
      </c>
      <c r="EZ88" s="276">
        <f t="shared" si="380"/>
        <v>0</v>
      </c>
      <c r="FA88" s="276">
        <f t="shared" si="381"/>
        <v>6.1869818238869688E-2</v>
      </c>
      <c r="FB88" s="276">
        <f t="shared" si="382"/>
        <v>0.17569776907880136</v>
      </c>
      <c r="FC88" s="276">
        <f t="shared" si="383"/>
        <v>0.27129022323171625</v>
      </c>
      <c r="FD88" s="276">
        <f t="shared" si="384"/>
        <v>0.35156854875324978</v>
      </c>
      <c r="FE88" s="276">
        <f t="shared" si="385"/>
        <v>0.19261796461114791</v>
      </c>
      <c r="FF88" s="276">
        <f t="shared" si="386"/>
        <v>0.1968597575630493</v>
      </c>
      <c r="FG88" s="276">
        <f t="shared" si="387"/>
        <v>0.20074934177153694</v>
      </c>
      <c r="FH88" s="276">
        <f t="shared" si="388"/>
        <v>0.20431596218098785</v>
      </c>
      <c r="FI88" s="276">
        <f t="shared" si="389"/>
        <v>0.20758643544066252</v>
      </c>
      <c r="FJ88" s="276">
        <f t="shared" si="390"/>
        <v>0.14266359307103307</v>
      </c>
      <c r="FK88" s="276">
        <f t="shared" si="391"/>
        <v>0.15469689292496072</v>
      </c>
      <c r="FL88" s="276">
        <f t="shared" si="392"/>
        <v>0.16605141421834921</v>
      </c>
      <c r="FM88" s="276">
        <f t="shared" si="393"/>
        <v>0.17676544572816252</v>
      </c>
      <c r="FN88" s="276">
        <f t="shared" si="394"/>
        <v>0.18687511642472576</v>
      </c>
      <c r="FO88" s="276">
        <f t="shared" si="395"/>
        <v>0.2356780998716157</v>
      </c>
      <c r="FP88" s="276">
        <f t="shared" si="396"/>
        <v>0.23252536411369745</v>
      </c>
      <c r="FQ88" s="276">
        <f t="shared" si="397"/>
        <v>0.22959992534358181</v>
      </c>
      <c r="FR88" s="276">
        <f t="shared" si="398"/>
        <v>0.22688539654864509</v>
      </c>
      <c r="FS88" s="277">
        <f t="shared" si="399"/>
        <v>0.22436657214055494</v>
      </c>
      <c r="FT88" s="74">
        <f>SUM($EF88:EF88)</f>
        <v>0</v>
      </c>
      <c r="FU88" s="276">
        <f>SUM($EF88:EG88)</f>
        <v>6.6694812741166315E-2</v>
      </c>
      <c r="FV88" s="276">
        <f>SUM($EF88:EH88)</f>
        <v>0.25570661041658588</v>
      </c>
      <c r="FW88" s="276">
        <f>SUM($EF88:EI88)</f>
        <v>0.54672838635756982</v>
      </c>
      <c r="FX88" s="276">
        <f>SUM($EF88:EJ88)</f>
        <v>0.92282449331917404</v>
      </c>
      <c r="FY88" s="276">
        <f>SUM($EF88:EK88)</f>
        <v>1.2404755082658814</v>
      </c>
      <c r="FZ88" s="276">
        <f>SUM($EF88:EL88)</f>
        <v>1.6379112165787588</v>
      </c>
      <c r="GA88" s="276">
        <f>SUM($EF88:EM88)</f>
        <v>2.1059212171196164</v>
      </c>
      <c r="GB88" s="276">
        <f>SUM($EF88:EN88)</f>
        <v>2.6363583639380357</v>
      </c>
      <c r="GC88" s="276">
        <f>SUM($EF88:EO88)</f>
        <v>3.2220160233443949</v>
      </c>
      <c r="GD88" s="276">
        <f>SUM($EF88:EP88)</f>
        <v>3.6002373851029796</v>
      </c>
      <c r="GE88" s="276">
        <f>SUM($EF88:EQ88)</f>
        <v>4.0127794333243907</v>
      </c>
      <c r="GF88" s="276">
        <f>SUM($EF88:ER88)</f>
        <v>4.4571808368126078</v>
      </c>
      <c r="GG88" s="276">
        <f>SUM($EF88:ES88)</f>
        <v>4.9311567803997232</v>
      </c>
      <c r="GH88" s="276">
        <f>SUM($EF88:ET88)</f>
        <v>5.4325863059798358</v>
      </c>
      <c r="GI88" s="276">
        <f>SUM($EF88:EU88)</f>
        <v>6.1556374475347644</v>
      </c>
      <c r="GJ88" s="276">
        <f>SUM($EF88:EV88)</f>
        <v>6.8501092457274879</v>
      </c>
      <c r="GK88" s="276">
        <f>SUM($EF88:EW88)</f>
        <v>7.5190516184499918</v>
      </c>
      <c r="GL88" s="276">
        <f>SUM($EF88:EX88)</f>
        <v>8.165189003787745</v>
      </c>
      <c r="GM88" s="276">
        <f>SUM($EF88:EY88)</f>
        <v>8.790955094431645</v>
      </c>
      <c r="GN88" s="74">
        <f>SUM($EZ88:EZ88)</f>
        <v>0</v>
      </c>
      <c r="GO88" s="276">
        <f>SUM($EZ88:FA88)</f>
        <v>6.1869818238869688E-2</v>
      </c>
      <c r="GP88" s="276">
        <f>SUM($EZ88:FB88)</f>
        <v>0.23756758731767105</v>
      </c>
      <c r="GQ88" s="276">
        <f>SUM($EZ88:FC88)</f>
        <v>0.50885781054938728</v>
      </c>
      <c r="GR88" s="276">
        <f>SUM($EZ88:FD88)</f>
        <v>0.86042635930263711</v>
      </c>
      <c r="GS88" s="276">
        <f>SUM($EZ88:FE88)</f>
        <v>1.053044323913785</v>
      </c>
      <c r="GT88" s="276">
        <f>SUM($EZ88:FF88)</f>
        <v>1.2499040814768343</v>
      </c>
      <c r="GU88" s="276">
        <f>SUM($EZ88:FG88)</f>
        <v>1.4506534232483712</v>
      </c>
      <c r="GV88" s="276">
        <f>SUM($EZ88:FH88)</f>
        <v>1.654969385429359</v>
      </c>
      <c r="GW88" s="276">
        <f>SUM($EZ88:FI88)</f>
        <v>1.8625558208700215</v>
      </c>
      <c r="GX88" s="276">
        <f>SUM($EZ88:FJ88)</f>
        <v>2.0052194139410546</v>
      </c>
      <c r="GY88" s="276">
        <f>SUM($EZ88:FK88)</f>
        <v>2.1599163068660152</v>
      </c>
      <c r="GZ88" s="276">
        <f>SUM($EZ88:FL88)</f>
        <v>2.3259677210843646</v>
      </c>
      <c r="HA88" s="276">
        <f>SUM($EZ88:FM88)</f>
        <v>2.502733166812527</v>
      </c>
      <c r="HB88" s="276">
        <f>SUM($EZ88:FN88)</f>
        <v>2.689608283237253</v>
      </c>
      <c r="HC88" s="276">
        <f>SUM($EZ88:FO88)</f>
        <v>2.9252863831088689</v>
      </c>
      <c r="HD88" s="276">
        <f>SUM($EZ88:FP88)</f>
        <v>3.1578117472225662</v>
      </c>
      <c r="HE88" s="276">
        <f>SUM($EZ88:FQ88)</f>
        <v>3.3874116725661478</v>
      </c>
      <c r="HF88" s="276">
        <f>SUM($EZ88:FR88)</f>
        <v>3.6142970691147931</v>
      </c>
      <c r="HG88" s="277">
        <f>SUM($EZ88:FS88)</f>
        <v>3.8386636412553479</v>
      </c>
      <c r="HH88" s="74">
        <f t="shared" si="256"/>
        <v>0</v>
      </c>
      <c r="HI88" s="276">
        <f t="shared" si="400"/>
        <v>0.73676268725883376</v>
      </c>
      <c r="HJ88" s="276">
        <f t="shared" si="401"/>
        <v>1.3512083895834144</v>
      </c>
      <c r="HK88" s="276">
        <f t="shared" si="402"/>
        <v>1.8636441136424307</v>
      </c>
      <c r="HL88" s="276">
        <f t="shared" si="403"/>
        <v>2.2910055066808264</v>
      </c>
      <c r="HM88" s="276">
        <f t="shared" si="404"/>
        <v>2.9383780827655048</v>
      </c>
      <c r="HN88" s="276">
        <f t="shared" si="405"/>
        <v>3.5497247744526277</v>
      </c>
      <c r="HO88" s="276">
        <f t="shared" si="406"/>
        <v>4.0904971739117704</v>
      </c>
      <c r="HP88" s="276">
        <f t="shared" si="407"/>
        <v>4.568842427093351</v>
      </c>
      <c r="HQ88" s="276">
        <f t="shared" si="408"/>
        <v>4.9919671676869921</v>
      </c>
      <c r="HR88" s="276">
        <f t="shared" si="409"/>
        <v>5.324073222220723</v>
      </c>
      <c r="HS88" s="276">
        <f t="shared" si="410"/>
        <v>5.7683185739993119</v>
      </c>
      <c r="HT88" s="276">
        <f t="shared" si="411"/>
        <v>6.1807045705110948</v>
      </c>
      <c r="HU88" s="276">
        <f t="shared" si="412"/>
        <v>6.5635160269239794</v>
      </c>
      <c r="HV88" s="276">
        <f t="shared" si="413"/>
        <v>6.9188739013438667</v>
      </c>
      <c r="HW88" s="276">
        <f t="shared" si="414"/>
        <v>6.2799441758860377</v>
      </c>
      <c r="HX88" s="276">
        <f t="shared" si="415"/>
        <v>6.0407199599585679</v>
      </c>
      <c r="HY88" s="276">
        <f t="shared" si="416"/>
        <v>5.8270251695013178</v>
      </c>
      <c r="HZ88" s="276">
        <f t="shared" si="417"/>
        <v>5.6361353664288174</v>
      </c>
      <c r="IA88" s="277">
        <f t="shared" si="418"/>
        <v>5.4656168580501703</v>
      </c>
      <c r="IB88" s="276">
        <f t="shared" si="419"/>
        <v>0</v>
      </c>
      <c r="IC88" s="276">
        <f t="shared" si="420"/>
        <v>0.71052643176113028</v>
      </c>
      <c r="ID88" s="276">
        <f t="shared" si="421"/>
        <v>1.307224912682329</v>
      </c>
      <c r="IE88" s="276">
        <f t="shared" si="422"/>
        <v>1.8083309394506126</v>
      </c>
      <c r="IF88" s="276">
        <f t="shared" si="423"/>
        <v>2.2291586406973627</v>
      </c>
      <c r="IG88" s="276">
        <f t="shared" si="424"/>
        <v>2.2490102179341362</v>
      </c>
      <c r="IH88" s="276">
        <f t="shared" si="425"/>
        <v>2.2958540603710871</v>
      </c>
      <c r="II88" s="276">
        <f t="shared" si="426"/>
        <v>2.3388083185995501</v>
      </c>
      <c r="IJ88" s="276">
        <f t="shared" si="427"/>
        <v>2.378195956418562</v>
      </c>
      <c r="IK88" s="276">
        <f t="shared" si="428"/>
        <v>2.4143131209778992</v>
      </c>
      <c r="IL88" s="276">
        <f t="shared" si="429"/>
        <v>2.5644526114585373</v>
      </c>
      <c r="IM88" s="276">
        <f t="shared" si="430"/>
        <v>2.7657441185335769</v>
      </c>
      <c r="IN88" s="276">
        <f t="shared" si="431"/>
        <v>2.9556811043152278</v>
      </c>
      <c r="IO88" s="276">
        <f t="shared" si="432"/>
        <v>3.1349040585870656</v>
      </c>
      <c r="IP88" s="276">
        <f t="shared" si="433"/>
        <v>3.3040173421623402</v>
      </c>
      <c r="IQ88" s="276">
        <f t="shared" si="434"/>
        <v>3.1292822981251875</v>
      </c>
      <c r="IR88" s="276">
        <f t="shared" si="435"/>
        <v>3.0887048337808154</v>
      </c>
      <c r="IS88" s="276">
        <f t="shared" si="436"/>
        <v>3.0510528082065589</v>
      </c>
      <c r="IT88" s="276">
        <f t="shared" si="437"/>
        <v>3.0161153114272388</v>
      </c>
      <c r="IU88" s="277">
        <f t="shared" si="438"/>
        <v>2.9836966390560091</v>
      </c>
      <c r="IV88" s="74">
        <f t="shared" si="261"/>
        <v>0.79299744289914098</v>
      </c>
      <c r="IW88" s="275">
        <f t="shared" si="262"/>
        <v>2.9765863307564215</v>
      </c>
      <c r="IX88" s="275">
        <f t="shared" si="263"/>
        <v>4.8560849646999218</v>
      </c>
      <c r="IY88" s="275">
        <f t="shared" si="264"/>
        <v>5.1437083396736814</v>
      </c>
      <c r="IZ88" s="275">
        <f t="shared" si="265"/>
        <v>2.8752229127851616</v>
      </c>
      <c r="JA88" s="275">
        <f t="shared" si="266"/>
        <v>3.4423442695072914</v>
      </c>
      <c r="JB88" s="74">
        <f t="shared" si="267"/>
        <v>0.7995671917494992</v>
      </c>
      <c r="JC88" s="275">
        <f t="shared" si="268"/>
        <v>1.8986978288519212</v>
      </c>
      <c r="JD88" s="275">
        <f t="shared" si="269"/>
        <v>2.4014863067853383</v>
      </c>
      <c r="JE88" s="275">
        <f t="shared" si="270"/>
        <v>2.6963507228432881</v>
      </c>
      <c r="JF88" s="275">
        <f t="shared" si="271"/>
        <v>1.6999171091289196</v>
      </c>
      <c r="JG88" s="275">
        <f t="shared" si="272"/>
        <v>1.9490255125575118</v>
      </c>
      <c r="JH88" s="524">
        <f t="shared" si="273"/>
        <v>53.582970271064639</v>
      </c>
      <c r="JI88" s="525">
        <f t="shared" si="274"/>
        <v>83.373477239452313</v>
      </c>
      <c r="JJ88" s="524">
        <f t="shared" si="275"/>
        <v>30.757003475568041</v>
      </c>
      <c r="JK88" s="525">
        <f t="shared" si="276"/>
        <v>46.120513295749589</v>
      </c>
      <c r="JL88" s="524">
        <f t="shared" si="277"/>
        <v>84.33997374663268</v>
      </c>
      <c r="JM88" s="525">
        <f t="shared" si="278"/>
        <v>129.4939905352019</v>
      </c>
      <c r="JN88" s="7">
        <f t="shared" si="439"/>
        <v>8.1221945892170879</v>
      </c>
      <c r="JO88" s="7">
        <f t="shared" si="440"/>
        <v>12.629618735686993</v>
      </c>
    </row>
    <row r="89" spans="1:275" s="3" customFormat="1" ht="13.5" customHeight="1" x14ac:dyDescent="0.2">
      <c r="A89" s="671" t="str">
        <f>'2021 estimates'!B89</f>
        <v>Holy See</v>
      </c>
      <c r="B89" s="3" t="str">
        <f>VLOOKUP(A89,'2021 estimates'!$B$4:$C$218,2)</f>
        <v>EUR</v>
      </c>
      <c r="C89" s="371" t="str">
        <f>VLOOKUP(A89,'2021 estimates'!$B$4:$F$218,4,FALSE)</f>
        <v>Europe &amp; Central Asia</v>
      </c>
      <c r="D89" s="695">
        <f>'2021 estimates'!Q89</f>
        <v>2.7</v>
      </c>
      <c r="E89" s="4">
        <f>'2021 estimates'!R89</f>
        <v>1.9785443902679209</v>
      </c>
      <c r="F89" s="47">
        <f>1000*'2021 estimates'!G89/5</f>
        <v>4.2041528184540464</v>
      </c>
      <c r="G89" s="47">
        <f t="shared" ref="G89" si="443">F89</f>
        <v>4.2041528184540464</v>
      </c>
      <c r="H89" s="47">
        <f>1000*'2021 estimates'!H89/5</f>
        <v>4.6977524762249505</v>
      </c>
      <c r="I89" s="47">
        <f>1000*'2021 estimates'!I89/5</f>
        <v>5.2018822600282997</v>
      </c>
      <c r="J89" s="47">
        <f>1000*'2021 estimates'!J89/5</f>
        <v>5.1294876435552341</v>
      </c>
      <c r="K89" s="47">
        <f>1000*'2021 estimates'!K89/5</f>
        <v>3.9514297936753429</v>
      </c>
      <c r="L89" s="73">
        <f t="shared" ref="L89" si="444">K89</f>
        <v>3.9514297936753429</v>
      </c>
      <c r="M89" s="47">
        <f>1000*'2021 estimates'!L89/5</f>
        <v>4.416071604857021</v>
      </c>
      <c r="N89" s="47">
        <f>1000*'2021 estimates'!M89/5</f>
        <v>4.887294744808977</v>
      </c>
      <c r="O89" s="47">
        <f>1000*'2021 estimates'!N89/5</f>
        <v>4.828062785876468</v>
      </c>
      <c r="P89" s="670">
        <v>0</v>
      </c>
      <c r="Q89" s="124">
        <f>IF('2021 estimates'!AD89&lt;&gt;"",'2021 estimates'!AD89*5/4,IF('2021 estimates'!AL89&lt;&gt;"",'2021 estimates'!AL89*15/14,'2021 estimates'!AN89*15/14))/100000</f>
        <v>1.15E-4</v>
      </c>
      <c r="R89" s="124">
        <f>IF('2021 estimates'!AE89&lt;&gt;"",'2021 estimates'!AE89,IF('2021 estimates'!AL89&lt;&gt;"",'2021 estimates'!AL89*15/14,'2021 estimates'!AN89*15/14))/100000</f>
        <v>1.8100000000000001E-4</v>
      </c>
      <c r="S89" s="124">
        <f>IF('2021 estimates'!AF89&lt;&gt;"",'2021 estimates'!AF89,IF('2021 estimates'!AL89&lt;&gt;"",'2021 estimates'!AL89*15/14,'2021 estimates'!AN89*15/14))/100000</f>
        <v>2.12E-4</v>
      </c>
      <c r="T89" s="124">
        <f>IF('2021 estimates'!AG89&lt;&gt;"",'2021 estimates'!AG89,'2021 estimates'!$AP89)/100000</f>
        <v>1.3199999999999998E-4</v>
      </c>
      <c r="U89" s="22">
        <v>0</v>
      </c>
      <c r="V89" s="124">
        <f>IF('2021 estimates'!AH89&lt;&gt;"",'2021 estimates'!AH89*5/4,IF('2021 estimates'!AM89&lt;&gt;"",'2021 estimates'!AM89*15/14,'2021 estimates'!AN89*15/14))/100000</f>
        <v>1.15E-4</v>
      </c>
      <c r="W89" s="124">
        <f>IF('2021 estimates'!AI89&lt;&gt;"",'2021 estimates'!AI89,IF('2021 estimates'!AM89&lt;&gt;"",'2021 estimates'!AM89*15/14,'2021 estimates'!AN89*15/14))/100000</f>
        <v>1.8100000000000001E-4</v>
      </c>
      <c r="X89" s="124">
        <f>IF('2021 estimates'!AJ89&lt;&gt;"",'2021 estimates'!AJ89,IF('2021 estimates'!AM89&lt;&gt;"",'2021 estimates'!AM89*15/14,'2021 estimates'!AN89*15/14))/100000</f>
        <v>2.12E-4</v>
      </c>
      <c r="Y89" s="124">
        <f>IF('2021 estimates'!AK89&lt;&gt;"",'2021 estimates'!AK89,'2021 estimates'!$AQ89)/100000</f>
        <v>1.3199999999999998E-4</v>
      </c>
      <c r="Z89" s="81">
        <f>VLOOKUP($A89,'Mortality-WHO Global Health Obs'!$B$3:$Q$218,7,FALSE)</f>
        <v>2.81E-3</v>
      </c>
      <c r="AA89" s="82">
        <f>VLOOKUP($A89,'Mortality-WHO Global Health Obs'!$B$3:$Q$218,9,FALSE)</f>
        <v>1.2E-4</v>
      </c>
      <c r="AB89" s="82">
        <f>VLOOKUP($A89,'Mortality-WHO Global Health Obs'!$B$3:$Q$218,11,FALSE)</f>
        <v>9.0000000000000006E-5</v>
      </c>
      <c r="AC89" s="82">
        <f>VLOOKUP($A89,'Mortality-WHO Global Health Obs'!$B$3:$Q$218,13,FALSE)</f>
        <v>1.1E-4</v>
      </c>
      <c r="AD89" s="82">
        <f>VLOOKUP($A89,'Mortality-WHO Global Health Obs'!$B$3:$Q$218,15,FALSE)</f>
        <v>3.1E-4</v>
      </c>
      <c r="AE89" s="81">
        <f>VLOOKUP($A89,'Mortality-WHO Global Health Obs'!$B$3:$Q$218,8,FALSE)</f>
        <v>2.3400000000000001E-3</v>
      </c>
      <c r="AF89" s="82">
        <f>VLOOKUP($A89,'Mortality-WHO Global Health Obs'!$B$3:$Q$218,10,FALSE)</f>
        <v>1.1E-4</v>
      </c>
      <c r="AG89" s="82">
        <f>VLOOKUP($A89,'Mortality-WHO Global Health Obs'!$B$3:$Q$218,12,FALSE)</f>
        <v>6.9999999999999994E-5</v>
      </c>
      <c r="AH89" s="82">
        <f>VLOOKUP($A89,'Mortality-WHO Global Health Obs'!$B$3:$Q$218,14,FALSE)</f>
        <v>8.0000000000000007E-5</v>
      </c>
      <c r="AI89" s="82">
        <f>VLOOKUP($A89,'Mortality-WHO Global Health Obs'!$B$3:$Q$218,16,FALSE)</f>
        <v>1.3999999999999999E-4</v>
      </c>
      <c r="AJ89" s="81">
        <f t="shared" ref="AJ89" si="445">Z89*$E89</f>
        <v>5.559709736652858E-3</v>
      </c>
      <c r="AK89" s="82">
        <f t="shared" ref="AK89" si="446">AA89*$E89</f>
        <v>2.3742532683215052E-4</v>
      </c>
      <c r="AL89" s="82">
        <f t="shared" ref="AL89" si="447">AB89*$E89</f>
        <v>1.7806899512411289E-4</v>
      </c>
      <c r="AM89" s="82">
        <f t="shared" ref="AM89" si="448">AC89*$E89</f>
        <v>2.1763988292947131E-4</v>
      </c>
      <c r="AN89" s="82">
        <f t="shared" ref="AN89" si="449">AD89*$E89</f>
        <v>6.1334876098305554E-4</v>
      </c>
      <c r="AO89" s="81">
        <f t="shared" ref="AO89" si="450">AE89*$E89</f>
        <v>4.6297938732269353E-3</v>
      </c>
      <c r="AP89" s="82">
        <f t="shared" ref="AP89" si="451">AF89*$E89</f>
        <v>2.1763988292947131E-4</v>
      </c>
      <c r="AQ89" s="82">
        <f t="shared" ref="AQ89" si="452">AG89*$E89</f>
        <v>1.3849810731875444E-4</v>
      </c>
      <c r="AR89" s="82">
        <f t="shared" ref="AR89" si="453">AH89*$E89</f>
        <v>1.5828355122143368E-4</v>
      </c>
      <c r="AS89" s="82">
        <f t="shared" ref="AS89" si="454">AI89*$E89</f>
        <v>2.7699621463750889E-4</v>
      </c>
      <c r="AT89" s="272">
        <f t="shared" ref="AT89" si="455">F89*P89</f>
        <v>0</v>
      </c>
      <c r="AU89" s="266">
        <f t="shared" ref="AU89" si="456">G89*Q89</f>
        <v>4.8347757412221538E-4</v>
      </c>
      <c r="AV89" s="266">
        <f t="shared" ref="AV89" si="457">H89*R89</f>
        <v>8.502931981967161E-4</v>
      </c>
      <c r="AW89" s="266">
        <f t="shared" ref="AW89" si="458">I89*S89</f>
        <v>1.1027990391259995E-3</v>
      </c>
      <c r="AX89" s="266">
        <f t="shared" ref="AX89" si="459">J89*T89</f>
        <v>6.7709236894929084E-4</v>
      </c>
      <c r="AY89" s="272">
        <f t="shared" ref="AY89" si="460">K89*U89</f>
        <v>0</v>
      </c>
      <c r="AZ89" s="266">
        <f t="shared" ref="AZ89" si="461">L89*V89</f>
        <v>4.5441442627266445E-4</v>
      </c>
      <c r="BA89" s="266">
        <f t="shared" ref="BA89" si="462">M89*W89</f>
        <v>7.9930896047912081E-4</v>
      </c>
      <c r="BB89" s="266">
        <f t="shared" ref="BB89" si="463">N89*X89</f>
        <v>1.0361064858995031E-3</v>
      </c>
      <c r="BC89" s="266">
        <f t="shared" ref="BC89" si="464">O89*Y89</f>
        <v>6.3730428773569367E-4</v>
      </c>
      <c r="BD89" s="74">
        <f t="shared" ref="BD89" si="465">AT89</f>
        <v>0</v>
      </c>
      <c r="BE89" s="515">
        <f t="shared" ref="BE89" si="466">HH89</f>
        <v>0</v>
      </c>
      <c r="BF89" s="515">
        <f t="shared" ref="BF89" si="467">HI89</f>
        <v>4.8342018602465285E-4</v>
      </c>
      <c r="BG89" s="515">
        <f t="shared" ref="BG89" si="468">HJ89</f>
        <v>9.6672560947795117E-4</v>
      </c>
      <c r="BH89" s="515">
        <f t="shared" ref="BH89" si="469">HK89</f>
        <v>1.4499162976042016E-3</v>
      </c>
      <c r="BI89" s="515">
        <f t="shared" ref="BI89" si="470">HL89*(H89/G89)</f>
        <v>2.1599403377901053E-3</v>
      </c>
      <c r="BJ89" s="515">
        <f t="shared" ref="BJ89" si="471">HM89</f>
        <v>3.0097732531359296E-3</v>
      </c>
      <c r="BK89" s="515">
        <f t="shared" ref="BK89" si="472">HN89</f>
        <v>3.8594548530611872E-3</v>
      </c>
      <c r="BL89" s="515">
        <f t="shared" ref="BL89" si="473">HO89</f>
        <v>4.708985164508064E-3</v>
      </c>
      <c r="BM89" s="515">
        <f t="shared" ref="BM89" si="474">HP89</f>
        <v>5.5583642144139489E-3</v>
      </c>
      <c r="BN89" s="515">
        <f t="shared" ref="BN89" si="475">HQ89*(I89/H89)</f>
        <v>7.0952097790472372E-3</v>
      </c>
      <c r="BO89" s="515">
        <f t="shared" ref="BO89" si="476">HR89</f>
        <v>8.1963447921064685E-3</v>
      </c>
      <c r="BP89" s="515">
        <f t="shared" ref="BP89" si="477">HS89</f>
        <v>9.2972401803472719E-3</v>
      </c>
      <c r="BQ89" s="515">
        <f t="shared" ref="BQ89" si="478">HT89</f>
        <v>1.039789599591589E-2</v>
      </c>
      <c r="BR89" s="515">
        <f t="shared" ref="BR89" si="479">HU89</f>
        <v>1.149831229094722E-2</v>
      </c>
      <c r="BS89" s="515">
        <f t="shared" ref="BS89" si="480">HV89*(J89/I89)</f>
        <v>1.2423155893509629E-2</v>
      </c>
      <c r="BT89" s="515">
        <f t="shared" ref="BT89" si="481">HW89</f>
        <v>1.3092423288265776E-2</v>
      </c>
      <c r="BU89" s="515">
        <f t="shared" ref="BU89" si="482">HX89</f>
        <v>1.3761280314556944E-2</v>
      </c>
      <c r="BV89" s="515">
        <f t="shared" ref="BV89" si="483">HY89</f>
        <v>1.4429727224004946E-2</v>
      </c>
      <c r="BW89" s="516">
        <f t="shared" ref="BW89" si="484">HZ89</f>
        <v>1.5097764268077315E-2</v>
      </c>
      <c r="BX89" s="515">
        <v>0</v>
      </c>
      <c r="BY89" s="515">
        <f t="shared" ref="BY89" si="485">IB89</f>
        <v>0</v>
      </c>
      <c r="BZ89" s="515">
        <f t="shared" ref="BZ89" si="486">IC89</f>
        <v>4.5436498230208187E-4</v>
      </c>
      <c r="CA89" s="515">
        <f t="shared" ref="CA89" si="487">ID89</f>
        <v>9.0863108742280762E-4</v>
      </c>
      <c r="CB89" s="515">
        <f t="shared" ref="CB89" si="488">IE89</f>
        <v>1.3627983368794539E-3</v>
      </c>
      <c r="CC89" s="515">
        <f t="shared" ref="CC89" si="489">IF89*(M89/L89)</f>
        <v>2.030508978540767E-3</v>
      </c>
      <c r="CD89" s="515">
        <f t="shared" ref="CD89" si="490">IG89</f>
        <v>2.8294813892866602E-3</v>
      </c>
      <c r="CE89" s="515">
        <f t="shared" ref="CE89" si="491">IH89</f>
        <v>3.6283431515283463E-3</v>
      </c>
      <c r="CF89" s="515">
        <f t="shared" ref="CF89" si="492">II89</f>
        <v>4.4270942805893724E-3</v>
      </c>
      <c r="CG89" s="515">
        <f t="shared" ref="CG89" si="493">IJ89</f>
        <v>5.225734791791164E-3</v>
      </c>
      <c r="CH89" s="515">
        <f t="shared" ref="CH89" si="494">IK89*(N89/M89)</f>
        <v>6.6670923495624661E-3</v>
      </c>
      <c r="CI89" s="515">
        <f t="shared" ref="CI89" si="495">IL89</f>
        <v>7.7020616351039734E-3</v>
      </c>
      <c r="CJ89" s="515">
        <f t="shared" ref="CJ89" si="496">IM89</f>
        <v>8.7368671149957704E-3</v>
      </c>
      <c r="CK89" s="515">
        <f t="shared" ref="CK89" si="497">IN89</f>
        <v>9.7715088151635477E-3</v>
      </c>
      <c r="CL89" s="515">
        <f t="shared" ref="CL89" si="498">IO89</f>
        <v>1.080598676152889E-2</v>
      </c>
      <c r="CM89" s="515">
        <f t="shared" ref="CM89" si="499">IP89*(O89/N89)</f>
        <v>1.169680150677997E-2</v>
      </c>
      <c r="CN89" s="515">
        <f t="shared" ref="CN89" si="500">IQ89</f>
        <v>1.2330778020248996E-2</v>
      </c>
      <c r="CO89" s="515">
        <f t="shared" ref="CO89" si="501">IR89</f>
        <v>1.2964578948942903E-2</v>
      </c>
      <c r="CP89" s="515">
        <f t="shared" ref="CP89" si="502">IS89</f>
        <v>1.3598204341491274E-2</v>
      </c>
      <c r="CQ89" s="516">
        <f t="shared" ref="CQ89" si="503">IT89</f>
        <v>1.4231654246510224E-2</v>
      </c>
      <c r="CR89" s="515">
        <f t="shared" ref="CR89" si="504">0.5*AT89+BD89</f>
        <v>0</v>
      </c>
      <c r="CS89" s="515">
        <f t="shared" ref="CS89" si="505">0.5*$AU89+BE89</f>
        <v>2.4173878706110769E-4</v>
      </c>
      <c r="CT89" s="515">
        <f t="shared" ref="CT89" si="506">0.5*$AU89+BF89</f>
        <v>7.2515897308576057E-4</v>
      </c>
      <c r="CU89" s="515">
        <f t="shared" ref="CU89" si="507">0.5*$AU89+BG89</f>
        <v>1.2084643965390588E-3</v>
      </c>
      <c r="CV89" s="515">
        <f t="shared" ref="CV89" si="508">0.5*$AU89+BH89</f>
        <v>1.6916550846653093E-3</v>
      </c>
      <c r="CW89" s="515">
        <f t="shared" ref="CW89" si="509">0.5*$AV89+BI89</f>
        <v>2.5850869368884634E-3</v>
      </c>
      <c r="CX89" s="515">
        <f t="shared" ref="CX89" si="510">0.5*$AV89+BJ89</f>
        <v>3.4349198522342877E-3</v>
      </c>
      <c r="CY89" s="515">
        <f t="shared" ref="CY89" si="511">0.5*$AV89+BK89</f>
        <v>4.2846014521595449E-3</v>
      </c>
      <c r="CZ89" s="515">
        <f t="shared" ref="CZ89" si="512">0.5*$AV89+BL89</f>
        <v>5.1341317636064221E-3</v>
      </c>
      <c r="DA89" s="515">
        <f t="shared" ref="DA89" si="513">0.5*$AV89+BM89</f>
        <v>5.983510813512307E-3</v>
      </c>
      <c r="DB89" s="515">
        <f t="shared" ref="DB89" si="514">0.5*$AW89+BN89</f>
        <v>7.6466092986102368E-3</v>
      </c>
      <c r="DC89" s="515">
        <f t="shared" ref="DC89" si="515">0.5*$AW89+BO89</f>
        <v>8.747744311669468E-3</v>
      </c>
      <c r="DD89" s="515">
        <f t="shared" ref="DD89" si="516">0.5*$AW89+BP89</f>
        <v>9.8486396999102714E-3</v>
      </c>
      <c r="DE89" s="515">
        <f t="shared" ref="DE89" si="517">0.5*$AW89+BQ89</f>
        <v>1.094929551547889E-2</v>
      </c>
      <c r="DF89" s="515">
        <f t="shared" ref="DF89" si="518">0.5*$AW89+BR89</f>
        <v>1.2049711810510219E-2</v>
      </c>
      <c r="DG89" s="515">
        <f t="shared" ref="DG89" si="519">0.5*$AX89+BS89</f>
        <v>1.2761702077984275E-2</v>
      </c>
      <c r="DH89" s="515">
        <f t="shared" ref="DH89" si="520">0.5*$AX89+BT89</f>
        <v>1.3430969472740422E-2</v>
      </c>
      <c r="DI89" s="515">
        <f t="shared" ref="DI89" si="521">0.5*$AX89+BU89</f>
        <v>1.409982649903159E-2</v>
      </c>
      <c r="DJ89" s="515">
        <f t="shared" ref="DJ89" si="522">0.5*$AX89+BV89</f>
        <v>1.4768273408479592E-2</v>
      </c>
      <c r="DK89" s="516">
        <f t="shared" ref="DK89" si="523">0.5*$AX89+BW89</f>
        <v>1.5436310452551961E-2</v>
      </c>
      <c r="DL89" s="515">
        <f t="shared" ref="DL89" si="524">0.5*AY89+BX89</f>
        <v>0</v>
      </c>
      <c r="DM89" s="515">
        <f t="shared" ref="DM89" si="525">0.5*$AZ89+BY89</f>
        <v>2.2720721313633223E-4</v>
      </c>
      <c r="DN89" s="515">
        <f t="shared" ref="DN89" si="526">0.5*$AZ89+BZ89</f>
        <v>6.8157219543841412E-4</v>
      </c>
      <c r="DO89" s="515">
        <f t="shared" ref="DO89" si="527">0.5*$AZ89+CA89</f>
        <v>1.1358383005591398E-3</v>
      </c>
      <c r="DP89" s="515">
        <f t="shared" ref="DP89" si="528">0.5*$AZ89+CB89</f>
        <v>1.5900055500157862E-3</v>
      </c>
      <c r="DQ89" s="515">
        <f t="shared" ref="DQ89" si="529">0.5*$BA89+CC89</f>
        <v>2.4301634587803275E-3</v>
      </c>
      <c r="DR89" s="515">
        <f t="shared" ref="DR89" si="530">0.5*$BA89+CD89</f>
        <v>3.2291358695262207E-3</v>
      </c>
      <c r="DS89" s="515">
        <f t="shared" ref="DS89" si="531">0.5*$BA89+CE89</f>
        <v>4.0279976317679064E-3</v>
      </c>
      <c r="DT89" s="515">
        <f t="shared" ref="DT89" si="532">0.5*$BA89+CF89</f>
        <v>4.8267487608289325E-3</v>
      </c>
      <c r="DU89" s="515">
        <f t="shared" ref="DU89" si="533">0.5*$BA89+CG89</f>
        <v>5.6253892720307241E-3</v>
      </c>
      <c r="DV89" s="515">
        <f t="shared" ref="DV89" si="534">0.5*$BB89+CH89</f>
        <v>7.1851455925122177E-3</v>
      </c>
      <c r="DW89" s="515">
        <f t="shared" ref="DW89" si="535">0.5*$BB89+CI89</f>
        <v>8.2201148780537241E-3</v>
      </c>
      <c r="DX89" s="515">
        <f t="shared" ref="DX89" si="536">0.5*$BB89+CJ89</f>
        <v>9.254920357945522E-3</v>
      </c>
      <c r="DY89" s="515">
        <f t="shared" ref="DY89" si="537">0.5*$BB89+CK89</f>
        <v>1.0289562058113299E-2</v>
      </c>
      <c r="DZ89" s="515">
        <f t="shared" ref="DZ89" si="538">0.5*$BB89+CL89</f>
        <v>1.1324040004478642E-2</v>
      </c>
      <c r="EA89" s="515">
        <f t="shared" ref="EA89" si="539">0.5*$BC89+CM89</f>
        <v>1.2015453650647817E-2</v>
      </c>
      <c r="EB89" s="515">
        <f t="shared" ref="EB89" si="540">0.5*$BC89+CN89</f>
        <v>1.2649430164116843E-2</v>
      </c>
      <c r="EC89" s="515">
        <f t="shared" ref="EC89" si="541">0.5*$BC89+CO89</f>
        <v>1.328323109281075E-2</v>
      </c>
      <c r="ED89" s="515">
        <f t="shared" ref="ED89" si="542">0.5*$BC89+CP89</f>
        <v>1.3916856485359121E-2</v>
      </c>
      <c r="EE89" s="516">
        <f t="shared" ref="EE89" si="543">0.5*$BC89+CQ89</f>
        <v>1.4550306390378071E-2</v>
      </c>
      <c r="EF89" s="276">
        <f t="shared" ref="EF89" si="544">CR89*(1-EXP(-AJ89))</f>
        <v>0</v>
      </c>
      <c r="EG89" s="276">
        <f t="shared" ref="EG89" si="545">CS89*(1-EXP(-$AK89))</f>
        <v>5.738809756250192E-8</v>
      </c>
      <c r="EH89" s="276">
        <f t="shared" ref="EH89" si="546">CT89*(1-EXP(-$AK89))</f>
        <v>1.7215066891706378E-7</v>
      </c>
      <c r="EI89" s="276">
        <f t="shared" ref="EI89" si="547">CU89*(1-EXP(-$AK89))</f>
        <v>2.8688599596498586E-7</v>
      </c>
      <c r="EJ89" s="276">
        <f t="shared" ref="EJ89" si="548">CV89*(1-EXP(-$AK89))</f>
        <v>4.0159408517398875E-7</v>
      </c>
      <c r="EK89" s="276">
        <f t="shared" ref="EK89" si="549">CW89*(1-EXP(-$AL89))</f>
        <v>4.6028285089170145E-7</v>
      </c>
      <c r="EL89" s="276">
        <f t="shared" ref="EL89" si="550">CX89*(1-EXP(-$AL89))</f>
        <v>6.1159827145848737E-7</v>
      </c>
      <c r="EM89" s="276">
        <f t="shared" ref="EM89" si="551">CY89*(1-EXP(-$AL89))</f>
        <v>7.6288674983924113E-7</v>
      </c>
      <c r="EN89" s="276">
        <f t="shared" ref="EN89" si="552">CZ89*(1-EXP(-$AL89))</f>
        <v>9.1414829083110408E-7</v>
      </c>
      <c r="EO89" s="276">
        <f t="shared" ref="EO89" si="553">DA89*(1-EXP(-$AL89))</f>
        <v>1.0653828992303626E-6</v>
      </c>
      <c r="EP89" s="276">
        <f t="shared" ref="EP89" si="554">DB89*(1-EXP(-$AM89))</f>
        <v>1.6640260667690947E-6</v>
      </c>
      <c r="EQ89" s="276">
        <f t="shared" ref="EQ89" si="555">DC89*(1-EXP(-$AM89))</f>
        <v>1.9036508851962255E-6</v>
      </c>
      <c r="ER89" s="276">
        <f t="shared" ref="ER89" si="556">DD89*(1-EXP(-$AM89))</f>
        <v>2.1432235573806836E-6</v>
      </c>
      <c r="ES89" s="276">
        <f t="shared" ref="ES89" si="557">DE89*(1-EXP(-$AM89))</f>
        <v>2.3827440946703365E-6</v>
      </c>
      <c r="ET89" s="276">
        <f t="shared" ref="ET89" si="558">DF89*(1-EXP(-$AM89))</f>
        <v>2.6222125084105816E-6</v>
      </c>
      <c r="EU89" s="276">
        <f t="shared" ref="EU89" si="559">DG89*(1-EXP(-$AN89))</f>
        <v>7.8249741931431777E-6</v>
      </c>
      <c r="EV89" s="276">
        <f t="shared" ref="EV89" si="560">DH89*(1-EXP(-$AN89))</f>
        <v>8.2353426581235331E-6</v>
      </c>
      <c r="EW89" s="276">
        <f t="shared" ref="EW89" si="561">DI89*(1-EXP(-$AN89))</f>
        <v>8.6454595012881996E-6</v>
      </c>
      <c r="EX89" s="276">
        <f t="shared" ref="EX89" si="562">DJ89*(1-EXP(-$AN89))</f>
        <v>9.0553248769217857E-6</v>
      </c>
      <c r="EY89" s="277">
        <f t="shared" ref="EY89" si="563">DK89*(1-EXP(-$AN89))</f>
        <v>9.4649389392142982E-6</v>
      </c>
      <c r="EZ89" s="276">
        <f t="shared" ref="EZ89" si="564">DL89*(1-EXP(-AO89))</f>
        <v>0</v>
      </c>
      <c r="FA89" s="276">
        <f t="shared" ref="FA89" si="565">DM89*(1-EXP(-$AP89))</f>
        <v>4.9443970582560521E-8</v>
      </c>
      <c r="FB89" s="276">
        <f t="shared" ref="FB89" si="566">DN89*(1-EXP(-$AP89))</f>
        <v>1.4832115193863669E-7</v>
      </c>
      <c r="FC89" s="276">
        <f t="shared" ref="FC89" si="567">DO89*(1-EXP(-$AP89))</f>
        <v>2.4717681601813176E-7</v>
      </c>
      <c r="FD89" s="276">
        <f t="shared" ref="FD89" si="568">DP89*(1-EXP(-$AP89))</f>
        <v>3.4601096750355391E-7</v>
      </c>
      <c r="FE89" s="276">
        <f t="shared" ref="FE89" si="569">DQ89*(1-EXP(-$AQ89))</f>
        <v>3.3654973322786056E-7</v>
      </c>
      <c r="FF89" s="276">
        <f t="shared" ref="FF89" si="570">DR89*(1-EXP(-$AQ89))</f>
        <v>4.4719823743502441E-7</v>
      </c>
      <c r="FG89" s="276">
        <f t="shared" ref="FG89" si="571">DS89*(1-EXP(-$AQ89))</f>
        <v>5.5783141809494352E-7</v>
      </c>
      <c r="FH89" s="276">
        <f t="shared" ref="FH89" si="572">DT89*(1-EXP(-$AQ89))</f>
        <v>6.6844927732975337E-7</v>
      </c>
      <c r="FI89" s="276">
        <f t="shared" ref="FI89" si="573">DU89*(1-EXP(-$AQ89))</f>
        <v>7.7905181726129527E-7</v>
      </c>
      <c r="FJ89" s="276">
        <f t="shared" ref="FJ89" si="574">DV89*(1-EXP(-$AR89))</f>
        <v>1.13720035799622E-6</v>
      </c>
      <c r="FK89" s="276">
        <f t="shared" ref="FK89" si="575">DW89*(1-EXP(-$AR89))</f>
        <v>1.3010060077048962E-6</v>
      </c>
      <c r="FL89" s="276">
        <f t="shared" ref="FL89" si="576">DX89*(1-EXP(-$AR89))</f>
        <v>1.4647857317254852E-6</v>
      </c>
      <c r="FM89" s="276">
        <f t="shared" ref="FM89" si="577">DY89*(1-EXP(-$AR89))</f>
        <v>1.6285395341612725E-6</v>
      </c>
      <c r="FN89" s="276">
        <f t="shared" ref="FN89" si="578">DZ89*(1-EXP(-$AR89))</f>
        <v>1.7922674191148941E-6</v>
      </c>
      <c r="FO89" s="276">
        <f t="shared" ref="FO89" si="579">EA89*(1-EXP(-$AS89))</f>
        <v>3.3277742666675282E-6</v>
      </c>
      <c r="FP89" s="276">
        <f t="shared" ref="FP89" si="580">EB89*(1-EXP(-$AS89))</f>
        <v>3.5033590417858672E-6</v>
      </c>
      <c r="FQ89" s="276">
        <f t="shared" ref="FQ89" si="581">EC89*(1-EXP(-$AS89))</f>
        <v>3.6788951873215668E-6</v>
      </c>
      <c r="FR89" s="276">
        <f t="shared" ref="FR89" si="582">ED89*(1-EXP(-$AS89))</f>
        <v>3.854382716742971E-6</v>
      </c>
      <c r="FS89" s="277">
        <f t="shared" ref="FS89" si="583">EE89*(1-EXP(-$AS89))</f>
        <v>4.0298216435146951E-6</v>
      </c>
      <c r="FT89" s="74">
        <f>SUM($EF89:EF89)</f>
        <v>0</v>
      </c>
      <c r="FU89" s="276">
        <f>SUM($EF89:EG89)</f>
        <v>5.738809756250192E-8</v>
      </c>
      <c r="FV89" s="276">
        <f>SUM($EF89:EH89)</f>
        <v>2.295387664795657E-7</v>
      </c>
      <c r="FW89" s="276">
        <f>SUM($EF89:EI89)</f>
        <v>5.1642476244455156E-7</v>
      </c>
      <c r="FX89" s="276">
        <f>SUM($EF89:EJ89)</f>
        <v>9.1801884761854031E-7</v>
      </c>
      <c r="FY89" s="276">
        <f>SUM($EF89:EK89)</f>
        <v>1.3783016985102417E-6</v>
      </c>
      <c r="FZ89" s="276">
        <f>SUM($EF89:EL89)</f>
        <v>1.9898999699687291E-6</v>
      </c>
      <c r="GA89" s="276">
        <f>SUM($EF89:EM89)</f>
        <v>2.7527867198079703E-6</v>
      </c>
      <c r="GB89" s="276">
        <f>SUM($EF89:EN89)</f>
        <v>3.6669350106390742E-6</v>
      </c>
      <c r="GC89" s="276">
        <f>SUM($EF89:EO89)</f>
        <v>4.732317909869437E-6</v>
      </c>
      <c r="GD89" s="276">
        <f>SUM($EF89:EP89)</f>
        <v>6.3963439766385319E-6</v>
      </c>
      <c r="GE89" s="276">
        <f>SUM($EF89:EQ89)</f>
        <v>8.2999948618347569E-6</v>
      </c>
      <c r="GF89" s="276">
        <f>SUM($EF89:ER89)</f>
        <v>1.0443218419215441E-5</v>
      </c>
      <c r="GG89" s="276">
        <f>SUM($EF89:ES89)</f>
        <v>1.2825962513885778E-5</v>
      </c>
      <c r="GH89" s="276">
        <f>SUM($EF89:ET89)</f>
        <v>1.5448175022296361E-5</v>
      </c>
      <c r="GI89" s="276">
        <f>SUM($EF89:EU89)</f>
        <v>2.3273149215439537E-5</v>
      </c>
      <c r="GJ89" s="276">
        <f>SUM($EF89:EV89)</f>
        <v>3.150849187356307E-5</v>
      </c>
      <c r="GK89" s="276">
        <f>SUM($EF89:EW89)</f>
        <v>4.0153951374851268E-5</v>
      </c>
      <c r="GL89" s="276">
        <f>SUM($EF89:EX89)</f>
        <v>4.9209276251773053E-5</v>
      </c>
      <c r="GM89" s="276">
        <f>SUM($EF89:EY89)</f>
        <v>5.8674215190987352E-5</v>
      </c>
      <c r="GN89" s="74">
        <f>SUM($EZ89:EZ89)</f>
        <v>0</v>
      </c>
      <c r="GO89" s="276">
        <f>SUM($EZ89:FA89)</f>
        <v>4.9443970582560521E-8</v>
      </c>
      <c r="GP89" s="276">
        <f>SUM($EZ89:FB89)</f>
        <v>1.977651225211972E-7</v>
      </c>
      <c r="GQ89" s="276">
        <f>SUM($EZ89:FC89)</f>
        <v>4.4494193853932896E-7</v>
      </c>
      <c r="GR89" s="276">
        <f>SUM($EZ89:FD89)</f>
        <v>7.9095290604288293E-7</v>
      </c>
      <c r="GS89" s="276">
        <f>SUM($EZ89:FE89)</f>
        <v>1.1275026392707434E-6</v>
      </c>
      <c r="GT89" s="276">
        <f>SUM($EZ89:FF89)</f>
        <v>1.5747008767057679E-6</v>
      </c>
      <c r="GU89" s="276">
        <f>SUM($EZ89:FG89)</f>
        <v>2.1325322948007112E-6</v>
      </c>
      <c r="GV89" s="276">
        <f>SUM($EZ89:FH89)</f>
        <v>2.8009815721304647E-6</v>
      </c>
      <c r="GW89" s="276">
        <f>SUM($EZ89:FI89)</f>
        <v>3.5800333893917599E-6</v>
      </c>
      <c r="GX89" s="276">
        <f>SUM($EZ89:FJ89)</f>
        <v>4.7172337473879801E-6</v>
      </c>
      <c r="GY89" s="276">
        <f>SUM($EZ89:FK89)</f>
        <v>6.018239755092876E-6</v>
      </c>
      <c r="GZ89" s="276">
        <f>SUM($EZ89:FL89)</f>
        <v>7.4830254868183614E-6</v>
      </c>
      <c r="HA89" s="276">
        <f>SUM($EZ89:FM89)</f>
        <v>9.1115650209796341E-6</v>
      </c>
      <c r="HB89" s="276">
        <f>SUM($EZ89:FN89)</f>
        <v>1.0903832440094528E-5</v>
      </c>
      <c r="HC89" s="276">
        <f>SUM($EZ89:FO89)</f>
        <v>1.4231606706762056E-5</v>
      </c>
      <c r="HD89" s="276">
        <f>SUM($EZ89:FP89)</f>
        <v>1.7734965748547921E-5</v>
      </c>
      <c r="HE89" s="276">
        <f>SUM($EZ89:FQ89)</f>
        <v>2.1413860935869487E-5</v>
      </c>
      <c r="HF89" s="276">
        <f>SUM($EZ89:FR89)</f>
        <v>2.5268243652612459E-5</v>
      </c>
      <c r="HG89" s="277">
        <f>SUM($EZ89:FS89)</f>
        <v>2.9298065296127154E-5</v>
      </c>
      <c r="HH89" s="74">
        <f t="shared" ref="HH89" si="584">BD89-FT89</f>
        <v>0</v>
      </c>
      <c r="HI89" s="276">
        <f t="shared" ref="HI89" si="585">BE89+$AU89-EG89</f>
        <v>4.8342018602465285E-4</v>
      </c>
      <c r="HJ89" s="276">
        <f t="shared" ref="HJ89" si="586">BF89+$AU89-EH89</f>
        <v>9.6672560947795117E-4</v>
      </c>
      <c r="HK89" s="276">
        <f t="shared" ref="HK89" si="587">BG89+$AU89-EI89</f>
        <v>1.4499162976042016E-3</v>
      </c>
      <c r="HL89" s="276">
        <f t="shared" ref="HL89" si="588">BH89+$AU89-EJ89</f>
        <v>1.932992277641243E-3</v>
      </c>
      <c r="HM89" s="276">
        <f t="shared" ref="HM89" si="589">BI89+$AV89-EK89</f>
        <v>3.0097732531359296E-3</v>
      </c>
      <c r="HN89" s="276">
        <f t="shared" ref="HN89" si="590">BJ89+$AV89-EL89</f>
        <v>3.8594548530611872E-3</v>
      </c>
      <c r="HO89" s="276">
        <f t="shared" ref="HO89" si="591">BK89+$AV89-EM89</f>
        <v>4.708985164508064E-3</v>
      </c>
      <c r="HP89" s="276">
        <f t="shared" ref="HP89" si="592">BL89+$AV89-EN89</f>
        <v>5.5583642144139489E-3</v>
      </c>
      <c r="HQ89" s="276">
        <f t="shared" ref="HQ89" si="593">BM89+$AV89-EO89</f>
        <v>6.4075920297114349E-3</v>
      </c>
      <c r="HR89" s="276">
        <f t="shared" ref="HR89" si="594">BN89+$AW89-EP89</f>
        <v>8.1963447921064685E-3</v>
      </c>
      <c r="HS89" s="276">
        <f t="shared" ref="HS89" si="595">BO89+$AW89-EQ89</f>
        <v>9.2972401803472719E-3</v>
      </c>
      <c r="HT89" s="276">
        <f t="shared" ref="HT89" si="596">BP89+$AW89-ER89</f>
        <v>1.039789599591589E-2</v>
      </c>
      <c r="HU89" s="276">
        <f t="shared" ref="HU89" si="597">BQ89+$AW89-ES89</f>
        <v>1.149831229094722E-2</v>
      </c>
      <c r="HV89" s="276">
        <f t="shared" ref="HV89" si="598">BR89+$AW89-ET89</f>
        <v>1.2598489117564808E-2</v>
      </c>
      <c r="HW89" s="276">
        <f t="shared" ref="HW89" si="599">BS89+$AX89-EU89</f>
        <v>1.3092423288265776E-2</v>
      </c>
      <c r="HX89" s="276">
        <f t="shared" ref="HX89" si="600">BT89+$AX89-EV89</f>
        <v>1.3761280314556944E-2</v>
      </c>
      <c r="HY89" s="276">
        <f t="shared" ref="HY89" si="601">BU89+$AX89-EW89</f>
        <v>1.4429727224004946E-2</v>
      </c>
      <c r="HZ89" s="276">
        <f t="shared" ref="HZ89" si="602">BV89+$AX89-EX89</f>
        <v>1.5097764268077315E-2</v>
      </c>
      <c r="IA89" s="277">
        <f t="shared" ref="IA89" si="603">BW89+$AX89-EY89</f>
        <v>1.576539169808739E-2</v>
      </c>
      <c r="IB89" s="276">
        <f t="shared" ref="IB89" si="604">BX89+AY89-EZ89</f>
        <v>0</v>
      </c>
      <c r="IC89" s="276">
        <f t="shared" ref="IC89" si="605">BY89+$AZ89-FA89</f>
        <v>4.5436498230208187E-4</v>
      </c>
      <c r="ID89" s="276">
        <f t="shared" ref="ID89" si="606">BZ89+$AZ89-FB89</f>
        <v>9.0863108742280762E-4</v>
      </c>
      <c r="IE89" s="276">
        <f t="shared" ref="IE89" si="607">CA89+$AZ89-FC89</f>
        <v>1.3627983368794539E-3</v>
      </c>
      <c r="IF89" s="276">
        <f t="shared" ref="IF89" si="608">CB89+$AZ89-FD89</f>
        <v>1.8168667521846148E-3</v>
      </c>
      <c r="IG89" s="276">
        <f t="shared" ref="IG89" si="609">CC89+$BA89-FE89</f>
        <v>2.8294813892866602E-3</v>
      </c>
      <c r="IH89" s="276">
        <f t="shared" ref="IH89" si="610">CD89+$BA89-FF89</f>
        <v>3.6283431515283463E-3</v>
      </c>
      <c r="II89" s="276">
        <f t="shared" ref="II89" si="611">CE89+$BA89-FG89</f>
        <v>4.4270942805893724E-3</v>
      </c>
      <c r="IJ89" s="276">
        <f t="shared" ref="IJ89" si="612">CF89+$BA89-FH89</f>
        <v>5.225734791791164E-3</v>
      </c>
      <c r="IK89" s="276">
        <f t="shared" ref="IK89" si="613">CG89+$BA89-FI89</f>
        <v>6.0242647004530234E-3</v>
      </c>
      <c r="IL89" s="276">
        <f t="shared" ref="IL89" si="614">CH89+$BB89-FJ89</f>
        <v>7.7020616351039734E-3</v>
      </c>
      <c r="IM89" s="276">
        <f t="shared" ref="IM89" si="615">CI89+$BB89-FK89</f>
        <v>8.7368671149957704E-3</v>
      </c>
      <c r="IN89" s="276">
        <f t="shared" ref="IN89" si="616">CJ89+$BB89-FL89</f>
        <v>9.7715088151635477E-3</v>
      </c>
      <c r="IO89" s="276">
        <f t="shared" ref="IO89" si="617">CK89+$BB89-FM89</f>
        <v>1.080598676152889E-2</v>
      </c>
      <c r="IP89" s="276">
        <f t="shared" ref="IP89" si="618">CL89+$BB89-FN89</f>
        <v>1.1840300980009278E-2</v>
      </c>
      <c r="IQ89" s="276">
        <f t="shared" ref="IQ89" si="619">CM89+$BC89-FO89</f>
        <v>1.2330778020248996E-2</v>
      </c>
      <c r="IR89" s="276">
        <f t="shared" ref="IR89" si="620">CN89+$BC89-FP89</f>
        <v>1.2964578948942903E-2</v>
      </c>
      <c r="IS89" s="276">
        <f t="shared" ref="IS89" si="621">CO89+$BC89-FQ89</f>
        <v>1.3598204341491274E-2</v>
      </c>
      <c r="IT89" s="276">
        <f t="shared" ref="IT89" si="622">CP89+$BC89-FR89</f>
        <v>1.4231654246510224E-2</v>
      </c>
      <c r="IU89" s="277">
        <f t="shared" ref="IU89" si="623">CQ89+$BC89-FS89</f>
        <v>1.4864928712602402E-2</v>
      </c>
      <c r="IV89" s="74">
        <f t="shared" ref="IV89" si="624">100000*(1.5*(HH89/F89)+(HI89/G89)+(HJ89/G89)+(HK89/G89)+0.5*(HL89/G89))/5</f>
        <v>18.393994694746802</v>
      </c>
      <c r="IW89" s="275">
        <f t="shared" ref="IW89" si="625">100000*(0.5*HL89/G89 + HM89/H89+HN89/H89+HO89/H89+HP89/H89+0.5*HQ89/H89)/5</f>
        <v>91.194007250390499</v>
      </c>
      <c r="IX89" s="275">
        <f t="shared" ref="IX89" si="626">100000*(0.5*HQ89/H89 + HR89/I89+HS89/I89+HT89/I89+HU89/I89+0.5*HV89/I89)/5</f>
        <v>189.30318006603636</v>
      </c>
      <c r="IY89" s="275">
        <f t="shared" ref="IY89" si="627">100000*(0.5*HV89/I89 + HW89/J89+HX89/J89+HY89/J89+HZ89/J89+0.5*IA89/J89)/5</f>
        <v>274.78560740564387</v>
      </c>
      <c r="IZ89" s="275">
        <f t="shared" ref="IZ89" si="628">AVERAGE(IV89:IX89)</f>
        <v>99.630394003724561</v>
      </c>
      <c r="JA89" s="275">
        <f t="shared" ref="JA89" si="629">AVERAGE(IV89:IY89)</f>
        <v>143.41919735420439</v>
      </c>
      <c r="JB89" s="74">
        <f t="shared" ref="JB89" si="630">100000*(1.5*(IB89/K89)+(IC89/L89)+(ID89/L89)+(IE89/L89)+0.5*(IF89/L89))/5</f>
        <v>18.394495018049387</v>
      </c>
      <c r="JC89" s="275">
        <f t="shared" ref="JC89" si="631">100000*(0.5*IF89/L89 + IG89/M89+IH89/M89+II89/M89+IJ89/M89+0.5*IK89/M89)/5</f>
        <v>91.203414503259381</v>
      </c>
      <c r="JD89" s="275">
        <f t="shared" ref="JD89" si="632">100000*(0.5*IK89/M89 + IL89/N89+IM89/N89+IN89/N89+IO89/N89+0.5*IP89/N89)/5</f>
        <v>189.34860043267784</v>
      </c>
      <c r="JE89" s="275">
        <f t="shared" ref="JE89" si="633">100000*(0.5*IP89/N89 + IQ89/O89+IR89/O89+IS89/O89+IT89/O89+0.5*IU89/O89)/5</f>
        <v>275.08374937104088</v>
      </c>
      <c r="JF89" s="275">
        <f t="shared" ref="JF89" si="634">AVERAGE(JB89:JD89)</f>
        <v>99.648836651328864</v>
      </c>
      <c r="JG89" s="275">
        <f t="shared" ref="JG89" si="635">AVERAGE(JB89:JE89)</f>
        <v>143.50756483125687</v>
      </c>
      <c r="JH89" s="524">
        <f t="shared" ref="JH89" si="636">0.5*(SUM(BD89:BR89)+SUM(HH89:HV89))</f>
        <v>7.45235446084202E-2</v>
      </c>
      <c r="JI89" s="525">
        <f t="shared" ref="JI89" si="637">0.5*(SUM(BD89:BW89)+SUM(HH89:IA89))</f>
        <v>0.1449990134991237</v>
      </c>
      <c r="JJ89" s="524">
        <f t="shared" ref="JJ89" si="638">0.5*(SUM(BX89:CL89) +SUM(IB89:IP89))</f>
        <v>7.004238922696715E-2</v>
      </c>
      <c r="JK89" s="525">
        <f t="shared" ref="JK89" si="639">0.5*(SUM(BX89:CQ89) +SUM(IB89:IU89))</f>
        <v>0.13644846989385173</v>
      </c>
      <c r="JL89" s="524">
        <f t="shared" ref="JL89" si="640">JH89+JJ89</f>
        <v>0.14456593383538735</v>
      </c>
      <c r="JM89" s="525">
        <f t="shared" ref="JM89" si="641">JI89+JK89</f>
        <v>0.28144748339297543</v>
      </c>
      <c r="JN89" s="7">
        <f t="shared" ref="JN89" si="642">GH89+HB89</f>
        <v>2.6352007462390888E-5</v>
      </c>
      <c r="JO89" s="7">
        <f t="shared" ref="JO89" si="643">GM89+HG89</f>
        <v>8.7972280487114509E-5</v>
      </c>
    </row>
    <row r="90" spans="1:275" s="3" customFormat="1" ht="13.5" customHeight="1" x14ac:dyDescent="0.2">
      <c r="A90" s="3" t="str">
        <f>'2021 estimates'!B90</f>
        <v>Honduras</v>
      </c>
      <c r="B90" s="3" t="str">
        <f>VLOOKUP(A90,'2021 estimates'!$B$4:$C$218,2)</f>
        <v>SACA</v>
      </c>
      <c r="C90" s="371" t="str">
        <f>VLOOKUP(A90,'2021 estimates'!$B$4:$F$218,4,FALSE)</f>
        <v>Latin America &amp; Caribbean</v>
      </c>
      <c r="D90" s="695">
        <f>'2021 estimates'!Q90</f>
        <v>14.453169288374101</v>
      </c>
      <c r="E90" s="4">
        <f>'2021 estimates'!R90</f>
        <v>4.3248456245463718</v>
      </c>
      <c r="F90" s="47">
        <f>1000*'2021 estimates'!G90/5</f>
        <v>105309.4</v>
      </c>
      <c r="G90" s="47">
        <f t="shared" si="279"/>
        <v>105309.4</v>
      </c>
      <c r="H90" s="47">
        <f>1000*'2021 estimates'!H90/5</f>
        <v>100779.8</v>
      </c>
      <c r="I90" s="47">
        <f>1000*'2021 estimates'!I90/5</f>
        <v>103487.6</v>
      </c>
      <c r="J90" s="47">
        <f>1000*'2021 estimates'!J90/5</f>
        <v>105813.6</v>
      </c>
      <c r="K90" s="47">
        <f>1000*'2021 estimates'!K90/5</f>
        <v>100458.4</v>
      </c>
      <c r="L90" s="73">
        <f t="shared" si="280"/>
        <v>100458.4</v>
      </c>
      <c r="M90" s="47">
        <f>1000*'2021 estimates'!L90/5</f>
        <v>96479.4</v>
      </c>
      <c r="N90" s="47">
        <f>1000*'2021 estimates'!M90/5</f>
        <v>99412.6</v>
      </c>
      <c r="O90" s="47">
        <f>1000*'2021 estimates'!N90/5</f>
        <v>101654.8</v>
      </c>
      <c r="P90" s="22">
        <v>0</v>
      </c>
      <c r="Q90" s="124">
        <f>IF('2021 estimates'!AD90&lt;&gt;"",'2021 estimates'!AD90*5/4,IF('2021 estimates'!AL90&lt;&gt;"",'2021 estimates'!AL90*15/14,'2021 estimates'!AN90*15/14))/100000</f>
        <v>4.0624999999999996E-6</v>
      </c>
      <c r="R90" s="124">
        <f>IF('2021 estimates'!AE90&lt;&gt;"",'2021 estimates'!AE90,IF('2021 estimates'!AL90&lt;&gt;"",'2021 estimates'!AL90*15/14,'2021 estimates'!AN90*15/14))/100000</f>
        <v>3.8500000000000001E-5</v>
      </c>
      <c r="S90" s="124">
        <f>IF('2021 estimates'!AF90&lt;&gt;"",'2021 estimates'!AF90,IF('2021 estimates'!AL90&lt;&gt;"",'2021 estimates'!AL90*15/14,'2021 estimates'!AN90*15/14))/100000</f>
        <v>5.3200000000000006E-5</v>
      </c>
      <c r="T90" s="124">
        <f>IF('2021 estimates'!AG90&lt;&gt;"",'2021 estimates'!AG90,'2021 estimates'!$AP90)/100000</f>
        <v>1.2799999999999999E-4</v>
      </c>
      <c r="U90" s="22">
        <v>0</v>
      </c>
      <c r="V90" s="124">
        <f>IF('2021 estimates'!AH90&lt;&gt;"",'2021 estimates'!AH90*5/4,IF('2021 estimates'!AM90&lt;&gt;"",'2021 estimates'!AM90*15/14,'2021 estimates'!AN90*15/14))/100000</f>
        <v>4.0624999999999996E-6</v>
      </c>
      <c r="W90" s="124">
        <f>IF('2021 estimates'!AI90&lt;&gt;"",'2021 estimates'!AI90,IF('2021 estimates'!AM90&lt;&gt;"",'2021 estimates'!AM90*15/14,'2021 estimates'!AN90*15/14))/100000</f>
        <v>3.8500000000000001E-5</v>
      </c>
      <c r="X90" s="124">
        <f>IF('2021 estimates'!AJ90&lt;&gt;"",'2021 estimates'!AJ90,IF('2021 estimates'!AM90&lt;&gt;"",'2021 estimates'!AM90*15/14,'2021 estimates'!AN90*15/14))/100000</f>
        <v>5.3200000000000006E-5</v>
      </c>
      <c r="Y90" s="124">
        <f>IF('2021 estimates'!AK90&lt;&gt;"",'2021 estimates'!AK90,'2021 estimates'!$AQ90)/100000</f>
        <v>1.2799999999999999E-4</v>
      </c>
      <c r="Z90" s="81">
        <f>VLOOKUP($A90,'Mortality-WHO Global Health Obs'!$B$3:$Q$218,7,FALSE)</f>
        <v>1.806E-2</v>
      </c>
      <c r="AA90" s="82">
        <f>VLOOKUP($A90,'Mortality-WHO Global Health Obs'!$B$3:$Q$218,9,FALSE)</f>
        <v>7.6000000000000004E-4</v>
      </c>
      <c r="AB90" s="82">
        <f>VLOOKUP($A90,'Mortality-WHO Global Health Obs'!$B$3:$Q$218,11,FALSE)</f>
        <v>3.1E-4</v>
      </c>
      <c r="AC90" s="82">
        <f>VLOOKUP($A90,'Mortality-WHO Global Health Obs'!$B$3:$Q$218,13,FALSE)</f>
        <v>5.5999999999999995E-4</v>
      </c>
      <c r="AD90" s="82">
        <f>VLOOKUP($A90,'Mortality-WHO Global Health Obs'!$B$3:$Q$218,15,FALSE)</f>
        <v>1.16E-3</v>
      </c>
      <c r="AE90" s="81">
        <f>VLOOKUP($A90,'Mortality-WHO Global Health Obs'!$B$3:$Q$218,8,FALSE)</f>
        <v>1.498E-2</v>
      </c>
      <c r="AF90" s="82">
        <f>VLOOKUP($A90,'Mortality-WHO Global Health Obs'!$B$3:$Q$218,10,FALSE)</f>
        <v>6.4000000000000005E-4</v>
      </c>
      <c r="AG90" s="82">
        <f>VLOOKUP($A90,'Mortality-WHO Global Health Obs'!$B$3:$Q$218,12,FALSE)</f>
        <v>2.5000000000000001E-4</v>
      </c>
      <c r="AH90" s="82">
        <f>VLOOKUP($A90,'Mortality-WHO Global Health Obs'!$B$3:$Q$218,14,FALSE)</f>
        <v>4.4000000000000002E-4</v>
      </c>
      <c r="AI90" s="82">
        <f>VLOOKUP($A90,'Mortality-WHO Global Health Obs'!$B$3:$Q$218,16,FALSE)</f>
        <v>8.4000000000000003E-4</v>
      </c>
      <c r="AJ90" s="81">
        <f t="shared" si="281"/>
        <v>7.8106711979307478E-2</v>
      </c>
      <c r="AK90" s="82">
        <f t="shared" si="281"/>
        <v>3.2868826746552428E-3</v>
      </c>
      <c r="AL90" s="82">
        <f t="shared" si="281"/>
        <v>1.3407021436093753E-3</v>
      </c>
      <c r="AM90" s="82">
        <f t="shared" si="281"/>
        <v>2.4219135497459679E-3</v>
      </c>
      <c r="AN90" s="82">
        <f t="shared" si="281"/>
        <v>5.0168209244737909E-3</v>
      </c>
      <c r="AO90" s="81">
        <f t="shared" si="257"/>
        <v>6.478618745570465E-2</v>
      </c>
      <c r="AP90" s="82">
        <f t="shared" si="257"/>
        <v>2.7679011997096782E-3</v>
      </c>
      <c r="AQ90" s="82">
        <f t="shared" si="257"/>
        <v>1.081211406136593E-3</v>
      </c>
      <c r="AR90" s="82">
        <f t="shared" si="257"/>
        <v>1.9029320748004037E-3</v>
      </c>
      <c r="AS90" s="82">
        <f t="shared" si="257"/>
        <v>3.6328703246189527E-3</v>
      </c>
      <c r="AT90" s="272">
        <f t="shared" si="258"/>
        <v>0</v>
      </c>
      <c r="AU90" s="266">
        <f t="shared" si="248"/>
        <v>0.42781943749999995</v>
      </c>
      <c r="AV90" s="266">
        <f t="shared" si="249"/>
        <v>3.8800223000000003</v>
      </c>
      <c r="AW90" s="266">
        <f t="shared" si="250"/>
        <v>5.5055403200000006</v>
      </c>
      <c r="AX90" s="266">
        <f t="shared" si="251"/>
        <v>13.544140800000001</v>
      </c>
      <c r="AY90" s="272">
        <f t="shared" si="259"/>
        <v>0</v>
      </c>
      <c r="AZ90" s="266">
        <f t="shared" si="252"/>
        <v>0.40811224999999995</v>
      </c>
      <c r="BA90" s="266">
        <f t="shared" si="253"/>
        <v>3.7144569000000001</v>
      </c>
      <c r="BB90" s="266">
        <f t="shared" si="254"/>
        <v>5.288750320000001</v>
      </c>
      <c r="BC90" s="266">
        <f t="shared" si="255"/>
        <v>13.0118144</v>
      </c>
      <c r="BD90" s="74">
        <f t="shared" si="260"/>
        <v>0</v>
      </c>
      <c r="BE90" s="515">
        <f t="shared" si="282"/>
        <v>0</v>
      </c>
      <c r="BF90" s="515">
        <f t="shared" si="283"/>
        <v>0.42711749558381973</v>
      </c>
      <c r="BG90" s="515">
        <f t="shared" si="284"/>
        <v>0.8528334107484038</v>
      </c>
      <c r="BH90" s="515">
        <f t="shared" si="285"/>
        <v>1.2771523447613822</v>
      </c>
      <c r="BI90" s="515">
        <f t="shared" si="286"/>
        <v>1.6269545709292892</v>
      </c>
      <c r="BJ90" s="515">
        <f t="shared" si="287"/>
        <v>5.5021978366876372</v>
      </c>
      <c r="BK90" s="515">
        <f t="shared" si="288"/>
        <v>9.372249036777081</v>
      </c>
      <c r="BL90" s="515">
        <f t="shared" si="289"/>
        <v>13.237115127546955</v>
      </c>
      <c r="BM90" s="515">
        <f t="shared" si="290"/>
        <v>17.096803056026452</v>
      </c>
      <c r="BN90" s="515">
        <f t="shared" si="291"/>
        <v>21.514249867418542</v>
      </c>
      <c r="BO90" s="515">
        <f t="shared" si="292"/>
        <v>26.961088676488153</v>
      </c>
      <c r="BP90" s="515">
        <f t="shared" si="293"/>
        <v>32.394751674620721</v>
      </c>
      <c r="BQ90" s="515">
        <f t="shared" si="294"/>
        <v>37.81527073388002</v>
      </c>
      <c r="BR90" s="515">
        <f t="shared" si="295"/>
        <v>43.222677649231827</v>
      </c>
      <c r="BS90" s="515">
        <f t="shared" si="296"/>
        <v>49.709725891159593</v>
      </c>
      <c r="BT90" s="515">
        <f t="shared" si="297"/>
        <v>62.971217227367845</v>
      </c>
      <c r="BU90" s="515">
        <f t="shared" si="298"/>
        <v>76.166344643492266</v>
      </c>
      <c r="BV90" s="515">
        <f t="shared" si="299"/>
        <v>89.295440241690685</v>
      </c>
      <c r="BW90" s="516">
        <f t="shared" si="300"/>
        <v>102.35883446219614</v>
      </c>
      <c r="BX90" s="515">
        <v>0</v>
      </c>
      <c r="BY90" s="515">
        <f t="shared" si="301"/>
        <v>0</v>
      </c>
      <c r="BZ90" s="515">
        <f t="shared" si="302"/>
        <v>0.40754822375136623</v>
      </c>
      <c r="CA90" s="515">
        <f t="shared" si="303"/>
        <v>0.81396995401580663</v>
      </c>
      <c r="CB90" s="515">
        <f t="shared" si="304"/>
        <v>1.2192683045047843</v>
      </c>
      <c r="CC90" s="515">
        <f t="shared" si="305"/>
        <v>1.5591442099989383</v>
      </c>
      <c r="CD90" s="515">
        <f t="shared" si="306"/>
        <v>5.2699092850925844</v>
      </c>
      <c r="CE90" s="515">
        <f t="shared" si="307"/>
        <v>8.9766644068558286</v>
      </c>
      <c r="CF90" s="515">
        <f t="shared" si="308"/>
        <v>12.679413908552938</v>
      </c>
      <c r="CG90" s="515">
        <f t="shared" si="309"/>
        <v>16.378162118765545</v>
      </c>
      <c r="CH90" s="515">
        <f t="shared" si="310"/>
        <v>20.683176997693643</v>
      </c>
      <c r="CI90" s="515">
        <f t="shared" si="311"/>
        <v>25.927578779976361</v>
      </c>
      <c r="CJ90" s="515">
        <f t="shared" si="312"/>
        <v>31.162010311258292</v>
      </c>
      <c r="CK90" s="515">
        <f t="shared" si="313"/>
        <v>36.386490546209416</v>
      </c>
      <c r="CL90" s="515">
        <f t="shared" si="314"/>
        <v>41.601038403464557</v>
      </c>
      <c r="CM90" s="515">
        <f t="shared" si="315"/>
        <v>47.861350612114116</v>
      </c>
      <c r="CN90" s="515">
        <f t="shared" si="316"/>
        <v>60.676014143177085</v>
      </c>
      <c r="CO90" s="515">
        <f t="shared" si="317"/>
        <v>73.444208123411954</v>
      </c>
      <c r="CP90" s="515">
        <f t="shared" si="318"/>
        <v>86.166101064395235</v>
      </c>
      <c r="CQ90" s="516">
        <f t="shared" si="319"/>
        <v>98.841860866633382</v>
      </c>
      <c r="CR90" s="515">
        <f t="shared" si="320"/>
        <v>0</v>
      </c>
      <c r="CS90" s="515">
        <f t="shared" si="321"/>
        <v>0.21390971874999998</v>
      </c>
      <c r="CT90" s="515">
        <f t="shared" si="322"/>
        <v>0.64102721433381971</v>
      </c>
      <c r="CU90" s="515">
        <f t="shared" si="323"/>
        <v>1.0667431294984038</v>
      </c>
      <c r="CV90" s="515">
        <f t="shared" si="324"/>
        <v>1.4910620635113823</v>
      </c>
      <c r="CW90" s="515">
        <f t="shared" si="325"/>
        <v>3.5669657209292893</v>
      </c>
      <c r="CX90" s="515">
        <f t="shared" si="326"/>
        <v>7.4422089866876373</v>
      </c>
      <c r="CY90" s="515">
        <f t="shared" si="327"/>
        <v>11.312260186777081</v>
      </c>
      <c r="CZ90" s="515">
        <f t="shared" si="328"/>
        <v>15.177126277546956</v>
      </c>
      <c r="DA90" s="515">
        <f t="shared" si="329"/>
        <v>19.036814206026452</v>
      </c>
      <c r="DB90" s="515">
        <f t="shared" si="330"/>
        <v>24.267020027418543</v>
      </c>
      <c r="DC90" s="515">
        <f t="shared" si="331"/>
        <v>29.713858836488154</v>
      </c>
      <c r="DD90" s="515">
        <f t="shared" si="332"/>
        <v>35.147521834620719</v>
      </c>
      <c r="DE90" s="515">
        <f t="shared" si="333"/>
        <v>40.568040893880017</v>
      </c>
      <c r="DF90" s="515">
        <f t="shared" si="334"/>
        <v>45.975447809231824</v>
      </c>
      <c r="DG90" s="515">
        <f t="shared" si="335"/>
        <v>56.481796291159597</v>
      </c>
      <c r="DH90" s="515">
        <f t="shared" si="336"/>
        <v>69.743287627367849</v>
      </c>
      <c r="DI90" s="515">
        <f t="shared" si="337"/>
        <v>82.93841504349227</v>
      </c>
      <c r="DJ90" s="515">
        <f t="shared" si="338"/>
        <v>96.067510641690689</v>
      </c>
      <c r="DK90" s="516">
        <f t="shared" si="339"/>
        <v>109.13090486219615</v>
      </c>
      <c r="DL90" s="515">
        <f t="shared" si="340"/>
        <v>0</v>
      </c>
      <c r="DM90" s="515">
        <f t="shared" si="341"/>
        <v>0.20405612499999998</v>
      </c>
      <c r="DN90" s="515">
        <f t="shared" si="342"/>
        <v>0.61160434875136627</v>
      </c>
      <c r="DO90" s="515">
        <f t="shared" si="343"/>
        <v>1.0180260790158067</v>
      </c>
      <c r="DP90" s="515">
        <f t="shared" si="344"/>
        <v>1.4233244295047842</v>
      </c>
      <c r="DQ90" s="515">
        <f t="shared" si="345"/>
        <v>3.4163726599989381</v>
      </c>
      <c r="DR90" s="515">
        <f t="shared" si="346"/>
        <v>7.1271377350925844</v>
      </c>
      <c r="DS90" s="515">
        <f t="shared" si="347"/>
        <v>10.833892856855829</v>
      </c>
      <c r="DT90" s="515">
        <f t="shared" si="348"/>
        <v>14.536642358552939</v>
      </c>
      <c r="DU90" s="515">
        <f t="shared" si="349"/>
        <v>18.235390568765546</v>
      </c>
      <c r="DV90" s="515">
        <f t="shared" si="350"/>
        <v>23.327552157693642</v>
      </c>
      <c r="DW90" s="515">
        <f t="shared" si="351"/>
        <v>28.57195393997636</v>
      </c>
      <c r="DX90" s="515">
        <f t="shared" si="352"/>
        <v>33.806385471258295</v>
      </c>
      <c r="DY90" s="515">
        <f t="shared" si="353"/>
        <v>39.030865706209418</v>
      </c>
      <c r="DZ90" s="515">
        <f t="shared" si="354"/>
        <v>44.24541356346456</v>
      </c>
      <c r="EA90" s="515">
        <f t="shared" si="355"/>
        <v>54.367257812114119</v>
      </c>
      <c r="EB90" s="515">
        <f t="shared" si="356"/>
        <v>67.181921343177081</v>
      </c>
      <c r="EC90" s="515">
        <f t="shared" si="357"/>
        <v>79.95011532341195</v>
      </c>
      <c r="ED90" s="515">
        <f t="shared" si="358"/>
        <v>92.672008264395231</v>
      </c>
      <c r="EE90" s="516">
        <f t="shared" si="359"/>
        <v>105.34776806663338</v>
      </c>
      <c r="EF90" s="276">
        <f t="shared" si="360"/>
        <v>0</v>
      </c>
      <c r="EG90" s="276">
        <f t="shared" si="361"/>
        <v>7.0194191618023463E-4</v>
      </c>
      <c r="EH90" s="276">
        <f t="shared" si="362"/>
        <v>2.1035223354159052E-3</v>
      </c>
      <c r="EI90" s="276">
        <f t="shared" si="363"/>
        <v>3.5005034870217175E-3</v>
      </c>
      <c r="EJ90" s="276">
        <f t="shared" si="364"/>
        <v>4.8929004634336399E-3</v>
      </c>
      <c r="EK90" s="276">
        <f t="shared" si="365"/>
        <v>4.7790342416525458E-3</v>
      </c>
      <c r="EL90" s="276">
        <f t="shared" si="366"/>
        <v>9.9710999105560444E-3</v>
      </c>
      <c r="EM90" s="276">
        <f t="shared" si="367"/>
        <v>1.5156209230125709E-2</v>
      </c>
      <c r="EN90" s="276">
        <f t="shared" si="368"/>
        <v>2.0334371520504838E-2</v>
      </c>
      <c r="EO90" s="276">
        <f t="shared" si="369"/>
        <v>2.5505596089349568E-2</v>
      </c>
      <c r="EP90" s="276">
        <f t="shared" si="370"/>
        <v>5.8701510930389583E-2</v>
      </c>
      <c r="EQ90" s="276">
        <f t="shared" si="371"/>
        <v>7.1877321867431232E-2</v>
      </c>
      <c r="ER90" s="276">
        <f t="shared" si="372"/>
        <v>8.5021260740706345E-2</v>
      </c>
      <c r="ES90" s="276">
        <f t="shared" si="373"/>
        <v>9.813340464819803E-2</v>
      </c>
      <c r="ET90" s="276">
        <f t="shared" si="374"/>
        <v>0.11121383050139064</v>
      </c>
      <c r="EU90" s="276">
        <f t="shared" si="375"/>
        <v>0.2826494637917481</v>
      </c>
      <c r="EV90" s="276">
        <f t="shared" si="376"/>
        <v>0.34901338387558684</v>
      </c>
      <c r="EW90" s="276">
        <f t="shared" si="377"/>
        <v>0.41504520180158844</v>
      </c>
      <c r="EX90" s="276">
        <f t="shared" si="378"/>
        <v>0.48074657949453214</v>
      </c>
      <c r="EY90" s="277">
        <f t="shared" si="379"/>
        <v>0.54611917056249737</v>
      </c>
      <c r="EZ90" s="276">
        <f t="shared" si="380"/>
        <v>0</v>
      </c>
      <c r="FA90" s="276">
        <f t="shared" si="381"/>
        <v>5.640262486337435E-4</v>
      </c>
      <c r="FB90" s="276">
        <f t="shared" si="382"/>
        <v>1.6905197355596014E-3</v>
      </c>
      <c r="FC90" s="276">
        <f t="shared" si="383"/>
        <v>2.813899511022296E-3</v>
      </c>
      <c r="FD90" s="276">
        <f t="shared" si="384"/>
        <v>3.9341741815510159E-3</v>
      </c>
      <c r="FE90" s="276">
        <f t="shared" si="385"/>
        <v>3.6918249063539795E-3</v>
      </c>
      <c r="FF90" s="276">
        <f t="shared" si="386"/>
        <v>7.7017782367566042E-3</v>
      </c>
      <c r="FG90" s="276">
        <f t="shared" si="387"/>
        <v>1.1707398302889841E-2</v>
      </c>
      <c r="FH90" s="276">
        <f t="shared" si="388"/>
        <v>1.5708689787396517E-2</v>
      </c>
      <c r="FI90" s="276">
        <f t="shared" si="389"/>
        <v>1.9705657367859286E-2</v>
      </c>
      <c r="FJ90" s="276">
        <f t="shared" si="390"/>
        <v>4.4348537717282838E-2</v>
      </c>
      <c r="FK90" s="276">
        <f t="shared" si="391"/>
        <v>5.4318788718069604E-2</v>
      </c>
      <c r="FL90" s="276">
        <f t="shared" si="392"/>
        <v>6.4270085048877712E-2</v>
      </c>
      <c r="FM90" s="276">
        <f t="shared" si="393"/>
        <v>7.4202462744859518E-2</v>
      </c>
      <c r="FN90" s="276">
        <f t="shared" si="394"/>
        <v>8.4115957772660163E-2</v>
      </c>
      <c r="FO90" s="276">
        <f t="shared" si="395"/>
        <v>0.1971508689370329</v>
      </c>
      <c r="FP90" s="276">
        <f t="shared" si="396"/>
        <v>0.24362041976513871</v>
      </c>
      <c r="FQ90" s="276">
        <f t="shared" si="397"/>
        <v>0.28992145901672667</v>
      </c>
      <c r="FR90" s="276">
        <f t="shared" si="398"/>
        <v>0.33605459776186114</v>
      </c>
      <c r="FS90" s="277">
        <f t="shared" si="399"/>
        <v>0.38202044485469594</v>
      </c>
      <c r="FT90" s="74">
        <f>SUM($EF90:EF90)</f>
        <v>0</v>
      </c>
      <c r="FU90" s="276">
        <f>SUM($EF90:EG90)</f>
        <v>7.0194191618023463E-4</v>
      </c>
      <c r="FV90" s="276">
        <f>SUM($EF90:EH90)</f>
        <v>2.8054642515961399E-3</v>
      </c>
      <c r="FW90" s="276">
        <f>SUM($EF90:EI90)</f>
        <v>6.305967738617857E-3</v>
      </c>
      <c r="FX90" s="276">
        <f>SUM($EF90:EJ90)</f>
        <v>1.1198868202051498E-2</v>
      </c>
      <c r="FY90" s="276">
        <f>SUM($EF90:EK90)</f>
        <v>1.5977902443704044E-2</v>
      </c>
      <c r="FZ90" s="276">
        <f>SUM($EF90:EL90)</f>
        <v>2.5949002354260089E-2</v>
      </c>
      <c r="GA90" s="276">
        <f>SUM($EF90:EM90)</f>
        <v>4.1105211584385799E-2</v>
      </c>
      <c r="GB90" s="276">
        <f>SUM($EF90:EN90)</f>
        <v>6.1439583104890637E-2</v>
      </c>
      <c r="GC90" s="276">
        <f>SUM($EF90:EO90)</f>
        <v>8.6945179194240205E-2</v>
      </c>
      <c r="GD90" s="276">
        <f>SUM($EF90:EP90)</f>
        <v>0.14564669012462977</v>
      </c>
      <c r="GE90" s="276">
        <f>SUM($EF90:EQ90)</f>
        <v>0.21752401199206101</v>
      </c>
      <c r="GF90" s="276">
        <f>SUM($EF90:ER90)</f>
        <v>0.30254527273276732</v>
      </c>
      <c r="GG90" s="276">
        <f>SUM($EF90:ES90)</f>
        <v>0.40067867738096535</v>
      </c>
      <c r="GH90" s="276">
        <f>SUM($EF90:ET90)</f>
        <v>0.51189250788235596</v>
      </c>
      <c r="GI90" s="276">
        <f>SUM($EF90:EU90)</f>
        <v>0.79454197167410401</v>
      </c>
      <c r="GJ90" s="276">
        <f>SUM($EF90:EV90)</f>
        <v>1.1435553555496909</v>
      </c>
      <c r="GK90" s="276">
        <f>SUM($EF90:EW90)</f>
        <v>1.5586005573512793</v>
      </c>
      <c r="GL90" s="276">
        <f>SUM($EF90:EX90)</f>
        <v>2.0393471368458114</v>
      </c>
      <c r="GM90" s="276">
        <f>SUM($EF90:EY90)</f>
        <v>2.5854663074083089</v>
      </c>
      <c r="GN90" s="74">
        <f>SUM($EZ90:EZ90)</f>
        <v>0</v>
      </c>
      <c r="GO90" s="276">
        <f>SUM($EZ90:FA90)</f>
        <v>5.640262486337435E-4</v>
      </c>
      <c r="GP90" s="276">
        <f>SUM($EZ90:FB90)</f>
        <v>2.254545984193345E-3</v>
      </c>
      <c r="GQ90" s="276">
        <f>SUM($EZ90:FC90)</f>
        <v>5.0684454952156406E-3</v>
      </c>
      <c r="GR90" s="276">
        <f>SUM($EZ90:FD90)</f>
        <v>9.0026196767666565E-3</v>
      </c>
      <c r="GS90" s="276">
        <f>SUM($EZ90:FE90)</f>
        <v>1.2694444583120636E-2</v>
      </c>
      <c r="GT90" s="276">
        <f>SUM($EZ90:FF90)</f>
        <v>2.0396222819877241E-2</v>
      </c>
      <c r="GU90" s="276">
        <f>SUM($EZ90:FG90)</f>
        <v>3.210362112276708E-2</v>
      </c>
      <c r="GV90" s="276">
        <f>SUM($EZ90:FH90)</f>
        <v>4.7812310910163594E-2</v>
      </c>
      <c r="GW90" s="276">
        <f>SUM($EZ90:FI90)</f>
        <v>6.751796827802288E-2</v>
      </c>
      <c r="GX90" s="276">
        <f>SUM($EZ90:FJ90)</f>
        <v>0.11186650599530572</v>
      </c>
      <c r="GY90" s="276">
        <f>SUM($EZ90:FK90)</f>
        <v>0.16618529471337531</v>
      </c>
      <c r="GZ90" s="276">
        <f>SUM($EZ90:FL90)</f>
        <v>0.23045537976225303</v>
      </c>
      <c r="HA90" s="276">
        <f>SUM($EZ90:FM90)</f>
        <v>0.30465784250711253</v>
      </c>
      <c r="HB90" s="276">
        <f>SUM($EZ90:FN90)</f>
        <v>0.38877380027977271</v>
      </c>
      <c r="HC90" s="276">
        <f>SUM($EZ90:FO90)</f>
        <v>0.58592466921680564</v>
      </c>
      <c r="HD90" s="276">
        <f>SUM($EZ90:FP90)</f>
        <v>0.82954508898194435</v>
      </c>
      <c r="HE90" s="276">
        <f>SUM($EZ90:FQ90)</f>
        <v>1.119466547998671</v>
      </c>
      <c r="HF90" s="276">
        <f>SUM($EZ90:FR90)</f>
        <v>1.4555211457605322</v>
      </c>
      <c r="HG90" s="277">
        <f>SUM($EZ90:FS90)</f>
        <v>1.8375415906152281</v>
      </c>
      <c r="HH90" s="74">
        <f t="shared" si="256"/>
        <v>0</v>
      </c>
      <c r="HI90" s="276">
        <f t="shared" si="400"/>
        <v>0.42711749558381973</v>
      </c>
      <c r="HJ90" s="276">
        <f t="shared" si="401"/>
        <v>0.8528334107484038</v>
      </c>
      <c r="HK90" s="276">
        <f t="shared" si="402"/>
        <v>1.2771523447613822</v>
      </c>
      <c r="HL90" s="276">
        <f t="shared" si="403"/>
        <v>1.7000788817979484</v>
      </c>
      <c r="HM90" s="276">
        <f t="shared" si="404"/>
        <v>5.5021978366876372</v>
      </c>
      <c r="HN90" s="276">
        <f t="shared" si="405"/>
        <v>9.372249036777081</v>
      </c>
      <c r="HO90" s="276">
        <f t="shared" si="406"/>
        <v>13.237115127546955</v>
      </c>
      <c r="HP90" s="276">
        <f t="shared" si="407"/>
        <v>17.096803056026452</v>
      </c>
      <c r="HQ90" s="276">
        <f t="shared" si="408"/>
        <v>20.951319759937103</v>
      </c>
      <c r="HR90" s="276">
        <f t="shared" si="409"/>
        <v>26.961088676488153</v>
      </c>
      <c r="HS90" s="276">
        <f t="shared" si="410"/>
        <v>32.394751674620721</v>
      </c>
      <c r="HT90" s="276">
        <f t="shared" si="411"/>
        <v>37.81527073388002</v>
      </c>
      <c r="HU90" s="276">
        <f t="shared" si="412"/>
        <v>43.222677649231827</v>
      </c>
      <c r="HV90" s="276">
        <f t="shared" si="413"/>
        <v>48.617004138730437</v>
      </c>
      <c r="HW90" s="276">
        <f t="shared" si="414"/>
        <v>62.971217227367845</v>
      </c>
      <c r="HX90" s="276">
        <f t="shared" si="415"/>
        <v>76.166344643492266</v>
      </c>
      <c r="HY90" s="276">
        <f t="shared" si="416"/>
        <v>89.295440241690685</v>
      </c>
      <c r="HZ90" s="276">
        <f t="shared" si="417"/>
        <v>102.35883446219614</v>
      </c>
      <c r="IA90" s="277">
        <f t="shared" si="418"/>
        <v>115.35685609163366</v>
      </c>
      <c r="IB90" s="276">
        <f t="shared" si="419"/>
        <v>0</v>
      </c>
      <c r="IC90" s="276">
        <f t="shared" si="420"/>
        <v>0.40754822375136623</v>
      </c>
      <c r="ID90" s="276">
        <f t="shared" si="421"/>
        <v>0.81396995401580663</v>
      </c>
      <c r="IE90" s="276">
        <f t="shared" si="422"/>
        <v>1.2192683045047843</v>
      </c>
      <c r="IF90" s="276">
        <f t="shared" si="423"/>
        <v>1.6234463803232333</v>
      </c>
      <c r="IG90" s="276">
        <f t="shared" si="424"/>
        <v>5.2699092850925844</v>
      </c>
      <c r="IH90" s="276">
        <f t="shared" si="425"/>
        <v>8.9766644068558286</v>
      </c>
      <c r="II90" s="276">
        <f t="shared" si="426"/>
        <v>12.679413908552938</v>
      </c>
      <c r="IJ90" s="276">
        <f t="shared" si="427"/>
        <v>16.378162118765545</v>
      </c>
      <c r="IK90" s="276">
        <f t="shared" si="428"/>
        <v>20.072913361397688</v>
      </c>
      <c r="IL90" s="276">
        <f t="shared" si="429"/>
        <v>25.927578779976361</v>
      </c>
      <c r="IM90" s="276">
        <f t="shared" si="430"/>
        <v>31.162010311258292</v>
      </c>
      <c r="IN90" s="276">
        <f t="shared" si="431"/>
        <v>36.386490546209416</v>
      </c>
      <c r="IO90" s="276">
        <f t="shared" si="432"/>
        <v>41.601038403464557</v>
      </c>
      <c r="IP90" s="276">
        <f t="shared" si="433"/>
        <v>46.805672765691895</v>
      </c>
      <c r="IQ90" s="276">
        <f t="shared" si="434"/>
        <v>60.676014143177085</v>
      </c>
      <c r="IR90" s="276">
        <f t="shared" si="435"/>
        <v>73.444208123411954</v>
      </c>
      <c r="IS90" s="276">
        <f t="shared" si="436"/>
        <v>86.166101064395235</v>
      </c>
      <c r="IT90" s="276">
        <f t="shared" si="437"/>
        <v>98.841860866633382</v>
      </c>
      <c r="IU90" s="277">
        <f t="shared" si="438"/>
        <v>111.4716548217787</v>
      </c>
      <c r="IV90" s="74">
        <f t="shared" si="261"/>
        <v>0.64707285237454204</v>
      </c>
      <c r="IW90" s="275">
        <f t="shared" si="262"/>
        <v>11.212068732518087</v>
      </c>
      <c r="IX90" s="275">
        <f t="shared" si="263"/>
        <v>33.909263667781495</v>
      </c>
      <c r="IY90" s="275">
        <f t="shared" si="264"/>
        <v>78.123252127541932</v>
      </c>
      <c r="IZ90" s="275">
        <f t="shared" si="265"/>
        <v>15.256135084224709</v>
      </c>
      <c r="JA90" s="275">
        <f t="shared" si="266"/>
        <v>30.972914345054015</v>
      </c>
      <c r="JB90" s="74">
        <f t="shared" si="267"/>
        <v>0.64753364027967275</v>
      </c>
      <c r="JC90" s="275">
        <f t="shared" si="268"/>
        <v>11.219012246130307</v>
      </c>
      <c r="JD90" s="275">
        <f t="shared" si="269"/>
        <v>33.963812016304047</v>
      </c>
      <c r="JE90" s="275">
        <f t="shared" si="270"/>
        <v>78.460571840102801</v>
      </c>
      <c r="JF90" s="275">
        <f t="shared" si="271"/>
        <v>15.276785967571342</v>
      </c>
      <c r="JG90" s="275">
        <f t="shared" si="272"/>
        <v>31.072732435704207</v>
      </c>
      <c r="JH90" s="524">
        <f t="shared" si="273"/>
        <v>235.36406065175913</v>
      </c>
      <c r="JI90" s="525">
        <f t="shared" si="274"/>
        <v>648.68918821790271</v>
      </c>
      <c r="JJ90" s="524">
        <f t="shared" si="275"/>
        <v>226.19423110000017</v>
      </c>
      <c r="JK90" s="525">
        <f t="shared" si="276"/>
        <v>624.98891801456421</v>
      </c>
      <c r="JL90" s="524">
        <f t="shared" si="277"/>
        <v>461.55829175175927</v>
      </c>
      <c r="JM90" s="525">
        <f t="shared" si="278"/>
        <v>1273.6781062324669</v>
      </c>
      <c r="JN90" s="7">
        <f t="shared" si="439"/>
        <v>0.90066630816212867</v>
      </c>
      <c r="JO90" s="7">
        <f t="shared" si="440"/>
        <v>4.4230078980235366</v>
      </c>
    </row>
    <row r="91" spans="1:275" s="3" customFormat="1" ht="13.5" customHeight="1" x14ac:dyDescent="0.2">
      <c r="A91" s="3" t="str">
        <f>'2021 estimates'!B91</f>
        <v>Hong Kong</v>
      </c>
      <c r="B91" s="3" t="str">
        <f>VLOOKUP(A91,'2021 estimates'!$B$4:$C$218,2)</f>
        <v>WP</v>
      </c>
      <c r="C91" s="371" t="str">
        <f>VLOOKUP(A91,'2021 estimates'!$B$4:$F$218,4,FALSE)</f>
        <v>East Asia &amp; Pacific</v>
      </c>
      <c r="D91" s="695">
        <f>'2021 estimates'!Q91</f>
        <v>2.71</v>
      </c>
      <c r="E91" s="4">
        <f>'2021 estimates'!R91</f>
        <v>1.9798612829857847</v>
      </c>
      <c r="F91" s="47">
        <f>1000*'2021 estimates'!G91/5</f>
        <v>39242.199999999997</v>
      </c>
      <c r="G91" s="47">
        <f t="shared" si="279"/>
        <v>39242.199999999997</v>
      </c>
      <c r="H91" s="47">
        <f>1000*'2021 estimates'!H91/5</f>
        <v>32879.800000000003</v>
      </c>
      <c r="I91" s="47">
        <f>1000*'2021 estimates'!I91/5</f>
        <v>31099.4</v>
      </c>
      <c r="J91" s="47">
        <f>1000*'2021 estimates'!J91/5</f>
        <v>27285</v>
      </c>
      <c r="K91" s="47">
        <f>1000*'2021 estimates'!K91/5</f>
        <v>36660.199999999997</v>
      </c>
      <c r="L91" s="73">
        <f t="shared" si="280"/>
        <v>36660.199999999997</v>
      </c>
      <c r="M91" s="47">
        <f>1000*'2021 estimates'!L91/5</f>
        <v>29056.6</v>
      </c>
      <c r="N91" s="47">
        <f>1000*'2021 estimates'!M91/5</f>
        <v>27611.599999999999</v>
      </c>
      <c r="O91" s="47">
        <f>1000*'2021 estimates'!N91/5</f>
        <v>25881.200000000001</v>
      </c>
      <c r="P91" s="22">
        <v>0</v>
      </c>
      <c r="Q91" s="124">
        <f>IF('2021 estimates'!AD91&lt;&gt;"",'2021 estimates'!AD91*5/4,IF('2021 estimates'!AL91&lt;&gt;"",'2021 estimates'!AL91*15/14,'2021 estimates'!AN91*15/14))/100000</f>
        <v>4.671428571428572E-5</v>
      </c>
      <c r="R91" s="124">
        <f>IF('2021 estimates'!AE91&lt;&gt;"",'2021 estimates'!AE91,IF('2021 estimates'!AL91&lt;&gt;"",'2021 estimates'!AL91*15/14,'2021 estimates'!AN91*15/14))/100000</f>
        <v>4.671428571428572E-5</v>
      </c>
      <c r="S91" s="124">
        <f>IF('2021 estimates'!AF91&lt;&gt;"",'2021 estimates'!AF91,IF('2021 estimates'!AL91&lt;&gt;"",'2021 estimates'!AL91*15/14,'2021 estimates'!AN91*15/14))/100000</f>
        <v>4.671428571428572E-5</v>
      </c>
      <c r="T91" s="124">
        <f>IF('2021 estimates'!AG91&lt;&gt;"",'2021 estimates'!AG91,'2021 estimates'!$AP91)/100000</f>
        <v>4.9000000000000005E-5</v>
      </c>
      <c r="U91" s="22">
        <v>0</v>
      </c>
      <c r="V91" s="124">
        <f>IF('2021 estimates'!AH91&lt;&gt;"",'2021 estimates'!AH91*5/4,IF('2021 estimates'!AM91&lt;&gt;"",'2021 estimates'!AM91*15/14,'2021 estimates'!AN91*15/14))/100000</f>
        <v>4.671428571428572E-5</v>
      </c>
      <c r="W91" s="124">
        <f>IF('2021 estimates'!AI91&lt;&gt;"",'2021 estimates'!AI91,IF('2021 estimates'!AM91&lt;&gt;"",'2021 estimates'!AM91*15/14,'2021 estimates'!AN91*15/14))/100000</f>
        <v>4.671428571428572E-5</v>
      </c>
      <c r="X91" s="124">
        <f>IF('2021 estimates'!AJ91&lt;&gt;"",'2021 estimates'!AJ91,IF('2021 estimates'!AM91&lt;&gt;"",'2021 estimates'!AM91*15/14,'2021 estimates'!AN91*15/14))/100000</f>
        <v>4.671428571428572E-5</v>
      </c>
      <c r="Y91" s="124">
        <f>IF('2021 estimates'!AK91&lt;&gt;"",'2021 estimates'!AK91,'2021 estimates'!$AQ91)/100000</f>
        <v>4.9000000000000005E-5</v>
      </c>
      <c r="Z91" s="81">
        <f>VLOOKUP($A91,'Mortality-WHO Global Health Obs'!$B$3:$Q$218,7,FALSE)</f>
        <v>8.3400000000000002E-3</v>
      </c>
      <c r="AA91" s="82">
        <f>VLOOKUP($A91,'Mortality-WHO Global Health Obs'!$B$3:$Q$218,9,FALSE)</f>
        <v>3.5E-4</v>
      </c>
      <c r="AB91" s="82">
        <f>VLOOKUP($A91,'Mortality-WHO Global Health Obs'!$B$3:$Q$218,11,FALSE)</f>
        <v>3.2000000000000003E-4</v>
      </c>
      <c r="AC91" s="82">
        <f>VLOOKUP($A91,'Mortality-WHO Global Health Obs'!$B$3:$Q$218,13,FALSE)</f>
        <v>2.7E-4</v>
      </c>
      <c r="AD91" s="82">
        <f>VLOOKUP($A91,'Mortality-WHO Global Health Obs'!$B$3:$Q$218,15,FALSE)</f>
        <v>3.8000000000000002E-4</v>
      </c>
      <c r="AE91" s="81">
        <f>VLOOKUP($A91,'Mortality-WHO Global Health Obs'!$B$3:$Q$218,8,FALSE)</f>
        <v>8.4899999999999993E-3</v>
      </c>
      <c r="AF91" s="82">
        <f>VLOOKUP($A91,'Mortality-WHO Global Health Obs'!$B$3:$Q$218,10,FALSE)</f>
        <v>3.5E-4</v>
      </c>
      <c r="AG91" s="82">
        <f>VLOOKUP($A91,'Mortality-WHO Global Health Obs'!$B$3:$Q$218,12,FALSE)</f>
        <v>3.2000000000000003E-4</v>
      </c>
      <c r="AH91" s="82">
        <f>VLOOKUP($A91,'Mortality-WHO Global Health Obs'!$B$3:$Q$218,14,FALSE)</f>
        <v>2.1000000000000001E-4</v>
      </c>
      <c r="AI91" s="82">
        <f>VLOOKUP($A91,'Mortality-WHO Global Health Obs'!$B$3:$Q$218,16,FALSE)</f>
        <v>2.9999999999999997E-4</v>
      </c>
      <c r="AJ91" s="81">
        <f t="shared" si="281"/>
        <v>1.6512043100101445E-2</v>
      </c>
      <c r="AK91" s="82">
        <f t="shared" si="281"/>
        <v>6.9295144904502461E-4</v>
      </c>
      <c r="AL91" s="82">
        <f t="shared" si="281"/>
        <v>6.335556105554512E-4</v>
      </c>
      <c r="AM91" s="82">
        <f t="shared" si="281"/>
        <v>5.3456254640616189E-4</v>
      </c>
      <c r="AN91" s="82">
        <f t="shared" si="281"/>
        <v>7.5234728753459823E-4</v>
      </c>
      <c r="AO91" s="81">
        <f t="shared" si="257"/>
        <v>1.6809022292549311E-2</v>
      </c>
      <c r="AP91" s="82">
        <f t="shared" si="257"/>
        <v>6.9295144904502461E-4</v>
      </c>
      <c r="AQ91" s="82">
        <f t="shared" si="257"/>
        <v>6.335556105554512E-4</v>
      </c>
      <c r="AR91" s="82">
        <f t="shared" si="257"/>
        <v>4.157708694270148E-4</v>
      </c>
      <c r="AS91" s="82">
        <f t="shared" si="257"/>
        <v>5.939583848957353E-4</v>
      </c>
      <c r="AT91" s="272">
        <f t="shared" si="258"/>
        <v>0</v>
      </c>
      <c r="AU91" s="266">
        <f t="shared" si="248"/>
        <v>1.833171342857143</v>
      </c>
      <c r="AV91" s="266">
        <f t="shared" si="249"/>
        <v>1.5359563714285718</v>
      </c>
      <c r="AW91" s="266">
        <f t="shared" si="250"/>
        <v>1.4527862571428574</v>
      </c>
      <c r="AX91" s="266">
        <f t="shared" si="251"/>
        <v>1.3369650000000002</v>
      </c>
      <c r="AY91" s="272">
        <f t="shared" si="259"/>
        <v>0</v>
      </c>
      <c r="AZ91" s="266">
        <f t="shared" si="252"/>
        <v>1.7125550571428572</v>
      </c>
      <c r="BA91" s="266">
        <f t="shared" si="253"/>
        <v>1.3573583142857144</v>
      </c>
      <c r="BB91" s="266">
        <f t="shared" si="254"/>
        <v>1.2898561714285715</v>
      </c>
      <c r="BC91" s="266">
        <f t="shared" si="255"/>
        <v>1.2681788000000003</v>
      </c>
      <c r="BD91" s="74">
        <f t="shared" si="260"/>
        <v>0</v>
      </c>
      <c r="BE91" s="515">
        <f t="shared" si="282"/>
        <v>0</v>
      </c>
      <c r="BF91" s="515">
        <f t="shared" si="283"/>
        <v>1.8325364135009681</v>
      </c>
      <c r="BG91" s="515">
        <f t="shared" si="284"/>
        <v>3.6638034081123987</v>
      </c>
      <c r="BH91" s="515">
        <f t="shared" si="285"/>
        <v>5.4938018631752445</v>
      </c>
      <c r="BI91" s="515">
        <f t="shared" si="286"/>
        <v>6.1353188472991285</v>
      </c>
      <c r="BJ91" s="515">
        <f t="shared" si="287"/>
        <v>7.6669029813351184</v>
      </c>
      <c r="BK91" s="515">
        <f t="shared" si="288"/>
        <v>9.1975170789684011</v>
      </c>
      <c r="BL91" s="515">
        <f t="shared" si="289"/>
        <v>10.727161754576342</v>
      </c>
      <c r="BM91" s="515">
        <f t="shared" si="290"/>
        <v>12.255837622147185</v>
      </c>
      <c r="BN91" s="515">
        <f t="shared" si="291"/>
        <v>13.037183576422004</v>
      </c>
      <c r="BO91" s="515">
        <f t="shared" si="292"/>
        <v>14.482614307123415</v>
      </c>
      <c r="BP91" s="515">
        <f t="shared" si="293"/>
        <v>15.927272571177031</v>
      </c>
      <c r="BQ91" s="515">
        <f t="shared" si="294"/>
        <v>17.371158781404244</v>
      </c>
      <c r="BR91" s="515">
        <f t="shared" si="295"/>
        <v>18.81427335040582</v>
      </c>
      <c r="BS91" s="515">
        <f t="shared" si="296"/>
        <v>17.772104490825704</v>
      </c>
      <c r="BT91" s="515">
        <f t="shared" si="297"/>
        <v>19.095200982843952</v>
      </c>
      <c r="BU91" s="515">
        <f t="shared" si="298"/>
        <v>20.417302421165196</v>
      </c>
      <c r="BV91" s="515">
        <f t="shared" si="299"/>
        <v>21.738409554133842</v>
      </c>
      <c r="BW91" s="516">
        <f t="shared" si="300"/>
        <v>23.058523129531491</v>
      </c>
      <c r="BX91" s="515">
        <v>0</v>
      </c>
      <c r="BY91" s="515">
        <f t="shared" si="301"/>
        <v>0</v>
      </c>
      <c r="BZ91" s="515">
        <f t="shared" si="302"/>
        <v>1.7119619039255747</v>
      </c>
      <c r="CA91" s="515">
        <f t="shared" si="303"/>
        <v>3.4227379123005881</v>
      </c>
      <c r="CB91" s="515">
        <f t="shared" si="304"/>
        <v>5.1323288466084236</v>
      </c>
      <c r="CC91" s="515">
        <f t="shared" si="305"/>
        <v>5.4219157543060437</v>
      </c>
      <c r="CD91" s="515">
        <f t="shared" si="306"/>
        <v>6.7754102265665237</v>
      </c>
      <c r="CE91" s="515">
        <f t="shared" si="307"/>
        <v>8.128047456394297</v>
      </c>
      <c r="CF91" s="515">
        <f t="shared" si="308"/>
        <v>9.4798279867281074</v>
      </c>
      <c r="CG91" s="515">
        <f t="shared" si="309"/>
        <v>10.83075236016283</v>
      </c>
      <c r="CH91" s="515">
        <f t="shared" si="310"/>
        <v>11.575062478335072</v>
      </c>
      <c r="CI91" s="515">
        <f t="shared" si="311"/>
        <v>12.859838989722949</v>
      </c>
      <c r="CJ91" s="515">
        <f t="shared" si="312"/>
        <v>14.144081439494991</v>
      </c>
      <c r="CK91" s="515">
        <f t="shared" si="313"/>
        <v>15.427790049652309</v>
      </c>
      <c r="CL91" s="515">
        <f t="shared" si="314"/>
        <v>16.710965042103727</v>
      </c>
      <c r="CM91" s="515">
        <f t="shared" si="315"/>
        <v>16.865959674073142</v>
      </c>
      <c r="CN91" s="515">
        <f t="shared" si="316"/>
        <v>18.123747259469521</v>
      </c>
      <c r="CO91" s="515">
        <f t="shared" si="317"/>
        <v>19.380787993204496</v>
      </c>
      <c r="CP91" s="515">
        <f t="shared" si="318"/>
        <v>20.637082318745161</v>
      </c>
      <c r="CQ91" s="516">
        <f t="shared" si="319"/>
        <v>21.892630679295287</v>
      </c>
      <c r="CR91" s="515">
        <f t="shared" si="320"/>
        <v>0</v>
      </c>
      <c r="CS91" s="515">
        <f t="shared" si="321"/>
        <v>0.9165856714285715</v>
      </c>
      <c r="CT91" s="515">
        <f t="shared" si="322"/>
        <v>2.7491220849295397</v>
      </c>
      <c r="CU91" s="515">
        <f t="shared" si="323"/>
        <v>4.5803890795409705</v>
      </c>
      <c r="CV91" s="515">
        <f t="shared" si="324"/>
        <v>6.4103875346038164</v>
      </c>
      <c r="CW91" s="515">
        <f t="shared" si="325"/>
        <v>6.9032970330134145</v>
      </c>
      <c r="CX91" s="515">
        <f t="shared" si="326"/>
        <v>8.4348811670494044</v>
      </c>
      <c r="CY91" s="515">
        <f t="shared" si="327"/>
        <v>9.9654952646826871</v>
      </c>
      <c r="CZ91" s="515">
        <f t="shared" si="328"/>
        <v>11.495139940290628</v>
      </c>
      <c r="DA91" s="515">
        <f t="shared" si="329"/>
        <v>13.023815807861471</v>
      </c>
      <c r="DB91" s="515">
        <f t="shared" si="330"/>
        <v>13.763576704993433</v>
      </c>
      <c r="DC91" s="515">
        <f t="shared" si="331"/>
        <v>15.209007435694843</v>
      </c>
      <c r="DD91" s="515">
        <f t="shared" si="332"/>
        <v>16.653665699748458</v>
      </c>
      <c r="DE91" s="515">
        <f t="shared" si="333"/>
        <v>18.097551909975671</v>
      </c>
      <c r="DF91" s="515">
        <f t="shared" si="334"/>
        <v>19.540666478977247</v>
      </c>
      <c r="DG91" s="515">
        <f t="shared" si="335"/>
        <v>18.440586990825704</v>
      </c>
      <c r="DH91" s="515">
        <f t="shared" si="336"/>
        <v>19.763683482843952</v>
      </c>
      <c r="DI91" s="515">
        <f t="shared" si="337"/>
        <v>21.085784921165196</v>
      </c>
      <c r="DJ91" s="515">
        <f t="shared" si="338"/>
        <v>22.406892054133841</v>
      </c>
      <c r="DK91" s="516">
        <f t="shared" si="339"/>
        <v>23.72700562953149</v>
      </c>
      <c r="DL91" s="515">
        <f t="shared" si="340"/>
        <v>0</v>
      </c>
      <c r="DM91" s="515">
        <f t="shared" si="341"/>
        <v>0.85627752857142858</v>
      </c>
      <c r="DN91" s="515">
        <f t="shared" si="342"/>
        <v>2.5682394324970033</v>
      </c>
      <c r="DO91" s="515">
        <f t="shared" si="343"/>
        <v>4.2790154408720165</v>
      </c>
      <c r="DP91" s="515">
        <f t="shared" si="344"/>
        <v>5.9886063751798524</v>
      </c>
      <c r="DQ91" s="515">
        <f t="shared" si="345"/>
        <v>6.1005949114489013</v>
      </c>
      <c r="DR91" s="515">
        <f t="shared" si="346"/>
        <v>7.4540893837093805</v>
      </c>
      <c r="DS91" s="515">
        <f t="shared" si="347"/>
        <v>8.8067266135371547</v>
      </c>
      <c r="DT91" s="515">
        <f t="shared" si="348"/>
        <v>10.158507143870965</v>
      </c>
      <c r="DU91" s="515">
        <f t="shared" si="349"/>
        <v>11.509431517305687</v>
      </c>
      <c r="DV91" s="515">
        <f t="shared" si="350"/>
        <v>12.219990564049358</v>
      </c>
      <c r="DW91" s="515">
        <f t="shared" si="351"/>
        <v>13.504767075437234</v>
      </c>
      <c r="DX91" s="515">
        <f t="shared" si="352"/>
        <v>14.789009525209277</v>
      </c>
      <c r="DY91" s="515">
        <f t="shared" si="353"/>
        <v>16.072718135366596</v>
      </c>
      <c r="DZ91" s="515">
        <f t="shared" si="354"/>
        <v>17.355893127818014</v>
      </c>
      <c r="EA91" s="515">
        <f t="shared" si="355"/>
        <v>17.500049074073143</v>
      </c>
      <c r="EB91" s="515">
        <f t="shared" si="356"/>
        <v>18.757836659469522</v>
      </c>
      <c r="EC91" s="515">
        <f t="shared" si="357"/>
        <v>20.014877393204497</v>
      </c>
      <c r="ED91" s="515">
        <f t="shared" si="358"/>
        <v>21.271171718745162</v>
      </c>
      <c r="EE91" s="516">
        <f t="shared" si="359"/>
        <v>22.526720079295288</v>
      </c>
      <c r="EF91" s="276">
        <f t="shared" si="360"/>
        <v>0</v>
      </c>
      <c r="EG91" s="276">
        <f t="shared" si="361"/>
        <v>6.3492935617483019E-4</v>
      </c>
      <c r="EH91" s="276">
        <f t="shared" si="362"/>
        <v>1.9043482457126151E-3</v>
      </c>
      <c r="EI91" s="276">
        <f t="shared" si="363"/>
        <v>3.1728877942969308E-3</v>
      </c>
      <c r="EJ91" s="276">
        <f t="shared" si="364"/>
        <v>4.4405486110572915E-3</v>
      </c>
      <c r="EK91" s="276">
        <f t="shared" si="365"/>
        <v>4.372237392582445E-3</v>
      </c>
      <c r="EL91" s="276">
        <f t="shared" si="366"/>
        <v>5.3422737952888546E-3</v>
      </c>
      <c r="EM91" s="276">
        <f t="shared" si="367"/>
        <v>6.3116958206315488E-3</v>
      </c>
      <c r="EN91" s="276">
        <f t="shared" si="368"/>
        <v>7.2805038577294775E-3</v>
      </c>
      <c r="EO91" s="276">
        <f t="shared" si="369"/>
        <v>8.24869829545514E-3</v>
      </c>
      <c r="EP91" s="276">
        <f t="shared" si="370"/>
        <v>7.3555264414476027E-3</v>
      </c>
      <c r="EQ91" s="276">
        <f t="shared" si="371"/>
        <v>8.1279930892411145E-3</v>
      </c>
      <c r="ER91" s="276">
        <f t="shared" si="372"/>
        <v>8.9000469156456253E-3</v>
      </c>
      <c r="ES91" s="276">
        <f t="shared" si="373"/>
        <v>9.6716881412810141E-3</v>
      </c>
      <c r="ET91" s="276">
        <f t="shared" si="374"/>
        <v>1.0442916986649259E-2</v>
      </c>
      <c r="EU91" s="276">
        <f t="shared" si="375"/>
        <v>1.3868507981749689E-2</v>
      </c>
      <c r="EV91" s="276">
        <f t="shared" si="376"/>
        <v>1.4863561678755592E-2</v>
      </c>
      <c r="EW91" s="276">
        <f t="shared" si="377"/>
        <v>1.5857867031354344E-2</v>
      </c>
      <c r="EX91" s="276">
        <f t="shared" si="378"/>
        <v>1.6851424602349091E-2</v>
      </c>
      <c r="EY91" s="277">
        <f t="shared" si="379"/>
        <v>1.7844234954119711E-2</v>
      </c>
      <c r="EZ91" s="276">
        <f t="shared" si="380"/>
        <v>0</v>
      </c>
      <c r="FA91" s="276">
        <f t="shared" si="381"/>
        <v>5.9315321728242829E-4</v>
      </c>
      <c r="FB91" s="276">
        <f t="shared" si="382"/>
        <v>1.7790487678436377E-3</v>
      </c>
      <c r="FC91" s="276">
        <f t="shared" si="383"/>
        <v>2.9641228350215918E-3</v>
      </c>
      <c r="FD91" s="276">
        <f t="shared" si="384"/>
        <v>4.1483759878672066E-3</v>
      </c>
      <c r="FE91" s="276">
        <f t="shared" si="385"/>
        <v>3.8638420252346756E-3</v>
      </c>
      <c r="FF91" s="276">
        <f t="shared" si="386"/>
        <v>4.7210844579404412E-3</v>
      </c>
      <c r="FG91" s="276">
        <f t="shared" si="387"/>
        <v>5.5777839519024642E-3</v>
      </c>
      <c r="FH91" s="276">
        <f t="shared" si="388"/>
        <v>6.4339408509936887E-3</v>
      </c>
      <c r="FI91" s="276">
        <f t="shared" si="389"/>
        <v>7.2895554988692676E-3</v>
      </c>
      <c r="FJ91" s="276">
        <f t="shared" si="390"/>
        <v>5.0796600406939202E-3</v>
      </c>
      <c r="FK91" s="276">
        <f t="shared" si="391"/>
        <v>5.6137216565284691E-3</v>
      </c>
      <c r="FL91" s="276">
        <f t="shared" si="392"/>
        <v>6.1475612712546691E-3</v>
      </c>
      <c r="FM91" s="276">
        <f t="shared" si="393"/>
        <v>6.681178977154931E-3</v>
      </c>
      <c r="FN91" s="276">
        <f t="shared" si="394"/>
        <v>7.2145748664732999E-3</v>
      </c>
      <c r="FO91" s="276">
        <f t="shared" si="395"/>
        <v>1.0391214603621099E-2</v>
      </c>
      <c r="FP91" s="276">
        <f t="shared" si="396"/>
        <v>1.1138066265025162E-2</v>
      </c>
      <c r="FQ91" s="276">
        <f t="shared" si="397"/>
        <v>1.1884474459336198E-2</v>
      </c>
      <c r="FR91" s="276">
        <f t="shared" si="398"/>
        <v>1.2630439449876997E-2</v>
      </c>
      <c r="FS91" s="277">
        <f t="shared" si="399"/>
        <v>1.3375961499813989E-2</v>
      </c>
      <c r="FT91" s="74">
        <f>SUM($EF91:EF91)</f>
        <v>0</v>
      </c>
      <c r="FU91" s="276">
        <f>SUM($EF91:EG91)</f>
        <v>6.3492935617483019E-4</v>
      </c>
      <c r="FV91" s="276">
        <f>SUM($EF91:EH91)</f>
        <v>2.5392776018874452E-3</v>
      </c>
      <c r="FW91" s="276">
        <f>SUM($EF91:EI91)</f>
        <v>5.7121653961843761E-3</v>
      </c>
      <c r="FX91" s="276">
        <f>SUM($EF91:EJ91)</f>
        <v>1.0152714007241668E-2</v>
      </c>
      <c r="FY91" s="276">
        <f>SUM($EF91:EK91)</f>
        <v>1.4524951399824113E-2</v>
      </c>
      <c r="FZ91" s="276">
        <f>SUM($EF91:EL91)</f>
        <v>1.9867225195112966E-2</v>
      </c>
      <c r="GA91" s="276">
        <f>SUM($EF91:EM91)</f>
        <v>2.6178921015744514E-2</v>
      </c>
      <c r="GB91" s="276">
        <f>SUM($EF91:EN91)</f>
        <v>3.3459424873473989E-2</v>
      </c>
      <c r="GC91" s="276">
        <f>SUM($EF91:EO91)</f>
        <v>4.1708123168929127E-2</v>
      </c>
      <c r="GD91" s="276">
        <f>SUM($EF91:EP91)</f>
        <v>4.9063649610376729E-2</v>
      </c>
      <c r="GE91" s="276">
        <f>SUM($EF91:EQ91)</f>
        <v>5.7191642699617844E-2</v>
      </c>
      <c r="GF91" s="276">
        <f>SUM($EF91:ER91)</f>
        <v>6.6091689615263474E-2</v>
      </c>
      <c r="GG91" s="276">
        <f>SUM($EF91:ES91)</f>
        <v>7.5763377756544487E-2</v>
      </c>
      <c r="GH91" s="276">
        <f>SUM($EF91:ET91)</f>
        <v>8.6206294743193745E-2</v>
      </c>
      <c r="GI91" s="276">
        <f>SUM($EF91:EU91)</f>
        <v>0.10007480272494343</v>
      </c>
      <c r="GJ91" s="276">
        <f>SUM($EF91:EV91)</f>
        <v>0.11493836440369902</v>
      </c>
      <c r="GK91" s="276">
        <f>SUM($EF91:EW91)</f>
        <v>0.13079623143505337</v>
      </c>
      <c r="GL91" s="276">
        <f>SUM($EF91:EX91)</f>
        <v>0.14764765603740246</v>
      </c>
      <c r="GM91" s="276">
        <f>SUM($EF91:EY91)</f>
        <v>0.16549189099152217</v>
      </c>
      <c r="GN91" s="74">
        <f>SUM($EZ91:EZ91)</f>
        <v>0</v>
      </c>
      <c r="GO91" s="276">
        <f>SUM($EZ91:FA91)</f>
        <v>5.9315321728242829E-4</v>
      </c>
      <c r="GP91" s="276">
        <f>SUM($EZ91:FB91)</f>
        <v>2.3722019851260658E-3</v>
      </c>
      <c r="GQ91" s="276">
        <f>SUM($EZ91:FC91)</f>
        <v>5.336324820147658E-3</v>
      </c>
      <c r="GR91" s="276">
        <f>SUM($EZ91:FD91)</f>
        <v>9.4847008080148655E-3</v>
      </c>
      <c r="GS91" s="276">
        <f>SUM($EZ91:FE91)</f>
        <v>1.334854283324954E-2</v>
      </c>
      <c r="GT91" s="276">
        <f>SUM($EZ91:FF91)</f>
        <v>1.806962729118998E-2</v>
      </c>
      <c r="GU91" s="276">
        <f>SUM($EZ91:FG91)</f>
        <v>2.3647411243092442E-2</v>
      </c>
      <c r="GV91" s="276">
        <f>SUM($EZ91:FH91)</f>
        <v>3.008135209408613E-2</v>
      </c>
      <c r="GW91" s="276">
        <f>SUM($EZ91:FI91)</f>
        <v>3.7370907592955395E-2</v>
      </c>
      <c r="GX91" s="276">
        <f>SUM($EZ91:FJ91)</f>
        <v>4.2450567633649315E-2</v>
      </c>
      <c r="GY91" s="276">
        <f>SUM($EZ91:FK91)</f>
        <v>4.8064289290177781E-2</v>
      </c>
      <c r="GZ91" s="276">
        <f>SUM($EZ91:FL91)</f>
        <v>5.4211850561432448E-2</v>
      </c>
      <c r="HA91" s="276">
        <f>SUM($EZ91:FM91)</f>
        <v>6.0893029538587377E-2</v>
      </c>
      <c r="HB91" s="276">
        <f>SUM($EZ91:FN91)</f>
        <v>6.8107604405060682E-2</v>
      </c>
      <c r="HC91" s="276">
        <f>SUM($EZ91:FO91)</f>
        <v>7.8498819008681775E-2</v>
      </c>
      <c r="HD91" s="276">
        <f>SUM($EZ91:FP91)</f>
        <v>8.9636885273706932E-2</v>
      </c>
      <c r="HE91" s="276">
        <f>SUM($EZ91:FQ91)</f>
        <v>0.10152135973304313</v>
      </c>
      <c r="HF91" s="276">
        <f>SUM($EZ91:FR91)</f>
        <v>0.11415179918292012</v>
      </c>
      <c r="HG91" s="277">
        <f>SUM($EZ91:FS91)</f>
        <v>0.12752776068273411</v>
      </c>
      <c r="HH91" s="74">
        <f t="shared" si="256"/>
        <v>0</v>
      </c>
      <c r="HI91" s="276">
        <f t="shared" si="400"/>
        <v>1.8325364135009681</v>
      </c>
      <c r="HJ91" s="276">
        <f t="shared" si="401"/>
        <v>3.6638034081123987</v>
      </c>
      <c r="HK91" s="276">
        <f t="shared" si="402"/>
        <v>5.4938018631752445</v>
      </c>
      <c r="HL91" s="276">
        <f t="shared" si="403"/>
        <v>7.3225326574213296</v>
      </c>
      <c r="HM91" s="276">
        <f t="shared" si="404"/>
        <v>7.6669029813351184</v>
      </c>
      <c r="HN91" s="276">
        <f t="shared" si="405"/>
        <v>9.1975170789684011</v>
      </c>
      <c r="HO91" s="276">
        <f t="shared" si="406"/>
        <v>10.727161754576342</v>
      </c>
      <c r="HP91" s="276">
        <f t="shared" si="407"/>
        <v>12.255837622147185</v>
      </c>
      <c r="HQ91" s="276">
        <f t="shared" si="408"/>
        <v>13.783545295280302</v>
      </c>
      <c r="HR91" s="276">
        <f t="shared" si="409"/>
        <v>14.482614307123415</v>
      </c>
      <c r="HS91" s="276">
        <f t="shared" si="410"/>
        <v>15.927272571177031</v>
      </c>
      <c r="HT91" s="276">
        <f t="shared" si="411"/>
        <v>17.371158781404244</v>
      </c>
      <c r="HU91" s="276">
        <f t="shared" si="412"/>
        <v>18.81427335040582</v>
      </c>
      <c r="HV91" s="276">
        <f t="shared" si="413"/>
        <v>20.25661669056203</v>
      </c>
      <c r="HW91" s="276">
        <f t="shared" si="414"/>
        <v>19.095200982843952</v>
      </c>
      <c r="HX91" s="276">
        <f t="shared" si="415"/>
        <v>20.417302421165196</v>
      </c>
      <c r="HY91" s="276">
        <f t="shared" si="416"/>
        <v>21.738409554133842</v>
      </c>
      <c r="HZ91" s="276">
        <f t="shared" si="417"/>
        <v>23.058523129531491</v>
      </c>
      <c r="IA91" s="277">
        <f t="shared" si="418"/>
        <v>24.377643894577371</v>
      </c>
      <c r="IB91" s="276">
        <f t="shared" si="419"/>
        <v>0</v>
      </c>
      <c r="IC91" s="276">
        <f t="shared" si="420"/>
        <v>1.7119619039255747</v>
      </c>
      <c r="ID91" s="276">
        <f t="shared" si="421"/>
        <v>3.4227379123005881</v>
      </c>
      <c r="IE91" s="276">
        <f t="shared" si="422"/>
        <v>5.1323288466084236</v>
      </c>
      <c r="IF91" s="276">
        <f t="shared" si="423"/>
        <v>6.8407355277634139</v>
      </c>
      <c r="IG91" s="276">
        <f t="shared" si="424"/>
        <v>6.7754102265665237</v>
      </c>
      <c r="IH91" s="276">
        <f t="shared" si="425"/>
        <v>8.128047456394297</v>
      </c>
      <c r="II91" s="276">
        <f t="shared" si="426"/>
        <v>9.4798279867281074</v>
      </c>
      <c r="IJ91" s="276">
        <f t="shared" si="427"/>
        <v>10.83075236016283</v>
      </c>
      <c r="IK91" s="276">
        <f t="shared" si="428"/>
        <v>12.180821118949675</v>
      </c>
      <c r="IL91" s="276">
        <f t="shared" si="429"/>
        <v>12.859838989722949</v>
      </c>
      <c r="IM91" s="276">
        <f t="shared" si="430"/>
        <v>14.144081439494991</v>
      </c>
      <c r="IN91" s="276">
        <f t="shared" si="431"/>
        <v>15.427790049652309</v>
      </c>
      <c r="IO91" s="276">
        <f t="shared" si="432"/>
        <v>16.710965042103727</v>
      </c>
      <c r="IP91" s="276">
        <f t="shared" si="433"/>
        <v>17.993606638665824</v>
      </c>
      <c r="IQ91" s="276">
        <f t="shared" si="434"/>
        <v>18.123747259469521</v>
      </c>
      <c r="IR91" s="276">
        <f t="shared" si="435"/>
        <v>19.380787993204496</v>
      </c>
      <c r="IS91" s="276">
        <f t="shared" si="436"/>
        <v>20.637082318745161</v>
      </c>
      <c r="IT91" s="276">
        <f t="shared" si="437"/>
        <v>21.892630679295287</v>
      </c>
      <c r="IU91" s="277">
        <f t="shared" si="438"/>
        <v>23.147433517795474</v>
      </c>
      <c r="IV91" s="74">
        <f t="shared" si="261"/>
        <v>7.4671695335629895</v>
      </c>
      <c r="IW91" s="275">
        <f t="shared" si="262"/>
        <v>30.296322671255155</v>
      </c>
      <c r="IX91" s="275">
        <f t="shared" si="263"/>
        <v>53.533006516911918</v>
      </c>
      <c r="IY91" s="275">
        <f t="shared" si="264"/>
        <v>77.247066359080833</v>
      </c>
      <c r="IZ91" s="275">
        <f t="shared" si="265"/>
        <v>30.432166240576688</v>
      </c>
      <c r="JA91" s="275">
        <f t="shared" si="266"/>
        <v>42.13589127020272</v>
      </c>
      <c r="JB91" s="74">
        <f t="shared" si="267"/>
        <v>7.4671695335629895</v>
      </c>
      <c r="JC91" s="275">
        <f t="shared" si="268"/>
        <v>30.296322671255147</v>
      </c>
      <c r="JD91" s="275">
        <f t="shared" si="269"/>
        <v>53.547791565482932</v>
      </c>
      <c r="JE91" s="275">
        <f t="shared" si="270"/>
        <v>77.307810183954956</v>
      </c>
      <c r="JF91" s="275">
        <f t="shared" si="271"/>
        <v>30.437094590100354</v>
      </c>
      <c r="JG91" s="275">
        <f t="shared" si="272"/>
        <v>42.154773488564004</v>
      </c>
      <c r="JH91" s="524">
        <f t="shared" si="273"/>
        <v>147.70047866541859</v>
      </c>
      <c r="JI91" s="525">
        <f t="shared" si="274"/>
        <v>253.08478894579463</v>
      </c>
      <c r="JJ91" s="524">
        <f t="shared" si="275"/>
        <v>131.62981297267035</v>
      </c>
      <c r="JK91" s="525">
        <f t="shared" si="276"/>
        <v>231.67075781931914</v>
      </c>
      <c r="JL91" s="524">
        <f t="shared" si="277"/>
        <v>279.33029163808897</v>
      </c>
      <c r="JM91" s="525">
        <f t="shared" si="278"/>
        <v>484.75554676511376</v>
      </c>
      <c r="JN91" s="7">
        <f t="shared" si="439"/>
        <v>0.15431389914825444</v>
      </c>
      <c r="JO91" s="7">
        <f t="shared" si="440"/>
        <v>0.29301965167425625</v>
      </c>
    </row>
    <row r="92" spans="1:275" s="3" customFormat="1" ht="13.5" customHeight="1" x14ac:dyDescent="0.2">
      <c r="A92" s="3" t="str">
        <f>'2021 estimates'!B92</f>
        <v>Hungary</v>
      </c>
      <c r="B92" s="3" t="str">
        <f>VLOOKUP(A92,'2021 estimates'!$B$4:$C$218,2)</f>
        <v>EUR</v>
      </c>
      <c r="C92" s="371" t="str">
        <f>VLOOKUP(A92,'2021 estimates'!$B$4:$F$218,4,FALSE)</f>
        <v>Europe &amp; Central Asia</v>
      </c>
      <c r="D92" s="695">
        <f>'2021 estimates'!Q92</f>
        <v>3.0327957644372598</v>
      </c>
      <c r="E92" s="4">
        <f>'2021 estimates'!R92</f>
        <v>2.0228440995303747</v>
      </c>
      <c r="F92" s="47">
        <f>1000*'2021 estimates'!G92/5</f>
        <v>48320.800000000003</v>
      </c>
      <c r="G92" s="47">
        <f t="shared" si="279"/>
        <v>48320.800000000003</v>
      </c>
      <c r="H92" s="47">
        <f>1000*'2021 estimates'!H92/5</f>
        <v>45533.4</v>
      </c>
      <c r="I92" s="47">
        <f>1000*'2021 estimates'!I92/5</f>
        <v>48992.4</v>
      </c>
      <c r="J92" s="47">
        <f>1000*'2021 estimates'!J92/5</f>
        <v>49914.2</v>
      </c>
      <c r="K92" s="47">
        <f>1000*'2021 estimates'!K92/5</f>
        <v>45654.400000000001</v>
      </c>
      <c r="L92" s="73">
        <f t="shared" si="280"/>
        <v>45654.400000000001</v>
      </c>
      <c r="M92" s="47">
        <f>1000*'2021 estimates'!L92/5</f>
        <v>43269</v>
      </c>
      <c r="N92" s="47">
        <f>1000*'2021 estimates'!M92/5</f>
        <v>46659</v>
      </c>
      <c r="O92" s="47">
        <f>1000*'2021 estimates'!N92/5</f>
        <v>47260.4</v>
      </c>
      <c r="P92" s="22">
        <v>0</v>
      </c>
      <c r="Q92" s="124">
        <f>IF('2021 estimates'!AD92&lt;&gt;"",'2021 estimates'!AD92*5/4,IF('2021 estimates'!AL92&lt;&gt;"",'2021 estimates'!AL92*15/14,'2021 estimates'!AN92*15/14))/100000</f>
        <v>1.875E-4</v>
      </c>
      <c r="R92" s="124">
        <f>IF('2021 estimates'!AE92&lt;&gt;"",'2021 estimates'!AE92,IF('2021 estimates'!AL92&lt;&gt;"",'2021 estimates'!AL92*15/14,'2021 estimates'!AN92*15/14))/100000</f>
        <v>2.2499999999999999E-4</v>
      </c>
      <c r="S92" s="124">
        <f>IF('2021 estimates'!AF92&lt;&gt;"",'2021 estimates'!AF92,IF('2021 estimates'!AL92&lt;&gt;"",'2021 estimates'!AL92*15/14,'2021 estimates'!AN92*15/14))/100000</f>
        <v>2.5999999999999998E-4</v>
      </c>
      <c r="T92" s="124">
        <f>IF('2021 estimates'!AG92&lt;&gt;"",'2021 estimates'!AG92,'2021 estimates'!$AP92)/100000</f>
        <v>1.6080717108625455E-4</v>
      </c>
      <c r="U92" s="22">
        <v>0</v>
      </c>
      <c r="V92" s="124">
        <f>IF('2021 estimates'!AH92&lt;&gt;"",'2021 estimates'!AH92*5/4,IF('2021 estimates'!AM92&lt;&gt;"",'2021 estimates'!AM92*15/14,'2021 estimates'!AN92*15/14))/100000</f>
        <v>1.75E-4</v>
      </c>
      <c r="W92" s="124">
        <f>IF('2021 estimates'!AI92&lt;&gt;"",'2021 estimates'!AI92,IF('2021 estimates'!AM92&lt;&gt;"",'2021 estimates'!AM92*15/14,'2021 estimates'!AN92*15/14))/100000</f>
        <v>2.12E-4</v>
      </c>
      <c r="X92" s="124">
        <f>IF('2021 estimates'!AJ92&lt;&gt;"",'2021 estimates'!AJ92,IF('2021 estimates'!AM92&lt;&gt;"",'2021 estimates'!AM92*15/14,'2021 estimates'!AN92*15/14))/100000</f>
        <v>2.1499999999999999E-4</v>
      </c>
      <c r="Y92" s="124">
        <f>IF('2021 estimates'!AK92&lt;&gt;"",'2021 estimates'!AK92,'2021 estimates'!$AQ92)/100000</f>
        <v>1.4336111007217972E-4</v>
      </c>
      <c r="Z92" s="81">
        <f>VLOOKUP($A92,'Mortality-WHO Global Health Obs'!$B$3:$Q$218,7,FALSE)</f>
        <v>4.7600000000000003E-3</v>
      </c>
      <c r="AA92" s="82">
        <f>VLOOKUP($A92,'Mortality-WHO Global Health Obs'!$B$3:$Q$218,9,FALSE)</f>
        <v>2.1000000000000001E-4</v>
      </c>
      <c r="AB92" s="82">
        <f>VLOOKUP($A92,'Mortality-WHO Global Health Obs'!$B$3:$Q$218,11,FALSE)</f>
        <v>9.0000000000000006E-5</v>
      </c>
      <c r="AC92" s="82">
        <f>VLOOKUP($A92,'Mortality-WHO Global Health Obs'!$B$3:$Q$218,13,FALSE)</f>
        <v>1.6000000000000001E-4</v>
      </c>
      <c r="AD92" s="82">
        <f>VLOOKUP($A92,'Mortality-WHO Global Health Obs'!$B$3:$Q$218,15,FALSE)</f>
        <v>4.2999999999999999E-4</v>
      </c>
      <c r="AE92" s="81">
        <f>VLOOKUP($A92,'Mortality-WHO Global Health Obs'!$B$3:$Q$218,8,FALSE)</f>
        <v>4.0699999999999998E-3</v>
      </c>
      <c r="AF92" s="82">
        <f>VLOOKUP($A92,'Mortality-WHO Global Health Obs'!$B$3:$Q$218,10,FALSE)</f>
        <v>1.7000000000000001E-4</v>
      </c>
      <c r="AG92" s="82">
        <f>VLOOKUP($A92,'Mortality-WHO Global Health Obs'!$B$3:$Q$218,12,FALSE)</f>
        <v>6.9999999999999994E-5</v>
      </c>
      <c r="AH92" s="82">
        <f>VLOOKUP($A92,'Mortality-WHO Global Health Obs'!$B$3:$Q$218,14,FALSE)</f>
        <v>9.0000000000000006E-5</v>
      </c>
      <c r="AI92" s="82">
        <f>VLOOKUP($A92,'Mortality-WHO Global Health Obs'!$B$3:$Q$218,16,FALSE)</f>
        <v>1.6000000000000001E-4</v>
      </c>
      <c r="AJ92" s="81">
        <f t="shared" si="281"/>
        <v>9.6287379137645849E-3</v>
      </c>
      <c r="AK92" s="82">
        <f t="shared" si="281"/>
        <v>4.2479726090137871E-4</v>
      </c>
      <c r="AL92" s="82">
        <f t="shared" si="281"/>
        <v>1.8205596895773374E-4</v>
      </c>
      <c r="AM92" s="82">
        <f t="shared" si="281"/>
        <v>3.2365505592485996E-4</v>
      </c>
      <c r="AN92" s="82">
        <f t="shared" si="281"/>
        <v>8.6982296279806113E-4</v>
      </c>
      <c r="AO92" s="81">
        <f t="shared" si="257"/>
        <v>8.2329754850886255E-3</v>
      </c>
      <c r="AP92" s="82">
        <f t="shared" si="257"/>
        <v>3.4388349692016372E-4</v>
      </c>
      <c r="AQ92" s="82">
        <f t="shared" si="257"/>
        <v>1.4159908696712622E-4</v>
      </c>
      <c r="AR92" s="82">
        <f t="shared" si="257"/>
        <v>1.8205596895773374E-4</v>
      </c>
      <c r="AS92" s="82">
        <f t="shared" si="257"/>
        <v>3.2365505592485996E-4</v>
      </c>
      <c r="AT92" s="272">
        <f t="shared" si="258"/>
        <v>0</v>
      </c>
      <c r="AU92" s="266">
        <f t="shared" si="248"/>
        <v>9.0601500000000001</v>
      </c>
      <c r="AV92" s="266">
        <f t="shared" si="249"/>
        <v>10.245015</v>
      </c>
      <c r="AW92" s="266">
        <f t="shared" si="250"/>
        <v>12.738023999999999</v>
      </c>
      <c r="AX92" s="266">
        <f t="shared" si="251"/>
        <v>8.026561299033526</v>
      </c>
      <c r="AY92" s="272">
        <f t="shared" si="259"/>
        <v>0</v>
      </c>
      <c r="AZ92" s="266">
        <f t="shared" si="252"/>
        <v>7.9895199999999997</v>
      </c>
      <c r="BA92" s="266">
        <f t="shared" si="253"/>
        <v>9.1730280000000004</v>
      </c>
      <c r="BB92" s="266">
        <f t="shared" si="254"/>
        <v>10.031685</v>
      </c>
      <c r="BC92" s="266">
        <f t="shared" si="255"/>
        <v>6.7753034064552429</v>
      </c>
      <c r="BD92" s="74">
        <f t="shared" si="260"/>
        <v>0</v>
      </c>
      <c r="BE92" s="515">
        <f t="shared" si="282"/>
        <v>0</v>
      </c>
      <c r="BF92" s="515">
        <f t="shared" si="283"/>
        <v>9.0582260452226144</v>
      </c>
      <c r="BG92" s="515">
        <f t="shared" si="284"/>
        <v>18.112604998007608</v>
      </c>
      <c r="BH92" s="515">
        <f t="shared" si="285"/>
        <v>27.163138492242254</v>
      </c>
      <c r="BI92" s="515">
        <f t="shared" si="286"/>
        <v>34.121053243976434</v>
      </c>
      <c r="BJ92" s="515">
        <f t="shared" si="287"/>
        <v>44.358924369812037</v>
      </c>
      <c r="BK92" s="515">
        <f t="shared" si="288"/>
        <v>54.59493179975339</v>
      </c>
      <c r="BL92" s="515">
        <f t="shared" si="289"/>
        <v>64.829075873066571</v>
      </c>
      <c r="BM92" s="515">
        <f t="shared" si="290"/>
        <v>75.061356928955888</v>
      </c>
      <c r="BN92" s="515">
        <f t="shared" si="291"/>
        <v>91.771068545931172</v>
      </c>
      <c r="BO92" s="515">
        <f t="shared" si="292"/>
        <v>104.47733415233316</v>
      </c>
      <c r="BP92" s="515">
        <f t="shared" si="293"/>
        <v>117.17948797706507</v>
      </c>
      <c r="BQ92" s="515">
        <f t="shared" si="294"/>
        <v>129.87753135071048</v>
      </c>
      <c r="BR92" s="515">
        <f t="shared" si="295"/>
        <v>142.57146560342241</v>
      </c>
      <c r="BS92" s="515">
        <f t="shared" si="296"/>
        <v>158.18255860882505</v>
      </c>
      <c r="BT92" s="515">
        <f t="shared" si="297"/>
        <v>166.06809958265114</v>
      </c>
      <c r="BU92" s="515">
        <f t="shared" si="298"/>
        <v>173.94678451406793</v>
      </c>
      <c r="BV92" s="515">
        <f t="shared" si="299"/>
        <v>181.81861936402569</v>
      </c>
      <c r="BW92" s="516">
        <f t="shared" si="300"/>
        <v>189.68361008829197</v>
      </c>
      <c r="BX92" s="515">
        <v>0</v>
      </c>
      <c r="BY92" s="515">
        <f t="shared" si="301"/>
        <v>0</v>
      </c>
      <c r="BZ92" s="515">
        <f t="shared" si="302"/>
        <v>7.9881465041366591</v>
      </c>
      <c r="CA92" s="515">
        <f t="shared" si="303"/>
        <v>15.973546488787994</v>
      </c>
      <c r="CB92" s="515">
        <f t="shared" si="304"/>
        <v>23.956200898274354</v>
      </c>
      <c r="CC92" s="515">
        <f t="shared" si="305"/>
        <v>30.267478553336222</v>
      </c>
      <c r="CD92" s="515">
        <f t="shared" si="306"/>
        <v>39.435571609213547</v>
      </c>
      <c r="CE92" s="515">
        <f t="shared" si="307"/>
        <v>48.60236656339211</v>
      </c>
      <c r="CF92" s="515">
        <f t="shared" si="308"/>
        <v>57.767863599668907</v>
      </c>
      <c r="CG92" s="515">
        <f t="shared" si="309"/>
        <v>66.932062901814916</v>
      </c>
      <c r="CH92" s="515">
        <f t="shared" si="310"/>
        <v>82.056783280666536</v>
      </c>
      <c r="CI92" s="515">
        <f t="shared" si="311"/>
        <v>92.072617632306688</v>
      </c>
      <c r="CJ92" s="515">
        <f t="shared" si="312"/>
        <v>102.08662870749325</v>
      </c>
      <c r="CK92" s="515">
        <f t="shared" si="313"/>
        <v>112.09881683813437</v>
      </c>
      <c r="CL92" s="515">
        <f t="shared" si="314"/>
        <v>122.10918235607777</v>
      </c>
      <c r="CM92" s="515">
        <f t="shared" si="315"/>
        <v>133.82062535889438</v>
      </c>
      <c r="CN92" s="515">
        <f t="shared" si="316"/>
        <v>140.55152779845002</v>
      </c>
      <c r="CO92" s="515">
        <f t="shared" si="317"/>
        <v>147.2802520999019</v>
      </c>
      <c r="CP92" s="515">
        <f t="shared" si="318"/>
        <v>154.00679896810132</v>
      </c>
      <c r="CQ92" s="516">
        <f t="shared" si="319"/>
        <v>160.73116910767155</v>
      </c>
      <c r="CR92" s="515">
        <f t="shared" si="320"/>
        <v>0</v>
      </c>
      <c r="CS92" s="515">
        <f t="shared" si="321"/>
        <v>4.5300750000000001</v>
      </c>
      <c r="CT92" s="515">
        <f t="shared" si="322"/>
        <v>13.588301045222615</v>
      </c>
      <c r="CU92" s="515">
        <f t="shared" si="323"/>
        <v>22.642679998007608</v>
      </c>
      <c r="CV92" s="515">
        <f t="shared" si="324"/>
        <v>31.693213492242254</v>
      </c>
      <c r="CW92" s="515">
        <f t="shared" si="325"/>
        <v>39.243560743976431</v>
      </c>
      <c r="CX92" s="515">
        <f t="shared" si="326"/>
        <v>49.481431869812035</v>
      </c>
      <c r="CY92" s="515">
        <f t="shared" si="327"/>
        <v>59.717439299753387</v>
      </c>
      <c r="CZ92" s="515">
        <f t="shared" si="328"/>
        <v>69.951583373066569</v>
      </c>
      <c r="DA92" s="515">
        <f t="shared" si="329"/>
        <v>80.183864428955886</v>
      </c>
      <c r="DB92" s="515">
        <f t="shared" si="330"/>
        <v>98.14008054593117</v>
      </c>
      <c r="DC92" s="515">
        <f t="shared" si="331"/>
        <v>110.84634615233315</v>
      </c>
      <c r="DD92" s="515">
        <f t="shared" si="332"/>
        <v>123.54849997706506</v>
      </c>
      <c r="DE92" s="515">
        <f t="shared" si="333"/>
        <v>136.24654335071048</v>
      </c>
      <c r="DF92" s="515">
        <f t="shared" si="334"/>
        <v>148.94047760342241</v>
      </c>
      <c r="DG92" s="515">
        <f t="shared" si="335"/>
        <v>162.19583925834181</v>
      </c>
      <c r="DH92" s="515">
        <f t="shared" si="336"/>
        <v>170.0813802321679</v>
      </c>
      <c r="DI92" s="515">
        <f t="shared" si="337"/>
        <v>177.96006516358469</v>
      </c>
      <c r="DJ92" s="515">
        <f t="shared" si="338"/>
        <v>185.83190001354245</v>
      </c>
      <c r="DK92" s="516">
        <f t="shared" si="339"/>
        <v>193.69689073780873</v>
      </c>
      <c r="DL92" s="515">
        <f t="shared" si="340"/>
        <v>0</v>
      </c>
      <c r="DM92" s="515">
        <f t="shared" si="341"/>
        <v>3.9947599999999999</v>
      </c>
      <c r="DN92" s="515">
        <f t="shared" si="342"/>
        <v>11.982906504136659</v>
      </c>
      <c r="DO92" s="515">
        <f t="shared" si="343"/>
        <v>19.968306488787995</v>
      </c>
      <c r="DP92" s="515">
        <f t="shared" si="344"/>
        <v>27.950960898274353</v>
      </c>
      <c r="DQ92" s="515">
        <f t="shared" si="345"/>
        <v>34.853992553336219</v>
      </c>
      <c r="DR92" s="515">
        <f t="shared" si="346"/>
        <v>44.022085609213548</v>
      </c>
      <c r="DS92" s="515">
        <f t="shared" si="347"/>
        <v>53.188880563392111</v>
      </c>
      <c r="DT92" s="515">
        <f t="shared" si="348"/>
        <v>62.354377599668908</v>
      </c>
      <c r="DU92" s="515">
        <f t="shared" si="349"/>
        <v>71.51857690181491</v>
      </c>
      <c r="DV92" s="515">
        <f t="shared" si="350"/>
        <v>87.072625780666542</v>
      </c>
      <c r="DW92" s="515">
        <f t="shared" si="351"/>
        <v>97.088460132306693</v>
      </c>
      <c r="DX92" s="515">
        <f t="shared" si="352"/>
        <v>107.10247120749325</v>
      </c>
      <c r="DY92" s="515">
        <f t="shared" si="353"/>
        <v>117.11465933813437</v>
      </c>
      <c r="DZ92" s="515">
        <f t="shared" si="354"/>
        <v>127.12502485607777</v>
      </c>
      <c r="EA92" s="515">
        <f t="shared" si="355"/>
        <v>137.20827706212199</v>
      </c>
      <c r="EB92" s="515">
        <f t="shared" si="356"/>
        <v>143.93917950167764</v>
      </c>
      <c r="EC92" s="515">
        <f t="shared" si="357"/>
        <v>150.66790380312952</v>
      </c>
      <c r="ED92" s="515">
        <f t="shared" si="358"/>
        <v>157.39445067132894</v>
      </c>
      <c r="EE92" s="516">
        <f t="shared" si="359"/>
        <v>164.11882081089917</v>
      </c>
      <c r="EF92" s="276">
        <f t="shared" si="360"/>
        <v>0</v>
      </c>
      <c r="EG92" s="276">
        <f t="shared" si="361"/>
        <v>1.9239547773861618E-3</v>
      </c>
      <c r="EH92" s="276">
        <f t="shared" si="362"/>
        <v>5.7710472150058053E-3</v>
      </c>
      <c r="EI92" s="276">
        <f t="shared" si="363"/>
        <v>9.6165057653555021E-3</v>
      </c>
      <c r="EJ92" s="276">
        <f t="shared" si="364"/>
        <v>1.346033112235869E-2</v>
      </c>
      <c r="EK92" s="276">
        <f t="shared" si="365"/>
        <v>7.1438741643997982E-3</v>
      </c>
      <c r="EL92" s="276">
        <f t="shared" si="366"/>
        <v>9.007570058650112E-3</v>
      </c>
      <c r="EM92" s="276">
        <f t="shared" si="367"/>
        <v>1.0870926686822198E-2</v>
      </c>
      <c r="EN92" s="276">
        <f t="shared" si="368"/>
        <v>1.2733944110675853E-2</v>
      </c>
      <c r="EO92" s="276">
        <f t="shared" si="369"/>
        <v>1.4596622391959621E-2</v>
      </c>
      <c r="EP92" s="276">
        <f t="shared" si="370"/>
        <v>3.1758393598006036E-2</v>
      </c>
      <c r="EQ92" s="276">
        <f t="shared" si="371"/>
        <v>3.5870175268085898E-2</v>
      </c>
      <c r="ER92" s="276">
        <f t="shared" si="372"/>
        <v>3.9980626354576047E-2</v>
      </c>
      <c r="ES92" s="276">
        <f t="shared" si="373"/>
        <v>4.408974728805691E-2</v>
      </c>
      <c r="ET92" s="276">
        <f t="shared" si="374"/>
        <v>4.8197538498969565E-2</v>
      </c>
      <c r="EU92" s="276">
        <f t="shared" si="375"/>
        <v>0.1410203252074321</v>
      </c>
      <c r="EV92" s="276">
        <f t="shared" si="376"/>
        <v>0.14787636761672154</v>
      </c>
      <c r="EW92" s="276">
        <f t="shared" si="377"/>
        <v>0.154726449075751</v>
      </c>
      <c r="EX92" s="276">
        <f t="shared" si="378"/>
        <v>0.16157057476723757</v>
      </c>
      <c r="EY92" s="277">
        <f t="shared" si="379"/>
        <v>0.16840874986939219</v>
      </c>
      <c r="EZ92" s="276">
        <f t="shared" si="380"/>
        <v>0</v>
      </c>
      <c r="FA92" s="276">
        <f t="shared" si="381"/>
        <v>1.3734958633410614E-3</v>
      </c>
      <c r="FB92" s="276">
        <f t="shared" si="382"/>
        <v>4.1200153486653512E-3</v>
      </c>
      <c r="FC92" s="276">
        <f t="shared" si="383"/>
        <v>6.8655905136420668E-3</v>
      </c>
      <c r="FD92" s="276">
        <f t="shared" si="384"/>
        <v>9.610221682951562E-3</v>
      </c>
      <c r="FE92" s="276">
        <f t="shared" si="385"/>
        <v>4.93494412267418E-3</v>
      </c>
      <c r="FF92" s="276">
        <f t="shared" si="386"/>
        <v>6.2330458214392764E-3</v>
      </c>
      <c r="FG92" s="276">
        <f t="shared" si="387"/>
        <v>7.5309637232020884E-3</v>
      </c>
      <c r="FH92" s="276">
        <f t="shared" si="388"/>
        <v>8.8286978539862601E-3</v>
      </c>
      <c r="FI92" s="276">
        <f t="shared" si="389"/>
        <v>1.0126248239811753E-2</v>
      </c>
      <c r="FJ92" s="276">
        <f t="shared" si="390"/>
        <v>1.5850648359844181E-2</v>
      </c>
      <c r="FK92" s="276">
        <f t="shared" si="391"/>
        <v>1.7673924813435941E-2</v>
      </c>
      <c r="FL92" s="276">
        <f t="shared" si="392"/>
        <v>1.9496869358880106E-2</v>
      </c>
      <c r="FM92" s="276">
        <f t="shared" si="393"/>
        <v>2.1319482056597044E-2</v>
      </c>
      <c r="FN92" s="276">
        <f t="shared" si="394"/>
        <v>2.3141762966996111E-2</v>
      </c>
      <c r="FO92" s="276">
        <f t="shared" si="395"/>
        <v>4.4400966899591499E-2</v>
      </c>
      <c r="FP92" s="276">
        <f t="shared" si="396"/>
        <v>4.6579105003372076E-2</v>
      </c>
      <c r="FQ92" s="276">
        <f t="shared" si="397"/>
        <v>4.8756538255813366E-2</v>
      </c>
      <c r="FR92" s="276">
        <f t="shared" si="398"/>
        <v>5.0933266885007142E-2</v>
      </c>
      <c r="FS92" s="277">
        <f t="shared" si="399"/>
        <v>5.3109291118971398E-2</v>
      </c>
      <c r="FT92" s="74">
        <f>SUM($EF92:EF92)</f>
        <v>0</v>
      </c>
      <c r="FU92" s="276">
        <f>SUM($EF92:EG92)</f>
        <v>1.9239547773861618E-3</v>
      </c>
      <c r="FV92" s="276">
        <f>SUM($EF92:EH92)</f>
        <v>7.6950019923919671E-3</v>
      </c>
      <c r="FW92" s="276">
        <f>SUM($EF92:EI92)</f>
        <v>1.7311507757747469E-2</v>
      </c>
      <c r="FX92" s="276">
        <f>SUM($EF92:EJ92)</f>
        <v>3.0771838880106157E-2</v>
      </c>
      <c r="FY92" s="276">
        <f>SUM($EF92:EK92)</f>
        <v>3.7915713044505958E-2</v>
      </c>
      <c r="FZ92" s="276">
        <f>SUM($EF92:EL92)</f>
        <v>4.692328310315607E-2</v>
      </c>
      <c r="GA92" s="276">
        <f>SUM($EF92:EM92)</f>
        <v>5.7794209789978269E-2</v>
      </c>
      <c r="GB92" s="276">
        <f>SUM($EF92:EN92)</f>
        <v>7.0528153900654117E-2</v>
      </c>
      <c r="GC92" s="276">
        <f>SUM($EF92:EO92)</f>
        <v>8.5124776292613738E-2</v>
      </c>
      <c r="GD92" s="276">
        <f>SUM($EF92:EP92)</f>
        <v>0.11688316989061978</v>
      </c>
      <c r="GE92" s="276">
        <f>SUM($EF92:EQ92)</f>
        <v>0.15275334515870567</v>
      </c>
      <c r="GF92" s="276">
        <f>SUM($EF92:ER92)</f>
        <v>0.19273397151328173</v>
      </c>
      <c r="GG92" s="276">
        <f>SUM($EF92:ES92)</f>
        <v>0.23682371880133862</v>
      </c>
      <c r="GH92" s="276">
        <f>SUM($EF92:ET92)</f>
        <v>0.2850212573003082</v>
      </c>
      <c r="GI92" s="276">
        <f>SUM($EF92:EU92)</f>
        <v>0.42604158250774027</v>
      </c>
      <c r="GJ92" s="276">
        <f>SUM($EF92:EV92)</f>
        <v>0.57391795012446178</v>
      </c>
      <c r="GK92" s="276">
        <f>SUM($EF92:EW92)</f>
        <v>0.72864439920021273</v>
      </c>
      <c r="GL92" s="276">
        <f>SUM($EF92:EX92)</f>
        <v>0.89021497396745031</v>
      </c>
      <c r="GM92" s="276">
        <f>SUM($EF92:EY92)</f>
        <v>1.0586237238368426</v>
      </c>
      <c r="GN92" s="74">
        <f>SUM($EZ92:EZ92)</f>
        <v>0</v>
      </c>
      <c r="GO92" s="276">
        <f>SUM($EZ92:FA92)</f>
        <v>1.3734958633410614E-3</v>
      </c>
      <c r="GP92" s="276">
        <f>SUM($EZ92:FB92)</f>
        <v>5.4935112120064128E-3</v>
      </c>
      <c r="GQ92" s="276">
        <f>SUM($EZ92:FC92)</f>
        <v>1.235910172564848E-2</v>
      </c>
      <c r="GR92" s="276">
        <f>SUM($EZ92:FD92)</f>
        <v>2.1969323408600042E-2</v>
      </c>
      <c r="GS92" s="276">
        <f>SUM($EZ92:FE92)</f>
        <v>2.6904267531274222E-2</v>
      </c>
      <c r="GT92" s="276">
        <f>SUM($EZ92:FF92)</f>
        <v>3.3137313352713499E-2</v>
      </c>
      <c r="GU92" s="276">
        <f>SUM($EZ92:FG92)</f>
        <v>4.0668277075915589E-2</v>
      </c>
      <c r="GV92" s="276">
        <f>SUM($EZ92:FH92)</f>
        <v>4.9496974929901849E-2</v>
      </c>
      <c r="GW92" s="276">
        <f>SUM($EZ92:FI92)</f>
        <v>5.96232231697136E-2</v>
      </c>
      <c r="GX92" s="276">
        <f>SUM($EZ92:FJ92)</f>
        <v>7.5473871529557784E-2</v>
      </c>
      <c r="GY92" s="276">
        <f>SUM($EZ92:FK92)</f>
        <v>9.3147796342993722E-2</v>
      </c>
      <c r="GZ92" s="276">
        <f>SUM($EZ92:FL92)</f>
        <v>0.11264466570187383</v>
      </c>
      <c r="HA92" s="276">
        <f>SUM($EZ92:FM92)</f>
        <v>0.13396414775847088</v>
      </c>
      <c r="HB92" s="276">
        <f>SUM($EZ92:FN92)</f>
        <v>0.15710591072546698</v>
      </c>
      <c r="HC92" s="276">
        <f>SUM($EZ92:FO92)</f>
        <v>0.20150687762505848</v>
      </c>
      <c r="HD92" s="276">
        <f>SUM($EZ92:FP92)</f>
        <v>0.24808598262843057</v>
      </c>
      <c r="HE92" s="276">
        <f>SUM($EZ92:FQ92)</f>
        <v>0.29684252088424395</v>
      </c>
      <c r="HF92" s="276">
        <f>SUM($EZ92:FR92)</f>
        <v>0.34777578776925111</v>
      </c>
      <c r="HG92" s="277">
        <f>SUM($EZ92:FS92)</f>
        <v>0.4008850788882225</v>
      </c>
      <c r="HH92" s="74">
        <f t="shared" si="256"/>
        <v>0</v>
      </c>
      <c r="HI92" s="276">
        <f t="shared" si="400"/>
        <v>9.0582260452226144</v>
      </c>
      <c r="HJ92" s="276">
        <f t="shared" si="401"/>
        <v>18.112604998007608</v>
      </c>
      <c r="HK92" s="276">
        <f t="shared" si="402"/>
        <v>27.163138492242254</v>
      </c>
      <c r="HL92" s="276">
        <f t="shared" si="403"/>
        <v>36.209828161119894</v>
      </c>
      <c r="HM92" s="276">
        <f t="shared" si="404"/>
        <v>44.358924369812037</v>
      </c>
      <c r="HN92" s="276">
        <f t="shared" si="405"/>
        <v>54.59493179975339</v>
      </c>
      <c r="HO92" s="276">
        <f t="shared" si="406"/>
        <v>64.829075873066571</v>
      </c>
      <c r="HP92" s="276">
        <f t="shared" si="407"/>
        <v>75.061356928955888</v>
      </c>
      <c r="HQ92" s="276">
        <f t="shared" si="408"/>
        <v>85.29177530656392</v>
      </c>
      <c r="HR92" s="276">
        <f t="shared" si="409"/>
        <v>104.47733415233316</v>
      </c>
      <c r="HS92" s="276">
        <f t="shared" si="410"/>
        <v>117.17948797706507</v>
      </c>
      <c r="HT92" s="276">
        <f t="shared" si="411"/>
        <v>129.87753135071048</v>
      </c>
      <c r="HU92" s="276">
        <f t="shared" si="412"/>
        <v>142.57146560342241</v>
      </c>
      <c r="HV92" s="276">
        <f t="shared" si="413"/>
        <v>155.26129206492342</v>
      </c>
      <c r="HW92" s="276">
        <f t="shared" si="414"/>
        <v>166.06809958265114</v>
      </c>
      <c r="HX92" s="276">
        <f t="shared" si="415"/>
        <v>173.94678451406793</v>
      </c>
      <c r="HY92" s="276">
        <f t="shared" si="416"/>
        <v>181.81861936402569</v>
      </c>
      <c r="HZ92" s="276">
        <f t="shared" si="417"/>
        <v>189.68361008829197</v>
      </c>
      <c r="IA92" s="277">
        <f t="shared" si="418"/>
        <v>197.54176263745609</v>
      </c>
      <c r="IB92" s="276">
        <f t="shared" si="419"/>
        <v>0</v>
      </c>
      <c r="IC92" s="276">
        <f t="shared" si="420"/>
        <v>7.9881465041366591</v>
      </c>
      <c r="ID92" s="276">
        <f t="shared" si="421"/>
        <v>15.973546488787994</v>
      </c>
      <c r="IE92" s="276">
        <f t="shared" si="422"/>
        <v>23.956200898274354</v>
      </c>
      <c r="IF92" s="276">
        <f t="shared" si="423"/>
        <v>31.936110676591401</v>
      </c>
      <c r="IG92" s="276">
        <f t="shared" si="424"/>
        <v>39.435571609213547</v>
      </c>
      <c r="IH92" s="276">
        <f t="shared" si="425"/>
        <v>48.60236656339211</v>
      </c>
      <c r="II92" s="276">
        <f t="shared" si="426"/>
        <v>57.767863599668907</v>
      </c>
      <c r="IJ92" s="276">
        <f t="shared" si="427"/>
        <v>66.932062901814916</v>
      </c>
      <c r="IK92" s="276">
        <f t="shared" si="428"/>
        <v>76.094964653575104</v>
      </c>
      <c r="IL92" s="276">
        <f t="shared" si="429"/>
        <v>92.072617632306688</v>
      </c>
      <c r="IM92" s="276">
        <f t="shared" si="430"/>
        <v>102.08662870749325</v>
      </c>
      <c r="IN92" s="276">
        <f t="shared" si="431"/>
        <v>112.09881683813437</v>
      </c>
      <c r="IO92" s="276">
        <f t="shared" si="432"/>
        <v>122.10918235607777</v>
      </c>
      <c r="IP92" s="276">
        <f t="shared" si="433"/>
        <v>132.11772559311078</v>
      </c>
      <c r="IQ92" s="276">
        <f t="shared" si="434"/>
        <v>140.55152779845002</v>
      </c>
      <c r="IR92" s="276">
        <f t="shared" si="435"/>
        <v>147.2802520999019</v>
      </c>
      <c r="IS92" s="276">
        <f t="shared" si="436"/>
        <v>154.00679896810132</v>
      </c>
      <c r="IT92" s="276">
        <f t="shared" si="437"/>
        <v>160.73116910767155</v>
      </c>
      <c r="IU92" s="277">
        <f t="shared" si="438"/>
        <v>167.45336322300781</v>
      </c>
      <c r="IV92" s="74">
        <f t="shared" si="261"/>
        <v>29.982485230390402</v>
      </c>
      <c r="IW92" s="275">
        <f t="shared" si="262"/>
        <v>131.13481674852221</v>
      </c>
      <c r="IX92" s="275">
        <f t="shared" si="263"/>
        <v>252.12971782927897</v>
      </c>
      <c r="IY92" s="275">
        <f t="shared" si="264"/>
        <v>356.36322896978311</v>
      </c>
      <c r="IZ92" s="275">
        <f t="shared" si="265"/>
        <v>137.74900660273053</v>
      </c>
      <c r="JA92" s="275">
        <f t="shared" si="266"/>
        <v>192.40256219449367</v>
      </c>
      <c r="JB92" s="74">
        <f t="shared" si="267"/>
        <v>27.986765450644281</v>
      </c>
      <c r="JC92" s="275">
        <f t="shared" si="268"/>
        <v>122.91436653379795</v>
      </c>
      <c r="JD92" s="275">
        <f t="shared" si="269"/>
        <v>229.51820655003354</v>
      </c>
      <c r="JE92" s="275">
        <f t="shared" si="270"/>
        <v>318.74751050142441</v>
      </c>
      <c r="JF92" s="275">
        <f t="shared" si="271"/>
        <v>126.80644617815858</v>
      </c>
      <c r="JG92" s="275">
        <f t="shared" si="272"/>
        <v>174.79171225897505</v>
      </c>
      <c r="JH92" s="524">
        <f t="shared" si="273"/>
        <v>988.61158625184885</v>
      </c>
      <c r="JI92" s="525">
        <f t="shared" si="274"/>
        <v>1877.9908604240261</v>
      </c>
      <c r="JJ92" s="524">
        <f t="shared" si="275"/>
        <v>865.25953547794052</v>
      </c>
      <c r="JK92" s="525">
        <f t="shared" si="276"/>
        <v>1618.4662777430162</v>
      </c>
      <c r="JL92" s="524">
        <f t="shared" si="277"/>
        <v>1853.8711217297894</v>
      </c>
      <c r="JM92" s="525">
        <f t="shared" si="278"/>
        <v>3496.4571381670421</v>
      </c>
      <c r="JN92" s="7">
        <f t="shared" si="439"/>
        <v>0.44212716802577517</v>
      </c>
      <c r="JO92" s="7">
        <f t="shared" si="440"/>
        <v>1.4595088027250651</v>
      </c>
    </row>
    <row r="93" spans="1:275" s="3" customFormat="1" ht="13.5" customHeight="1" x14ac:dyDescent="0.2">
      <c r="A93" s="3" t="str">
        <f>'2021 estimates'!B93</f>
        <v>Iceland</v>
      </c>
      <c r="B93" s="3" t="str">
        <f>VLOOKUP(A93,'2021 estimates'!$B$4:$C$218,2)</f>
        <v>EUR</v>
      </c>
      <c r="C93" s="371" t="str">
        <f>VLOOKUP(A93,'2021 estimates'!$B$4:$F$218,4,FALSE)</f>
        <v>Europe &amp; Central Asia</v>
      </c>
      <c r="D93" s="695">
        <f>'2021 estimates'!Q93</f>
        <v>1.5530766478945499</v>
      </c>
      <c r="E93" s="4">
        <f>'2021 estimates'!R93</f>
        <v>1.8331744295110446</v>
      </c>
      <c r="F93" s="47">
        <f>1000*'2021 estimates'!G93/5</f>
        <v>2072.6</v>
      </c>
      <c r="G93" s="47">
        <f t="shared" si="279"/>
        <v>2072.6</v>
      </c>
      <c r="H93" s="47">
        <f>1000*'2021 estimates'!H93/5</f>
        <v>2260.8000000000002</v>
      </c>
      <c r="I93" s="47">
        <f>1000*'2021 estimates'!I93/5</f>
        <v>2410.4</v>
      </c>
      <c r="J93" s="47">
        <f>1000*'2021 estimates'!J93/5</f>
        <v>2217</v>
      </c>
      <c r="K93" s="47">
        <f>1000*'2021 estimates'!K93/5</f>
        <v>1941.2</v>
      </c>
      <c r="L93" s="73">
        <f t="shared" si="280"/>
        <v>1941.2</v>
      </c>
      <c r="M93" s="47">
        <f>1000*'2021 estimates'!L93/5</f>
        <v>2201</v>
      </c>
      <c r="N93" s="47">
        <f>1000*'2021 estimates'!M93/5</f>
        <v>2265.6</v>
      </c>
      <c r="O93" s="47">
        <f>1000*'2021 estimates'!N93/5</f>
        <v>2148.6</v>
      </c>
      <c r="P93" s="22">
        <v>0</v>
      </c>
      <c r="Q93" s="124">
        <f>IF('2021 estimates'!AD93&lt;&gt;"",'2021 estimates'!AD93*5/4,IF('2021 estimates'!AL93&lt;&gt;"",'2021 estimates'!AL93*15/14,'2021 estimates'!AN93*15/14))/100000</f>
        <v>9.3000000000000011E-5</v>
      </c>
      <c r="R93" s="124">
        <f>IF('2021 estimates'!AE93&lt;&gt;"",'2021 estimates'!AE93,IF('2021 estimates'!AL93&lt;&gt;"",'2021 estimates'!AL93*15/14,'2021 estimates'!AN93*15/14))/100000</f>
        <v>1.95E-4</v>
      </c>
      <c r="S93" s="124">
        <f>IF('2021 estimates'!AF93&lt;&gt;"",'2021 estimates'!AF93,IF('2021 estimates'!AL93&lt;&gt;"",'2021 estimates'!AL93*15/14,'2021 estimates'!AN93*15/14))/100000</f>
        <v>2.7600000000000004E-4</v>
      </c>
      <c r="T93" s="124">
        <f>IF('2021 estimates'!AG93&lt;&gt;"",'2021 estimates'!AG93,'2021 estimates'!$AP93)/100000</f>
        <v>1.3805143932876568E-4</v>
      </c>
      <c r="U93" s="22">
        <v>0</v>
      </c>
      <c r="V93" s="124">
        <f>IF('2021 estimates'!AH93&lt;&gt;"",'2021 estimates'!AH93*5/4,IF('2021 estimates'!AM93&lt;&gt;"",'2021 estimates'!AM93*15/14,'2021 estimates'!AN93*15/14))/100000</f>
        <v>9.3000000000000011E-5</v>
      </c>
      <c r="W93" s="124">
        <f>IF('2021 estimates'!AI93&lt;&gt;"",'2021 estimates'!AI93,IF('2021 estimates'!AM93&lt;&gt;"",'2021 estimates'!AM93*15/14,'2021 estimates'!AN93*15/14))/100000</f>
        <v>1.95E-4</v>
      </c>
      <c r="X93" s="124">
        <f>IF('2021 estimates'!AJ93&lt;&gt;"",'2021 estimates'!AJ93,IF('2021 estimates'!AM93&lt;&gt;"",'2021 estimates'!AM93*15/14,'2021 estimates'!AN93*15/14))/100000</f>
        <v>2.7600000000000004E-4</v>
      </c>
      <c r="Y93" s="124">
        <f>IF('2021 estimates'!AK93&lt;&gt;"",'2021 estimates'!AK93,'2021 estimates'!$AQ93)/100000</f>
        <v>1.3805143932876568E-4</v>
      </c>
      <c r="Z93" s="81">
        <f>VLOOKUP($A93,'Mortality-WHO Global Health Obs'!$B$3:$Q$218,7,FALSE)</f>
        <v>1.6000000000000001E-3</v>
      </c>
      <c r="AA93" s="82">
        <f>VLOOKUP($A93,'Mortality-WHO Global Health Obs'!$B$3:$Q$218,9,FALSE)</f>
        <v>1.3999999999999999E-4</v>
      </c>
      <c r="AB93" s="82">
        <f>VLOOKUP($A93,'Mortality-WHO Global Health Obs'!$B$3:$Q$218,11,FALSE)</f>
        <v>4.0000000000000003E-5</v>
      </c>
      <c r="AC93" s="82">
        <f>VLOOKUP($A93,'Mortality-WHO Global Health Obs'!$B$3:$Q$218,13,FALSE)</f>
        <v>1.3999999999999999E-4</v>
      </c>
      <c r="AD93" s="82">
        <f>VLOOKUP($A93,'Mortality-WHO Global Health Obs'!$B$3:$Q$218,15,FALSE)</f>
        <v>6.8999999999999997E-4</v>
      </c>
      <c r="AE93" s="81">
        <f>VLOOKUP($A93,'Mortality-WHO Global Health Obs'!$B$3:$Q$218,8,FALSE)</f>
        <v>1.34E-3</v>
      </c>
      <c r="AF93" s="82">
        <f>VLOOKUP($A93,'Mortality-WHO Global Health Obs'!$B$3:$Q$218,10,FALSE)</f>
        <v>1.1E-4</v>
      </c>
      <c r="AG93" s="82">
        <f>VLOOKUP($A93,'Mortality-WHO Global Health Obs'!$B$3:$Q$218,12,FALSE)</f>
        <v>4.0000000000000003E-5</v>
      </c>
      <c r="AH93" s="82">
        <f>VLOOKUP($A93,'Mortality-WHO Global Health Obs'!$B$3:$Q$218,14,FALSE)</f>
        <v>5.0000000000000002E-5</v>
      </c>
      <c r="AI93" s="82">
        <f>VLOOKUP($A93,'Mortality-WHO Global Health Obs'!$B$3:$Q$218,16,FALSE)</f>
        <v>1.3999999999999999E-4</v>
      </c>
      <c r="AJ93" s="81">
        <f t="shared" si="281"/>
        <v>2.9330790872176713E-3</v>
      </c>
      <c r="AK93" s="82">
        <f t="shared" si="281"/>
        <v>2.5664442013154624E-4</v>
      </c>
      <c r="AL93" s="82">
        <f t="shared" si="281"/>
        <v>7.3326977180441784E-5</v>
      </c>
      <c r="AM93" s="82">
        <f t="shared" si="281"/>
        <v>2.5664442013154624E-4</v>
      </c>
      <c r="AN93" s="82">
        <f t="shared" si="281"/>
        <v>1.2648903563626207E-3</v>
      </c>
      <c r="AO93" s="81">
        <f t="shared" si="257"/>
        <v>2.4564537355447999E-3</v>
      </c>
      <c r="AP93" s="82">
        <f t="shared" si="257"/>
        <v>2.0164918724621491E-4</v>
      </c>
      <c r="AQ93" s="82">
        <f t="shared" si="257"/>
        <v>7.3326977180441784E-5</v>
      </c>
      <c r="AR93" s="82">
        <f t="shared" si="257"/>
        <v>9.165872147555223E-5</v>
      </c>
      <c r="AS93" s="82">
        <f t="shared" si="257"/>
        <v>2.5664442013154624E-4</v>
      </c>
      <c r="AT93" s="272">
        <f t="shared" si="258"/>
        <v>0</v>
      </c>
      <c r="AU93" s="266">
        <f t="shared" si="248"/>
        <v>0.1927518</v>
      </c>
      <c r="AV93" s="266">
        <f t="shared" si="249"/>
        <v>0.44085600000000003</v>
      </c>
      <c r="AW93" s="266">
        <f t="shared" si="250"/>
        <v>0.66527040000000015</v>
      </c>
      <c r="AX93" s="266">
        <f t="shared" si="251"/>
        <v>0.30606004099187351</v>
      </c>
      <c r="AY93" s="272">
        <f t="shared" si="259"/>
        <v>0</v>
      </c>
      <c r="AZ93" s="266">
        <f t="shared" si="252"/>
        <v>0.18053160000000001</v>
      </c>
      <c r="BA93" s="266">
        <f t="shared" si="253"/>
        <v>0.42919499999999999</v>
      </c>
      <c r="BB93" s="266">
        <f t="shared" si="254"/>
        <v>0.62530560000000002</v>
      </c>
      <c r="BC93" s="266">
        <f t="shared" si="255"/>
        <v>0.29661732254178591</v>
      </c>
      <c r="BD93" s="74">
        <f t="shared" si="260"/>
        <v>0</v>
      </c>
      <c r="BE93" s="515">
        <f t="shared" si="282"/>
        <v>0</v>
      </c>
      <c r="BF93" s="515">
        <f t="shared" si="283"/>
        <v>0.19272706883672311</v>
      </c>
      <c r="BG93" s="515">
        <f t="shared" si="284"/>
        <v>0.38540468169319314</v>
      </c>
      <c r="BH93" s="515">
        <f t="shared" si="285"/>
        <v>0.57803285126038284</v>
      </c>
      <c r="BI93" s="515">
        <f t="shared" si="286"/>
        <v>0.84058606734679142</v>
      </c>
      <c r="BJ93" s="515">
        <f t="shared" si="287"/>
        <v>1.2813642692448717</v>
      </c>
      <c r="BK93" s="515">
        <f t="shared" si="288"/>
        <v>1.722110151394769</v>
      </c>
      <c r="BL93" s="515">
        <f t="shared" si="289"/>
        <v>2.1628237161663058</v>
      </c>
      <c r="BM93" s="515">
        <f t="shared" si="290"/>
        <v>2.6035049659291309</v>
      </c>
      <c r="BN93" s="515">
        <f t="shared" si="291"/>
        <v>3.2455894231768734</v>
      </c>
      <c r="BO93" s="515">
        <f t="shared" si="292"/>
        <v>3.9099416096255903</v>
      </c>
      <c r="BP93" s="515">
        <f t="shared" si="293"/>
        <v>4.5741233156700112</v>
      </c>
      <c r="BQ93" s="515">
        <f t="shared" si="294"/>
        <v>5.2381345850573657</v>
      </c>
      <c r="BR93" s="515">
        <f t="shared" si="295"/>
        <v>5.9019754615236586</v>
      </c>
      <c r="BS93" s="515">
        <f t="shared" si="296"/>
        <v>6.0388471445218919</v>
      </c>
      <c r="BT93" s="515">
        <f t="shared" si="297"/>
        <v>6.3370800910516829</v>
      </c>
      <c r="BU93" s="515">
        <f t="shared" si="298"/>
        <v>6.634936044081444</v>
      </c>
      <c r="BV93" s="515">
        <f t="shared" si="299"/>
        <v>6.9324154801651598</v>
      </c>
      <c r="BW93" s="516">
        <f t="shared" si="300"/>
        <v>7.2295188752544082</v>
      </c>
      <c r="BX93" s="515">
        <v>0</v>
      </c>
      <c r="BY93" s="515">
        <f t="shared" si="301"/>
        <v>0</v>
      </c>
      <c r="BZ93" s="515">
        <f t="shared" si="302"/>
        <v>0.18051339980988232</v>
      </c>
      <c r="CA93" s="515">
        <f t="shared" si="303"/>
        <v>0.36099040290921286</v>
      </c>
      <c r="CB93" s="515">
        <f t="shared" si="304"/>
        <v>0.54143101663661874</v>
      </c>
      <c r="CC93" s="515">
        <f t="shared" si="305"/>
        <v>0.81844188212068492</v>
      </c>
      <c r="CD93" s="515">
        <f t="shared" si="306"/>
        <v>1.2475611352426643</v>
      </c>
      <c r="CE93" s="515">
        <f t="shared" si="307"/>
        <v>1.6766489235005881</v>
      </c>
      <c r="CF93" s="515">
        <f t="shared" si="308"/>
        <v>2.1057052492015953</v>
      </c>
      <c r="CG93" s="515">
        <f t="shared" si="309"/>
        <v>2.5347301146526551</v>
      </c>
      <c r="CH93" s="515">
        <f t="shared" si="310"/>
        <v>3.0507096827837272</v>
      </c>
      <c r="CI93" s="515">
        <f t="shared" si="311"/>
        <v>3.6757070154066089</v>
      </c>
      <c r="CJ93" s="515">
        <f t="shared" si="312"/>
        <v>4.3006470641983787</v>
      </c>
      <c r="CK93" s="515">
        <f t="shared" si="313"/>
        <v>4.9255298344093577</v>
      </c>
      <c r="CL93" s="515">
        <f t="shared" si="314"/>
        <v>5.5503553312893876</v>
      </c>
      <c r="CM93" s="515">
        <f t="shared" si="315"/>
        <v>5.8562281431871055</v>
      </c>
      <c r="CN93" s="515">
        <f t="shared" si="316"/>
        <v>6.1513046325941234</v>
      </c>
      <c r="CO93" s="515">
        <f t="shared" si="317"/>
        <v>6.4463054019835981</v>
      </c>
      <c r="CP93" s="515">
        <f t="shared" si="318"/>
        <v>6.7412304707861574</v>
      </c>
      <c r="CQ93" s="516">
        <f t="shared" si="319"/>
        <v>7.0360798584274402</v>
      </c>
      <c r="CR93" s="515">
        <f t="shared" si="320"/>
        <v>0</v>
      </c>
      <c r="CS93" s="515">
        <f t="shared" si="321"/>
        <v>9.63759E-2</v>
      </c>
      <c r="CT93" s="515">
        <f t="shared" si="322"/>
        <v>0.2891029688367231</v>
      </c>
      <c r="CU93" s="515">
        <f t="shared" si="323"/>
        <v>0.48178058169319316</v>
      </c>
      <c r="CV93" s="515">
        <f t="shared" si="324"/>
        <v>0.6744087512603828</v>
      </c>
      <c r="CW93" s="515">
        <f t="shared" si="325"/>
        <v>1.0610140673467914</v>
      </c>
      <c r="CX93" s="515">
        <f t="shared" si="326"/>
        <v>1.5017922692448717</v>
      </c>
      <c r="CY93" s="515">
        <f t="shared" si="327"/>
        <v>1.942538151394769</v>
      </c>
      <c r="CZ93" s="515">
        <f t="shared" si="328"/>
        <v>2.3832517161663058</v>
      </c>
      <c r="DA93" s="515">
        <f t="shared" si="329"/>
        <v>2.823932965929131</v>
      </c>
      <c r="DB93" s="515">
        <f t="shared" si="330"/>
        <v>3.5782246231768733</v>
      </c>
      <c r="DC93" s="515">
        <f t="shared" si="331"/>
        <v>4.2425768096255903</v>
      </c>
      <c r="DD93" s="515">
        <f t="shared" si="332"/>
        <v>4.9067585156700115</v>
      </c>
      <c r="DE93" s="515">
        <f t="shared" si="333"/>
        <v>5.5707697850573661</v>
      </c>
      <c r="DF93" s="515">
        <f t="shared" si="334"/>
        <v>6.2346106615236589</v>
      </c>
      <c r="DG93" s="515">
        <f t="shared" si="335"/>
        <v>6.1918771650178286</v>
      </c>
      <c r="DH93" s="515">
        <f t="shared" si="336"/>
        <v>6.4901101115476196</v>
      </c>
      <c r="DI93" s="515">
        <f t="shared" si="337"/>
        <v>6.7879660645773807</v>
      </c>
      <c r="DJ93" s="515">
        <f t="shared" si="338"/>
        <v>7.0854455006610966</v>
      </c>
      <c r="DK93" s="516">
        <f t="shared" si="339"/>
        <v>7.3825488957503449</v>
      </c>
      <c r="DL93" s="515">
        <f t="shared" si="340"/>
        <v>0</v>
      </c>
      <c r="DM93" s="515">
        <f t="shared" si="341"/>
        <v>9.0265800000000007E-2</v>
      </c>
      <c r="DN93" s="515">
        <f t="shared" si="342"/>
        <v>0.2707791998098823</v>
      </c>
      <c r="DO93" s="515">
        <f t="shared" si="343"/>
        <v>0.45125620290921287</v>
      </c>
      <c r="DP93" s="515">
        <f t="shared" si="344"/>
        <v>0.63169681663661881</v>
      </c>
      <c r="DQ93" s="515">
        <f t="shared" si="345"/>
        <v>1.0330393821206849</v>
      </c>
      <c r="DR93" s="515">
        <f t="shared" si="346"/>
        <v>1.4621586352426643</v>
      </c>
      <c r="DS93" s="515">
        <f t="shared" si="347"/>
        <v>1.8912464235005881</v>
      </c>
      <c r="DT93" s="515">
        <f t="shared" si="348"/>
        <v>2.3203027492015953</v>
      </c>
      <c r="DU93" s="515">
        <f t="shared" si="349"/>
        <v>2.7493276146526551</v>
      </c>
      <c r="DV93" s="515">
        <f t="shared" si="350"/>
        <v>3.3633624827837272</v>
      </c>
      <c r="DW93" s="515">
        <f t="shared" si="351"/>
        <v>3.9883598154066089</v>
      </c>
      <c r="DX93" s="515">
        <f t="shared" si="352"/>
        <v>4.6132998641983791</v>
      </c>
      <c r="DY93" s="515">
        <f t="shared" si="353"/>
        <v>5.2381826344093581</v>
      </c>
      <c r="DZ93" s="515">
        <f t="shared" si="354"/>
        <v>5.863008131289388</v>
      </c>
      <c r="EA93" s="515">
        <f t="shared" si="355"/>
        <v>6.0045368044579988</v>
      </c>
      <c r="EB93" s="515">
        <f t="shared" si="356"/>
        <v>6.2996132938650167</v>
      </c>
      <c r="EC93" s="515">
        <f t="shared" si="357"/>
        <v>6.5946140632544914</v>
      </c>
      <c r="ED93" s="515">
        <f t="shared" si="358"/>
        <v>6.8895391320570507</v>
      </c>
      <c r="EE93" s="516">
        <f t="shared" si="359"/>
        <v>7.1843885196983335</v>
      </c>
      <c r="EF93" s="276">
        <f t="shared" si="360"/>
        <v>0</v>
      </c>
      <c r="EG93" s="276">
        <f t="shared" si="361"/>
        <v>2.4731163276878323E-5</v>
      </c>
      <c r="EH93" s="276">
        <f t="shared" si="362"/>
        <v>7.4187143529982753E-5</v>
      </c>
      <c r="EI93" s="276">
        <f t="shared" si="363"/>
        <v>1.2363043281031643E-4</v>
      </c>
      <c r="EJ93" s="276">
        <f t="shared" si="364"/>
        <v>1.7306103437452877E-4</v>
      </c>
      <c r="EK93" s="276">
        <f t="shared" si="365"/>
        <v>7.7798101919762699E-5</v>
      </c>
      <c r="EL93" s="276">
        <f t="shared" si="366"/>
        <v>1.1011785010276995E-4</v>
      </c>
      <c r="EM93" s="276">
        <f t="shared" si="367"/>
        <v>1.4243522846322672E-4</v>
      </c>
      <c r="EN93" s="276">
        <f t="shared" si="368"/>
        <v>1.7475023717489858E-4</v>
      </c>
      <c r="EO93" s="276">
        <f t="shared" si="369"/>
        <v>2.0706287641153836E-4</v>
      </c>
      <c r="EP93" s="276">
        <f t="shared" si="370"/>
        <v>9.1821355128339824E-4</v>
      </c>
      <c r="EQ93" s="276">
        <f t="shared" si="371"/>
        <v>1.0886939555796416E-3</v>
      </c>
      <c r="ER93" s="276">
        <f t="shared" si="372"/>
        <v>1.2591306126453624E-3</v>
      </c>
      <c r="ES93" s="276">
        <f t="shared" si="373"/>
        <v>1.4295235337066017E-3</v>
      </c>
      <c r="ET93" s="276">
        <f t="shared" si="374"/>
        <v>1.5998727299865213E-3</v>
      </c>
      <c r="EU93" s="276">
        <f t="shared" si="375"/>
        <v>7.8270944620827156E-3</v>
      </c>
      <c r="EV93" s="276">
        <f t="shared" si="376"/>
        <v>8.2040879621123972E-3</v>
      </c>
      <c r="EW93" s="276">
        <f t="shared" si="377"/>
        <v>8.5806049081572893E-3</v>
      </c>
      <c r="EX93" s="276">
        <f t="shared" si="378"/>
        <v>8.9566459026248595E-3</v>
      </c>
      <c r="EY93" s="277">
        <f t="shared" si="379"/>
        <v>9.3322115471610803E-3</v>
      </c>
      <c r="EZ93" s="276">
        <f t="shared" si="380"/>
        <v>0</v>
      </c>
      <c r="FA93" s="276">
        <f t="shared" si="381"/>
        <v>1.8200190117684323E-5</v>
      </c>
      <c r="FB93" s="276">
        <f t="shared" si="382"/>
        <v>5.459690066951479E-5</v>
      </c>
      <c r="FC93" s="276">
        <f t="shared" si="383"/>
        <v>9.0986272594183038E-5</v>
      </c>
      <c r="FD93" s="276">
        <f t="shared" si="384"/>
        <v>1.2736830737136804E-4</v>
      </c>
      <c r="FE93" s="276">
        <f t="shared" si="385"/>
        <v>7.5746878020501644E-5</v>
      </c>
      <c r="FF93" s="276">
        <f t="shared" si="386"/>
        <v>1.0721174207607355E-4</v>
      </c>
      <c r="FG93" s="276">
        <f t="shared" si="387"/>
        <v>1.3867429899286566E-4</v>
      </c>
      <c r="FH93" s="276">
        <f t="shared" si="388"/>
        <v>1.7013454894004726E-4</v>
      </c>
      <c r="FI93" s="276">
        <f t="shared" si="389"/>
        <v>2.015924920867753E-4</v>
      </c>
      <c r="FJ93" s="276">
        <f t="shared" si="390"/>
        <v>3.0826737711816041E-4</v>
      </c>
      <c r="FK93" s="276">
        <f t="shared" si="391"/>
        <v>3.6555120823054163E-4</v>
      </c>
      <c r="FL93" s="276">
        <f t="shared" si="392"/>
        <v>4.2282978902082453E-4</v>
      </c>
      <c r="FM93" s="276">
        <f t="shared" si="393"/>
        <v>4.8010311997022473E-4</v>
      </c>
      <c r="FN93" s="276">
        <f t="shared" si="394"/>
        <v>5.3737120155991397E-4</v>
      </c>
      <c r="FO93" s="276">
        <f t="shared" si="395"/>
        <v>1.5408331347678825E-3</v>
      </c>
      <c r="FP93" s="276">
        <f t="shared" si="396"/>
        <v>1.6165531523105775E-3</v>
      </c>
      <c r="FQ93" s="276">
        <f t="shared" si="397"/>
        <v>1.6922537392267654E-3</v>
      </c>
      <c r="FR93" s="276">
        <f t="shared" si="398"/>
        <v>1.7679349005025684E-3</v>
      </c>
      <c r="FS93" s="277">
        <f t="shared" si="399"/>
        <v>1.8435966411228287E-3</v>
      </c>
      <c r="FT93" s="74">
        <f>SUM($EF93:EF93)</f>
        <v>0</v>
      </c>
      <c r="FU93" s="276">
        <f>SUM($EF93:EG93)</f>
        <v>2.4731163276878323E-5</v>
      </c>
      <c r="FV93" s="276">
        <f>SUM($EF93:EH93)</f>
        <v>9.8918306806861076E-5</v>
      </c>
      <c r="FW93" s="276">
        <f>SUM($EF93:EI93)</f>
        <v>2.2254873961717749E-4</v>
      </c>
      <c r="FX93" s="276">
        <f>SUM($EF93:EJ93)</f>
        <v>3.9560977399170623E-4</v>
      </c>
      <c r="FY93" s="276">
        <f>SUM($EF93:EK93)</f>
        <v>4.7340787591146891E-4</v>
      </c>
      <c r="FZ93" s="276">
        <f>SUM($EF93:EL93)</f>
        <v>5.8352572601423885E-4</v>
      </c>
      <c r="GA93" s="276">
        <f>SUM($EF93:EM93)</f>
        <v>7.2596095447746559E-4</v>
      </c>
      <c r="GB93" s="276">
        <f>SUM($EF93:EN93)</f>
        <v>9.0071119165236412E-4</v>
      </c>
      <c r="GC93" s="276">
        <f>SUM($EF93:EO93)</f>
        <v>1.1077740680639026E-3</v>
      </c>
      <c r="GD93" s="276">
        <f>SUM($EF93:EP93)</f>
        <v>2.0259876193473008E-3</v>
      </c>
      <c r="GE93" s="276">
        <f>SUM($EF93:EQ93)</f>
        <v>3.1146815749269422E-3</v>
      </c>
      <c r="GF93" s="276">
        <f>SUM($EF93:ER93)</f>
        <v>4.3738121875723044E-3</v>
      </c>
      <c r="GG93" s="276">
        <f>SUM($EF93:ES93)</f>
        <v>5.8033357212789061E-3</v>
      </c>
      <c r="GH93" s="276">
        <f>SUM($EF93:ET93)</f>
        <v>7.4032084512654275E-3</v>
      </c>
      <c r="GI93" s="276">
        <f>SUM($EF93:EU93)</f>
        <v>1.5230302913348143E-2</v>
      </c>
      <c r="GJ93" s="276">
        <f>SUM($EF93:EV93)</f>
        <v>2.343439087546054E-2</v>
      </c>
      <c r="GK93" s="276">
        <f>SUM($EF93:EW93)</f>
        <v>3.2014995783617828E-2</v>
      </c>
      <c r="GL93" s="276">
        <f>SUM($EF93:EX93)</f>
        <v>4.0971641686242691E-2</v>
      </c>
      <c r="GM93" s="276">
        <f>SUM($EF93:EY93)</f>
        <v>5.0303853233403771E-2</v>
      </c>
      <c r="GN93" s="74">
        <f>SUM($EZ93:EZ93)</f>
        <v>0</v>
      </c>
      <c r="GO93" s="276">
        <f>SUM($EZ93:FA93)</f>
        <v>1.8200190117684323E-5</v>
      </c>
      <c r="GP93" s="276">
        <f>SUM($EZ93:FB93)</f>
        <v>7.2797090787199117E-5</v>
      </c>
      <c r="GQ93" s="276">
        <f>SUM($EZ93:FC93)</f>
        <v>1.6378336338138214E-4</v>
      </c>
      <c r="GR93" s="276">
        <f>SUM($EZ93:FD93)</f>
        <v>2.9115167075275018E-4</v>
      </c>
      <c r="GS93" s="276">
        <f>SUM($EZ93:FE93)</f>
        <v>3.6689854877325183E-4</v>
      </c>
      <c r="GT93" s="276">
        <f>SUM($EZ93:FF93)</f>
        <v>4.7411029084932539E-4</v>
      </c>
      <c r="GU93" s="276">
        <f>SUM($EZ93:FG93)</f>
        <v>6.1278458984219105E-4</v>
      </c>
      <c r="GV93" s="276">
        <f>SUM($EZ93:FH93)</f>
        <v>7.8291913878223828E-4</v>
      </c>
      <c r="GW93" s="276">
        <f>SUM($EZ93:FI93)</f>
        <v>9.8451163086901369E-4</v>
      </c>
      <c r="GX93" s="276">
        <f>SUM($EZ93:FJ93)</f>
        <v>1.292779007987174E-3</v>
      </c>
      <c r="GY93" s="276">
        <f>SUM($EZ93:FK93)</f>
        <v>1.6583302162177156E-3</v>
      </c>
      <c r="GZ93" s="276">
        <f>SUM($EZ93:FL93)</f>
        <v>2.0811600052385399E-3</v>
      </c>
      <c r="HA93" s="276">
        <f>SUM($EZ93:FM93)</f>
        <v>2.5612631252087646E-3</v>
      </c>
      <c r="HB93" s="276">
        <f>SUM($EZ93:FN93)</f>
        <v>3.0986343267686784E-3</v>
      </c>
      <c r="HC93" s="276">
        <f>SUM($EZ93:FO93)</f>
        <v>4.6394674615365611E-3</v>
      </c>
      <c r="HD93" s="276">
        <f>SUM($EZ93:FP93)</f>
        <v>6.2560206138471391E-3</v>
      </c>
      <c r="HE93" s="276">
        <f>SUM($EZ93:FQ93)</f>
        <v>7.9482743530739051E-3</v>
      </c>
      <c r="HF93" s="276">
        <f>SUM($EZ93:FR93)</f>
        <v>9.716209253576474E-3</v>
      </c>
      <c r="HG93" s="277">
        <f>SUM($EZ93:FS93)</f>
        <v>1.1559805894699304E-2</v>
      </c>
      <c r="HH93" s="74">
        <f t="shared" si="256"/>
        <v>0</v>
      </c>
      <c r="HI93" s="276">
        <f t="shared" si="400"/>
        <v>0.19272706883672311</v>
      </c>
      <c r="HJ93" s="276">
        <f t="shared" si="401"/>
        <v>0.38540468169319314</v>
      </c>
      <c r="HK93" s="276">
        <f t="shared" si="402"/>
        <v>0.57803285126038284</v>
      </c>
      <c r="HL93" s="276">
        <f t="shared" si="403"/>
        <v>0.77061159022600834</v>
      </c>
      <c r="HM93" s="276">
        <f t="shared" si="404"/>
        <v>1.2813642692448717</v>
      </c>
      <c r="HN93" s="276">
        <f t="shared" si="405"/>
        <v>1.722110151394769</v>
      </c>
      <c r="HO93" s="276">
        <f t="shared" si="406"/>
        <v>2.1628237161663058</v>
      </c>
      <c r="HP93" s="276">
        <f t="shared" si="407"/>
        <v>2.6035049659291309</v>
      </c>
      <c r="HQ93" s="276">
        <f t="shared" si="408"/>
        <v>3.0441539030527194</v>
      </c>
      <c r="HR93" s="276">
        <f t="shared" si="409"/>
        <v>3.9099416096255903</v>
      </c>
      <c r="HS93" s="276">
        <f t="shared" si="410"/>
        <v>4.5741233156700112</v>
      </c>
      <c r="HT93" s="276">
        <f t="shared" si="411"/>
        <v>5.2381345850573657</v>
      </c>
      <c r="HU93" s="276">
        <f t="shared" si="412"/>
        <v>5.9019754615236586</v>
      </c>
      <c r="HV93" s="276">
        <f t="shared" si="413"/>
        <v>6.5656459887936718</v>
      </c>
      <c r="HW93" s="276">
        <f t="shared" si="414"/>
        <v>6.3370800910516829</v>
      </c>
      <c r="HX93" s="276">
        <f t="shared" si="415"/>
        <v>6.634936044081444</v>
      </c>
      <c r="HY93" s="276">
        <f t="shared" si="416"/>
        <v>6.9324154801651598</v>
      </c>
      <c r="HZ93" s="276">
        <f t="shared" si="417"/>
        <v>7.2295188752544082</v>
      </c>
      <c r="IA93" s="277">
        <f t="shared" si="418"/>
        <v>7.5262467046991208</v>
      </c>
      <c r="IB93" s="276">
        <f t="shared" si="419"/>
        <v>0</v>
      </c>
      <c r="IC93" s="276">
        <f t="shared" si="420"/>
        <v>0.18051339980988232</v>
      </c>
      <c r="ID93" s="276">
        <f t="shared" si="421"/>
        <v>0.36099040290921286</v>
      </c>
      <c r="IE93" s="276">
        <f t="shared" si="422"/>
        <v>0.54143101663661874</v>
      </c>
      <c r="IF93" s="276">
        <f t="shared" si="423"/>
        <v>0.72183524832924739</v>
      </c>
      <c r="IG93" s="276">
        <f t="shared" si="424"/>
        <v>1.2475611352426643</v>
      </c>
      <c r="IH93" s="276">
        <f t="shared" si="425"/>
        <v>1.6766489235005881</v>
      </c>
      <c r="II93" s="276">
        <f t="shared" si="426"/>
        <v>2.1057052492015953</v>
      </c>
      <c r="IJ93" s="276">
        <f t="shared" si="427"/>
        <v>2.5347301146526551</v>
      </c>
      <c r="IK93" s="276">
        <f t="shared" si="428"/>
        <v>2.9637235221605684</v>
      </c>
      <c r="IL93" s="276">
        <f t="shared" si="429"/>
        <v>3.6757070154066089</v>
      </c>
      <c r="IM93" s="276">
        <f t="shared" si="430"/>
        <v>4.3006470641983787</v>
      </c>
      <c r="IN93" s="276">
        <f t="shared" si="431"/>
        <v>4.9255298344093577</v>
      </c>
      <c r="IO93" s="276">
        <f t="shared" si="432"/>
        <v>5.5503553312893876</v>
      </c>
      <c r="IP93" s="276">
        <f t="shared" si="433"/>
        <v>6.1751235600878278</v>
      </c>
      <c r="IQ93" s="276">
        <f t="shared" si="434"/>
        <v>6.1513046325941234</v>
      </c>
      <c r="IR93" s="276">
        <f t="shared" si="435"/>
        <v>6.4463054019835981</v>
      </c>
      <c r="IS93" s="276">
        <f t="shared" si="436"/>
        <v>6.7412304707861574</v>
      </c>
      <c r="IT93" s="276">
        <f t="shared" si="437"/>
        <v>7.0360798584274402</v>
      </c>
      <c r="IU93" s="277">
        <f t="shared" si="438"/>
        <v>7.3308535843281026</v>
      </c>
      <c r="IV93" s="74">
        <f t="shared" si="261"/>
        <v>14.874750524976392</v>
      </c>
      <c r="IW93" s="275">
        <f t="shared" si="262"/>
        <v>85.918020947760368</v>
      </c>
      <c r="IX93" s="275">
        <f t="shared" si="263"/>
        <v>203.53296281000581</v>
      </c>
      <c r="IY93" s="275">
        <f t="shared" si="264"/>
        <v>305.96750036232027</v>
      </c>
      <c r="IZ93" s="275">
        <f t="shared" si="265"/>
        <v>101.44191142758086</v>
      </c>
      <c r="JA93" s="275">
        <f t="shared" si="266"/>
        <v>152.57330866126571</v>
      </c>
      <c r="JB93" s="74">
        <f t="shared" si="267"/>
        <v>14.875875165056021</v>
      </c>
      <c r="JC93" s="275">
        <f t="shared" si="268"/>
        <v>85.922109266134754</v>
      </c>
      <c r="JD93" s="275">
        <f t="shared" si="269"/>
        <v>203.61189854113272</v>
      </c>
      <c r="JE93" s="275">
        <f t="shared" si="270"/>
        <v>306.88319117145045</v>
      </c>
      <c r="JF93" s="275">
        <f t="shared" si="271"/>
        <v>101.4699609907745</v>
      </c>
      <c r="JG93" s="275">
        <f t="shared" si="272"/>
        <v>152.8232685359435</v>
      </c>
      <c r="JH93" s="524">
        <f t="shared" si="273"/>
        <v>35.783436162700035</v>
      </c>
      <c r="JI93" s="525">
        <f t="shared" si="274"/>
        <v>69.699933577863234</v>
      </c>
      <c r="JJ93" s="524">
        <f t="shared" si="275"/>
        <v>33.964736434997981</v>
      </c>
      <c r="JK93" s="525">
        <f t="shared" si="276"/>
        <v>66.933197662546917</v>
      </c>
      <c r="JL93" s="524">
        <f t="shared" si="277"/>
        <v>69.748172597698016</v>
      </c>
      <c r="JM93" s="525">
        <f t="shared" si="278"/>
        <v>136.63313124041014</v>
      </c>
      <c r="JN93" s="7">
        <f t="shared" si="439"/>
        <v>1.0501842778034107E-2</v>
      </c>
      <c r="JO93" s="7">
        <f t="shared" si="440"/>
        <v>6.1863659128103071E-2</v>
      </c>
    </row>
    <row r="94" spans="1:275" s="3" customFormat="1" ht="13.5" customHeight="1" x14ac:dyDescent="0.2">
      <c r="A94" s="3" t="str">
        <f>'2021 estimates'!B94</f>
        <v>India</v>
      </c>
      <c r="B94" s="3" t="str">
        <f>VLOOKUP(A94,'2021 estimates'!$B$4:$C$218,2)</f>
        <v>SEA</v>
      </c>
      <c r="C94" s="371" t="str">
        <f>VLOOKUP(A94,'2021 estimates'!$B$4:$F$218,4,FALSE)</f>
        <v>South Asia</v>
      </c>
      <c r="D94" s="695">
        <f>'2021 estimates'!Q94</f>
        <v>28.256772668291301</v>
      </c>
      <c r="E94" s="4">
        <f>'2021 estimates'!R94</f>
        <v>10.835418193877128</v>
      </c>
      <c r="F94" s="47">
        <f>1000*'2021 estimates'!G94/5</f>
        <v>12341031.4</v>
      </c>
      <c r="G94" s="47">
        <f t="shared" si="279"/>
        <v>12341031.4</v>
      </c>
      <c r="H94" s="47">
        <f>1000*'2021 estimates'!H94/5</f>
        <v>12231249.800000001</v>
      </c>
      <c r="I94" s="47">
        <f>1000*'2021 estimates'!I94/5</f>
        <v>13105832.4</v>
      </c>
      <c r="J94" s="47">
        <f>1000*'2021 estimates'!J94/5</f>
        <v>13344165.599999998</v>
      </c>
      <c r="K94" s="47">
        <f>1000*'2021 estimates'!K94/5</f>
        <v>11220081.6</v>
      </c>
      <c r="L94" s="73">
        <f t="shared" si="280"/>
        <v>11220081.6</v>
      </c>
      <c r="M94" s="47">
        <f>1000*'2021 estimates'!L94/5</f>
        <v>11094095.199999999</v>
      </c>
      <c r="N94" s="47">
        <f>1000*'2021 estimates'!M94/5</f>
        <v>11849428.800000001</v>
      </c>
      <c r="O94" s="47">
        <f>1000*'2021 estimates'!N94/5</f>
        <v>11907087</v>
      </c>
      <c r="P94" s="22">
        <v>0</v>
      </c>
      <c r="Q94" s="124">
        <f>IF('2021 estimates'!AD94&lt;&gt;"",'2021 estimates'!AD94*5/4,IF('2021 estimates'!AL94&lt;&gt;"",'2021 estimates'!AL94*15/14,'2021 estimates'!AN94*15/14))/100000</f>
        <v>4.7500000000000003E-5</v>
      </c>
      <c r="R94" s="124">
        <f>IF('2021 estimates'!AE94&lt;&gt;"",'2021 estimates'!AE94,IF('2021 estimates'!AL94&lt;&gt;"",'2021 estimates'!AL94*15/14,'2021 estimates'!AN94*15/14))/100000</f>
        <v>6.2000000000000003E-5</v>
      </c>
      <c r="S94" s="124">
        <f>IF('2021 estimates'!AF94&lt;&gt;"",'2021 estimates'!AF94,IF('2021 estimates'!AL94&lt;&gt;"",'2021 estimates'!AL94*15/14,'2021 estimates'!AN94*15/14))/100000</f>
        <v>6.0000000000000002E-5</v>
      </c>
      <c r="T94" s="124">
        <f>IF('2021 estimates'!AG94&lt;&gt;"",'2021 estimates'!AG94,'2021 estimates'!$AP94)/100000</f>
        <v>3.7999999999999995E-5</v>
      </c>
      <c r="U94" s="22">
        <v>0</v>
      </c>
      <c r="V94" s="124">
        <f>IF('2021 estimates'!AH94&lt;&gt;"",'2021 estimates'!AH94*5/4,IF('2021 estimates'!AM94&lt;&gt;"",'2021 estimates'!AM94*15/14,'2021 estimates'!AN94*15/14))/100000</f>
        <v>4.7500000000000003E-5</v>
      </c>
      <c r="W94" s="124">
        <f>IF('2021 estimates'!AI94&lt;&gt;"",'2021 estimates'!AI94,IF('2021 estimates'!AM94&lt;&gt;"",'2021 estimates'!AM94*15/14,'2021 estimates'!AN94*15/14))/100000</f>
        <v>6.2000000000000003E-5</v>
      </c>
      <c r="X94" s="124">
        <f>IF('2021 estimates'!AJ94&lt;&gt;"",'2021 estimates'!AJ94,IF('2021 estimates'!AM94&lt;&gt;"",'2021 estimates'!AM94*15/14,'2021 estimates'!AN94*15/14))/100000</f>
        <v>6.0000000000000002E-5</v>
      </c>
      <c r="Y94" s="124">
        <f>IF('2021 estimates'!AK94&lt;&gt;"",'2021 estimates'!AK94,'2021 estimates'!$AQ94)/100000</f>
        <v>3.7999999999999995E-5</v>
      </c>
      <c r="Z94" s="81">
        <f>VLOOKUP($A94,'Mortality-WHO Global Health Obs'!$B$3:$Q$218,7,FALSE)</f>
        <v>3.4869999999999998E-2</v>
      </c>
      <c r="AA94" s="82">
        <f>VLOOKUP($A94,'Mortality-WHO Global Health Obs'!$B$3:$Q$218,9,FALSE)</f>
        <v>1.83E-3</v>
      </c>
      <c r="AB94" s="82">
        <f>VLOOKUP($A94,'Mortality-WHO Global Health Obs'!$B$3:$Q$218,11,FALSE)</f>
        <v>6.7000000000000002E-4</v>
      </c>
      <c r="AC94" s="82">
        <f>VLOOKUP($A94,'Mortality-WHO Global Health Obs'!$B$3:$Q$218,13,FALSE)</f>
        <v>5.8E-4</v>
      </c>
      <c r="AD94" s="82">
        <f>VLOOKUP($A94,'Mortality-WHO Global Health Obs'!$B$3:$Q$218,15,FALSE)</f>
        <v>1.0499999999999999E-3</v>
      </c>
      <c r="AE94" s="81">
        <f>VLOOKUP($A94,'Mortality-WHO Global Health Obs'!$B$3:$Q$218,8,FALSE)</f>
        <v>3.8769999999999999E-2</v>
      </c>
      <c r="AF94" s="82">
        <f>VLOOKUP($A94,'Mortality-WHO Global Health Obs'!$B$3:$Q$218,10,FALSE)</f>
        <v>2.64E-3</v>
      </c>
      <c r="AG94" s="82">
        <f>VLOOKUP($A94,'Mortality-WHO Global Health Obs'!$B$3:$Q$218,12,FALSE)</f>
        <v>6.8999999999999997E-4</v>
      </c>
      <c r="AH94" s="82">
        <f>VLOOKUP($A94,'Mortality-WHO Global Health Obs'!$B$3:$Q$218,14,FALSE)</f>
        <v>5.8E-4</v>
      </c>
      <c r="AI94" s="82">
        <f>VLOOKUP($A94,'Mortality-WHO Global Health Obs'!$B$3:$Q$218,16,FALSE)</f>
        <v>1.1800000000000001E-3</v>
      </c>
      <c r="AJ94" s="81">
        <f t="shared" si="281"/>
        <v>0.37783103242049543</v>
      </c>
      <c r="AK94" s="82">
        <f t="shared" si="281"/>
        <v>1.9828815294795146E-2</v>
      </c>
      <c r="AL94" s="82">
        <f t="shared" si="281"/>
        <v>7.2597301898976764E-3</v>
      </c>
      <c r="AM94" s="82">
        <f t="shared" si="281"/>
        <v>6.2845425524487341E-3</v>
      </c>
      <c r="AN94" s="82">
        <f t="shared" si="281"/>
        <v>1.1377189103570984E-2</v>
      </c>
      <c r="AO94" s="81">
        <f t="shared" si="257"/>
        <v>0.42008916337661628</v>
      </c>
      <c r="AP94" s="82">
        <f t="shared" si="257"/>
        <v>2.8605504031835618E-2</v>
      </c>
      <c r="AQ94" s="82">
        <f t="shared" si="257"/>
        <v>7.4764385537752186E-3</v>
      </c>
      <c r="AR94" s="82">
        <f t="shared" si="257"/>
        <v>6.2845425524487341E-3</v>
      </c>
      <c r="AS94" s="82">
        <f t="shared" si="257"/>
        <v>1.2785793468775012E-2</v>
      </c>
      <c r="AT94" s="272">
        <f t="shared" si="258"/>
        <v>0</v>
      </c>
      <c r="AU94" s="266">
        <f t="shared" si="248"/>
        <v>586.19899150000003</v>
      </c>
      <c r="AV94" s="266">
        <f t="shared" si="249"/>
        <v>758.33748760000003</v>
      </c>
      <c r="AW94" s="266">
        <f t="shared" si="250"/>
        <v>786.34994400000005</v>
      </c>
      <c r="AX94" s="266">
        <f t="shared" si="251"/>
        <v>507.07829279999987</v>
      </c>
      <c r="AY94" s="272">
        <f t="shared" si="259"/>
        <v>0</v>
      </c>
      <c r="AZ94" s="266">
        <f t="shared" si="252"/>
        <v>532.95387600000004</v>
      </c>
      <c r="BA94" s="266">
        <f t="shared" si="253"/>
        <v>687.83390239999994</v>
      </c>
      <c r="BB94" s="266">
        <f t="shared" si="254"/>
        <v>710.96572800000001</v>
      </c>
      <c r="BC94" s="266">
        <f t="shared" si="255"/>
        <v>452.46930599999996</v>
      </c>
      <c r="BD94" s="74">
        <f t="shared" si="260"/>
        <v>0</v>
      </c>
      <c r="BE94" s="515">
        <f t="shared" si="282"/>
        <v>0</v>
      </c>
      <c r="BF94" s="515">
        <f t="shared" si="283"/>
        <v>580.44441747678013</v>
      </c>
      <c r="BG94" s="515">
        <f t="shared" si="284"/>
        <v>1149.4926694358144</v>
      </c>
      <c r="BH94" s="515">
        <f t="shared" si="285"/>
        <v>1707.3685026900575</v>
      </c>
      <c r="BI94" s="515">
        <f t="shared" si="286"/>
        <v>2234.2378659674819</v>
      </c>
      <c r="BJ94" s="515">
        <f t="shared" si="287"/>
        <v>2973.671428427564</v>
      </c>
      <c r="BK94" s="515">
        <f t="shared" si="288"/>
        <v>3707.7563410991106</v>
      </c>
      <c r="BL94" s="515">
        <f t="shared" si="289"/>
        <v>4436.5312931301578</v>
      </c>
      <c r="BM94" s="515">
        <f t="shared" si="290"/>
        <v>5160.0346938130324</v>
      </c>
      <c r="BN94" s="515">
        <f t="shared" si="291"/>
        <v>6298.6266425167605</v>
      </c>
      <c r="BO94" s="515">
        <f t="shared" si="292"/>
        <v>7043.0535460643869</v>
      </c>
      <c r="BP94" s="515">
        <f t="shared" si="293"/>
        <v>7782.8167370590945</v>
      </c>
      <c r="BQ94" s="515">
        <f t="shared" si="294"/>
        <v>8517.9454328957308</v>
      </c>
      <c r="BR94" s="515">
        <f t="shared" si="295"/>
        <v>9248.4686679269525</v>
      </c>
      <c r="BS94" s="515">
        <f t="shared" si="296"/>
        <v>10155.802805356187</v>
      </c>
      <c r="BT94" s="515">
        <f t="shared" si="297"/>
        <v>10545.123193518835</v>
      </c>
      <c r="BU94" s="515">
        <f t="shared" si="298"/>
        <v>10930.039311617618</v>
      </c>
      <c r="BV94" s="515">
        <f t="shared" si="299"/>
        <v>11310.600983898546</v>
      </c>
      <c r="BW94" s="516">
        <f t="shared" si="300"/>
        <v>11686.857470960198</v>
      </c>
      <c r="BX94" s="515">
        <v>0</v>
      </c>
      <c r="BY94" s="515">
        <f t="shared" si="301"/>
        <v>0</v>
      </c>
      <c r="BZ94" s="515">
        <f t="shared" si="302"/>
        <v>525.43916237915471</v>
      </c>
      <c r="CA94" s="515">
        <f t="shared" si="303"/>
        <v>1036.0608142446749</v>
      </c>
      <c r="CB94" s="515">
        <f t="shared" si="304"/>
        <v>1532.282812950069</v>
      </c>
      <c r="CC94" s="515">
        <f t="shared" si="305"/>
        <v>1991.8909851044439</v>
      </c>
      <c r="CD94" s="515">
        <f t="shared" si="306"/>
        <v>2662.3264830893504</v>
      </c>
      <c r="CE94" s="515">
        <f t="shared" si="307"/>
        <v>3327.7682023705888</v>
      </c>
      <c r="CF94" s="515">
        <f t="shared" si="308"/>
        <v>3988.2533394060083</v>
      </c>
      <c r="CG94" s="515">
        <f t="shared" si="309"/>
        <v>4643.8188135934279</v>
      </c>
      <c r="CH94" s="515">
        <f t="shared" si="310"/>
        <v>5654.9736316024064</v>
      </c>
      <c r="CI94" s="515">
        <f t="shared" si="311"/>
        <v>6328.2848346601613</v>
      </c>
      <c r="CJ94" s="515">
        <f t="shared" si="312"/>
        <v>6997.3778533740178</v>
      </c>
      <c r="CK94" s="515">
        <f t="shared" si="313"/>
        <v>7662.2791139776082</v>
      </c>
      <c r="CL94" s="515">
        <f t="shared" si="314"/>
        <v>8323.0148771485419</v>
      </c>
      <c r="CM94" s="515">
        <f t="shared" si="315"/>
        <v>9023.3051781781742</v>
      </c>
      <c r="CN94" s="515">
        <f t="shared" si="316"/>
        <v>9358.2646075597422</v>
      </c>
      <c r="CO94" s="515">
        <f t="shared" si="317"/>
        <v>9688.9685775414673</v>
      </c>
      <c r="CP94" s="515">
        <f t="shared" si="318"/>
        <v>10015.471151192232</v>
      </c>
      <c r="CQ94" s="516">
        <f t="shared" si="319"/>
        <v>10337.825704741934</v>
      </c>
      <c r="CR94" s="515">
        <f t="shared" si="320"/>
        <v>0</v>
      </c>
      <c r="CS94" s="515">
        <f t="shared" si="321"/>
        <v>293.09949575000002</v>
      </c>
      <c r="CT94" s="515">
        <f t="shared" si="322"/>
        <v>873.54391322678021</v>
      </c>
      <c r="CU94" s="515">
        <f t="shared" si="323"/>
        <v>1442.5921651858143</v>
      </c>
      <c r="CV94" s="515">
        <f t="shared" si="324"/>
        <v>2000.4679984400575</v>
      </c>
      <c r="CW94" s="515">
        <f t="shared" si="325"/>
        <v>2613.4066097674818</v>
      </c>
      <c r="CX94" s="515">
        <f t="shared" si="326"/>
        <v>3352.8401722275639</v>
      </c>
      <c r="CY94" s="515">
        <f t="shared" si="327"/>
        <v>4086.9250848991105</v>
      </c>
      <c r="CZ94" s="515">
        <f t="shared" si="328"/>
        <v>4815.7000369301577</v>
      </c>
      <c r="DA94" s="515">
        <f t="shared" si="329"/>
        <v>5539.2034376130323</v>
      </c>
      <c r="DB94" s="515">
        <f t="shared" si="330"/>
        <v>6691.8016145167603</v>
      </c>
      <c r="DC94" s="515">
        <f t="shared" si="331"/>
        <v>7436.2285180643867</v>
      </c>
      <c r="DD94" s="515">
        <f t="shared" si="332"/>
        <v>8175.9917090590943</v>
      </c>
      <c r="DE94" s="515">
        <f t="shared" si="333"/>
        <v>8911.1204048957316</v>
      </c>
      <c r="DF94" s="515">
        <f t="shared" si="334"/>
        <v>9641.6436399269533</v>
      </c>
      <c r="DG94" s="515">
        <f t="shared" si="335"/>
        <v>10409.341951756187</v>
      </c>
      <c r="DH94" s="515">
        <f t="shared" si="336"/>
        <v>10798.662339918836</v>
      </c>
      <c r="DI94" s="515">
        <f t="shared" si="337"/>
        <v>11183.578458017619</v>
      </c>
      <c r="DJ94" s="515">
        <f t="shared" si="338"/>
        <v>11564.140130298547</v>
      </c>
      <c r="DK94" s="516">
        <f t="shared" si="339"/>
        <v>11940.396617360198</v>
      </c>
      <c r="DL94" s="515">
        <f t="shared" si="340"/>
        <v>0</v>
      </c>
      <c r="DM94" s="515">
        <f t="shared" si="341"/>
        <v>266.47693800000002</v>
      </c>
      <c r="DN94" s="515">
        <f t="shared" si="342"/>
        <v>791.91610037915473</v>
      </c>
      <c r="DO94" s="515">
        <f t="shared" si="343"/>
        <v>1302.5377522446749</v>
      </c>
      <c r="DP94" s="515">
        <f t="shared" si="344"/>
        <v>1798.759750950069</v>
      </c>
      <c r="DQ94" s="515">
        <f t="shared" si="345"/>
        <v>2335.807936304444</v>
      </c>
      <c r="DR94" s="515">
        <f t="shared" si="346"/>
        <v>3006.2434342893503</v>
      </c>
      <c r="DS94" s="515">
        <f t="shared" si="347"/>
        <v>3671.6851535705887</v>
      </c>
      <c r="DT94" s="515">
        <f t="shared" si="348"/>
        <v>4332.1702906060082</v>
      </c>
      <c r="DU94" s="515">
        <f t="shared" si="349"/>
        <v>4987.7357647934277</v>
      </c>
      <c r="DV94" s="515">
        <f t="shared" si="350"/>
        <v>6010.456495602406</v>
      </c>
      <c r="DW94" s="515">
        <f t="shared" si="351"/>
        <v>6683.7676986601609</v>
      </c>
      <c r="DX94" s="515">
        <f t="shared" si="352"/>
        <v>7352.8607173740174</v>
      </c>
      <c r="DY94" s="515">
        <f t="shared" si="353"/>
        <v>8017.7619779776078</v>
      </c>
      <c r="DZ94" s="515">
        <f t="shared" si="354"/>
        <v>8678.4977411485415</v>
      </c>
      <c r="EA94" s="515">
        <f t="shared" si="355"/>
        <v>9249.5398311781737</v>
      </c>
      <c r="EB94" s="515">
        <f t="shared" si="356"/>
        <v>9584.4992605597417</v>
      </c>
      <c r="EC94" s="515">
        <f t="shared" si="357"/>
        <v>9915.2032305414668</v>
      </c>
      <c r="ED94" s="515">
        <f t="shared" si="358"/>
        <v>10241.705804192232</v>
      </c>
      <c r="EE94" s="516">
        <f t="shared" si="359"/>
        <v>10564.060357741933</v>
      </c>
      <c r="EF94" s="276">
        <f t="shared" si="360"/>
        <v>0</v>
      </c>
      <c r="EG94" s="276">
        <f t="shared" si="361"/>
        <v>5.7545740232198952</v>
      </c>
      <c r="EH94" s="276">
        <f t="shared" si="362"/>
        <v>17.150739540965873</v>
      </c>
      <c r="EI94" s="276">
        <f t="shared" si="363"/>
        <v>28.323158245757</v>
      </c>
      <c r="EJ94" s="276">
        <f t="shared" si="364"/>
        <v>39.276223074518384</v>
      </c>
      <c r="EK94" s="276">
        <f t="shared" si="365"/>
        <v>18.903925139918329</v>
      </c>
      <c r="EL94" s="276">
        <f t="shared" si="366"/>
        <v>24.252574928453214</v>
      </c>
      <c r="EM94" s="276">
        <f t="shared" si="367"/>
        <v>29.562535568952654</v>
      </c>
      <c r="EN94" s="276">
        <f t="shared" si="368"/>
        <v>34.834086917125077</v>
      </c>
      <c r="EO94" s="276">
        <f t="shared" si="369"/>
        <v>40.067506804358871</v>
      </c>
      <c r="EP94" s="276">
        <f t="shared" si="370"/>
        <v>41.923040452374551</v>
      </c>
      <c r="EQ94" s="276">
        <f t="shared" si="371"/>
        <v>46.586753005293197</v>
      </c>
      <c r="ER94" s="276">
        <f t="shared" si="372"/>
        <v>51.221248163364073</v>
      </c>
      <c r="ES94" s="276">
        <f t="shared" si="373"/>
        <v>55.826708968777716</v>
      </c>
      <c r="ET94" s="276">
        <f t="shared" si="374"/>
        <v>60.40331731699532</v>
      </c>
      <c r="EU94" s="276">
        <f t="shared" si="375"/>
        <v>117.75790463735221</v>
      </c>
      <c r="EV94" s="276">
        <f t="shared" si="376"/>
        <v>122.16217470121531</v>
      </c>
      <c r="EW94" s="276">
        <f t="shared" si="377"/>
        <v>126.51662051907117</v>
      </c>
      <c r="EX94" s="276">
        <f t="shared" si="378"/>
        <v>130.82180573834702</v>
      </c>
      <c r="EY94" s="277">
        <f t="shared" si="379"/>
        <v>135.07828763008811</v>
      </c>
      <c r="EZ94" s="276">
        <f t="shared" si="380"/>
        <v>0</v>
      </c>
      <c r="FA94" s="276">
        <f t="shared" si="381"/>
        <v>7.5147136208453107</v>
      </c>
      <c r="FB94" s="276">
        <f t="shared" si="382"/>
        <v>22.332224134480018</v>
      </c>
      <c r="FC94" s="276">
        <f t="shared" si="383"/>
        <v>36.731877294605859</v>
      </c>
      <c r="FD94" s="276">
        <f t="shared" si="384"/>
        <v>50.7254567789007</v>
      </c>
      <c r="FE94" s="276">
        <f t="shared" si="385"/>
        <v>17.398404415093371</v>
      </c>
      <c r="FF94" s="276">
        <f t="shared" si="386"/>
        <v>22.392183118761405</v>
      </c>
      <c r="FG94" s="276">
        <f t="shared" si="387"/>
        <v>27.348765364580533</v>
      </c>
      <c r="FH94" s="276">
        <f t="shared" si="388"/>
        <v>32.268428212580567</v>
      </c>
      <c r="FI94" s="276">
        <f t="shared" si="389"/>
        <v>37.151446659093189</v>
      </c>
      <c r="FJ94" s="276">
        <f t="shared" si="390"/>
        <v>37.654524942245047</v>
      </c>
      <c r="FK94" s="276">
        <f t="shared" si="391"/>
        <v>41.872709286143241</v>
      </c>
      <c r="FL94" s="276">
        <f t="shared" si="392"/>
        <v>46.064467396409341</v>
      </c>
      <c r="FM94" s="276">
        <f t="shared" si="393"/>
        <v>50.229964829066283</v>
      </c>
      <c r="FN94" s="276">
        <f t="shared" si="394"/>
        <v>54.369366102955652</v>
      </c>
      <c r="FO94" s="276">
        <f t="shared" si="395"/>
        <v>117.509876618433</v>
      </c>
      <c r="FP94" s="276">
        <f t="shared" si="396"/>
        <v>121.76533601827593</v>
      </c>
      <c r="FQ94" s="276">
        <f t="shared" si="397"/>
        <v>125.96673234923573</v>
      </c>
      <c r="FR94" s="276">
        <f t="shared" si="398"/>
        <v>130.11475245029789</v>
      </c>
      <c r="FS94" s="277">
        <f t="shared" si="399"/>
        <v>134.21007443456904</v>
      </c>
      <c r="FT94" s="74">
        <f>SUM($EF94:EF94)</f>
        <v>0</v>
      </c>
      <c r="FU94" s="276">
        <f>SUM($EF94:EG94)</f>
        <v>5.7545740232198952</v>
      </c>
      <c r="FV94" s="276">
        <f>SUM($EF94:EH94)</f>
        <v>22.905313564185768</v>
      </c>
      <c r="FW94" s="276">
        <f>SUM($EF94:EI94)</f>
        <v>51.228471809942768</v>
      </c>
      <c r="FX94" s="276">
        <f>SUM($EF94:EJ94)</f>
        <v>90.504694884461145</v>
      </c>
      <c r="FY94" s="276">
        <f>SUM($EF94:EK94)</f>
        <v>109.40862002437947</v>
      </c>
      <c r="FZ94" s="276">
        <f>SUM($EF94:EL94)</f>
        <v>133.66119495283269</v>
      </c>
      <c r="GA94" s="276">
        <f>SUM($EF94:EM94)</f>
        <v>163.22373052178534</v>
      </c>
      <c r="GB94" s="276">
        <f>SUM($EF94:EN94)</f>
        <v>198.05781743891043</v>
      </c>
      <c r="GC94" s="276">
        <f>SUM($EF94:EO94)</f>
        <v>238.12532424326929</v>
      </c>
      <c r="GD94" s="276">
        <f>SUM($EF94:EP94)</f>
        <v>280.04836469564384</v>
      </c>
      <c r="GE94" s="276">
        <f>SUM($EF94:EQ94)</f>
        <v>326.63511770093703</v>
      </c>
      <c r="GF94" s="276">
        <f>SUM($EF94:ER94)</f>
        <v>377.8563658643011</v>
      </c>
      <c r="GG94" s="276">
        <f>SUM($EF94:ES94)</f>
        <v>433.68307483307882</v>
      </c>
      <c r="GH94" s="276">
        <f>SUM($EF94:ET94)</f>
        <v>494.08639215007412</v>
      </c>
      <c r="GI94" s="276">
        <f>SUM($EF94:EU94)</f>
        <v>611.84429678742629</v>
      </c>
      <c r="GJ94" s="276">
        <f>SUM($EF94:EV94)</f>
        <v>734.00647148864164</v>
      </c>
      <c r="GK94" s="276">
        <f>SUM($EF94:EW94)</f>
        <v>860.52309200771276</v>
      </c>
      <c r="GL94" s="276">
        <f>SUM($EF94:EX94)</f>
        <v>991.34489774605981</v>
      </c>
      <c r="GM94" s="276">
        <f>SUM($EF94:EY94)</f>
        <v>1126.423185376148</v>
      </c>
      <c r="GN94" s="74">
        <f>SUM($EZ94:EZ94)</f>
        <v>0</v>
      </c>
      <c r="GO94" s="276">
        <f>SUM($EZ94:FA94)</f>
        <v>7.5147136208453107</v>
      </c>
      <c r="GP94" s="276">
        <f>SUM($EZ94:FB94)</f>
        <v>29.846937755325328</v>
      </c>
      <c r="GQ94" s="276">
        <f>SUM($EZ94:FC94)</f>
        <v>66.578815049931194</v>
      </c>
      <c r="GR94" s="276">
        <f>SUM($EZ94:FD94)</f>
        <v>117.3042718288319</v>
      </c>
      <c r="GS94" s="276">
        <f>SUM($EZ94:FE94)</f>
        <v>134.70267624392528</v>
      </c>
      <c r="GT94" s="276">
        <f>SUM($EZ94:FF94)</f>
        <v>157.09485936268669</v>
      </c>
      <c r="GU94" s="276">
        <f>SUM($EZ94:FG94)</f>
        <v>184.44362472726723</v>
      </c>
      <c r="GV94" s="276">
        <f>SUM($EZ94:FH94)</f>
        <v>216.71205293984781</v>
      </c>
      <c r="GW94" s="276">
        <f>SUM($EZ94:FI94)</f>
        <v>253.86349959894099</v>
      </c>
      <c r="GX94" s="276">
        <f>SUM($EZ94:FJ94)</f>
        <v>291.51802454118604</v>
      </c>
      <c r="GY94" s="276">
        <f>SUM($EZ94:FK94)</f>
        <v>333.39073382732926</v>
      </c>
      <c r="GZ94" s="276">
        <f>SUM($EZ94:FL94)</f>
        <v>379.45520122373858</v>
      </c>
      <c r="HA94" s="276">
        <f>SUM($EZ94:FM94)</f>
        <v>429.68516605280485</v>
      </c>
      <c r="HB94" s="276">
        <f>SUM($EZ94:FN94)</f>
        <v>484.05453215576051</v>
      </c>
      <c r="HC94" s="276">
        <f>SUM($EZ94:FO94)</f>
        <v>601.56440877419345</v>
      </c>
      <c r="HD94" s="276">
        <f>SUM($EZ94:FP94)</f>
        <v>723.32974479246934</v>
      </c>
      <c r="HE94" s="276">
        <f>SUM($EZ94:FQ94)</f>
        <v>849.29647714170505</v>
      </c>
      <c r="HF94" s="276">
        <f>SUM($EZ94:FR94)</f>
        <v>979.41122959200288</v>
      </c>
      <c r="HG94" s="277">
        <f>SUM($EZ94:FS94)</f>
        <v>1113.621304026572</v>
      </c>
      <c r="HH94" s="74">
        <f t="shared" ref="HH94:HH143" si="644">BD94-FT94</f>
        <v>0</v>
      </c>
      <c r="HI94" s="276">
        <f t="shared" si="400"/>
        <v>580.44441747678013</v>
      </c>
      <c r="HJ94" s="276">
        <f t="shared" si="401"/>
        <v>1149.4926694358144</v>
      </c>
      <c r="HK94" s="276">
        <f t="shared" si="402"/>
        <v>1707.3685026900575</v>
      </c>
      <c r="HL94" s="276">
        <f t="shared" si="403"/>
        <v>2254.2912711155391</v>
      </c>
      <c r="HM94" s="276">
        <f t="shared" si="404"/>
        <v>2973.671428427564</v>
      </c>
      <c r="HN94" s="276">
        <f t="shared" si="405"/>
        <v>3707.7563410991106</v>
      </c>
      <c r="HO94" s="276">
        <f t="shared" si="406"/>
        <v>4436.5312931301578</v>
      </c>
      <c r="HP94" s="276">
        <f t="shared" si="407"/>
        <v>5160.0346938130324</v>
      </c>
      <c r="HQ94" s="276">
        <f t="shared" si="408"/>
        <v>5878.3046746086729</v>
      </c>
      <c r="HR94" s="276">
        <f t="shared" si="409"/>
        <v>7043.0535460643869</v>
      </c>
      <c r="HS94" s="276">
        <f t="shared" si="410"/>
        <v>7782.8167370590945</v>
      </c>
      <c r="HT94" s="276">
        <f t="shared" si="411"/>
        <v>8517.9454328957308</v>
      </c>
      <c r="HU94" s="276">
        <f t="shared" si="412"/>
        <v>9248.4686679269525</v>
      </c>
      <c r="HV94" s="276">
        <f t="shared" si="413"/>
        <v>9974.4152946099566</v>
      </c>
      <c r="HW94" s="276">
        <f t="shared" si="414"/>
        <v>10545.123193518835</v>
      </c>
      <c r="HX94" s="276">
        <f t="shared" si="415"/>
        <v>10930.039311617618</v>
      </c>
      <c r="HY94" s="276">
        <f t="shared" si="416"/>
        <v>11310.600983898546</v>
      </c>
      <c r="HZ94" s="276">
        <f t="shared" si="417"/>
        <v>11686.857470960198</v>
      </c>
      <c r="IA94" s="277">
        <f t="shared" si="418"/>
        <v>12058.85747613011</v>
      </c>
      <c r="IB94" s="276">
        <f t="shared" si="419"/>
        <v>0</v>
      </c>
      <c r="IC94" s="276">
        <f t="shared" si="420"/>
        <v>525.43916237915471</v>
      </c>
      <c r="ID94" s="276">
        <f t="shared" si="421"/>
        <v>1036.0608142446749</v>
      </c>
      <c r="IE94" s="276">
        <f t="shared" si="422"/>
        <v>1532.282812950069</v>
      </c>
      <c r="IF94" s="276">
        <f t="shared" si="423"/>
        <v>2014.5112321711683</v>
      </c>
      <c r="IG94" s="276">
        <f t="shared" si="424"/>
        <v>2662.3264830893504</v>
      </c>
      <c r="IH94" s="276">
        <f t="shared" si="425"/>
        <v>3327.7682023705888</v>
      </c>
      <c r="II94" s="276">
        <f t="shared" si="426"/>
        <v>3988.2533394060083</v>
      </c>
      <c r="IJ94" s="276">
        <f t="shared" si="427"/>
        <v>4643.8188135934279</v>
      </c>
      <c r="IK94" s="276">
        <f t="shared" si="428"/>
        <v>5294.5012693343342</v>
      </c>
      <c r="IL94" s="276">
        <f t="shared" si="429"/>
        <v>6328.2848346601613</v>
      </c>
      <c r="IM94" s="276">
        <f t="shared" si="430"/>
        <v>6997.3778533740178</v>
      </c>
      <c r="IN94" s="276">
        <f t="shared" si="431"/>
        <v>7662.2791139776082</v>
      </c>
      <c r="IO94" s="276">
        <f t="shared" si="432"/>
        <v>8323.0148771485419</v>
      </c>
      <c r="IP94" s="276">
        <f t="shared" si="433"/>
        <v>8979.6112390455855</v>
      </c>
      <c r="IQ94" s="276">
        <f t="shared" si="434"/>
        <v>9358.2646075597422</v>
      </c>
      <c r="IR94" s="276">
        <f t="shared" si="435"/>
        <v>9688.9685775414673</v>
      </c>
      <c r="IS94" s="276">
        <f t="shared" si="436"/>
        <v>10015.471151192232</v>
      </c>
      <c r="IT94" s="276">
        <f t="shared" si="437"/>
        <v>10337.825704741934</v>
      </c>
      <c r="IU94" s="277">
        <f t="shared" si="438"/>
        <v>10656.084936307365</v>
      </c>
      <c r="IV94" s="74">
        <f t="shared" si="261"/>
        <v>7.397195707905615</v>
      </c>
      <c r="IW94" s="275">
        <f t="shared" si="262"/>
        <v>33.249692973743279</v>
      </c>
      <c r="IX94" s="275">
        <f t="shared" si="263"/>
        <v>62.153710057377985</v>
      </c>
      <c r="IY94" s="275">
        <f t="shared" si="264"/>
        <v>83.302250236970025</v>
      </c>
      <c r="IZ94" s="275">
        <f t="shared" si="265"/>
        <v>34.266866246342296</v>
      </c>
      <c r="JA94" s="275">
        <f t="shared" si="266"/>
        <v>46.525712243999223</v>
      </c>
      <c r="JB94" s="74">
        <f t="shared" si="267"/>
        <v>7.3101757221792081</v>
      </c>
      <c r="JC94" s="275">
        <f t="shared" si="268"/>
        <v>32.928080454328111</v>
      </c>
      <c r="JD94" s="275">
        <f t="shared" si="269"/>
        <v>61.822809745030611</v>
      </c>
      <c r="JE94" s="275">
        <f t="shared" si="270"/>
        <v>82.707424743395492</v>
      </c>
      <c r="JF94" s="275">
        <f t="shared" si="271"/>
        <v>34.020355307179308</v>
      </c>
      <c r="JG94" s="275">
        <f t="shared" si="272"/>
        <v>46.192122666233359</v>
      </c>
      <c r="JH94" s="524">
        <f t="shared" si="273"/>
        <v>65627.521604427879</v>
      </c>
      <c r="JI94" s="525">
        <f t="shared" si="274"/>
        <v>121207.47270516623</v>
      </c>
      <c r="JJ94" s="524">
        <f t="shared" si="275"/>
        <v>58994.650485822567</v>
      </c>
      <c r="JK94" s="525">
        <f t="shared" si="276"/>
        <v>108234.87558410072</v>
      </c>
      <c r="JL94" s="524">
        <f t="shared" si="277"/>
        <v>124622.17209025045</v>
      </c>
      <c r="JM94" s="525">
        <f t="shared" si="278"/>
        <v>229442.34828926696</v>
      </c>
      <c r="JN94" s="7">
        <f t="shared" si="439"/>
        <v>978.14092430583469</v>
      </c>
      <c r="JO94" s="7">
        <f t="shared" si="440"/>
        <v>2240.04448940272</v>
      </c>
    </row>
    <row r="95" spans="1:275" s="3" customFormat="1" ht="13.5" customHeight="1" x14ac:dyDescent="0.2">
      <c r="A95" s="3" t="str">
        <f>'2021 estimates'!B95</f>
        <v>Indonesia</v>
      </c>
      <c r="B95" s="3" t="str">
        <f>VLOOKUP(A95,'2021 estimates'!$B$4:$C$218,2)</f>
        <v>WP</v>
      </c>
      <c r="C95" s="371" t="str">
        <f>VLOOKUP(A95,'2021 estimates'!$B$4:$F$218,4,FALSE)</f>
        <v>East Asia &amp; Pacific</v>
      </c>
      <c r="D95" s="695">
        <f>'2021 estimates'!Q95</f>
        <v>20.241942482511998</v>
      </c>
      <c r="E95" s="4">
        <f>'2021 estimates'!R95</f>
        <v>6.3569028877261511</v>
      </c>
      <c r="F95" s="47">
        <f>1000*'2021 estimates'!G95/5</f>
        <v>2375818.4</v>
      </c>
      <c r="G95" s="47">
        <f t="shared" si="279"/>
        <v>2375818.4</v>
      </c>
      <c r="H95" s="47">
        <f>1000*'2021 estimates'!H95/5</f>
        <v>2494569.6</v>
      </c>
      <c r="I95" s="47">
        <f>1000*'2021 estimates'!I95/5</f>
        <v>2377226</v>
      </c>
      <c r="J95" s="47">
        <f>1000*'2021 estimates'!J95/5</f>
        <v>2395441.2000000002</v>
      </c>
      <c r="K95" s="47">
        <f>1000*'2021 estimates'!K95/5</f>
        <v>2267406.2000000002</v>
      </c>
      <c r="L95" s="73">
        <f t="shared" si="280"/>
        <v>2267406.2000000002</v>
      </c>
      <c r="M95" s="47">
        <f>1000*'2021 estimates'!L95/5</f>
        <v>2392230.7999999998</v>
      </c>
      <c r="N95" s="47">
        <f>1000*'2021 estimates'!M95/5</f>
        <v>2254194.6</v>
      </c>
      <c r="O95" s="47">
        <f>1000*'2021 estimates'!N95/5</f>
        <v>2255415.7999999998</v>
      </c>
      <c r="P95" s="22">
        <v>0</v>
      </c>
      <c r="Q95" s="124">
        <f>IF('2021 estimates'!AD95&lt;&gt;"",'2021 estimates'!AD95*5/4,IF('2021 estimates'!AL95&lt;&gt;"",'2021 estimates'!AL95*15/14,'2021 estimates'!AN95*15/14))/100000</f>
        <v>1.0392857142857142E-5</v>
      </c>
      <c r="R95" s="124">
        <f>IF('2021 estimates'!AE95&lt;&gt;"",'2021 estimates'!AE95,IF('2021 estimates'!AL95&lt;&gt;"",'2021 estimates'!AL95*15/14,'2021 estimates'!AN95*15/14))/100000</f>
        <v>1.0392857142857142E-5</v>
      </c>
      <c r="S95" s="124">
        <f>IF('2021 estimates'!AF95&lt;&gt;"",'2021 estimates'!AF95,IF('2021 estimates'!AL95&lt;&gt;"",'2021 estimates'!AL95*15/14,'2021 estimates'!AN95*15/14))/100000</f>
        <v>1.0392857142857142E-5</v>
      </c>
      <c r="T95" s="124">
        <f>IF('2021 estimates'!AG95&lt;&gt;"",'2021 estimates'!AG95,'2021 estimates'!$AP95)/100000</f>
        <v>1.0831599047960483E-5</v>
      </c>
      <c r="U95" s="22">
        <v>0</v>
      </c>
      <c r="V95" s="124">
        <f>IF('2021 estimates'!AH95&lt;&gt;"",'2021 estimates'!AH95*5/4,IF('2021 estimates'!AM95&lt;&gt;"",'2021 estimates'!AM95*15/14,'2021 estimates'!AN95*15/14))/100000</f>
        <v>1.0392857142857142E-5</v>
      </c>
      <c r="W95" s="124">
        <f>IF('2021 estimates'!AI95&lt;&gt;"",'2021 estimates'!AI95,IF('2021 estimates'!AM95&lt;&gt;"",'2021 estimates'!AM95*15/14,'2021 estimates'!AN95*15/14))/100000</f>
        <v>1.0392857142857142E-5</v>
      </c>
      <c r="X95" s="124">
        <f>IF('2021 estimates'!AJ95&lt;&gt;"",'2021 estimates'!AJ95,IF('2021 estimates'!AM95&lt;&gt;"",'2021 estimates'!AM95*15/14,'2021 estimates'!AN95*15/14))/100000</f>
        <v>1.0392857142857142E-5</v>
      </c>
      <c r="Y95" s="124">
        <f>IF('2021 estimates'!AK95&lt;&gt;"",'2021 estimates'!AK95,'2021 estimates'!$AQ95)/100000</f>
        <v>1.0831599047960483E-5</v>
      </c>
      <c r="Z95" s="81">
        <f>VLOOKUP($A95,'Mortality-WHO Global Health Obs'!$B$3:$Q$218,7,FALSE)</f>
        <v>2.3869999999999999E-2</v>
      </c>
      <c r="AA95" s="82">
        <f>VLOOKUP($A95,'Mortality-WHO Global Health Obs'!$B$3:$Q$218,9,FALSE)</f>
        <v>1.14E-3</v>
      </c>
      <c r="AB95" s="82">
        <f>VLOOKUP($A95,'Mortality-WHO Global Health Obs'!$B$3:$Q$218,11,FALSE)</f>
        <v>6.9999999999999999E-4</v>
      </c>
      <c r="AC95" s="82">
        <f>VLOOKUP($A95,'Mortality-WHO Global Health Obs'!$B$3:$Q$218,13,FALSE)</f>
        <v>4.2999999999999999E-4</v>
      </c>
      <c r="AD95" s="82">
        <f>VLOOKUP($A95,'Mortality-WHO Global Health Obs'!$B$3:$Q$218,15,FALSE)</f>
        <v>1.2800000000000001E-3</v>
      </c>
      <c r="AE95" s="81">
        <f>VLOOKUP($A95,'Mortality-WHO Global Health Obs'!$B$3:$Q$218,8,FALSE)</f>
        <v>1.9529999999999999E-2</v>
      </c>
      <c r="AF95" s="82">
        <f>VLOOKUP($A95,'Mortality-WHO Global Health Obs'!$B$3:$Q$218,10,FALSE)</f>
        <v>1E-3</v>
      </c>
      <c r="AG95" s="82">
        <f>VLOOKUP($A95,'Mortality-WHO Global Health Obs'!$B$3:$Q$218,12,FALSE)</f>
        <v>6.2E-4</v>
      </c>
      <c r="AH95" s="82">
        <f>VLOOKUP($A95,'Mortality-WHO Global Health Obs'!$B$3:$Q$218,14,FALSE)</f>
        <v>3.6999999999999999E-4</v>
      </c>
      <c r="AI95" s="82">
        <f>VLOOKUP($A95,'Mortality-WHO Global Health Obs'!$B$3:$Q$218,16,FALSE)</f>
        <v>8.8999999999999995E-4</v>
      </c>
      <c r="AJ95" s="81">
        <f t="shared" si="281"/>
        <v>0.15173927193002321</v>
      </c>
      <c r="AK95" s="82">
        <f t="shared" si="281"/>
        <v>7.2468692920078116E-3</v>
      </c>
      <c r="AL95" s="82">
        <f t="shared" si="281"/>
        <v>4.4498320214083056E-3</v>
      </c>
      <c r="AM95" s="82">
        <f t="shared" si="281"/>
        <v>2.7334682417222448E-3</v>
      </c>
      <c r="AN95" s="82">
        <f t="shared" si="281"/>
        <v>8.1368356962894742E-3</v>
      </c>
      <c r="AO95" s="81">
        <f t="shared" si="257"/>
        <v>0.12415031339729173</v>
      </c>
      <c r="AP95" s="82">
        <f t="shared" si="257"/>
        <v>6.3569028877261515E-3</v>
      </c>
      <c r="AQ95" s="82">
        <f t="shared" si="257"/>
        <v>3.941279790390214E-3</v>
      </c>
      <c r="AR95" s="82">
        <f t="shared" si="257"/>
        <v>2.3520540684586759E-3</v>
      </c>
      <c r="AS95" s="82">
        <f t="shared" si="257"/>
        <v>5.6576435700762739E-3</v>
      </c>
      <c r="AT95" s="272">
        <f t="shared" si="258"/>
        <v>0</v>
      </c>
      <c r="AU95" s="266">
        <f t="shared" si="248"/>
        <v>24.691541228571428</v>
      </c>
      <c r="AV95" s="266">
        <f t="shared" si="249"/>
        <v>25.925705485714285</v>
      </c>
      <c r="AW95" s="266">
        <f t="shared" si="250"/>
        <v>24.706170214285713</v>
      </c>
      <c r="AX95" s="266">
        <f t="shared" si="251"/>
        <v>25.94645862136532</v>
      </c>
      <c r="AY95" s="272">
        <f t="shared" si="259"/>
        <v>0</v>
      </c>
      <c r="AZ95" s="266">
        <f t="shared" si="252"/>
        <v>23.564828721428572</v>
      </c>
      <c r="BA95" s="266">
        <f t="shared" si="253"/>
        <v>24.862112957142852</v>
      </c>
      <c r="BB95" s="266">
        <f t="shared" si="254"/>
        <v>23.427522449999998</v>
      </c>
      <c r="BC95" s="266">
        <f t="shared" si="255"/>
        <v>24.429759632035029</v>
      </c>
      <c r="BD95" s="74">
        <f t="shared" si="260"/>
        <v>0</v>
      </c>
      <c r="BE95" s="515">
        <f t="shared" si="282"/>
        <v>0</v>
      </c>
      <c r="BF95" s="515">
        <f t="shared" si="283"/>
        <v>24.602396443060154</v>
      </c>
      <c r="BG95" s="515">
        <f t="shared" si="284"/>
        <v>49.027147000537269</v>
      </c>
      <c r="BH95" s="515">
        <f t="shared" si="285"/>
        <v>73.275534395467588</v>
      </c>
      <c r="BI95" s="515">
        <f t="shared" si="286"/>
        <v>102.21464617166501</v>
      </c>
      <c r="BJ95" s="515">
        <f t="shared" si="287"/>
        <v>127.6289697601571</v>
      </c>
      <c r="BK95" s="515">
        <f t="shared" si="288"/>
        <v>152.93045511951777</v>
      </c>
      <c r="BL95" s="515">
        <f t="shared" si="289"/>
        <v>178.11960324541229</v>
      </c>
      <c r="BM95" s="515">
        <f t="shared" si="290"/>
        <v>203.19691290911211</v>
      </c>
      <c r="BN95" s="515">
        <f t="shared" si="291"/>
        <v>217.43018601580488</v>
      </c>
      <c r="BO95" s="515">
        <f t="shared" si="292"/>
        <v>241.50910862725621</v>
      </c>
      <c r="BP95" s="515">
        <f t="shared" si="293"/>
        <v>265.5223021435778</v>
      </c>
      <c r="BQ95" s="515">
        <f t="shared" si="294"/>
        <v>289.46994598782834</v>
      </c>
      <c r="BR95" s="515">
        <f t="shared" si="295"/>
        <v>313.35221909328914</v>
      </c>
      <c r="BS95" s="515">
        <f t="shared" si="296"/>
        <v>339.75281793448164</v>
      </c>
      <c r="BT95" s="515">
        <f t="shared" si="297"/>
        <v>362.84084771742528</v>
      </c>
      <c r="BU95" s="515">
        <f t="shared" si="298"/>
        <v>385.74177623390636</v>
      </c>
      <c r="BV95" s="515">
        <f t="shared" si="299"/>
        <v>408.45711971914466</v>
      </c>
      <c r="BW95" s="516">
        <f t="shared" si="300"/>
        <v>430.98838212106068</v>
      </c>
      <c r="BX95" s="515">
        <v>0</v>
      </c>
      <c r="BY95" s="515">
        <f t="shared" si="301"/>
        <v>0</v>
      </c>
      <c r="BZ95" s="515">
        <f t="shared" si="302"/>
        <v>23.490166618848104</v>
      </c>
      <c r="CA95" s="515">
        <f t="shared" si="303"/>
        <v>46.831482146906495</v>
      </c>
      <c r="CB95" s="515">
        <f t="shared" si="304"/>
        <v>70.024889814914602</v>
      </c>
      <c r="CC95" s="515">
        <f t="shared" si="305"/>
        <v>98.195063042113262</v>
      </c>
      <c r="CD95" s="515">
        <f t="shared" si="306"/>
        <v>122.6220255981315</v>
      </c>
      <c r="CE95" s="515">
        <f t="shared" si="307"/>
        <v>146.95290413167328</v>
      </c>
      <c r="CF95" s="515">
        <f t="shared" si="308"/>
        <v>171.18807659146449</v>
      </c>
      <c r="CG95" s="515">
        <f t="shared" si="309"/>
        <v>195.32791943956096</v>
      </c>
      <c r="CH95" s="515">
        <f t="shared" si="310"/>
        <v>206.71458556912262</v>
      </c>
      <c r="CI95" s="515">
        <f t="shared" si="311"/>
        <v>229.62895645406158</v>
      </c>
      <c r="CJ95" s="515">
        <f t="shared" si="312"/>
        <v>252.48949483303429</v>
      </c>
      <c r="CK95" s="515">
        <f t="shared" si="313"/>
        <v>275.29632717421708</v>
      </c>
      <c r="CL95" s="515">
        <f t="shared" si="314"/>
        <v>298.049579648676</v>
      </c>
      <c r="CM95" s="515">
        <f t="shared" si="315"/>
        <v>320.92314269450253</v>
      </c>
      <c r="CN95" s="515">
        <f t="shared" si="316"/>
        <v>343.47344779074268</v>
      </c>
      <c r="CO95" s="515">
        <f t="shared" si="317"/>
        <v>365.8965315242657</v>
      </c>
      <c r="CP95" s="515">
        <f t="shared" si="318"/>
        <v>388.19311163592084</v>
      </c>
      <c r="CQ95" s="516">
        <f t="shared" si="319"/>
        <v>410.36390181730093</v>
      </c>
      <c r="CR95" s="515">
        <f t="shared" si="320"/>
        <v>0</v>
      </c>
      <c r="CS95" s="515">
        <f t="shared" si="321"/>
        <v>12.345770614285714</v>
      </c>
      <c r="CT95" s="515">
        <f t="shared" si="322"/>
        <v>36.94816705734587</v>
      </c>
      <c r="CU95" s="515">
        <f t="shared" si="323"/>
        <v>61.372917614822981</v>
      </c>
      <c r="CV95" s="515">
        <f t="shared" si="324"/>
        <v>85.6213050097533</v>
      </c>
      <c r="CW95" s="515">
        <f t="shared" si="325"/>
        <v>115.17749891452215</v>
      </c>
      <c r="CX95" s="515">
        <f t="shared" si="326"/>
        <v>140.59182250301424</v>
      </c>
      <c r="CY95" s="515">
        <f t="shared" si="327"/>
        <v>165.89330786237491</v>
      </c>
      <c r="CZ95" s="515">
        <f t="shared" si="328"/>
        <v>191.08245598826943</v>
      </c>
      <c r="DA95" s="515">
        <f t="shared" si="329"/>
        <v>216.15976565196925</v>
      </c>
      <c r="DB95" s="515">
        <f t="shared" si="330"/>
        <v>229.78327112294772</v>
      </c>
      <c r="DC95" s="515">
        <f t="shared" si="331"/>
        <v>253.86219373439906</v>
      </c>
      <c r="DD95" s="515">
        <f t="shared" si="332"/>
        <v>277.87538725072068</v>
      </c>
      <c r="DE95" s="515">
        <f t="shared" si="333"/>
        <v>301.82303109497121</v>
      </c>
      <c r="DF95" s="515">
        <f t="shared" si="334"/>
        <v>325.70530420043201</v>
      </c>
      <c r="DG95" s="515">
        <f t="shared" si="335"/>
        <v>352.7260472451643</v>
      </c>
      <c r="DH95" s="515">
        <f t="shared" si="336"/>
        <v>375.81407702810793</v>
      </c>
      <c r="DI95" s="515">
        <f t="shared" si="337"/>
        <v>398.71500554458902</v>
      </c>
      <c r="DJ95" s="515">
        <f t="shared" si="338"/>
        <v>421.43034902982731</v>
      </c>
      <c r="DK95" s="516">
        <f t="shared" si="339"/>
        <v>443.96161143174334</v>
      </c>
      <c r="DL95" s="515">
        <f t="shared" si="340"/>
        <v>0</v>
      </c>
      <c r="DM95" s="515">
        <f t="shared" si="341"/>
        <v>11.782414360714286</v>
      </c>
      <c r="DN95" s="515">
        <f t="shared" si="342"/>
        <v>35.272580979562392</v>
      </c>
      <c r="DO95" s="515">
        <f t="shared" si="343"/>
        <v>58.61389650762078</v>
      </c>
      <c r="DP95" s="515">
        <f t="shared" si="344"/>
        <v>81.807304175628886</v>
      </c>
      <c r="DQ95" s="515">
        <f t="shared" si="345"/>
        <v>110.62611952068468</v>
      </c>
      <c r="DR95" s="515">
        <f t="shared" si="346"/>
        <v>135.05308207670294</v>
      </c>
      <c r="DS95" s="515">
        <f t="shared" si="347"/>
        <v>159.38396061024471</v>
      </c>
      <c r="DT95" s="515">
        <f t="shared" si="348"/>
        <v>183.61913307003593</v>
      </c>
      <c r="DU95" s="515">
        <f t="shared" si="349"/>
        <v>207.75897591813239</v>
      </c>
      <c r="DV95" s="515">
        <f t="shared" si="350"/>
        <v>218.4283467941226</v>
      </c>
      <c r="DW95" s="515">
        <f t="shared" si="351"/>
        <v>241.34271767906159</v>
      </c>
      <c r="DX95" s="515">
        <f t="shared" si="352"/>
        <v>264.2032560580343</v>
      </c>
      <c r="DY95" s="515">
        <f t="shared" si="353"/>
        <v>287.01008839921707</v>
      </c>
      <c r="DZ95" s="515">
        <f t="shared" si="354"/>
        <v>309.76334087367599</v>
      </c>
      <c r="EA95" s="515">
        <f t="shared" si="355"/>
        <v>333.13802251052005</v>
      </c>
      <c r="EB95" s="515">
        <f t="shared" si="356"/>
        <v>355.6883276067602</v>
      </c>
      <c r="EC95" s="515">
        <f t="shared" si="357"/>
        <v>378.11141134028321</v>
      </c>
      <c r="ED95" s="515">
        <f t="shared" si="358"/>
        <v>400.40799145193836</v>
      </c>
      <c r="EE95" s="516">
        <f t="shared" si="359"/>
        <v>422.57878163331844</v>
      </c>
      <c r="EF95" s="276">
        <f t="shared" si="360"/>
        <v>0</v>
      </c>
      <c r="EG95" s="276">
        <f t="shared" si="361"/>
        <v>8.9144785511272487E-2</v>
      </c>
      <c r="EH95" s="276">
        <f t="shared" si="362"/>
        <v>0.2667906710943152</v>
      </c>
      <c r="EI95" s="276">
        <f t="shared" si="363"/>
        <v>0.44315383364110322</v>
      </c>
      <c r="EJ95" s="276">
        <f t="shared" si="364"/>
        <v>0.61824353527657872</v>
      </c>
      <c r="EK95" s="276">
        <f t="shared" si="365"/>
        <v>0.51138189722217231</v>
      </c>
      <c r="EL95" s="276">
        <f t="shared" si="366"/>
        <v>0.62422012635359725</v>
      </c>
      <c r="EM95" s="276">
        <f t="shared" si="367"/>
        <v>0.73655735981975556</v>
      </c>
      <c r="EN95" s="276">
        <f t="shared" si="368"/>
        <v>0.84839582201444153</v>
      </c>
      <c r="EO95" s="276">
        <f t="shared" si="369"/>
        <v>0.9597377274552602</v>
      </c>
      <c r="EP95" s="276">
        <f t="shared" si="370"/>
        <v>0.62724760283438397</v>
      </c>
      <c r="EQ95" s="276">
        <f t="shared" si="371"/>
        <v>0.69297669796414318</v>
      </c>
      <c r="ER95" s="276">
        <f t="shared" si="372"/>
        <v>0.75852637003514323</v>
      </c>
      <c r="ES95" s="276">
        <f t="shared" si="373"/>
        <v>0.82389710882491596</v>
      </c>
      <c r="ET95" s="276">
        <f t="shared" si="374"/>
        <v>0.88908940277403081</v>
      </c>
      <c r="EU95" s="276">
        <f t="shared" si="375"/>
        <v>2.8584288384216716</v>
      </c>
      <c r="EV95" s="276">
        <f t="shared" si="376"/>
        <v>3.0455301048842358</v>
      </c>
      <c r="EW95" s="276">
        <f t="shared" si="377"/>
        <v>3.2311151361270349</v>
      </c>
      <c r="EX95" s="276">
        <f t="shared" si="378"/>
        <v>3.415196219449268</v>
      </c>
      <c r="EY95" s="277">
        <f t="shared" si="379"/>
        <v>3.5977855425760579</v>
      </c>
      <c r="EZ95" s="276">
        <f t="shared" si="380"/>
        <v>0</v>
      </c>
      <c r="FA95" s="276">
        <f t="shared" si="381"/>
        <v>7.4662102580467071E-2</v>
      </c>
      <c r="FB95" s="276">
        <f t="shared" si="382"/>
        <v>0.22351319337018011</v>
      </c>
      <c r="FC95" s="276">
        <f t="shared" si="383"/>
        <v>0.37142105342046067</v>
      </c>
      <c r="FD95" s="276">
        <f t="shared" si="384"/>
        <v>0.5183916597397612</v>
      </c>
      <c r="FE95" s="276">
        <f t="shared" si="385"/>
        <v>0.43515040112462211</v>
      </c>
      <c r="FF95" s="276">
        <f t="shared" si="386"/>
        <v>0.5312344236010681</v>
      </c>
      <c r="FG95" s="276">
        <f t="shared" si="387"/>
        <v>0.62694049735163038</v>
      </c>
      <c r="FH95" s="276">
        <f t="shared" si="388"/>
        <v>0.72227010904636835</v>
      </c>
      <c r="FI95" s="276">
        <f t="shared" si="389"/>
        <v>0.81722473950749019</v>
      </c>
      <c r="FJ95" s="276">
        <f t="shared" si="390"/>
        <v>0.51315156506102733</v>
      </c>
      <c r="FK95" s="276">
        <f t="shared" si="391"/>
        <v>0.56698407102728898</v>
      </c>
      <c r="FL95" s="276">
        <f t="shared" si="392"/>
        <v>0.62069010881717523</v>
      </c>
      <c r="FM95" s="276">
        <f t="shared" si="393"/>
        <v>0.67426997554112789</v>
      </c>
      <c r="FN95" s="276">
        <f t="shared" si="394"/>
        <v>0.72772396761159053</v>
      </c>
      <c r="FO95" s="276">
        <f t="shared" si="395"/>
        <v>1.8794545357948731</v>
      </c>
      <c r="FP95" s="276">
        <f t="shared" si="396"/>
        <v>2.0066758985120288</v>
      </c>
      <c r="FQ95" s="276">
        <f t="shared" si="397"/>
        <v>2.1331795203798904</v>
      </c>
      <c r="FR95" s="276">
        <f t="shared" si="398"/>
        <v>2.2589694506549334</v>
      </c>
      <c r="FS95" s="277">
        <f t="shared" si="399"/>
        <v>2.3840497157490672</v>
      </c>
      <c r="FT95" s="74">
        <f>SUM($EF95:EF95)</f>
        <v>0</v>
      </c>
      <c r="FU95" s="276">
        <f>SUM($EF95:EG95)</f>
        <v>8.9144785511272487E-2</v>
      </c>
      <c r="FV95" s="276">
        <f>SUM($EF95:EH95)</f>
        <v>0.35593545660558767</v>
      </c>
      <c r="FW95" s="276">
        <f>SUM($EF95:EI95)</f>
        <v>0.79908929024669084</v>
      </c>
      <c r="FX95" s="276">
        <f>SUM($EF95:EJ95)</f>
        <v>1.4173328255232696</v>
      </c>
      <c r="FY95" s="276">
        <f>SUM($EF95:EK95)</f>
        <v>1.928714722745442</v>
      </c>
      <c r="FZ95" s="276">
        <f>SUM($EF95:EL95)</f>
        <v>2.5529348490990391</v>
      </c>
      <c r="GA95" s="276">
        <f>SUM($EF95:EM95)</f>
        <v>3.2894922089187948</v>
      </c>
      <c r="GB95" s="276">
        <f>SUM($EF95:EN95)</f>
        <v>4.1378880309332366</v>
      </c>
      <c r="GC95" s="276">
        <f>SUM($EF95:EO95)</f>
        <v>5.0976257583884967</v>
      </c>
      <c r="GD95" s="276">
        <f>SUM($EF95:EP95)</f>
        <v>5.7248733612228806</v>
      </c>
      <c r="GE95" s="276">
        <f>SUM($EF95:EQ95)</f>
        <v>6.4178500591870238</v>
      </c>
      <c r="GF95" s="276">
        <f>SUM($EF95:ER95)</f>
        <v>7.1763764292221666</v>
      </c>
      <c r="GG95" s="276">
        <f>SUM($EF95:ES95)</f>
        <v>8.0002735380470824</v>
      </c>
      <c r="GH95" s="276">
        <f>SUM($EF95:ET95)</f>
        <v>8.8893629408211137</v>
      </c>
      <c r="GI95" s="276">
        <f>SUM($EF95:EU95)</f>
        <v>11.747791779242785</v>
      </c>
      <c r="GJ95" s="276">
        <f>SUM($EF95:EV95)</f>
        <v>14.793321884127021</v>
      </c>
      <c r="GK95" s="276">
        <f>SUM($EF95:EW95)</f>
        <v>18.024437020254055</v>
      </c>
      <c r="GL95" s="276">
        <f>SUM($EF95:EX95)</f>
        <v>21.439633239703323</v>
      </c>
      <c r="GM95" s="276">
        <f>SUM($EF95:EY95)</f>
        <v>25.037418782279381</v>
      </c>
      <c r="GN95" s="74">
        <f>SUM($EZ95:EZ95)</f>
        <v>0</v>
      </c>
      <c r="GO95" s="276">
        <f>SUM($EZ95:FA95)</f>
        <v>7.4662102580467071E-2</v>
      </c>
      <c r="GP95" s="276">
        <f>SUM($EZ95:FB95)</f>
        <v>0.29817529595064718</v>
      </c>
      <c r="GQ95" s="276">
        <f>SUM($EZ95:FC95)</f>
        <v>0.6695963493711079</v>
      </c>
      <c r="GR95" s="276">
        <f>SUM($EZ95:FD95)</f>
        <v>1.1879880091108692</v>
      </c>
      <c r="GS95" s="276">
        <f>SUM($EZ95:FE95)</f>
        <v>1.6231384102354913</v>
      </c>
      <c r="GT95" s="276">
        <f>SUM($EZ95:FF95)</f>
        <v>2.1543728338365593</v>
      </c>
      <c r="GU95" s="276">
        <f>SUM($EZ95:FG95)</f>
        <v>2.7813133311881897</v>
      </c>
      <c r="GV95" s="276">
        <f>SUM($EZ95:FH95)</f>
        <v>3.503583440234558</v>
      </c>
      <c r="GW95" s="276">
        <f>SUM($EZ95:FI95)</f>
        <v>4.3208081797420483</v>
      </c>
      <c r="GX95" s="276">
        <f>SUM($EZ95:FJ95)</f>
        <v>4.8339597448030753</v>
      </c>
      <c r="GY95" s="276">
        <f>SUM($EZ95:FK95)</f>
        <v>5.400943815830364</v>
      </c>
      <c r="GZ95" s="276">
        <f>SUM($EZ95:FL95)</f>
        <v>6.0216339246475394</v>
      </c>
      <c r="HA95" s="276">
        <f>SUM($EZ95:FM95)</f>
        <v>6.6959039001886671</v>
      </c>
      <c r="HB95" s="276">
        <f>SUM($EZ95:FN95)</f>
        <v>7.4236278678002581</v>
      </c>
      <c r="HC95" s="276">
        <f>SUM($EZ95:FO95)</f>
        <v>9.3030824035951305</v>
      </c>
      <c r="HD95" s="276">
        <f>SUM($EZ95:FP95)</f>
        <v>11.309758302107159</v>
      </c>
      <c r="HE95" s="276">
        <f>SUM($EZ95:FQ95)</f>
        <v>13.44293782248705</v>
      </c>
      <c r="HF95" s="276">
        <f>SUM($EZ95:FR95)</f>
        <v>15.701907273141984</v>
      </c>
      <c r="HG95" s="277">
        <f>SUM($EZ95:FS95)</f>
        <v>18.085956988891052</v>
      </c>
      <c r="HH95" s="74">
        <f t="shared" si="644"/>
        <v>0</v>
      </c>
      <c r="HI95" s="276">
        <f t="shared" si="400"/>
        <v>24.602396443060154</v>
      </c>
      <c r="HJ95" s="276">
        <f t="shared" si="401"/>
        <v>49.027147000537269</v>
      </c>
      <c r="HK95" s="276">
        <f t="shared" si="402"/>
        <v>73.275534395467588</v>
      </c>
      <c r="HL95" s="276">
        <f t="shared" si="403"/>
        <v>97.348832088762435</v>
      </c>
      <c r="HM95" s="276">
        <f t="shared" si="404"/>
        <v>127.6289697601571</v>
      </c>
      <c r="HN95" s="276">
        <f t="shared" si="405"/>
        <v>152.93045511951777</v>
      </c>
      <c r="HO95" s="276">
        <f t="shared" si="406"/>
        <v>178.11960324541229</v>
      </c>
      <c r="HP95" s="276">
        <f t="shared" si="407"/>
        <v>203.19691290911211</v>
      </c>
      <c r="HQ95" s="276">
        <f t="shared" si="408"/>
        <v>228.16288066737113</v>
      </c>
      <c r="HR95" s="276">
        <f t="shared" si="409"/>
        <v>241.50910862725621</v>
      </c>
      <c r="HS95" s="276">
        <f t="shared" si="410"/>
        <v>265.5223021435778</v>
      </c>
      <c r="HT95" s="276">
        <f t="shared" si="411"/>
        <v>289.46994598782834</v>
      </c>
      <c r="HU95" s="276">
        <f t="shared" si="412"/>
        <v>313.35221909328914</v>
      </c>
      <c r="HV95" s="276">
        <f t="shared" si="413"/>
        <v>337.16929990480082</v>
      </c>
      <c r="HW95" s="276">
        <f t="shared" si="414"/>
        <v>362.84084771742528</v>
      </c>
      <c r="HX95" s="276">
        <f t="shared" si="415"/>
        <v>385.74177623390636</v>
      </c>
      <c r="HY95" s="276">
        <f t="shared" si="416"/>
        <v>408.45711971914466</v>
      </c>
      <c r="HZ95" s="276">
        <f t="shared" si="417"/>
        <v>430.98838212106068</v>
      </c>
      <c r="IA95" s="277">
        <f t="shared" si="418"/>
        <v>453.33705519984994</v>
      </c>
      <c r="IB95" s="276">
        <f t="shared" si="419"/>
        <v>0</v>
      </c>
      <c r="IC95" s="276">
        <f t="shared" si="420"/>
        <v>23.490166618848104</v>
      </c>
      <c r="ID95" s="276">
        <f t="shared" si="421"/>
        <v>46.831482146906495</v>
      </c>
      <c r="IE95" s="276">
        <f t="shared" si="422"/>
        <v>70.024889814914602</v>
      </c>
      <c r="IF95" s="276">
        <f t="shared" si="423"/>
        <v>93.071326876603408</v>
      </c>
      <c r="IG95" s="276">
        <f t="shared" si="424"/>
        <v>122.6220255981315</v>
      </c>
      <c r="IH95" s="276">
        <f t="shared" si="425"/>
        <v>146.95290413167328</v>
      </c>
      <c r="II95" s="276">
        <f t="shared" si="426"/>
        <v>171.18807659146449</v>
      </c>
      <c r="IJ95" s="276">
        <f t="shared" si="427"/>
        <v>195.32791943956096</v>
      </c>
      <c r="IK95" s="276">
        <f t="shared" si="428"/>
        <v>219.37280765719632</v>
      </c>
      <c r="IL95" s="276">
        <f t="shared" si="429"/>
        <v>229.62895645406158</v>
      </c>
      <c r="IM95" s="276">
        <f t="shared" si="430"/>
        <v>252.48949483303429</v>
      </c>
      <c r="IN95" s="276">
        <f t="shared" si="431"/>
        <v>275.29632717421708</v>
      </c>
      <c r="IO95" s="276">
        <f t="shared" si="432"/>
        <v>298.049579648676</v>
      </c>
      <c r="IP95" s="276">
        <f t="shared" si="433"/>
        <v>320.74937813106442</v>
      </c>
      <c r="IQ95" s="276">
        <f t="shared" si="434"/>
        <v>343.47344779074268</v>
      </c>
      <c r="IR95" s="276">
        <f t="shared" si="435"/>
        <v>365.8965315242657</v>
      </c>
      <c r="IS95" s="276">
        <f t="shared" si="436"/>
        <v>388.19311163592084</v>
      </c>
      <c r="IT95" s="276">
        <f t="shared" si="437"/>
        <v>410.36390181730093</v>
      </c>
      <c r="IU95" s="277">
        <f t="shared" si="438"/>
        <v>432.40961173358687</v>
      </c>
      <c r="IV95" s="74">
        <f t="shared" si="261"/>
        <v>1.6464178733816204</v>
      </c>
      <c r="IW95" s="275">
        <f t="shared" si="262"/>
        <v>6.6309210571131576</v>
      </c>
      <c r="IX95" s="275">
        <f t="shared" si="263"/>
        <v>11.670352913961521</v>
      </c>
      <c r="IY95" s="275">
        <f t="shared" si="264"/>
        <v>16.569582775471197</v>
      </c>
      <c r="IZ95" s="275">
        <f t="shared" si="265"/>
        <v>6.6492306148187668</v>
      </c>
      <c r="JA95" s="275">
        <f t="shared" si="266"/>
        <v>9.1293186549818746</v>
      </c>
      <c r="JB95" s="74">
        <f t="shared" si="267"/>
        <v>1.6484227838749927</v>
      </c>
      <c r="JC95" s="275">
        <f t="shared" si="268"/>
        <v>6.6454696688169479</v>
      </c>
      <c r="JD95" s="275">
        <f t="shared" si="269"/>
        <v>11.704369622392694</v>
      </c>
      <c r="JE95" s="275">
        <f t="shared" si="270"/>
        <v>16.711715595698809</v>
      </c>
      <c r="JF95" s="275">
        <f t="shared" si="271"/>
        <v>6.6660873583615441</v>
      </c>
      <c r="JG95" s="275">
        <f t="shared" si="272"/>
        <v>9.1774944176958613</v>
      </c>
      <c r="JH95" s="524">
        <f t="shared" si="273"/>
        <v>2409.7975171494181</v>
      </c>
      <c r="JI95" s="525">
        <f t="shared" si="274"/>
        <v>4394.3705795081205</v>
      </c>
      <c r="JJ95" s="524">
        <f t="shared" si="275"/>
        <v>2300.9534030895388</v>
      </c>
      <c r="JK95" s="525">
        <f t="shared" si="276"/>
        <v>4185.5467730718137</v>
      </c>
      <c r="JL95" s="524">
        <f t="shared" si="277"/>
        <v>4710.7509202389574</v>
      </c>
      <c r="JM95" s="525">
        <f t="shared" si="278"/>
        <v>8579.9173525799342</v>
      </c>
      <c r="JN95" s="7">
        <f t="shared" si="439"/>
        <v>16.312990808621372</v>
      </c>
      <c r="JO95" s="7">
        <f t="shared" si="440"/>
        <v>43.12337577117043</v>
      </c>
    </row>
    <row r="96" spans="1:275" s="3" customFormat="1" ht="13.5" customHeight="1" x14ac:dyDescent="0.2">
      <c r="A96" s="3" t="str">
        <f>'2021 estimates'!B96</f>
        <v>Iran (Islamic Republic of)</v>
      </c>
      <c r="B96" s="3" t="str">
        <f>VLOOKUP(A96,'2021 estimates'!$B$4:$C$218,2)</f>
        <v>MENA</v>
      </c>
      <c r="C96" s="371" t="str">
        <f>VLOOKUP(A96,'2021 estimates'!$B$4:$F$218,4,FALSE)</f>
        <v>Middle East &amp; North Africa</v>
      </c>
      <c r="D96" s="695">
        <f>'2021 estimates'!Q96</f>
        <v>11.993412861593299</v>
      </c>
      <c r="E96" s="4">
        <f>'2021 estimates'!R96</f>
        <v>3.6719130892270839</v>
      </c>
      <c r="F96" s="47">
        <f>1000*'2021 estimates'!G96/5</f>
        <v>786733</v>
      </c>
      <c r="G96" s="47">
        <f>F96</f>
        <v>786733</v>
      </c>
      <c r="H96" s="47">
        <f>1000*'2021 estimates'!H96/5</f>
        <v>727805.2</v>
      </c>
      <c r="I96" s="47">
        <f>1000*'2021 estimates'!I96/5</f>
        <v>651931</v>
      </c>
      <c r="J96" s="47">
        <f>1000*'2021 estimates'!J96/5</f>
        <v>575275.6</v>
      </c>
      <c r="K96" s="47">
        <f>1000*'2021 estimates'!K96/5</f>
        <v>751640.4</v>
      </c>
      <c r="L96" s="73">
        <f>K96</f>
        <v>751640.4</v>
      </c>
      <c r="M96" s="47">
        <f>1000*'2021 estimates'!L96/5</f>
        <v>685993</v>
      </c>
      <c r="N96" s="47">
        <f>1000*'2021 estimates'!M96/5</f>
        <v>619541.6</v>
      </c>
      <c r="O96" s="47">
        <f>1000*'2021 estimates'!N96/5</f>
        <v>547982.19999999995</v>
      </c>
      <c r="P96" s="22">
        <v>0</v>
      </c>
      <c r="Q96" s="124">
        <f>IF('2021 estimates'!AD96&lt;&gt;"",'2021 estimates'!AD96*5/4,IF('2021 estimates'!AL96&lt;&gt;"",'2021 estimates'!AL96*15/14,'2021 estimates'!AN96*15/14))/100000</f>
        <v>2.6374999999999997E-5</v>
      </c>
      <c r="R96" s="124">
        <f>IF('2021 estimates'!AE96&lt;&gt;"",'2021 estimates'!AE96,IF('2021 estimates'!AL96&lt;&gt;"",'2021 estimates'!AL96*15/14,'2021 estimates'!AN96*15/14))/100000</f>
        <v>2.6800000000000001E-5</v>
      </c>
      <c r="S96" s="124">
        <f>IF('2021 estimates'!AF96&lt;&gt;"",'2021 estimates'!AF96,IF('2021 estimates'!AL96&lt;&gt;"",'2021 estimates'!AL96*15/14,'2021 estimates'!AN96*15/14))/100000</f>
        <v>4.4800000000000005E-5</v>
      </c>
      <c r="T96" s="124">
        <f>IF('2021 estimates'!AG96&lt;&gt;"",'2021 estimates'!AG96,'2021 estimates'!$AP96)/100000</f>
        <v>4.4800000000000005E-5</v>
      </c>
      <c r="U96" s="22">
        <v>0</v>
      </c>
      <c r="V96" s="124">
        <f>IF('2021 estimates'!AH96&lt;&gt;"",'2021 estimates'!AH96*5/4,IF('2021 estimates'!AM96&lt;&gt;"",'2021 estimates'!AM96*15/14,'2021 estimates'!AN96*15/14))/100000</f>
        <v>3.1000000000000001E-5</v>
      </c>
      <c r="W96" s="124">
        <f>IF('2021 estimates'!AI96&lt;&gt;"",'2021 estimates'!AI96,IF('2021 estimates'!AM96&lt;&gt;"",'2021 estimates'!AM96*15/14,'2021 estimates'!AN96*15/14))/100000</f>
        <v>4.4400000000000002E-5</v>
      </c>
      <c r="X96" s="124">
        <f>IF('2021 estimates'!AJ96&lt;&gt;"",'2021 estimates'!AJ96,IF('2021 estimates'!AM96&lt;&gt;"",'2021 estimates'!AM96*15/14,'2021 estimates'!AN96*15/14))/100000</f>
        <v>5.9000000000000004E-5</v>
      </c>
      <c r="Y96" s="124">
        <f>IF('2021 estimates'!AK96&lt;&gt;"",'2021 estimates'!AK96,'2021 estimates'!$AQ96)/100000</f>
        <v>4.9500000000000004E-5</v>
      </c>
      <c r="Z96" s="81">
        <f>VLOOKUP($A96,'Mortality-WHO Global Health Obs'!$B$3:$Q$218,7,FALSE)</f>
        <v>1.3599999999999999E-2</v>
      </c>
      <c r="AA96" s="82">
        <f>VLOOKUP($A96,'Mortality-WHO Global Health Obs'!$B$3:$Q$218,9,FALSE)</f>
        <v>5.1000000000000004E-4</v>
      </c>
      <c r="AB96" s="82">
        <f>VLOOKUP($A96,'Mortality-WHO Global Health Obs'!$B$3:$Q$218,11,FALSE)</f>
        <v>3.6999999999999999E-4</v>
      </c>
      <c r="AC96" s="82">
        <f>VLOOKUP($A96,'Mortality-WHO Global Health Obs'!$B$3:$Q$218,13,FALSE)</f>
        <v>2.5000000000000001E-4</v>
      </c>
      <c r="AD96" s="82">
        <f>VLOOKUP($A96,'Mortality-WHO Global Health Obs'!$B$3:$Q$218,15,FALSE)</f>
        <v>6.4999999999999997E-4</v>
      </c>
      <c r="AE96" s="81">
        <f>VLOOKUP($A96,'Mortality-WHO Global Health Obs'!$B$3:$Q$218,8,FALSE)</f>
        <v>1.2970000000000001E-2</v>
      </c>
      <c r="AF96" s="82">
        <f>VLOOKUP($A96,'Mortality-WHO Global Health Obs'!$B$3:$Q$218,10,FALSE)</f>
        <v>5.5000000000000003E-4</v>
      </c>
      <c r="AG96" s="82">
        <f>VLOOKUP($A96,'Mortality-WHO Global Health Obs'!$B$3:$Q$218,12,FALSE)</f>
        <v>2.7E-4</v>
      </c>
      <c r="AH96" s="82">
        <f>VLOOKUP($A96,'Mortality-WHO Global Health Obs'!$B$3:$Q$218,14,FALSE)</f>
        <v>1.9000000000000001E-4</v>
      </c>
      <c r="AI96" s="82">
        <f>VLOOKUP($A96,'Mortality-WHO Global Health Obs'!$B$3:$Q$218,16,FALSE)</f>
        <v>3.8999999999999999E-4</v>
      </c>
      <c r="AJ96" s="81">
        <f t="shared" ref="AJ96:AS96" si="645">Z96*$E96</f>
        <v>4.9938018013488336E-2</v>
      </c>
      <c r="AK96" s="82">
        <f t="shared" si="645"/>
        <v>1.872675675505813E-3</v>
      </c>
      <c r="AL96" s="82">
        <f t="shared" si="645"/>
        <v>1.358607843014021E-3</v>
      </c>
      <c r="AM96" s="82">
        <f t="shared" si="645"/>
        <v>9.1797827230677095E-4</v>
      </c>
      <c r="AN96" s="82">
        <f t="shared" si="645"/>
        <v>2.3867435079976042E-3</v>
      </c>
      <c r="AO96" s="81">
        <f t="shared" si="645"/>
        <v>4.7624712767275278E-2</v>
      </c>
      <c r="AP96" s="82">
        <f t="shared" si="645"/>
        <v>2.0195521990748963E-3</v>
      </c>
      <c r="AQ96" s="82">
        <f t="shared" si="645"/>
        <v>9.9141653409131258E-4</v>
      </c>
      <c r="AR96" s="82">
        <f t="shared" si="645"/>
        <v>6.9766348695314594E-4</v>
      </c>
      <c r="AS96" s="82">
        <f t="shared" si="645"/>
        <v>1.4320461047985628E-3</v>
      </c>
      <c r="AT96" s="272">
        <f t="shared" ref="AT96:BC96" si="646">F96*P96</f>
        <v>0</v>
      </c>
      <c r="AU96" s="266">
        <f t="shared" si="646"/>
        <v>20.750082874999997</v>
      </c>
      <c r="AV96" s="266">
        <f t="shared" si="646"/>
        <v>19.50517936</v>
      </c>
      <c r="AW96" s="266">
        <f t="shared" si="646"/>
        <v>29.206508800000002</v>
      </c>
      <c r="AX96" s="266">
        <f t="shared" si="646"/>
        <v>25.772346880000001</v>
      </c>
      <c r="AY96" s="272">
        <f t="shared" si="646"/>
        <v>0</v>
      </c>
      <c r="AZ96" s="266">
        <f t="shared" si="646"/>
        <v>23.3008524</v>
      </c>
      <c r="BA96" s="266">
        <f t="shared" si="646"/>
        <v>30.4580892</v>
      </c>
      <c r="BB96" s="266">
        <f t="shared" si="646"/>
        <v>36.552954400000004</v>
      </c>
      <c r="BC96" s="266">
        <f t="shared" si="646"/>
        <v>27.1251189</v>
      </c>
      <c r="BD96" s="74">
        <f>AT96</f>
        <v>0</v>
      </c>
      <c r="BE96" s="515">
        <f>HH96</f>
        <v>0</v>
      </c>
      <c r="BF96" s="515">
        <f>HI96</f>
        <v>20.730671968106915</v>
      </c>
      <c r="BG96" s="515">
        <f>HJ96</f>
        <v>41.422558438745881</v>
      </c>
      <c r="BH96" s="515">
        <f>HK96</f>
        <v>62.075731976608303</v>
      </c>
      <c r="BI96" s="515">
        <f>HL96*(H96/G96)</f>
        <v>76.496606681185597</v>
      </c>
      <c r="BJ96" s="515">
        <f>HM96</f>
        <v>95.884686770561345</v>
      </c>
      <c r="BK96" s="515">
        <f>HN96</f>
        <v>115.24644394757321</v>
      </c>
      <c r="BL96" s="515">
        <f>HO96</f>
        <v>134.58191395045375</v>
      </c>
      <c r="BM96" s="515">
        <f>HP96</f>
        <v>153.89113246891429</v>
      </c>
      <c r="BN96" s="515">
        <f>HQ96*(I96/H96)</f>
        <v>155.12061070558499</v>
      </c>
      <c r="BO96" s="515">
        <f>HR96</f>
        <v>184.17138817505102</v>
      </c>
      <c r="BP96" s="515">
        <f>HS96</f>
        <v>213.19550989857612</v>
      </c>
      <c r="BQ96" s="515">
        <f>HT96</f>
        <v>242.19300033432816</v>
      </c>
      <c r="BR96" s="515">
        <f>HU96</f>
        <v>271.16388391803326</v>
      </c>
      <c r="BS96" s="515">
        <f>HV96*(J96/I96)</f>
        <v>264.82084181765589</v>
      </c>
      <c r="BT96" s="515">
        <f>HW96</f>
        <v>289.93116363814198</v>
      </c>
      <c r="BU96" s="515">
        <f>HX96</f>
        <v>314.9816250252062</v>
      </c>
      <c r="BV96" s="515">
        <f>HY96</f>
        <v>339.97236867998612</v>
      </c>
      <c r="BW96" s="516">
        <f>HZ96</f>
        <v>364.90353696343448</v>
      </c>
      <c r="BX96" s="515">
        <v>0</v>
      </c>
      <c r="BY96" s="515">
        <f>IB96</f>
        <v>0</v>
      </c>
      <c r="BZ96" s="515">
        <f>IC96</f>
        <v>23.277347498823968</v>
      </c>
      <c r="CA96" s="515">
        <f>ID96</f>
        <v>46.507732616769538</v>
      </c>
      <c r="CB96" s="515">
        <f>IE96</f>
        <v>69.691250101110555</v>
      </c>
      <c r="CC96" s="515">
        <f>IF96*(M96/L96)</f>
        <v>84.72050522630731</v>
      </c>
      <c r="CD96" s="515">
        <f>IG96</f>
        <v>115.07955189434887</v>
      </c>
      <c r="CE96" s="515">
        <f>IH96</f>
        <v>145.40851501669087</v>
      </c>
      <c r="CF96" s="515">
        <f>II96</f>
        <v>175.70742440387818</v>
      </c>
      <c r="CG96" s="515">
        <f>IJ96</f>
        <v>205.97630983691562</v>
      </c>
      <c r="CH96" s="515">
        <f>IK96*(N96/M96)</f>
        <v>213.33329000959927</v>
      </c>
      <c r="CI96" s="515">
        <f>IL96</f>
        <v>249.72471508490321</v>
      </c>
      <c r="CJ96" s="515">
        <f>IM96</f>
        <v>286.09076004611279</v>
      </c>
      <c r="CK96" s="515">
        <f>IN96</f>
        <v>322.43144259383166</v>
      </c>
      <c r="CL96" s="515">
        <f>IO96</f>
        <v>358.74678041631876</v>
      </c>
      <c r="CM96" s="515">
        <f>IP96*(O96/N96)</f>
        <v>349.40854644298474</v>
      </c>
      <c r="CN96" s="515">
        <f>IQ96</f>
        <v>376.01424598963399</v>
      </c>
      <c r="CO96" s="515">
        <f>IR96</f>
        <v>402.58187221576384</v>
      </c>
      <c r="CP96" s="515">
        <f>IS96</f>
        <v>429.11147960510363</v>
      </c>
      <c r="CQ96" s="516">
        <f>IT96</f>
        <v>455.60312256341547</v>
      </c>
      <c r="CR96" s="515">
        <f>0.5*AT96+BD96</f>
        <v>0</v>
      </c>
      <c r="CS96" s="515">
        <f>0.5*$AU96+BE96</f>
        <v>10.375041437499998</v>
      </c>
      <c r="CT96" s="515">
        <f>0.5*$AU96+BF96</f>
        <v>31.105713405606913</v>
      </c>
      <c r="CU96" s="515">
        <f>0.5*$AU96+BG96</f>
        <v>51.797599876245883</v>
      </c>
      <c r="CV96" s="515">
        <f>0.5*$AU96+BH96</f>
        <v>72.450773414108298</v>
      </c>
      <c r="CW96" s="515">
        <f>0.5*$AV96+BI96</f>
        <v>86.249196361185597</v>
      </c>
      <c r="CX96" s="515">
        <f>0.5*$AV96+BJ96</f>
        <v>105.63727645056134</v>
      </c>
      <c r="CY96" s="515">
        <f>0.5*$AV96+BK96</f>
        <v>124.99903362757321</v>
      </c>
      <c r="CZ96" s="515">
        <f>0.5*$AV96+BL96</f>
        <v>144.33450363045375</v>
      </c>
      <c r="DA96" s="515">
        <f>0.5*$AV96+BM96</f>
        <v>163.64372214891429</v>
      </c>
      <c r="DB96" s="515">
        <f>0.5*$AW96+BN96</f>
        <v>169.72386510558499</v>
      </c>
      <c r="DC96" s="515">
        <f>0.5*$AW96+BO96</f>
        <v>198.77464257505102</v>
      </c>
      <c r="DD96" s="515">
        <f>0.5*$AW96+BP96</f>
        <v>227.79876429857612</v>
      </c>
      <c r="DE96" s="515">
        <f>0.5*$AW96+BQ96</f>
        <v>256.79625473432816</v>
      </c>
      <c r="DF96" s="515">
        <f>0.5*$AW96+BR96</f>
        <v>285.76713831803329</v>
      </c>
      <c r="DG96" s="515">
        <f>0.5*$AX96+BS96</f>
        <v>277.70701525765588</v>
      </c>
      <c r="DH96" s="515">
        <f>0.5*$AX96+BT96</f>
        <v>302.81733707814197</v>
      </c>
      <c r="DI96" s="515">
        <f>0.5*$AX96+BU96</f>
        <v>327.86779846520619</v>
      </c>
      <c r="DJ96" s="515">
        <f>0.5*$AX96+BV96</f>
        <v>352.85854211998611</v>
      </c>
      <c r="DK96" s="516">
        <f>0.5*$AX96+BW96</f>
        <v>377.78971040343447</v>
      </c>
      <c r="DL96" s="515">
        <f>0.5*AY96+BX96</f>
        <v>0</v>
      </c>
      <c r="DM96" s="515">
        <f>0.5*$AZ96+BY96</f>
        <v>11.6504262</v>
      </c>
      <c r="DN96" s="515">
        <f>0.5*$AZ96+BZ96</f>
        <v>34.92777369882397</v>
      </c>
      <c r="DO96" s="515">
        <f>0.5*$AZ96+CA96</f>
        <v>58.158158816769536</v>
      </c>
      <c r="DP96" s="515">
        <f>0.5*$AZ96+CB96</f>
        <v>81.341676301110553</v>
      </c>
      <c r="DQ96" s="515">
        <f>0.5*$BA96+CC96</f>
        <v>99.949549826307305</v>
      </c>
      <c r="DR96" s="515">
        <f>0.5*$BA96+CD96</f>
        <v>130.30859649434888</v>
      </c>
      <c r="DS96" s="515">
        <f>0.5*$BA96+CE96</f>
        <v>160.63755961669088</v>
      </c>
      <c r="DT96" s="515">
        <f>0.5*$BA96+CF96</f>
        <v>190.93646900387819</v>
      </c>
      <c r="DU96" s="515">
        <f>0.5*$BA96+CG96</f>
        <v>221.20535443691563</v>
      </c>
      <c r="DV96" s="515">
        <f>0.5*$BB96+CH96</f>
        <v>231.60976720959928</v>
      </c>
      <c r="DW96" s="515">
        <f>0.5*$BB96+CI96</f>
        <v>268.0011922849032</v>
      </c>
      <c r="DX96" s="515">
        <f>0.5*$BB96+CJ96</f>
        <v>304.36723724611278</v>
      </c>
      <c r="DY96" s="515">
        <f>0.5*$BB96+CK96</f>
        <v>340.70791979383165</v>
      </c>
      <c r="DZ96" s="515">
        <f>0.5*$BB96+CL96</f>
        <v>377.02325761631874</v>
      </c>
      <c r="EA96" s="515">
        <f>0.5*$BC96+CM96</f>
        <v>362.97110589298472</v>
      </c>
      <c r="EB96" s="515">
        <f>0.5*$BC96+CN96</f>
        <v>389.57680543963397</v>
      </c>
      <c r="EC96" s="515">
        <f>0.5*$BC96+CO96</f>
        <v>416.14443166576382</v>
      </c>
      <c r="ED96" s="515">
        <f>0.5*$BC96+CP96</f>
        <v>442.67403905510361</v>
      </c>
      <c r="EE96" s="516">
        <f>0.5*$BC96+CQ96</f>
        <v>469.16568201341545</v>
      </c>
      <c r="EF96" s="276">
        <f>CR96*(1-EXP(-AJ96))</f>
        <v>0</v>
      </c>
      <c r="EG96" s="276">
        <f>CS96*(1-EXP(-$AK96))</f>
        <v>1.9410906893083238E-2</v>
      </c>
      <c r="EH96" s="276">
        <f>CT96*(1-EXP(-$AK96))</f>
        <v>5.8196404361027597E-2</v>
      </c>
      <c r="EI96" s="276">
        <f>CU96*(1-EXP(-$AK96))</f>
        <v>9.6909337137574089E-2</v>
      </c>
      <c r="EJ96" s="276">
        <f>CV96*(1-EXP(-$AK96))</f>
        <v>0.1355498409856955</v>
      </c>
      <c r="EK96" s="276">
        <f>CW96*(1-EXP(-$AL96))</f>
        <v>0.11709927062425107</v>
      </c>
      <c r="EL96" s="276">
        <f>CX96*(1-EXP(-$AL96))</f>
        <v>0.14342218298812989</v>
      </c>
      <c r="EM96" s="276">
        <f>CY96*(1-EXP(-$AL96))</f>
        <v>0.16970935711943888</v>
      </c>
      <c r="EN96" s="276">
        <f>CZ96*(1-EXP(-$AL96))</f>
        <v>0.19596084153945295</v>
      </c>
      <c r="EO96" s="276">
        <f>DA96*(1-EXP(-$AL96))</f>
        <v>0.22217668470357041</v>
      </c>
      <c r="EP96" s="276">
        <f>DB96*(1-EXP(-$AM96))</f>
        <v>0.15573133053396085</v>
      </c>
      <c r="EQ96" s="276">
        <f>DC96*(1-EXP(-$AM96))</f>
        <v>0.18238707647488384</v>
      </c>
      <c r="ER96" s="276">
        <f>DD96*(1-EXP(-$AM96))</f>
        <v>0.20901836424795178</v>
      </c>
      <c r="ES96" s="276">
        <f>DE96*(1-EXP(-$AM96))</f>
        <v>0.2356252162949293</v>
      </c>
      <c r="ET96" s="276">
        <f>DF96*(1-EXP(-$AM96))</f>
        <v>0.2622076550369894</v>
      </c>
      <c r="EU96" s="276">
        <f>DG96*(1-EXP(-$AN96))</f>
        <v>0.66202505951390289</v>
      </c>
      <c r="EV96" s="276">
        <f>DH96*(1-EXP(-$AN96))</f>
        <v>0.72188549293578508</v>
      </c>
      <c r="EW96" s="276">
        <f>DI96*(1-EXP(-$AN96))</f>
        <v>0.78160322522006065</v>
      </c>
      <c r="EX96" s="276">
        <f>DJ96*(1-EXP(-$AN96))</f>
        <v>0.84117859655161464</v>
      </c>
      <c r="EY96" s="277">
        <f>DK96*(1-EXP(-$AN96))</f>
        <v>0.90061194630436636</v>
      </c>
      <c r="EZ96" s="276">
        <f>DL96*(1-EXP(-AO96))</f>
        <v>0</v>
      </c>
      <c r="FA96" s="276">
        <f>DM96*(1-EXP(-$AP96))</f>
        <v>2.3504901176033551E-2</v>
      </c>
      <c r="FB96" s="276">
        <f>DN96*(1-EXP(-$AP96))</f>
        <v>7.0467282054430008E-2</v>
      </c>
      <c r="FC96" s="276">
        <f>DO96*(1-EXP(-$AP96))</f>
        <v>0.11733491565898527</v>
      </c>
      <c r="FD96" s="276">
        <f>DP96*(1-EXP(-$AP96))</f>
        <v>0.16410799314367691</v>
      </c>
      <c r="FE96" s="276">
        <f>DQ96*(1-EXP(-$AQ96))</f>
        <v>9.904253195844416E-2</v>
      </c>
      <c r="FF96" s="276">
        <f>DR96*(1-EXP(-$AQ96))</f>
        <v>0.12912607765797654</v>
      </c>
      <c r="FG96" s="276">
        <f>DS96*(1-EXP(-$AQ96))</f>
        <v>0.15917981281267354</v>
      </c>
      <c r="FH96" s="276">
        <f>DT96*(1-EXP(-$AQ96))</f>
        <v>0.18920376696255661</v>
      </c>
      <c r="FI96" s="276">
        <f>DU96*(1-EXP(-$AQ96))</f>
        <v>0.21919796961837515</v>
      </c>
      <c r="FJ96" s="276">
        <f>DV96*(1-EXP(-$AR96))</f>
        <v>0.16152932469607123</v>
      </c>
      <c r="FK96" s="276">
        <f>DW96*(1-EXP(-$AR96))</f>
        <v>0.18690943879040411</v>
      </c>
      <c r="FL96" s="276">
        <f>DX96*(1-EXP(-$AR96))</f>
        <v>0.21227185228108911</v>
      </c>
      <c r="FM96" s="276">
        <f>DY96*(1-EXP(-$AR96))</f>
        <v>0.23761657751288423</v>
      </c>
      <c r="FN96" s="276">
        <f>DZ96*(1-EXP(-$AR96))</f>
        <v>0.26294362682193823</v>
      </c>
      <c r="FO96" s="276">
        <f>EA96*(1-EXP(-$AS96))</f>
        <v>0.51941935335074307</v>
      </c>
      <c r="FP96" s="276">
        <f>EB96*(1-EXP(-$AS96))</f>
        <v>0.5574926738701983</v>
      </c>
      <c r="FQ96" s="276">
        <f>EC96*(1-EXP(-$AS96))</f>
        <v>0.59551151066022423</v>
      </c>
      <c r="FR96" s="276">
        <f>ED96*(1-EXP(-$AS96))</f>
        <v>0.63347594168819354</v>
      </c>
      <c r="FS96" s="277">
        <f>EE96*(1-EXP(-$AS96))</f>
        <v>0.67138604480990616</v>
      </c>
      <c r="FT96" s="74">
        <f>SUM($EF96:EF96)</f>
        <v>0</v>
      </c>
      <c r="FU96" s="276">
        <f>SUM($EF96:EG96)</f>
        <v>1.9410906893083238E-2</v>
      </c>
      <c r="FV96" s="276">
        <f>SUM($EF96:EH96)</f>
        <v>7.7607311254110828E-2</v>
      </c>
      <c r="FW96" s="276">
        <f>SUM($EF96:EI96)</f>
        <v>0.1745166483916849</v>
      </c>
      <c r="FX96" s="276">
        <f>SUM($EF96:EJ96)</f>
        <v>0.31006648937738041</v>
      </c>
      <c r="FY96" s="276">
        <f>SUM($EF96:EK96)</f>
        <v>0.42716576000163148</v>
      </c>
      <c r="FZ96" s="276">
        <f>SUM($EF96:EL96)</f>
        <v>0.57058794298976134</v>
      </c>
      <c r="GA96" s="276">
        <f>SUM($EF96:EM96)</f>
        <v>0.74029730010920025</v>
      </c>
      <c r="GB96" s="276">
        <f>SUM($EF96:EN96)</f>
        <v>0.93625814164865317</v>
      </c>
      <c r="GC96" s="276">
        <f>SUM($EF96:EO96)</f>
        <v>1.1584348263522235</v>
      </c>
      <c r="GD96" s="276">
        <f>SUM($EF96:EP96)</f>
        <v>1.3141661568861844</v>
      </c>
      <c r="GE96" s="276">
        <f>SUM($EF96:EQ96)</f>
        <v>1.4965532333610683</v>
      </c>
      <c r="GF96" s="276">
        <f>SUM($EF96:ER96)</f>
        <v>1.70557159760902</v>
      </c>
      <c r="GG96" s="276">
        <f>SUM($EF96:ES96)</f>
        <v>1.9411968139039493</v>
      </c>
      <c r="GH96" s="276">
        <f>SUM($EF96:ET96)</f>
        <v>2.2034044689409384</v>
      </c>
      <c r="GI96" s="276">
        <f>SUM($EF96:EU96)</f>
        <v>2.8654295284548414</v>
      </c>
      <c r="GJ96" s="276">
        <f>SUM($EF96:EV96)</f>
        <v>3.5873150213906264</v>
      </c>
      <c r="GK96" s="276">
        <f>SUM($EF96:EW96)</f>
        <v>4.3689182466106873</v>
      </c>
      <c r="GL96" s="276">
        <f>SUM($EF96:EX96)</f>
        <v>5.2100968431623018</v>
      </c>
      <c r="GM96" s="276">
        <f>SUM($EF96:EY96)</f>
        <v>6.1107087894666678</v>
      </c>
      <c r="GN96" s="74">
        <f>SUM($EZ96:EZ96)</f>
        <v>0</v>
      </c>
      <c r="GO96" s="276">
        <f>SUM($EZ96:FA96)</f>
        <v>2.3504901176033551E-2</v>
      </c>
      <c r="GP96" s="276">
        <f>SUM($EZ96:FB96)</f>
        <v>9.3972183230463552E-2</v>
      </c>
      <c r="GQ96" s="276">
        <f>SUM($EZ96:FC96)</f>
        <v>0.21130709888944882</v>
      </c>
      <c r="GR96" s="276">
        <f>SUM($EZ96:FD96)</f>
        <v>0.37541509203312573</v>
      </c>
      <c r="GS96" s="276">
        <f>SUM($EZ96:FE96)</f>
        <v>0.47445762399156988</v>
      </c>
      <c r="GT96" s="276">
        <f>SUM($EZ96:FF96)</f>
        <v>0.60358370164954644</v>
      </c>
      <c r="GU96" s="276">
        <f>SUM($EZ96:FG96)</f>
        <v>0.76276351446222002</v>
      </c>
      <c r="GV96" s="276">
        <f>SUM($EZ96:FH96)</f>
        <v>0.9519672814247766</v>
      </c>
      <c r="GW96" s="276">
        <f>SUM($EZ96:FI96)</f>
        <v>1.1711652510431518</v>
      </c>
      <c r="GX96" s="276">
        <f>SUM($EZ96:FJ96)</f>
        <v>1.332694575739223</v>
      </c>
      <c r="GY96" s="276">
        <f>SUM($EZ96:FK96)</f>
        <v>1.519604014529627</v>
      </c>
      <c r="GZ96" s="276">
        <f>SUM($EZ96:FL96)</f>
        <v>1.7318758668107161</v>
      </c>
      <c r="HA96" s="276">
        <f>SUM($EZ96:FM96)</f>
        <v>1.9694924443236004</v>
      </c>
      <c r="HB96" s="276">
        <f>SUM($EZ96:FN96)</f>
        <v>2.2324360711455387</v>
      </c>
      <c r="HC96" s="276">
        <f>SUM($EZ96:FO96)</f>
        <v>2.7518554244962816</v>
      </c>
      <c r="HD96" s="276">
        <f>SUM($EZ96:FP96)</f>
        <v>3.3093480983664798</v>
      </c>
      <c r="HE96" s="276">
        <f>SUM($EZ96:FQ96)</f>
        <v>3.9048596090267038</v>
      </c>
      <c r="HF96" s="276">
        <f>SUM($EZ96:FR96)</f>
        <v>4.5383355507148977</v>
      </c>
      <c r="HG96" s="277">
        <f>SUM($EZ96:FS96)</f>
        <v>5.2097215955248037</v>
      </c>
      <c r="HH96" s="74">
        <f>BD96-FT96</f>
        <v>0</v>
      </c>
      <c r="HI96" s="276">
        <f>BE96+$AU96-EG96</f>
        <v>20.730671968106915</v>
      </c>
      <c r="HJ96" s="276">
        <f>BF96+$AU96-EH96</f>
        <v>41.422558438745881</v>
      </c>
      <c r="HK96" s="276">
        <f>BG96+$AU96-EI96</f>
        <v>62.075731976608303</v>
      </c>
      <c r="HL96" s="276">
        <f>BH96+$AU96-EJ96</f>
        <v>82.69026501062261</v>
      </c>
      <c r="HM96" s="276">
        <f>BI96+$AV96-EK96</f>
        <v>95.884686770561345</v>
      </c>
      <c r="HN96" s="276">
        <f>BJ96+$AV96-EL96</f>
        <v>115.24644394757321</v>
      </c>
      <c r="HO96" s="276">
        <f>BK96+$AV96-EM96</f>
        <v>134.58191395045375</v>
      </c>
      <c r="HP96" s="276">
        <f>BL96+$AV96-EN96</f>
        <v>153.89113246891429</v>
      </c>
      <c r="HQ96" s="276">
        <f>BM96+$AV96-EO96</f>
        <v>173.17413514421071</v>
      </c>
      <c r="HR96" s="276">
        <f>BN96+$AW96-EP96</f>
        <v>184.17138817505102</v>
      </c>
      <c r="HS96" s="276">
        <f>BO96+$AW96-EQ96</f>
        <v>213.19550989857612</v>
      </c>
      <c r="HT96" s="276">
        <f>BP96+$AW96-ER96</f>
        <v>242.19300033432816</v>
      </c>
      <c r="HU96" s="276">
        <f>BQ96+$AW96-ES96</f>
        <v>271.16388391803326</v>
      </c>
      <c r="HV96" s="276">
        <f>BR96+$AW96-ET96</f>
        <v>300.10818506299626</v>
      </c>
      <c r="HW96" s="276">
        <f>BS96+$AX96-EU96</f>
        <v>289.93116363814198</v>
      </c>
      <c r="HX96" s="276">
        <f>BT96+$AX96-EV96</f>
        <v>314.9816250252062</v>
      </c>
      <c r="HY96" s="276">
        <f>BU96+$AX96-EW96</f>
        <v>339.97236867998612</v>
      </c>
      <c r="HZ96" s="276">
        <f>BV96+$AX96-EX96</f>
        <v>364.90353696343448</v>
      </c>
      <c r="IA96" s="277">
        <f>BW96+$AX96-EY96</f>
        <v>389.7752718971301</v>
      </c>
      <c r="IB96" s="276">
        <f>BX96+AY96-EZ96</f>
        <v>0</v>
      </c>
      <c r="IC96" s="276">
        <f>BY96+$AZ96-FA96</f>
        <v>23.277347498823968</v>
      </c>
      <c r="ID96" s="276">
        <f>BZ96+$AZ96-FB96</f>
        <v>46.507732616769538</v>
      </c>
      <c r="IE96" s="276">
        <f>CA96+$AZ96-FC96</f>
        <v>69.691250101110555</v>
      </c>
      <c r="IF96" s="276">
        <f>CB96+$AZ96-FD96</f>
        <v>92.827994507966878</v>
      </c>
      <c r="IG96" s="276">
        <f>CC96+$BA96-FE96</f>
        <v>115.07955189434887</v>
      </c>
      <c r="IH96" s="276">
        <f>CD96+$BA96-FF96</f>
        <v>145.40851501669087</v>
      </c>
      <c r="II96" s="276">
        <f>CE96+$BA96-FG96</f>
        <v>175.70742440387818</v>
      </c>
      <c r="IJ96" s="276">
        <f>CF96+$BA96-FH96</f>
        <v>205.97630983691562</v>
      </c>
      <c r="IK96" s="276">
        <f>CG96+$BA96-FI96</f>
        <v>236.21520106729724</v>
      </c>
      <c r="IL96" s="276">
        <f>CH96+$BB96-FJ96</f>
        <v>249.72471508490321</v>
      </c>
      <c r="IM96" s="276">
        <f>CI96+$BB96-FK96</f>
        <v>286.09076004611279</v>
      </c>
      <c r="IN96" s="276">
        <f>CJ96+$BB96-FL96</f>
        <v>322.43144259383166</v>
      </c>
      <c r="IO96" s="276">
        <f>CK96+$BB96-FM96</f>
        <v>358.74678041631876</v>
      </c>
      <c r="IP96" s="276">
        <f>CL96+$BB96-FN96</f>
        <v>395.0367911894968</v>
      </c>
      <c r="IQ96" s="276">
        <f>CM96+$BC96-FO96</f>
        <v>376.01424598963399</v>
      </c>
      <c r="IR96" s="276">
        <f>CN96+$BC96-FP96</f>
        <v>402.58187221576384</v>
      </c>
      <c r="IS96" s="276">
        <f>CO96+$BC96-FQ96</f>
        <v>429.11147960510363</v>
      </c>
      <c r="IT96" s="276">
        <f>CP96+$BC96-FR96</f>
        <v>455.60312256341547</v>
      </c>
      <c r="IU96" s="277">
        <f>CQ96+$BC96-FS96</f>
        <v>482.05685541860561</v>
      </c>
      <c r="IV96" s="74">
        <f>100000*(1.5*(HH96/F96)+(HI96/G96)+(HJ96/G96)+(HK96/G96)+0.5*(HL96/G96))/5</f>
        <v>4.2091559624109429</v>
      </c>
      <c r="IW96" s="275">
        <f>100000*(0.5*HL96/G96 + HM96/H96+HN96/H96+HO96/H96+HP96/H96+0.5*HQ96/H96)/5</f>
        <v>17.159524225718663</v>
      </c>
      <c r="IX96" s="275">
        <f>100000*(0.5*HQ96/H96 + HR96/I96+HS96/I96+HT96/I96+HU96/I96+0.5*HV96/I96)/5</f>
        <v>34.922044824077368</v>
      </c>
      <c r="IY96" s="275">
        <f>100000*(0.5*HV96/I96 + HW96/J96+HX96/J96+HY96/J96+HZ96/J96+0.5*IA96/J96)/5</f>
        <v>56.914868322736503</v>
      </c>
      <c r="IZ96" s="275">
        <f>AVERAGE(IV96:IX96)</f>
        <v>18.763575004068993</v>
      </c>
      <c r="JA96" s="275">
        <f>AVERAGE(IV96:IY96)</f>
        <v>28.301398333735868</v>
      </c>
      <c r="JB96" s="74">
        <f>100000*(1.5*(IB96/K96)+(IC96/L96)+(ID96/L96)+(IE96/L96)+0.5*(IF96/L96))/5</f>
        <v>4.9462569460259855</v>
      </c>
      <c r="JC96" s="275">
        <f>100000*(0.5*IF96/L96 + IG96/M96+IH96/M96+II96/M96+IJ96/M96+0.5*IK96/M96)/5</f>
        <v>23.400811795415866</v>
      </c>
      <c r="JD96" s="275">
        <f>100000*(0.5*IK96/M96 + IL96/N96+IM96/N96+IN96/N96+IO96/N96+0.5*IP96/N96)/5</f>
        <v>49.106589089117328</v>
      </c>
      <c r="JE96" s="275">
        <f>100000*(0.5*IP96/N96 + IQ96/O96+IR96/O96+IS96/O96+IT96/O96+0.5*IU96/O96)/5</f>
        <v>75.879961841998238</v>
      </c>
      <c r="JF96" s="275">
        <f>AVERAGE(JB96:JD96)</f>
        <v>25.817885943519727</v>
      </c>
      <c r="JG96" s="275">
        <f>AVERAGE(JB96:JE96)</f>
        <v>38.333404918139351</v>
      </c>
      <c r="JH96" s="524">
        <f>0.5*(SUM(BD96:BR96)+SUM(HH96:HV96))</f>
        <v>1928.3518231492521</v>
      </c>
      <c r="JI96" s="525">
        <f>0.5*(SUM(BD96:BW96)+SUM(HH96:IA96))</f>
        <v>3565.4385743134139</v>
      </c>
      <c r="JJ96" s="524">
        <f>0.5*(SUM(BX96:CL96) +SUM(IB96:IP96))</f>
        <v>2509.7087205100379</v>
      </c>
      <c r="JK96" s="525">
        <f>0.5*(SUM(BX96:CQ96) +SUM(IB96:IU96))</f>
        <v>4588.7521418147498</v>
      </c>
      <c r="JL96" s="524">
        <f>JH96+JJ96</f>
        <v>4438.0605436592905</v>
      </c>
      <c r="JM96" s="525">
        <f>JI96+JK96</f>
        <v>8154.1907161281633</v>
      </c>
      <c r="JN96" s="7">
        <f>GH96+HB96</f>
        <v>4.4358405400864775</v>
      </c>
      <c r="JO96" s="7">
        <f>GM96+HG96</f>
        <v>11.320430384991472</v>
      </c>
    </row>
    <row r="97" spans="1:275" s="3" customFormat="1" ht="13.5" customHeight="1" x14ac:dyDescent="0.2">
      <c r="A97" s="3" t="str">
        <f>'2021 estimates'!B97</f>
        <v>Iraq</v>
      </c>
      <c r="B97" s="3" t="str">
        <f>VLOOKUP(A97,'2021 estimates'!$B$4:$C$218,2)</f>
        <v>MENA</v>
      </c>
      <c r="C97" s="371" t="str">
        <f>VLOOKUP(A97,'2021 estimates'!$B$4:$F$218,4,FALSE)</f>
        <v>Middle East &amp; North Africa</v>
      </c>
      <c r="D97" s="695">
        <f>'2021 estimates'!Q97</f>
        <v>21.8284203458573</v>
      </c>
      <c r="E97" s="4">
        <f>'2021 estimates'!R97</f>
        <v>7.0646255464332102</v>
      </c>
      <c r="F97" s="47">
        <f>1000*'2021 estimates'!G97/5</f>
        <v>550549.80000000005</v>
      </c>
      <c r="G97" s="47">
        <f t="shared" si="279"/>
        <v>550549.80000000005</v>
      </c>
      <c r="H97" s="47">
        <f>1000*'2021 estimates'!H97/5</f>
        <v>547127.80000000005</v>
      </c>
      <c r="I97" s="47">
        <f>1000*'2021 estimates'!I97/5</f>
        <v>481464.4</v>
      </c>
      <c r="J97" s="47">
        <f>1000*'2021 estimates'!J97/5</f>
        <v>433482.8</v>
      </c>
      <c r="K97" s="47">
        <f>1000*'2021 estimates'!K97/5</f>
        <v>519393.4</v>
      </c>
      <c r="L97" s="73">
        <f t="shared" si="280"/>
        <v>519393.4</v>
      </c>
      <c r="M97" s="47">
        <f>1000*'2021 estimates'!L97/5</f>
        <v>517489</v>
      </c>
      <c r="N97" s="47">
        <f>1000*'2021 estimates'!M97/5</f>
        <v>456140.2</v>
      </c>
      <c r="O97" s="47">
        <f>1000*'2021 estimates'!N97/5</f>
        <v>411769.59999999998</v>
      </c>
      <c r="P97" s="22">
        <v>0</v>
      </c>
      <c r="Q97" s="124">
        <f>IF('2021 estimates'!AD97&lt;&gt;"",'2021 estimates'!AD97*5/4,IF('2021 estimates'!AL97&lt;&gt;"",'2021 estimates'!AL97*15/14,'2021 estimates'!AN97*15/14))/100000</f>
        <v>1.6249999999999999E-5</v>
      </c>
      <c r="R97" s="124">
        <f>IF('2021 estimates'!AE97&lt;&gt;"",'2021 estimates'!AE97,IF('2021 estimates'!AL97&lt;&gt;"",'2021 estimates'!AL97*15/14,'2021 estimates'!AN97*15/14))/100000</f>
        <v>3.1999999999999999E-5</v>
      </c>
      <c r="S97" s="124">
        <f>IF('2021 estimates'!AF97&lt;&gt;"",'2021 estimates'!AF97,IF('2021 estimates'!AL97&lt;&gt;"",'2021 estimates'!AL97*15/14,'2021 estimates'!AN97*15/14))/100000</f>
        <v>5.5000000000000002E-5</v>
      </c>
      <c r="T97" s="124">
        <f>IF('2021 estimates'!AG97&lt;&gt;"",'2021 estimates'!AG97,'2021 estimates'!$AP97)/100000</f>
        <v>4.9198089204743926E-5</v>
      </c>
      <c r="U97" s="22">
        <v>0</v>
      </c>
      <c r="V97" s="124">
        <f>IF('2021 estimates'!AH97&lt;&gt;"",'2021 estimates'!AH97*5/4,IF('2021 estimates'!AM97&lt;&gt;"",'2021 estimates'!AM97*15/14,'2021 estimates'!AN97*15/14))/100000</f>
        <v>1.6249999999999999E-5</v>
      </c>
      <c r="W97" s="124">
        <f>IF('2021 estimates'!AI97&lt;&gt;"",'2021 estimates'!AI97,IF('2021 estimates'!AM97&lt;&gt;"",'2021 estimates'!AM97*15/14,'2021 estimates'!AN97*15/14))/100000</f>
        <v>3.1999999999999999E-5</v>
      </c>
      <c r="X97" s="124">
        <f>IF('2021 estimates'!AJ97&lt;&gt;"",'2021 estimates'!AJ97,IF('2021 estimates'!AM97&lt;&gt;"",'2021 estimates'!AM97*15/14,'2021 estimates'!AN97*15/14))/100000</f>
        <v>5.5000000000000002E-5</v>
      </c>
      <c r="Y97" s="124">
        <f>IF('2021 estimates'!AK97&lt;&gt;"",'2021 estimates'!AK97,'2021 estimates'!$AQ97)/100000</f>
        <v>4.9198089204743926E-5</v>
      </c>
      <c r="Z97" s="81">
        <f>VLOOKUP($A97,'Mortality-WHO Global Health Obs'!$B$3:$Q$218,7,FALSE)</f>
        <v>2.9180000000000001E-2</v>
      </c>
      <c r="AA97" s="82">
        <f>VLOOKUP($A97,'Mortality-WHO Global Health Obs'!$B$3:$Q$218,9,FALSE)</f>
        <v>1.5499999999999999E-3</v>
      </c>
      <c r="AB97" s="82">
        <f>VLOOKUP($A97,'Mortality-WHO Global Health Obs'!$B$3:$Q$218,11,FALSE)</f>
        <v>9.2000000000000003E-4</v>
      </c>
      <c r="AC97" s="82">
        <f>VLOOKUP($A97,'Mortality-WHO Global Health Obs'!$B$3:$Q$218,13,FALSE)</f>
        <v>1.2800000000000001E-3</v>
      </c>
      <c r="AD97" s="82">
        <f>VLOOKUP($A97,'Mortality-WHO Global Health Obs'!$B$3:$Q$218,15,FALSE)</f>
        <v>2.0899999999999998E-3</v>
      </c>
      <c r="AE97" s="81">
        <f>VLOOKUP($A97,'Mortality-WHO Global Health Obs'!$B$3:$Q$218,8,FALSE)</f>
        <v>2.385E-2</v>
      </c>
      <c r="AF97" s="82">
        <f>VLOOKUP($A97,'Mortality-WHO Global Health Obs'!$B$3:$Q$218,10,FALSE)</f>
        <v>1.2899999999999999E-3</v>
      </c>
      <c r="AG97" s="82">
        <f>VLOOKUP($A97,'Mortality-WHO Global Health Obs'!$B$3:$Q$218,12,FALSE)</f>
        <v>8.8999999999999995E-4</v>
      </c>
      <c r="AH97" s="82">
        <f>VLOOKUP($A97,'Mortality-WHO Global Health Obs'!$B$3:$Q$218,14,FALSE)</f>
        <v>1.06E-3</v>
      </c>
      <c r="AI97" s="82">
        <f>VLOOKUP($A97,'Mortality-WHO Global Health Obs'!$B$3:$Q$218,16,FALSE)</f>
        <v>1.2999999999999999E-3</v>
      </c>
      <c r="AJ97" s="81">
        <f t="shared" si="281"/>
        <v>0.20614577344492108</v>
      </c>
      <c r="AK97" s="82">
        <f t="shared" si="281"/>
        <v>1.0950169596971475E-2</v>
      </c>
      <c r="AL97" s="82">
        <f t="shared" si="281"/>
        <v>6.4994555027185538E-3</v>
      </c>
      <c r="AM97" s="82">
        <f t="shared" si="281"/>
        <v>9.0427206994345092E-3</v>
      </c>
      <c r="AN97" s="82">
        <f t="shared" si="281"/>
        <v>1.4765067392045408E-2</v>
      </c>
      <c r="AO97" s="81">
        <f t="shared" si="257"/>
        <v>0.16849131928243205</v>
      </c>
      <c r="AP97" s="82">
        <f t="shared" si="257"/>
        <v>9.11336695489884E-3</v>
      </c>
      <c r="AQ97" s="82">
        <f t="shared" si="257"/>
        <v>6.2875167363255569E-3</v>
      </c>
      <c r="AR97" s="82">
        <f t="shared" si="257"/>
        <v>7.4885030792192029E-3</v>
      </c>
      <c r="AS97" s="82">
        <f t="shared" si="257"/>
        <v>9.1840132103631726E-3</v>
      </c>
      <c r="AT97" s="272">
        <f t="shared" si="258"/>
        <v>0</v>
      </c>
      <c r="AU97" s="266">
        <f t="shared" si="248"/>
        <v>8.9464342499999994</v>
      </c>
      <c r="AV97" s="266">
        <f t="shared" si="249"/>
        <v>17.508089600000002</v>
      </c>
      <c r="AW97" s="266">
        <f t="shared" si="250"/>
        <v>26.480542000000003</v>
      </c>
      <c r="AX97" s="266">
        <f t="shared" si="251"/>
        <v>21.32652546312217</v>
      </c>
      <c r="AY97" s="272">
        <f t="shared" si="259"/>
        <v>0</v>
      </c>
      <c r="AZ97" s="266">
        <f t="shared" si="252"/>
        <v>8.4401427499999997</v>
      </c>
      <c r="BA97" s="266">
        <f t="shared" si="253"/>
        <v>16.559647999999999</v>
      </c>
      <c r="BB97" s="266">
        <f t="shared" si="254"/>
        <v>25.087711000000002</v>
      </c>
      <c r="BC97" s="266">
        <f t="shared" si="255"/>
        <v>20.258277512601722</v>
      </c>
      <c r="BD97" s="74">
        <f t="shared" si="260"/>
        <v>0</v>
      </c>
      <c r="BE97" s="515">
        <f t="shared" si="282"/>
        <v>0</v>
      </c>
      <c r="BF97" s="515">
        <f t="shared" si="283"/>
        <v>8.8977189708923525</v>
      </c>
      <c r="BG97" s="515">
        <f t="shared" si="284"/>
        <v>17.698537914136612</v>
      </c>
      <c r="BH97" s="515">
        <f t="shared" si="285"/>
        <v>26.403512113158669</v>
      </c>
      <c r="BI97" s="515">
        <f t="shared" si="286"/>
        <v>34.796054126804201</v>
      </c>
      <c r="BJ97" s="515">
        <f t="shared" si="287"/>
        <v>52.022009648813246</v>
      </c>
      <c r="BK97" s="515">
        <f t="shared" si="288"/>
        <v>69.136368889792408</v>
      </c>
      <c r="BL97" s="515">
        <f t="shared" si="289"/>
        <v>86.1398548128263</v>
      </c>
      <c r="BM97" s="515">
        <f t="shared" si="290"/>
        <v>103.03318569737016</v>
      </c>
      <c r="BN97" s="515">
        <f t="shared" si="291"/>
        <v>105.43726019091439</v>
      </c>
      <c r="BO97" s="515">
        <f t="shared" si="292"/>
        <v>130.84947200862413</v>
      </c>
      <c r="BP97" s="515">
        <f t="shared" si="293"/>
        <v>156.03292415623309</v>
      </c>
      <c r="BQ97" s="515">
        <f t="shared" si="294"/>
        <v>180.98967591874327</v>
      </c>
      <c r="BR97" s="515">
        <f t="shared" si="295"/>
        <v>205.72176804355905</v>
      </c>
      <c r="BS97" s="515">
        <f t="shared" si="296"/>
        <v>207.28692537456013</v>
      </c>
      <c r="BT97" s="515">
        <f t="shared" si="297"/>
        <v>225.41904248296558</v>
      </c>
      <c r="BU97" s="515">
        <f t="shared" si="298"/>
        <v>243.28540443473133</v>
      </c>
      <c r="BV97" s="515">
        <f t="shared" si="299"/>
        <v>260.88990629643223</v>
      </c>
      <c r="BW97" s="516">
        <f t="shared" si="300"/>
        <v>278.23638604621709</v>
      </c>
      <c r="BX97" s="515">
        <v>0</v>
      </c>
      <c r="BY97" s="515">
        <f t="shared" si="301"/>
        <v>0</v>
      </c>
      <c r="BZ97" s="515">
        <f t="shared" si="302"/>
        <v>8.4018584055935914</v>
      </c>
      <c r="CA97" s="515">
        <f t="shared" si="303"/>
        <v>16.727495436648557</v>
      </c>
      <c r="CB97" s="515">
        <f t="shared" si="304"/>
        <v>24.97760257088995</v>
      </c>
      <c r="CC97" s="515">
        <f t="shared" si="305"/>
        <v>33.03130721857881</v>
      </c>
      <c r="CD97" s="515">
        <f t="shared" si="306"/>
        <v>49.332025654647268</v>
      </c>
      <c r="CE97" s="515">
        <f t="shared" si="307"/>
        <v>65.530574583565453</v>
      </c>
      <c r="CF97" s="515">
        <f t="shared" si="308"/>
        <v>81.627594382518723</v>
      </c>
      <c r="CG97" s="515">
        <f t="shared" si="309"/>
        <v>97.623721414941656</v>
      </c>
      <c r="CH97" s="515">
        <f t="shared" si="310"/>
        <v>100.06173580430381</v>
      </c>
      <c r="CI97" s="515">
        <f t="shared" si="311"/>
        <v>124.30934895065727</v>
      </c>
      <c r="CJ97" s="515">
        <f t="shared" si="312"/>
        <v>148.37606195231672</v>
      </c>
      <c r="CK97" s="515">
        <f t="shared" si="313"/>
        <v>172.26322442098015</v>
      </c>
      <c r="CL97" s="515">
        <f t="shared" si="314"/>
        <v>195.97217589952143</v>
      </c>
      <c r="CM97" s="515">
        <f t="shared" si="315"/>
        <v>198.15218116672253</v>
      </c>
      <c r="CN97" s="515">
        <f t="shared" si="316"/>
        <v>216.5063573153277</v>
      </c>
      <c r="CO97" s="515">
        <f t="shared" si="317"/>
        <v>234.6927401550922</v>
      </c>
      <c r="CP97" s="515">
        <f t="shared" si="318"/>
        <v>252.71286364723898</v>
      </c>
      <c r="CQ97" s="516">
        <f t="shared" si="319"/>
        <v>270.56824772956514</v>
      </c>
      <c r="CR97" s="515">
        <f t="shared" si="320"/>
        <v>0</v>
      </c>
      <c r="CS97" s="515">
        <f t="shared" si="321"/>
        <v>4.4732171249999997</v>
      </c>
      <c r="CT97" s="515">
        <f t="shared" si="322"/>
        <v>13.370936095892352</v>
      </c>
      <c r="CU97" s="515">
        <f t="shared" si="323"/>
        <v>22.171755039136613</v>
      </c>
      <c r="CV97" s="515">
        <f t="shared" si="324"/>
        <v>30.876729238158667</v>
      </c>
      <c r="CW97" s="515">
        <f t="shared" si="325"/>
        <v>43.550098926804203</v>
      </c>
      <c r="CX97" s="515">
        <f t="shared" si="326"/>
        <v>60.776054448813248</v>
      </c>
      <c r="CY97" s="515">
        <f t="shared" si="327"/>
        <v>77.89041368979241</v>
      </c>
      <c r="CZ97" s="515">
        <f t="shared" si="328"/>
        <v>94.893899612826303</v>
      </c>
      <c r="DA97" s="515">
        <f t="shared" si="329"/>
        <v>111.78723049737016</v>
      </c>
      <c r="DB97" s="515">
        <f t="shared" si="330"/>
        <v>118.67753119091439</v>
      </c>
      <c r="DC97" s="515">
        <f t="shared" si="331"/>
        <v>144.08974300862414</v>
      </c>
      <c r="DD97" s="515">
        <f t="shared" si="332"/>
        <v>169.2731951562331</v>
      </c>
      <c r="DE97" s="515">
        <f t="shared" si="333"/>
        <v>194.22994691874328</v>
      </c>
      <c r="DF97" s="515">
        <f t="shared" si="334"/>
        <v>218.96203904355906</v>
      </c>
      <c r="DG97" s="515">
        <f t="shared" si="335"/>
        <v>217.9501881061212</v>
      </c>
      <c r="DH97" s="515">
        <f t="shared" si="336"/>
        <v>236.08230521452666</v>
      </c>
      <c r="DI97" s="515">
        <f t="shared" si="337"/>
        <v>253.94866716629241</v>
      </c>
      <c r="DJ97" s="515">
        <f t="shared" si="338"/>
        <v>271.55316902799331</v>
      </c>
      <c r="DK97" s="516">
        <f t="shared" si="339"/>
        <v>288.89964877777817</v>
      </c>
      <c r="DL97" s="515">
        <f t="shared" si="340"/>
        <v>0</v>
      </c>
      <c r="DM97" s="515">
        <f t="shared" si="341"/>
        <v>4.2200713749999998</v>
      </c>
      <c r="DN97" s="515">
        <f t="shared" si="342"/>
        <v>12.621929780593591</v>
      </c>
      <c r="DO97" s="515">
        <f t="shared" si="343"/>
        <v>20.947566811648556</v>
      </c>
      <c r="DP97" s="515">
        <f t="shared" si="344"/>
        <v>29.197673945889949</v>
      </c>
      <c r="DQ97" s="515">
        <f t="shared" si="345"/>
        <v>41.311131218578808</v>
      </c>
      <c r="DR97" s="515">
        <f t="shared" si="346"/>
        <v>57.611849654647266</v>
      </c>
      <c r="DS97" s="515">
        <f t="shared" si="347"/>
        <v>73.810398583565458</v>
      </c>
      <c r="DT97" s="515">
        <f t="shared" si="348"/>
        <v>89.907418382518728</v>
      </c>
      <c r="DU97" s="515">
        <f t="shared" si="349"/>
        <v>105.90354541494166</v>
      </c>
      <c r="DV97" s="515">
        <f t="shared" si="350"/>
        <v>112.60559130430381</v>
      </c>
      <c r="DW97" s="515">
        <f t="shared" si="351"/>
        <v>136.85320445065727</v>
      </c>
      <c r="DX97" s="515">
        <f t="shared" si="352"/>
        <v>160.91991745231672</v>
      </c>
      <c r="DY97" s="515">
        <f t="shared" si="353"/>
        <v>184.80707992098016</v>
      </c>
      <c r="DZ97" s="515">
        <f t="shared" si="354"/>
        <v>208.51603139952144</v>
      </c>
      <c r="EA97" s="515">
        <f t="shared" si="355"/>
        <v>208.28131992302337</v>
      </c>
      <c r="EB97" s="515">
        <f t="shared" si="356"/>
        <v>226.63549607162855</v>
      </c>
      <c r="EC97" s="515">
        <f t="shared" si="357"/>
        <v>244.82187891139307</v>
      </c>
      <c r="ED97" s="515">
        <f t="shared" si="358"/>
        <v>262.84200240353982</v>
      </c>
      <c r="EE97" s="516">
        <f t="shared" si="359"/>
        <v>280.69738648586599</v>
      </c>
      <c r="EF97" s="276">
        <f t="shared" si="360"/>
        <v>0</v>
      </c>
      <c r="EG97" s="276">
        <f t="shared" si="361"/>
        <v>4.8715279107646274E-2</v>
      </c>
      <c r="EH97" s="276">
        <f t="shared" si="362"/>
        <v>0.14561530675573861</v>
      </c>
      <c r="EI97" s="276">
        <f t="shared" si="363"/>
        <v>0.24146005097794196</v>
      </c>
      <c r="EJ97" s="276">
        <f t="shared" si="364"/>
        <v>0.33626100426952155</v>
      </c>
      <c r="EK97" s="276">
        <f t="shared" si="365"/>
        <v>0.28213407799095097</v>
      </c>
      <c r="EL97" s="276">
        <f t="shared" si="366"/>
        <v>0.39373035902084091</v>
      </c>
      <c r="EM97" s="276">
        <f t="shared" si="367"/>
        <v>0.50460367696611186</v>
      </c>
      <c r="EN97" s="276">
        <f t="shared" si="368"/>
        <v>0.61475871545615457</v>
      </c>
      <c r="EO97" s="276">
        <f t="shared" si="369"/>
        <v>0.72420012777802978</v>
      </c>
      <c r="EP97" s="276">
        <f t="shared" si="370"/>
        <v>1.0683301822902471</v>
      </c>
      <c r="EQ97" s="276">
        <f t="shared" si="371"/>
        <v>1.2970898523910575</v>
      </c>
      <c r="ER97" s="276">
        <f t="shared" si="372"/>
        <v>1.5237902374898378</v>
      </c>
      <c r="ES97" s="276">
        <f t="shared" si="373"/>
        <v>1.748449875184223</v>
      </c>
      <c r="ET97" s="276">
        <f t="shared" si="374"/>
        <v>1.9710871361971689</v>
      </c>
      <c r="EU97" s="276">
        <f t="shared" si="375"/>
        <v>3.1944083547167232</v>
      </c>
      <c r="EV97" s="276">
        <f t="shared" si="376"/>
        <v>3.4601635113564146</v>
      </c>
      <c r="EW97" s="276">
        <f t="shared" si="377"/>
        <v>3.7220236014212351</v>
      </c>
      <c r="EX97" s="276">
        <f t="shared" si="378"/>
        <v>3.9800457133372933</v>
      </c>
      <c r="EY97" s="277">
        <f t="shared" si="379"/>
        <v>4.2342860988085684</v>
      </c>
      <c r="EZ97" s="276">
        <f t="shared" si="380"/>
        <v>0</v>
      </c>
      <c r="FA97" s="276">
        <f t="shared" si="381"/>
        <v>3.8284344406407926E-2</v>
      </c>
      <c r="FB97" s="276">
        <f t="shared" si="382"/>
        <v>0.11450571894503607</v>
      </c>
      <c r="FC97" s="276">
        <f t="shared" si="383"/>
        <v>0.19003561575860639</v>
      </c>
      <c r="FD97" s="276">
        <f t="shared" si="384"/>
        <v>0.26488030790959177</v>
      </c>
      <c r="FE97" s="276">
        <f t="shared" si="385"/>
        <v>0.25892956393154759</v>
      </c>
      <c r="FF97" s="276">
        <f t="shared" si="386"/>
        <v>0.36109907108181311</v>
      </c>
      <c r="FG97" s="276">
        <f t="shared" si="387"/>
        <v>0.4626282010467252</v>
      </c>
      <c r="FH97" s="276">
        <f t="shared" si="388"/>
        <v>0.56352096757706871</v>
      </c>
      <c r="FI97" s="276">
        <f t="shared" si="389"/>
        <v>0.66378135926627502</v>
      </c>
      <c r="FJ97" s="276">
        <f t="shared" si="390"/>
        <v>0.84009785364654466</v>
      </c>
      <c r="FK97" s="276">
        <f t="shared" si="391"/>
        <v>1.0209979983405562</v>
      </c>
      <c r="FL97" s="276">
        <f t="shared" si="392"/>
        <v>1.2005485313365916</v>
      </c>
      <c r="FM97" s="276">
        <f t="shared" si="393"/>
        <v>1.3787595214587443</v>
      </c>
      <c r="FN97" s="276">
        <f t="shared" si="394"/>
        <v>1.5556409624123013</v>
      </c>
      <c r="FO97" s="276">
        <f t="shared" si="395"/>
        <v>1.9041013639965363</v>
      </c>
      <c r="FP97" s="276">
        <f t="shared" si="396"/>
        <v>2.0718946728372329</v>
      </c>
      <c r="FQ97" s="276">
        <f t="shared" si="397"/>
        <v>2.2381540204549495</v>
      </c>
      <c r="FR97" s="276">
        <f t="shared" si="398"/>
        <v>2.4028934302755891</v>
      </c>
      <c r="FS97" s="277">
        <f t="shared" si="399"/>
        <v>2.5661267975233311</v>
      </c>
      <c r="FT97" s="74">
        <f>SUM($EF97:EF97)</f>
        <v>0</v>
      </c>
      <c r="FU97" s="276">
        <f>SUM($EF97:EG97)</f>
        <v>4.8715279107646274E-2</v>
      </c>
      <c r="FV97" s="276">
        <f>SUM($EF97:EH97)</f>
        <v>0.19433058586338489</v>
      </c>
      <c r="FW97" s="276">
        <f>SUM($EF97:EI97)</f>
        <v>0.43579063684132685</v>
      </c>
      <c r="FX97" s="276">
        <f>SUM($EF97:EJ97)</f>
        <v>0.77205164111084845</v>
      </c>
      <c r="FY97" s="276">
        <f>SUM($EF97:EK97)</f>
        <v>1.0541857191017994</v>
      </c>
      <c r="FZ97" s="276">
        <f>SUM($EF97:EL97)</f>
        <v>1.4479160781226403</v>
      </c>
      <c r="GA97" s="276">
        <f>SUM($EF97:EM97)</f>
        <v>1.9525197550887521</v>
      </c>
      <c r="GB97" s="276">
        <f>SUM($EF97:EN97)</f>
        <v>2.5672784705449065</v>
      </c>
      <c r="GC97" s="276">
        <f>SUM($EF97:EO97)</f>
        <v>3.2914785983229362</v>
      </c>
      <c r="GD97" s="276">
        <f>SUM($EF97:EP97)</f>
        <v>4.3598087806131831</v>
      </c>
      <c r="GE97" s="276">
        <f>SUM($EF97:EQ97)</f>
        <v>5.656898633004241</v>
      </c>
      <c r="GF97" s="276">
        <f>SUM($EF97:ER97)</f>
        <v>7.1806888704940786</v>
      </c>
      <c r="GG97" s="276">
        <f>SUM($EF97:ES97)</f>
        <v>8.9291387456783013</v>
      </c>
      <c r="GH97" s="276">
        <f>SUM($EF97:ET97)</f>
        <v>10.900225881875471</v>
      </c>
      <c r="GI97" s="276">
        <f>SUM($EF97:EU97)</f>
        <v>14.094634236592194</v>
      </c>
      <c r="GJ97" s="276">
        <f>SUM($EF97:EV97)</f>
        <v>17.554797747948609</v>
      </c>
      <c r="GK97" s="276">
        <f>SUM($EF97:EW97)</f>
        <v>21.276821349369843</v>
      </c>
      <c r="GL97" s="276">
        <f>SUM($EF97:EX97)</f>
        <v>25.256867062707137</v>
      </c>
      <c r="GM97" s="276">
        <f>SUM($EF97:EY97)</f>
        <v>29.491153161515705</v>
      </c>
      <c r="GN97" s="74">
        <f>SUM($EZ97:EZ97)</f>
        <v>0</v>
      </c>
      <c r="GO97" s="276">
        <f>SUM($EZ97:FA97)</f>
        <v>3.8284344406407926E-2</v>
      </c>
      <c r="GP97" s="276">
        <f>SUM($EZ97:FB97)</f>
        <v>0.15279006335144399</v>
      </c>
      <c r="GQ97" s="276">
        <f>SUM($EZ97:FC97)</f>
        <v>0.34282567911005035</v>
      </c>
      <c r="GR97" s="276">
        <f>SUM($EZ97:FD97)</f>
        <v>0.60770598701964218</v>
      </c>
      <c r="GS97" s="276">
        <f>SUM($EZ97:FE97)</f>
        <v>0.86663555095118983</v>
      </c>
      <c r="GT97" s="276">
        <f>SUM($EZ97:FF97)</f>
        <v>1.227734622033003</v>
      </c>
      <c r="GU97" s="276">
        <f>SUM($EZ97:FG97)</f>
        <v>1.6903628230797283</v>
      </c>
      <c r="GV97" s="276">
        <f>SUM($EZ97:FH97)</f>
        <v>2.253883790656797</v>
      </c>
      <c r="GW97" s="276">
        <f>SUM($EZ97:FI97)</f>
        <v>2.9176651499230721</v>
      </c>
      <c r="GX97" s="276">
        <f>SUM($EZ97:FJ97)</f>
        <v>3.7577630035696168</v>
      </c>
      <c r="GY97" s="276">
        <f>SUM($EZ97:FK97)</f>
        <v>4.7787610019101727</v>
      </c>
      <c r="GZ97" s="276">
        <f>SUM($EZ97:FL97)</f>
        <v>5.9793095332467647</v>
      </c>
      <c r="HA97" s="276">
        <f>SUM($EZ97:FM97)</f>
        <v>7.358069054705509</v>
      </c>
      <c r="HB97" s="276">
        <f>SUM($EZ97:FN97)</f>
        <v>8.9137100171178112</v>
      </c>
      <c r="HC97" s="276">
        <f>SUM($EZ97:FO97)</f>
        <v>10.817811381114348</v>
      </c>
      <c r="HD97" s="276">
        <f>SUM($EZ97:FP97)</f>
        <v>12.889706053951581</v>
      </c>
      <c r="HE97" s="276">
        <f>SUM($EZ97:FQ97)</f>
        <v>15.127860074406531</v>
      </c>
      <c r="HF97" s="276">
        <f>SUM($EZ97:FR97)</f>
        <v>17.530753504682121</v>
      </c>
      <c r="HG97" s="277">
        <f>SUM($EZ97:FS97)</f>
        <v>20.096880302205452</v>
      </c>
      <c r="HH97" s="74">
        <f t="shared" si="644"/>
        <v>0</v>
      </c>
      <c r="HI97" s="276">
        <f t="shared" si="400"/>
        <v>8.8977189708923525</v>
      </c>
      <c r="HJ97" s="276">
        <f t="shared" si="401"/>
        <v>17.698537914136612</v>
      </c>
      <c r="HK97" s="276">
        <f t="shared" si="402"/>
        <v>26.403512113158669</v>
      </c>
      <c r="HL97" s="276">
        <f t="shared" si="403"/>
        <v>35.013685358889141</v>
      </c>
      <c r="HM97" s="276">
        <f t="shared" si="404"/>
        <v>52.022009648813246</v>
      </c>
      <c r="HN97" s="276">
        <f t="shared" si="405"/>
        <v>69.136368889792408</v>
      </c>
      <c r="HO97" s="276">
        <f t="shared" si="406"/>
        <v>86.1398548128263</v>
      </c>
      <c r="HP97" s="276">
        <f t="shared" si="407"/>
        <v>103.03318569737016</v>
      </c>
      <c r="HQ97" s="276">
        <f t="shared" si="408"/>
        <v>119.81707516959213</v>
      </c>
      <c r="HR97" s="276">
        <f t="shared" si="409"/>
        <v>130.84947200862413</v>
      </c>
      <c r="HS97" s="276">
        <f t="shared" si="410"/>
        <v>156.03292415623309</v>
      </c>
      <c r="HT97" s="276">
        <f t="shared" si="411"/>
        <v>180.98967591874327</v>
      </c>
      <c r="HU97" s="276">
        <f t="shared" si="412"/>
        <v>205.72176804355905</v>
      </c>
      <c r="HV97" s="276">
        <f t="shared" si="413"/>
        <v>230.23122290736191</v>
      </c>
      <c r="HW97" s="276">
        <f t="shared" si="414"/>
        <v>225.41904248296558</v>
      </c>
      <c r="HX97" s="276">
        <f t="shared" si="415"/>
        <v>243.28540443473133</v>
      </c>
      <c r="HY97" s="276">
        <f t="shared" si="416"/>
        <v>260.88990629643223</v>
      </c>
      <c r="HZ97" s="276">
        <f t="shared" si="417"/>
        <v>278.23638604621709</v>
      </c>
      <c r="IA97" s="277">
        <f t="shared" si="418"/>
        <v>295.32862541053066</v>
      </c>
      <c r="IB97" s="276">
        <f t="shared" si="419"/>
        <v>0</v>
      </c>
      <c r="IC97" s="276">
        <f t="shared" si="420"/>
        <v>8.4018584055935914</v>
      </c>
      <c r="ID97" s="276">
        <f t="shared" si="421"/>
        <v>16.727495436648557</v>
      </c>
      <c r="IE97" s="276">
        <f t="shared" si="422"/>
        <v>24.97760257088995</v>
      </c>
      <c r="IF97" s="276">
        <f t="shared" si="423"/>
        <v>33.152865012980357</v>
      </c>
      <c r="IG97" s="276">
        <f t="shared" si="424"/>
        <v>49.332025654647268</v>
      </c>
      <c r="IH97" s="276">
        <f t="shared" si="425"/>
        <v>65.530574583565453</v>
      </c>
      <c r="II97" s="276">
        <f t="shared" si="426"/>
        <v>81.627594382518723</v>
      </c>
      <c r="IJ97" s="276">
        <f t="shared" si="427"/>
        <v>97.623721414941656</v>
      </c>
      <c r="IK97" s="276">
        <f t="shared" si="428"/>
        <v>113.51958805567537</v>
      </c>
      <c r="IL97" s="276">
        <f t="shared" si="429"/>
        <v>124.30934895065727</v>
      </c>
      <c r="IM97" s="276">
        <f t="shared" si="430"/>
        <v>148.37606195231672</v>
      </c>
      <c r="IN97" s="276">
        <f t="shared" si="431"/>
        <v>172.26322442098015</v>
      </c>
      <c r="IO97" s="276">
        <f t="shared" si="432"/>
        <v>195.97217589952143</v>
      </c>
      <c r="IP97" s="276">
        <f t="shared" si="433"/>
        <v>219.50424593710915</v>
      </c>
      <c r="IQ97" s="276">
        <f t="shared" si="434"/>
        <v>216.5063573153277</v>
      </c>
      <c r="IR97" s="276">
        <f t="shared" si="435"/>
        <v>234.6927401550922</v>
      </c>
      <c r="IS97" s="276">
        <f t="shared" si="436"/>
        <v>252.71286364723898</v>
      </c>
      <c r="IT97" s="276">
        <f t="shared" si="437"/>
        <v>270.56824772956514</v>
      </c>
      <c r="IU97" s="277">
        <f t="shared" si="438"/>
        <v>288.26039844464356</v>
      </c>
      <c r="IV97" s="74">
        <f t="shared" si="261"/>
        <v>2.5613164032620555</v>
      </c>
      <c r="IW97" s="275">
        <f t="shared" si="262"/>
        <v>14.169924602515181</v>
      </c>
      <c r="IX97" s="275">
        <f t="shared" si="263"/>
        <v>34.952868028302717</v>
      </c>
      <c r="IY97" s="275">
        <f t="shared" si="264"/>
        <v>58.094047314121426</v>
      </c>
      <c r="IZ97" s="275">
        <f t="shared" si="265"/>
        <v>17.228036344693319</v>
      </c>
      <c r="JA97" s="275">
        <f t="shared" si="266"/>
        <v>27.444539087050345</v>
      </c>
      <c r="JB97" s="74">
        <f t="shared" si="267"/>
        <v>2.5677410964260337</v>
      </c>
      <c r="JC97" s="275">
        <f t="shared" si="268"/>
        <v>14.198924563528895</v>
      </c>
      <c r="JD97" s="275">
        <f t="shared" si="269"/>
        <v>35.107793704399739</v>
      </c>
      <c r="JE97" s="275">
        <f t="shared" si="270"/>
        <v>59.144069822197039</v>
      </c>
      <c r="JF97" s="275">
        <f t="shared" si="271"/>
        <v>17.291486454784888</v>
      </c>
      <c r="JG97" s="275">
        <f t="shared" si="272"/>
        <v>27.754632296637926</v>
      </c>
      <c r="JH97" s="524">
        <f t="shared" si="273"/>
        <v>1299.57267705093</v>
      </c>
      <c r="JI97" s="525">
        <f t="shared" si="274"/>
        <v>2558.7111917038214</v>
      </c>
      <c r="JJ97" s="524">
        <f t="shared" si="275"/>
        <v>1234.7765546866044</v>
      </c>
      <c r="JK97" s="525">
        <f t="shared" si="276"/>
        <v>2452.4630533395111</v>
      </c>
      <c r="JL97" s="524">
        <f t="shared" si="277"/>
        <v>2534.3492317375344</v>
      </c>
      <c r="JM97" s="525">
        <f t="shared" si="278"/>
        <v>5011.1742450433321</v>
      </c>
      <c r="JN97" s="7">
        <f t="shared" si="439"/>
        <v>19.813935898993282</v>
      </c>
      <c r="JO97" s="7">
        <f t="shared" si="440"/>
        <v>49.58803346372116</v>
      </c>
    </row>
    <row r="98" spans="1:275" s="3" customFormat="1" ht="13.5" customHeight="1" x14ac:dyDescent="0.2">
      <c r="A98" s="3" t="str">
        <f>'2021 estimates'!B98</f>
        <v>Ireland</v>
      </c>
      <c r="B98" s="3" t="str">
        <f>VLOOKUP(A98,'2021 estimates'!$B$4:$C$218,2)</f>
        <v>EUR</v>
      </c>
      <c r="C98" s="371" t="str">
        <f>VLOOKUP(A98,'2021 estimates'!$B$4:$F$218,4,FALSE)</f>
        <v>Europe &amp; Central Asia</v>
      </c>
      <c r="D98" s="695">
        <f>'2021 estimates'!Q98</f>
        <v>2.8290424748117098</v>
      </c>
      <c r="E98" s="4">
        <f>'2021 estimates'!R98</f>
        <v>1.995605385349204</v>
      </c>
      <c r="F98" s="47">
        <f>1000*'2021 estimates'!G98/5</f>
        <v>31260.400000000001</v>
      </c>
      <c r="G98" s="47">
        <f t="shared" si="279"/>
        <v>31260.400000000001</v>
      </c>
      <c r="H98" s="47">
        <f>1000*'2021 estimates'!H98/5</f>
        <v>36375.800000000003</v>
      </c>
      <c r="I98" s="47">
        <f>1000*'2021 estimates'!I98/5</f>
        <v>37060.199999999997</v>
      </c>
      <c r="J98" s="47">
        <f>1000*'2021 estimates'!J98/5</f>
        <v>32852</v>
      </c>
      <c r="K98" s="47">
        <f>1000*'2021 estimates'!K98/5</f>
        <v>29438</v>
      </c>
      <c r="L98" s="73">
        <f t="shared" si="280"/>
        <v>29438</v>
      </c>
      <c r="M98" s="47">
        <f>1000*'2021 estimates'!L98/5</f>
        <v>34423.800000000003</v>
      </c>
      <c r="N98" s="47">
        <f>1000*'2021 estimates'!M98/5</f>
        <v>35489.199999999997</v>
      </c>
      <c r="O98" s="47">
        <f>1000*'2021 estimates'!N98/5</f>
        <v>31637.200000000001</v>
      </c>
      <c r="P98" s="22">
        <v>0</v>
      </c>
      <c r="Q98" s="124">
        <f>IF('2021 estimates'!AD98&lt;&gt;"",'2021 estimates'!AD98*5/4,IF('2021 estimates'!AL98&lt;&gt;"",'2021 estimates'!AL98*15/14,'2021 estimates'!AN98*15/14))/100000</f>
        <v>2.2125000000000001E-4</v>
      </c>
      <c r="R98" s="124">
        <f>IF('2021 estimates'!AE98&lt;&gt;"",'2021 estimates'!AE98,IF('2021 estimates'!AL98&lt;&gt;"",'2021 estimates'!AL98*15/14,'2021 estimates'!AN98*15/14))/100000</f>
        <v>3.0199999999999997E-4</v>
      </c>
      <c r="S98" s="124">
        <f>IF('2021 estimates'!AF98&lt;&gt;"",'2021 estimates'!AF98,IF('2021 estimates'!AL98&lt;&gt;"",'2021 estimates'!AL98*15/14,'2021 estimates'!AN98*15/14))/100000</f>
        <v>3.5600000000000003E-4</v>
      </c>
      <c r="T98" s="124">
        <f>IF('2021 estimates'!AG98&lt;&gt;"",'2021 estimates'!AG98,'2021 estimates'!$AP98)/100000</f>
        <v>2.1086978095273E-4</v>
      </c>
      <c r="U98" s="22">
        <v>0</v>
      </c>
      <c r="V98" s="124">
        <f>IF('2021 estimates'!AH98&lt;&gt;"",'2021 estimates'!AH98*5/4,IF('2021 estimates'!AM98&lt;&gt;"",'2021 estimates'!AM98*15/14,'2021 estimates'!AN98*15/14))/100000</f>
        <v>2.1625E-4</v>
      </c>
      <c r="W98" s="124">
        <f>IF('2021 estimates'!AI98&lt;&gt;"",'2021 estimates'!AI98,IF('2021 estimates'!AM98&lt;&gt;"",'2021 estimates'!AM98*15/14,'2021 estimates'!AN98*15/14))/100000</f>
        <v>3.0699999999999998E-4</v>
      </c>
      <c r="X98" s="124">
        <f>IF('2021 estimates'!AJ98&lt;&gt;"",'2021 estimates'!AJ98,IF('2021 estimates'!AM98&lt;&gt;"",'2021 estimates'!AM98*15/14,'2021 estimates'!AN98*15/14))/100000</f>
        <v>3.3600000000000004E-4</v>
      </c>
      <c r="Y98" s="124">
        <f>IF('2021 estimates'!AK98&lt;&gt;"",'2021 estimates'!AK98,'2021 estimates'!$AQ98)/100000</f>
        <v>2.063186346012322E-4</v>
      </c>
      <c r="Z98" s="81">
        <f>VLOOKUP($A98,'Mortality-WHO Global Health Obs'!$B$3:$Q$218,7,FALSE)</f>
        <v>2.7299999999999998E-3</v>
      </c>
      <c r="AA98" s="82">
        <f>VLOOKUP($A98,'Mortality-WHO Global Health Obs'!$B$3:$Q$218,9,FALSE)</f>
        <v>1.2E-4</v>
      </c>
      <c r="AB98" s="82">
        <f>VLOOKUP($A98,'Mortality-WHO Global Health Obs'!$B$3:$Q$218,11,FALSE)</f>
        <v>9.0000000000000006E-5</v>
      </c>
      <c r="AC98" s="82">
        <f>VLOOKUP($A98,'Mortality-WHO Global Health Obs'!$B$3:$Q$218,13,FALSE)</f>
        <v>1.2E-4</v>
      </c>
      <c r="AD98" s="82">
        <f>VLOOKUP($A98,'Mortality-WHO Global Health Obs'!$B$3:$Q$218,15,FALSE)</f>
        <v>3.4000000000000002E-4</v>
      </c>
      <c r="AE98" s="81">
        <f>VLOOKUP($A98,'Mortality-WHO Global Health Obs'!$B$3:$Q$218,8,FALSE)</f>
        <v>2.2300000000000002E-3</v>
      </c>
      <c r="AF98" s="82">
        <f>VLOOKUP($A98,'Mortality-WHO Global Health Obs'!$B$3:$Q$218,10,FALSE)</f>
        <v>9.0000000000000006E-5</v>
      </c>
      <c r="AG98" s="82">
        <f>VLOOKUP($A98,'Mortality-WHO Global Health Obs'!$B$3:$Q$218,12,FALSE)</f>
        <v>9.0000000000000006E-5</v>
      </c>
      <c r="AH98" s="82">
        <f>VLOOKUP($A98,'Mortality-WHO Global Health Obs'!$B$3:$Q$218,14,FALSE)</f>
        <v>6.0000000000000002E-5</v>
      </c>
      <c r="AI98" s="82">
        <f>VLOOKUP($A98,'Mortality-WHO Global Health Obs'!$B$3:$Q$218,16,FALSE)</f>
        <v>1.6000000000000001E-4</v>
      </c>
      <c r="AJ98" s="81">
        <f t="shared" si="281"/>
        <v>5.4480027020033265E-3</v>
      </c>
      <c r="AK98" s="82">
        <f t="shared" si="281"/>
        <v>2.3947264624190449E-4</v>
      </c>
      <c r="AL98" s="82">
        <f t="shared" si="281"/>
        <v>1.7960448468142836E-4</v>
      </c>
      <c r="AM98" s="82">
        <f t="shared" si="281"/>
        <v>2.3947264624190449E-4</v>
      </c>
      <c r="AN98" s="82">
        <f t="shared" si="281"/>
        <v>6.7850583101872934E-4</v>
      </c>
      <c r="AO98" s="81">
        <f t="shared" si="257"/>
        <v>4.4502000093287249E-3</v>
      </c>
      <c r="AP98" s="82">
        <f t="shared" si="257"/>
        <v>1.7960448468142836E-4</v>
      </c>
      <c r="AQ98" s="82">
        <f t="shared" si="257"/>
        <v>1.7960448468142836E-4</v>
      </c>
      <c r="AR98" s="82">
        <f t="shared" si="257"/>
        <v>1.1973632312095224E-4</v>
      </c>
      <c r="AS98" s="82">
        <f t="shared" si="257"/>
        <v>3.1929686165587268E-4</v>
      </c>
      <c r="AT98" s="272">
        <f t="shared" si="258"/>
        <v>0</v>
      </c>
      <c r="AU98" s="266">
        <f t="shared" si="248"/>
        <v>6.916363500000001</v>
      </c>
      <c r="AV98" s="266">
        <f t="shared" si="249"/>
        <v>10.9854916</v>
      </c>
      <c r="AW98" s="266">
        <f t="shared" si="250"/>
        <v>13.193431200000001</v>
      </c>
      <c r="AX98" s="266">
        <f t="shared" si="251"/>
        <v>6.9274940438590864</v>
      </c>
      <c r="AY98" s="272">
        <f t="shared" si="259"/>
        <v>0</v>
      </c>
      <c r="AZ98" s="266">
        <f t="shared" si="252"/>
        <v>6.3659675</v>
      </c>
      <c r="BA98" s="266">
        <f t="shared" si="253"/>
        <v>10.5681066</v>
      </c>
      <c r="BB98" s="266">
        <f t="shared" si="254"/>
        <v>11.9243712</v>
      </c>
      <c r="BC98" s="266">
        <f t="shared" si="255"/>
        <v>6.5273439066061032</v>
      </c>
      <c r="BD98" s="74">
        <f t="shared" si="260"/>
        <v>0</v>
      </c>
      <c r="BE98" s="515">
        <f t="shared" si="282"/>
        <v>0</v>
      </c>
      <c r="BF98" s="515">
        <f t="shared" si="283"/>
        <v>6.9155354592156595</v>
      </c>
      <c r="BG98" s="515">
        <f t="shared" si="284"/>
        <v>13.829415035132012</v>
      </c>
      <c r="BH98" s="515">
        <f t="shared" si="285"/>
        <v>20.741639124240336</v>
      </c>
      <c r="BI98" s="515">
        <f t="shared" si="286"/>
        <v>32.177169589587173</v>
      </c>
      <c r="BJ98" s="515">
        <f t="shared" si="287"/>
        <v>43.155896111383008</v>
      </c>
      <c r="BK98" s="515">
        <f t="shared" si="288"/>
        <v>54.132650981723458</v>
      </c>
      <c r="BL98" s="515">
        <f t="shared" si="289"/>
        <v>65.10743455469418</v>
      </c>
      <c r="BM98" s="515">
        <f t="shared" si="290"/>
        <v>76.080247184317216</v>
      </c>
      <c r="BN98" s="515">
        <f t="shared" si="291"/>
        <v>88.688929917134644</v>
      </c>
      <c r="BO98" s="515">
        <f t="shared" si="292"/>
        <v>101.85954554341573</v>
      </c>
      <c r="BP98" s="515">
        <f t="shared" si="293"/>
        <v>115.02700754513864</v>
      </c>
      <c r="BQ98" s="515">
        <f t="shared" si="294"/>
        <v>128.19131667741976</v>
      </c>
      <c r="BR98" s="515">
        <f t="shared" si="295"/>
        <v>141.3524736951947</v>
      </c>
      <c r="BS98" s="515">
        <f t="shared" si="296"/>
        <v>136.96575484514187</v>
      </c>
      <c r="BT98" s="515">
        <f t="shared" si="297"/>
        <v>143.7979989706038</v>
      </c>
      <c r="BU98" s="515">
        <f t="shared" si="298"/>
        <v>150.62560895091272</v>
      </c>
      <c r="BV98" s="515">
        <f t="shared" si="299"/>
        <v>157.44858792929665</v>
      </c>
      <c r="BW98" s="516">
        <f t="shared" si="300"/>
        <v>164.26693904685163</v>
      </c>
      <c r="BX98" s="515">
        <v>0</v>
      </c>
      <c r="BY98" s="515">
        <f t="shared" si="301"/>
        <v>0</v>
      </c>
      <c r="BZ98" s="515">
        <f t="shared" si="302"/>
        <v>6.3653958731787386</v>
      </c>
      <c r="CA98" s="515">
        <f t="shared" si="303"/>
        <v>12.729648595372476</v>
      </c>
      <c r="CB98" s="515">
        <f t="shared" si="304"/>
        <v>19.092758371877821</v>
      </c>
      <c r="CC98" s="515">
        <f t="shared" si="305"/>
        <v>29.765893623831257</v>
      </c>
      <c r="CD98" s="515">
        <f t="shared" si="306"/>
        <v>40.327705661458623</v>
      </c>
      <c r="CE98" s="515">
        <f t="shared" si="307"/>
        <v>50.887620920617728</v>
      </c>
      <c r="CF98" s="515">
        <f t="shared" si="308"/>
        <v>61.4456397419479</v>
      </c>
      <c r="CG98" s="515">
        <f t="shared" si="309"/>
        <v>72.001762466027287</v>
      </c>
      <c r="CH98" s="515">
        <f t="shared" si="310"/>
        <v>85.111057471832169</v>
      </c>
      <c r="CI98" s="515">
        <f t="shared" si="311"/>
        <v>97.02452454939484</v>
      </c>
      <c r="CJ98" s="515">
        <f t="shared" si="312"/>
        <v>108.93656523761103</v>
      </c>
      <c r="CK98" s="515">
        <f t="shared" si="313"/>
        <v>120.84717970726115</v>
      </c>
      <c r="CL98" s="515">
        <f t="shared" si="314"/>
        <v>132.75636812910511</v>
      </c>
      <c r="CM98" s="515">
        <f t="shared" si="315"/>
        <v>128.9622768322688</v>
      </c>
      <c r="CN98" s="515">
        <f t="shared" si="316"/>
        <v>135.44740814793073</v>
      </c>
      <c r="CO98" s="515">
        <f t="shared" si="317"/>
        <v>141.9304691120621</v>
      </c>
      <c r="CP98" s="515">
        <f t="shared" si="318"/>
        <v>148.41146038561413</v>
      </c>
      <c r="CQ98" s="516">
        <f t="shared" si="319"/>
        <v>154.89038262932704</v>
      </c>
      <c r="CR98" s="515">
        <f t="shared" si="320"/>
        <v>0</v>
      </c>
      <c r="CS98" s="515">
        <f t="shared" si="321"/>
        <v>3.4581817500000005</v>
      </c>
      <c r="CT98" s="515">
        <f t="shared" si="322"/>
        <v>10.373717209215659</v>
      </c>
      <c r="CU98" s="515">
        <f t="shared" si="323"/>
        <v>17.287596785132013</v>
      </c>
      <c r="CV98" s="515">
        <f t="shared" si="324"/>
        <v>24.199820874240338</v>
      </c>
      <c r="CW98" s="515">
        <f t="shared" si="325"/>
        <v>37.669915389587175</v>
      </c>
      <c r="CX98" s="515">
        <f t="shared" si="326"/>
        <v>48.64864191138301</v>
      </c>
      <c r="CY98" s="515">
        <f t="shared" si="327"/>
        <v>59.62539678172346</v>
      </c>
      <c r="CZ98" s="515">
        <f t="shared" si="328"/>
        <v>70.600180354694174</v>
      </c>
      <c r="DA98" s="515">
        <f t="shared" si="329"/>
        <v>81.57299298431721</v>
      </c>
      <c r="DB98" s="515">
        <f t="shared" si="330"/>
        <v>95.28564551713464</v>
      </c>
      <c r="DC98" s="515">
        <f t="shared" si="331"/>
        <v>108.45626114341573</v>
      </c>
      <c r="DD98" s="515">
        <f t="shared" si="332"/>
        <v>121.62372314513864</v>
      </c>
      <c r="DE98" s="515">
        <f t="shared" si="333"/>
        <v>134.78803227741977</v>
      </c>
      <c r="DF98" s="515">
        <f t="shared" si="334"/>
        <v>147.94918929519471</v>
      </c>
      <c r="DG98" s="515">
        <f t="shared" si="335"/>
        <v>140.42950186707142</v>
      </c>
      <c r="DH98" s="515">
        <f t="shared" si="336"/>
        <v>147.26174599253335</v>
      </c>
      <c r="DI98" s="515">
        <f t="shared" si="337"/>
        <v>154.08935597284227</v>
      </c>
      <c r="DJ98" s="515">
        <f t="shared" si="338"/>
        <v>160.9123349512262</v>
      </c>
      <c r="DK98" s="516">
        <f t="shared" si="339"/>
        <v>167.73068606878118</v>
      </c>
      <c r="DL98" s="515">
        <f t="shared" si="340"/>
        <v>0</v>
      </c>
      <c r="DM98" s="515">
        <f t="shared" si="341"/>
        <v>3.18298375</v>
      </c>
      <c r="DN98" s="515">
        <f t="shared" si="342"/>
        <v>9.5483796231787395</v>
      </c>
      <c r="DO98" s="515">
        <f t="shared" si="343"/>
        <v>15.912632345372476</v>
      </c>
      <c r="DP98" s="515">
        <f t="shared" si="344"/>
        <v>22.275742121877819</v>
      </c>
      <c r="DQ98" s="515">
        <f t="shared" si="345"/>
        <v>35.049946923831257</v>
      </c>
      <c r="DR98" s="515">
        <f t="shared" si="346"/>
        <v>45.611758961458619</v>
      </c>
      <c r="DS98" s="515">
        <f t="shared" si="347"/>
        <v>56.171674220617732</v>
      </c>
      <c r="DT98" s="515">
        <f t="shared" si="348"/>
        <v>66.729693041947897</v>
      </c>
      <c r="DU98" s="515">
        <f t="shared" si="349"/>
        <v>77.285815766027284</v>
      </c>
      <c r="DV98" s="515">
        <f t="shared" si="350"/>
        <v>91.073243071832167</v>
      </c>
      <c r="DW98" s="515">
        <f t="shared" si="351"/>
        <v>102.98671014939484</v>
      </c>
      <c r="DX98" s="515">
        <f t="shared" si="352"/>
        <v>114.89875083761103</v>
      </c>
      <c r="DY98" s="515">
        <f t="shared" si="353"/>
        <v>126.80936530726115</v>
      </c>
      <c r="DZ98" s="515">
        <f t="shared" si="354"/>
        <v>138.71855372910511</v>
      </c>
      <c r="EA98" s="515">
        <f t="shared" si="355"/>
        <v>132.22594878557186</v>
      </c>
      <c r="EB98" s="515">
        <f t="shared" si="356"/>
        <v>138.71108010123379</v>
      </c>
      <c r="EC98" s="515">
        <f t="shared" si="357"/>
        <v>145.19414106536516</v>
      </c>
      <c r="ED98" s="515">
        <f t="shared" si="358"/>
        <v>151.67513233891719</v>
      </c>
      <c r="EE98" s="516">
        <f t="shared" si="359"/>
        <v>158.1540545826301</v>
      </c>
      <c r="EF98" s="276">
        <f t="shared" si="360"/>
        <v>0</v>
      </c>
      <c r="EG98" s="276">
        <f t="shared" si="361"/>
        <v>8.2804078434186895E-4</v>
      </c>
      <c r="EH98" s="276">
        <f t="shared" si="362"/>
        <v>2.4839240836487778E-3</v>
      </c>
      <c r="EI98" s="276">
        <f t="shared" si="363"/>
        <v>4.1394108916764372E-3</v>
      </c>
      <c r="EJ98" s="276">
        <f t="shared" si="364"/>
        <v>5.7945013033622941E-3</v>
      </c>
      <c r="EK98" s="276">
        <f t="shared" si="365"/>
        <v>6.7650782041634517E-3</v>
      </c>
      <c r="EL98" s="276">
        <f t="shared" si="366"/>
        <v>8.7367296595474656E-3</v>
      </c>
      <c r="EM98" s="276">
        <f t="shared" si="367"/>
        <v>1.07080270292865E-2</v>
      </c>
      <c r="EN98" s="276">
        <f t="shared" si="368"/>
        <v>1.2678970376970217E-2</v>
      </c>
      <c r="EO98" s="276">
        <f t="shared" si="369"/>
        <v>1.4649559766176852E-2</v>
      </c>
      <c r="EP98" s="276">
        <f t="shared" si="370"/>
        <v>2.2815573718914413E-2</v>
      </c>
      <c r="EQ98" s="276">
        <f t="shared" si="371"/>
        <v>2.5969198277094752E-2</v>
      </c>
      <c r="ER98" s="276">
        <f t="shared" si="372"/>
        <v>2.9122067718875363E-2</v>
      </c>
      <c r="ES98" s="276">
        <f t="shared" si="373"/>
        <v>3.2274182225064313E-2</v>
      </c>
      <c r="ET98" s="276">
        <f t="shared" si="374"/>
        <v>3.5425541976426389E-2</v>
      </c>
      <c r="EU98" s="276">
        <f t="shared" si="375"/>
        <v>9.5249918397159655E-2</v>
      </c>
      <c r="EV98" s="276">
        <f t="shared" si="376"/>
        <v>9.9884063550189778E-2</v>
      </c>
      <c r="EW98" s="276">
        <f t="shared" si="377"/>
        <v>0.10451506547518165</v>
      </c>
      <c r="EX98" s="276">
        <f t="shared" si="378"/>
        <v>0.10914292630411046</v>
      </c>
      <c r="EY98" s="277">
        <f t="shared" si="379"/>
        <v>0.11376764816750531</v>
      </c>
      <c r="EZ98" s="276">
        <f t="shared" si="380"/>
        <v>0</v>
      </c>
      <c r="FA98" s="276">
        <f t="shared" si="381"/>
        <v>5.7162682126128954E-4</v>
      </c>
      <c r="FB98" s="276">
        <f t="shared" si="382"/>
        <v>1.7147778062623577E-3</v>
      </c>
      <c r="FC98" s="276">
        <f t="shared" si="383"/>
        <v>2.8577234946564989E-3</v>
      </c>
      <c r="FD98" s="276">
        <f t="shared" si="384"/>
        <v>4.000463923312594E-3</v>
      </c>
      <c r="FE98" s="276">
        <f t="shared" si="385"/>
        <v>6.2945623726312072E-3</v>
      </c>
      <c r="FF98" s="276">
        <f t="shared" si="386"/>
        <v>8.1913408408933065E-3</v>
      </c>
      <c r="FG98" s="276">
        <f t="shared" si="387"/>
        <v>1.0087778669827152E-2</v>
      </c>
      <c r="FH98" s="276">
        <f t="shared" si="388"/>
        <v>1.1983875920607597E-2</v>
      </c>
      <c r="FI98" s="276">
        <f t="shared" si="389"/>
        <v>1.3879632654398514E-2</v>
      </c>
      <c r="FJ98" s="276">
        <f t="shared" si="390"/>
        <v>1.0904122437325858E-2</v>
      </c>
      <c r="FK98" s="276">
        <f t="shared" si="391"/>
        <v>1.2330511783803105E-2</v>
      </c>
      <c r="FL98" s="276">
        <f t="shared" si="392"/>
        <v>1.3756730349889177E-2</v>
      </c>
      <c r="FM98" s="276">
        <f t="shared" si="393"/>
        <v>1.5182778156031468E-2</v>
      </c>
      <c r="FN98" s="276">
        <f t="shared" si="394"/>
        <v>1.660865522267492E-2</v>
      </c>
      <c r="FO98" s="276">
        <f t="shared" si="395"/>
        <v>4.2212590944170361E-2</v>
      </c>
      <c r="FP98" s="276">
        <f t="shared" si="396"/>
        <v>4.428294247472514E-2</v>
      </c>
      <c r="FQ98" s="276">
        <f t="shared" si="397"/>
        <v>4.6352633054059122E-2</v>
      </c>
      <c r="FR98" s="276">
        <f t="shared" si="398"/>
        <v>4.8421662893178286E-2</v>
      </c>
      <c r="FS98" s="277">
        <f t="shared" si="399"/>
        <v>5.0490032203021208E-2</v>
      </c>
      <c r="FT98" s="74">
        <f>SUM($EF98:EF98)</f>
        <v>0</v>
      </c>
      <c r="FU98" s="276">
        <f>SUM($EF98:EG98)</f>
        <v>8.2804078434186895E-4</v>
      </c>
      <c r="FV98" s="276">
        <f>SUM($EF98:EH98)</f>
        <v>3.3119648679906469E-3</v>
      </c>
      <c r="FW98" s="276">
        <f>SUM($EF98:EI98)</f>
        <v>7.4513757596670841E-3</v>
      </c>
      <c r="FX98" s="276">
        <f>SUM($EF98:EJ98)</f>
        <v>1.3245877063029378E-2</v>
      </c>
      <c r="FY98" s="276">
        <f>SUM($EF98:EK98)</f>
        <v>2.0010955267192831E-2</v>
      </c>
      <c r="FZ98" s="276">
        <f>SUM($EF98:EL98)</f>
        <v>2.8747684926740298E-2</v>
      </c>
      <c r="GA98" s="276">
        <f>SUM($EF98:EM98)</f>
        <v>3.9455711956026797E-2</v>
      </c>
      <c r="GB98" s="276">
        <f>SUM($EF98:EN98)</f>
        <v>5.2134682332997014E-2</v>
      </c>
      <c r="GC98" s="276">
        <f>SUM($EF98:EO98)</f>
        <v>6.6784242099173871E-2</v>
      </c>
      <c r="GD98" s="276">
        <f>SUM($EF98:EP98)</f>
        <v>8.9599815818088291E-2</v>
      </c>
      <c r="GE98" s="276">
        <f>SUM($EF98:EQ98)</f>
        <v>0.11556901409518304</v>
      </c>
      <c r="GF98" s="276">
        <f>SUM($EF98:ER98)</f>
        <v>0.1446910818140584</v>
      </c>
      <c r="GG98" s="276">
        <f>SUM($EF98:ES98)</f>
        <v>0.17696526403912272</v>
      </c>
      <c r="GH98" s="276">
        <f>SUM($EF98:ET98)</f>
        <v>0.21239080601554911</v>
      </c>
      <c r="GI98" s="276">
        <f>SUM($EF98:EU98)</f>
        <v>0.30764072441270873</v>
      </c>
      <c r="GJ98" s="276">
        <f>SUM($EF98:EV98)</f>
        <v>0.40752478796289848</v>
      </c>
      <c r="GK98" s="276">
        <f>SUM($EF98:EW98)</f>
        <v>0.51203985343808012</v>
      </c>
      <c r="GL98" s="276">
        <f>SUM($EF98:EX98)</f>
        <v>0.6211827797421906</v>
      </c>
      <c r="GM98" s="276">
        <f>SUM($EF98:EY98)</f>
        <v>0.73495042790969589</v>
      </c>
      <c r="GN98" s="74">
        <f>SUM($EZ98:EZ98)</f>
        <v>0</v>
      </c>
      <c r="GO98" s="276">
        <f>SUM($EZ98:FA98)</f>
        <v>5.7162682126128954E-4</v>
      </c>
      <c r="GP98" s="276">
        <f>SUM($EZ98:FB98)</f>
        <v>2.2864046275236473E-3</v>
      </c>
      <c r="GQ98" s="276">
        <f>SUM($EZ98:FC98)</f>
        <v>5.1441281221801458E-3</v>
      </c>
      <c r="GR98" s="276">
        <f>SUM($EZ98:FD98)</f>
        <v>9.1445920454927398E-3</v>
      </c>
      <c r="GS98" s="276">
        <f>SUM($EZ98:FE98)</f>
        <v>1.5439154418123947E-2</v>
      </c>
      <c r="GT98" s="276">
        <f>SUM($EZ98:FF98)</f>
        <v>2.3630495259017253E-2</v>
      </c>
      <c r="GU98" s="276">
        <f>SUM($EZ98:FG98)</f>
        <v>3.3718273928844404E-2</v>
      </c>
      <c r="GV98" s="276">
        <f>SUM($EZ98:FH98)</f>
        <v>4.5702149849451999E-2</v>
      </c>
      <c r="GW98" s="276">
        <f>SUM($EZ98:FI98)</f>
        <v>5.9581782503850517E-2</v>
      </c>
      <c r="GX98" s="276">
        <f>SUM($EZ98:FJ98)</f>
        <v>7.0485904941176375E-2</v>
      </c>
      <c r="GY98" s="276">
        <f>SUM($EZ98:FK98)</f>
        <v>8.2816416724979483E-2</v>
      </c>
      <c r="GZ98" s="276">
        <f>SUM($EZ98:FL98)</f>
        <v>9.6573147074868665E-2</v>
      </c>
      <c r="HA98" s="276">
        <f>SUM($EZ98:FM98)</f>
        <v>0.11175592523090014</v>
      </c>
      <c r="HB98" s="276">
        <f>SUM($EZ98:FN98)</f>
        <v>0.12836458045357507</v>
      </c>
      <c r="HC98" s="276">
        <f>SUM($EZ98:FO98)</f>
        <v>0.17057717139774542</v>
      </c>
      <c r="HD98" s="276">
        <f>SUM($EZ98:FP98)</f>
        <v>0.21486011387247056</v>
      </c>
      <c r="HE98" s="276">
        <f>SUM($EZ98:FQ98)</f>
        <v>0.26121274692652968</v>
      </c>
      <c r="HF98" s="276">
        <f>SUM($EZ98:FR98)</f>
        <v>0.30963440981970797</v>
      </c>
      <c r="HG98" s="277">
        <f>SUM($EZ98:FS98)</f>
        <v>0.3601244420227292</v>
      </c>
      <c r="HH98" s="74">
        <f t="shared" si="644"/>
        <v>0</v>
      </c>
      <c r="HI98" s="276">
        <f t="shared" si="400"/>
        <v>6.9155354592156595</v>
      </c>
      <c r="HJ98" s="276">
        <f t="shared" si="401"/>
        <v>13.829415035132012</v>
      </c>
      <c r="HK98" s="276">
        <f t="shared" si="402"/>
        <v>20.741639124240336</v>
      </c>
      <c r="HL98" s="276">
        <f t="shared" si="403"/>
        <v>27.652208122936976</v>
      </c>
      <c r="HM98" s="276">
        <f t="shared" si="404"/>
        <v>43.155896111383008</v>
      </c>
      <c r="HN98" s="276">
        <f t="shared" si="405"/>
        <v>54.132650981723458</v>
      </c>
      <c r="HO98" s="276">
        <f t="shared" si="406"/>
        <v>65.10743455469418</v>
      </c>
      <c r="HP98" s="276">
        <f t="shared" si="407"/>
        <v>76.080247184317216</v>
      </c>
      <c r="HQ98" s="276">
        <f t="shared" si="408"/>
        <v>87.051089224551049</v>
      </c>
      <c r="HR98" s="276">
        <f t="shared" si="409"/>
        <v>101.85954554341573</v>
      </c>
      <c r="HS98" s="276">
        <f t="shared" si="410"/>
        <v>115.02700754513864</v>
      </c>
      <c r="HT98" s="276">
        <f t="shared" si="411"/>
        <v>128.19131667741976</v>
      </c>
      <c r="HU98" s="276">
        <f t="shared" si="412"/>
        <v>141.3524736951947</v>
      </c>
      <c r="HV98" s="276">
        <f t="shared" si="413"/>
        <v>154.51047935321827</v>
      </c>
      <c r="HW98" s="276">
        <f t="shared" si="414"/>
        <v>143.7979989706038</v>
      </c>
      <c r="HX98" s="276">
        <f t="shared" si="415"/>
        <v>150.62560895091272</v>
      </c>
      <c r="HY98" s="276">
        <f t="shared" si="416"/>
        <v>157.44858792929665</v>
      </c>
      <c r="HZ98" s="276">
        <f t="shared" si="417"/>
        <v>164.26693904685163</v>
      </c>
      <c r="IA98" s="277">
        <f t="shared" si="418"/>
        <v>171.08066544254322</v>
      </c>
      <c r="IB98" s="276">
        <f t="shared" si="419"/>
        <v>0</v>
      </c>
      <c r="IC98" s="276">
        <f t="shared" si="420"/>
        <v>6.3653958731787386</v>
      </c>
      <c r="ID98" s="276">
        <f t="shared" si="421"/>
        <v>12.729648595372476</v>
      </c>
      <c r="IE98" s="276">
        <f t="shared" si="422"/>
        <v>19.092758371877821</v>
      </c>
      <c r="IF98" s="276">
        <f t="shared" si="423"/>
        <v>25.454725407954509</v>
      </c>
      <c r="IG98" s="276">
        <f t="shared" si="424"/>
        <v>40.327705661458623</v>
      </c>
      <c r="IH98" s="276">
        <f t="shared" si="425"/>
        <v>50.887620920617728</v>
      </c>
      <c r="II98" s="276">
        <f t="shared" si="426"/>
        <v>61.4456397419479</v>
      </c>
      <c r="IJ98" s="276">
        <f t="shared" si="427"/>
        <v>72.001762466027287</v>
      </c>
      <c r="IK98" s="276">
        <f t="shared" si="428"/>
        <v>82.555989433372886</v>
      </c>
      <c r="IL98" s="276">
        <f t="shared" si="429"/>
        <v>97.02452454939484</v>
      </c>
      <c r="IM98" s="276">
        <f t="shared" si="430"/>
        <v>108.93656523761103</v>
      </c>
      <c r="IN98" s="276">
        <f t="shared" si="431"/>
        <v>120.84717970726115</v>
      </c>
      <c r="IO98" s="276">
        <f t="shared" si="432"/>
        <v>132.75636812910511</v>
      </c>
      <c r="IP98" s="276">
        <f t="shared" si="433"/>
        <v>144.66413067388243</v>
      </c>
      <c r="IQ98" s="276">
        <f t="shared" si="434"/>
        <v>135.44740814793073</v>
      </c>
      <c r="IR98" s="276">
        <f t="shared" si="435"/>
        <v>141.9304691120621</v>
      </c>
      <c r="IS98" s="276">
        <f t="shared" si="436"/>
        <v>148.41146038561413</v>
      </c>
      <c r="IT98" s="276">
        <f t="shared" si="437"/>
        <v>154.89038262932704</v>
      </c>
      <c r="IU98" s="277">
        <f t="shared" si="438"/>
        <v>161.36723650373011</v>
      </c>
      <c r="IV98" s="74">
        <f t="shared" si="261"/>
        <v>35.38834671344992</v>
      </c>
      <c r="IW98" s="275">
        <f t="shared" si="262"/>
        <v>163.89487419613423</v>
      </c>
      <c r="IX98" s="275">
        <f t="shared" si="263"/>
        <v>328.13101283659842</v>
      </c>
      <c r="IY98" s="275">
        <f t="shared" si="264"/>
        <v>468.86785890752907</v>
      </c>
      <c r="IZ98" s="275">
        <f t="shared" si="265"/>
        <v>175.80474458206086</v>
      </c>
      <c r="JA98" s="275">
        <f t="shared" si="266"/>
        <v>249.07052316342794</v>
      </c>
      <c r="JB98" s="74">
        <f t="shared" si="267"/>
        <v>34.591456990560694</v>
      </c>
      <c r="JC98" s="275">
        <f t="shared" si="268"/>
        <v>163.15669410039192</v>
      </c>
      <c r="JD98" s="275">
        <f t="shared" si="269"/>
        <v>323.73354806320202</v>
      </c>
      <c r="JE98" s="275">
        <f t="shared" si="270"/>
        <v>458.8550674161641</v>
      </c>
      <c r="JF98" s="275">
        <f t="shared" si="271"/>
        <v>173.82723305138487</v>
      </c>
      <c r="JG98" s="275">
        <f t="shared" si="272"/>
        <v>245.0841916425797</v>
      </c>
      <c r="JH98" s="524">
        <f t="shared" si="273"/>
        <v>961.43310001558871</v>
      </c>
      <c r="JI98" s="525">
        <f t="shared" si="274"/>
        <v>1731.595445057096</v>
      </c>
      <c r="JJ98" s="524">
        <f t="shared" si="275"/>
        <v>906.19106755928931</v>
      </c>
      <c r="JK98" s="525">
        <f t="shared" si="276"/>
        <v>1632.0355445022228</v>
      </c>
      <c r="JL98" s="524">
        <f t="shared" si="277"/>
        <v>1867.6241675748779</v>
      </c>
      <c r="JM98" s="525">
        <f t="shared" si="278"/>
        <v>3363.6309895593186</v>
      </c>
      <c r="JN98" s="7">
        <f t="shared" si="439"/>
        <v>0.34075538646912418</v>
      </c>
      <c r="JO98" s="7">
        <f t="shared" si="440"/>
        <v>1.0950748699324251</v>
      </c>
    </row>
    <row r="99" spans="1:275" s="3" customFormat="1" ht="13.5" customHeight="1" x14ac:dyDescent="0.2">
      <c r="A99" s="3" t="str">
        <f>'2021 estimates'!B99</f>
        <v>Isle of Man</v>
      </c>
      <c r="B99" s="3" t="s">
        <v>267</v>
      </c>
      <c r="C99" s="371" t="s">
        <v>716</v>
      </c>
      <c r="D99" s="695">
        <f>'2021 estimates'!Q99</f>
        <v>3.93</v>
      </c>
      <c r="E99" s="4">
        <f>'2021 estimates'!R99</f>
        <v>2.14727874870534</v>
      </c>
      <c r="F99" s="47">
        <f>1000*'2021 estimates'!G99/5</f>
        <v>491.62231051802985</v>
      </c>
      <c r="G99" s="47">
        <f t="shared" ref="G99" si="647">F99</f>
        <v>491.62231051802985</v>
      </c>
      <c r="H99" s="47">
        <f>1000*'2021 estimates'!H99/5</f>
        <v>517.43009221081036</v>
      </c>
      <c r="I99" s="47">
        <f>1000*'2021 estimates'!I99/5</f>
        <v>513.44740985081341</v>
      </c>
      <c r="J99" s="47">
        <f>1000*'2021 estimates'!J99/5</f>
        <v>478.24049778843994</v>
      </c>
      <c r="K99" s="47">
        <f>1000*'2021 estimates'!K99/5</f>
        <v>466.61106529724867</v>
      </c>
      <c r="L99" s="73">
        <f t="shared" ref="L99" si="648">K99</f>
        <v>466.61106529724867</v>
      </c>
      <c r="M99" s="47">
        <f>1000*'2021 estimates'!L99/5</f>
        <v>492.41884699002924</v>
      </c>
      <c r="N99" s="47">
        <f>1000*'2021 estimates'!M99/5</f>
        <v>489.55131569083142</v>
      </c>
      <c r="O99" s="47">
        <f>1000*'2021 estimates'!N99/5</f>
        <v>458.32708598845494</v>
      </c>
      <c r="P99" s="22">
        <v>0</v>
      </c>
      <c r="Q99" s="124">
        <f>IF('2021 estimates'!AD99&lt;&gt;"",'2021 estimates'!AD99*5/4,IF('2021 estimates'!AL99&lt;&gt;"",'2021 estimates'!AL99*15/14,'2021 estimates'!AN99*15/14))/100000</f>
        <v>1.4625E-4</v>
      </c>
      <c r="R99" s="124">
        <f>IF('2021 estimates'!AE99&lt;&gt;"",'2021 estimates'!AE99,IF('2021 estimates'!AL99&lt;&gt;"",'2021 estimates'!AL99*15/14,'2021 estimates'!AN99*15/14))/100000</f>
        <v>2.9100000000000003E-4</v>
      </c>
      <c r="S99" s="124">
        <f>IF('2021 estimates'!AF99&lt;&gt;"",'2021 estimates'!AF99,IF('2021 estimates'!AL99&lt;&gt;"",'2021 estimates'!AL99*15/14,'2021 estimates'!AN99*15/14))/100000</f>
        <v>4.3600000000000003E-4</v>
      </c>
      <c r="T99" s="124">
        <f>IF('2021 estimates'!AG99&lt;&gt;"",'2021 estimates'!AG99,'2021 estimates'!$AP99)/100000</f>
        <v>2.1337291144605378E-4</v>
      </c>
      <c r="U99" s="22">
        <v>0</v>
      </c>
      <c r="V99" s="124">
        <f>IF('2021 estimates'!AH99&lt;&gt;"",'2021 estimates'!AH99*5/4,IF('2021 estimates'!AM99&lt;&gt;"",'2021 estimates'!AM99*15/14,'2021 estimates'!AN99*15/14))/100000</f>
        <v>1.4625E-4</v>
      </c>
      <c r="W99" s="124">
        <f>IF('2021 estimates'!AI99&lt;&gt;"",'2021 estimates'!AI99,IF('2021 estimates'!AM99&lt;&gt;"",'2021 estimates'!AM99*15/14,'2021 estimates'!AN99*15/14))/100000</f>
        <v>2.9100000000000003E-4</v>
      </c>
      <c r="X99" s="124">
        <f>IF('2021 estimates'!AJ99&lt;&gt;"",'2021 estimates'!AJ99,IF('2021 estimates'!AM99&lt;&gt;"",'2021 estimates'!AM99*15/14,'2021 estimates'!AN99*15/14))/100000</f>
        <v>8.25E-5</v>
      </c>
      <c r="Y99" s="124">
        <f>IF('2021 estimates'!AK99&lt;&gt;"",'2021 estimates'!AK99,'2021 estimates'!$AQ99)/100000</f>
        <v>2.1337291144605378E-4</v>
      </c>
      <c r="Z99" s="81">
        <f>VLOOKUP($A99,'Mortality-WHO Global Health Obs'!$B$3:$Q$218,7,FALSE)</f>
        <v>4.0400000000000002E-3</v>
      </c>
      <c r="AA99" s="82">
        <f>VLOOKUP($A99,'Mortality-WHO Global Health Obs'!$B$3:$Q$218,9,FALSE)</f>
        <v>2.1000000000000001E-4</v>
      </c>
      <c r="AB99" s="82">
        <f>VLOOKUP($A99,'Mortality-WHO Global Health Obs'!$B$3:$Q$218,11,FALSE)</f>
        <v>9.0000000000000006E-5</v>
      </c>
      <c r="AC99" s="82">
        <f>VLOOKUP($A99,'Mortality-WHO Global Health Obs'!$B$3:$Q$218,13,FALSE)</f>
        <v>1.1E-4</v>
      </c>
      <c r="AD99" s="82">
        <f>VLOOKUP($A99,'Mortality-WHO Global Health Obs'!$B$3:$Q$218,15,FALSE)</f>
        <v>2.9999999999999997E-4</v>
      </c>
      <c r="AE99" s="81">
        <f>VLOOKUP($A99,'Mortality-WHO Global Health Obs'!$B$3:$Q$218,8,FALSE)</f>
        <v>3.2299999999999998E-3</v>
      </c>
      <c r="AF99" s="82">
        <f>VLOOKUP($A99,'Mortality-WHO Global Health Obs'!$B$3:$Q$218,10,FALSE)</f>
        <v>1.8000000000000001E-4</v>
      </c>
      <c r="AG99" s="82">
        <f>VLOOKUP($A99,'Mortality-WHO Global Health Obs'!$B$3:$Q$218,12,FALSE)</f>
        <v>6.9999999999999994E-5</v>
      </c>
      <c r="AH99" s="82">
        <f>VLOOKUP($A99,'Mortality-WHO Global Health Obs'!$B$3:$Q$218,14,FALSE)</f>
        <v>8.0000000000000007E-5</v>
      </c>
      <c r="AI99" s="82">
        <f>VLOOKUP($A99,'Mortality-WHO Global Health Obs'!$B$3:$Q$218,16,FALSE)</f>
        <v>1.7000000000000001E-4</v>
      </c>
      <c r="AJ99" s="81">
        <f t="shared" ref="AJ99" si="649">Z99*$E99</f>
        <v>8.6750061447695738E-3</v>
      </c>
      <c r="AK99" s="82">
        <f t="shared" ref="AK99" si="650">AA99*$E99</f>
        <v>4.5092853722812143E-4</v>
      </c>
      <c r="AL99" s="82">
        <f t="shared" ref="AL99" si="651">AB99*$E99</f>
        <v>1.9325508738348061E-4</v>
      </c>
      <c r="AM99" s="82">
        <f t="shared" ref="AM99" si="652">AC99*$E99</f>
        <v>2.3620066235758739E-4</v>
      </c>
      <c r="AN99" s="82">
        <f t="shared" ref="AN99" si="653">AD99*$E99</f>
        <v>6.4418362461160191E-4</v>
      </c>
      <c r="AO99" s="81">
        <f t="shared" ref="AO99" si="654">AE99*$E99</f>
        <v>6.9357103583182478E-3</v>
      </c>
      <c r="AP99" s="82">
        <f t="shared" ref="AP99" si="655">AF99*$E99</f>
        <v>3.8651017476696122E-4</v>
      </c>
      <c r="AQ99" s="82">
        <f t="shared" ref="AQ99" si="656">AG99*$E99</f>
        <v>1.5030951240937378E-4</v>
      </c>
      <c r="AR99" s="82">
        <f t="shared" ref="AR99" si="657">AH99*$E99</f>
        <v>1.7178229989642721E-4</v>
      </c>
      <c r="AS99" s="82">
        <f t="shared" ref="AS99" si="658">AI99*$E99</f>
        <v>3.6503738727990782E-4</v>
      </c>
      <c r="AT99" s="272">
        <f t="shared" ref="AT99" si="659">F99*P99</f>
        <v>0</v>
      </c>
      <c r="AU99" s="266">
        <f t="shared" ref="AU99" si="660">G99*Q99</f>
        <v>7.1899762913261861E-2</v>
      </c>
      <c r="AV99" s="266">
        <f t="shared" ref="AV99" si="661">H99*R99</f>
        <v>0.15057215683334582</v>
      </c>
      <c r="AW99" s="266">
        <f t="shared" ref="AW99" si="662">I99*S99</f>
        <v>0.22386307069495467</v>
      </c>
      <c r="AX99" s="266">
        <f t="shared" ref="AX99" si="663">J99*T99</f>
        <v>0.10204356738452948</v>
      </c>
      <c r="AY99" s="272">
        <f t="shared" ref="AY99" si="664">K99*U99</f>
        <v>0</v>
      </c>
      <c r="AZ99" s="266">
        <f t="shared" ref="AZ99" si="665">L99*V99</f>
        <v>6.8241868299722619E-2</v>
      </c>
      <c r="BA99" s="266">
        <f t="shared" ref="BA99" si="666">M99*W99</f>
        <v>0.14329388447409852</v>
      </c>
      <c r="BB99" s="266">
        <f t="shared" ref="BB99" si="667">N99*X99</f>
        <v>4.0387983544493591E-2</v>
      </c>
      <c r="BC99" s="266">
        <f t="shared" ref="BC99" si="668">O99*Y99</f>
        <v>9.7794584731942469E-2</v>
      </c>
      <c r="BD99" s="74">
        <f t="shared" ref="BD99" si="669">AT99</f>
        <v>0</v>
      </c>
      <c r="BE99" s="515">
        <f t="shared" ref="BE99" si="670">HH99</f>
        <v>0</v>
      </c>
      <c r="BF99" s="515">
        <f t="shared" ref="BF99" si="671">HI99</f>
        <v>7.188355574021614E-2</v>
      </c>
      <c r="BG99" s="515">
        <f t="shared" ref="BG99" si="672">HJ99</f>
        <v>0.14373470444097017</v>
      </c>
      <c r="BH99" s="515">
        <f t="shared" ref="BH99" si="673">HK99</f>
        <v>0.21555346071222672</v>
      </c>
      <c r="BI99" s="515">
        <f t="shared" ref="BI99" si="674">HL99*(H99/G99)</f>
        <v>0.30242378405156112</v>
      </c>
      <c r="BJ99" s="515">
        <f t="shared" ref="BJ99" si="675">HM99</f>
        <v>0.45292295358524065</v>
      </c>
      <c r="BK99" s="515">
        <f t="shared" ref="BK99" si="676">HN99</f>
        <v>0.60339304119896586</v>
      </c>
      <c r="BL99" s="515">
        <f t="shared" ref="BL99" si="677">HO99</f>
        <v>0.75383405251242264</v>
      </c>
      <c r="BM99" s="515">
        <f t="shared" ref="BM99" si="678">HP99</f>
        <v>0.90424599314421095</v>
      </c>
      <c r="BN99" s="515">
        <f t="shared" ref="BN99" si="679">HQ99*(I99/H99)</f>
        <v>1.0465113435524254</v>
      </c>
      <c r="BO99" s="515">
        <f t="shared" ref="BO99" si="680">HR99</f>
        <v>1.2701008215847365</v>
      </c>
      <c r="BP99" s="515">
        <f t="shared" ref="BP99" si="681">HS99</f>
        <v>1.4936374938708619</v>
      </c>
      <c r="BQ99" s="515">
        <f t="shared" ref="BQ99" si="682">HT99</f>
        <v>1.7171213728820807</v>
      </c>
      <c r="BR99" s="515">
        <f t="shared" ref="BR99" si="683">HU99</f>
        <v>1.940552471086727</v>
      </c>
      <c r="BS99" s="515">
        <f t="shared" ref="BS99" si="684">HV99*(J99/I99)</f>
        <v>2.0155508111859977</v>
      </c>
      <c r="BT99" s="515">
        <f t="shared" ref="BT99" si="685">HW99</f>
        <v>2.1162635550392199</v>
      </c>
      <c r="BU99" s="515">
        <f t="shared" ref="BU99" si="686">HX99</f>
        <v>2.2169114422840877</v>
      </c>
      <c r="BV99" s="515">
        <f t="shared" ref="BV99" si="687">HY99</f>
        <v>2.3174945146867119</v>
      </c>
      <c r="BW99" s="516">
        <f t="shared" ref="BW99" si="688">HZ99</f>
        <v>2.4180128139863073</v>
      </c>
      <c r="BX99" s="515">
        <v>0</v>
      </c>
      <c r="BY99" s="515">
        <f t="shared" ref="BY99" si="689">IB99</f>
        <v>0</v>
      </c>
      <c r="BZ99" s="515">
        <f t="shared" ref="BZ99" si="690">IC99</f>
        <v>6.8228682759837955E-2</v>
      </c>
      <c r="CA99" s="515">
        <f t="shared" ref="CA99" si="691">ID99</f>
        <v>0.13643099953526713</v>
      </c>
      <c r="CB99" s="515">
        <f t="shared" ref="CB99" si="692">IE99</f>
        <v>0.20460696051503963</v>
      </c>
      <c r="CC99" s="515">
        <f t="shared" ref="CC99" si="693">IF99*(M99/L99)</f>
        <v>0.28784246365904814</v>
      </c>
      <c r="CD99" s="515">
        <f t="shared" ref="CD99" si="694">IG99</f>
        <v>0.4310823175165896</v>
      </c>
      <c r="CE99" s="515">
        <f t="shared" ref="CE99" si="695">IH99</f>
        <v>0.57430064267956449</v>
      </c>
      <c r="CF99" s="515">
        <f t="shared" ref="CF99" si="696">II99</f>
        <v>0.71749744238369717</v>
      </c>
      <c r="CG99" s="515">
        <f t="shared" ref="CG99" si="697">IJ99</f>
        <v>0.86067271986422578</v>
      </c>
      <c r="CH99" s="515">
        <f t="shared" ref="CH99" si="698">IK99*(N99/M99)</f>
        <v>0.99798083726550868</v>
      </c>
      <c r="CI99" s="515">
        <f t="shared" ref="CI99" si="699">IL99</f>
        <v>1.0381939314180546</v>
      </c>
      <c r="CJ99" s="515">
        <f t="shared" ref="CJ99" si="700">IM99</f>
        <v>1.0784001182660943</v>
      </c>
      <c r="CK99" s="515">
        <f t="shared" ref="CK99" si="701">IN99</f>
        <v>1.1185993989960785</v>
      </c>
      <c r="CL99" s="515">
        <f t="shared" ref="CL99" si="702">IO99</f>
        <v>1.1587917747942544</v>
      </c>
      <c r="CM99" s="515">
        <f t="shared" ref="CM99" si="703">IP99*(O99/N99)</f>
        <v>1.1225048939726181</v>
      </c>
      <c r="CN99" s="515">
        <f t="shared" ref="CN99" si="704">IQ99</f>
        <v>1.2198719511475242</v>
      </c>
      <c r="CO99" s="515">
        <f t="shared" ref="CO99" si="705">IR99</f>
        <v>1.3172034721926744</v>
      </c>
      <c r="CP99" s="515">
        <f t="shared" ref="CP99" si="706">IS99</f>
        <v>1.4144994700777176</v>
      </c>
      <c r="CQ99" s="516">
        <f t="shared" ref="CQ99" si="707">IT99</f>
        <v>1.5117599577675691</v>
      </c>
      <c r="CR99" s="515">
        <f t="shared" ref="CR99" si="708">0.5*AT99+BD99</f>
        <v>0</v>
      </c>
      <c r="CS99" s="515">
        <f t="shared" ref="CS99" si="709">0.5*$AU99+BE99</f>
        <v>3.594988145663093E-2</v>
      </c>
      <c r="CT99" s="515">
        <f t="shared" ref="CT99" si="710">0.5*$AU99+BF99</f>
        <v>0.10783343719684707</v>
      </c>
      <c r="CU99" s="515">
        <f t="shared" ref="CU99" si="711">0.5*$AU99+BG99</f>
        <v>0.17968458589760111</v>
      </c>
      <c r="CV99" s="515">
        <f t="shared" ref="CV99" si="712">0.5*$AU99+BH99</f>
        <v>0.25150334216885767</v>
      </c>
      <c r="CW99" s="515">
        <f t="shared" ref="CW99" si="713">0.5*$AV99+BI99</f>
        <v>0.37770986246823401</v>
      </c>
      <c r="CX99" s="515">
        <f t="shared" ref="CX99" si="714">0.5*$AV99+BJ99</f>
        <v>0.5282090320019136</v>
      </c>
      <c r="CY99" s="515">
        <f t="shared" ref="CY99" si="715">0.5*$AV99+BK99</f>
        <v>0.67867911961563876</v>
      </c>
      <c r="CZ99" s="515">
        <f t="shared" ref="CZ99" si="716">0.5*$AV99+BL99</f>
        <v>0.82912013092909553</v>
      </c>
      <c r="DA99" s="515">
        <f t="shared" ref="DA99" si="717">0.5*$AV99+BM99</f>
        <v>0.97953207156088384</v>
      </c>
      <c r="DB99" s="515">
        <f t="shared" ref="DB99" si="718">0.5*$AW99+BN99</f>
        <v>1.1584428788999026</v>
      </c>
      <c r="DC99" s="515">
        <f t="shared" ref="DC99" si="719">0.5*$AW99+BO99</f>
        <v>1.3820323569322137</v>
      </c>
      <c r="DD99" s="515">
        <f t="shared" ref="DD99" si="720">0.5*$AW99+BP99</f>
        <v>1.6055690292183391</v>
      </c>
      <c r="DE99" s="515">
        <f t="shared" ref="DE99" si="721">0.5*$AW99+BQ99</f>
        <v>1.8290529082295579</v>
      </c>
      <c r="DF99" s="515">
        <f t="shared" ref="DF99" si="722">0.5*$AW99+BR99</f>
        <v>2.0524840064342045</v>
      </c>
      <c r="DG99" s="515">
        <f t="shared" ref="DG99" si="723">0.5*$AX99+BS99</f>
        <v>2.0665725948782625</v>
      </c>
      <c r="DH99" s="515">
        <f t="shared" ref="DH99" si="724">0.5*$AX99+BT99</f>
        <v>2.1672853387314848</v>
      </c>
      <c r="DI99" s="515">
        <f t="shared" ref="DI99" si="725">0.5*$AX99+BU99</f>
        <v>2.2679332259763525</v>
      </c>
      <c r="DJ99" s="515">
        <f t="shared" ref="DJ99" si="726">0.5*$AX99+BV99</f>
        <v>2.3685162983789767</v>
      </c>
      <c r="DK99" s="516">
        <f t="shared" ref="DK99" si="727">0.5*$AX99+BW99</f>
        <v>2.4690345976785721</v>
      </c>
      <c r="DL99" s="515">
        <f t="shared" ref="DL99" si="728">0.5*AY99+BX99</f>
        <v>0</v>
      </c>
      <c r="DM99" s="515">
        <f t="shared" ref="DM99" si="729">0.5*$AZ99+BY99</f>
        <v>3.4120934149861309E-2</v>
      </c>
      <c r="DN99" s="515">
        <f t="shared" ref="DN99" si="730">0.5*$AZ99+BZ99</f>
        <v>0.10234961690969926</v>
      </c>
      <c r="DO99" s="515">
        <f t="shared" ref="DO99" si="731">0.5*$AZ99+CA99</f>
        <v>0.17055193368512844</v>
      </c>
      <c r="DP99" s="515">
        <f t="shared" ref="DP99" si="732">0.5*$AZ99+CB99</f>
        <v>0.23872789466490094</v>
      </c>
      <c r="DQ99" s="515">
        <f t="shared" ref="DQ99" si="733">0.5*$BA99+CC99</f>
        <v>0.3594894058960974</v>
      </c>
      <c r="DR99" s="515">
        <f t="shared" ref="DR99" si="734">0.5*$BA99+CD99</f>
        <v>0.5027292597536388</v>
      </c>
      <c r="DS99" s="515">
        <f t="shared" ref="DS99" si="735">0.5*$BA99+CE99</f>
        <v>0.64594758491661375</v>
      </c>
      <c r="DT99" s="515">
        <f t="shared" ref="DT99" si="736">0.5*$BA99+CF99</f>
        <v>0.78914438462074643</v>
      </c>
      <c r="DU99" s="515">
        <f t="shared" ref="DU99" si="737">0.5*$BA99+CG99</f>
        <v>0.93231966210127504</v>
      </c>
      <c r="DV99" s="515">
        <f t="shared" ref="DV99" si="738">0.5*$BB99+CH99</f>
        <v>1.0181748290377555</v>
      </c>
      <c r="DW99" s="515">
        <f t="shared" ref="DW99" si="739">0.5*$BB99+CI99</f>
        <v>1.0583879231903015</v>
      </c>
      <c r="DX99" s="515">
        <f t="shared" ref="DX99" si="740">0.5*$BB99+CJ99</f>
        <v>1.0985941100383412</v>
      </c>
      <c r="DY99" s="515">
        <f t="shared" ref="DY99" si="741">0.5*$BB99+CK99</f>
        <v>1.1387933907683254</v>
      </c>
      <c r="DZ99" s="515">
        <f t="shared" ref="DZ99" si="742">0.5*$BB99+CL99</f>
        <v>1.1789857665665013</v>
      </c>
      <c r="EA99" s="515">
        <f t="shared" ref="EA99" si="743">0.5*$BC99+CM99</f>
        <v>1.1714021863385893</v>
      </c>
      <c r="EB99" s="515">
        <f t="shared" ref="EB99" si="744">0.5*$BC99+CN99</f>
        <v>1.2687692435134954</v>
      </c>
      <c r="EC99" s="515">
        <f t="shared" ref="EC99" si="745">0.5*$BC99+CO99</f>
        <v>1.3661007645586456</v>
      </c>
      <c r="ED99" s="515">
        <f t="shared" ref="ED99" si="746">0.5*$BC99+CP99</f>
        <v>1.4633967624436888</v>
      </c>
      <c r="EE99" s="516">
        <f t="shared" ref="EE99" si="747">0.5*$BC99+CQ99</f>
        <v>1.5606572501335403</v>
      </c>
      <c r="EF99" s="276">
        <f t="shared" ref="EF99" si="748">CR99*(1-EXP(-AJ99))</f>
        <v>0</v>
      </c>
      <c r="EG99" s="276">
        <f t="shared" ref="EG99" si="749">CS99*(1-EXP(-$AK99))</f>
        <v>1.6207173045719724E-5</v>
      </c>
      <c r="EH99" s="276">
        <f t="shared" ref="EH99" si="750">CT99*(1-EXP(-$AK99))</f>
        <v>4.8614212507832707E-5</v>
      </c>
      <c r="EI99" s="276">
        <f t="shared" ref="EI99" si="751">CU99*(1-EXP(-$AK99))</f>
        <v>8.1006642005317699E-5</v>
      </c>
      <c r="EJ99" s="276">
        <f t="shared" ref="EJ99" si="752">CV99*(1-EXP(-$AK99))</f>
        <v>1.1338446812473954E-4</v>
      </c>
      <c r="EK99" s="276">
        <f t="shared" ref="EK99" si="753">CW99*(1-EXP(-$AL99))</f>
        <v>7.2987299666249617E-5</v>
      </c>
      <c r="EL99" s="276">
        <f t="shared" ref="EL99" si="754">CX99*(1-EXP(-$AL99))</f>
        <v>1.0206921962061721E-4</v>
      </c>
      <c r="EM99" s="276">
        <f t="shared" ref="EM99" si="755">CY99*(1-EXP(-$AL99))</f>
        <v>1.3114551988903668E-4</v>
      </c>
      <c r="EN99" s="276">
        <f t="shared" ref="EN99" si="756">CZ99*(1-EXP(-$AL99))</f>
        <v>1.60216201557436E-4</v>
      </c>
      <c r="EO99" s="276">
        <f t="shared" ref="EO99" si="757">DA99*(1-EXP(-$AL99))</f>
        <v>1.8928126571153325E-4</v>
      </c>
      <c r="EP99" s="276">
        <f t="shared" ref="EP99" si="758">DB99*(1-EXP(-$AM99))</f>
        <v>2.7359266264352736E-4</v>
      </c>
      <c r="EQ99" s="276">
        <f t="shared" ref="EQ99" si="759">DC99*(1-EXP(-$AM99))</f>
        <v>3.2639840882932802E-4</v>
      </c>
      <c r="ER99" s="276">
        <f t="shared" ref="ER99" si="760">DD99*(1-EXP(-$AM99))</f>
        <v>3.7919168373582352E-4</v>
      </c>
      <c r="ES99" s="276">
        <f t="shared" ref="ES99" si="761">DE99*(1-EXP(-$AM99))</f>
        <v>4.3197249030839044E-4</v>
      </c>
      <c r="ET99" s="276">
        <f t="shared" ref="ET99" si="762">DF99*(1-EXP(-$AM99))</f>
        <v>4.8474083149170968E-4</v>
      </c>
      <c r="EU99" s="276">
        <f t="shared" ref="EU99" si="763">DG99*(1-EXP(-$AN99))</f>
        <v>1.3308235313072702E-3</v>
      </c>
      <c r="EV99" s="276">
        <f t="shared" ref="EV99" si="764">DH99*(1-EXP(-$AN99))</f>
        <v>1.3956801396618804E-3</v>
      </c>
      <c r="EW99" s="276">
        <f t="shared" ref="EW99" si="765">DI99*(1-EXP(-$AN99))</f>
        <v>1.4604949819054074E-3</v>
      </c>
      <c r="EX99" s="276">
        <f t="shared" ref="EX99" si="766">DJ99*(1-EXP(-$AN99))</f>
        <v>1.5252680849342322E-3</v>
      </c>
      <c r="EY99" s="277">
        <f t="shared" ref="EY99" si="767">DK99*(1-EXP(-$AN99))</f>
        <v>1.5899994756274145E-3</v>
      </c>
      <c r="EZ99" s="276">
        <f t="shared" ref="EZ99" si="768">DL99*(1-EXP(-AO99))</f>
        <v>0</v>
      </c>
      <c r="FA99" s="276">
        <f t="shared" ref="FA99" si="769">DM99*(1-EXP(-$AP99))</f>
        <v>1.3185539884664101E-5</v>
      </c>
      <c r="FB99" s="276">
        <f t="shared" ref="FB99" si="770">DN99*(1-EXP(-$AP99))</f>
        <v>3.9551524293434867E-5</v>
      </c>
      <c r="FC99" s="276">
        <f t="shared" ref="FC99" si="771">DO99*(1-EXP(-$AP99))</f>
        <v>6.5907319950118907E-5</v>
      </c>
      <c r="FD99" s="276">
        <f t="shared" ref="FD99" si="772">DP99*(1-EXP(-$AP99))</f>
        <v>9.2252930792011633E-5</v>
      </c>
      <c r="FE99" s="276">
        <f t="shared" ref="FE99" si="773">DQ99*(1-EXP(-$AQ99))</f>
        <v>5.4030616557039543E-5</v>
      </c>
      <c r="FF99" s="276">
        <f t="shared" ref="FF99" si="774">DR99*(1-EXP(-$AQ99))</f>
        <v>7.5559311123632946E-5</v>
      </c>
      <c r="FG99" s="276">
        <f t="shared" ref="FG99" si="775">DS99*(1-EXP(-$AQ99))</f>
        <v>9.7084769965829411E-5</v>
      </c>
      <c r="FH99" s="276">
        <f t="shared" ref="FH99" si="776">DT99*(1-EXP(-$AQ99))</f>
        <v>1.1860699356995254E-4</v>
      </c>
      <c r="FI99" s="276">
        <f t="shared" ref="FI99" si="777">DU99*(1-EXP(-$AQ99))</f>
        <v>1.4012598242225285E-4</v>
      </c>
      <c r="FJ99" s="276">
        <f t="shared" ref="FJ99" si="778">DV99*(1-EXP(-$AR99))</f>
        <v>1.7488939194772285E-4</v>
      </c>
      <c r="FK99" s="276">
        <f t="shared" ref="FK99" si="779">DW99*(1-EXP(-$AR99))</f>
        <v>1.8179669645388693E-4</v>
      </c>
      <c r="FL99" s="276">
        <f t="shared" ref="FL99" si="780">DX99*(1-EXP(-$AR99))</f>
        <v>1.8870281450930534E-4</v>
      </c>
      <c r="FM99" s="276">
        <f t="shared" ref="FM99" si="781">DY99*(1-EXP(-$AR99))</f>
        <v>1.9560774631777184E-4</v>
      </c>
      <c r="FN99" s="276">
        <f t="shared" ref="FN99" si="782">DZ99*(1-EXP(-$AR99))</f>
        <v>2.0251149208304524E-4</v>
      </c>
      <c r="FO99" s="276">
        <f t="shared" ref="FO99" si="783">EA99*(1-EXP(-$AS99))</f>
        <v>4.2752755703640163E-4</v>
      </c>
      <c r="FP99" s="276">
        <f t="shared" ref="FP99" si="784">EB99*(1-EXP(-$AS99))</f>
        <v>4.6306368679207817E-4</v>
      </c>
      <c r="FQ99" s="276">
        <f t="shared" ref="FQ99" si="785">EC99*(1-EXP(-$AS99))</f>
        <v>4.9858684689914183E-4</v>
      </c>
      <c r="FR99" s="276">
        <f t="shared" ref="FR99" si="786">ED99*(1-EXP(-$AS99))</f>
        <v>5.3409704209113546E-4</v>
      </c>
      <c r="FS99" s="277">
        <f t="shared" ref="FS99" si="787">EE99*(1-EXP(-$AS99))</f>
        <v>5.6959427709987417E-4</v>
      </c>
      <c r="FT99" s="74">
        <f>SUM($EF99:EF99)</f>
        <v>0</v>
      </c>
      <c r="FU99" s="276">
        <f>SUM($EF99:EG99)</f>
        <v>1.6207173045719724E-5</v>
      </c>
      <c r="FV99" s="276">
        <f>SUM($EF99:EH99)</f>
        <v>6.4821385553552431E-5</v>
      </c>
      <c r="FW99" s="276">
        <f>SUM($EF99:EI99)</f>
        <v>1.4582802755887014E-4</v>
      </c>
      <c r="FX99" s="276">
        <f>SUM($EF99:EJ99)</f>
        <v>2.592124956836097E-4</v>
      </c>
      <c r="FY99" s="276">
        <f>SUM($EF99:EK99)</f>
        <v>3.3219979534985931E-4</v>
      </c>
      <c r="FZ99" s="276">
        <f>SUM($EF99:EL99)</f>
        <v>4.342690149704765E-4</v>
      </c>
      <c r="GA99" s="276">
        <f>SUM($EF99:EM99)</f>
        <v>5.6541453485951321E-4</v>
      </c>
      <c r="GB99" s="276">
        <f>SUM($EF99:EN99)</f>
        <v>7.2563073641694923E-4</v>
      </c>
      <c r="GC99" s="276">
        <f>SUM($EF99:EO99)</f>
        <v>9.1491200212848243E-4</v>
      </c>
      <c r="GD99" s="276">
        <f>SUM($EF99:EP99)</f>
        <v>1.1885046647720097E-3</v>
      </c>
      <c r="GE99" s="276">
        <f>SUM($EF99:EQ99)</f>
        <v>1.5149030736013379E-3</v>
      </c>
      <c r="GF99" s="276">
        <f>SUM($EF99:ER99)</f>
        <v>1.8940947573371613E-3</v>
      </c>
      <c r="GG99" s="276">
        <f>SUM($EF99:ES99)</f>
        <v>2.3260672476455519E-3</v>
      </c>
      <c r="GH99" s="276">
        <f>SUM($EF99:ET99)</f>
        <v>2.8108080791372616E-3</v>
      </c>
      <c r="GI99" s="276">
        <f>SUM($EF99:EU99)</f>
        <v>4.1416316104445315E-3</v>
      </c>
      <c r="GJ99" s="276">
        <f>SUM($EF99:EV99)</f>
        <v>5.5373117501064124E-3</v>
      </c>
      <c r="GK99" s="276">
        <f>SUM($EF99:EW99)</f>
        <v>6.9978067320118197E-3</v>
      </c>
      <c r="GL99" s="276">
        <f>SUM($EF99:EX99)</f>
        <v>8.523074816946051E-3</v>
      </c>
      <c r="GM99" s="276">
        <f>SUM($EF99:EY99)</f>
        <v>1.0113074292573465E-2</v>
      </c>
      <c r="GN99" s="74">
        <f>SUM($EZ99:EZ99)</f>
        <v>0</v>
      </c>
      <c r="GO99" s="276">
        <f>SUM($EZ99:FA99)</f>
        <v>1.3185539884664101E-5</v>
      </c>
      <c r="GP99" s="276">
        <f>SUM($EZ99:FB99)</f>
        <v>5.2737064178098972E-5</v>
      </c>
      <c r="GQ99" s="276">
        <f>SUM($EZ99:FC99)</f>
        <v>1.1864438412821788E-4</v>
      </c>
      <c r="GR99" s="276">
        <f>SUM($EZ99:FD99)</f>
        <v>2.1089731492022953E-4</v>
      </c>
      <c r="GS99" s="276">
        <f>SUM($EZ99:FE99)</f>
        <v>2.6492793147726905E-4</v>
      </c>
      <c r="GT99" s="276">
        <f>SUM($EZ99:FF99)</f>
        <v>3.4048724260090198E-4</v>
      </c>
      <c r="GU99" s="276">
        <f>SUM($EZ99:FG99)</f>
        <v>4.3757201256673141E-4</v>
      </c>
      <c r="GV99" s="276">
        <f>SUM($EZ99:FH99)</f>
        <v>5.56179006136684E-4</v>
      </c>
      <c r="GW99" s="276">
        <f>SUM($EZ99:FI99)</f>
        <v>6.9630498855893688E-4</v>
      </c>
      <c r="GX99" s="276">
        <f>SUM($EZ99:FJ99)</f>
        <v>8.7119438050665976E-4</v>
      </c>
      <c r="GY99" s="276">
        <f>SUM($EZ99:FK99)</f>
        <v>1.0529910769605467E-3</v>
      </c>
      <c r="GZ99" s="276">
        <f>SUM($EZ99:FL99)</f>
        <v>1.241693891469852E-3</v>
      </c>
      <c r="HA99" s="276">
        <f>SUM($EZ99:FM99)</f>
        <v>1.4373016377876239E-3</v>
      </c>
      <c r="HB99" s="276">
        <f>SUM($EZ99:FN99)</f>
        <v>1.6398131298706691E-3</v>
      </c>
      <c r="HC99" s="276">
        <f>SUM($EZ99:FO99)</f>
        <v>2.0673406869070707E-3</v>
      </c>
      <c r="HD99" s="276">
        <f>SUM($EZ99:FP99)</f>
        <v>2.5304043736991489E-3</v>
      </c>
      <c r="HE99" s="276">
        <f>SUM($EZ99:FQ99)</f>
        <v>3.0289912205982905E-3</v>
      </c>
      <c r="HF99" s="276">
        <f>SUM($EZ99:FR99)</f>
        <v>3.563088262689426E-3</v>
      </c>
      <c r="HG99" s="277">
        <f>SUM($EZ99:FS99)</f>
        <v>4.1326825397893004E-3</v>
      </c>
      <c r="HH99" s="74">
        <f t="shared" ref="HH99" si="788">BD99-FT99</f>
        <v>0</v>
      </c>
      <c r="HI99" s="276">
        <f t="shared" ref="HI99" si="789">BE99+$AU99-EG99</f>
        <v>7.188355574021614E-2</v>
      </c>
      <c r="HJ99" s="276">
        <f t="shared" ref="HJ99" si="790">BF99+$AU99-EH99</f>
        <v>0.14373470444097017</v>
      </c>
      <c r="HK99" s="276">
        <f t="shared" ref="HK99" si="791">BG99+$AU99-EI99</f>
        <v>0.21555346071222672</v>
      </c>
      <c r="HL99" s="276">
        <f t="shared" ref="HL99" si="792">BH99+$AU99-EJ99</f>
        <v>0.28733983915736383</v>
      </c>
      <c r="HM99" s="276">
        <f t="shared" ref="HM99" si="793">BI99+$AV99-EK99</f>
        <v>0.45292295358524065</v>
      </c>
      <c r="HN99" s="276">
        <f t="shared" ref="HN99" si="794">BJ99+$AV99-EL99</f>
        <v>0.60339304119896586</v>
      </c>
      <c r="HO99" s="276">
        <f t="shared" ref="HO99" si="795">BK99+$AV99-EM99</f>
        <v>0.75383405251242264</v>
      </c>
      <c r="HP99" s="276">
        <f t="shared" ref="HP99" si="796">BL99+$AV99-EN99</f>
        <v>0.90424599314421095</v>
      </c>
      <c r="HQ99" s="276">
        <f t="shared" ref="HQ99" si="797">BM99+$AV99-EO99</f>
        <v>1.0546288687118452</v>
      </c>
      <c r="HR99" s="276">
        <f t="shared" ref="HR99" si="798">BN99+$AW99-EP99</f>
        <v>1.2701008215847365</v>
      </c>
      <c r="HS99" s="276">
        <f t="shared" ref="HS99" si="799">BO99+$AW99-EQ99</f>
        <v>1.4936374938708619</v>
      </c>
      <c r="HT99" s="276">
        <f t="shared" ref="HT99" si="800">BP99+$AW99-ER99</f>
        <v>1.7171213728820807</v>
      </c>
      <c r="HU99" s="276">
        <f t="shared" ref="HU99" si="801">BQ99+$AW99-ES99</f>
        <v>1.940552471086727</v>
      </c>
      <c r="HV99" s="276">
        <f t="shared" ref="HV99" si="802">BR99+$AW99-ET99</f>
        <v>2.1639308009501899</v>
      </c>
      <c r="HW99" s="276">
        <f t="shared" ref="HW99" si="803">BS99+$AX99-EU99</f>
        <v>2.1162635550392199</v>
      </c>
      <c r="HX99" s="276">
        <f t="shared" ref="HX99" si="804">BT99+$AX99-EV99</f>
        <v>2.2169114422840877</v>
      </c>
      <c r="HY99" s="276">
        <f t="shared" ref="HY99" si="805">BU99+$AX99-EW99</f>
        <v>2.3174945146867119</v>
      </c>
      <c r="HZ99" s="276">
        <f t="shared" ref="HZ99" si="806">BV99+$AX99-EX99</f>
        <v>2.4180128139863073</v>
      </c>
      <c r="IA99" s="277">
        <f t="shared" ref="IA99" si="807">BW99+$AX99-EY99</f>
        <v>2.5184663818952098</v>
      </c>
      <c r="IB99" s="276">
        <f t="shared" ref="IB99" si="808">BX99+AY99-EZ99</f>
        <v>0</v>
      </c>
      <c r="IC99" s="276">
        <f t="shared" ref="IC99" si="809">BY99+$AZ99-FA99</f>
        <v>6.8228682759837955E-2</v>
      </c>
      <c r="ID99" s="276">
        <f t="shared" ref="ID99" si="810">BZ99+$AZ99-FB99</f>
        <v>0.13643099953526713</v>
      </c>
      <c r="IE99" s="276">
        <f t="shared" ref="IE99" si="811">CA99+$AZ99-FC99</f>
        <v>0.20460696051503963</v>
      </c>
      <c r="IF99" s="276">
        <f t="shared" ref="IF99" si="812">CB99+$AZ99-FD99</f>
        <v>0.27275657588397023</v>
      </c>
      <c r="IG99" s="276">
        <f t="shared" ref="IG99" si="813">CC99+$BA99-FE99</f>
        <v>0.4310823175165896</v>
      </c>
      <c r="IH99" s="276">
        <f t="shared" ref="IH99" si="814">CD99+$BA99-FF99</f>
        <v>0.57430064267956449</v>
      </c>
      <c r="II99" s="276">
        <f t="shared" ref="II99" si="815">CE99+$BA99-FG99</f>
        <v>0.71749744238369717</v>
      </c>
      <c r="IJ99" s="276">
        <f t="shared" ref="IJ99" si="816">CF99+$BA99-FH99</f>
        <v>0.86067271986422578</v>
      </c>
      <c r="IK99" s="276">
        <f t="shared" ref="IK99" si="817">CG99+$BA99-FI99</f>
        <v>1.0038264783559021</v>
      </c>
      <c r="IL99" s="276">
        <f t="shared" ref="IL99" si="818">CH99+$BB99-FJ99</f>
        <v>1.0381939314180546</v>
      </c>
      <c r="IM99" s="276">
        <f t="shared" ref="IM99" si="819">CI99+$BB99-FK99</f>
        <v>1.0784001182660943</v>
      </c>
      <c r="IN99" s="276">
        <f t="shared" ref="IN99" si="820">CJ99+$BB99-FL99</f>
        <v>1.1185993989960785</v>
      </c>
      <c r="IO99" s="276">
        <f t="shared" ref="IO99" si="821">CK99+$BB99-FM99</f>
        <v>1.1587917747942544</v>
      </c>
      <c r="IP99" s="276">
        <f t="shared" ref="IP99" si="822">CL99+$BB99-FN99</f>
        <v>1.1989772468466651</v>
      </c>
      <c r="IQ99" s="276">
        <f t="shared" ref="IQ99" si="823">CM99+$BC99-FO99</f>
        <v>1.2198719511475242</v>
      </c>
      <c r="IR99" s="276">
        <f t="shared" ref="IR99" si="824">CN99+$BC99-FP99</f>
        <v>1.3172034721926744</v>
      </c>
      <c r="IS99" s="276">
        <f t="shared" ref="IS99" si="825">CO99+$BC99-FQ99</f>
        <v>1.4144994700777176</v>
      </c>
      <c r="IT99" s="276">
        <f t="shared" ref="IT99" si="826">CP99+$BC99-FR99</f>
        <v>1.5117599577675691</v>
      </c>
      <c r="IU99" s="277">
        <f t="shared" ref="IU99" si="827">CQ99+$BC99-FS99</f>
        <v>1.6089849482224119</v>
      </c>
      <c r="IV99" s="74">
        <f t="shared" ref="IV99" si="828">100000*(1.5*(HH99/F99)+(HI99/G99)+(HJ99/G99)+(HK99/G99)+0.5*(HL99/G99))/5</f>
        <v>23.385498508657005</v>
      </c>
      <c r="IW99" s="275">
        <f t="shared" ref="IW99" si="829">100000*(0.5*HL99/G99 + HM99/H99+HN99/H99+HO99/H99+HP99/H99+0.5*HQ99/H99)/5</f>
        <v>131.14515053910722</v>
      </c>
      <c r="IX99" s="275">
        <f t="shared" ref="IX99" si="830">100000*(0.5*HQ99/H99 + HR99/I99+HS99/I99+HT99/I99+HU99/I99+0.5*HV99/I99)/5</f>
        <v>312.65648935722243</v>
      </c>
      <c r="IY99" s="275">
        <f t="shared" ref="IY99" si="831">100000*(0.5*HV99/I99 + HW99/J99+HX99/J99+HY99/J99+HZ99/J99+0.5*IA99/J99)/5</f>
        <v>474.05817679420022</v>
      </c>
      <c r="IZ99" s="275">
        <f t="shared" ref="IZ99" si="832">AVERAGE(IV99:IX99)</f>
        <v>155.72904613499554</v>
      </c>
      <c r="JA99" s="275">
        <f t="shared" ref="JA99" si="833">AVERAGE(IV99:IY99)</f>
        <v>235.31132879979671</v>
      </c>
      <c r="JB99" s="74">
        <f t="shared" ref="JB99" si="834">100000*(1.5*(IB99/K99)+(IC99/L99)+(ID99/L99)+(IE99/L99)+0.5*(IF99/L99))/5</f>
        <v>23.387569276975185</v>
      </c>
      <c r="JC99" s="275">
        <f t="shared" ref="JC99" si="835">100000*(0.5*IF99/L99 + IG99/M99+IH99/M99+II99/M99+IJ99/M99+0.5*IK99/M99)/5</f>
        <v>131.16425633143737</v>
      </c>
      <c r="JD99" s="275">
        <f t="shared" ref="JD99" si="836">100000*(0.5*IK99/M99 + IL99/N99+IM99/N99+IN99/N99+IO99/N99+0.5*IP99/N99)/5</f>
        <v>224.38768274087329</v>
      </c>
      <c r="JE99" s="275">
        <f t="shared" ref="JE99" si="837">100000*(0.5*IP99/N99 + IQ99/O99+IR99/O99+IS99/O99+IT99/O99+0.5*IU99/O99)/5</f>
        <v>298.00027015881062</v>
      </c>
      <c r="JF99" s="275">
        <f t="shared" ref="JF99" si="838">AVERAGE(JB99:JD99)</f>
        <v>126.31316944976196</v>
      </c>
      <c r="JG99" s="275">
        <f t="shared" ref="JG99" si="839">AVERAGE(JB99:JE99)</f>
        <v>169.23494462702411</v>
      </c>
      <c r="JH99" s="524">
        <f t="shared" ref="JH99" si="840">0.5*(SUM(BD99:BR99)+SUM(HH99:HV99))</f>
        <v>11.994397238970352</v>
      </c>
      <c r="JI99" s="525">
        <f t="shared" ref="JI99" si="841">0.5*(SUM(BD99:BW99)+SUM(HH99:IA99))</f>
        <v>23.330088161507284</v>
      </c>
      <c r="JJ99" s="524">
        <f t="shared" ref="JJ99" si="842">0.5*(SUM(BX99:CL99) +SUM(IB99:IP99))</f>
        <v>9.2674967897342491</v>
      </c>
      <c r="JK99" s="525">
        <f t="shared" ref="JK99" si="843">0.5*(SUM(BX99:CQ99) +SUM(IB99:IU99))</f>
        <v>16.096576562017251</v>
      </c>
      <c r="JL99" s="524">
        <f t="shared" ref="JL99" si="844">JH99+JJ99</f>
        <v>21.261894028704603</v>
      </c>
      <c r="JM99" s="525">
        <f t="shared" ref="JM99" si="845">JI99+JK99</f>
        <v>39.426664723524539</v>
      </c>
      <c r="JN99" s="7">
        <f t="shared" ref="JN99" si="846">GH99+HB99</f>
        <v>4.4506212090079308E-3</v>
      </c>
      <c r="JO99" s="7">
        <f t="shared" ref="JO99" si="847">GM99+HG99</f>
        <v>1.4245756832362766E-2</v>
      </c>
    </row>
    <row r="100" spans="1:275" s="3" customFormat="1" ht="13.5" customHeight="1" x14ac:dyDescent="0.2">
      <c r="A100" s="3" t="str">
        <f>'2021 estimates'!B100</f>
        <v>Israel</v>
      </c>
      <c r="B100" s="3" t="str">
        <f>VLOOKUP(A100,'2021 estimates'!$B$4:$C$218,2)</f>
        <v>EUR</v>
      </c>
      <c r="C100" s="371" t="str">
        <f>VLOOKUP(A100,'2021 estimates'!$B$4:$F$218,4,FALSE)</f>
        <v>Middle East &amp; North Africa</v>
      </c>
      <c r="D100" s="695">
        <f>'2021 estimates'!Q100</f>
        <v>2.9682933382166201</v>
      </c>
      <c r="E100" s="4">
        <f>'2021 estimates'!R100</f>
        <v>2.0141811265669074</v>
      </c>
      <c r="F100" s="47">
        <f>1000*'2021 estimates'!G100/5</f>
        <v>86515</v>
      </c>
      <c r="G100" s="47">
        <f t="shared" si="279"/>
        <v>86515</v>
      </c>
      <c r="H100" s="47">
        <f>1000*'2021 estimates'!H100/5</f>
        <v>85831.8</v>
      </c>
      <c r="I100" s="47">
        <f>1000*'2021 estimates'!I100/5</f>
        <v>77669.8</v>
      </c>
      <c r="J100" s="47">
        <f>1000*'2021 estimates'!J100/5</f>
        <v>69892.399999999994</v>
      </c>
      <c r="K100" s="47">
        <f>1000*'2021 estimates'!K100/5</f>
        <v>82322.399999999994</v>
      </c>
      <c r="L100" s="73">
        <f t="shared" si="280"/>
        <v>82322.399999999994</v>
      </c>
      <c r="M100" s="47">
        <f>1000*'2021 estimates'!L100/5</f>
        <v>81344</v>
      </c>
      <c r="N100" s="47">
        <f>1000*'2021 estimates'!M100/5</f>
        <v>73559.399999999994</v>
      </c>
      <c r="O100" s="47">
        <f>1000*'2021 estimates'!N100/5</f>
        <v>66255</v>
      </c>
      <c r="P100" s="22">
        <v>0</v>
      </c>
      <c r="Q100" s="124">
        <f>IF('2021 estimates'!AD100&lt;&gt;"",'2021 estimates'!AD100*5/4,IF('2021 estimates'!AL100&lt;&gt;"",'2021 estimates'!AL100*15/14,'2021 estimates'!AN100*15/14))/100000</f>
        <v>1.0124999999999999E-4</v>
      </c>
      <c r="R100" s="124">
        <f>IF('2021 estimates'!AE100&lt;&gt;"",'2021 estimates'!AE100,IF('2021 estimates'!AL100&lt;&gt;"",'2021 estimates'!AL100*15/14,'2021 estimates'!AN100*15/14))/100000</f>
        <v>1.7000000000000001E-4</v>
      </c>
      <c r="S100" s="124">
        <f>IF('2021 estimates'!AF100&lt;&gt;"",'2021 estimates'!AF100,IF('2021 estimates'!AL100&lt;&gt;"",'2021 estimates'!AL100*15/14,'2021 estimates'!AN100*15/14))/100000</f>
        <v>1.95E-4</v>
      </c>
      <c r="T100" s="124">
        <f>IF('2021 estimates'!AG100&lt;&gt;"",'2021 estimates'!AG100,'2021 estimates'!$AP100)/100000</f>
        <v>2.4499999999999999E-4</v>
      </c>
      <c r="U100" s="22">
        <v>0</v>
      </c>
      <c r="V100" s="124">
        <f>IF('2021 estimates'!AH100&lt;&gt;"",'2021 estimates'!AH100*5/4,IF('2021 estimates'!AM100&lt;&gt;"",'2021 estimates'!AM100*15/14,'2021 estimates'!AN100*15/14))/100000</f>
        <v>1.0124999999999999E-4</v>
      </c>
      <c r="W100" s="124">
        <f>IF('2021 estimates'!AI100&lt;&gt;"",'2021 estimates'!AI100,IF('2021 estimates'!AM100&lt;&gt;"",'2021 estimates'!AM100*15/14,'2021 estimates'!AN100*15/14))/100000</f>
        <v>1.7000000000000001E-4</v>
      </c>
      <c r="X100" s="124">
        <f>IF('2021 estimates'!AJ100&lt;&gt;"",'2021 estimates'!AJ100,IF('2021 estimates'!AM100&lt;&gt;"",'2021 estimates'!AM100*15/14,'2021 estimates'!AN100*15/14))/100000</f>
        <v>1.95E-4</v>
      </c>
      <c r="Y100" s="124">
        <f>IF('2021 estimates'!AK100&lt;&gt;"",'2021 estimates'!AK100,'2021 estimates'!$AQ100)/100000</f>
        <v>2.4499999999999999E-4</v>
      </c>
      <c r="Z100" s="81">
        <f>VLOOKUP($A100,'Mortality-WHO Global Health Obs'!$B$3:$Q$218,7,FALSE)</f>
        <v>3.31E-3</v>
      </c>
      <c r="AA100" s="82">
        <f>VLOOKUP($A100,'Mortality-WHO Global Health Obs'!$B$3:$Q$218,9,FALSE)</f>
        <v>1.9000000000000001E-4</v>
      </c>
      <c r="AB100" s="82">
        <f>VLOOKUP($A100,'Mortality-WHO Global Health Obs'!$B$3:$Q$218,11,FALSE)</f>
        <v>1.1E-4</v>
      </c>
      <c r="AC100" s="82">
        <f>VLOOKUP($A100,'Mortality-WHO Global Health Obs'!$B$3:$Q$218,13,FALSE)</f>
        <v>1.3999999999999999E-4</v>
      </c>
      <c r="AD100" s="82">
        <f>VLOOKUP($A100,'Mortality-WHO Global Health Obs'!$B$3:$Q$218,15,FALSE)</f>
        <v>3.5E-4</v>
      </c>
      <c r="AE100" s="81">
        <f>VLOOKUP($A100,'Mortality-WHO Global Health Obs'!$B$3:$Q$218,8,FALSE)</f>
        <v>2.5899999999999999E-3</v>
      </c>
      <c r="AF100" s="82">
        <f>VLOOKUP($A100,'Mortality-WHO Global Health Obs'!$B$3:$Q$218,10,FALSE)</f>
        <v>1.6000000000000001E-4</v>
      </c>
      <c r="AG100" s="82">
        <f>VLOOKUP($A100,'Mortality-WHO Global Health Obs'!$B$3:$Q$218,12,FALSE)</f>
        <v>9.0000000000000006E-5</v>
      </c>
      <c r="AH100" s="82">
        <f>VLOOKUP($A100,'Mortality-WHO Global Health Obs'!$B$3:$Q$218,14,FALSE)</f>
        <v>9.0000000000000006E-5</v>
      </c>
      <c r="AI100" s="82">
        <f>VLOOKUP($A100,'Mortality-WHO Global Health Obs'!$B$3:$Q$218,16,FALSE)</f>
        <v>1.3999999999999999E-4</v>
      </c>
      <c r="AJ100" s="81">
        <f t="shared" si="281"/>
        <v>6.6669395289364634E-3</v>
      </c>
      <c r="AK100" s="82">
        <f t="shared" si="281"/>
        <v>3.8269441404771245E-4</v>
      </c>
      <c r="AL100" s="82">
        <f t="shared" si="281"/>
        <v>2.2155992392235981E-4</v>
      </c>
      <c r="AM100" s="82">
        <f t="shared" si="281"/>
        <v>2.8198535771936699E-4</v>
      </c>
      <c r="AN100" s="82">
        <f t="shared" si="281"/>
        <v>7.0496339429841756E-4</v>
      </c>
      <c r="AO100" s="81">
        <f t="shared" si="257"/>
        <v>5.2167291178082898E-3</v>
      </c>
      <c r="AP100" s="82">
        <f t="shared" si="257"/>
        <v>3.2226898025070522E-4</v>
      </c>
      <c r="AQ100" s="82">
        <f t="shared" si="257"/>
        <v>1.8127630139102167E-4</v>
      </c>
      <c r="AR100" s="82">
        <f t="shared" si="257"/>
        <v>1.8127630139102167E-4</v>
      </c>
      <c r="AS100" s="82">
        <f t="shared" si="257"/>
        <v>2.8198535771936699E-4</v>
      </c>
      <c r="AT100" s="272">
        <f t="shared" si="258"/>
        <v>0</v>
      </c>
      <c r="AU100" s="266">
        <f t="shared" si="248"/>
        <v>8.7596437500000004</v>
      </c>
      <c r="AV100" s="266">
        <f t="shared" si="249"/>
        <v>14.591406000000001</v>
      </c>
      <c r="AW100" s="266">
        <f t="shared" si="250"/>
        <v>15.145611000000001</v>
      </c>
      <c r="AX100" s="266">
        <f t="shared" si="251"/>
        <v>17.123638</v>
      </c>
      <c r="AY100" s="272">
        <f t="shared" si="259"/>
        <v>0</v>
      </c>
      <c r="AZ100" s="266">
        <f t="shared" si="252"/>
        <v>8.3351429999999986</v>
      </c>
      <c r="BA100" s="266">
        <f t="shared" si="253"/>
        <v>13.828480000000001</v>
      </c>
      <c r="BB100" s="266">
        <f t="shared" si="254"/>
        <v>14.344082999999999</v>
      </c>
      <c r="BC100" s="266">
        <f t="shared" si="255"/>
        <v>16.232475000000001</v>
      </c>
      <c r="BD100" s="74">
        <f t="shared" si="260"/>
        <v>0</v>
      </c>
      <c r="BE100" s="515">
        <f t="shared" si="282"/>
        <v>0</v>
      </c>
      <c r="BF100" s="515">
        <f t="shared" si="283"/>
        <v>8.7579679373164421</v>
      </c>
      <c r="BG100" s="515">
        <f t="shared" si="284"/>
        <v>17.512584890467224</v>
      </c>
      <c r="BH100" s="515">
        <f t="shared" si="285"/>
        <v>26.263852141609913</v>
      </c>
      <c r="BI100" s="515">
        <f t="shared" si="286"/>
        <v>34.735286641042933</v>
      </c>
      <c r="BJ100" s="515">
        <f t="shared" si="287"/>
        <v>49.317381289724921</v>
      </c>
      <c r="BK100" s="515">
        <f t="shared" si="288"/>
        <v>63.896245488508249</v>
      </c>
      <c r="BL100" s="515">
        <f t="shared" si="289"/>
        <v>78.471879953051868</v>
      </c>
      <c r="BM100" s="515">
        <f t="shared" si="290"/>
        <v>93.044285398856189</v>
      </c>
      <c r="BN100" s="515">
        <f t="shared" si="291"/>
        <v>97.380179757239119</v>
      </c>
      <c r="BO100" s="515">
        <f t="shared" si="292"/>
        <v>112.4961997244627</v>
      </c>
      <c r="BP100" s="515">
        <f t="shared" si="293"/>
        <v>127.60795779631282</v>
      </c>
      <c r="BQ100" s="515">
        <f t="shared" si="294"/>
        <v>142.71545517441211</v>
      </c>
      <c r="BR100" s="515">
        <f t="shared" si="295"/>
        <v>157.8186930600445</v>
      </c>
      <c r="BS100" s="515">
        <f t="shared" si="296"/>
        <v>155.60270715533284</v>
      </c>
      <c r="BT100" s="515">
        <f t="shared" si="297"/>
        <v>172.61065595686722</v>
      </c>
      <c r="BU100" s="515">
        <f t="shared" si="298"/>
        <v>189.60661900234044</v>
      </c>
      <c r="BV100" s="515">
        <f t="shared" si="299"/>
        <v>206.59060473829416</v>
      </c>
      <c r="BW100" s="516">
        <f t="shared" si="300"/>
        <v>223.56262160531767</v>
      </c>
      <c r="BX100" s="515">
        <v>0</v>
      </c>
      <c r="BY100" s="515">
        <f t="shared" si="301"/>
        <v>0</v>
      </c>
      <c r="BZ100" s="515">
        <f t="shared" si="302"/>
        <v>8.3338001373756789</v>
      </c>
      <c r="CA100" s="515">
        <f t="shared" si="303"/>
        <v>16.66491498219596</v>
      </c>
      <c r="CB100" s="515">
        <f t="shared" si="304"/>
        <v>24.993345399707909</v>
      </c>
      <c r="CC100" s="515">
        <f t="shared" si="305"/>
        <v>32.923095541200716</v>
      </c>
      <c r="CD100" s="515">
        <f t="shared" si="306"/>
        <v>46.744354630866269</v>
      </c>
      <c r="CE100" s="515">
        <f t="shared" si="307"/>
        <v>60.563108480880629</v>
      </c>
      <c r="CF100" s="515">
        <f t="shared" si="308"/>
        <v>74.379357545343211</v>
      </c>
      <c r="CG100" s="515">
        <f t="shared" si="309"/>
        <v>88.193102278271127</v>
      </c>
      <c r="CH100" s="515">
        <f t="shared" si="310"/>
        <v>92.242553578649634</v>
      </c>
      <c r="CI100" s="515">
        <f t="shared" si="311"/>
        <v>106.56861670188714</v>
      </c>
      <c r="CJ100" s="515">
        <f t="shared" si="312"/>
        <v>120.89208308475902</v>
      </c>
      <c r="CK100" s="515">
        <f t="shared" si="313"/>
        <v>135.21295319795013</v>
      </c>
      <c r="CL100" s="515">
        <f t="shared" si="314"/>
        <v>149.53122751205996</v>
      </c>
      <c r="CM100" s="515">
        <f t="shared" si="315"/>
        <v>147.57701653355883</v>
      </c>
      <c r="CN100" s="515">
        <f t="shared" si="316"/>
        <v>163.76559450507619</v>
      </c>
      <c r="CO100" s="515">
        <f t="shared" si="317"/>
        <v>179.94960817820618</v>
      </c>
      <c r="CP100" s="515">
        <f t="shared" si="318"/>
        <v>196.12905883983268</v>
      </c>
      <c r="CQ100" s="516">
        <f t="shared" si="319"/>
        <v>212.30394777647672</v>
      </c>
      <c r="CR100" s="515">
        <f t="shared" si="320"/>
        <v>0</v>
      </c>
      <c r="CS100" s="515">
        <f t="shared" si="321"/>
        <v>4.3798218750000002</v>
      </c>
      <c r="CT100" s="515">
        <f t="shared" si="322"/>
        <v>13.137789812316441</v>
      </c>
      <c r="CU100" s="515">
        <f t="shared" si="323"/>
        <v>21.892406765467225</v>
      </c>
      <c r="CV100" s="515">
        <f t="shared" si="324"/>
        <v>30.643674016609914</v>
      </c>
      <c r="CW100" s="515">
        <f t="shared" si="325"/>
        <v>42.030989641042936</v>
      </c>
      <c r="CX100" s="515">
        <f t="shared" si="326"/>
        <v>56.613084289724924</v>
      </c>
      <c r="CY100" s="515">
        <f t="shared" si="327"/>
        <v>71.191948488508245</v>
      </c>
      <c r="CZ100" s="515">
        <f t="shared" si="328"/>
        <v>85.767582953051871</v>
      </c>
      <c r="DA100" s="515">
        <f t="shared" si="329"/>
        <v>100.33998839885619</v>
      </c>
      <c r="DB100" s="515">
        <f t="shared" si="330"/>
        <v>104.95298525723912</v>
      </c>
      <c r="DC100" s="515">
        <f t="shared" si="331"/>
        <v>120.0690052244627</v>
      </c>
      <c r="DD100" s="515">
        <f t="shared" si="332"/>
        <v>135.18076329631282</v>
      </c>
      <c r="DE100" s="515">
        <f t="shared" si="333"/>
        <v>150.2882606744121</v>
      </c>
      <c r="DF100" s="515">
        <f t="shared" si="334"/>
        <v>165.39149856004448</v>
      </c>
      <c r="DG100" s="515">
        <f t="shared" si="335"/>
        <v>164.16452615533285</v>
      </c>
      <c r="DH100" s="515">
        <f t="shared" si="336"/>
        <v>181.17247495686723</v>
      </c>
      <c r="DI100" s="515">
        <f t="shared" si="337"/>
        <v>198.16843800234045</v>
      </c>
      <c r="DJ100" s="515">
        <f t="shared" si="338"/>
        <v>215.15242373829415</v>
      </c>
      <c r="DK100" s="516">
        <f t="shared" si="339"/>
        <v>232.12444060531766</v>
      </c>
      <c r="DL100" s="515">
        <f t="shared" si="340"/>
        <v>0</v>
      </c>
      <c r="DM100" s="515">
        <f t="shared" si="341"/>
        <v>4.1675714999999993</v>
      </c>
      <c r="DN100" s="515">
        <f t="shared" si="342"/>
        <v>12.501371637375678</v>
      </c>
      <c r="DO100" s="515">
        <f t="shared" si="343"/>
        <v>20.832486482195961</v>
      </c>
      <c r="DP100" s="515">
        <f t="shared" si="344"/>
        <v>29.160916899707907</v>
      </c>
      <c r="DQ100" s="515">
        <f t="shared" si="345"/>
        <v>39.837335541200716</v>
      </c>
      <c r="DR100" s="515">
        <f t="shared" si="346"/>
        <v>53.658594630866268</v>
      </c>
      <c r="DS100" s="515">
        <f t="shared" si="347"/>
        <v>67.477348480880636</v>
      </c>
      <c r="DT100" s="515">
        <f t="shared" si="348"/>
        <v>81.293597545343218</v>
      </c>
      <c r="DU100" s="515">
        <f t="shared" si="349"/>
        <v>95.107342278271133</v>
      </c>
      <c r="DV100" s="515">
        <f t="shared" si="350"/>
        <v>99.41459507864964</v>
      </c>
      <c r="DW100" s="515">
        <f t="shared" si="351"/>
        <v>113.74065820188714</v>
      </c>
      <c r="DX100" s="515">
        <f t="shared" si="352"/>
        <v>128.06412458475901</v>
      </c>
      <c r="DY100" s="515">
        <f t="shared" si="353"/>
        <v>142.38499469795013</v>
      </c>
      <c r="DZ100" s="515">
        <f t="shared" si="354"/>
        <v>156.70326901205996</v>
      </c>
      <c r="EA100" s="515">
        <f t="shared" si="355"/>
        <v>155.69325403355884</v>
      </c>
      <c r="EB100" s="515">
        <f t="shared" si="356"/>
        <v>171.88183200507621</v>
      </c>
      <c r="EC100" s="515">
        <f t="shared" si="357"/>
        <v>188.06584567820619</v>
      </c>
      <c r="ED100" s="515">
        <f t="shared" si="358"/>
        <v>204.24529633983269</v>
      </c>
      <c r="EE100" s="516">
        <f t="shared" si="359"/>
        <v>220.42018527647673</v>
      </c>
      <c r="EF100" s="276">
        <f t="shared" si="360"/>
        <v>0</v>
      </c>
      <c r="EG100" s="276">
        <f t="shared" si="361"/>
        <v>1.6758126835575585E-3</v>
      </c>
      <c r="EH100" s="276">
        <f t="shared" si="362"/>
        <v>5.02679684921962E-3</v>
      </c>
      <c r="EI100" s="276">
        <f t="shared" si="363"/>
        <v>8.3764988573128401E-3</v>
      </c>
      <c r="EJ100" s="276">
        <f t="shared" si="364"/>
        <v>1.1724919198417878E-2</v>
      </c>
      <c r="EK100" s="276">
        <f t="shared" si="365"/>
        <v>9.3113513180141383E-3</v>
      </c>
      <c r="EL100" s="276">
        <f t="shared" si="366"/>
        <v>1.2541801216672361E-2</v>
      </c>
      <c r="EM100" s="276">
        <f t="shared" si="367"/>
        <v>1.5771535456380398E-2</v>
      </c>
      <c r="EN100" s="276">
        <f t="shared" si="368"/>
        <v>1.9000554195682036E-2</v>
      </c>
      <c r="EO100" s="276">
        <f t="shared" si="369"/>
        <v>2.2228857593085922E-2</v>
      </c>
      <c r="EP100" s="276">
        <f t="shared" si="370"/>
        <v>2.9591032776419567E-2</v>
      </c>
      <c r="EQ100" s="276">
        <f t="shared" si="371"/>
        <v>3.3852928149884165E-2</v>
      </c>
      <c r="ER100" s="276">
        <f t="shared" si="372"/>
        <v>3.8113621900685277E-2</v>
      </c>
      <c r="ES100" s="276">
        <f t="shared" si="373"/>
        <v>4.2373114367615115E-2</v>
      </c>
      <c r="ET100" s="276">
        <f t="shared" si="374"/>
        <v>4.6631405889370411E-2</v>
      </c>
      <c r="EU100" s="276">
        <f t="shared" si="375"/>
        <v>0.11568919846562815</v>
      </c>
      <c r="EV100" s="276">
        <f t="shared" si="376"/>
        <v>0.12767495452678945</v>
      </c>
      <c r="EW100" s="276">
        <f t="shared" si="377"/>
        <v>0.13965226404627579</v>
      </c>
      <c r="EX100" s="276">
        <f t="shared" si="378"/>
        <v>0.15162113297649149</v>
      </c>
      <c r="EY100" s="277">
        <f t="shared" si="379"/>
        <v>0.16358156726564616</v>
      </c>
      <c r="EZ100" s="276">
        <f t="shared" si="380"/>
        <v>0</v>
      </c>
      <c r="FA100" s="276">
        <f t="shared" si="381"/>
        <v>1.3428626243202309E-3</v>
      </c>
      <c r="FB100" s="276">
        <f t="shared" si="382"/>
        <v>4.0281551797176872E-3</v>
      </c>
      <c r="FC100" s="276">
        <f t="shared" si="383"/>
        <v>6.7125824880502737E-3</v>
      </c>
      <c r="FD100" s="276">
        <f t="shared" si="384"/>
        <v>9.3961448281153527E-3</v>
      </c>
      <c r="FE100" s="276">
        <f t="shared" si="385"/>
        <v>7.2209103344474373E-3</v>
      </c>
      <c r="FF100" s="276">
        <f t="shared" si="386"/>
        <v>9.7261499856390668E-3</v>
      </c>
      <c r="FG100" s="276">
        <f t="shared" si="387"/>
        <v>1.2230935537412606E-2</v>
      </c>
      <c r="FH100" s="276">
        <f t="shared" si="388"/>
        <v>1.4735267072078053E-2</v>
      </c>
      <c r="FI100" s="276">
        <f t="shared" si="389"/>
        <v>1.7239144671930495E-2</v>
      </c>
      <c r="FJ100" s="276">
        <f t="shared" si="390"/>
        <v>1.8019876762488212E-2</v>
      </c>
      <c r="FK100" s="276">
        <f t="shared" si="391"/>
        <v>2.06166171281069E-2</v>
      </c>
      <c r="FL100" s="276">
        <f t="shared" si="392"/>
        <v>2.321288680889973E-2</v>
      </c>
      <c r="FM100" s="276">
        <f t="shared" si="393"/>
        <v>2.5808685890182974E-2</v>
      </c>
      <c r="FN100" s="276">
        <f t="shared" si="394"/>
        <v>2.8404014457257435E-2</v>
      </c>
      <c r="FO100" s="276">
        <f t="shared" si="395"/>
        <v>4.3897028482633674E-2</v>
      </c>
      <c r="FP100" s="276">
        <f t="shared" si="396"/>
        <v>4.8461326869999009E-2</v>
      </c>
      <c r="FQ100" s="276">
        <f t="shared" si="397"/>
        <v>5.3024338373500568E-2</v>
      </c>
      <c r="FR100" s="276">
        <f t="shared" si="398"/>
        <v>5.7586063355969615E-2</v>
      </c>
      <c r="FS100" s="277">
        <f t="shared" si="399"/>
        <v>6.2146502180135087E-2</v>
      </c>
      <c r="FT100" s="74">
        <f>SUM($EF100:EF100)</f>
        <v>0</v>
      </c>
      <c r="FU100" s="276">
        <f>SUM($EF100:EG100)</f>
        <v>1.6758126835575585E-3</v>
      </c>
      <c r="FV100" s="276">
        <f>SUM($EF100:EH100)</f>
        <v>6.7026095327771783E-3</v>
      </c>
      <c r="FW100" s="276">
        <f>SUM($EF100:EI100)</f>
        <v>1.5079108390090018E-2</v>
      </c>
      <c r="FX100" s="276">
        <f>SUM($EF100:EJ100)</f>
        <v>2.6804027588507896E-2</v>
      </c>
      <c r="FY100" s="276">
        <f>SUM($EF100:EK100)</f>
        <v>3.6115378906522035E-2</v>
      </c>
      <c r="FZ100" s="276">
        <f>SUM($EF100:EL100)</f>
        <v>4.8657180123194393E-2</v>
      </c>
      <c r="GA100" s="276">
        <f>SUM($EF100:EM100)</f>
        <v>6.4428715579574788E-2</v>
      </c>
      <c r="GB100" s="276">
        <f>SUM($EF100:EN100)</f>
        <v>8.3429269775256831E-2</v>
      </c>
      <c r="GC100" s="276">
        <f>SUM($EF100:EO100)</f>
        <v>0.10565812736834275</v>
      </c>
      <c r="GD100" s="276">
        <f>SUM($EF100:EP100)</f>
        <v>0.13524916014476232</v>
      </c>
      <c r="GE100" s="276">
        <f>SUM($EF100:EQ100)</f>
        <v>0.16910208829464649</v>
      </c>
      <c r="GF100" s="276">
        <f>SUM($EF100:ER100)</f>
        <v>0.20721571019533175</v>
      </c>
      <c r="GG100" s="276">
        <f>SUM($EF100:ES100)</f>
        <v>0.24958882456294687</v>
      </c>
      <c r="GH100" s="276">
        <f>SUM($EF100:ET100)</f>
        <v>0.29622023045231727</v>
      </c>
      <c r="GI100" s="276">
        <f>SUM($EF100:EU100)</f>
        <v>0.41190942891794541</v>
      </c>
      <c r="GJ100" s="276">
        <f>SUM($EF100:EV100)</f>
        <v>0.53958438344473492</v>
      </c>
      <c r="GK100" s="276">
        <f>SUM($EF100:EW100)</f>
        <v>0.67923664749101076</v>
      </c>
      <c r="GL100" s="276">
        <f>SUM($EF100:EX100)</f>
        <v>0.83085778046750225</v>
      </c>
      <c r="GM100" s="276">
        <f>SUM($EF100:EY100)</f>
        <v>0.99443934773314835</v>
      </c>
      <c r="GN100" s="74">
        <f>SUM($EZ100:EZ100)</f>
        <v>0</v>
      </c>
      <c r="GO100" s="276">
        <f>SUM($EZ100:FA100)</f>
        <v>1.3428626243202309E-3</v>
      </c>
      <c r="GP100" s="276">
        <f>SUM($EZ100:FB100)</f>
        <v>5.3710178040379183E-3</v>
      </c>
      <c r="GQ100" s="276">
        <f>SUM($EZ100:FC100)</f>
        <v>1.2083600292088192E-2</v>
      </c>
      <c r="GR100" s="276">
        <f>SUM($EZ100:FD100)</f>
        <v>2.1479745120203543E-2</v>
      </c>
      <c r="GS100" s="276">
        <f>SUM($EZ100:FE100)</f>
        <v>2.8700655454650982E-2</v>
      </c>
      <c r="GT100" s="276">
        <f>SUM($EZ100:FF100)</f>
        <v>3.8426805440290049E-2</v>
      </c>
      <c r="GU100" s="276">
        <f>SUM($EZ100:FG100)</f>
        <v>5.0657740977702655E-2</v>
      </c>
      <c r="GV100" s="276">
        <f>SUM($EZ100:FH100)</f>
        <v>6.539300804978071E-2</v>
      </c>
      <c r="GW100" s="276">
        <f>SUM($EZ100:FI100)</f>
        <v>8.2632152721711205E-2</v>
      </c>
      <c r="GX100" s="276">
        <f>SUM($EZ100:FJ100)</f>
        <v>0.10065202948419942</v>
      </c>
      <c r="GY100" s="276">
        <f>SUM($EZ100:FK100)</f>
        <v>0.12126864661230632</v>
      </c>
      <c r="GZ100" s="276">
        <f>SUM($EZ100:FL100)</f>
        <v>0.14448153342120607</v>
      </c>
      <c r="HA100" s="276">
        <f>SUM($EZ100:FM100)</f>
        <v>0.17029021931138905</v>
      </c>
      <c r="HB100" s="276">
        <f>SUM($EZ100:FN100)</f>
        <v>0.19869423376864648</v>
      </c>
      <c r="HC100" s="276">
        <f>SUM($EZ100:FO100)</f>
        <v>0.24259126225128014</v>
      </c>
      <c r="HD100" s="276">
        <f>SUM($EZ100:FP100)</f>
        <v>0.29105258912127913</v>
      </c>
      <c r="HE100" s="276">
        <f>SUM($EZ100:FQ100)</f>
        <v>0.34407692749477969</v>
      </c>
      <c r="HF100" s="276">
        <f>SUM($EZ100:FR100)</f>
        <v>0.4016629908507493</v>
      </c>
      <c r="HG100" s="277">
        <f>SUM($EZ100:FS100)</f>
        <v>0.46380949303088437</v>
      </c>
      <c r="HH100" s="74">
        <f t="shared" si="644"/>
        <v>0</v>
      </c>
      <c r="HI100" s="276">
        <f t="shared" si="400"/>
        <v>8.7579679373164421</v>
      </c>
      <c r="HJ100" s="276">
        <f t="shared" si="401"/>
        <v>17.512584890467224</v>
      </c>
      <c r="HK100" s="276">
        <f t="shared" si="402"/>
        <v>26.263852141609913</v>
      </c>
      <c r="HL100" s="276">
        <f t="shared" si="403"/>
        <v>35.011770972411497</v>
      </c>
      <c r="HM100" s="276">
        <f t="shared" si="404"/>
        <v>49.317381289724921</v>
      </c>
      <c r="HN100" s="276">
        <f t="shared" si="405"/>
        <v>63.896245488508249</v>
      </c>
      <c r="HO100" s="276">
        <f t="shared" si="406"/>
        <v>78.471879953051868</v>
      </c>
      <c r="HP100" s="276">
        <f t="shared" si="407"/>
        <v>93.044285398856189</v>
      </c>
      <c r="HQ100" s="276">
        <f t="shared" si="408"/>
        <v>107.6134625412631</v>
      </c>
      <c r="HR100" s="276">
        <f t="shared" si="409"/>
        <v>112.4961997244627</v>
      </c>
      <c r="HS100" s="276">
        <f t="shared" si="410"/>
        <v>127.60795779631282</v>
      </c>
      <c r="HT100" s="276">
        <f t="shared" si="411"/>
        <v>142.71545517441211</v>
      </c>
      <c r="HU100" s="276">
        <f t="shared" si="412"/>
        <v>157.8186930600445</v>
      </c>
      <c r="HV100" s="276">
        <f t="shared" si="413"/>
        <v>172.91767265415513</v>
      </c>
      <c r="HW100" s="276">
        <f t="shared" si="414"/>
        <v>172.61065595686722</v>
      </c>
      <c r="HX100" s="276">
        <f t="shared" si="415"/>
        <v>189.60661900234044</v>
      </c>
      <c r="HY100" s="276">
        <f t="shared" si="416"/>
        <v>206.59060473829416</v>
      </c>
      <c r="HZ100" s="276">
        <f t="shared" si="417"/>
        <v>223.56262160531767</v>
      </c>
      <c r="IA100" s="277">
        <f t="shared" si="418"/>
        <v>240.52267803805202</v>
      </c>
      <c r="IB100" s="276">
        <f t="shared" si="419"/>
        <v>0</v>
      </c>
      <c r="IC100" s="276">
        <f t="shared" si="420"/>
        <v>8.3338001373756789</v>
      </c>
      <c r="ID100" s="276">
        <f t="shared" si="421"/>
        <v>16.66491498219596</v>
      </c>
      <c r="IE100" s="276">
        <f t="shared" si="422"/>
        <v>24.993345399707909</v>
      </c>
      <c r="IF100" s="276">
        <f t="shared" si="423"/>
        <v>33.319092254879791</v>
      </c>
      <c r="IG100" s="276">
        <f t="shared" si="424"/>
        <v>46.744354630866269</v>
      </c>
      <c r="IH100" s="276">
        <f t="shared" si="425"/>
        <v>60.563108480880629</v>
      </c>
      <c r="II100" s="276">
        <f t="shared" si="426"/>
        <v>74.379357545343211</v>
      </c>
      <c r="IJ100" s="276">
        <f t="shared" si="427"/>
        <v>88.193102278271127</v>
      </c>
      <c r="IK100" s="276">
        <f t="shared" si="428"/>
        <v>102.00434313359919</v>
      </c>
      <c r="IL100" s="276">
        <f t="shared" si="429"/>
        <v>106.56861670188714</v>
      </c>
      <c r="IM100" s="276">
        <f t="shared" si="430"/>
        <v>120.89208308475902</v>
      </c>
      <c r="IN100" s="276">
        <f t="shared" si="431"/>
        <v>135.21295319795013</v>
      </c>
      <c r="IO100" s="276">
        <f t="shared" si="432"/>
        <v>149.53122751205996</v>
      </c>
      <c r="IP100" s="276">
        <f t="shared" si="433"/>
        <v>163.8469064976027</v>
      </c>
      <c r="IQ100" s="276">
        <f t="shared" si="434"/>
        <v>163.76559450507619</v>
      </c>
      <c r="IR100" s="276">
        <f t="shared" si="435"/>
        <v>179.94960817820618</v>
      </c>
      <c r="IS100" s="276">
        <f t="shared" si="436"/>
        <v>196.12905883983268</v>
      </c>
      <c r="IT100" s="276">
        <f t="shared" si="437"/>
        <v>212.30394777647672</v>
      </c>
      <c r="IU100" s="277">
        <f t="shared" si="438"/>
        <v>228.47427627429659</v>
      </c>
      <c r="IV100" s="74">
        <f t="shared" si="261"/>
        <v>16.191479039611473</v>
      </c>
      <c r="IW100" s="275">
        <f t="shared" si="262"/>
        <v>82.930607705138243</v>
      </c>
      <c r="IX100" s="275">
        <f t="shared" si="263"/>
        <v>174.01544280040096</v>
      </c>
      <c r="IY100" s="275">
        <f t="shared" si="264"/>
        <v>283.41656429011226</v>
      </c>
      <c r="IZ100" s="275">
        <f t="shared" si="265"/>
        <v>91.045843181716876</v>
      </c>
      <c r="JA100" s="275">
        <f t="shared" si="266"/>
        <v>139.13852345881571</v>
      </c>
      <c r="JB100" s="74">
        <f t="shared" si="267"/>
        <v>16.192823981497003</v>
      </c>
      <c r="JC100" s="275">
        <f t="shared" si="268"/>
        <v>82.942476955340595</v>
      </c>
      <c r="JD100" s="275">
        <f t="shared" si="269"/>
        <v>174.07689854315899</v>
      </c>
      <c r="JE100" s="275">
        <f t="shared" si="270"/>
        <v>283.80465042744532</v>
      </c>
      <c r="JF100" s="275">
        <f t="shared" si="271"/>
        <v>91.070733159998852</v>
      </c>
      <c r="JG100" s="275">
        <f t="shared" si="272"/>
        <v>139.25421247686046</v>
      </c>
      <c r="JH100" s="524">
        <f t="shared" si="273"/>
        <v>1101.7316891378227</v>
      </c>
      <c r="JI100" s="525">
        <f t="shared" si="274"/>
        <v>2092.1648830373347</v>
      </c>
      <c r="JJ100" s="524">
        <f t="shared" si="275"/>
        <v>1044.244859454263</v>
      </c>
      <c r="JK100" s="525">
        <f t="shared" si="276"/>
        <v>1984.4187151577826</v>
      </c>
      <c r="JL100" s="524">
        <f t="shared" si="277"/>
        <v>2145.9765485920857</v>
      </c>
      <c r="JM100" s="525">
        <f t="shared" si="278"/>
        <v>4076.5835981951172</v>
      </c>
      <c r="JN100" s="7">
        <f t="shared" si="439"/>
        <v>0.49491446422096375</v>
      </c>
      <c r="JO100" s="7">
        <f t="shared" si="440"/>
        <v>1.4582488407640328</v>
      </c>
    </row>
    <row r="101" spans="1:275" s="3" customFormat="1" ht="13.5" customHeight="1" x14ac:dyDescent="0.2">
      <c r="A101" s="3" t="str">
        <f>'2021 estimates'!B101</f>
        <v>Italy</v>
      </c>
      <c r="B101" s="3" t="str">
        <f>VLOOKUP(A101,'2021 estimates'!$B$4:$C$218,2)</f>
        <v>EUR</v>
      </c>
      <c r="C101" s="371" t="str">
        <f>VLOOKUP(A101,'2021 estimates'!$B$4:$F$218,4,FALSE)</f>
        <v>Europe &amp; Central Asia</v>
      </c>
      <c r="D101" s="695">
        <f>'2021 estimates'!Q101</f>
        <v>2.684453193165</v>
      </c>
      <c r="E101" s="4">
        <f>'2021 estimates'!R101</f>
        <v>1.9764987818409339</v>
      </c>
      <c r="F101" s="47">
        <f>1000*'2021 estimates'!G101/5</f>
        <v>232554.4</v>
      </c>
      <c r="G101" s="47">
        <f t="shared" si="279"/>
        <v>232554.4</v>
      </c>
      <c r="H101" s="47">
        <f>1000*'2021 estimates'!H101/5</f>
        <v>269465.40000000002</v>
      </c>
      <c r="I101" s="47">
        <f>1000*'2021 estimates'!I101/5</f>
        <v>292509.40000000002</v>
      </c>
      <c r="J101" s="47">
        <f>1000*'2021 estimates'!J101/5</f>
        <v>298018.40000000002</v>
      </c>
      <c r="K101" s="47">
        <f>1000*'2021 estimates'!K101/5</f>
        <v>219107.6</v>
      </c>
      <c r="L101" s="73">
        <f t="shared" si="280"/>
        <v>219107.6</v>
      </c>
      <c r="M101" s="47">
        <f>1000*'2021 estimates'!L101/5</f>
        <v>253867.4</v>
      </c>
      <c r="N101" s="47">
        <f>1000*'2021 estimates'!M101/5</f>
        <v>276192.2</v>
      </c>
      <c r="O101" s="47">
        <f>1000*'2021 estimates'!N101/5</f>
        <v>280288.2</v>
      </c>
      <c r="P101" s="22">
        <v>0</v>
      </c>
      <c r="Q101" s="124">
        <f>IF('2021 estimates'!AD101&lt;&gt;"",'2021 estimates'!AD101*5/4,IF('2021 estimates'!AL101&lt;&gt;"",'2021 estimates'!AL101*15/14,'2021 estimates'!AN101*15/14))/100000</f>
        <v>1.15E-4</v>
      </c>
      <c r="R101" s="124">
        <f>IF('2021 estimates'!AE101&lt;&gt;"",'2021 estimates'!AE101,IF('2021 estimates'!AL101&lt;&gt;"",'2021 estimates'!AL101*15/14,'2021 estimates'!AN101*15/14))/100000</f>
        <v>1.8100000000000001E-4</v>
      </c>
      <c r="S101" s="124">
        <f>IF('2021 estimates'!AF101&lt;&gt;"",'2021 estimates'!AF101,IF('2021 estimates'!AL101&lt;&gt;"",'2021 estimates'!AL101*15/14,'2021 estimates'!AN101*15/14))/100000</f>
        <v>2.12E-4</v>
      </c>
      <c r="T101" s="124">
        <f>IF('2021 estimates'!AG101&lt;&gt;"",'2021 estimates'!AG101,'2021 estimates'!$AP101)/100000</f>
        <v>1.3199999999999998E-4</v>
      </c>
      <c r="U101" s="22">
        <v>0</v>
      </c>
      <c r="V101" s="124">
        <f>IF('2021 estimates'!AH101&lt;&gt;"",'2021 estimates'!AH101*5/4,IF('2021 estimates'!AM101&lt;&gt;"",'2021 estimates'!AM101*15/14,'2021 estimates'!AN101*15/14))/100000</f>
        <v>1.15E-4</v>
      </c>
      <c r="W101" s="124">
        <f>IF('2021 estimates'!AI101&lt;&gt;"",'2021 estimates'!AI101,IF('2021 estimates'!AM101&lt;&gt;"",'2021 estimates'!AM101*15/14,'2021 estimates'!AN101*15/14))/100000</f>
        <v>1.8100000000000001E-4</v>
      </c>
      <c r="X101" s="124">
        <f>IF('2021 estimates'!AJ101&lt;&gt;"",'2021 estimates'!AJ101,IF('2021 estimates'!AM101&lt;&gt;"",'2021 estimates'!AM101*15/14,'2021 estimates'!AN101*15/14))/100000</f>
        <v>2.12E-4</v>
      </c>
      <c r="Y101" s="124">
        <f>IF('2021 estimates'!AK101&lt;&gt;"",'2021 estimates'!AK101,'2021 estimates'!$AQ101)/100000</f>
        <v>1.3199999999999998E-4</v>
      </c>
      <c r="Z101" s="81">
        <f>VLOOKUP($A101,'Mortality-WHO Global Health Obs'!$B$3:$Q$218,7,FALSE)</f>
        <v>2.81E-3</v>
      </c>
      <c r="AA101" s="82">
        <f>VLOOKUP($A101,'Mortality-WHO Global Health Obs'!$B$3:$Q$218,9,FALSE)</f>
        <v>1.2E-4</v>
      </c>
      <c r="AB101" s="82">
        <f>VLOOKUP($A101,'Mortality-WHO Global Health Obs'!$B$3:$Q$218,11,FALSE)</f>
        <v>9.0000000000000006E-5</v>
      </c>
      <c r="AC101" s="82">
        <f>VLOOKUP($A101,'Mortality-WHO Global Health Obs'!$B$3:$Q$218,13,FALSE)</f>
        <v>1.1E-4</v>
      </c>
      <c r="AD101" s="82">
        <f>VLOOKUP($A101,'Mortality-WHO Global Health Obs'!$B$3:$Q$218,15,FALSE)</f>
        <v>3.1E-4</v>
      </c>
      <c r="AE101" s="81">
        <f>VLOOKUP($A101,'Mortality-WHO Global Health Obs'!$B$3:$Q$218,8,FALSE)</f>
        <v>2.3400000000000001E-3</v>
      </c>
      <c r="AF101" s="82">
        <f>VLOOKUP($A101,'Mortality-WHO Global Health Obs'!$B$3:$Q$218,10,FALSE)</f>
        <v>1.1E-4</v>
      </c>
      <c r="AG101" s="82">
        <f>VLOOKUP($A101,'Mortality-WHO Global Health Obs'!$B$3:$Q$218,12,FALSE)</f>
        <v>6.9999999999999994E-5</v>
      </c>
      <c r="AH101" s="82">
        <f>VLOOKUP($A101,'Mortality-WHO Global Health Obs'!$B$3:$Q$218,14,FALSE)</f>
        <v>8.0000000000000007E-5</v>
      </c>
      <c r="AI101" s="82">
        <f>VLOOKUP($A101,'Mortality-WHO Global Health Obs'!$B$3:$Q$218,16,FALSE)</f>
        <v>1.3999999999999999E-4</v>
      </c>
      <c r="AJ101" s="81">
        <f t="shared" si="281"/>
        <v>5.5539615769730245E-3</v>
      </c>
      <c r="AK101" s="82">
        <f t="shared" si="281"/>
        <v>2.3717985382091207E-4</v>
      </c>
      <c r="AL101" s="82">
        <f t="shared" si="281"/>
        <v>1.7788489036568405E-4</v>
      </c>
      <c r="AM101" s="82">
        <f t="shared" si="281"/>
        <v>2.1741486600250273E-4</v>
      </c>
      <c r="AN101" s="82">
        <f t="shared" si="281"/>
        <v>6.1271462237068948E-4</v>
      </c>
      <c r="AO101" s="81">
        <f t="shared" si="257"/>
        <v>4.625007149507785E-3</v>
      </c>
      <c r="AP101" s="82">
        <f t="shared" si="257"/>
        <v>2.1741486600250273E-4</v>
      </c>
      <c r="AQ101" s="82">
        <f t="shared" si="257"/>
        <v>1.3835491472886536E-4</v>
      </c>
      <c r="AR101" s="82">
        <f t="shared" si="257"/>
        <v>1.5811990254727473E-4</v>
      </c>
      <c r="AS101" s="82">
        <f t="shared" si="257"/>
        <v>2.7670982945773073E-4</v>
      </c>
      <c r="AT101" s="272">
        <f t="shared" si="258"/>
        <v>0</v>
      </c>
      <c r="AU101" s="266">
        <f t="shared" si="248"/>
        <v>26.743756000000001</v>
      </c>
      <c r="AV101" s="266">
        <f t="shared" si="249"/>
        <v>48.773237400000006</v>
      </c>
      <c r="AW101" s="266">
        <f t="shared" si="250"/>
        <v>62.011992800000009</v>
      </c>
      <c r="AX101" s="266">
        <f t="shared" si="251"/>
        <v>39.338428799999996</v>
      </c>
      <c r="AY101" s="272">
        <f t="shared" si="259"/>
        <v>0</v>
      </c>
      <c r="AZ101" s="266">
        <f t="shared" si="252"/>
        <v>25.197374</v>
      </c>
      <c r="BA101" s="266">
        <f t="shared" si="253"/>
        <v>45.949999400000003</v>
      </c>
      <c r="BB101" s="266">
        <f t="shared" si="254"/>
        <v>58.552746400000004</v>
      </c>
      <c r="BC101" s="266">
        <f t="shared" si="255"/>
        <v>36.998042399999996</v>
      </c>
      <c r="BD101" s="74">
        <f t="shared" si="260"/>
        <v>0</v>
      </c>
      <c r="BE101" s="515">
        <f t="shared" si="282"/>
        <v>0</v>
      </c>
      <c r="BF101" s="515">
        <f t="shared" si="283"/>
        <v>26.740584836013621</v>
      </c>
      <c r="BG101" s="515">
        <f t="shared" si="284"/>
        <v>53.474828096101504</v>
      </c>
      <c r="BH101" s="515">
        <f t="shared" si="285"/>
        <v>80.20273128417935</v>
      </c>
      <c r="BI101" s="515">
        <f t="shared" si="286"/>
        <v>123.89530434787517</v>
      </c>
      <c r="BJ101" s="515">
        <f t="shared" si="287"/>
        <v>172.64216698015647</v>
      </c>
      <c r="BK101" s="515">
        <f t="shared" si="288"/>
        <v>221.38035905332634</v>
      </c>
      <c r="BL101" s="515">
        <f t="shared" si="289"/>
        <v>270.10988210960909</v>
      </c>
      <c r="BM101" s="515">
        <f t="shared" si="290"/>
        <v>318.83073769095466</v>
      </c>
      <c r="BN101" s="515">
        <f t="shared" si="291"/>
        <v>398.97426961007176</v>
      </c>
      <c r="BO101" s="515">
        <f t="shared" si="292"/>
        <v>460.89278846983376</v>
      </c>
      <c r="BP101" s="515">
        <f t="shared" si="293"/>
        <v>522.79784678642886</v>
      </c>
      <c r="BQ101" s="515">
        <f t="shared" si="294"/>
        <v>584.68944748606123</v>
      </c>
      <c r="BR101" s="515">
        <f t="shared" si="295"/>
        <v>646.56759349429876</v>
      </c>
      <c r="BS101" s="515">
        <f t="shared" si="296"/>
        <v>721.77460587401379</v>
      </c>
      <c r="BT101" s="515">
        <f t="shared" si="297"/>
        <v>760.65888035137084</v>
      </c>
      <c r="BU101" s="515">
        <f t="shared" si="298"/>
        <v>799.51933716263659</v>
      </c>
      <c r="BV101" s="515">
        <f t="shared" si="299"/>
        <v>838.35599089677351</v>
      </c>
      <c r="BW101" s="516">
        <f t="shared" si="300"/>
        <v>877.16885613380782</v>
      </c>
      <c r="BX101" s="515">
        <v>0</v>
      </c>
      <c r="BY101" s="515">
        <f t="shared" si="301"/>
        <v>0</v>
      </c>
      <c r="BZ101" s="515">
        <f t="shared" si="302"/>
        <v>25.194635155897586</v>
      </c>
      <c r="CA101" s="515">
        <f t="shared" si="303"/>
        <v>50.383793218991045</v>
      </c>
      <c r="CB101" s="515">
        <f t="shared" si="304"/>
        <v>75.567475379952327</v>
      </c>
      <c r="CC101" s="515">
        <f t="shared" si="305"/>
        <v>116.72824019373252</v>
      </c>
      <c r="CD101" s="515">
        <f t="shared" si="306"/>
        <v>162.65891230093348</v>
      </c>
      <c r="CE101" s="515">
        <f t="shared" si="307"/>
        <v>208.58323011349569</v>
      </c>
      <c r="CF101" s="515">
        <f t="shared" si="308"/>
        <v>254.50119451050622</v>
      </c>
      <c r="CG101" s="515">
        <f t="shared" si="309"/>
        <v>300.41280637093053</v>
      </c>
      <c r="CH101" s="515">
        <f t="shared" si="310"/>
        <v>376.77286924872004</v>
      </c>
      <c r="CI101" s="515">
        <f t="shared" si="311"/>
        <v>435.26141625780912</v>
      </c>
      <c r="CJ101" s="515">
        <f t="shared" si="312"/>
        <v>493.74071579466897</v>
      </c>
      <c r="CK101" s="515">
        <f t="shared" si="313"/>
        <v>552.21076932139351</v>
      </c>
      <c r="CL101" s="515">
        <f t="shared" si="314"/>
        <v>610.67157829984524</v>
      </c>
      <c r="CM101" s="515">
        <f t="shared" si="315"/>
        <v>679.0464092172756</v>
      </c>
      <c r="CN101" s="515">
        <f t="shared" si="316"/>
        <v>715.85146064266712</v>
      </c>
      <c r="CO101" s="515">
        <f t="shared" si="317"/>
        <v>752.6463291574762</v>
      </c>
      <c r="CP101" s="515">
        <f t="shared" si="318"/>
        <v>789.43101757902457</v>
      </c>
      <c r="CQ101" s="516">
        <f t="shared" si="319"/>
        <v>826.20552872385429</v>
      </c>
      <c r="CR101" s="515">
        <f t="shared" si="320"/>
        <v>0</v>
      </c>
      <c r="CS101" s="515">
        <f t="shared" si="321"/>
        <v>13.371878000000001</v>
      </c>
      <c r="CT101" s="515">
        <f t="shared" si="322"/>
        <v>40.11246283601362</v>
      </c>
      <c r="CU101" s="515">
        <f t="shared" si="323"/>
        <v>66.846706096101499</v>
      </c>
      <c r="CV101" s="515">
        <f t="shared" si="324"/>
        <v>93.574609284179346</v>
      </c>
      <c r="CW101" s="515">
        <f t="shared" si="325"/>
        <v>148.28192304787518</v>
      </c>
      <c r="CX101" s="515">
        <f t="shared" si="326"/>
        <v>197.02878568015649</v>
      </c>
      <c r="CY101" s="515">
        <f t="shared" si="327"/>
        <v>245.76697775332636</v>
      </c>
      <c r="CZ101" s="515">
        <f t="shared" si="328"/>
        <v>294.49650080960907</v>
      </c>
      <c r="DA101" s="515">
        <f t="shared" si="329"/>
        <v>343.21735639095465</v>
      </c>
      <c r="DB101" s="515">
        <f t="shared" si="330"/>
        <v>429.98026601007177</v>
      </c>
      <c r="DC101" s="515">
        <f t="shared" si="331"/>
        <v>491.89878486983378</v>
      </c>
      <c r="DD101" s="515">
        <f t="shared" si="332"/>
        <v>553.80384318642882</v>
      </c>
      <c r="DE101" s="515">
        <f t="shared" si="333"/>
        <v>615.69544388606118</v>
      </c>
      <c r="DF101" s="515">
        <f t="shared" si="334"/>
        <v>677.57358989429872</v>
      </c>
      <c r="DG101" s="515">
        <f t="shared" si="335"/>
        <v>741.44382027401377</v>
      </c>
      <c r="DH101" s="515">
        <f t="shared" si="336"/>
        <v>780.32809475137083</v>
      </c>
      <c r="DI101" s="515">
        <f t="shared" si="337"/>
        <v>819.18855156263658</v>
      </c>
      <c r="DJ101" s="515">
        <f t="shared" si="338"/>
        <v>858.02520529677349</v>
      </c>
      <c r="DK101" s="516">
        <f t="shared" si="339"/>
        <v>896.83807053380781</v>
      </c>
      <c r="DL101" s="515">
        <f t="shared" si="340"/>
        <v>0</v>
      </c>
      <c r="DM101" s="515">
        <f t="shared" si="341"/>
        <v>12.598687</v>
      </c>
      <c r="DN101" s="515">
        <f t="shared" si="342"/>
        <v>37.793322155897584</v>
      </c>
      <c r="DO101" s="515">
        <f t="shared" si="343"/>
        <v>62.982480218991043</v>
      </c>
      <c r="DP101" s="515">
        <f t="shared" si="344"/>
        <v>88.166162379952326</v>
      </c>
      <c r="DQ101" s="515">
        <f t="shared" si="345"/>
        <v>139.70323989373253</v>
      </c>
      <c r="DR101" s="515">
        <f t="shared" si="346"/>
        <v>185.63391200093349</v>
      </c>
      <c r="DS101" s="515">
        <f t="shared" si="347"/>
        <v>231.5582298134957</v>
      </c>
      <c r="DT101" s="515">
        <f t="shared" si="348"/>
        <v>277.47619421050621</v>
      </c>
      <c r="DU101" s="515">
        <f t="shared" si="349"/>
        <v>323.38780607093054</v>
      </c>
      <c r="DV101" s="515">
        <f t="shared" si="350"/>
        <v>406.04924244872007</v>
      </c>
      <c r="DW101" s="515">
        <f t="shared" si="351"/>
        <v>464.53778945780914</v>
      </c>
      <c r="DX101" s="515">
        <f t="shared" si="352"/>
        <v>523.01708899466894</v>
      </c>
      <c r="DY101" s="515">
        <f t="shared" si="353"/>
        <v>581.48714252139348</v>
      </c>
      <c r="DZ101" s="515">
        <f t="shared" si="354"/>
        <v>639.9479514998452</v>
      </c>
      <c r="EA101" s="515">
        <f t="shared" si="355"/>
        <v>697.54543041727561</v>
      </c>
      <c r="EB101" s="515">
        <f t="shared" si="356"/>
        <v>734.35048184266714</v>
      </c>
      <c r="EC101" s="515">
        <f t="shared" si="357"/>
        <v>771.14535035747622</v>
      </c>
      <c r="ED101" s="515">
        <f t="shared" si="358"/>
        <v>807.93003877902458</v>
      </c>
      <c r="EE101" s="516">
        <f t="shared" si="359"/>
        <v>844.7045499238543</v>
      </c>
      <c r="EF101" s="276">
        <f t="shared" si="360"/>
        <v>0</v>
      </c>
      <c r="EG101" s="276">
        <f t="shared" si="361"/>
        <v>3.1711639863790408E-3</v>
      </c>
      <c r="EH101" s="276">
        <f t="shared" si="362"/>
        <v>9.512739912115117E-3</v>
      </c>
      <c r="EI101" s="276">
        <f t="shared" si="363"/>
        <v>1.5852811922156436E-2</v>
      </c>
      <c r="EJ101" s="276">
        <f t="shared" si="364"/>
        <v>2.2191380373159205E-2</v>
      </c>
      <c r="EK101" s="276">
        <f t="shared" si="365"/>
        <v>2.6374767718704676E-2</v>
      </c>
      <c r="EL101" s="276">
        <f t="shared" si="366"/>
        <v>3.5045326830127309E-2</v>
      </c>
      <c r="EM101" s="276">
        <f t="shared" si="367"/>
        <v>4.3714343717266263E-2</v>
      </c>
      <c r="EN101" s="276">
        <f t="shared" si="368"/>
        <v>5.2381818654435537E-2</v>
      </c>
      <c r="EO101" s="276">
        <f t="shared" si="369"/>
        <v>6.1047751915900339E-2</v>
      </c>
      <c r="EP101" s="276">
        <f t="shared" si="370"/>
        <v>9.347394023800161E-2</v>
      </c>
      <c r="EQ101" s="276">
        <f t="shared" si="371"/>
        <v>0.10693448340485336</v>
      </c>
      <c r="ER101" s="276">
        <f t="shared" si="372"/>
        <v>0.12039210036762781</v>
      </c>
      <c r="ES101" s="276">
        <f t="shared" si="373"/>
        <v>0.13384679176245609</v>
      </c>
      <c r="ET101" s="276">
        <f t="shared" si="374"/>
        <v>0.14729855822533106</v>
      </c>
      <c r="EU101" s="276">
        <f t="shared" si="375"/>
        <v>0.45415432264292166</v>
      </c>
      <c r="EV101" s="276">
        <f t="shared" si="376"/>
        <v>0.47797198873419633</v>
      </c>
      <c r="EW101" s="276">
        <f t="shared" si="377"/>
        <v>0.50177506586307785</v>
      </c>
      <c r="EX101" s="276">
        <f t="shared" si="378"/>
        <v>0.52556356296569895</v>
      </c>
      <c r="EY101" s="277">
        <f t="shared" si="379"/>
        <v>0.5493374889727185</v>
      </c>
      <c r="EZ101" s="276">
        <f t="shared" si="380"/>
        <v>0</v>
      </c>
      <c r="FA101" s="276">
        <f t="shared" si="381"/>
        <v>2.7388441024121389E-3</v>
      </c>
      <c r="FB101" s="276">
        <f t="shared" si="382"/>
        <v>8.2159369065397149E-3</v>
      </c>
      <c r="FC101" s="276">
        <f t="shared" si="383"/>
        <v>1.3691839038708782E-2</v>
      </c>
      <c r="FD101" s="276">
        <f t="shared" si="384"/>
        <v>1.9166550757760983E-2</v>
      </c>
      <c r="FE101" s="276">
        <f t="shared" si="385"/>
        <v>1.9327292799040642E-2</v>
      </c>
      <c r="FF101" s="276">
        <f t="shared" si="386"/>
        <v>2.5681587437789585E-2</v>
      </c>
      <c r="FG101" s="276">
        <f t="shared" si="387"/>
        <v>3.2035002989460028E-2</v>
      </c>
      <c r="FH101" s="276">
        <f t="shared" si="388"/>
        <v>3.838753957566958E-2</v>
      </c>
      <c r="FI101" s="276">
        <f t="shared" si="389"/>
        <v>4.4739197318019029E-2</v>
      </c>
      <c r="FJ101" s="276">
        <f t="shared" si="390"/>
        <v>6.4199390910895132E-2</v>
      </c>
      <c r="FK101" s="276">
        <f t="shared" si="391"/>
        <v>7.344686314013095E-2</v>
      </c>
      <c r="FL101" s="276">
        <f t="shared" si="392"/>
        <v>8.2692873275555162E-2</v>
      </c>
      <c r="FM101" s="276">
        <f t="shared" si="393"/>
        <v>9.1937421548335674E-2</v>
      </c>
      <c r="FN101" s="276">
        <f t="shared" si="394"/>
        <v>0.10118050818960377</v>
      </c>
      <c r="FO101" s="276">
        <f t="shared" si="395"/>
        <v>0.19299097460852987</v>
      </c>
      <c r="FP101" s="276">
        <f t="shared" si="396"/>
        <v>0.20317388519093352</v>
      </c>
      <c r="FQ101" s="276">
        <f t="shared" si="397"/>
        <v>0.21335397845169476</v>
      </c>
      <c r="FR101" s="276">
        <f t="shared" si="398"/>
        <v>0.22353125517028641</v>
      </c>
      <c r="FS101" s="277">
        <f t="shared" si="399"/>
        <v>0.23370571612596547</v>
      </c>
      <c r="FT101" s="74">
        <f>SUM($EF101:EF101)</f>
        <v>0</v>
      </c>
      <c r="FU101" s="276">
        <f>SUM($EF101:EG101)</f>
        <v>3.1711639863790408E-3</v>
      </c>
      <c r="FV101" s="276">
        <f>SUM($EF101:EH101)</f>
        <v>1.2683903898494157E-2</v>
      </c>
      <c r="FW101" s="276">
        <f>SUM($EF101:EI101)</f>
        <v>2.8536715820650593E-2</v>
      </c>
      <c r="FX101" s="276">
        <f>SUM($EF101:EJ101)</f>
        <v>5.0728096193809802E-2</v>
      </c>
      <c r="FY101" s="276">
        <f>SUM($EF101:EK101)</f>
        <v>7.7102863912514474E-2</v>
      </c>
      <c r="FZ101" s="276">
        <f>SUM($EF101:EL101)</f>
        <v>0.11214819074264179</v>
      </c>
      <c r="GA101" s="276">
        <f>SUM($EF101:EM101)</f>
        <v>0.15586253445990805</v>
      </c>
      <c r="GB101" s="276">
        <f>SUM($EF101:EN101)</f>
        <v>0.20824435311434358</v>
      </c>
      <c r="GC101" s="276">
        <f>SUM($EF101:EO101)</f>
        <v>0.26929210503024392</v>
      </c>
      <c r="GD101" s="276">
        <f>SUM($EF101:EP101)</f>
        <v>0.36276604526824552</v>
      </c>
      <c r="GE101" s="276">
        <f>SUM($EF101:EQ101)</f>
        <v>0.46970052867309886</v>
      </c>
      <c r="GF101" s="276">
        <f>SUM($EF101:ER101)</f>
        <v>0.59009262904072668</v>
      </c>
      <c r="GG101" s="276">
        <f>SUM($EF101:ES101)</f>
        <v>0.72393942080318274</v>
      </c>
      <c r="GH101" s="276">
        <f>SUM($EF101:ET101)</f>
        <v>0.87123797902851385</v>
      </c>
      <c r="GI101" s="276">
        <f>SUM($EF101:EU101)</f>
        <v>1.3253923016714355</v>
      </c>
      <c r="GJ101" s="276">
        <f>SUM($EF101:EV101)</f>
        <v>1.8033642904056317</v>
      </c>
      <c r="GK101" s="276">
        <f>SUM($EF101:EW101)</f>
        <v>2.3051393562687097</v>
      </c>
      <c r="GL101" s="276">
        <f>SUM($EF101:EX101)</f>
        <v>2.8307029192344086</v>
      </c>
      <c r="GM101" s="276">
        <f>SUM($EF101:EY101)</f>
        <v>3.3800404082071269</v>
      </c>
      <c r="GN101" s="74">
        <f>SUM($EZ101:EZ101)</f>
        <v>0</v>
      </c>
      <c r="GO101" s="276">
        <f>SUM($EZ101:FA101)</f>
        <v>2.7388441024121389E-3</v>
      </c>
      <c r="GP101" s="276">
        <f>SUM($EZ101:FB101)</f>
        <v>1.0954781008951853E-2</v>
      </c>
      <c r="GQ101" s="276">
        <f>SUM($EZ101:FC101)</f>
        <v>2.4646620047660633E-2</v>
      </c>
      <c r="GR101" s="276">
        <f>SUM($EZ101:FD101)</f>
        <v>4.3813170805421617E-2</v>
      </c>
      <c r="GS101" s="276">
        <f>SUM($EZ101:FE101)</f>
        <v>6.3140463604462266E-2</v>
      </c>
      <c r="GT101" s="276">
        <f>SUM($EZ101:FF101)</f>
        <v>8.8822051042251854E-2</v>
      </c>
      <c r="GU101" s="276">
        <f>SUM($EZ101:FG101)</f>
        <v>0.12085705403171187</v>
      </c>
      <c r="GV101" s="276">
        <f>SUM($EZ101:FH101)</f>
        <v>0.15924459360738147</v>
      </c>
      <c r="GW101" s="276">
        <f>SUM($EZ101:FI101)</f>
        <v>0.2039837909254005</v>
      </c>
      <c r="GX101" s="276">
        <f>SUM($EZ101:FJ101)</f>
        <v>0.26818318183629564</v>
      </c>
      <c r="GY101" s="276">
        <f>SUM($EZ101:FK101)</f>
        <v>0.34163004497642657</v>
      </c>
      <c r="GZ101" s="276">
        <f>SUM($EZ101:FL101)</f>
        <v>0.42432291825198176</v>
      </c>
      <c r="HA101" s="276">
        <f>SUM($EZ101:FM101)</f>
        <v>0.51626033980031738</v>
      </c>
      <c r="HB101" s="276">
        <f>SUM($EZ101:FN101)</f>
        <v>0.61744084798992116</v>
      </c>
      <c r="HC101" s="276">
        <f>SUM($EZ101:FO101)</f>
        <v>0.81043182259845103</v>
      </c>
      <c r="HD101" s="276">
        <f>SUM($EZ101:FP101)</f>
        <v>1.0136057077893845</v>
      </c>
      <c r="HE101" s="276">
        <f>SUM($EZ101:FQ101)</f>
        <v>1.2269596862410792</v>
      </c>
      <c r="HF101" s="276">
        <f>SUM($EZ101:FR101)</f>
        <v>1.4504909414113656</v>
      </c>
      <c r="HG101" s="277">
        <f>SUM($EZ101:FS101)</f>
        <v>1.6841966575373311</v>
      </c>
      <c r="HH101" s="74">
        <f t="shared" si="644"/>
        <v>0</v>
      </c>
      <c r="HI101" s="276">
        <f t="shared" si="400"/>
        <v>26.740584836013621</v>
      </c>
      <c r="HJ101" s="276">
        <f t="shared" si="401"/>
        <v>53.474828096101504</v>
      </c>
      <c r="HK101" s="276">
        <f t="shared" si="402"/>
        <v>80.20273128417935</v>
      </c>
      <c r="HL101" s="276">
        <f t="shared" si="403"/>
        <v>106.9242959038062</v>
      </c>
      <c r="HM101" s="276">
        <f t="shared" si="404"/>
        <v>172.64216698015647</v>
      </c>
      <c r="HN101" s="276">
        <f t="shared" si="405"/>
        <v>221.38035905332634</v>
      </c>
      <c r="HO101" s="276">
        <f t="shared" si="406"/>
        <v>270.10988210960909</v>
      </c>
      <c r="HP101" s="276">
        <f t="shared" si="407"/>
        <v>318.83073769095466</v>
      </c>
      <c r="HQ101" s="276">
        <f t="shared" si="408"/>
        <v>367.54292733903878</v>
      </c>
      <c r="HR101" s="276">
        <f t="shared" si="409"/>
        <v>460.89278846983376</v>
      </c>
      <c r="HS101" s="276">
        <f t="shared" si="410"/>
        <v>522.79784678642886</v>
      </c>
      <c r="HT101" s="276">
        <f t="shared" si="411"/>
        <v>584.68944748606123</v>
      </c>
      <c r="HU101" s="276">
        <f t="shared" si="412"/>
        <v>646.56759349429876</v>
      </c>
      <c r="HV101" s="276">
        <f t="shared" si="413"/>
        <v>708.43228773607348</v>
      </c>
      <c r="HW101" s="276">
        <f t="shared" si="414"/>
        <v>760.65888035137084</v>
      </c>
      <c r="HX101" s="276">
        <f t="shared" si="415"/>
        <v>799.51933716263659</v>
      </c>
      <c r="HY101" s="276">
        <f t="shared" si="416"/>
        <v>838.35599089677351</v>
      </c>
      <c r="HZ101" s="276">
        <f t="shared" si="417"/>
        <v>877.16885613380782</v>
      </c>
      <c r="IA101" s="277">
        <f t="shared" si="418"/>
        <v>915.9579474448351</v>
      </c>
      <c r="IB101" s="276">
        <f t="shared" si="419"/>
        <v>0</v>
      </c>
      <c r="IC101" s="276">
        <f t="shared" si="420"/>
        <v>25.194635155897586</v>
      </c>
      <c r="ID101" s="276">
        <f t="shared" si="421"/>
        <v>50.383793218991045</v>
      </c>
      <c r="IE101" s="276">
        <f t="shared" si="422"/>
        <v>75.567475379952327</v>
      </c>
      <c r="IF101" s="276">
        <f t="shared" si="423"/>
        <v>100.74568282919456</v>
      </c>
      <c r="IG101" s="276">
        <f t="shared" si="424"/>
        <v>162.65891230093348</v>
      </c>
      <c r="IH101" s="276">
        <f t="shared" si="425"/>
        <v>208.58323011349569</v>
      </c>
      <c r="II101" s="276">
        <f t="shared" si="426"/>
        <v>254.50119451050622</v>
      </c>
      <c r="IJ101" s="276">
        <f t="shared" si="427"/>
        <v>300.41280637093053</v>
      </c>
      <c r="IK101" s="276">
        <f t="shared" si="428"/>
        <v>346.31806657361255</v>
      </c>
      <c r="IL101" s="276">
        <f t="shared" si="429"/>
        <v>435.26141625780912</v>
      </c>
      <c r="IM101" s="276">
        <f t="shared" si="430"/>
        <v>493.74071579466897</v>
      </c>
      <c r="IN101" s="276">
        <f t="shared" si="431"/>
        <v>552.21076932139351</v>
      </c>
      <c r="IO101" s="276">
        <f t="shared" si="432"/>
        <v>610.67157829984524</v>
      </c>
      <c r="IP101" s="276">
        <f t="shared" si="433"/>
        <v>669.12314419165568</v>
      </c>
      <c r="IQ101" s="276">
        <f t="shared" si="434"/>
        <v>715.85146064266712</v>
      </c>
      <c r="IR101" s="276">
        <f t="shared" si="435"/>
        <v>752.6463291574762</v>
      </c>
      <c r="IS101" s="276">
        <f t="shared" si="436"/>
        <v>789.43101757902457</v>
      </c>
      <c r="IT101" s="276">
        <f t="shared" si="437"/>
        <v>826.20552872385429</v>
      </c>
      <c r="IU101" s="277">
        <f t="shared" si="438"/>
        <v>862.96986540772832</v>
      </c>
      <c r="IV101" s="74">
        <f t="shared" si="261"/>
        <v>18.394000901999497</v>
      </c>
      <c r="IW101" s="275">
        <f t="shared" si="262"/>
        <v>91.194065113925831</v>
      </c>
      <c r="IX101" s="275">
        <f t="shared" si="263"/>
        <v>189.30338340646114</v>
      </c>
      <c r="IY101" s="275">
        <f t="shared" si="264"/>
        <v>274.78634481656252</v>
      </c>
      <c r="IZ101" s="275">
        <f t="shared" si="265"/>
        <v>99.630483140795491</v>
      </c>
      <c r="JA101" s="275">
        <f t="shared" si="266"/>
        <v>143.41944855973725</v>
      </c>
      <c r="JB101" s="74">
        <f t="shared" si="267"/>
        <v>18.394500708276503</v>
      </c>
      <c r="JC101" s="275">
        <f t="shared" si="268"/>
        <v>91.203462648574686</v>
      </c>
      <c r="JD101" s="275">
        <f t="shared" si="269"/>
        <v>189.34875687248984</v>
      </c>
      <c r="JE101" s="275">
        <f t="shared" si="270"/>
        <v>275.08417931368672</v>
      </c>
      <c r="JF101" s="275">
        <f t="shared" si="271"/>
        <v>99.648906743113685</v>
      </c>
      <c r="JG101" s="275">
        <f t="shared" si="272"/>
        <v>143.50772488575694</v>
      </c>
      <c r="JH101" s="524">
        <f t="shared" si="273"/>
        <v>4211.2135087553961</v>
      </c>
      <c r="JI101" s="525">
        <f t="shared" si="274"/>
        <v>8305.7828499594088</v>
      </c>
      <c r="JJ101" s="524">
        <f t="shared" si="275"/>
        <v>3974.0305282428817</v>
      </c>
      <c r="JK101" s="525">
        <f t="shared" si="276"/>
        <v>7829.1730016584061</v>
      </c>
      <c r="JL101" s="524">
        <f t="shared" si="277"/>
        <v>8185.2440369982778</v>
      </c>
      <c r="JM101" s="525">
        <f t="shared" si="278"/>
        <v>16134.955851617815</v>
      </c>
      <c r="JN101" s="7">
        <f t="shared" si="439"/>
        <v>1.488678827018435</v>
      </c>
      <c r="JO101" s="7">
        <f t="shared" si="440"/>
        <v>5.0642370657444582</v>
      </c>
    </row>
    <row r="102" spans="1:275" s="3" customFormat="1" ht="13.5" customHeight="1" x14ac:dyDescent="0.2">
      <c r="A102" s="3" t="str">
        <f>'2021 estimates'!B102</f>
        <v>Jamaica</v>
      </c>
      <c r="B102" s="3" t="str">
        <f>VLOOKUP(A102,'2021 estimates'!$B$4:$C$218,2)</f>
        <v>NAC</v>
      </c>
      <c r="C102" s="371" t="str">
        <f>VLOOKUP(A102,'2021 estimates'!$B$4:$F$218,4,FALSE)</f>
        <v>Latin America &amp; Caribbean</v>
      </c>
      <c r="D102" s="695">
        <f>'2021 estimates'!Q102</f>
        <v>11.925871580367801</v>
      </c>
      <c r="E102" s="4">
        <f>'2021 estimates'!R102</f>
        <v>3.6554486740331735</v>
      </c>
      <c r="F102" s="47">
        <f>1000*'2021 estimates'!G102/5</f>
        <v>23198.799999999999</v>
      </c>
      <c r="G102" s="47">
        <f t="shared" si="279"/>
        <v>23198.799999999999</v>
      </c>
      <c r="H102" s="47">
        <f>1000*'2021 estimates'!H102/5</f>
        <v>23991.200000000001</v>
      </c>
      <c r="I102" s="47">
        <f>1000*'2021 estimates'!I102/5</f>
        <v>22961.599999999999</v>
      </c>
      <c r="J102" s="47">
        <f>1000*'2021 estimates'!J102/5</f>
        <v>23807</v>
      </c>
      <c r="K102" s="47">
        <f>1000*'2021 estimates'!K102/5</f>
        <v>22261.599999999999</v>
      </c>
      <c r="L102" s="73">
        <f t="shared" si="280"/>
        <v>22261.599999999999</v>
      </c>
      <c r="M102" s="47">
        <f>1000*'2021 estimates'!L102/5</f>
        <v>22982.400000000001</v>
      </c>
      <c r="N102" s="47">
        <f>1000*'2021 estimates'!M102/5</f>
        <v>22272.2</v>
      </c>
      <c r="O102" s="47">
        <f>1000*'2021 estimates'!N102/5</f>
        <v>22902.400000000001</v>
      </c>
      <c r="P102" s="22">
        <v>0</v>
      </c>
      <c r="Q102" s="124">
        <f>IF('2021 estimates'!AD102&lt;&gt;"",'2021 estimates'!AD102*5/4,IF('2021 estimates'!AL102&lt;&gt;"",'2021 estimates'!AL102*15/14,'2021 estimates'!AN102*15/14))/100000</f>
        <v>1.1250000000000001E-5</v>
      </c>
      <c r="R102" s="124">
        <f>IF('2021 estimates'!AE102&lt;&gt;"",'2021 estimates'!AE102,IF('2021 estimates'!AL102&lt;&gt;"",'2021 estimates'!AL102*15/14,'2021 estimates'!AN102*15/14))/100000</f>
        <v>2.4000000000000001E-5</v>
      </c>
      <c r="S102" s="124">
        <f>IF('2021 estimates'!AF102&lt;&gt;"",'2021 estimates'!AF102,IF('2021 estimates'!AL102&lt;&gt;"",'2021 estimates'!AL102*15/14,'2021 estimates'!AN102*15/14))/100000</f>
        <v>3.1000000000000001E-5</v>
      </c>
      <c r="T102" s="124">
        <f>IF('2021 estimates'!AG102&lt;&gt;"",'2021 estimates'!AG102,'2021 estimates'!$AP102)/100000</f>
        <v>1.1790639152258789E-5</v>
      </c>
      <c r="U102" s="22">
        <v>0</v>
      </c>
      <c r="V102" s="124">
        <f>IF('2021 estimates'!AH102&lt;&gt;"",'2021 estimates'!AH102*5/4,IF('2021 estimates'!AM102&lt;&gt;"",'2021 estimates'!AM102*15/14,'2021 estimates'!AN102*15/14))/100000</f>
        <v>1.6249999999999999E-5</v>
      </c>
      <c r="W102" s="124">
        <f>IF('2021 estimates'!AI102&lt;&gt;"",'2021 estimates'!AI102,IF('2021 estimates'!AM102&lt;&gt;"",'2021 estimates'!AM102*15/14,'2021 estimates'!AN102*15/14))/100000</f>
        <v>3.0000000000000001E-5</v>
      </c>
      <c r="X102" s="124">
        <f>IF('2021 estimates'!AJ102&lt;&gt;"",'2021 estimates'!AJ102,IF('2021 estimates'!AM102&lt;&gt;"",'2021 estimates'!AM102*15/14,'2021 estimates'!AN102*15/14))/100000</f>
        <v>3.1999999999999999E-5</v>
      </c>
      <c r="Y102" s="124">
        <f>IF('2021 estimates'!AK102&lt;&gt;"",'2021 estimates'!AK102,'2021 estimates'!$AQ102)/100000</f>
        <v>1.403647518126046E-5</v>
      </c>
      <c r="Z102" s="81">
        <f>VLOOKUP($A102,'Mortality-WHO Global Health Obs'!$B$3:$Q$218,7,FALSE)</f>
        <v>1.6650000000000002E-2</v>
      </c>
      <c r="AA102" s="82">
        <f>VLOOKUP($A102,'Mortality-WHO Global Health Obs'!$B$3:$Q$218,9,FALSE)</f>
        <v>6.7000000000000002E-4</v>
      </c>
      <c r="AB102" s="82">
        <f>VLOOKUP($A102,'Mortality-WHO Global Health Obs'!$B$3:$Q$218,11,FALSE)</f>
        <v>2.9E-4</v>
      </c>
      <c r="AC102" s="82">
        <f>VLOOKUP($A102,'Mortality-WHO Global Health Obs'!$B$3:$Q$218,13,FALSE)</f>
        <v>3.3E-4</v>
      </c>
      <c r="AD102" s="82">
        <f>VLOOKUP($A102,'Mortality-WHO Global Health Obs'!$B$3:$Q$218,15,FALSE)</f>
        <v>1.0300000000000001E-3</v>
      </c>
      <c r="AE102" s="81">
        <f>VLOOKUP($A102,'Mortality-WHO Global Health Obs'!$B$3:$Q$218,8,FALSE)</f>
        <v>1.389E-2</v>
      </c>
      <c r="AF102" s="82">
        <f>VLOOKUP($A102,'Mortality-WHO Global Health Obs'!$B$3:$Q$218,10,FALSE)</f>
        <v>5.8E-4</v>
      </c>
      <c r="AG102" s="82">
        <f>VLOOKUP($A102,'Mortality-WHO Global Health Obs'!$B$3:$Q$218,12,FALSE)</f>
        <v>2.3000000000000001E-4</v>
      </c>
      <c r="AH102" s="82">
        <f>VLOOKUP($A102,'Mortality-WHO Global Health Obs'!$B$3:$Q$218,14,FALSE)</f>
        <v>2.7E-4</v>
      </c>
      <c r="AI102" s="82">
        <f>VLOOKUP($A102,'Mortality-WHO Global Health Obs'!$B$3:$Q$218,16,FALSE)</f>
        <v>5.9999999999999995E-4</v>
      </c>
      <c r="AJ102" s="81">
        <f t="shared" si="281"/>
        <v>6.0863220422652346E-2</v>
      </c>
      <c r="AK102" s="82">
        <f t="shared" si="281"/>
        <v>2.4491506116022265E-3</v>
      </c>
      <c r="AL102" s="82">
        <f t="shared" si="281"/>
        <v>1.0600801154696203E-3</v>
      </c>
      <c r="AM102" s="82">
        <f t="shared" si="281"/>
        <v>1.2062980624309473E-3</v>
      </c>
      <c r="AN102" s="82">
        <f t="shared" si="281"/>
        <v>3.7651121342541691E-3</v>
      </c>
      <c r="AO102" s="81">
        <f t="shared" si="257"/>
        <v>5.0774182082320776E-2</v>
      </c>
      <c r="AP102" s="82">
        <f t="shared" si="257"/>
        <v>2.1201602309392407E-3</v>
      </c>
      <c r="AQ102" s="82">
        <f t="shared" si="257"/>
        <v>8.4075319502762997E-4</v>
      </c>
      <c r="AR102" s="82">
        <f t="shared" si="257"/>
        <v>9.8697114198895695E-4</v>
      </c>
      <c r="AS102" s="82">
        <f t="shared" si="257"/>
        <v>2.193269204419904E-3</v>
      </c>
      <c r="AT102" s="272">
        <f t="shared" si="258"/>
        <v>0</v>
      </c>
      <c r="AU102" s="266">
        <f t="shared" si="248"/>
        <v>0.26098650000000001</v>
      </c>
      <c r="AV102" s="266">
        <f t="shared" si="249"/>
        <v>0.57578879999999999</v>
      </c>
      <c r="AW102" s="266">
        <f t="shared" si="250"/>
        <v>0.71180959999999993</v>
      </c>
      <c r="AX102" s="266">
        <f t="shared" si="251"/>
        <v>0.28069974629782496</v>
      </c>
      <c r="AY102" s="272">
        <f t="shared" si="259"/>
        <v>0</v>
      </c>
      <c r="AZ102" s="266">
        <f t="shared" si="252"/>
        <v>0.36175099999999993</v>
      </c>
      <c r="BA102" s="266">
        <f t="shared" si="253"/>
        <v>0.68947200000000008</v>
      </c>
      <c r="BB102" s="266">
        <f t="shared" si="254"/>
        <v>0.71271039999999997</v>
      </c>
      <c r="BC102" s="266">
        <f t="shared" si="255"/>
        <v>0.32146896919129958</v>
      </c>
      <c r="BD102" s="74">
        <f t="shared" si="260"/>
        <v>0</v>
      </c>
      <c r="BE102" s="515">
        <f t="shared" si="282"/>
        <v>0</v>
      </c>
      <c r="BF102" s="515">
        <f t="shared" si="283"/>
        <v>0.26066729342899592</v>
      </c>
      <c r="BG102" s="515">
        <f t="shared" si="284"/>
        <v>0.52069695454437892</v>
      </c>
      <c r="BH102" s="515">
        <f t="shared" si="285"/>
        <v>0.78009054309291259</v>
      </c>
      <c r="BI102" s="515">
        <f t="shared" si="286"/>
        <v>1.0743335380938444</v>
      </c>
      <c r="BJ102" s="515">
        <f t="shared" si="287"/>
        <v>1.648679032488882</v>
      </c>
      <c r="BK102" s="515">
        <f t="shared" si="288"/>
        <v>2.2224159972479725</v>
      </c>
      <c r="BL102" s="515">
        <f t="shared" si="289"/>
        <v>2.7955450771194799</v>
      </c>
      <c r="BM102" s="515">
        <f t="shared" si="290"/>
        <v>3.3680669161686456</v>
      </c>
      <c r="BN102" s="515">
        <f t="shared" si="291"/>
        <v>3.7708949245574401</v>
      </c>
      <c r="BO102" s="515">
        <f t="shared" si="292"/>
        <v>4.4777293754053584</v>
      </c>
      <c r="BP102" s="515">
        <f t="shared" si="293"/>
        <v>5.1837116872948785</v>
      </c>
      <c r="BQ102" s="515">
        <f t="shared" si="294"/>
        <v>5.8888428875398287</v>
      </c>
      <c r="BR102" s="515">
        <f t="shared" si="295"/>
        <v>6.5931240022155349</v>
      </c>
      <c r="BS102" s="515">
        <f t="shared" si="296"/>
        <v>7.5652005970406551</v>
      </c>
      <c r="BT102" s="515">
        <f t="shared" si="297"/>
        <v>7.8169426304889473</v>
      </c>
      <c r="BU102" s="515">
        <f t="shared" si="298"/>
        <v>8.0677386090713412</v>
      </c>
      <c r="BV102" s="515">
        <f t="shared" si="299"/>
        <v>8.3175920880932299</v>
      </c>
      <c r="BW102" s="516">
        <f t="shared" si="300"/>
        <v>8.5665066094990507</v>
      </c>
      <c r="BX102" s="515">
        <v>0</v>
      </c>
      <c r="BY102" s="515">
        <f t="shared" si="301"/>
        <v>0</v>
      </c>
      <c r="BZ102" s="515">
        <f t="shared" si="302"/>
        <v>0.36136792119586908</v>
      </c>
      <c r="CA102" s="515">
        <f t="shared" si="303"/>
        <v>0.72197049611154562</v>
      </c>
      <c r="CB102" s="515">
        <f t="shared" si="304"/>
        <v>1.0818093456848445</v>
      </c>
      <c r="CC102" s="515">
        <f t="shared" si="305"/>
        <v>1.4875399978229147</v>
      </c>
      <c r="CD102" s="515">
        <f t="shared" si="306"/>
        <v>2.175472153328867</v>
      </c>
      <c r="CE102" s="515">
        <f t="shared" si="307"/>
        <v>2.8628261707468936</v>
      </c>
      <c r="CF102" s="515">
        <f t="shared" si="308"/>
        <v>3.5496025359441625</v>
      </c>
      <c r="CG102" s="515">
        <f t="shared" si="309"/>
        <v>4.2358017343795202</v>
      </c>
      <c r="CH102" s="515">
        <f t="shared" si="310"/>
        <v>4.7693428538984088</v>
      </c>
      <c r="CI102" s="515">
        <f t="shared" si="311"/>
        <v>5.4769968335176209</v>
      </c>
      <c r="CJ102" s="515">
        <f t="shared" si="312"/>
        <v>6.1839527236341993</v>
      </c>
      <c r="CK102" s="515">
        <f t="shared" si="313"/>
        <v>6.8902112129024422</v>
      </c>
      <c r="CL102" s="515">
        <f t="shared" si="314"/>
        <v>7.5957729892972985</v>
      </c>
      <c r="CM102" s="515">
        <f t="shared" si="315"/>
        <v>8.535508332432844</v>
      </c>
      <c r="CN102" s="515">
        <f t="shared" si="316"/>
        <v>8.8379250011088715</v>
      </c>
      <c r="CO102" s="515">
        <f t="shared" si="317"/>
        <v>9.1396791154641814</v>
      </c>
      <c r="CP102" s="515">
        <f t="shared" si="318"/>
        <v>9.4407721270663387</v>
      </c>
      <c r="CQ102" s="516">
        <f t="shared" si="319"/>
        <v>9.7412054843027214</v>
      </c>
      <c r="CR102" s="515">
        <f t="shared" si="320"/>
        <v>0</v>
      </c>
      <c r="CS102" s="515">
        <f t="shared" si="321"/>
        <v>0.13049325000000001</v>
      </c>
      <c r="CT102" s="515">
        <f t="shared" si="322"/>
        <v>0.39116054342899592</v>
      </c>
      <c r="CU102" s="515">
        <f t="shared" si="323"/>
        <v>0.65119020454437893</v>
      </c>
      <c r="CV102" s="515">
        <f t="shared" si="324"/>
        <v>0.9105837930929126</v>
      </c>
      <c r="CW102" s="515">
        <f t="shared" si="325"/>
        <v>1.3622279380938442</v>
      </c>
      <c r="CX102" s="515">
        <f t="shared" si="326"/>
        <v>1.9365734324888821</v>
      </c>
      <c r="CY102" s="515">
        <f t="shared" si="327"/>
        <v>2.5103103972479723</v>
      </c>
      <c r="CZ102" s="515">
        <f t="shared" si="328"/>
        <v>3.0834394771194797</v>
      </c>
      <c r="DA102" s="515">
        <f t="shared" si="329"/>
        <v>3.6559613161686455</v>
      </c>
      <c r="DB102" s="515">
        <f t="shared" si="330"/>
        <v>4.1267997245574399</v>
      </c>
      <c r="DC102" s="515">
        <f t="shared" si="331"/>
        <v>4.8336341754053587</v>
      </c>
      <c r="DD102" s="515">
        <f t="shared" si="332"/>
        <v>5.5396164872948788</v>
      </c>
      <c r="DE102" s="515">
        <f t="shared" si="333"/>
        <v>6.2447476875398289</v>
      </c>
      <c r="DF102" s="515">
        <f t="shared" si="334"/>
        <v>6.9490288022155351</v>
      </c>
      <c r="DG102" s="515">
        <f t="shared" si="335"/>
        <v>7.7055504701895678</v>
      </c>
      <c r="DH102" s="515">
        <f t="shared" si="336"/>
        <v>7.9572925036378601</v>
      </c>
      <c r="DI102" s="515">
        <f t="shared" si="337"/>
        <v>8.2080884822202531</v>
      </c>
      <c r="DJ102" s="515">
        <f t="shared" si="338"/>
        <v>8.4579419612421418</v>
      </c>
      <c r="DK102" s="516">
        <f t="shared" si="339"/>
        <v>8.7068564826479626</v>
      </c>
      <c r="DL102" s="515">
        <f t="shared" si="340"/>
        <v>0</v>
      </c>
      <c r="DM102" s="515">
        <f t="shared" si="341"/>
        <v>0.18087549999999997</v>
      </c>
      <c r="DN102" s="515">
        <f t="shared" si="342"/>
        <v>0.5422434211958691</v>
      </c>
      <c r="DO102" s="515">
        <f t="shared" si="343"/>
        <v>0.90284599611154559</v>
      </c>
      <c r="DP102" s="515">
        <f t="shared" si="344"/>
        <v>1.2626848456848445</v>
      </c>
      <c r="DQ102" s="515">
        <f t="shared" si="345"/>
        <v>1.8322759978229146</v>
      </c>
      <c r="DR102" s="515">
        <f t="shared" si="346"/>
        <v>2.5202081533288672</v>
      </c>
      <c r="DS102" s="515">
        <f t="shared" si="347"/>
        <v>3.2075621707468938</v>
      </c>
      <c r="DT102" s="515">
        <f t="shared" si="348"/>
        <v>3.8943385359441627</v>
      </c>
      <c r="DU102" s="515">
        <f t="shared" si="349"/>
        <v>4.5805377343795204</v>
      </c>
      <c r="DV102" s="515">
        <f t="shared" si="350"/>
        <v>5.1256980538984092</v>
      </c>
      <c r="DW102" s="515">
        <f t="shared" si="351"/>
        <v>5.8333520335176212</v>
      </c>
      <c r="DX102" s="515">
        <f t="shared" si="352"/>
        <v>6.5403079236341997</v>
      </c>
      <c r="DY102" s="515">
        <f t="shared" si="353"/>
        <v>7.2465664129024425</v>
      </c>
      <c r="DZ102" s="515">
        <f t="shared" si="354"/>
        <v>7.9521281892972988</v>
      </c>
      <c r="EA102" s="515">
        <f t="shared" si="355"/>
        <v>8.6962428170284944</v>
      </c>
      <c r="EB102" s="515">
        <f t="shared" si="356"/>
        <v>8.9986594857045219</v>
      </c>
      <c r="EC102" s="515">
        <f t="shared" si="357"/>
        <v>9.3004136000598319</v>
      </c>
      <c r="ED102" s="515">
        <f t="shared" si="358"/>
        <v>9.6015066116619892</v>
      </c>
      <c r="EE102" s="516">
        <f t="shared" si="359"/>
        <v>9.9019399688983718</v>
      </c>
      <c r="EF102" s="276">
        <f t="shared" si="360"/>
        <v>0</v>
      </c>
      <c r="EG102" s="276">
        <f t="shared" si="361"/>
        <v>3.1920657100407876E-4</v>
      </c>
      <c r="EH102" s="276">
        <f t="shared" si="362"/>
        <v>9.568388846171109E-4</v>
      </c>
      <c r="EI102" s="276">
        <f t="shared" si="363"/>
        <v>1.5929114514663084E-3</v>
      </c>
      <c r="EJ102" s="276">
        <f t="shared" si="364"/>
        <v>2.227428086932283E-3</v>
      </c>
      <c r="EK102" s="276">
        <f t="shared" si="365"/>
        <v>1.4433056049623126E-3</v>
      </c>
      <c r="EL102" s="276">
        <f t="shared" si="366"/>
        <v>2.0518352409094076E-3</v>
      </c>
      <c r="EM102" s="276">
        <f t="shared" si="367"/>
        <v>2.6597201284925993E-3</v>
      </c>
      <c r="EN102" s="276">
        <f t="shared" si="368"/>
        <v>3.2669609508346629E-3</v>
      </c>
      <c r="EO102" s="276">
        <f t="shared" si="369"/>
        <v>3.8735583903345906E-3</v>
      </c>
      <c r="EP102" s="276">
        <f t="shared" si="370"/>
        <v>4.9751491520818791E-3</v>
      </c>
      <c r="EQ102" s="276">
        <f t="shared" si="371"/>
        <v>5.8272881104790928E-3</v>
      </c>
      <c r="ER102" s="276">
        <f t="shared" si="372"/>
        <v>6.678399755049782E-3</v>
      </c>
      <c r="ES102" s="276">
        <f t="shared" si="373"/>
        <v>7.5284853242934789E-3</v>
      </c>
      <c r="ET102" s="276">
        <f t="shared" si="374"/>
        <v>8.3775460552166104E-3</v>
      </c>
      <c r="EU102" s="276">
        <f t="shared" si="375"/>
        <v>2.8957712849532483E-2</v>
      </c>
      <c r="EV102" s="276">
        <f t="shared" si="376"/>
        <v>2.9903767715431465E-2</v>
      </c>
      <c r="EW102" s="276">
        <f t="shared" si="377"/>
        <v>3.0846267275936944E-2</v>
      </c>
      <c r="EX102" s="276">
        <f t="shared" si="378"/>
        <v>3.1785224892003867E-2</v>
      </c>
      <c r="EY102" s="277">
        <f t="shared" si="379"/>
        <v>3.2720653874376261E-2</v>
      </c>
      <c r="EZ102" s="276">
        <f t="shared" si="380"/>
        <v>0</v>
      </c>
      <c r="FA102" s="276">
        <f t="shared" si="381"/>
        <v>3.8307880413087898E-4</v>
      </c>
      <c r="FB102" s="276">
        <f t="shared" si="382"/>
        <v>1.1484250843234716E-3</v>
      </c>
      <c r="FC102" s="276">
        <f t="shared" si="383"/>
        <v>1.9121504267010357E-3</v>
      </c>
      <c r="FD102" s="276">
        <f t="shared" si="384"/>
        <v>2.6742582642709147E-3</v>
      </c>
      <c r="FE102" s="276">
        <f t="shared" si="385"/>
        <v>1.5398444940476408E-3</v>
      </c>
      <c r="FF102" s="276">
        <f t="shared" si="386"/>
        <v>2.117982581973708E-3</v>
      </c>
      <c r="FG102" s="276">
        <f t="shared" si="387"/>
        <v>2.6956348027309916E-3</v>
      </c>
      <c r="FH102" s="276">
        <f t="shared" si="388"/>
        <v>3.2728015646421925E-3</v>
      </c>
      <c r="FI102" s="276">
        <f t="shared" si="389"/>
        <v>3.8494832756868578E-3</v>
      </c>
      <c r="FJ102" s="276">
        <f t="shared" si="390"/>
        <v>5.0564203807880919E-3</v>
      </c>
      <c r="FK102" s="276">
        <f t="shared" si="391"/>
        <v>5.7545098834209966E-3</v>
      </c>
      <c r="FL102" s="276">
        <f t="shared" si="392"/>
        <v>6.4519107317571366E-3</v>
      </c>
      <c r="FM102" s="276">
        <f t="shared" si="393"/>
        <v>7.148623605143129E-3</v>
      </c>
      <c r="FN102" s="276">
        <f t="shared" si="394"/>
        <v>7.844649182255423E-3</v>
      </c>
      <c r="FO102" s="276">
        <f t="shared" si="395"/>
        <v>1.9052300515270969E-2</v>
      </c>
      <c r="FP102" s="276">
        <f t="shared" si="396"/>
        <v>1.9714854835989854E-2</v>
      </c>
      <c r="FQ102" s="276">
        <f t="shared" si="397"/>
        <v>2.0375957589141968E-2</v>
      </c>
      <c r="FR102" s="276">
        <f t="shared" si="398"/>
        <v>2.1035611954916961E-2</v>
      </c>
      <c r="FS102" s="277">
        <f t="shared" si="399"/>
        <v>2.1693821106537128E-2</v>
      </c>
      <c r="FT102" s="74">
        <f>SUM($EF102:EF102)</f>
        <v>0</v>
      </c>
      <c r="FU102" s="276">
        <f>SUM($EF102:EG102)</f>
        <v>3.1920657100407876E-4</v>
      </c>
      <c r="FV102" s="276">
        <f>SUM($EF102:EH102)</f>
        <v>1.2760454556211896E-3</v>
      </c>
      <c r="FW102" s="276">
        <f>SUM($EF102:EI102)</f>
        <v>2.8689569070874978E-3</v>
      </c>
      <c r="FX102" s="276">
        <f>SUM($EF102:EJ102)</f>
        <v>5.0963849940197804E-3</v>
      </c>
      <c r="FY102" s="276">
        <f>SUM($EF102:EK102)</f>
        <v>6.539690598982093E-3</v>
      </c>
      <c r="FZ102" s="276">
        <f>SUM($EF102:EL102)</f>
        <v>8.591525839891501E-3</v>
      </c>
      <c r="GA102" s="276">
        <f>SUM($EF102:EM102)</f>
        <v>1.12512459683841E-2</v>
      </c>
      <c r="GB102" s="276">
        <f>SUM($EF102:EN102)</f>
        <v>1.4518206919218762E-2</v>
      </c>
      <c r="GC102" s="276">
        <f>SUM($EF102:EO102)</f>
        <v>1.8391765309553353E-2</v>
      </c>
      <c r="GD102" s="276">
        <f>SUM($EF102:EP102)</f>
        <v>2.3366914461635233E-2</v>
      </c>
      <c r="GE102" s="276">
        <f>SUM($EF102:EQ102)</f>
        <v>2.9194202572114324E-2</v>
      </c>
      <c r="GF102" s="276">
        <f>SUM($EF102:ER102)</f>
        <v>3.5872602327164105E-2</v>
      </c>
      <c r="GG102" s="276">
        <f>SUM($EF102:ES102)</f>
        <v>4.3401087651457587E-2</v>
      </c>
      <c r="GH102" s="276">
        <f>SUM($EF102:ET102)</f>
        <v>5.1778633706674196E-2</v>
      </c>
      <c r="GI102" s="276">
        <f>SUM($EF102:EU102)</f>
        <v>8.0736346556206678E-2</v>
      </c>
      <c r="GJ102" s="276">
        <f>SUM($EF102:EV102)</f>
        <v>0.11064011427163814</v>
      </c>
      <c r="GK102" s="276">
        <f>SUM($EF102:EW102)</f>
        <v>0.14148638154757509</v>
      </c>
      <c r="GL102" s="276">
        <f>SUM($EF102:EX102)</f>
        <v>0.17327160643957895</v>
      </c>
      <c r="GM102" s="276">
        <f>SUM($EF102:EY102)</f>
        <v>0.20599226031395521</v>
      </c>
      <c r="GN102" s="74">
        <f>SUM($EZ102:EZ102)</f>
        <v>0</v>
      </c>
      <c r="GO102" s="276">
        <f>SUM($EZ102:FA102)</f>
        <v>3.8307880413087898E-4</v>
      </c>
      <c r="GP102" s="276">
        <f>SUM($EZ102:FB102)</f>
        <v>1.5315038884543505E-3</v>
      </c>
      <c r="GQ102" s="276">
        <f>SUM($EZ102:FC102)</f>
        <v>3.4436543151553861E-3</v>
      </c>
      <c r="GR102" s="276">
        <f>SUM($EZ102:FD102)</f>
        <v>6.1179125794263009E-3</v>
      </c>
      <c r="GS102" s="276">
        <f>SUM($EZ102:FE102)</f>
        <v>7.6577570734739416E-3</v>
      </c>
      <c r="GT102" s="276">
        <f>SUM($EZ102:FF102)</f>
        <v>9.7757396554476496E-3</v>
      </c>
      <c r="GU102" s="276">
        <f>SUM($EZ102:FG102)</f>
        <v>1.2471374458178641E-2</v>
      </c>
      <c r="GV102" s="276">
        <f>SUM($EZ102:FH102)</f>
        <v>1.5744176022820834E-2</v>
      </c>
      <c r="GW102" s="276">
        <f>SUM($EZ102:FI102)</f>
        <v>1.959365929850769E-2</v>
      </c>
      <c r="GX102" s="276">
        <f>SUM($EZ102:FJ102)</f>
        <v>2.4650079679295781E-2</v>
      </c>
      <c r="GY102" s="276">
        <f>SUM($EZ102:FK102)</f>
        <v>3.0404589562716779E-2</v>
      </c>
      <c r="GZ102" s="276">
        <f>SUM($EZ102:FL102)</f>
        <v>3.6856500294473918E-2</v>
      </c>
      <c r="HA102" s="276">
        <f>SUM($EZ102:FM102)</f>
        <v>4.4005123899617048E-2</v>
      </c>
      <c r="HB102" s="276">
        <f>SUM($EZ102:FN102)</f>
        <v>5.1849773081872469E-2</v>
      </c>
      <c r="HC102" s="276">
        <f>SUM($EZ102:FO102)</f>
        <v>7.0902073597143442E-2</v>
      </c>
      <c r="HD102" s="276">
        <f>SUM($EZ102:FP102)</f>
        <v>9.0616928433133292E-2</v>
      </c>
      <c r="HE102" s="276">
        <f>SUM($EZ102:FQ102)</f>
        <v>0.11099288602227526</v>
      </c>
      <c r="HF102" s="276">
        <f>SUM($EZ102:FR102)</f>
        <v>0.13202849797719224</v>
      </c>
      <c r="HG102" s="277">
        <f>SUM($EZ102:FS102)</f>
        <v>0.15372231908372935</v>
      </c>
      <c r="HH102" s="74">
        <f t="shared" si="644"/>
        <v>0</v>
      </c>
      <c r="HI102" s="276">
        <f t="shared" si="400"/>
        <v>0.26066729342899592</v>
      </c>
      <c r="HJ102" s="276">
        <f t="shared" si="401"/>
        <v>0.52069695454437892</v>
      </c>
      <c r="HK102" s="276">
        <f t="shared" si="402"/>
        <v>0.78009054309291259</v>
      </c>
      <c r="HL102" s="276">
        <f t="shared" si="403"/>
        <v>1.0388496150059803</v>
      </c>
      <c r="HM102" s="276">
        <f t="shared" si="404"/>
        <v>1.648679032488882</v>
      </c>
      <c r="HN102" s="276">
        <f t="shared" si="405"/>
        <v>2.2224159972479725</v>
      </c>
      <c r="HO102" s="276">
        <f t="shared" si="406"/>
        <v>2.7955450771194799</v>
      </c>
      <c r="HP102" s="276">
        <f t="shared" si="407"/>
        <v>3.3680669161686456</v>
      </c>
      <c r="HQ102" s="276">
        <f t="shared" si="408"/>
        <v>3.939982157778311</v>
      </c>
      <c r="HR102" s="276">
        <f t="shared" si="409"/>
        <v>4.4777293754053584</v>
      </c>
      <c r="HS102" s="276">
        <f t="shared" si="410"/>
        <v>5.1837116872948785</v>
      </c>
      <c r="HT102" s="276">
        <f t="shared" si="411"/>
        <v>5.8888428875398287</v>
      </c>
      <c r="HU102" s="276">
        <f t="shared" si="412"/>
        <v>6.5931240022155349</v>
      </c>
      <c r="HV102" s="276">
        <f t="shared" si="413"/>
        <v>7.296556056160318</v>
      </c>
      <c r="HW102" s="276">
        <f t="shared" si="414"/>
        <v>7.8169426304889473</v>
      </c>
      <c r="HX102" s="276">
        <f t="shared" si="415"/>
        <v>8.0677386090713412</v>
      </c>
      <c r="HY102" s="276">
        <f t="shared" si="416"/>
        <v>8.3175920880932299</v>
      </c>
      <c r="HZ102" s="276">
        <f t="shared" si="417"/>
        <v>8.5665066094990507</v>
      </c>
      <c r="IA102" s="277">
        <f t="shared" si="418"/>
        <v>8.8144857019225</v>
      </c>
      <c r="IB102" s="276">
        <f t="shared" si="419"/>
        <v>0</v>
      </c>
      <c r="IC102" s="276">
        <f t="shared" si="420"/>
        <v>0.36136792119586908</v>
      </c>
      <c r="ID102" s="276">
        <f t="shared" si="421"/>
        <v>0.72197049611154562</v>
      </c>
      <c r="IE102" s="276">
        <f t="shared" si="422"/>
        <v>1.0818093456848445</v>
      </c>
      <c r="IF102" s="276">
        <f t="shared" si="423"/>
        <v>1.4408860874205736</v>
      </c>
      <c r="IG102" s="276">
        <f t="shared" si="424"/>
        <v>2.175472153328867</v>
      </c>
      <c r="IH102" s="276">
        <f t="shared" si="425"/>
        <v>2.8628261707468936</v>
      </c>
      <c r="II102" s="276">
        <f t="shared" si="426"/>
        <v>3.5496025359441625</v>
      </c>
      <c r="IJ102" s="276">
        <f t="shared" si="427"/>
        <v>4.2358017343795202</v>
      </c>
      <c r="IK102" s="276">
        <f t="shared" si="428"/>
        <v>4.9214242511038337</v>
      </c>
      <c r="IL102" s="276">
        <f t="shared" si="429"/>
        <v>5.4769968335176209</v>
      </c>
      <c r="IM102" s="276">
        <f t="shared" si="430"/>
        <v>6.1839527236341993</v>
      </c>
      <c r="IN102" s="276">
        <f t="shared" si="431"/>
        <v>6.8902112129024422</v>
      </c>
      <c r="IO102" s="276">
        <f t="shared" si="432"/>
        <v>7.5957729892972985</v>
      </c>
      <c r="IP102" s="276">
        <f t="shared" si="433"/>
        <v>8.3006387401150441</v>
      </c>
      <c r="IQ102" s="276">
        <f t="shared" si="434"/>
        <v>8.8379250011088715</v>
      </c>
      <c r="IR102" s="276">
        <f t="shared" si="435"/>
        <v>9.1396791154641814</v>
      </c>
      <c r="IS102" s="276">
        <f t="shared" si="436"/>
        <v>9.4407721270663387</v>
      </c>
      <c r="IT102" s="276">
        <f t="shared" si="437"/>
        <v>9.7412054843027214</v>
      </c>
      <c r="IU102" s="277">
        <f t="shared" si="438"/>
        <v>10.040980632387484</v>
      </c>
      <c r="IV102" s="74">
        <f t="shared" si="261"/>
        <v>1.7939545136552557</v>
      </c>
      <c r="IW102" s="275">
        <f t="shared" si="262"/>
        <v>10.455387701291356</v>
      </c>
      <c r="IX102" s="275">
        <f t="shared" si="263"/>
        <v>24.107321304102918</v>
      </c>
      <c r="IY102" s="275">
        <f t="shared" si="264"/>
        <v>34.40889073519061</v>
      </c>
      <c r="IZ102" s="275">
        <f t="shared" si="265"/>
        <v>12.118887839683177</v>
      </c>
      <c r="JA102" s="275">
        <f t="shared" si="266"/>
        <v>17.691388563560036</v>
      </c>
      <c r="JB102" s="74">
        <f t="shared" si="267"/>
        <v>2.5924379260273711</v>
      </c>
      <c r="JC102" s="275">
        <f t="shared" si="268"/>
        <v>13.948225354064693</v>
      </c>
      <c r="JD102" s="275">
        <f t="shared" si="269"/>
        <v>29.347729058070854</v>
      </c>
      <c r="JE102" s="275">
        <f t="shared" si="270"/>
        <v>40.561536092594906</v>
      </c>
      <c r="JF102" s="275">
        <f t="shared" si="271"/>
        <v>15.296130779387639</v>
      </c>
      <c r="JG102" s="275">
        <f t="shared" si="272"/>
        <v>21.612482107689456</v>
      </c>
      <c r="JH102" s="524">
        <f t="shared" si="273"/>
        <v>42.299877912344812</v>
      </c>
      <c r="JI102" s="525">
        <f t="shared" si="274"/>
        <v>83.25850099897896</v>
      </c>
      <c r="JJ102" s="524">
        <f t="shared" si="275"/>
        <v>51.595700081923653</v>
      </c>
      <c r="JK102" s="525">
        <f t="shared" si="276"/>
        <v>98.043526292275928</v>
      </c>
      <c r="JL102" s="524">
        <f t="shared" si="277"/>
        <v>93.895577994268464</v>
      </c>
      <c r="JM102" s="525">
        <f t="shared" si="278"/>
        <v>181.30202729125489</v>
      </c>
      <c r="JN102" s="7">
        <f t="shared" si="439"/>
        <v>0.10362840678854666</v>
      </c>
      <c r="JO102" s="7">
        <f t="shared" si="440"/>
        <v>0.35971457939768459</v>
      </c>
    </row>
    <row r="103" spans="1:275" s="3" customFormat="1" ht="13.5" customHeight="1" x14ac:dyDescent="0.2">
      <c r="A103" s="3" t="str">
        <f>'2021 estimates'!B103</f>
        <v>Japan</v>
      </c>
      <c r="B103" s="3" t="str">
        <f>VLOOKUP(A103,'2021 estimates'!$B$4:$C$218,2)</f>
        <v>WP</v>
      </c>
      <c r="C103" s="371" t="str">
        <f>VLOOKUP(A103,'2021 estimates'!$B$4:$F$218,4,FALSE)</f>
        <v>East Asia &amp; Pacific</v>
      </c>
      <c r="D103" s="695">
        <f>'2021 estimates'!Q103</f>
        <v>1.79732883044299</v>
      </c>
      <c r="E103" s="4">
        <f>'2021 estimates'!R103</f>
        <v>1.8632100176541686</v>
      </c>
      <c r="F103" s="47">
        <f>1000*'2021 estimates'!G103/5</f>
        <v>474295.6</v>
      </c>
      <c r="G103" s="47">
        <f t="shared" si="279"/>
        <v>474295.6</v>
      </c>
      <c r="H103" s="47">
        <f>1000*'2021 estimates'!H103/5</f>
        <v>547184</v>
      </c>
      <c r="I103" s="47">
        <f>1000*'2021 estimates'!I103/5</f>
        <v>570402.4</v>
      </c>
      <c r="J103" s="47">
        <f>1000*'2021 estimates'!J103/5</f>
        <v>582057.6</v>
      </c>
      <c r="K103" s="47">
        <f>1000*'2021 estimates'!K103/5</f>
        <v>449388.2</v>
      </c>
      <c r="L103" s="73">
        <f t="shared" si="280"/>
        <v>449388.2</v>
      </c>
      <c r="M103" s="47">
        <f>1000*'2021 estimates'!L103/5</f>
        <v>518569.4</v>
      </c>
      <c r="N103" s="47">
        <f>1000*'2021 estimates'!M103/5</f>
        <v>540715.19999999995</v>
      </c>
      <c r="O103" s="47">
        <f>1000*'2021 estimates'!N103/5</f>
        <v>552141.4</v>
      </c>
      <c r="P103" s="22">
        <v>0</v>
      </c>
      <c r="Q103" s="124">
        <f>IF('2021 estimates'!AD103&lt;&gt;"",'2021 estimates'!AD103*5/4,IF('2021 estimates'!AL103&lt;&gt;"",'2021 estimates'!AL103*15/14,'2021 estimates'!AN103*15/14))/100000</f>
        <v>1.6375000000000002E-5</v>
      </c>
      <c r="R103" s="124">
        <f>IF('2021 estimates'!AE103&lt;&gt;"",'2021 estimates'!AE103,IF('2021 estimates'!AL103&lt;&gt;"",'2021 estimates'!AL103*15/14,'2021 estimates'!AN103*15/14))/100000</f>
        <v>1.7E-5</v>
      </c>
      <c r="S103" s="124">
        <f>IF('2021 estimates'!AF103&lt;&gt;"",'2021 estimates'!AF103,IF('2021 estimates'!AL103&lt;&gt;"",'2021 estimates'!AL103*15/14,'2021 estimates'!AN103*15/14))/100000</f>
        <v>2.7000000000000002E-5</v>
      </c>
      <c r="T103" s="124">
        <f>IF('2021 estimates'!AG103&lt;&gt;"",'2021 estimates'!AG103,'2021 estimates'!$AP103)/100000</f>
        <v>2.1216534217654557E-5</v>
      </c>
      <c r="U103" s="22">
        <v>0</v>
      </c>
      <c r="V103" s="124">
        <f>IF('2021 estimates'!AH103&lt;&gt;"",'2021 estimates'!AH103*5/4,IF('2021 estimates'!AM103&lt;&gt;"",'2021 estimates'!AM103*15/14,'2021 estimates'!AN103*15/14))/100000</f>
        <v>2.0000000000000002E-5</v>
      </c>
      <c r="W103" s="124">
        <f>IF('2021 estimates'!AI103&lt;&gt;"",'2021 estimates'!AI103,IF('2021 estimates'!AM103&lt;&gt;"",'2021 estimates'!AM103*15/14,'2021 estimates'!AN103*15/14))/100000</f>
        <v>2.7799999999999998E-5</v>
      </c>
      <c r="X103" s="124">
        <f>IF('2021 estimates'!AJ103&lt;&gt;"",'2021 estimates'!AJ103,IF('2021 estimates'!AM103&lt;&gt;"",'2021 estimates'!AM103*15/14,'2021 estimates'!AN103*15/14))/100000</f>
        <v>3.1699999999999998E-5</v>
      </c>
      <c r="Y103" s="124">
        <f>IF('2021 estimates'!AK103&lt;&gt;"",'2021 estimates'!AK103,'2021 estimates'!$AQ103)/100000</f>
        <v>2.7916492391650733E-5</v>
      </c>
      <c r="Z103" s="81">
        <f>VLOOKUP($A103,'Mortality-WHO Global Health Obs'!$B$3:$Q$218,7,FALSE)</f>
        <v>2.0699999999999998E-3</v>
      </c>
      <c r="AA103" s="82">
        <f>VLOOKUP($A103,'Mortality-WHO Global Health Obs'!$B$3:$Q$218,9,FALSE)</f>
        <v>2.0000000000000001E-4</v>
      </c>
      <c r="AB103" s="82">
        <f>VLOOKUP($A103,'Mortality-WHO Global Health Obs'!$B$3:$Q$218,11,FALSE)</f>
        <v>9.0000000000000006E-5</v>
      </c>
      <c r="AC103" s="82">
        <f>VLOOKUP($A103,'Mortality-WHO Global Health Obs'!$B$3:$Q$218,13,FALSE)</f>
        <v>1E-4</v>
      </c>
      <c r="AD103" s="82">
        <f>VLOOKUP($A103,'Mortality-WHO Global Health Obs'!$B$3:$Q$218,15,FALSE)</f>
        <v>2.5999999999999998E-4</v>
      </c>
      <c r="AE103" s="81">
        <f>VLOOKUP($A103,'Mortality-WHO Global Health Obs'!$B$3:$Q$218,8,FALSE)</f>
        <v>1.89E-3</v>
      </c>
      <c r="AF103" s="82">
        <f>VLOOKUP($A103,'Mortality-WHO Global Health Obs'!$B$3:$Q$218,10,FALSE)</f>
        <v>1.9000000000000001E-4</v>
      </c>
      <c r="AG103" s="82">
        <f>VLOOKUP($A103,'Mortality-WHO Global Health Obs'!$B$3:$Q$218,12,FALSE)</f>
        <v>6.9999999999999994E-5</v>
      </c>
      <c r="AH103" s="82">
        <f>VLOOKUP($A103,'Mortality-WHO Global Health Obs'!$B$3:$Q$218,14,FALSE)</f>
        <v>6.9999999999999994E-5</v>
      </c>
      <c r="AI103" s="82">
        <f>VLOOKUP($A103,'Mortality-WHO Global Health Obs'!$B$3:$Q$218,16,FALSE)</f>
        <v>1.2999999999999999E-4</v>
      </c>
      <c r="AJ103" s="81">
        <f t="shared" si="281"/>
        <v>3.8568447365441285E-3</v>
      </c>
      <c r="AK103" s="82">
        <f t="shared" si="281"/>
        <v>3.7264200353083373E-4</v>
      </c>
      <c r="AL103" s="82">
        <f t="shared" si="281"/>
        <v>1.6768890158887518E-4</v>
      </c>
      <c r="AM103" s="82">
        <f t="shared" si="281"/>
        <v>1.8632100176541687E-4</v>
      </c>
      <c r="AN103" s="82">
        <f t="shared" si="281"/>
        <v>4.8443460459008378E-4</v>
      </c>
      <c r="AO103" s="81">
        <f t="shared" si="257"/>
        <v>3.5214669333663785E-3</v>
      </c>
      <c r="AP103" s="82">
        <f t="shared" si="257"/>
        <v>3.5400990335429205E-4</v>
      </c>
      <c r="AQ103" s="82">
        <f t="shared" si="257"/>
        <v>1.3042470123579179E-4</v>
      </c>
      <c r="AR103" s="82">
        <f t="shared" si="257"/>
        <v>1.3042470123579179E-4</v>
      </c>
      <c r="AS103" s="82">
        <f t="shared" si="257"/>
        <v>2.4221730229504189E-4</v>
      </c>
      <c r="AT103" s="272">
        <f t="shared" si="258"/>
        <v>0</v>
      </c>
      <c r="AU103" s="266">
        <f t="shared" si="248"/>
        <v>7.7665904500000007</v>
      </c>
      <c r="AV103" s="266">
        <f t="shared" si="249"/>
        <v>9.3021279999999997</v>
      </c>
      <c r="AW103" s="266">
        <f t="shared" si="250"/>
        <v>15.400864800000003</v>
      </c>
      <c r="AX103" s="266">
        <f t="shared" si="251"/>
        <v>12.349244987045889</v>
      </c>
      <c r="AY103" s="272">
        <f t="shared" si="259"/>
        <v>0</v>
      </c>
      <c r="AZ103" s="266">
        <f t="shared" si="252"/>
        <v>8.9877640000000003</v>
      </c>
      <c r="BA103" s="266">
        <f t="shared" si="253"/>
        <v>14.416229319999999</v>
      </c>
      <c r="BB103" s="266">
        <f t="shared" si="254"/>
        <v>17.140671839999996</v>
      </c>
      <c r="BC103" s="266">
        <f t="shared" si="255"/>
        <v>15.413851192215384</v>
      </c>
      <c r="BD103" s="74">
        <f t="shared" si="260"/>
        <v>0</v>
      </c>
      <c r="BE103" s="515">
        <f t="shared" si="282"/>
        <v>0</v>
      </c>
      <c r="BF103" s="515">
        <f t="shared" si="283"/>
        <v>7.7651436406747605</v>
      </c>
      <c r="BG103" s="515">
        <f t="shared" si="284"/>
        <v>15.527394201740524</v>
      </c>
      <c r="BH103" s="515">
        <f t="shared" si="285"/>
        <v>23.286752761079427</v>
      </c>
      <c r="BI103" s="515">
        <f t="shared" si="286"/>
        <v>35.813854290992779</v>
      </c>
      <c r="BJ103" s="515">
        <f t="shared" si="287"/>
        <v>45.109197342187883</v>
      </c>
      <c r="BK103" s="515">
        <f t="shared" si="288"/>
        <v>54.402981798200052</v>
      </c>
      <c r="BL103" s="515">
        <f t="shared" si="289"/>
        <v>63.695207920366492</v>
      </c>
      <c r="BM103" s="515">
        <f t="shared" si="290"/>
        <v>72.985875969980583</v>
      </c>
      <c r="BN103" s="515">
        <f t="shared" si="291"/>
        <v>85.766121803957347</v>
      </c>
      <c r="BO103" s="515">
        <f t="shared" si="292"/>
        <v>101.14957344421558</v>
      </c>
      <c r="BP103" s="515">
        <f t="shared" si="293"/>
        <v>116.53015909135922</v>
      </c>
      <c r="BQ103" s="515">
        <f t="shared" si="294"/>
        <v>131.90787927933326</v>
      </c>
      <c r="BR103" s="515">
        <f t="shared" si="295"/>
        <v>147.28273454198316</v>
      </c>
      <c r="BS103" s="515">
        <f t="shared" si="296"/>
        <v>165.97829725572996</v>
      </c>
      <c r="BT103" s="515">
        <f t="shared" si="297"/>
        <v>178.24416560806216</v>
      </c>
      <c r="BU103" s="515">
        <f t="shared" si="298"/>
        <v>190.50409338833467</v>
      </c>
      <c r="BV103" s="515">
        <f t="shared" si="299"/>
        <v>202.75808347366922</v>
      </c>
      <c r="BW103" s="516">
        <f t="shared" si="300"/>
        <v>215.00613873979407</v>
      </c>
      <c r="BX103" s="515">
        <v>0</v>
      </c>
      <c r="BY103" s="515">
        <f t="shared" si="301"/>
        <v>0</v>
      </c>
      <c r="BZ103" s="515">
        <f t="shared" si="302"/>
        <v>8.9861734028276814</v>
      </c>
      <c r="CA103" s="515">
        <f t="shared" si="303"/>
        <v>17.96916617429822</v>
      </c>
      <c r="CB103" s="515">
        <f t="shared" si="304"/>
        <v>26.948979440187337</v>
      </c>
      <c r="CC103" s="515">
        <f t="shared" si="305"/>
        <v>41.456193699787832</v>
      </c>
      <c r="CD103" s="515">
        <f t="shared" si="306"/>
        <v>55.866076405795773</v>
      </c>
      <c r="CE103" s="515">
        <f t="shared" si="307"/>
        <v>70.274079829712008</v>
      </c>
      <c r="CF103" s="515">
        <f t="shared" si="308"/>
        <v>84.680204216625356</v>
      </c>
      <c r="CG103" s="515">
        <f t="shared" si="309"/>
        <v>99.084449811592677</v>
      </c>
      <c r="CH103" s="515">
        <f t="shared" si="310"/>
        <v>118.3333356646632</v>
      </c>
      <c r="CI103" s="515">
        <f t="shared" si="311"/>
        <v>135.45745721051807</v>
      </c>
      <c r="CJ103" s="515">
        <f t="shared" si="312"/>
        <v>152.57934549357591</v>
      </c>
      <c r="CK103" s="515">
        <f t="shared" si="313"/>
        <v>169.69900080509035</v>
      </c>
      <c r="CL103" s="515">
        <f t="shared" si="314"/>
        <v>186.81642343627698</v>
      </c>
      <c r="CM103" s="515">
        <f t="shared" si="315"/>
        <v>208.24102351959624</v>
      </c>
      <c r="CN103" s="515">
        <f t="shared" si="316"/>
        <v>223.60257471637829</v>
      </c>
      <c r="CO103" s="515">
        <f t="shared" si="317"/>
        <v>238.96040553025912</v>
      </c>
      <c r="CP103" s="515">
        <f t="shared" si="318"/>
        <v>254.31451686227072</v>
      </c>
      <c r="CQ103" s="516">
        <f t="shared" si="319"/>
        <v>269.66490961322688</v>
      </c>
      <c r="CR103" s="515">
        <f t="shared" si="320"/>
        <v>0</v>
      </c>
      <c r="CS103" s="515">
        <f t="shared" si="321"/>
        <v>3.8832952250000004</v>
      </c>
      <c r="CT103" s="515">
        <f t="shared" si="322"/>
        <v>11.648438865674761</v>
      </c>
      <c r="CU103" s="515">
        <f t="shared" si="323"/>
        <v>19.410689426740525</v>
      </c>
      <c r="CV103" s="515">
        <f t="shared" si="324"/>
        <v>27.170047986079428</v>
      </c>
      <c r="CW103" s="515">
        <f t="shared" si="325"/>
        <v>40.464918290992777</v>
      </c>
      <c r="CX103" s="515">
        <f t="shared" si="326"/>
        <v>49.760261342187881</v>
      </c>
      <c r="CY103" s="515">
        <f t="shared" si="327"/>
        <v>59.05404579820005</v>
      </c>
      <c r="CZ103" s="515">
        <f t="shared" si="328"/>
        <v>68.34627192036649</v>
      </c>
      <c r="DA103" s="515">
        <f t="shared" si="329"/>
        <v>77.636939969980588</v>
      </c>
      <c r="DB103" s="515">
        <f t="shared" si="330"/>
        <v>93.466554203957344</v>
      </c>
      <c r="DC103" s="515">
        <f t="shared" si="331"/>
        <v>108.85000584421557</v>
      </c>
      <c r="DD103" s="515">
        <f t="shared" si="332"/>
        <v>124.23059149135922</v>
      </c>
      <c r="DE103" s="515">
        <f t="shared" si="333"/>
        <v>139.60831167933327</v>
      </c>
      <c r="DF103" s="515">
        <f t="shared" si="334"/>
        <v>154.98316694198317</v>
      </c>
      <c r="DG103" s="515">
        <f t="shared" si="335"/>
        <v>172.1529197492529</v>
      </c>
      <c r="DH103" s="515">
        <f t="shared" si="336"/>
        <v>184.41878810158511</v>
      </c>
      <c r="DI103" s="515">
        <f t="shared" si="337"/>
        <v>196.67871588185761</v>
      </c>
      <c r="DJ103" s="515">
        <f t="shared" si="338"/>
        <v>208.93270596719216</v>
      </c>
      <c r="DK103" s="516">
        <f t="shared" si="339"/>
        <v>221.18076123331701</v>
      </c>
      <c r="DL103" s="515">
        <f t="shared" si="340"/>
        <v>0</v>
      </c>
      <c r="DM103" s="515">
        <f t="shared" si="341"/>
        <v>4.4938820000000002</v>
      </c>
      <c r="DN103" s="515">
        <f t="shared" si="342"/>
        <v>13.480055402827681</v>
      </c>
      <c r="DO103" s="515">
        <f t="shared" si="343"/>
        <v>22.463048174298219</v>
      </c>
      <c r="DP103" s="515">
        <f t="shared" si="344"/>
        <v>31.442861440187336</v>
      </c>
      <c r="DQ103" s="515">
        <f t="shared" si="345"/>
        <v>48.664308359787832</v>
      </c>
      <c r="DR103" s="515">
        <f t="shared" si="346"/>
        <v>63.074191065795773</v>
      </c>
      <c r="DS103" s="515">
        <f t="shared" si="347"/>
        <v>77.482194489712015</v>
      </c>
      <c r="DT103" s="515">
        <f t="shared" si="348"/>
        <v>91.888318876625362</v>
      </c>
      <c r="DU103" s="515">
        <f t="shared" si="349"/>
        <v>106.29256447159267</v>
      </c>
      <c r="DV103" s="515">
        <f t="shared" si="350"/>
        <v>126.90367158466319</v>
      </c>
      <c r="DW103" s="515">
        <f t="shared" si="351"/>
        <v>144.02779313051806</v>
      </c>
      <c r="DX103" s="515">
        <f t="shared" si="352"/>
        <v>161.14968141357591</v>
      </c>
      <c r="DY103" s="515">
        <f t="shared" si="353"/>
        <v>178.26933672509034</v>
      </c>
      <c r="DZ103" s="515">
        <f t="shared" si="354"/>
        <v>195.38675935627697</v>
      </c>
      <c r="EA103" s="515">
        <f t="shared" si="355"/>
        <v>215.94794911570392</v>
      </c>
      <c r="EB103" s="515">
        <f t="shared" si="356"/>
        <v>231.30950031248597</v>
      </c>
      <c r="EC103" s="515">
        <f t="shared" si="357"/>
        <v>246.6673311263668</v>
      </c>
      <c r="ED103" s="515">
        <f t="shared" si="358"/>
        <v>262.02144245837843</v>
      </c>
      <c r="EE103" s="516">
        <f t="shared" si="359"/>
        <v>277.37183520933456</v>
      </c>
      <c r="EF103" s="276">
        <f t="shared" si="360"/>
        <v>0</v>
      </c>
      <c r="EG103" s="276">
        <f t="shared" si="361"/>
        <v>1.4468093252404343E-3</v>
      </c>
      <c r="EH103" s="276">
        <f t="shared" si="362"/>
        <v>4.3398889342366057E-3</v>
      </c>
      <c r="EI103" s="276">
        <f t="shared" si="363"/>
        <v>7.2318906610954591E-3</v>
      </c>
      <c r="EJ103" s="276">
        <f t="shared" si="364"/>
        <v>1.0122814907406325E-2</v>
      </c>
      <c r="EK103" s="276">
        <f t="shared" si="365"/>
        <v>6.7849488048932942E-3</v>
      </c>
      <c r="EL103" s="276">
        <f t="shared" si="366"/>
        <v>8.3435439878302639E-3</v>
      </c>
      <c r="EM103" s="276">
        <f t="shared" si="367"/>
        <v>9.9018778335652723E-3</v>
      </c>
      <c r="EN103" s="276">
        <f t="shared" si="368"/>
        <v>1.1459950385917992E-2</v>
      </c>
      <c r="EO103" s="276">
        <f t="shared" si="369"/>
        <v>1.3017761688700755E-2</v>
      </c>
      <c r="EP103" s="276">
        <f t="shared" si="370"/>
        <v>1.741315974178239E-2</v>
      </c>
      <c r="EQ103" s="276">
        <f t="shared" si="371"/>
        <v>2.0279152856359617E-2</v>
      </c>
      <c r="ER103" s="276">
        <f t="shared" si="372"/>
        <v>2.3144612025972809E-2</v>
      </c>
      <c r="ES103" s="276">
        <f t="shared" si="373"/>
        <v>2.600953735009786E-2</v>
      </c>
      <c r="ET103" s="276">
        <f t="shared" si="374"/>
        <v>2.8873928928192124E-2</v>
      </c>
      <c r="EU103" s="276">
        <f t="shared" si="375"/>
        <v>8.3376634713679454E-2</v>
      </c>
      <c r="EV103" s="276">
        <f t="shared" si="376"/>
        <v>8.9317206773381175E-2</v>
      </c>
      <c r="EW103" s="276">
        <f t="shared" si="377"/>
        <v>9.5254901711351037E-2</v>
      </c>
      <c r="EX103" s="276">
        <f t="shared" si="378"/>
        <v>0.10118972092102885</v>
      </c>
      <c r="EY103" s="277">
        <f t="shared" si="379"/>
        <v>0.1071216657951795</v>
      </c>
      <c r="EZ103" s="276">
        <f t="shared" si="380"/>
        <v>0</v>
      </c>
      <c r="FA103" s="276">
        <f t="shared" si="381"/>
        <v>1.5905971723185533E-3</v>
      </c>
      <c r="FB103" s="276">
        <f t="shared" si="382"/>
        <v>4.7712285294618647E-3</v>
      </c>
      <c r="FC103" s="276">
        <f t="shared" si="383"/>
        <v>7.9507341108854632E-3</v>
      </c>
      <c r="FD103" s="276">
        <f t="shared" si="384"/>
        <v>1.1129114315054568E-2</v>
      </c>
      <c r="FE103" s="276">
        <f t="shared" si="385"/>
        <v>6.346613992056346E-3</v>
      </c>
      <c r="FF103" s="276">
        <f t="shared" si="386"/>
        <v>8.2258960837630225E-3</v>
      </c>
      <c r="FG103" s="276">
        <f t="shared" si="387"/>
        <v>1.0104933086647517E-2</v>
      </c>
      <c r="FH103" s="276">
        <f t="shared" si="388"/>
        <v>1.1983725032673379E-2</v>
      </c>
      <c r="FI103" s="276">
        <f t="shared" si="389"/>
        <v>1.3862271953799991E-2</v>
      </c>
      <c r="FJ103" s="276">
        <f t="shared" si="390"/>
        <v>1.65502941451043E-2</v>
      </c>
      <c r="FK103" s="276">
        <f t="shared" si="391"/>
        <v>1.8783556942164832E-2</v>
      </c>
      <c r="FL103" s="276">
        <f t="shared" si="392"/>
        <v>2.1016528485586029E-2</v>
      </c>
      <c r="FM103" s="276">
        <f t="shared" si="393"/>
        <v>2.3249208813352081E-2</v>
      </c>
      <c r="FN103" s="276">
        <f t="shared" si="394"/>
        <v>2.5481597963442217E-2</v>
      </c>
      <c r="FO103" s="276">
        <f t="shared" si="395"/>
        <v>5.2299995433354195E-2</v>
      </c>
      <c r="FP103" s="276">
        <f t="shared" si="396"/>
        <v>5.6020378334561902E-2</v>
      </c>
      <c r="FQ103" s="276">
        <f t="shared" si="397"/>
        <v>5.9739860203786951E-2</v>
      </c>
      <c r="FR103" s="276">
        <f t="shared" si="398"/>
        <v>6.3458441259248446E-2</v>
      </c>
      <c r="FS103" s="277">
        <f t="shared" si="399"/>
        <v>6.7176121719112636E-2</v>
      </c>
      <c r="FT103" s="74">
        <f>SUM($EF103:EF103)</f>
        <v>0</v>
      </c>
      <c r="FU103" s="276">
        <f>SUM($EF103:EG103)</f>
        <v>1.4468093252404343E-3</v>
      </c>
      <c r="FV103" s="276">
        <f>SUM($EF103:EH103)</f>
        <v>5.7866982594770404E-3</v>
      </c>
      <c r="FW103" s="276">
        <f>SUM($EF103:EI103)</f>
        <v>1.30185889205725E-2</v>
      </c>
      <c r="FX103" s="276">
        <f>SUM($EF103:EJ103)</f>
        <v>2.3141403827978822E-2</v>
      </c>
      <c r="FY103" s="276">
        <f>SUM($EF103:EK103)</f>
        <v>2.9926352632872116E-2</v>
      </c>
      <c r="FZ103" s="276">
        <f>SUM($EF103:EL103)</f>
        <v>3.8269896620702376E-2</v>
      </c>
      <c r="GA103" s="276">
        <f>SUM($EF103:EM103)</f>
        <v>4.8171774454267652E-2</v>
      </c>
      <c r="GB103" s="276">
        <f>SUM($EF103:EN103)</f>
        <v>5.963172484018564E-2</v>
      </c>
      <c r="GC103" s="276">
        <f>SUM($EF103:EO103)</f>
        <v>7.2649486528886392E-2</v>
      </c>
      <c r="GD103" s="276">
        <f>SUM($EF103:EP103)</f>
        <v>9.0062646270668789E-2</v>
      </c>
      <c r="GE103" s="276">
        <f>SUM($EF103:EQ103)</f>
        <v>0.11034179912702841</v>
      </c>
      <c r="GF103" s="276">
        <f>SUM($EF103:ER103)</f>
        <v>0.13348641115300122</v>
      </c>
      <c r="GG103" s="276">
        <f>SUM($EF103:ES103)</f>
        <v>0.15949594850309909</v>
      </c>
      <c r="GH103" s="276">
        <f>SUM($EF103:ET103)</f>
        <v>0.18836987743129122</v>
      </c>
      <c r="GI103" s="276">
        <f>SUM($EF103:EU103)</f>
        <v>0.2717465121449707</v>
      </c>
      <c r="GJ103" s="276">
        <f>SUM($EF103:EV103)</f>
        <v>0.36106371891835187</v>
      </c>
      <c r="GK103" s="276">
        <f>SUM($EF103:EW103)</f>
        <v>0.45631862062970291</v>
      </c>
      <c r="GL103" s="276">
        <f>SUM($EF103:EX103)</f>
        <v>0.55750834155073181</v>
      </c>
      <c r="GM103" s="276">
        <f>SUM($EF103:EY103)</f>
        <v>0.66463000734591127</v>
      </c>
      <c r="GN103" s="74">
        <f>SUM($EZ103:EZ103)</f>
        <v>0</v>
      </c>
      <c r="GO103" s="276">
        <f>SUM($EZ103:FA103)</f>
        <v>1.5905971723185533E-3</v>
      </c>
      <c r="GP103" s="276">
        <f>SUM($EZ103:FB103)</f>
        <v>6.3618257017804183E-3</v>
      </c>
      <c r="GQ103" s="276">
        <f>SUM($EZ103:FC103)</f>
        <v>1.4312559812665882E-2</v>
      </c>
      <c r="GR103" s="276">
        <f>SUM($EZ103:FD103)</f>
        <v>2.544167412772045E-2</v>
      </c>
      <c r="GS103" s="276">
        <f>SUM($EZ103:FE103)</f>
        <v>3.1788288119776797E-2</v>
      </c>
      <c r="GT103" s="276">
        <f>SUM($EZ103:FF103)</f>
        <v>4.0014184203539818E-2</v>
      </c>
      <c r="GU103" s="276">
        <f>SUM($EZ103:FG103)</f>
        <v>5.0119117290187337E-2</v>
      </c>
      <c r="GV103" s="276">
        <f>SUM($EZ103:FH103)</f>
        <v>6.2102842322860716E-2</v>
      </c>
      <c r="GW103" s="276">
        <f>SUM($EZ103:FI103)</f>
        <v>7.5965114276660708E-2</v>
      </c>
      <c r="GX103" s="276">
        <f>SUM($EZ103:FJ103)</f>
        <v>9.2515408421765005E-2</v>
      </c>
      <c r="GY103" s="276">
        <f>SUM($EZ103:FK103)</f>
        <v>0.11129896536392983</v>
      </c>
      <c r="GZ103" s="276">
        <f>SUM($EZ103:FL103)</f>
        <v>0.13231549384951585</v>
      </c>
      <c r="HA103" s="276">
        <f>SUM($EZ103:FM103)</f>
        <v>0.15556470266286793</v>
      </c>
      <c r="HB103" s="276">
        <f>SUM($EZ103:FN103)</f>
        <v>0.18104630062631014</v>
      </c>
      <c r="HC103" s="276">
        <f>SUM($EZ103:FO103)</f>
        <v>0.23334629605966434</v>
      </c>
      <c r="HD103" s="276">
        <f>SUM($EZ103:FP103)</f>
        <v>0.28936667439422625</v>
      </c>
      <c r="HE103" s="276">
        <f>SUM($EZ103:FQ103)</f>
        <v>0.34910653459801322</v>
      </c>
      <c r="HF103" s="276">
        <f>SUM($EZ103:FR103)</f>
        <v>0.41256497585726165</v>
      </c>
      <c r="HG103" s="277">
        <f>SUM($EZ103:FS103)</f>
        <v>0.47974109757637429</v>
      </c>
      <c r="HH103" s="74">
        <f t="shared" si="644"/>
        <v>0</v>
      </c>
      <c r="HI103" s="276">
        <f t="shared" si="400"/>
        <v>7.7651436406747605</v>
      </c>
      <c r="HJ103" s="276">
        <f t="shared" si="401"/>
        <v>15.527394201740524</v>
      </c>
      <c r="HK103" s="276">
        <f t="shared" si="402"/>
        <v>23.286752761079427</v>
      </c>
      <c r="HL103" s="276">
        <f t="shared" si="403"/>
        <v>31.043220396172025</v>
      </c>
      <c r="HM103" s="276">
        <f t="shared" si="404"/>
        <v>45.109197342187883</v>
      </c>
      <c r="HN103" s="276">
        <f t="shared" si="405"/>
        <v>54.402981798200052</v>
      </c>
      <c r="HO103" s="276">
        <f t="shared" si="406"/>
        <v>63.695207920366492</v>
      </c>
      <c r="HP103" s="276">
        <f t="shared" si="407"/>
        <v>72.985875969980583</v>
      </c>
      <c r="HQ103" s="276">
        <f t="shared" si="408"/>
        <v>82.274986208291878</v>
      </c>
      <c r="HR103" s="276">
        <f t="shared" si="409"/>
        <v>101.14957344421558</v>
      </c>
      <c r="HS103" s="276">
        <f t="shared" si="410"/>
        <v>116.53015909135922</v>
      </c>
      <c r="HT103" s="276">
        <f t="shared" si="411"/>
        <v>131.90787927933326</v>
      </c>
      <c r="HU103" s="276">
        <f t="shared" si="412"/>
        <v>147.28273454198316</v>
      </c>
      <c r="HV103" s="276">
        <f t="shared" si="413"/>
        <v>162.65472541305496</v>
      </c>
      <c r="HW103" s="276">
        <f t="shared" si="414"/>
        <v>178.24416560806216</v>
      </c>
      <c r="HX103" s="276">
        <f t="shared" si="415"/>
        <v>190.50409338833467</v>
      </c>
      <c r="HY103" s="276">
        <f t="shared" si="416"/>
        <v>202.75808347366922</v>
      </c>
      <c r="HZ103" s="276">
        <f t="shared" si="417"/>
        <v>215.00613873979407</v>
      </c>
      <c r="IA103" s="277">
        <f t="shared" si="418"/>
        <v>227.24826206104478</v>
      </c>
      <c r="IB103" s="276">
        <f t="shared" si="419"/>
        <v>0</v>
      </c>
      <c r="IC103" s="276">
        <f t="shared" si="420"/>
        <v>8.9861734028276814</v>
      </c>
      <c r="ID103" s="276">
        <f t="shared" si="421"/>
        <v>17.96916617429822</v>
      </c>
      <c r="IE103" s="276">
        <f t="shared" si="422"/>
        <v>26.948979440187337</v>
      </c>
      <c r="IF103" s="276">
        <f t="shared" si="423"/>
        <v>35.925614325872282</v>
      </c>
      <c r="IG103" s="276">
        <f t="shared" si="424"/>
        <v>55.866076405795773</v>
      </c>
      <c r="IH103" s="276">
        <f t="shared" si="425"/>
        <v>70.274079829712008</v>
      </c>
      <c r="II103" s="276">
        <f t="shared" si="426"/>
        <v>84.680204216625356</v>
      </c>
      <c r="IJ103" s="276">
        <f t="shared" si="427"/>
        <v>99.084449811592677</v>
      </c>
      <c r="IK103" s="276">
        <f t="shared" si="428"/>
        <v>113.48681685963888</v>
      </c>
      <c r="IL103" s="276">
        <f t="shared" si="429"/>
        <v>135.45745721051807</v>
      </c>
      <c r="IM103" s="276">
        <f t="shared" si="430"/>
        <v>152.57934549357591</v>
      </c>
      <c r="IN103" s="276">
        <f t="shared" si="431"/>
        <v>169.69900080509035</v>
      </c>
      <c r="IO103" s="276">
        <f t="shared" si="432"/>
        <v>186.81642343627698</v>
      </c>
      <c r="IP103" s="276">
        <f t="shared" si="433"/>
        <v>203.93161367831351</v>
      </c>
      <c r="IQ103" s="276">
        <f t="shared" si="434"/>
        <v>223.60257471637829</v>
      </c>
      <c r="IR103" s="276">
        <f t="shared" si="435"/>
        <v>238.96040553025912</v>
      </c>
      <c r="IS103" s="276">
        <f t="shared" si="436"/>
        <v>254.31451686227072</v>
      </c>
      <c r="IT103" s="276">
        <f t="shared" si="437"/>
        <v>269.66490961322688</v>
      </c>
      <c r="IU103" s="277">
        <f t="shared" si="438"/>
        <v>285.01158468372313</v>
      </c>
      <c r="IV103" s="74">
        <f t="shared" si="261"/>
        <v>2.6186581027351181</v>
      </c>
      <c r="IW103" s="275">
        <f t="shared" si="262"/>
        <v>10.791166528274852</v>
      </c>
      <c r="IX103" s="275">
        <f t="shared" si="263"/>
        <v>21.776933966806499</v>
      </c>
      <c r="IY103" s="275">
        <f t="shared" si="264"/>
        <v>33.781047128952444</v>
      </c>
      <c r="IZ103" s="275">
        <f t="shared" si="265"/>
        <v>11.72891953260549</v>
      </c>
      <c r="JA103" s="275">
        <f t="shared" si="266"/>
        <v>17.241951431692229</v>
      </c>
      <c r="JB103" s="74">
        <f t="shared" si="267"/>
        <v>3.1984429577923668</v>
      </c>
      <c r="JC103" s="275">
        <f t="shared" si="268"/>
        <v>14.940191825566227</v>
      </c>
      <c r="JD103" s="275">
        <f t="shared" si="269"/>
        <v>29.800704756106349</v>
      </c>
      <c r="JE103" s="275">
        <f t="shared" si="270"/>
        <v>44.668583476036922</v>
      </c>
      <c r="JF103" s="275">
        <f t="shared" si="271"/>
        <v>15.979779846488313</v>
      </c>
      <c r="JG103" s="275">
        <f t="shared" si="272"/>
        <v>23.151980753875463</v>
      </c>
      <c r="JH103" s="524">
        <f t="shared" si="273"/>
        <v>978.41935404735545</v>
      </c>
      <c r="JI103" s="525">
        <f t="shared" si="274"/>
        <v>1961.5451149156029</v>
      </c>
      <c r="JJ103" s="524">
        <f t="shared" si="275"/>
        <v>1264.9281433406384</v>
      </c>
      <c r="JK103" s="525">
        <f t="shared" si="276"/>
        <v>2498.0968541644334</v>
      </c>
      <c r="JL103" s="524">
        <f t="shared" si="277"/>
        <v>2243.3474973879938</v>
      </c>
      <c r="JM103" s="525">
        <f t="shared" si="278"/>
        <v>4459.6419690800358</v>
      </c>
      <c r="JN103" s="7">
        <f t="shared" si="439"/>
        <v>0.36941617805760135</v>
      </c>
      <c r="JO103" s="7">
        <f t="shared" si="440"/>
        <v>1.1443711049222856</v>
      </c>
    </row>
    <row r="104" spans="1:275" s="3" customFormat="1" ht="13.5" customHeight="1" x14ac:dyDescent="0.2">
      <c r="A104" s="3" t="str">
        <f>'2021 estimates'!B104</f>
        <v>Jordan</v>
      </c>
      <c r="B104" s="3" t="str">
        <f>VLOOKUP(A104,'2021 estimates'!$B$4:$C$218,2)</f>
        <v>MENA</v>
      </c>
      <c r="C104" s="371" t="str">
        <f>VLOOKUP(A104,'2021 estimates'!$B$4:$F$218,4,FALSE)</f>
        <v>Middle East &amp; North Africa</v>
      </c>
      <c r="D104" s="695">
        <f>'2021 estimates'!Q104</f>
        <v>13.4086666338649</v>
      </c>
      <c r="E104" s="4">
        <f>'2021 estimates'!R104</f>
        <v>4.034485846848372</v>
      </c>
      <c r="F104" s="47">
        <f>1000*'2021 estimates'!G104/5</f>
        <v>105238.6</v>
      </c>
      <c r="G104" s="47">
        <f t="shared" si="279"/>
        <v>105238.6</v>
      </c>
      <c r="H104" s="47">
        <f>1000*'2021 estimates'!H104/5</f>
        <v>115531.2</v>
      </c>
      <c r="I104" s="47">
        <f>1000*'2021 estimates'!I104/5</f>
        <v>115492</v>
      </c>
      <c r="J104" s="47">
        <f>1000*'2021 estimates'!J104/5</f>
        <v>106153.60000000001</v>
      </c>
      <c r="K104" s="47">
        <f>1000*'2021 estimates'!K104/5</f>
        <v>99848.6</v>
      </c>
      <c r="L104" s="73">
        <f t="shared" si="280"/>
        <v>99848.6</v>
      </c>
      <c r="M104" s="47">
        <f>1000*'2021 estimates'!L104/5</f>
        <v>110751.6</v>
      </c>
      <c r="N104" s="47">
        <f>1000*'2021 estimates'!M104/5</f>
        <v>112340</v>
      </c>
      <c r="O104" s="47">
        <f>1000*'2021 estimates'!N104/5</f>
        <v>104002.6</v>
      </c>
      <c r="P104" s="22">
        <v>0</v>
      </c>
      <c r="Q104" s="124">
        <f>IF('2021 estimates'!AD104&lt;&gt;"",'2021 estimates'!AD104*5/4,IF('2021 estimates'!AL104&lt;&gt;"",'2021 estimates'!AL104*15/14,'2021 estimates'!AN104*15/14))/100000</f>
        <v>1.6249999999999999E-5</v>
      </c>
      <c r="R104" s="124">
        <f>IF('2021 estimates'!AE104&lt;&gt;"",'2021 estimates'!AE104,IF('2021 estimates'!AL104&lt;&gt;"",'2021 estimates'!AL104*15/14,'2021 estimates'!AN104*15/14))/100000</f>
        <v>3.1999999999999999E-5</v>
      </c>
      <c r="S104" s="124">
        <f>IF('2021 estimates'!AF104&lt;&gt;"",'2021 estimates'!AF104,IF('2021 estimates'!AL104&lt;&gt;"",'2021 estimates'!AL104*15/14,'2021 estimates'!AN104*15/14))/100000</f>
        <v>5.5000000000000002E-5</v>
      </c>
      <c r="T104" s="124">
        <f>IF('2021 estimates'!AG104&lt;&gt;"",'2021 estimates'!AG104,'2021 estimates'!$AP104)/100000</f>
        <v>4.9198089204743926E-5</v>
      </c>
      <c r="U104" s="22">
        <v>0</v>
      </c>
      <c r="V104" s="124">
        <f>IF('2021 estimates'!AH104&lt;&gt;"",'2021 estimates'!AH104*5/4,IF('2021 estimates'!AM104&lt;&gt;"",'2021 estimates'!AM104*15/14,'2021 estimates'!AN104*15/14))/100000</f>
        <v>1.6249999999999999E-5</v>
      </c>
      <c r="W104" s="124">
        <f>IF('2021 estimates'!AI104&lt;&gt;"",'2021 estimates'!AI104,IF('2021 estimates'!AM104&lt;&gt;"",'2021 estimates'!AM104*15/14,'2021 estimates'!AN104*15/14))/100000</f>
        <v>3.1999999999999999E-5</v>
      </c>
      <c r="X104" s="124">
        <f>IF('2021 estimates'!AJ104&lt;&gt;"",'2021 estimates'!AJ104,IF('2021 estimates'!AM104&lt;&gt;"",'2021 estimates'!AM104*15/14,'2021 estimates'!AN104*15/14))/100000</f>
        <v>5.5000000000000002E-5</v>
      </c>
      <c r="Y104" s="124">
        <f>IF('2021 estimates'!AK104&lt;&gt;"",'2021 estimates'!AK104,'2021 estimates'!$AQ104)/100000</f>
        <v>4.9198089204743926E-5</v>
      </c>
      <c r="Z104" s="81">
        <f>VLOOKUP($A104,'Mortality-WHO Global Health Obs'!$B$3:$Q$218,7,FALSE)</f>
        <v>1.5169999999999999E-2</v>
      </c>
      <c r="AA104" s="82">
        <f>VLOOKUP($A104,'Mortality-WHO Global Health Obs'!$B$3:$Q$218,9,FALSE)</f>
        <v>6.0999999999999997E-4</v>
      </c>
      <c r="AB104" s="82">
        <f>VLOOKUP($A104,'Mortality-WHO Global Health Obs'!$B$3:$Q$218,11,FALSE)</f>
        <v>5.0000000000000001E-4</v>
      </c>
      <c r="AC104" s="82">
        <f>VLOOKUP($A104,'Mortality-WHO Global Health Obs'!$B$3:$Q$218,13,FALSE)</f>
        <v>5.1000000000000004E-4</v>
      </c>
      <c r="AD104" s="82">
        <f>VLOOKUP($A104,'Mortality-WHO Global Health Obs'!$B$3:$Q$218,15,FALSE)</f>
        <v>6.4999999999999997E-4</v>
      </c>
      <c r="AE104" s="81">
        <f>VLOOKUP($A104,'Mortality-WHO Global Health Obs'!$B$3:$Q$218,8,FALSE)</f>
        <v>1.4189999999999999E-2</v>
      </c>
      <c r="AF104" s="82">
        <f>VLOOKUP($A104,'Mortality-WHO Global Health Obs'!$B$3:$Q$218,10,FALSE)</f>
        <v>5.8E-4</v>
      </c>
      <c r="AG104" s="82">
        <f>VLOOKUP($A104,'Mortality-WHO Global Health Obs'!$B$3:$Q$218,12,FALSE)</f>
        <v>3.8000000000000002E-4</v>
      </c>
      <c r="AH104" s="82">
        <f>VLOOKUP($A104,'Mortality-WHO Global Health Obs'!$B$3:$Q$218,14,FALSE)</f>
        <v>3.8000000000000002E-4</v>
      </c>
      <c r="AI104" s="82">
        <f>VLOOKUP($A104,'Mortality-WHO Global Health Obs'!$B$3:$Q$218,16,FALSE)</f>
        <v>4.0999999999999999E-4</v>
      </c>
      <c r="AJ104" s="81">
        <f t="shared" si="281"/>
        <v>6.1203150296689803E-2</v>
      </c>
      <c r="AK104" s="82">
        <f t="shared" si="281"/>
        <v>2.4610363665775068E-3</v>
      </c>
      <c r="AL104" s="82">
        <f t="shared" si="281"/>
        <v>2.0172429234241859E-3</v>
      </c>
      <c r="AM104" s="82">
        <f t="shared" si="281"/>
        <v>2.05758778189267E-3</v>
      </c>
      <c r="AN104" s="82">
        <f t="shared" si="281"/>
        <v>2.6224158004514416E-3</v>
      </c>
      <c r="AO104" s="81">
        <f t="shared" si="257"/>
        <v>5.7249354166778399E-2</v>
      </c>
      <c r="AP104" s="82">
        <f t="shared" si="257"/>
        <v>2.3400017911720558E-3</v>
      </c>
      <c r="AQ104" s="82">
        <f t="shared" si="257"/>
        <v>1.5331046218023815E-3</v>
      </c>
      <c r="AR104" s="82">
        <f t="shared" si="257"/>
        <v>1.5331046218023815E-3</v>
      </c>
      <c r="AS104" s="82">
        <f t="shared" si="257"/>
        <v>1.6541391972078325E-3</v>
      </c>
      <c r="AT104" s="272">
        <f t="shared" si="258"/>
        <v>0</v>
      </c>
      <c r="AU104" s="266">
        <f t="shared" si="248"/>
        <v>1.71012725</v>
      </c>
      <c r="AV104" s="266">
        <f t="shared" si="249"/>
        <v>3.6969983999999996</v>
      </c>
      <c r="AW104" s="266">
        <f t="shared" si="250"/>
        <v>6.3520599999999998</v>
      </c>
      <c r="AX104" s="266">
        <f t="shared" si="251"/>
        <v>5.2225542822047046</v>
      </c>
      <c r="AY104" s="272">
        <f t="shared" si="259"/>
        <v>0</v>
      </c>
      <c r="AZ104" s="266">
        <f t="shared" si="252"/>
        <v>1.6225397500000001</v>
      </c>
      <c r="BA104" s="266">
        <f t="shared" si="253"/>
        <v>3.5440512000000002</v>
      </c>
      <c r="BB104" s="266">
        <f t="shared" si="254"/>
        <v>6.1787000000000001</v>
      </c>
      <c r="BC104" s="266">
        <f t="shared" si="255"/>
        <v>5.1167291923253009</v>
      </c>
      <c r="BD104" s="74">
        <f t="shared" si="260"/>
        <v>0</v>
      </c>
      <c r="BE104" s="515">
        <f t="shared" si="282"/>
        <v>0</v>
      </c>
      <c r="BF104" s="515">
        <f t="shared" si="283"/>
        <v>1.7080254946321427</v>
      </c>
      <c r="BG104" s="515">
        <f t="shared" si="284"/>
        <v>3.4118526446653323</v>
      </c>
      <c r="BH104" s="515">
        <f t="shared" si="285"/>
        <v>5.1114917696746724</v>
      </c>
      <c r="BI104" s="515">
        <f t="shared" si="286"/>
        <v>7.4726903186250722</v>
      </c>
      <c r="BJ104" s="515">
        <f t="shared" si="287"/>
        <v>11.150904567498509</v>
      </c>
      <c r="BK104" s="515">
        <f t="shared" si="288"/>
        <v>14.821706443499508</v>
      </c>
      <c r="BL104" s="515">
        <f t="shared" si="289"/>
        <v>18.485110884113457</v>
      </c>
      <c r="BM104" s="515">
        <f t="shared" si="290"/>
        <v>22.141132796723578</v>
      </c>
      <c r="BN104" s="515">
        <f t="shared" si="291"/>
        <v>25.781036525026142</v>
      </c>
      <c r="BO104" s="515">
        <f t="shared" si="292"/>
        <v>32.073576074020323</v>
      </c>
      <c r="BP104" s="515">
        <f t="shared" si="293"/>
        <v>38.353181481650275</v>
      </c>
      <c r="BQ104" s="515">
        <f t="shared" si="294"/>
        <v>44.619879333686583</v>
      </c>
      <c r="BR104" s="515">
        <f t="shared" si="295"/>
        <v>50.873696161253505</v>
      </c>
      <c r="BS104" s="515">
        <f t="shared" si="296"/>
        <v>52.496507171720197</v>
      </c>
      <c r="BT104" s="515">
        <f t="shared" si="297"/>
        <v>57.574735253980364</v>
      </c>
      <c r="BU104" s="515">
        <f t="shared" si="298"/>
        <v>62.63966355707678</v>
      </c>
      <c r="BV104" s="515">
        <f t="shared" si="299"/>
        <v>67.691326912868703</v>
      </c>
      <c r="BW104" s="516">
        <f t="shared" si="300"/>
        <v>72.729760061991414</v>
      </c>
      <c r="BX104" s="515">
        <v>0</v>
      </c>
      <c r="BY104" s="515">
        <f t="shared" si="301"/>
        <v>0</v>
      </c>
      <c r="BZ104" s="515">
        <f t="shared" si="302"/>
        <v>1.6206435964059953</v>
      </c>
      <c r="CA104" s="515">
        <f t="shared" si="303"/>
        <v>3.2374993174395374</v>
      </c>
      <c r="CB104" s="515">
        <f t="shared" si="304"/>
        <v>4.8505760163734051</v>
      </c>
      <c r="CC104" s="515">
        <f t="shared" si="305"/>
        <v>7.165271476445878</v>
      </c>
      <c r="CD104" s="515">
        <f t="shared" si="306"/>
        <v>10.69563136278137</v>
      </c>
      <c r="CE104" s="515">
        <f t="shared" si="307"/>
        <v>14.22058298483528</v>
      </c>
      <c r="CF104" s="515">
        <f t="shared" si="308"/>
        <v>17.740134627690004</v>
      </c>
      <c r="CG104" s="515">
        <f t="shared" si="309"/>
        <v>21.254294563735769</v>
      </c>
      <c r="CH104" s="515">
        <f t="shared" si="310"/>
        <v>25.118223141328912</v>
      </c>
      <c r="CI104" s="515">
        <f t="shared" si="311"/>
        <v>31.25371111331987</v>
      </c>
      <c r="CJ104" s="515">
        <f t="shared" si="312"/>
        <v>37.379799947116048</v>
      </c>
      <c r="CK104" s="515">
        <f t="shared" si="313"/>
        <v>43.496504041539374</v>
      </c>
      <c r="CL104" s="515">
        <f t="shared" si="314"/>
        <v>49.60383777335381</v>
      </c>
      <c r="CM104" s="515">
        <f t="shared" si="315"/>
        <v>51.567862172328638</v>
      </c>
      <c r="CN104" s="515">
        <f t="shared" si="316"/>
        <v>56.595133060001146</v>
      </c>
      <c r="CO104" s="515">
        <f t="shared" si="317"/>
        <v>61.614095015802882</v>
      </c>
      <c r="CP104" s="515">
        <f t="shared" si="318"/>
        <v>66.624761772502652</v>
      </c>
      <c r="CQ104" s="516">
        <f t="shared" si="319"/>
        <v>71.627147040172119</v>
      </c>
      <c r="CR104" s="515">
        <f t="shared" si="320"/>
        <v>0</v>
      </c>
      <c r="CS104" s="515">
        <f t="shared" si="321"/>
        <v>0.85506362499999999</v>
      </c>
      <c r="CT104" s="515">
        <f t="shared" si="322"/>
        <v>2.5630891196321426</v>
      </c>
      <c r="CU104" s="515">
        <f t="shared" si="323"/>
        <v>4.266916269665332</v>
      </c>
      <c r="CV104" s="515">
        <f t="shared" si="324"/>
        <v>5.9665553946746721</v>
      </c>
      <c r="CW104" s="515">
        <f t="shared" si="325"/>
        <v>9.3211895186250722</v>
      </c>
      <c r="CX104" s="515">
        <f t="shared" si="326"/>
        <v>12.999403767498508</v>
      </c>
      <c r="CY104" s="515">
        <f t="shared" si="327"/>
        <v>16.670205643499507</v>
      </c>
      <c r="CZ104" s="515">
        <f t="shared" si="328"/>
        <v>20.333610084113456</v>
      </c>
      <c r="DA104" s="515">
        <f t="shared" si="329"/>
        <v>23.989631996723578</v>
      </c>
      <c r="DB104" s="515">
        <f t="shared" si="330"/>
        <v>28.957066525026143</v>
      </c>
      <c r="DC104" s="515">
        <f t="shared" si="331"/>
        <v>35.249606074020321</v>
      </c>
      <c r="DD104" s="515">
        <f t="shared" si="332"/>
        <v>41.529211481650272</v>
      </c>
      <c r="DE104" s="515">
        <f t="shared" si="333"/>
        <v>47.795909333686581</v>
      </c>
      <c r="DF104" s="515">
        <f t="shared" si="334"/>
        <v>54.049726161253503</v>
      </c>
      <c r="DG104" s="515">
        <f t="shared" si="335"/>
        <v>55.107784312822545</v>
      </c>
      <c r="DH104" s="515">
        <f t="shared" si="336"/>
        <v>60.186012395082713</v>
      </c>
      <c r="DI104" s="515">
        <f t="shared" si="337"/>
        <v>65.250940698179136</v>
      </c>
      <c r="DJ104" s="515">
        <f t="shared" si="338"/>
        <v>70.302604053971052</v>
      </c>
      <c r="DK104" s="516">
        <f t="shared" si="339"/>
        <v>75.341037203093762</v>
      </c>
      <c r="DL104" s="515">
        <f t="shared" si="340"/>
        <v>0</v>
      </c>
      <c r="DM104" s="515">
        <f t="shared" si="341"/>
        <v>0.81126987500000003</v>
      </c>
      <c r="DN104" s="515">
        <f t="shared" si="342"/>
        <v>2.4319134714059953</v>
      </c>
      <c r="DO104" s="515">
        <f t="shared" si="343"/>
        <v>4.0487691924395373</v>
      </c>
      <c r="DP104" s="515">
        <f t="shared" si="344"/>
        <v>5.6618458913734049</v>
      </c>
      <c r="DQ104" s="515">
        <f t="shared" si="345"/>
        <v>8.9372970764458781</v>
      </c>
      <c r="DR104" s="515">
        <f t="shared" si="346"/>
        <v>12.467656962781369</v>
      </c>
      <c r="DS104" s="515">
        <f t="shared" si="347"/>
        <v>15.992608584835281</v>
      </c>
      <c r="DT104" s="515">
        <f t="shared" si="348"/>
        <v>19.512160227690003</v>
      </c>
      <c r="DU104" s="515">
        <f t="shared" si="349"/>
        <v>23.026320163735768</v>
      </c>
      <c r="DV104" s="515">
        <f t="shared" si="350"/>
        <v>28.207573141328911</v>
      </c>
      <c r="DW104" s="515">
        <f t="shared" si="351"/>
        <v>34.34306111331987</v>
      </c>
      <c r="DX104" s="515">
        <f t="shared" si="352"/>
        <v>40.469149947116051</v>
      </c>
      <c r="DY104" s="515">
        <f t="shared" si="353"/>
        <v>46.585854041539378</v>
      </c>
      <c r="DZ104" s="515">
        <f t="shared" si="354"/>
        <v>52.693187773353813</v>
      </c>
      <c r="EA104" s="515">
        <f t="shared" si="355"/>
        <v>54.126226768491286</v>
      </c>
      <c r="EB104" s="515">
        <f t="shared" si="356"/>
        <v>59.153497656163793</v>
      </c>
      <c r="EC104" s="515">
        <f t="shared" si="357"/>
        <v>64.172459611965536</v>
      </c>
      <c r="ED104" s="515">
        <f t="shared" si="358"/>
        <v>69.183126368665299</v>
      </c>
      <c r="EE104" s="516">
        <f t="shared" si="359"/>
        <v>74.185511636334766</v>
      </c>
      <c r="EF104" s="276">
        <f t="shared" si="360"/>
        <v>0</v>
      </c>
      <c r="EG104" s="276">
        <f t="shared" si="361"/>
        <v>2.1017553678572536E-3</v>
      </c>
      <c r="EH104" s="276">
        <f t="shared" si="362"/>
        <v>6.3000999668105144E-3</v>
      </c>
      <c r="EI104" s="276">
        <f t="shared" si="363"/>
        <v>1.0488124990659684E-2</v>
      </c>
      <c r="EJ104" s="276">
        <f t="shared" si="364"/>
        <v>1.4665855805028716E-2</v>
      </c>
      <c r="EK104" s="276">
        <f t="shared" si="365"/>
        <v>1.8784151126562773E-2</v>
      </c>
      <c r="EL104" s="276">
        <f t="shared" si="366"/>
        <v>2.6196523999001343E-2</v>
      </c>
      <c r="EM104" s="276">
        <f t="shared" si="367"/>
        <v>3.3593959386050941E-2</v>
      </c>
      <c r="EN104" s="276">
        <f t="shared" si="368"/>
        <v>4.0976487389876359E-2</v>
      </c>
      <c r="EO104" s="276">
        <f t="shared" si="369"/>
        <v>4.8344138051980221E-2</v>
      </c>
      <c r="EP104" s="276">
        <f t="shared" si="370"/>
        <v>5.9520451005819021E-2</v>
      </c>
      <c r="EQ104" s="276">
        <f t="shared" si="371"/>
        <v>7.2454592370048532E-2</v>
      </c>
      <c r="ER104" s="276">
        <f t="shared" si="372"/>
        <v>8.536214796369572E-2</v>
      </c>
      <c r="ES104" s="276">
        <f t="shared" si="373"/>
        <v>9.8243172433078202E-2</v>
      </c>
      <c r="ET104" s="276">
        <f t="shared" si="374"/>
        <v>0.11109772031218965</v>
      </c>
      <c r="EU104" s="276">
        <f t="shared" si="375"/>
        <v>0.14432619994453416</v>
      </c>
      <c r="EV104" s="276">
        <f t="shared" si="376"/>
        <v>0.15762597910828638</v>
      </c>
      <c r="EW104" s="276">
        <f t="shared" si="377"/>
        <v>0.17089092641278789</v>
      </c>
      <c r="EX104" s="276">
        <f t="shared" si="378"/>
        <v>0.1841211330819908</v>
      </c>
      <c r="EY104" s="277">
        <f t="shared" si="379"/>
        <v>0.19731669010093361</v>
      </c>
      <c r="EZ104" s="276">
        <f t="shared" si="380"/>
        <v>0</v>
      </c>
      <c r="FA104" s="276">
        <f t="shared" si="381"/>
        <v>1.8961535940046812E-3</v>
      </c>
      <c r="FB104" s="276">
        <f t="shared" si="382"/>
        <v>5.6840289664581451E-3</v>
      </c>
      <c r="FC104" s="276">
        <f t="shared" si="383"/>
        <v>9.4630510661321658E-3</v>
      </c>
      <c r="FD104" s="276">
        <f t="shared" si="384"/>
        <v>1.3233240585481273E-2</v>
      </c>
      <c r="FE104" s="276">
        <f t="shared" si="385"/>
        <v>1.3691313664508395E-2</v>
      </c>
      <c r="FF104" s="276">
        <f t="shared" si="386"/>
        <v>1.9099577946089043E-2</v>
      </c>
      <c r="FG104" s="276">
        <f t="shared" si="387"/>
        <v>2.4499557145275512E-2</v>
      </c>
      <c r="FH104" s="276">
        <f t="shared" si="388"/>
        <v>2.98912639542342E-2</v>
      </c>
      <c r="FI104" s="276">
        <f t="shared" si="389"/>
        <v>3.5274711045688023E-2</v>
      </c>
      <c r="FJ104" s="276">
        <f t="shared" si="390"/>
        <v>4.3212028009040664E-2</v>
      </c>
      <c r="FK104" s="276">
        <f t="shared" si="391"/>
        <v>5.2611166203823868E-2</v>
      </c>
      <c r="FL104" s="276">
        <f t="shared" si="392"/>
        <v>6.1995905576670188E-2</v>
      </c>
      <c r="FM104" s="276">
        <f t="shared" si="393"/>
        <v>7.1366268185567142E-2</v>
      </c>
      <c r="FN104" s="276">
        <f t="shared" si="394"/>
        <v>8.0722276054710995E-2</v>
      </c>
      <c r="FO104" s="276">
        <f t="shared" si="395"/>
        <v>8.9458304652794127E-2</v>
      </c>
      <c r="FP104" s="276">
        <f t="shared" si="396"/>
        <v>9.7767236523569445E-2</v>
      </c>
      <c r="FQ104" s="276">
        <f t="shared" si="397"/>
        <v>0.10606243562553727</v>
      </c>
      <c r="FR104" s="276">
        <f t="shared" si="398"/>
        <v>0.11434392465583144</v>
      </c>
      <c r="FS104" s="277">
        <f t="shared" si="399"/>
        <v>0.12261172627407267</v>
      </c>
      <c r="FT104" s="74">
        <f>SUM($EF104:EF104)</f>
        <v>0</v>
      </c>
      <c r="FU104" s="276">
        <f>SUM($EF104:EG104)</f>
        <v>2.1017553678572536E-3</v>
      </c>
      <c r="FV104" s="276">
        <f>SUM($EF104:EH104)</f>
        <v>8.4018553346677689E-3</v>
      </c>
      <c r="FW104" s="276">
        <f>SUM($EF104:EI104)</f>
        <v>1.8889980325327453E-2</v>
      </c>
      <c r="FX104" s="276">
        <f>SUM($EF104:EJ104)</f>
        <v>3.3555836130356169E-2</v>
      </c>
      <c r="FY104" s="276">
        <f>SUM($EF104:EK104)</f>
        <v>5.2339987256918942E-2</v>
      </c>
      <c r="FZ104" s="276">
        <f>SUM($EF104:EL104)</f>
        <v>7.8536511255920288E-2</v>
      </c>
      <c r="GA104" s="276">
        <f>SUM($EF104:EM104)</f>
        <v>0.11213047064197124</v>
      </c>
      <c r="GB104" s="276">
        <f>SUM($EF104:EN104)</f>
        <v>0.1531069580318476</v>
      </c>
      <c r="GC104" s="276">
        <f>SUM($EF104:EO104)</f>
        <v>0.20145109608382783</v>
      </c>
      <c r="GD104" s="276">
        <f>SUM($EF104:EP104)</f>
        <v>0.26097154708964687</v>
      </c>
      <c r="GE104" s="276">
        <f>SUM($EF104:EQ104)</f>
        <v>0.3334261394596954</v>
      </c>
      <c r="GF104" s="276">
        <f>SUM($EF104:ER104)</f>
        <v>0.41878828742339114</v>
      </c>
      <c r="GG104" s="276">
        <f>SUM($EF104:ES104)</f>
        <v>0.51703145985646937</v>
      </c>
      <c r="GH104" s="276">
        <f>SUM($EF104:ET104)</f>
        <v>0.62812918016865904</v>
      </c>
      <c r="GI104" s="276">
        <f>SUM($EF104:EU104)</f>
        <v>0.77245538011319326</v>
      </c>
      <c r="GJ104" s="276">
        <f>SUM($EF104:EV104)</f>
        <v>0.93008135922147961</v>
      </c>
      <c r="GK104" s="276">
        <f>SUM($EF104:EW104)</f>
        <v>1.1009722856342674</v>
      </c>
      <c r="GL104" s="276">
        <f>SUM($EF104:EX104)</f>
        <v>1.2850934187162582</v>
      </c>
      <c r="GM104" s="276">
        <f>SUM($EF104:EY104)</f>
        <v>1.4824101088171917</v>
      </c>
      <c r="GN104" s="74">
        <f>SUM($EZ104:EZ104)</f>
        <v>0</v>
      </c>
      <c r="GO104" s="276">
        <f>SUM($EZ104:FA104)</f>
        <v>1.8961535940046812E-3</v>
      </c>
      <c r="GP104" s="276">
        <f>SUM($EZ104:FB104)</f>
        <v>7.5801825604628267E-3</v>
      </c>
      <c r="GQ104" s="276">
        <f>SUM($EZ104:FC104)</f>
        <v>1.7043233626594993E-2</v>
      </c>
      <c r="GR104" s="276">
        <f>SUM($EZ104:FD104)</f>
        <v>3.0276474212076264E-2</v>
      </c>
      <c r="GS104" s="276">
        <f>SUM($EZ104:FE104)</f>
        <v>4.396778787658466E-2</v>
      </c>
      <c r="GT104" s="276">
        <f>SUM($EZ104:FF104)</f>
        <v>6.3067365822673707E-2</v>
      </c>
      <c r="GU104" s="276">
        <f>SUM($EZ104:FG104)</f>
        <v>8.7566922967949212E-2</v>
      </c>
      <c r="GV104" s="276">
        <f>SUM($EZ104:FH104)</f>
        <v>0.11745818692218341</v>
      </c>
      <c r="GW104" s="276">
        <f>SUM($EZ104:FI104)</f>
        <v>0.15273289796787143</v>
      </c>
      <c r="GX104" s="276">
        <f>SUM($EZ104:FJ104)</f>
        <v>0.1959449259769121</v>
      </c>
      <c r="GY104" s="276">
        <f>SUM($EZ104:FK104)</f>
        <v>0.24855609218073596</v>
      </c>
      <c r="GZ104" s="276">
        <f>SUM($EZ104:FL104)</f>
        <v>0.31055199775740616</v>
      </c>
      <c r="HA104" s="276">
        <f>SUM($EZ104:FM104)</f>
        <v>0.38191826594297329</v>
      </c>
      <c r="HB104" s="276">
        <f>SUM($EZ104:FN104)</f>
        <v>0.46264054199768428</v>
      </c>
      <c r="HC104" s="276">
        <f>SUM($EZ104:FO104)</f>
        <v>0.55209884665047837</v>
      </c>
      <c r="HD104" s="276">
        <f>SUM($EZ104:FP104)</f>
        <v>0.64986608317404781</v>
      </c>
      <c r="HE104" s="276">
        <f>SUM($EZ104:FQ104)</f>
        <v>0.75592851879958511</v>
      </c>
      <c r="HF104" s="276">
        <f>SUM($EZ104:FR104)</f>
        <v>0.87027244345541654</v>
      </c>
      <c r="HG104" s="277">
        <f>SUM($EZ104:FS104)</f>
        <v>0.99288416972948923</v>
      </c>
      <c r="HH104" s="74">
        <f t="shared" si="644"/>
        <v>0</v>
      </c>
      <c r="HI104" s="276">
        <f t="shared" si="400"/>
        <v>1.7080254946321427</v>
      </c>
      <c r="HJ104" s="276">
        <f t="shared" si="401"/>
        <v>3.4118526446653323</v>
      </c>
      <c r="HK104" s="276">
        <f t="shared" si="402"/>
        <v>5.1114917696746724</v>
      </c>
      <c r="HL104" s="276">
        <f t="shared" si="403"/>
        <v>6.8069531638696441</v>
      </c>
      <c r="HM104" s="276">
        <f t="shared" si="404"/>
        <v>11.150904567498509</v>
      </c>
      <c r="HN104" s="276">
        <f t="shared" si="405"/>
        <v>14.821706443499508</v>
      </c>
      <c r="HO104" s="276">
        <f t="shared" si="406"/>
        <v>18.485110884113457</v>
      </c>
      <c r="HP104" s="276">
        <f t="shared" si="407"/>
        <v>22.141132796723578</v>
      </c>
      <c r="HQ104" s="276">
        <f t="shared" si="408"/>
        <v>25.789787058671596</v>
      </c>
      <c r="HR104" s="276">
        <f t="shared" si="409"/>
        <v>32.073576074020323</v>
      </c>
      <c r="HS104" s="276">
        <f t="shared" si="410"/>
        <v>38.353181481650275</v>
      </c>
      <c r="HT104" s="276">
        <f t="shared" si="411"/>
        <v>44.619879333686583</v>
      </c>
      <c r="HU104" s="276">
        <f t="shared" si="412"/>
        <v>50.873696161253505</v>
      </c>
      <c r="HV104" s="276">
        <f t="shared" si="413"/>
        <v>57.114658440941319</v>
      </c>
      <c r="HW104" s="276">
        <f t="shared" si="414"/>
        <v>57.574735253980364</v>
      </c>
      <c r="HX104" s="276">
        <f t="shared" si="415"/>
        <v>62.63966355707678</v>
      </c>
      <c r="HY104" s="276">
        <f t="shared" si="416"/>
        <v>67.691326912868703</v>
      </c>
      <c r="HZ104" s="276">
        <f t="shared" si="417"/>
        <v>72.729760061991414</v>
      </c>
      <c r="IA104" s="277">
        <f t="shared" si="418"/>
        <v>77.754997654095177</v>
      </c>
      <c r="IB104" s="276">
        <f t="shared" si="419"/>
        <v>0</v>
      </c>
      <c r="IC104" s="276">
        <f t="shared" si="420"/>
        <v>1.6206435964059953</v>
      </c>
      <c r="ID104" s="276">
        <f t="shared" si="421"/>
        <v>3.2374993174395374</v>
      </c>
      <c r="IE104" s="276">
        <f t="shared" si="422"/>
        <v>4.8505760163734051</v>
      </c>
      <c r="IF104" s="276">
        <f t="shared" si="423"/>
        <v>6.4598825257879247</v>
      </c>
      <c r="IG104" s="276">
        <f t="shared" si="424"/>
        <v>10.69563136278137</v>
      </c>
      <c r="IH104" s="276">
        <f t="shared" si="425"/>
        <v>14.22058298483528</v>
      </c>
      <c r="II104" s="276">
        <f t="shared" si="426"/>
        <v>17.740134627690004</v>
      </c>
      <c r="IJ104" s="276">
        <f t="shared" si="427"/>
        <v>21.254294563735769</v>
      </c>
      <c r="IK104" s="276">
        <f t="shared" si="428"/>
        <v>24.76307105269008</v>
      </c>
      <c r="IL104" s="276">
        <f t="shared" si="429"/>
        <v>31.25371111331987</v>
      </c>
      <c r="IM104" s="276">
        <f t="shared" si="430"/>
        <v>37.379799947116048</v>
      </c>
      <c r="IN104" s="276">
        <f t="shared" si="431"/>
        <v>43.496504041539374</v>
      </c>
      <c r="IO104" s="276">
        <f t="shared" si="432"/>
        <v>49.60383777335381</v>
      </c>
      <c r="IP104" s="276">
        <f t="shared" si="433"/>
        <v>55.701815497299101</v>
      </c>
      <c r="IQ104" s="276">
        <f t="shared" si="434"/>
        <v>56.595133060001146</v>
      </c>
      <c r="IR104" s="276">
        <f t="shared" si="435"/>
        <v>61.614095015802882</v>
      </c>
      <c r="IS104" s="276">
        <f t="shared" si="436"/>
        <v>66.624761772502652</v>
      </c>
      <c r="IT104" s="276">
        <f t="shared" si="437"/>
        <v>71.627147040172119</v>
      </c>
      <c r="IU104" s="277">
        <f t="shared" si="438"/>
        <v>76.621264506223341</v>
      </c>
      <c r="IV104" s="74">
        <f t="shared" si="261"/>
        <v>2.5912253661502467</v>
      </c>
      <c r="IW104" s="275">
        <f t="shared" si="262"/>
        <v>14.40824528447439</v>
      </c>
      <c r="IX104" s="275">
        <f t="shared" si="263"/>
        <v>35.910397349356565</v>
      </c>
      <c r="IY104" s="275">
        <f t="shared" si="264"/>
        <v>61.375448067484271</v>
      </c>
      <c r="IZ104" s="275">
        <f t="shared" si="265"/>
        <v>17.636622666660401</v>
      </c>
      <c r="JA104" s="275">
        <f t="shared" si="266"/>
        <v>28.571329016866368</v>
      </c>
      <c r="JB104" s="74">
        <f t="shared" si="267"/>
        <v>2.5916558055121253</v>
      </c>
      <c r="JC104" s="275">
        <f t="shared" si="268"/>
        <v>14.424137403633068</v>
      </c>
      <c r="JD104" s="275">
        <f t="shared" si="269"/>
        <v>35.987871140224875</v>
      </c>
      <c r="JE104" s="275">
        <f t="shared" si="270"/>
        <v>61.643785872229103</v>
      </c>
      <c r="JF104" s="275">
        <f t="shared" si="271"/>
        <v>17.667888116456691</v>
      </c>
      <c r="JG104" s="275">
        <f t="shared" si="272"/>
        <v>28.661862555399793</v>
      </c>
      <c r="JH104" s="524">
        <f t="shared" si="273"/>
        <v>304.23312040498479</v>
      </c>
      <c r="JI104" s="525">
        <f t="shared" si="274"/>
        <v>629.99435860380981</v>
      </c>
      <c r="JJ104" s="524">
        <f t="shared" si="275"/>
        <v>294.95734719136647</v>
      </c>
      <c r="JK104" s="525">
        <f t="shared" si="276"/>
        <v>615.51304741912122</v>
      </c>
      <c r="JL104" s="524">
        <f t="shared" si="277"/>
        <v>599.19046759635125</v>
      </c>
      <c r="JM104" s="525">
        <f t="shared" si="278"/>
        <v>1245.507406022931</v>
      </c>
      <c r="JN104" s="7">
        <f t="shared" si="439"/>
        <v>1.0907697221663433</v>
      </c>
      <c r="JO104" s="7">
        <f t="shared" si="440"/>
        <v>2.4752942785466807</v>
      </c>
    </row>
    <row r="105" spans="1:275" s="3" customFormat="1" ht="13.5" customHeight="1" x14ac:dyDescent="0.2">
      <c r="A105" s="714" t="s">
        <v>84</v>
      </c>
      <c r="B105" s="3" t="str">
        <f>VLOOKUP(A105,'2021 estimates'!$B$4:$C$218,2)</f>
        <v>EUR</v>
      </c>
      <c r="C105" s="371" t="str">
        <f>VLOOKUP(A105,'2021 estimates'!$B$4:$F$218,4,FALSE)</f>
        <v>Europe &amp; Central Asia</v>
      </c>
      <c r="D105" s="695">
        <f>'2021 estimates'!Q105</f>
        <v>9.3023771690621295</v>
      </c>
      <c r="E105" s="4">
        <f>'2021 estimates'!R105</f>
        <v>3.0699480620703148</v>
      </c>
      <c r="F105" s="47">
        <f>1000*'2021 estimates'!G105/5</f>
        <v>192852</v>
      </c>
      <c r="G105" s="47">
        <f t="shared" si="279"/>
        <v>192852</v>
      </c>
      <c r="H105" s="47">
        <f>1000*'2021 estimates'!H105/5</f>
        <v>203397.8</v>
      </c>
      <c r="I105" s="47">
        <f>1000*'2021 estimates'!I105/5</f>
        <v>174589.2</v>
      </c>
      <c r="J105" s="47">
        <f>1000*'2021 estimates'!J105/5</f>
        <v>121725</v>
      </c>
      <c r="K105" s="47">
        <f>1000*'2021 estimates'!K105/5</f>
        <v>180674</v>
      </c>
      <c r="L105" s="73">
        <f t="shared" si="280"/>
        <v>180674</v>
      </c>
      <c r="M105" s="47">
        <f>1000*'2021 estimates'!L105/5</f>
        <v>192233.8</v>
      </c>
      <c r="N105" s="47">
        <f>1000*'2021 estimates'!M105/5</f>
        <v>164850.4</v>
      </c>
      <c r="O105" s="47">
        <f>1000*'2021 estimates'!N105/5</f>
        <v>115822</v>
      </c>
      <c r="P105" s="22">
        <v>0</v>
      </c>
      <c r="Q105" s="124">
        <f>IF('2021 estimates'!AD105&lt;&gt;"",'2021 estimates'!AD105*5/4,IF('2021 estimates'!AL105&lt;&gt;"",'2021 estimates'!AL105*15/14,'2021 estimates'!AN105*15/14))/100000</f>
        <v>1.375E-5</v>
      </c>
      <c r="R105" s="124">
        <f>IF('2021 estimates'!AE105&lt;&gt;"",'2021 estimates'!AE105,IF('2021 estimates'!AL105&lt;&gt;"",'2021 estimates'!AL105*15/14,'2021 estimates'!AN105*15/14))/100000</f>
        <v>1.98E-5</v>
      </c>
      <c r="S105" s="124">
        <f>IF('2021 estimates'!AF105&lt;&gt;"",'2021 estimates'!AF105,IF('2021 estimates'!AL105&lt;&gt;"",'2021 estimates'!AL105*15/14,'2021 estimates'!AN105*15/14))/100000</f>
        <v>2.6800000000000001E-5</v>
      </c>
      <c r="T105" s="124">
        <f>IF('2021 estimates'!AG105&lt;&gt;"",'2021 estimates'!AG105,'2021 estimates'!$AP105)/100000</f>
        <v>1.4299999999999999E-5</v>
      </c>
      <c r="U105" s="22">
        <v>0</v>
      </c>
      <c r="V105" s="124">
        <f>IF('2021 estimates'!AH105&lt;&gt;"",'2021 estimates'!AH105*5/4,IF('2021 estimates'!AM105&lt;&gt;"",'2021 estimates'!AM105*15/14,'2021 estimates'!AN105*15/14))/100000</f>
        <v>1.375E-5</v>
      </c>
      <c r="W105" s="124">
        <f>IF('2021 estimates'!AI105&lt;&gt;"",'2021 estimates'!AI105,IF('2021 estimates'!AM105&lt;&gt;"",'2021 estimates'!AM105*15/14,'2021 estimates'!AN105*15/14))/100000</f>
        <v>1.98E-5</v>
      </c>
      <c r="X105" s="124">
        <f>IF('2021 estimates'!AJ105&lt;&gt;"",'2021 estimates'!AJ105,IF('2021 estimates'!AM105&lt;&gt;"",'2021 estimates'!AM105*15/14,'2021 estimates'!AN105*15/14))/100000</f>
        <v>2.6800000000000001E-5</v>
      </c>
      <c r="Y105" s="124">
        <f>IF('2021 estimates'!AK105&lt;&gt;"",'2021 estimates'!AK105,'2021 estimates'!$AQ105)/100000</f>
        <v>1.4299999999999999E-5</v>
      </c>
      <c r="Z105" s="704">
        <f>VLOOKUP($A105,'Mortality-WHO Global Health Obs'!$B$3:$Q$218,7,FALSE)</f>
        <v>1.111E-2</v>
      </c>
      <c r="AA105" s="705">
        <f>VLOOKUP($A105,'Mortality-WHO Global Health Obs'!$B$3:$Q$218,9,FALSE)</f>
        <v>3.3E-4</v>
      </c>
      <c r="AB105" s="705">
        <f>VLOOKUP($A105,'Mortality-WHO Global Health Obs'!$B$3:$Q$218,11,FALSE)</f>
        <v>3.6999999999999999E-4</v>
      </c>
      <c r="AC105" s="705">
        <f>VLOOKUP($A105,'Mortality-WHO Global Health Obs'!$B$3:$Q$218,13,FALSE)</f>
        <v>4.2000000000000002E-4</v>
      </c>
      <c r="AD105" s="705">
        <f>VLOOKUP($A105,'Mortality-WHO Global Health Obs'!$B$3:$Q$218,15,FALSE)</f>
        <v>8.8000000000000003E-4</v>
      </c>
      <c r="AE105" s="81">
        <f>VLOOKUP($A105,'Mortality-WHO Global Health Obs'!$B$3:$Q$218,8,FALSE)</f>
        <v>8.6599999999999993E-3</v>
      </c>
      <c r="AF105" s="82">
        <f>VLOOKUP($A105,'Mortality-WHO Global Health Obs'!$B$3:$Q$218,10,FALSE)</f>
        <v>2.9E-4</v>
      </c>
      <c r="AG105" s="82">
        <f>VLOOKUP($A105,'Mortality-WHO Global Health Obs'!$B$3:$Q$218,12,FALSE)</f>
        <v>2.5000000000000001E-4</v>
      </c>
      <c r="AH105" s="82">
        <f>VLOOKUP($A105,'Mortality-WHO Global Health Obs'!$B$3:$Q$218,14,FALSE)</f>
        <v>2.7E-4</v>
      </c>
      <c r="AI105" s="82">
        <f>VLOOKUP($A105,'Mortality-WHO Global Health Obs'!$B$3:$Q$218,16,FALSE)</f>
        <v>5.0000000000000001E-4</v>
      </c>
      <c r="AJ105" s="81">
        <f t="shared" si="281"/>
        <v>3.4107122969601195E-2</v>
      </c>
      <c r="AK105" s="82">
        <f t="shared" si="281"/>
        <v>1.0130828604832038E-3</v>
      </c>
      <c r="AL105" s="82">
        <f t="shared" si="281"/>
        <v>1.1358807829660164E-3</v>
      </c>
      <c r="AM105" s="82">
        <f t="shared" si="281"/>
        <v>1.2893781860695323E-3</v>
      </c>
      <c r="AN105" s="82">
        <f t="shared" si="281"/>
        <v>2.7015542946218769E-3</v>
      </c>
      <c r="AO105" s="81">
        <f t="shared" si="257"/>
        <v>2.6585750217528924E-2</v>
      </c>
      <c r="AP105" s="82">
        <f t="shared" si="257"/>
        <v>8.9028493800039131E-4</v>
      </c>
      <c r="AQ105" s="82">
        <f t="shared" si="257"/>
        <v>7.6748701551757872E-4</v>
      </c>
      <c r="AR105" s="82">
        <f t="shared" si="257"/>
        <v>8.2888597675898502E-4</v>
      </c>
      <c r="AS105" s="82">
        <f t="shared" si="257"/>
        <v>1.5349740310351574E-3</v>
      </c>
      <c r="AT105" s="272">
        <f t="shared" si="258"/>
        <v>0</v>
      </c>
      <c r="AU105" s="266">
        <f t="shared" si="248"/>
        <v>2.6517150000000003</v>
      </c>
      <c r="AV105" s="266">
        <f t="shared" si="249"/>
        <v>4.0272764399999996</v>
      </c>
      <c r="AW105" s="266">
        <f t="shared" si="250"/>
        <v>4.6789905600000008</v>
      </c>
      <c r="AX105" s="266">
        <f t="shared" si="251"/>
        <v>1.7406674999999998</v>
      </c>
      <c r="AY105" s="272">
        <f t="shared" si="259"/>
        <v>0</v>
      </c>
      <c r="AZ105" s="266">
        <f t="shared" si="252"/>
        <v>2.4842675000000001</v>
      </c>
      <c r="BA105" s="266">
        <f t="shared" si="253"/>
        <v>3.80622924</v>
      </c>
      <c r="BB105" s="266">
        <f t="shared" si="254"/>
        <v>4.4179907199999997</v>
      </c>
      <c r="BC105" s="266">
        <f t="shared" si="255"/>
        <v>1.6562545999999998</v>
      </c>
      <c r="BD105" s="74">
        <f t="shared" si="260"/>
        <v>0</v>
      </c>
      <c r="BE105" s="515">
        <f t="shared" si="282"/>
        <v>0</v>
      </c>
      <c r="BF105" s="515">
        <f t="shared" si="283"/>
        <v>2.6503724766498284</v>
      </c>
      <c r="BG105" s="515">
        <f t="shared" si="284"/>
        <v>5.298061265998002</v>
      </c>
      <c r="BH105" s="515">
        <f t="shared" si="285"/>
        <v>7.9430690854654085</v>
      </c>
      <c r="BI105" s="515">
        <f t="shared" si="286"/>
        <v>11.164244070459706</v>
      </c>
      <c r="BJ105" s="515">
        <f t="shared" si="287"/>
        <v>15.176560505205506</v>
      </c>
      <c r="BK105" s="515">
        <f t="shared" si="288"/>
        <v>19.184322014233935</v>
      </c>
      <c r="BL105" s="515">
        <f t="shared" si="289"/>
        <v>23.187533768460256</v>
      </c>
      <c r="BM105" s="515">
        <f t="shared" si="290"/>
        <v>27.186200932929523</v>
      </c>
      <c r="BN105" s="515">
        <f t="shared" si="291"/>
        <v>26.764048763938142</v>
      </c>
      <c r="BO105" s="515">
        <f t="shared" si="292"/>
        <v>31.405538030980601</v>
      </c>
      <c r="BP105" s="515">
        <f t="shared" si="293"/>
        <v>36.041046519582473</v>
      </c>
      <c r="BQ105" s="515">
        <f t="shared" si="294"/>
        <v>40.670581936259644</v>
      </c>
      <c r="BR105" s="515">
        <f t="shared" si="295"/>
        <v>45.294151977597785</v>
      </c>
      <c r="BS105" s="515">
        <f t="shared" si="296"/>
        <v>34.798885114895569</v>
      </c>
      <c r="BT105" s="515">
        <f t="shared" si="297"/>
        <v>36.443320330384488</v>
      </c>
      <c r="BU105" s="515">
        <f t="shared" si="298"/>
        <v>38.083319010323905</v>
      </c>
      <c r="BV105" s="515">
        <f t="shared" si="299"/>
        <v>39.718893124080267</v>
      </c>
      <c r="BW105" s="516">
        <f t="shared" si="300"/>
        <v>41.35005460872776</v>
      </c>
      <c r="BX105" s="515">
        <v>0</v>
      </c>
      <c r="BY105" s="515">
        <f t="shared" si="301"/>
        <v>0</v>
      </c>
      <c r="BZ105" s="515">
        <f t="shared" si="302"/>
        <v>2.4831621391474621</v>
      </c>
      <c r="CA105" s="515">
        <f t="shared" si="303"/>
        <v>4.9641145402380369</v>
      </c>
      <c r="CB105" s="515">
        <f t="shared" si="304"/>
        <v>7.4428591696927677</v>
      </c>
      <c r="CC105" s="515">
        <f t="shared" si="305"/>
        <v>10.554056309981899</v>
      </c>
      <c r="CD105" s="515">
        <f t="shared" si="306"/>
        <v>14.350728500967689</v>
      </c>
      <c r="CE105" s="515">
        <f t="shared" si="307"/>
        <v>18.144487913247616</v>
      </c>
      <c r="CF105" s="515">
        <f t="shared" si="308"/>
        <v>21.935336781483869</v>
      </c>
      <c r="CG105" s="515">
        <f t="shared" si="309"/>
        <v>25.723277338624221</v>
      </c>
      <c r="CH105" s="515">
        <f t="shared" si="310"/>
        <v>25.30489958673445</v>
      </c>
      <c r="CI105" s="515">
        <f t="shared" si="311"/>
        <v>29.700093874173913</v>
      </c>
      <c r="CJ105" s="515">
        <f t="shared" si="312"/>
        <v>34.091646556149733</v>
      </c>
      <c r="CK105" s="515">
        <f t="shared" si="313"/>
        <v>38.47956064988697</v>
      </c>
      <c r="CL105" s="515">
        <f t="shared" si="314"/>
        <v>42.863839170110793</v>
      </c>
      <c r="CM105" s="515">
        <f t="shared" si="315"/>
        <v>33.193433298412742</v>
      </c>
      <c r="CN105" s="515">
        <f t="shared" si="316"/>
        <v>34.797505745769207</v>
      </c>
      <c r="CO105" s="515">
        <f t="shared" si="317"/>
        <v>36.399117872322428</v>
      </c>
      <c r="CP105" s="515">
        <f t="shared" si="318"/>
        <v>37.998273451703987</v>
      </c>
      <c r="CQ105" s="516">
        <f t="shared" si="319"/>
        <v>39.594976251757487</v>
      </c>
      <c r="CR105" s="515">
        <f t="shared" si="320"/>
        <v>0</v>
      </c>
      <c r="CS105" s="515">
        <f t="shared" si="321"/>
        <v>1.3258575000000001</v>
      </c>
      <c r="CT105" s="515">
        <f t="shared" si="322"/>
        <v>3.9762299766498286</v>
      </c>
      <c r="CU105" s="515">
        <f t="shared" si="323"/>
        <v>6.6239187659980026</v>
      </c>
      <c r="CV105" s="515">
        <f t="shared" si="324"/>
        <v>9.2689265854654082</v>
      </c>
      <c r="CW105" s="515">
        <f t="shared" si="325"/>
        <v>13.177882290459706</v>
      </c>
      <c r="CX105" s="515">
        <f t="shared" si="326"/>
        <v>17.190198725205505</v>
      </c>
      <c r="CY105" s="515">
        <f t="shared" si="327"/>
        <v>21.197960234233935</v>
      </c>
      <c r="CZ105" s="515">
        <f t="shared" si="328"/>
        <v>25.201171988460256</v>
      </c>
      <c r="DA105" s="515">
        <f t="shared" si="329"/>
        <v>29.199839152929524</v>
      </c>
      <c r="DB105" s="515">
        <f t="shared" si="330"/>
        <v>29.103544043938143</v>
      </c>
      <c r="DC105" s="515">
        <f t="shared" si="331"/>
        <v>33.745033310980602</v>
      </c>
      <c r="DD105" s="515">
        <f t="shared" si="332"/>
        <v>38.380541799582474</v>
      </c>
      <c r="DE105" s="515">
        <f t="shared" si="333"/>
        <v>43.010077216259646</v>
      </c>
      <c r="DF105" s="515">
        <f t="shared" si="334"/>
        <v>47.633647257597787</v>
      </c>
      <c r="DG105" s="515">
        <f t="shared" si="335"/>
        <v>35.669218864895569</v>
      </c>
      <c r="DH105" s="515">
        <f t="shared" si="336"/>
        <v>37.313654080384488</v>
      </c>
      <c r="DI105" s="515">
        <f t="shared" si="337"/>
        <v>38.953652760323905</v>
      </c>
      <c r="DJ105" s="515">
        <f t="shared" si="338"/>
        <v>40.589226874080268</v>
      </c>
      <c r="DK105" s="516">
        <f t="shared" si="339"/>
        <v>42.22038835872776</v>
      </c>
      <c r="DL105" s="515">
        <f t="shared" si="340"/>
        <v>0</v>
      </c>
      <c r="DM105" s="515">
        <f t="shared" si="341"/>
        <v>1.24213375</v>
      </c>
      <c r="DN105" s="515">
        <f t="shared" si="342"/>
        <v>3.7252958891474623</v>
      </c>
      <c r="DO105" s="515">
        <f t="shared" si="343"/>
        <v>6.2062482902380367</v>
      </c>
      <c r="DP105" s="515">
        <f t="shared" si="344"/>
        <v>8.6849929196927675</v>
      </c>
      <c r="DQ105" s="515">
        <f t="shared" si="345"/>
        <v>12.457170929981899</v>
      </c>
      <c r="DR105" s="515">
        <f t="shared" si="346"/>
        <v>16.253843120967687</v>
      </c>
      <c r="DS105" s="515">
        <f t="shared" si="347"/>
        <v>20.047602533247616</v>
      </c>
      <c r="DT105" s="515">
        <f t="shared" si="348"/>
        <v>23.838451401483869</v>
      </c>
      <c r="DU105" s="515">
        <f t="shared" si="349"/>
        <v>27.626391958624222</v>
      </c>
      <c r="DV105" s="515">
        <f t="shared" si="350"/>
        <v>27.51389494673445</v>
      </c>
      <c r="DW105" s="515">
        <f t="shared" si="351"/>
        <v>31.909089234173912</v>
      </c>
      <c r="DX105" s="515">
        <f t="shared" si="352"/>
        <v>36.300641916149736</v>
      </c>
      <c r="DY105" s="515">
        <f t="shared" si="353"/>
        <v>40.688556009886973</v>
      </c>
      <c r="DZ105" s="515">
        <f t="shared" si="354"/>
        <v>45.072834530110796</v>
      </c>
      <c r="EA105" s="515">
        <f t="shared" si="355"/>
        <v>34.021560598412741</v>
      </c>
      <c r="EB105" s="515">
        <f t="shared" si="356"/>
        <v>35.625633045769206</v>
      </c>
      <c r="EC105" s="515">
        <f t="shared" si="357"/>
        <v>37.227245172322426</v>
      </c>
      <c r="ED105" s="515">
        <f t="shared" si="358"/>
        <v>38.826400751703986</v>
      </c>
      <c r="EE105" s="516">
        <f t="shared" si="359"/>
        <v>40.423103551757485</v>
      </c>
      <c r="EF105" s="276">
        <f t="shared" si="360"/>
        <v>0</v>
      </c>
      <c r="EG105" s="276">
        <f t="shared" si="361"/>
        <v>1.3425233501717872E-3</v>
      </c>
      <c r="EH105" s="276">
        <f t="shared" si="362"/>
        <v>4.0262106518275257E-3</v>
      </c>
      <c r="EI105" s="276">
        <f t="shared" si="363"/>
        <v>6.7071805325937418E-3</v>
      </c>
      <c r="EJ105" s="276">
        <f t="shared" si="364"/>
        <v>9.3854357440489363E-3</v>
      </c>
      <c r="EK105" s="276">
        <f t="shared" si="365"/>
        <v>1.4960005254199301E-2</v>
      </c>
      <c r="EL105" s="276">
        <f t="shared" si="366"/>
        <v>1.951493097157065E-2</v>
      </c>
      <c r="EM105" s="276">
        <f t="shared" si="367"/>
        <v>2.4064685773679408E-2</v>
      </c>
      <c r="EN105" s="276">
        <f t="shared" si="368"/>
        <v>2.8609275530734293E-2</v>
      </c>
      <c r="EO105" s="276">
        <f t="shared" si="369"/>
        <v>3.3148706106279957E-2</v>
      </c>
      <c r="EP105" s="276">
        <f t="shared" si="370"/>
        <v>3.7501292957542572E-2</v>
      </c>
      <c r="EQ105" s="276">
        <f t="shared" si="371"/>
        <v>4.3482071398129207E-2</v>
      </c>
      <c r="ER105" s="276">
        <f t="shared" si="372"/>
        <v>4.9455143322833239E-2</v>
      </c>
      <c r="ES105" s="276">
        <f t="shared" si="373"/>
        <v>5.542051866186487E-2</v>
      </c>
      <c r="ET105" s="276">
        <f t="shared" si="374"/>
        <v>6.1378207332638754E-2</v>
      </c>
      <c r="EU105" s="276">
        <f t="shared" si="375"/>
        <v>9.6232284511081456E-2</v>
      </c>
      <c r="EV105" s="276">
        <f t="shared" si="376"/>
        <v>0.10066882006058051</v>
      </c>
      <c r="EW105" s="276">
        <f t="shared" si="377"/>
        <v>0.10509338624363897</v>
      </c>
      <c r="EX105" s="276">
        <f t="shared" si="378"/>
        <v>0.10950601535251091</v>
      </c>
      <c r="EY105" s="277">
        <f t="shared" si="379"/>
        <v>0.1139067395923288</v>
      </c>
      <c r="EZ105" s="276">
        <f t="shared" si="380"/>
        <v>0</v>
      </c>
      <c r="FA105" s="276">
        <f t="shared" si="381"/>
        <v>1.1053608525381387E-3</v>
      </c>
      <c r="FB105" s="276">
        <f t="shared" si="382"/>
        <v>3.3150989094249011E-3</v>
      </c>
      <c r="FC105" s="276">
        <f t="shared" si="383"/>
        <v>5.5228705452700904E-3</v>
      </c>
      <c r="FD105" s="276">
        <f t="shared" si="384"/>
        <v>7.7286775099696765E-3</v>
      </c>
      <c r="FE105" s="276">
        <f t="shared" si="385"/>
        <v>9.5570490142102438E-3</v>
      </c>
      <c r="FF105" s="276">
        <f t="shared" si="386"/>
        <v>1.2469827720072707E-2</v>
      </c>
      <c r="FG105" s="276">
        <f t="shared" si="387"/>
        <v>1.5380371763746147E-2</v>
      </c>
      <c r="FH105" s="276">
        <f t="shared" si="388"/>
        <v>1.8288682859646792E-2</v>
      </c>
      <c r="FI105" s="276">
        <f t="shared" si="389"/>
        <v>2.1194762720875587E-2</v>
      </c>
      <c r="FJ105" s="276">
        <f t="shared" si="390"/>
        <v>2.2796432560537535E-2</v>
      </c>
      <c r="FK105" s="276">
        <f t="shared" si="391"/>
        <v>2.6438038024178566E-2</v>
      </c>
      <c r="FL105" s="276">
        <f t="shared" si="392"/>
        <v>3.0076626262758418E-2</v>
      </c>
      <c r="FM105" s="276">
        <f t="shared" si="393"/>
        <v>3.371219977617642E-2</v>
      </c>
      <c r="FN105" s="276">
        <f t="shared" si="394"/>
        <v>3.7344761062260631E-2</v>
      </c>
      <c r="FO105" s="276">
        <f t="shared" si="395"/>
        <v>5.2182152643528601E-2</v>
      </c>
      <c r="FP105" s="276">
        <f t="shared" si="396"/>
        <v>5.4642473446776495E-2</v>
      </c>
      <c r="FQ105" s="276">
        <f t="shared" si="397"/>
        <v>5.7099020618437565E-2</v>
      </c>
      <c r="FR105" s="276">
        <f t="shared" si="398"/>
        <v>5.9551799946494968E-2</v>
      </c>
      <c r="FS105" s="277">
        <f t="shared" si="399"/>
        <v>6.2000817210054252E-2</v>
      </c>
      <c r="FT105" s="74">
        <f>SUM($EF105:EF105)</f>
        <v>0</v>
      </c>
      <c r="FU105" s="276">
        <f>SUM($EF105:EG105)</f>
        <v>1.3425233501717872E-3</v>
      </c>
      <c r="FV105" s="276">
        <f>SUM($EF105:EH105)</f>
        <v>5.368734001999313E-3</v>
      </c>
      <c r="FW105" s="276">
        <f>SUM($EF105:EI105)</f>
        <v>1.2075914534593054E-2</v>
      </c>
      <c r="FX105" s="276">
        <f>SUM($EF105:EJ105)</f>
        <v>2.1461350278641989E-2</v>
      </c>
      <c r="FY105" s="276">
        <f>SUM($EF105:EK105)</f>
        <v>3.6421355532841287E-2</v>
      </c>
      <c r="FZ105" s="276">
        <f>SUM($EF105:EL105)</f>
        <v>5.5936286504411938E-2</v>
      </c>
      <c r="GA105" s="276">
        <f>SUM($EF105:EM105)</f>
        <v>8.0000972278091345E-2</v>
      </c>
      <c r="GB105" s="276">
        <f>SUM($EF105:EN105)</f>
        <v>0.10861024780882564</v>
      </c>
      <c r="GC105" s="276">
        <f>SUM($EF105:EO105)</f>
        <v>0.1417589539151056</v>
      </c>
      <c r="GD105" s="276">
        <f>SUM($EF105:EP105)</f>
        <v>0.17926024687264816</v>
      </c>
      <c r="GE105" s="276">
        <f>SUM($EF105:EQ105)</f>
        <v>0.22274231827077737</v>
      </c>
      <c r="GF105" s="276">
        <f>SUM($EF105:ER105)</f>
        <v>0.27219746159361058</v>
      </c>
      <c r="GG105" s="276">
        <f>SUM($EF105:ES105)</f>
        <v>0.32761798025547545</v>
      </c>
      <c r="GH105" s="276">
        <f>SUM($EF105:ET105)</f>
        <v>0.38899618758811422</v>
      </c>
      <c r="GI105" s="276">
        <f>SUM($EF105:EU105)</f>
        <v>0.48522847209919567</v>
      </c>
      <c r="GJ105" s="276">
        <f>SUM($EF105:EV105)</f>
        <v>0.58589729215977615</v>
      </c>
      <c r="GK105" s="276">
        <f>SUM($EF105:EW105)</f>
        <v>0.6909906784034151</v>
      </c>
      <c r="GL105" s="276">
        <f>SUM($EF105:EX105)</f>
        <v>0.80049669375592603</v>
      </c>
      <c r="GM105" s="276">
        <f>SUM($EF105:EY105)</f>
        <v>0.9144034333482548</v>
      </c>
      <c r="GN105" s="74">
        <f>SUM($EZ105:EZ105)</f>
        <v>0</v>
      </c>
      <c r="GO105" s="276">
        <f>SUM($EZ105:FA105)</f>
        <v>1.1053608525381387E-3</v>
      </c>
      <c r="GP105" s="276">
        <f>SUM($EZ105:FB105)</f>
        <v>4.4204597619630394E-3</v>
      </c>
      <c r="GQ105" s="276">
        <f>SUM($EZ105:FC105)</f>
        <v>9.9433303072331298E-3</v>
      </c>
      <c r="GR105" s="276">
        <f>SUM($EZ105:FD105)</f>
        <v>1.7672007817202805E-2</v>
      </c>
      <c r="GS105" s="276">
        <f>SUM($EZ105:FE105)</f>
        <v>2.7229056831413051E-2</v>
      </c>
      <c r="GT105" s="276">
        <f>SUM($EZ105:FF105)</f>
        <v>3.9698884551485757E-2</v>
      </c>
      <c r="GU105" s="276">
        <f>SUM($EZ105:FG105)</f>
        <v>5.5079256315231903E-2</v>
      </c>
      <c r="GV105" s="276">
        <f>SUM($EZ105:FH105)</f>
        <v>7.3367939174878688E-2</v>
      </c>
      <c r="GW105" s="276">
        <f>SUM($EZ105:FI105)</f>
        <v>9.4562701895754275E-2</v>
      </c>
      <c r="GX105" s="276">
        <f>SUM($EZ105:FJ105)</f>
        <v>0.11735913445629181</v>
      </c>
      <c r="GY105" s="276">
        <f>SUM($EZ105:FK105)</f>
        <v>0.14379717248047039</v>
      </c>
      <c r="GZ105" s="276">
        <f>SUM($EZ105:FL105)</f>
        <v>0.17387379874322881</v>
      </c>
      <c r="HA105" s="276">
        <f>SUM($EZ105:FM105)</f>
        <v>0.20758599851940523</v>
      </c>
      <c r="HB105" s="276">
        <f>SUM($EZ105:FN105)</f>
        <v>0.24493075958166588</v>
      </c>
      <c r="HC105" s="276">
        <f>SUM($EZ105:FO105)</f>
        <v>0.29711291222519448</v>
      </c>
      <c r="HD105" s="276">
        <f>SUM($EZ105:FP105)</f>
        <v>0.35175538567197095</v>
      </c>
      <c r="HE105" s="276">
        <f>SUM($EZ105:FQ105)</f>
        <v>0.40885440629040853</v>
      </c>
      <c r="HF105" s="276">
        <f>SUM($EZ105:FR105)</f>
        <v>0.46840620623690349</v>
      </c>
      <c r="HG105" s="277">
        <f>SUM($EZ105:FS105)</f>
        <v>0.53040702344695778</v>
      </c>
      <c r="HH105" s="74">
        <f t="shared" si="644"/>
        <v>0</v>
      </c>
      <c r="HI105" s="276">
        <f t="shared" si="400"/>
        <v>2.6503724766498284</v>
      </c>
      <c r="HJ105" s="276">
        <f t="shared" si="401"/>
        <v>5.298061265998002</v>
      </c>
      <c r="HK105" s="276">
        <f t="shared" si="402"/>
        <v>7.9430690854654085</v>
      </c>
      <c r="HL105" s="276">
        <f t="shared" si="403"/>
        <v>10.585398649721361</v>
      </c>
      <c r="HM105" s="276">
        <f t="shared" si="404"/>
        <v>15.176560505205506</v>
      </c>
      <c r="HN105" s="276">
        <f t="shared" si="405"/>
        <v>19.184322014233935</v>
      </c>
      <c r="HO105" s="276">
        <f t="shared" si="406"/>
        <v>23.187533768460256</v>
      </c>
      <c r="HP105" s="276">
        <f t="shared" si="407"/>
        <v>27.186200932929523</v>
      </c>
      <c r="HQ105" s="276">
        <f t="shared" si="408"/>
        <v>31.180328666823243</v>
      </c>
      <c r="HR105" s="276">
        <f t="shared" si="409"/>
        <v>31.405538030980601</v>
      </c>
      <c r="HS105" s="276">
        <f t="shared" si="410"/>
        <v>36.041046519582473</v>
      </c>
      <c r="HT105" s="276">
        <f t="shared" si="411"/>
        <v>40.670581936259644</v>
      </c>
      <c r="HU105" s="276">
        <f t="shared" si="412"/>
        <v>45.294151977597785</v>
      </c>
      <c r="HV105" s="276">
        <f t="shared" si="413"/>
        <v>49.91176433026515</v>
      </c>
      <c r="HW105" s="276">
        <f t="shared" si="414"/>
        <v>36.443320330384488</v>
      </c>
      <c r="HX105" s="276">
        <f t="shared" si="415"/>
        <v>38.083319010323905</v>
      </c>
      <c r="HY105" s="276">
        <f t="shared" si="416"/>
        <v>39.718893124080267</v>
      </c>
      <c r="HZ105" s="276">
        <f t="shared" si="417"/>
        <v>41.35005460872776</v>
      </c>
      <c r="IA105" s="277">
        <f t="shared" si="418"/>
        <v>42.97681536913543</v>
      </c>
      <c r="IB105" s="276">
        <f t="shared" si="419"/>
        <v>0</v>
      </c>
      <c r="IC105" s="276">
        <f t="shared" si="420"/>
        <v>2.4831621391474621</v>
      </c>
      <c r="ID105" s="276">
        <f t="shared" si="421"/>
        <v>4.9641145402380369</v>
      </c>
      <c r="IE105" s="276">
        <f t="shared" si="422"/>
        <v>7.4428591696927677</v>
      </c>
      <c r="IF105" s="276">
        <f t="shared" si="423"/>
        <v>9.9193979921827982</v>
      </c>
      <c r="IG105" s="276">
        <f t="shared" si="424"/>
        <v>14.350728500967689</v>
      </c>
      <c r="IH105" s="276">
        <f t="shared" si="425"/>
        <v>18.144487913247616</v>
      </c>
      <c r="II105" s="276">
        <f t="shared" si="426"/>
        <v>21.935336781483869</v>
      </c>
      <c r="IJ105" s="276">
        <f t="shared" si="427"/>
        <v>25.723277338624221</v>
      </c>
      <c r="IK105" s="276">
        <f t="shared" si="428"/>
        <v>29.508311815903348</v>
      </c>
      <c r="IL105" s="276">
        <f t="shared" si="429"/>
        <v>29.700093874173913</v>
      </c>
      <c r="IM105" s="276">
        <f t="shared" si="430"/>
        <v>34.091646556149733</v>
      </c>
      <c r="IN105" s="276">
        <f t="shared" si="431"/>
        <v>38.47956064988697</v>
      </c>
      <c r="IO105" s="276">
        <f t="shared" si="432"/>
        <v>42.863839170110793</v>
      </c>
      <c r="IP105" s="276">
        <f t="shared" si="433"/>
        <v>47.244485129048535</v>
      </c>
      <c r="IQ105" s="276">
        <f t="shared" si="434"/>
        <v>34.797505745769207</v>
      </c>
      <c r="IR105" s="276">
        <f t="shared" si="435"/>
        <v>36.399117872322428</v>
      </c>
      <c r="IS105" s="276">
        <f t="shared" si="436"/>
        <v>37.998273451703987</v>
      </c>
      <c r="IT105" s="276">
        <f t="shared" si="437"/>
        <v>39.594976251757487</v>
      </c>
      <c r="IU105" s="277">
        <f t="shared" si="438"/>
        <v>41.189230034547428</v>
      </c>
      <c r="IV105" s="74">
        <f t="shared" si="261"/>
        <v>2.1969388083062578</v>
      </c>
      <c r="IW105" s="275">
        <f t="shared" si="262"/>
        <v>10.413770806711844</v>
      </c>
      <c r="IX105" s="275">
        <f t="shared" si="263"/>
        <v>21.965760197254145</v>
      </c>
      <c r="IY105" s="275">
        <f t="shared" si="264"/>
        <v>31.954559427485215</v>
      </c>
      <c r="IZ105" s="275">
        <f t="shared" si="265"/>
        <v>11.525489937424084</v>
      </c>
      <c r="JA105" s="275">
        <f t="shared" si="266"/>
        <v>16.632757309939365</v>
      </c>
      <c r="JB105" s="74">
        <f t="shared" si="267"/>
        <v>2.1973095016626258</v>
      </c>
      <c r="JC105" s="275">
        <f t="shared" si="268"/>
        <v>10.423246546368643</v>
      </c>
      <c r="JD105" s="275">
        <f t="shared" si="269"/>
        <v>22.009025468935825</v>
      </c>
      <c r="JE105" s="275">
        <f t="shared" si="270"/>
        <v>32.115004919278412</v>
      </c>
      <c r="JF105" s="275">
        <f t="shared" si="271"/>
        <v>11.543193838989032</v>
      </c>
      <c r="JG105" s="275">
        <f t="shared" si="272"/>
        <v>16.686146609061375</v>
      </c>
      <c r="JH105" s="524">
        <f t="shared" si="273"/>
        <v>318.84033075396678</v>
      </c>
      <c r="JI105" s="525">
        <f t="shared" si="274"/>
        <v>513.32376806949878</v>
      </c>
      <c r="JJ105" s="524">
        <f t="shared" si="275"/>
        <v>301.44468205064857</v>
      </c>
      <c r="JK105" s="525">
        <f t="shared" si="276"/>
        <v>487.42588703868182</v>
      </c>
      <c r="JL105" s="524">
        <f t="shared" si="277"/>
        <v>620.28501280461535</v>
      </c>
      <c r="JM105" s="525">
        <f t="shared" si="278"/>
        <v>1000.7496551081806</v>
      </c>
      <c r="JN105" s="7">
        <f t="shared" si="439"/>
        <v>0.63392694716978015</v>
      </c>
      <c r="JO105" s="7">
        <f t="shared" si="440"/>
        <v>1.4448104567952127</v>
      </c>
    </row>
    <row r="106" spans="1:275" s="3" customFormat="1" ht="13.5" customHeight="1" x14ac:dyDescent="0.2">
      <c r="A106" s="3" t="str">
        <f>'2021 estimates'!B106</f>
        <v>Kenya</v>
      </c>
      <c r="B106" s="3" t="str">
        <f>VLOOKUP(A106,'2021 estimates'!$B$4:$C$218,2)</f>
        <v>AFR</v>
      </c>
      <c r="C106" s="371" t="str">
        <f>VLOOKUP(A106,'2021 estimates'!$B$4:$F$218,4,FALSE)</f>
        <v>Sub-Saharan Africa</v>
      </c>
      <c r="D106" s="695">
        <f>'2021 estimates'!Q106</f>
        <v>31.8651455283186</v>
      </c>
      <c r="E106" s="4">
        <f>'2021 estimates'!R106</f>
        <v>13.775736465068505</v>
      </c>
      <c r="F106" s="47">
        <f>1000*'2021 estimates'!G106/5</f>
        <v>716493.6</v>
      </c>
      <c r="G106" s="47">
        <f t="shared" si="279"/>
        <v>716493.6</v>
      </c>
      <c r="H106" s="47">
        <f>1000*'2021 estimates'!H106/5</f>
        <v>702978.2</v>
      </c>
      <c r="I106" s="47">
        <f>1000*'2021 estimates'!I106/5</f>
        <v>687240.2</v>
      </c>
      <c r="J106" s="47">
        <f>1000*'2021 estimates'!J106/5</f>
        <v>619926</v>
      </c>
      <c r="K106" s="47">
        <f>1000*'2021 estimates'!K106/5</f>
        <v>700430.6</v>
      </c>
      <c r="L106" s="73">
        <f t="shared" si="280"/>
        <v>700430.6</v>
      </c>
      <c r="M106" s="47">
        <f>1000*'2021 estimates'!L106/5</f>
        <v>693637.4</v>
      </c>
      <c r="N106" s="47">
        <f>1000*'2021 estimates'!M106/5</f>
        <v>676667</v>
      </c>
      <c r="O106" s="47">
        <f>1000*'2021 estimates'!N106/5</f>
        <v>612581.4</v>
      </c>
      <c r="P106" s="22">
        <v>0</v>
      </c>
      <c r="Q106" s="124">
        <f>IF('2021 estimates'!AD106&lt;&gt;"",'2021 estimates'!AD106*5/4,IF('2021 estimates'!AL106&lt;&gt;"",'2021 estimates'!AL106*15/14,'2021 estimates'!AN106*15/14))/100000</f>
        <v>1.9285714285714285E-5</v>
      </c>
      <c r="R106" s="124">
        <f>IF('2021 estimates'!AE106&lt;&gt;"",'2021 estimates'!AE106,IF('2021 estimates'!AL106&lt;&gt;"",'2021 estimates'!AL106*15/14,'2021 estimates'!AN106*15/14))/100000</f>
        <v>1.9285714285714285E-5</v>
      </c>
      <c r="S106" s="124">
        <f>IF('2021 estimates'!AF106&lt;&gt;"",'2021 estimates'!AF106,IF('2021 estimates'!AL106&lt;&gt;"",'2021 estimates'!AL106*15/14,'2021 estimates'!AN106*15/14))/100000</f>
        <v>1.9285714285714285E-5</v>
      </c>
      <c r="T106" s="124">
        <f>IF('2021 estimates'!AG106&lt;&gt;"",'2021 estimates'!AG106,'2021 estimates'!$AP106)/100000</f>
        <v>1.064051936790591E-4</v>
      </c>
      <c r="U106" s="22">
        <v>0</v>
      </c>
      <c r="V106" s="124">
        <f>IF('2021 estimates'!AH106&lt;&gt;"",'2021 estimates'!AH106*5/4,IF('2021 estimates'!AM106&lt;&gt;"",'2021 estimates'!AM106*15/14,'2021 estimates'!AN106*15/14))/100000</f>
        <v>1.9285714285714285E-5</v>
      </c>
      <c r="W106" s="124">
        <f>IF('2021 estimates'!AI106&lt;&gt;"",'2021 estimates'!AI106,IF('2021 estimates'!AM106&lt;&gt;"",'2021 estimates'!AM106*15/14,'2021 estimates'!AN106*15/14))/100000</f>
        <v>1.9285714285714285E-5</v>
      </c>
      <c r="X106" s="124">
        <f>IF('2021 estimates'!AJ106&lt;&gt;"",'2021 estimates'!AJ106,IF('2021 estimates'!AM106&lt;&gt;"",'2021 estimates'!AM106*15/14,'2021 estimates'!AN106*15/14))/100000</f>
        <v>1.9285714285714285E-5</v>
      </c>
      <c r="Y106" s="124">
        <f>IF('2021 estimates'!AK106&lt;&gt;"",'2021 estimates'!AK106,'2021 estimates'!$AQ106)/100000</f>
        <v>1.064051936790591E-4</v>
      </c>
      <c r="Z106" s="81">
        <f>VLOOKUP($A106,'Mortality-WHO Global Health Obs'!$B$3:$Q$218,7,FALSE)</f>
        <v>4.1090000000000002E-2</v>
      </c>
      <c r="AA106" s="82">
        <f>VLOOKUP($A106,'Mortality-WHO Global Health Obs'!$B$3:$Q$218,9,FALSE)</f>
        <v>3.7100000000000002E-3</v>
      </c>
      <c r="AB106" s="82">
        <f>VLOOKUP($A106,'Mortality-WHO Global Health Obs'!$B$3:$Q$218,11,FALSE)</f>
        <v>1.72E-3</v>
      </c>
      <c r="AC106" s="82">
        <f>VLOOKUP($A106,'Mortality-WHO Global Health Obs'!$B$3:$Q$218,13,FALSE)</f>
        <v>1.2800000000000001E-3</v>
      </c>
      <c r="AD106" s="82">
        <f>VLOOKUP($A106,'Mortality-WHO Global Health Obs'!$B$3:$Q$218,15,FALSE)</f>
        <v>2.3500000000000001E-3</v>
      </c>
      <c r="AE106" s="81">
        <f>VLOOKUP($A106,'Mortality-WHO Global Health Obs'!$B$3:$Q$218,8,FALSE)</f>
        <v>3.4169999999999999E-2</v>
      </c>
      <c r="AF106" s="82">
        <f>VLOOKUP($A106,'Mortality-WHO Global Health Obs'!$B$3:$Q$218,10,FALSE)</f>
        <v>3.4399999999999999E-3</v>
      </c>
      <c r="AG106" s="82">
        <f>VLOOKUP($A106,'Mortality-WHO Global Health Obs'!$B$3:$Q$218,12,FALSE)</f>
        <v>1.0399999999999999E-3</v>
      </c>
      <c r="AH106" s="82">
        <f>VLOOKUP($A106,'Mortality-WHO Global Health Obs'!$B$3:$Q$218,14,FALSE)</f>
        <v>9.6000000000000002E-4</v>
      </c>
      <c r="AI106" s="82">
        <f>VLOOKUP($A106,'Mortality-WHO Global Health Obs'!$B$3:$Q$218,16,FALSE)</f>
        <v>1.42E-3</v>
      </c>
      <c r="AJ106" s="81">
        <f t="shared" si="281"/>
        <v>0.56604501134966489</v>
      </c>
      <c r="AK106" s="82">
        <f t="shared" si="281"/>
        <v>5.1107982285404155E-2</v>
      </c>
      <c r="AL106" s="82">
        <f t="shared" si="281"/>
        <v>2.3694266719917829E-2</v>
      </c>
      <c r="AM106" s="82">
        <f t="shared" si="281"/>
        <v>1.7632942675287689E-2</v>
      </c>
      <c r="AN106" s="82">
        <f t="shared" si="281"/>
        <v>3.2372980692910988E-2</v>
      </c>
      <c r="AO106" s="81">
        <f t="shared" si="257"/>
        <v>0.47071691501139079</v>
      </c>
      <c r="AP106" s="82">
        <f t="shared" si="257"/>
        <v>4.7388533439835658E-2</v>
      </c>
      <c r="AQ106" s="82">
        <f t="shared" si="257"/>
        <v>1.4326765923671244E-2</v>
      </c>
      <c r="AR106" s="82">
        <f t="shared" si="257"/>
        <v>1.3224707006465764E-2</v>
      </c>
      <c r="AS106" s="82">
        <f t="shared" si="257"/>
        <v>1.9561545780397278E-2</v>
      </c>
      <c r="AT106" s="272">
        <f t="shared" si="258"/>
        <v>0</v>
      </c>
      <c r="AU106" s="266">
        <f t="shared" si="248"/>
        <v>13.818090857142856</v>
      </c>
      <c r="AV106" s="266">
        <f t="shared" si="249"/>
        <v>13.557436714285712</v>
      </c>
      <c r="AW106" s="266">
        <f t="shared" si="250"/>
        <v>13.253918142857142</v>
      </c>
      <c r="AX106" s="266">
        <f t="shared" si="251"/>
        <v>65.96334609668439</v>
      </c>
      <c r="AY106" s="272">
        <f t="shared" si="259"/>
        <v>0</v>
      </c>
      <c r="AZ106" s="266">
        <f t="shared" si="252"/>
        <v>13.508304428571428</v>
      </c>
      <c r="BA106" s="266">
        <f t="shared" si="253"/>
        <v>13.377292714285714</v>
      </c>
      <c r="BB106" s="266">
        <f t="shared" si="254"/>
        <v>13.050006428571429</v>
      </c>
      <c r="BC106" s="266">
        <f t="shared" si="255"/>
        <v>65.181842511189174</v>
      </c>
      <c r="BD106" s="74">
        <f t="shared" si="260"/>
        <v>0</v>
      </c>
      <c r="BE106" s="515">
        <f t="shared" si="282"/>
        <v>0</v>
      </c>
      <c r="BF106" s="515">
        <f t="shared" si="283"/>
        <v>13.473855011665613</v>
      </c>
      <c r="BG106" s="515">
        <f t="shared" si="284"/>
        <v>26.276389517520403</v>
      </c>
      <c r="BH106" s="515">
        <f t="shared" si="285"/>
        <v>38.441051348280375</v>
      </c>
      <c r="BI106" s="515">
        <f t="shared" si="286"/>
        <v>49.056466318989507</v>
      </c>
      <c r="BJ106" s="515">
        <f t="shared" si="287"/>
        <v>61.306479661291121</v>
      </c>
      <c r="BK106" s="515">
        <f t="shared" si="288"/>
        <v>73.269649611854319</v>
      </c>
      <c r="BL106" s="515">
        <f t="shared" si="289"/>
        <v>84.952692827150003</v>
      </c>
      <c r="BM106" s="515">
        <f t="shared" si="290"/>
        <v>96.362168688022521</v>
      </c>
      <c r="BN106" s="515">
        <f t="shared" si="291"/>
        <v>105.09771481638229</v>
      </c>
      <c r="BO106" s="515">
        <f t="shared" si="292"/>
        <v>116.39886530526712</v>
      </c>
      <c r="BP106" s="515">
        <f t="shared" si="293"/>
        <v>127.50248985507847</v>
      </c>
      <c r="BQ106" s="515">
        <f t="shared" si="294"/>
        <v>138.41204090162321</v>
      </c>
      <c r="BR106" s="515">
        <f t="shared" si="295"/>
        <v>149.13091053768164</v>
      </c>
      <c r="BS106" s="515">
        <f t="shared" si="296"/>
        <v>144.02372351332477</v>
      </c>
      <c r="BT106" s="515">
        <f t="shared" si="297"/>
        <v>204.34863619189474</v>
      </c>
      <c r="BU106" s="515">
        <f t="shared" si="298"/>
        <v>262.75192382287372</v>
      </c>
      <c r="BV106" s="515">
        <f t="shared" si="299"/>
        <v>319.29479897432958</v>
      </c>
      <c r="BW106" s="516">
        <f t="shared" si="300"/>
        <v>374.03652431338884</v>
      </c>
      <c r="BX106" s="515">
        <v>0</v>
      </c>
      <c r="BY106" s="515">
        <f t="shared" si="301"/>
        <v>0</v>
      </c>
      <c r="BZ106" s="515">
        <f t="shared" si="302"/>
        <v>13.195700480171851</v>
      </c>
      <c r="CA106" s="515">
        <f t="shared" si="303"/>
        <v>25.780661382506672</v>
      </c>
      <c r="CB106" s="515">
        <f t="shared" si="304"/>
        <v>37.783149704462993</v>
      </c>
      <c r="CC106" s="515">
        <f t="shared" si="305"/>
        <v>48.752660607673235</v>
      </c>
      <c r="CD106" s="515">
        <f t="shared" si="306"/>
        <v>61.341321455897749</v>
      </c>
      <c r="CE106" s="515">
        <f t="shared" si="307"/>
        <v>73.75091330955027</v>
      </c>
      <c r="CF106" s="515">
        <f t="shared" si="308"/>
        <v>85.983983358137579</v>
      </c>
      <c r="CG106" s="515">
        <f t="shared" si="309"/>
        <v>98.043042558347935</v>
      </c>
      <c r="CH106" s="515">
        <f t="shared" si="310"/>
        <v>107.24102593754237</v>
      </c>
      <c r="CI106" s="515">
        <f t="shared" si="311"/>
        <v>118.79641468684116</v>
      </c>
      <c r="CJ106" s="515">
        <f t="shared" si="312"/>
        <v>130.199992843432</v>
      </c>
      <c r="CK106" s="515">
        <f t="shared" si="313"/>
        <v>141.45375484095604</v>
      </c>
      <c r="CL106" s="515">
        <f t="shared" si="314"/>
        <v>152.55966891089372</v>
      </c>
      <c r="CM106" s="515">
        <f t="shared" si="315"/>
        <v>148.03309888860727</v>
      </c>
      <c r="CN106" s="515">
        <f t="shared" si="316"/>
        <v>209.71599037926873</v>
      </c>
      <c r="CO106" s="515">
        <f t="shared" si="317"/>
        <v>270.20399419132553</v>
      </c>
      <c r="CP106" s="515">
        <f t="shared" si="318"/>
        <v>329.52025704390803</v>
      </c>
      <c r="CQ106" s="516">
        <f t="shared" si="319"/>
        <v>387.68747727039772</v>
      </c>
      <c r="CR106" s="515">
        <f t="shared" si="320"/>
        <v>0</v>
      </c>
      <c r="CS106" s="515">
        <f t="shared" si="321"/>
        <v>6.909045428571428</v>
      </c>
      <c r="CT106" s="515">
        <f t="shared" si="322"/>
        <v>20.382900440237041</v>
      </c>
      <c r="CU106" s="515">
        <f t="shared" si="323"/>
        <v>33.185434946091831</v>
      </c>
      <c r="CV106" s="515">
        <f t="shared" si="324"/>
        <v>45.3500967768518</v>
      </c>
      <c r="CW106" s="515">
        <f t="shared" si="325"/>
        <v>55.835184676132364</v>
      </c>
      <c r="CX106" s="515">
        <f t="shared" si="326"/>
        <v>68.085198018433971</v>
      </c>
      <c r="CY106" s="515">
        <f t="shared" si="327"/>
        <v>80.048367968997169</v>
      </c>
      <c r="CZ106" s="515">
        <f t="shared" si="328"/>
        <v>91.731411184292853</v>
      </c>
      <c r="DA106" s="515">
        <f t="shared" si="329"/>
        <v>103.14088704516537</v>
      </c>
      <c r="DB106" s="515">
        <f t="shared" si="330"/>
        <v>111.72467388781087</v>
      </c>
      <c r="DC106" s="515">
        <f t="shared" si="331"/>
        <v>123.0258243766957</v>
      </c>
      <c r="DD106" s="515">
        <f t="shared" si="332"/>
        <v>134.12944892650702</v>
      </c>
      <c r="DE106" s="515">
        <f t="shared" si="333"/>
        <v>145.03899997305177</v>
      </c>
      <c r="DF106" s="515">
        <f t="shared" si="334"/>
        <v>155.7578696091102</v>
      </c>
      <c r="DG106" s="515">
        <f t="shared" si="335"/>
        <v>177.00539656166697</v>
      </c>
      <c r="DH106" s="515">
        <f t="shared" si="336"/>
        <v>237.33030924023694</v>
      </c>
      <c r="DI106" s="515">
        <f t="shared" si="337"/>
        <v>295.73359687121592</v>
      </c>
      <c r="DJ106" s="515">
        <f t="shared" si="338"/>
        <v>352.27647202267178</v>
      </c>
      <c r="DK106" s="516">
        <f t="shared" si="339"/>
        <v>407.01819736173104</v>
      </c>
      <c r="DL106" s="515">
        <f t="shared" si="340"/>
        <v>0</v>
      </c>
      <c r="DM106" s="515">
        <f t="shared" si="341"/>
        <v>6.754152214285714</v>
      </c>
      <c r="DN106" s="515">
        <f t="shared" si="342"/>
        <v>19.949852694457565</v>
      </c>
      <c r="DO106" s="515">
        <f t="shared" si="343"/>
        <v>32.534813596792389</v>
      </c>
      <c r="DP106" s="515">
        <f t="shared" si="344"/>
        <v>44.53730191874871</v>
      </c>
      <c r="DQ106" s="515">
        <f t="shared" si="345"/>
        <v>55.441306964816093</v>
      </c>
      <c r="DR106" s="515">
        <f t="shared" si="346"/>
        <v>68.029967813040599</v>
      </c>
      <c r="DS106" s="515">
        <f t="shared" si="347"/>
        <v>80.439559666693128</v>
      </c>
      <c r="DT106" s="515">
        <f t="shared" si="348"/>
        <v>92.672629715280436</v>
      </c>
      <c r="DU106" s="515">
        <f t="shared" si="349"/>
        <v>104.73168891549079</v>
      </c>
      <c r="DV106" s="515">
        <f t="shared" si="350"/>
        <v>113.76602915182809</v>
      </c>
      <c r="DW106" s="515">
        <f t="shared" si="351"/>
        <v>125.32141790112688</v>
      </c>
      <c r="DX106" s="515">
        <f t="shared" si="352"/>
        <v>136.7249960577177</v>
      </c>
      <c r="DY106" s="515">
        <f t="shared" si="353"/>
        <v>147.97875805524174</v>
      </c>
      <c r="DZ106" s="515">
        <f t="shared" si="354"/>
        <v>159.08467212517942</v>
      </c>
      <c r="EA106" s="515">
        <f t="shared" si="355"/>
        <v>180.62402014420186</v>
      </c>
      <c r="EB106" s="515">
        <f t="shared" si="356"/>
        <v>242.30691163486333</v>
      </c>
      <c r="EC106" s="515">
        <f t="shared" si="357"/>
        <v>302.79491544692013</v>
      </c>
      <c r="ED106" s="515">
        <f t="shared" si="358"/>
        <v>362.11117829950263</v>
      </c>
      <c r="EE106" s="516">
        <f t="shared" si="359"/>
        <v>420.27839852599232</v>
      </c>
      <c r="EF106" s="276">
        <f t="shared" si="360"/>
        <v>0</v>
      </c>
      <c r="EG106" s="276">
        <f t="shared" si="361"/>
        <v>0.34423584547724362</v>
      </c>
      <c r="EH106" s="276">
        <f t="shared" si="362"/>
        <v>1.0155563512880641</v>
      </c>
      <c r="EI106" s="276">
        <f t="shared" si="363"/>
        <v>1.6534290263828864</v>
      </c>
      <c r="EJ106" s="276">
        <f t="shared" si="364"/>
        <v>2.2595203733784519</v>
      </c>
      <c r="EK106" s="276">
        <f t="shared" si="365"/>
        <v>1.3074233719841033</v>
      </c>
      <c r="EL106" s="276">
        <f t="shared" si="366"/>
        <v>1.5942667637225119</v>
      </c>
      <c r="EM106" s="276">
        <f t="shared" si="367"/>
        <v>1.8743934989900357</v>
      </c>
      <c r="EN106" s="276">
        <f t="shared" si="368"/>
        <v>2.147960853413192</v>
      </c>
      <c r="EO106" s="276">
        <f t="shared" si="369"/>
        <v>2.4151224198899244</v>
      </c>
      <c r="EP106" s="276">
        <f t="shared" si="370"/>
        <v>1.9527676539723215</v>
      </c>
      <c r="EQ106" s="276">
        <f t="shared" si="371"/>
        <v>2.1502935930457983</v>
      </c>
      <c r="ER106" s="276">
        <f t="shared" si="372"/>
        <v>2.3443670963123862</v>
      </c>
      <c r="ES106" s="276">
        <f t="shared" si="373"/>
        <v>2.5350485067987112</v>
      </c>
      <c r="ET106" s="276">
        <f t="shared" si="374"/>
        <v>2.7223971128323208</v>
      </c>
      <c r="EU106" s="276">
        <f t="shared" si="375"/>
        <v>5.6384334181143991</v>
      </c>
      <c r="EV106" s="276">
        <f t="shared" si="376"/>
        <v>7.5600584657054259</v>
      </c>
      <c r="EW106" s="276">
        <f t="shared" si="377"/>
        <v>9.4204709452285194</v>
      </c>
      <c r="EX106" s="276">
        <f t="shared" si="378"/>
        <v>11.221620757625157</v>
      </c>
      <c r="EY106" s="277">
        <f t="shared" si="379"/>
        <v>12.965395690551896</v>
      </c>
      <c r="EZ106" s="276">
        <f t="shared" si="380"/>
        <v>0</v>
      </c>
      <c r="FA106" s="276">
        <f t="shared" si="381"/>
        <v>0.31260394839957617</v>
      </c>
      <c r="FB106" s="276">
        <f t="shared" si="382"/>
        <v>0.92334352623660709</v>
      </c>
      <c r="FC106" s="276">
        <f t="shared" si="383"/>
        <v>1.505816106615107</v>
      </c>
      <c r="FD106" s="276">
        <f t="shared" si="384"/>
        <v>2.0613299773459794</v>
      </c>
      <c r="FE106" s="276">
        <f t="shared" si="385"/>
        <v>0.78863186606119884</v>
      </c>
      <c r="FF106" s="276">
        <f t="shared" si="386"/>
        <v>0.96770086063319183</v>
      </c>
      <c r="FG106" s="276">
        <f t="shared" si="387"/>
        <v>1.1442226656984038</v>
      </c>
      <c r="FH106" s="276">
        <f t="shared" si="388"/>
        <v>1.3182335140753576</v>
      </c>
      <c r="FI106" s="276">
        <f t="shared" si="389"/>
        <v>1.489769123184278</v>
      </c>
      <c r="FJ106" s="276">
        <f t="shared" si="390"/>
        <v>1.4946176792726367</v>
      </c>
      <c r="FK106" s="276">
        <f t="shared" si="391"/>
        <v>1.6464282719805967</v>
      </c>
      <c r="FL106" s="276">
        <f t="shared" si="392"/>
        <v>1.7962444310473917</v>
      </c>
      <c r="FM106" s="276">
        <f t="shared" si="393"/>
        <v>1.9440923586337409</v>
      </c>
      <c r="FN106" s="276">
        <f t="shared" si="394"/>
        <v>2.0899979126656834</v>
      </c>
      <c r="FO106" s="276">
        <f t="shared" si="395"/>
        <v>3.4989510205276946</v>
      </c>
      <c r="FP106" s="276">
        <f t="shared" si="396"/>
        <v>4.6938386991323675</v>
      </c>
      <c r="FQ106" s="276">
        <f t="shared" si="397"/>
        <v>5.8655796586067055</v>
      </c>
      <c r="FR106" s="276">
        <f t="shared" si="398"/>
        <v>7.014622284699505</v>
      </c>
      <c r="FS106" s="277">
        <f t="shared" si="399"/>
        <v>8.1414062772728677</v>
      </c>
      <c r="FT106" s="74">
        <f>SUM($EF106:EF106)</f>
        <v>0</v>
      </c>
      <c r="FU106" s="276">
        <f>SUM($EF106:EG106)</f>
        <v>0.34423584547724362</v>
      </c>
      <c r="FV106" s="276">
        <f>SUM($EF106:EH106)</f>
        <v>1.3597921967653077</v>
      </c>
      <c r="FW106" s="276">
        <f>SUM($EF106:EI106)</f>
        <v>3.0132212231481939</v>
      </c>
      <c r="FX106" s="276">
        <f>SUM($EF106:EJ106)</f>
        <v>5.2727415965266458</v>
      </c>
      <c r="FY106" s="276">
        <f>SUM($EF106:EK106)</f>
        <v>6.5801649685107488</v>
      </c>
      <c r="FZ106" s="276">
        <f>SUM($EF106:EL106)</f>
        <v>8.1744317322332609</v>
      </c>
      <c r="GA106" s="276">
        <f>SUM($EF106:EM106)</f>
        <v>10.048825231223297</v>
      </c>
      <c r="GB106" s="276">
        <f>SUM($EF106:EN106)</f>
        <v>12.196786084636489</v>
      </c>
      <c r="GC106" s="276">
        <f>SUM($EF106:EO106)</f>
        <v>14.611908504526413</v>
      </c>
      <c r="GD106" s="276">
        <f>SUM($EF106:EP106)</f>
        <v>16.564676158498735</v>
      </c>
      <c r="GE106" s="276">
        <f>SUM($EF106:EQ106)</f>
        <v>18.714969751544533</v>
      </c>
      <c r="GF106" s="276">
        <f>SUM($EF106:ER106)</f>
        <v>21.059336847856919</v>
      </c>
      <c r="GG106" s="276">
        <f>SUM($EF106:ES106)</f>
        <v>23.594385354655628</v>
      </c>
      <c r="GH106" s="276">
        <f>SUM($EF106:ET106)</f>
        <v>26.31678246748795</v>
      </c>
      <c r="GI106" s="276">
        <f>SUM($EF106:EU106)</f>
        <v>31.95521588560235</v>
      </c>
      <c r="GJ106" s="276">
        <f>SUM($EF106:EV106)</f>
        <v>39.515274351307774</v>
      </c>
      <c r="GK106" s="276">
        <f>SUM($EF106:EW106)</f>
        <v>48.935745296536297</v>
      </c>
      <c r="GL106" s="276">
        <f>SUM($EF106:EX106)</f>
        <v>60.157366054161457</v>
      </c>
      <c r="GM106" s="276">
        <f>SUM($EF106:EY106)</f>
        <v>73.122761744713358</v>
      </c>
      <c r="GN106" s="74">
        <f>SUM($EZ106:EZ106)</f>
        <v>0</v>
      </c>
      <c r="GO106" s="276">
        <f>SUM($EZ106:FA106)</f>
        <v>0.31260394839957617</v>
      </c>
      <c r="GP106" s="276">
        <f>SUM($EZ106:FB106)</f>
        <v>1.2359474746361832</v>
      </c>
      <c r="GQ106" s="276">
        <f>SUM($EZ106:FC106)</f>
        <v>2.7417635812512904</v>
      </c>
      <c r="GR106" s="276">
        <f>SUM($EZ106:FD106)</f>
        <v>4.8030935585972703</v>
      </c>
      <c r="GS106" s="276">
        <f>SUM($EZ106:FE106)</f>
        <v>5.5917254246584687</v>
      </c>
      <c r="GT106" s="276">
        <f>SUM($EZ106:FF106)</f>
        <v>6.5594262852916607</v>
      </c>
      <c r="GU106" s="276">
        <f>SUM($EZ106:FG106)</f>
        <v>7.7036489509900647</v>
      </c>
      <c r="GV106" s="276">
        <f>SUM($EZ106:FH106)</f>
        <v>9.0218824650654224</v>
      </c>
      <c r="GW106" s="276">
        <f>SUM($EZ106:FI106)</f>
        <v>10.5116515882497</v>
      </c>
      <c r="GX106" s="276">
        <f>SUM($EZ106:FJ106)</f>
        <v>12.006269267522336</v>
      </c>
      <c r="GY106" s="276">
        <f>SUM($EZ106:FK106)</f>
        <v>13.652697539502933</v>
      </c>
      <c r="GZ106" s="276">
        <f>SUM($EZ106:FL106)</f>
        <v>15.448941970550324</v>
      </c>
      <c r="HA106" s="276">
        <f>SUM($EZ106:FM106)</f>
        <v>17.393034329184065</v>
      </c>
      <c r="HB106" s="276">
        <f>SUM($EZ106:FN106)</f>
        <v>19.483032241849749</v>
      </c>
      <c r="HC106" s="276">
        <f>SUM($EZ106:FO106)</f>
        <v>22.981983262377444</v>
      </c>
      <c r="HD106" s="276">
        <f>SUM($EZ106:FP106)</f>
        <v>27.675821961509811</v>
      </c>
      <c r="HE106" s="276">
        <f>SUM($EZ106:FQ106)</f>
        <v>33.541401620116517</v>
      </c>
      <c r="HF106" s="276">
        <f>SUM($EZ106:FR106)</f>
        <v>40.556023904816023</v>
      </c>
      <c r="HG106" s="277">
        <f>SUM($EZ106:FS106)</f>
        <v>48.697430182088894</v>
      </c>
      <c r="HH106" s="74">
        <f t="shared" si="644"/>
        <v>0</v>
      </c>
      <c r="HI106" s="276">
        <f t="shared" si="400"/>
        <v>13.473855011665613</v>
      </c>
      <c r="HJ106" s="276">
        <f t="shared" si="401"/>
        <v>26.276389517520403</v>
      </c>
      <c r="HK106" s="276">
        <f t="shared" si="402"/>
        <v>38.441051348280375</v>
      </c>
      <c r="HL106" s="276">
        <f t="shared" si="403"/>
        <v>49.999621832044781</v>
      </c>
      <c r="HM106" s="276">
        <f t="shared" si="404"/>
        <v>61.306479661291121</v>
      </c>
      <c r="HN106" s="276">
        <f t="shared" si="405"/>
        <v>73.269649611854319</v>
      </c>
      <c r="HO106" s="276">
        <f t="shared" si="406"/>
        <v>84.952692827150003</v>
      </c>
      <c r="HP106" s="276">
        <f t="shared" si="407"/>
        <v>96.362168688022521</v>
      </c>
      <c r="HQ106" s="276">
        <f t="shared" si="408"/>
        <v>107.50448298241831</v>
      </c>
      <c r="HR106" s="276">
        <f t="shared" si="409"/>
        <v>116.39886530526712</v>
      </c>
      <c r="HS106" s="276">
        <f t="shared" si="410"/>
        <v>127.50248985507847</v>
      </c>
      <c r="HT106" s="276">
        <f t="shared" si="411"/>
        <v>138.41204090162321</v>
      </c>
      <c r="HU106" s="276">
        <f t="shared" si="412"/>
        <v>149.13091053768164</v>
      </c>
      <c r="HV106" s="276">
        <f t="shared" si="413"/>
        <v>159.66243156770648</v>
      </c>
      <c r="HW106" s="276">
        <f t="shared" si="414"/>
        <v>204.34863619189474</v>
      </c>
      <c r="HX106" s="276">
        <f t="shared" si="415"/>
        <v>262.75192382287372</v>
      </c>
      <c r="HY106" s="276">
        <f t="shared" si="416"/>
        <v>319.29479897432958</v>
      </c>
      <c r="HZ106" s="276">
        <f t="shared" si="417"/>
        <v>374.03652431338884</v>
      </c>
      <c r="IA106" s="277">
        <f t="shared" si="418"/>
        <v>427.03447471952137</v>
      </c>
      <c r="IB106" s="276">
        <f t="shared" si="419"/>
        <v>0</v>
      </c>
      <c r="IC106" s="276">
        <f t="shared" si="420"/>
        <v>13.195700480171851</v>
      </c>
      <c r="ID106" s="276">
        <f t="shared" si="421"/>
        <v>25.780661382506672</v>
      </c>
      <c r="IE106" s="276">
        <f t="shared" si="422"/>
        <v>37.783149704462993</v>
      </c>
      <c r="IF106" s="276">
        <f t="shared" si="423"/>
        <v>49.230124155688443</v>
      </c>
      <c r="IG106" s="276">
        <f t="shared" si="424"/>
        <v>61.341321455897749</v>
      </c>
      <c r="IH106" s="276">
        <f t="shared" si="425"/>
        <v>73.75091330955027</v>
      </c>
      <c r="II106" s="276">
        <f t="shared" si="426"/>
        <v>85.983983358137579</v>
      </c>
      <c r="IJ106" s="276">
        <f t="shared" si="427"/>
        <v>98.043042558347935</v>
      </c>
      <c r="IK106" s="276">
        <f t="shared" si="428"/>
        <v>109.93056614944938</v>
      </c>
      <c r="IL106" s="276">
        <f t="shared" si="429"/>
        <v>118.79641468684116</v>
      </c>
      <c r="IM106" s="276">
        <f t="shared" si="430"/>
        <v>130.199992843432</v>
      </c>
      <c r="IN106" s="276">
        <f t="shared" si="431"/>
        <v>141.45375484095604</v>
      </c>
      <c r="IO106" s="276">
        <f t="shared" si="432"/>
        <v>152.55966891089372</v>
      </c>
      <c r="IP106" s="276">
        <f t="shared" si="433"/>
        <v>163.51967742679946</v>
      </c>
      <c r="IQ106" s="276">
        <f t="shared" si="434"/>
        <v>209.71599037926873</v>
      </c>
      <c r="IR106" s="276">
        <f t="shared" si="435"/>
        <v>270.20399419132553</v>
      </c>
      <c r="IS106" s="276">
        <f t="shared" si="436"/>
        <v>329.52025704390803</v>
      </c>
      <c r="IT106" s="276">
        <f t="shared" si="437"/>
        <v>387.68747727039772</v>
      </c>
      <c r="IU106" s="277">
        <f t="shared" si="438"/>
        <v>444.72791350431402</v>
      </c>
      <c r="IV106" s="74">
        <f t="shared" si="261"/>
        <v>2.8804474120491457</v>
      </c>
      <c r="IW106" s="275">
        <f t="shared" si="262"/>
        <v>11.214329702941624</v>
      </c>
      <c r="IX106" s="275">
        <f t="shared" si="263"/>
        <v>19.318554991157235</v>
      </c>
      <c r="IY106" s="275">
        <f t="shared" si="264"/>
        <v>46.649470498701774</v>
      </c>
      <c r="IZ106" s="275">
        <f t="shared" si="265"/>
        <v>11.137777368716002</v>
      </c>
      <c r="JA106" s="275">
        <f t="shared" si="266"/>
        <v>20.015700651212445</v>
      </c>
      <c r="JB106" s="74">
        <f t="shared" si="267"/>
        <v>2.8946357753355079</v>
      </c>
      <c r="JC106" s="275">
        <f t="shared" si="268"/>
        <v>11.489025074498429</v>
      </c>
      <c r="JD106" s="275">
        <f t="shared" si="269"/>
        <v>20.050931491096627</v>
      </c>
      <c r="JE106" s="275">
        <f t="shared" si="270"/>
        <v>48.76113525749755</v>
      </c>
      <c r="JF106" s="275">
        <f t="shared" si="271"/>
        <v>11.478197446976855</v>
      </c>
      <c r="JG106" s="275">
        <f t="shared" si="272"/>
        <v>20.798931899607027</v>
      </c>
      <c r="JH106" s="524">
        <f t="shared" si="273"/>
        <v>1161.1869520242053</v>
      </c>
      <c r="JI106" s="525">
        <f t="shared" si="274"/>
        <v>2607.1479344431154</v>
      </c>
      <c r="JJ106" s="524">
        <f t="shared" si="275"/>
        <v>1178.2256306697745</v>
      </c>
      <c r="JK106" s="525">
        <f t="shared" si="276"/>
        <v>2671.7338557511353</v>
      </c>
      <c r="JL106" s="524">
        <f t="shared" si="277"/>
        <v>2339.4125826939799</v>
      </c>
      <c r="JM106" s="525">
        <f t="shared" si="278"/>
        <v>5278.8817901942512</v>
      </c>
      <c r="JN106" s="7">
        <f t="shared" si="439"/>
        <v>45.799814709337696</v>
      </c>
      <c r="JO106" s="7">
        <f t="shared" si="440"/>
        <v>121.82019192680225</v>
      </c>
    </row>
    <row r="107" spans="1:275" s="3" customFormat="1" ht="13.5" customHeight="1" x14ac:dyDescent="0.2">
      <c r="A107" s="3" t="str">
        <f>'2021 estimates'!B107</f>
        <v>Kiribati</v>
      </c>
      <c r="B107" s="3" t="str">
        <f>VLOOKUP(A107,'2021 estimates'!$B$4:$C$218,2)</f>
        <v>WP</v>
      </c>
      <c r="C107" s="371" t="str">
        <f>VLOOKUP(A107,'2021 estimates'!$B$4:$F$218,4,FALSE)</f>
        <v>East Asia &amp; Pacific</v>
      </c>
      <c r="D107" s="695">
        <f>'2021 estimates'!Q107</f>
        <v>40.112941629041998</v>
      </c>
      <c r="E107" s="4">
        <f>'2021 estimates'!R107</f>
        <v>23.84771722826687</v>
      </c>
      <c r="F107" s="47">
        <f>1000*'2021 estimates'!G107/5</f>
        <v>1561.6</v>
      </c>
      <c r="G107" s="47">
        <f t="shared" si="279"/>
        <v>1561.6</v>
      </c>
      <c r="H107" s="47">
        <f>1000*'2021 estimates'!H107/5</f>
        <v>1505.2</v>
      </c>
      <c r="I107" s="47">
        <f>1000*'2021 estimates'!I107/5</f>
        <v>1406</v>
      </c>
      <c r="J107" s="47">
        <f>1000*'2021 estimates'!J107/5</f>
        <v>1067.8</v>
      </c>
      <c r="K107" s="47">
        <f>1000*'2021 estimates'!K107/5</f>
        <v>1513.8</v>
      </c>
      <c r="L107" s="73">
        <f t="shared" si="280"/>
        <v>1513.8</v>
      </c>
      <c r="M107" s="47">
        <f>1000*'2021 estimates'!L107/5</f>
        <v>1367.2</v>
      </c>
      <c r="N107" s="47">
        <f>1000*'2021 estimates'!M107/5</f>
        <v>1346</v>
      </c>
      <c r="O107" s="47">
        <f>1000*'2021 estimates'!N107/5</f>
        <v>1028</v>
      </c>
      <c r="P107" s="22">
        <v>0</v>
      </c>
      <c r="Q107" s="124">
        <f>IF('2021 estimates'!AD107&lt;&gt;"",'2021 estimates'!AD107*5/4,IF('2021 estimates'!AL107&lt;&gt;"",'2021 estimates'!AL107*15/14,'2021 estimates'!AN107*15/14))/100000</f>
        <v>9.6428571428571425E-6</v>
      </c>
      <c r="R107" s="124">
        <f>IF('2021 estimates'!AE107&lt;&gt;"",'2021 estimates'!AE107,IF('2021 estimates'!AL107&lt;&gt;"",'2021 estimates'!AL107*15/14,'2021 estimates'!AN107*15/14))/100000</f>
        <v>9.6428571428571425E-6</v>
      </c>
      <c r="S107" s="124">
        <f>IF('2021 estimates'!AF107&lt;&gt;"",'2021 estimates'!AF107,IF('2021 estimates'!AL107&lt;&gt;"",'2021 estimates'!AL107*15/14,'2021 estimates'!AN107*15/14))/100000</f>
        <v>9.6428571428571425E-6</v>
      </c>
      <c r="T107" s="124">
        <f>IF('2021 estimates'!AG107&lt;&gt;"",'2021 estimates'!AG107,'2021 estimates'!$AP107)/100000</f>
        <v>1.0049937260994264E-5</v>
      </c>
      <c r="U107" s="22">
        <v>0</v>
      </c>
      <c r="V107" s="124">
        <f>IF('2021 estimates'!AH107&lt;&gt;"",'2021 estimates'!AH107*5/4,IF('2021 estimates'!AM107&lt;&gt;"",'2021 estimates'!AM107*15/14,'2021 estimates'!AN107*15/14))/100000</f>
        <v>9.6428571428571425E-6</v>
      </c>
      <c r="W107" s="124">
        <f>IF('2021 estimates'!AI107&lt;&gt;"",'2021 estimates'!AI107,IF('2021 estimates'!AM107&lt;&gt;"",'2021 estimates'!AM107*15/14,'2021 estimates'!AN107*15/14))/100000</f>
        <v>9.6428571428571425E-6</v>
      </c>
      <c r="X107" s="124">
        <f>IF('2021 estimates'!AJ107&lt;&gt;"",'2021 estimates'!AJ107,IF('2021 estimates'!AM107&lt;&gt;"",'2021 estimates'!AM107*15/14,'2021 estimates'!AN107*15/14))/100000</f>
        <v>9.6428571428571425E-6</v>
      </c>
      <c r="Y107" s="124">
        <f>IF('2021 estimates'!AK107&lt;&gt;"",'2021 estimates'!AK107,'2021 estimates'!$AQ107)/100000</f>
        <v>1.0049937260994264E-5</v>
      </c>
      <c r="Z107" s="81">
        <f>VLOOKUP($A107,'Mortality-WHO Global Health Obs'!$B$3:$Q$218,7,FALSE)</f>
        <v>5.2780000000000001E-2</v>
      </c>
      <c r="AA107" s="82">
        <f>VLOOKUP($A107,'Mortality-WHO Global Health Obs'!$B$3:$Q$218,9,FALSE)</f>
        <v>3.2699999999999999E-3</v>
      </c>
      <c r="AB107" s="82">
        <f>VLOOKUP($A107,'Mortality-WHO Global Health Obs'!$B$3:$Q$218,11,FALSE)</f>
        <v>1.73E-3</v>
      </c>
      <c r="AC107" s="82">
        <f>VLOOKUP($A107,'Mortality-WHO Global Health Obs'!$B$3:$Q$218,13,FALSE)</f>
        <v>4.6000000000000001E-4</v>
      </c>
      <c r="AD107" s="82">
        <f>VLOOKUP($A107,'Mortality-WHO Global Health Obs'!$B$3:$Q$218,15,FALSE)</f>
        <v>1.8E-3</v>
      </c>
      <c r="AE107" s="81">
        <f>VLOOKUP($A107,'Mortality-WHO Global Health Obs'!$B$3:$Q$218,8,FALSE)</f>
        <v>4.6089999999999999E-2</v>
      </c>
      <c r="AF107" s="82">
        <f>VLOOKUP($A107,'Mortality-WHO Global Health Obs'!$B$3:$Q$218,10,FALSE)</f>
        <v>3.0300000000000001E-3</v>
      </c>
      <c r="AG107" s="82">
        <f>VLOOKUP($A107,'Mortality-WHO Global Health Obs'!$B$3:$Q$218,12,FALSE)</f>
        <v>9.2000000000000003E-4</v>
      </c>
      <c r="AH107" s="82">
        <f>VLOOKUP($A107,'Mortality-WHO Global Health Obs'!$B$3:$Q$218,14,FALSE)</f>
        <v>2.5000000000000001E-4</v>
      </c>
      <c r="AI107" s="82">
        <f>VLOOKUP($A107,'Mortality-WHO Global Health Obs'!$B$3:$Q$218,16,FALSE)</f>
        <v>9.6000000000000002E-4</v>
      </c>
      <c r="AJ107" s="81">
        <f t="shared" si="281"/>
        <v>1.2586825153079253</v>
      </c>
      <c r="AK107" s="82">
        <f t="shared" si="281"/>
        <v>7.7982035336432665E-2</v>
      </c>
      <c r="AL107" s="82">
        <f t="shared" si="281"/>
        <v>4.1256550804901683E-2</v>
      </c>
      <c r="AM107" s="82">
        <f t="shared" si="281"/>
        <v>1.096994992500276E-2</v>
      </c>
      <c r="AN107" s="82">
        <f t="shared" si="281"/>
        <v>4.2925891010880367E-2</v>
      </c>
      <c r="AO107" s="81">
        <f t="shared" si="257"/>
        <v>1.0991412870508199</v>
      </c>
      <c r="AP107" s="82">
        <f t="shared" si="257"/>
        <v>7.2258583201648616E-2</v>
      </c>
      <c r="AQ107" s="82">
        <f t="shared" si="257"/>
        <v>2.193989985000552E-2</v>
      </c>
      <c r="AR107" s="82">
        <f t="shared" si="257"/>
        <v>5.9619293070667179E-3</v>
      </c>
      <c r="AS107" s="82">
        <f t="shared" si="257"/>
        <v>2.2893808539136196E-2</v>
      </c>
      <c r="AT107" s="272">
        <f t="shared" si="258"/>
        <v>0</v>
      </c>
      <c r="AU107" s="266">
        <f t="shared" si="248"/>
        <v>1.5058285714285713E-2</v>
      </c>
      <c r="AV107" s="266">
        <f t="shared" si="249"/>
        <v>1.451442857142857E-2</v>
      </c>
      <c r="AW107" s="266">
        <f t="shared" si="250"/>
        <v>1.3557857142857142E-2</v>
      </c>
      <c r="AX107" s="266">
        <f t="shared" si="251"/>
        <v>1.0731323007289675E-2</v>
      </c>
      <c r="AY107" s="272">
        <f t="shared" si="259"/>
        <v>0</v>
      </c>
      <c r="AZ107" s="266">
        <f t="shared" si="252"/>
        <v>1.4597357142857141E-2</v>
      </c>
      <c r="BA107" s="266">
        <f t="shared" si="253"/>
        <v>1.3183714285714286E-2</v>
      </c>
      <c r="BB107" s="266">
        <f t="shared" si="254"/>
        <v>1.2979285714285714E-2</v>
      </c>
      <c r="BC107" s="266">
        <f t="shared" si="255"/>
        <v>1.0331335504302104E-2</v>
      </c>
      <c r="BD107" s="74">
        <f t="shared" si="260"/>
        <v>0</v>
      </c>
      <c r="BE107" s="515">
        <f t="shared" si="282"/>
        <v>0</v>
      </c>
      <c r="BF107" s="515">
        <f t="shared" si="283"/>
        <v>1.4493457272806052E-2</v>
      </c>
      <c r="BG107" s="515">
        <f t="shared" si="284"/>
        <v>2.7899630503008928E-2</v>
      </c>
      <c r="BH107" s="515">
        <f t="shared" si="285"/>
        <v>4.0300086605047851E-2</v>
      </c>
      <c r="BI107" s="515">
        <f t="shared" si="286"/>
        <v>4.9900496647442401E-2</v>
      </c>
      <c r="BJ107" s="515">
        <f t="shared" si="287"/>
        <v>6.2104777248927288E-2</v>
      </c>
      <c r="BK107" s="515">
        <f t="shared" si="288"/>
        <v>7.3815796423461144E-2</v>
      </c>
      <c r="BL107" s="515">
        <f t="shared" si="289"/>
        <v>8.5053490359276812E-2</v>
      </c>
      <c r="BM107" s="515">
        <f t="shared" si="290"/>
        <v>9.5836989482024598E-2</v>
      </c>
      <c r="BN107" s="515">
        <f t="shared" si="291"/>
        <v>9.9186566128097342E-2</v>
      </c>
      <c r="BO107" s="515">
        <f t="shared" si="292"/>
        <v>0.11158833978285751</v>
      </c>
      <c r="BP107" s="515">
        <f t="shared" si="293"/>
        <v>0.12385481009395811</v>
      </c>
      <c r="BQ107" s="515">
        <f t="shared" si="294"/>
        <v>0.13598745322080305</v>
      </c>
      <c r="BR107" s="515">
        <f t="shared" si="295"/>
        <v>0.14798772921789796</v>
      </c>
      <c r="BS107" s="515">
        <f t="shared" si="296"/>
        <v>0.12140497324639418</v>
      </c>
      <c r="BT107" s="515">
        <f t="shared" si="297"/>
        <v>0.12680969621789612</v>
      </c>
      <c r="BU107" s="515">
        <f t="shared" si="298"/>
        <v>0.13198732560711704</v>
      </c>
      <c r="BV107" s="515">
        <f t="shared" si="299"/>
        <v>0.13694740334532429</v>
      </c>
      <c r="BW107" s="516">
        <f t="shared" si="300"/>
        <v>0.14169907043456748</v>
      </c>
      <c r="BX107" s="515">
        <v>0</v>
      </c>
      <c r="BY107" s="515">
        <f t="shared" si="301"/>
        <v>0</v>
      </c>
      <c r="BZ107" s="515">
        <f t="shared" si="302"/>
        <v>1.4088568502237412E-2</v>
      </c>
      <c r="CA107" s="515">
        <f t="shared" si="303"/>
        <v>2.7195027223042394E-2</v>
      </c>
      <c r="CB107" s="515">
        <f t="shared" si="304"/>
        <v>3.9387838733515194E-2</v>
      </c>
      <c r="CC107" s="515">
        <f t="shared" si="305"/>
        <v>4.5817811868322109E-2</v>
      </c>
      <c r="CD107" s="515">
        <f t="shared" si="306"/>
        <v>5.7864185457334828E-2</v>
      </c>
      <c r="CE107" s="515">
        <f t="shared" si="307"/>
        <v>6.9649141044880444E-2</v>
      </c>
      <c r="CF107" s="515">
        <f t="shared" si="308"/>
        <v>8.1178351655374639E-2</v>
      </c>
      <c r="CG107" s="515">
        <f t="shared" si="309"/>
        <v>9.2457367203095941E-2</v>
      </c>
      <c r="CH107" s="515">
        <f t="shared" si="310"/>
        <v>0.10188686125107396</v>
      </c>
      <c r="CI107" s="515">
        <f t="shared" si="311"/>
        <v>0.11422193618706246</v>
      </c>
      <c r="CJ107" s="515">
        <f t="shared" si="312"/>
        <v>0.1264836890659293</v>
      </c>
      <c r="CK107" s="515">
        <f t="shared" si="313"/>
        <v>0.13867255572807988</v>
      </c>
      <c r="CL107" s="515">
        <f t="shared" si="314"/>
        <v>0.15078896942320039</v>
      </c>
      <c r="CM107" s="515">
        <f t="shared" si="315"/>
        <v>0.12436307201246362</v>
      </c>
      <c r="CN107" s="515">
        <f t="shared" si="316"/>
        <v>0.13176268850334702</v>
      </c>
      <c r="CO107" s="515">
        <f t="shared" si="317"/>
        <v>0.13899482404446009</v>
      </c>
      <c r="CP107" s="515">
        <f t="shared" si="318"/>
        <v>0.14606326935503414</v>
      </c>
      <c r="CQ107" s="516">
        <f t="shared" si="319"/>
        <v>0.15297172935617045</v>
      </c>
      <c r="CR107" s="515">
        <f t="shared" si="320"/>
        <v>0</v>
      </c>
      <c r="CS107" s="515">
        <f t="shared" si="321"/>
        <v>7.5291428571428566E-3</v>
      </c>
      <c r="CT107" s="515">
        <f t="shared" si="322"/>
        <v>2.2022600129948909E-2</v>
      </c>
      <c r="CU107" s="515">
        <f t="shared" si="323"/>
        <v>3.5428773360151787E-2</v>
      </c>
      <c r="CV107" s="515">
        <f t="shared" si="324"/>
        <v>4.782922946219071E-2</v>
      </c>
      <c r="CW107" s="515">
        <f t="shared" si="325"/>
        <v>5.7157710933156684E-2</v>
      </c>
      <c r="CX107" s="515">
        <f t="shared" si="326"/>
        <v>6.9361991534641579E-2</v>
      </c>
      <c r="CY107" s="515">
        <f t="shared" si="327"/>
        <v>8.1073010709175428E-2</v>
      </c>
      <c r="CZ107" s="515">
        <f t="shared" si="328"/>
        <v>9.2310704644991096E-2</v>
      </c>
      <c r="DA107" s="515">
        <f t="shared" si="329"/>
        <v>0.10309420376773888</v>
      </c>
      <c r="DB107" s="515">
        <f t="shared" si="330"/>
        <v>0.10596549469952592</v>
      </c>
      <c r="DC107" s="515">
        <f t="shared" si="331"/>
        <v>0.11836726835428608</v>
      </c>
      <c r="DD107" s="515">
        <f t="shared" si="332"/>
        <v>0.13063373866538669</v>
      </c>
      <c r="DE107" s="515">
        <f t="shared" si="333"/>
        <v>0.14276638179223161</v>
      </c>
      <c r="DF107" s="515">
        <f t="shared" si="334"/>
        <v>0.15476665778932652</v>
      </c>
      <c r="DG107" s="515">
        <f t="shared" si="335"/>
        <v>0.12677063475003902</v>
      </c>
      <c r="DH107" s="515">
        <f t="shared" si="336"/>
        <v>0.13217535772154096</v>
      </c>
      <c r="DI107" s="515">
        <f t="shared" si="337"/>
        <v>0.13735298711076188</v>
      </c>
      <c r="DJ107" s="515">
        <f t="shared" si="338"/>
        <v>0.14231306484896913</v>
      </c>
      <c r="DK107" s="516">
        <f t="shared" si="339"/>
        <v>0.14706473193821232</v>
      </c>
      <c r="DL107" s="515">
        <f t="shared" si="340"/>
        <v>0</v>
      </c>
      <c r="DM107" s="515">
        <f t="shared" si="341"/>
        <v>7.2986785714285705E-3</v>
      </c>
      <c r="DN107" s="515">
        <f t="shared" si="342"/>
        <v>2.1387247073665981E-2</v>
      </c>
      <c r="DO107" s="515">
        <f t="shared" si="343"/>
        <v>3.4493705794470961E-2</v>
      </c>
      <c r="DP107" s="515">
        <f t="shared" si="344"/>
        <v>4.6686517304943762E-2</v>
      </c>
      <c r="DQ107" s="515">
        <f t="shared" si="345"/>
        <v>5.2409669011179251E-2</v>
      </c>
      <c r="DR107" s="515">
        <f t="shared" si="346"/>
        <v>6.4456042600191971E-2</v>
      </c>
      <c r="DS107" s="515">
        <f t="shared" si="347"/>
        <v>7.6240998187737594E-2</v>
      </c>
      <c r="DT107" s="515">
        <f t="shared" si="348"/>
        <v>8.7770208798231789E-2</v>
      </c>
      <c r="DU107" s="515">
        <f t="shared" si="349"/>
        <v>9.9049224345953091E-2</v>
      </c>
      <c r="DV107" s="515">
        <f t="shared" si="350"/>
        <v>0.10837650410821682</v>
      </c>
      <c r="DW107" s="515">
        <f t="shared" si="351"/>
        <v>0.12071157904420532</v>
      </c>
      <c r="DX107" s="515">
        <f t="shared" si="352"/>
        <v>0.13297333192307215</v>
      </c>
      <c r="DY107" s="515">
        <f t="shared" si="353"/>
        <v>0.14516219858522272</v>
      </c>
      <c r="DZ107" s="515">
        <f t="shared" si="354"/>
        <v>0.15727861228034323</v>
      </c>
      <c r="EA107" s="515">
        <f t="shared" si="355"/>
        <v>0.12952873976461468</v>
      </c>
      <c r="EB107" s="515">
        <f t="shared" si="356"/>
        <v>0.13692835625549807</v>
      </c>
      <c r="EC107" s="515">
        <f t="shared" si="357"/>
        <v>0.14416049179661114</v>
      </c>
      <c r="ED107" s="515">
        <f t="shared" si="358"/>
        <v>0.15122893710718519</v>
      </c>
      <c r="EE107" s="516">
        <f t="shared" si="359"/>
        <v>0.1581373971083215</v>
      </c>
      <c r="EF107" s="276">
        <f t="shared" si="360"/>
        <v>0</v>
      </c>
      <c r="EG107" s="276">
        <f t="shared" si="361"/>
        <v>5.648284414796615E-4</v>
      </c>
      <c r="EH107" s="276">
        <f t="shared" si="362"/>
        <v>1.652112484082837E-3</v>
      </c>
      <c r="EI107" s="276">
        <f t="shared" si="363"/>
        <v>2.6578296122467897E-3</v>
      </c>
      <c r="EJ107" s="276">
        <f t="shared" si="364"/>
        <v>3.5880988907884799E-3</v>
      </c>
      <c r="EK107" s="276">
        <f t="shared" si="365"/>
        <v>2.3101479699436859E-3</v>
      </c>
      <c r="EL107" s="276">
        <f t="shared" si="366"/>
        <v>2.8034093968947169E-3</v>
      </c>
      <c r="EM107" s="276">
        <f t="shared" si="367"/>
        <v>3.2767346356128942E-3</v>
      </c>
      <c r="EN107" s="276">
        <f t="shared" si="368"/>
        <v>3.7309294486807744E-3</v>
      </c>
      <c r="EO107" s="276">
        <f t="shared" si="369"/>
        <v>4.1667670321074123E-3</v>
      </c>
      <c r="EP107" s="276">
        <f t="shared" si="370"/>
        <v>1.1560834880969862E-3</v>
      </c>
      <c r="EQ107" s="276">
        <f t="shared" si="371"/>
        <v>1.2913868317565389E-3</v>
      </c>
      <c r="ER107" s="276">
        <f t="shared" si="372"/>
        <v>1.4252140160121961E-3</v>
      </c>
      <c r="ES107" s="276">
        <f t="shared" si="373"/>
        <v>1.557581145762231E-3</v>
      </c>
      <c r="ET107" s="276">
        <f t="shared" si="374"/>
        <v>1.6885041502004872E-3</v>
      </c>
      <c r="EU107" s="276">
        <f t="shared" si="375"/>
        <v>5.326600035787752E-3</v>
      </c>
      <c r="EV107" s="276">
        <f t="shared" si="376"/>
        <v>5.5536936180687717E-3</v>
      </c>
      <c r="EW107" s="276">
        <f t="shared" si="377"/>
        <v>5.771245269082426E-3</v>
      </c>
      <c r="EX107" s="276">
        <f t="shared" si="378"/>
        <v>5.9796559180465116E-3</v>
      </c>
      <c r="EY107" s="277">
        <f t="shared" si="379"/>
        <v>6.1793096480883304E-3</v>
      </c>
      <c r="EZ107" s="276">
        <f t="shared" si="380"/>
        <v>0</v>
      </c>
      <c r="FA107" s="276">
        <f t="shared" si="381"/>
        <v>5.0878864061972896E-4</v>
      </c>
      <c r="FB107" s="276">
        <f t="shared" si="382"/>
        <v>1.4908984220521628E-3</v>
      </c>
      <c r="FC107" s="276">
        <f t="shared" si="383"/>
        <v>2.4045456323843403E-3</v>
      </c>
      <c r="FD107" s="276">
        <f t="shared" si="384"/>
        <v>3.2545027764118266E-3</v>
      </c>
      <c r="FE107" s="276">
        <f t="shared" si="385"/>
        <v>1.1373406967015653E-3</v>
      </c>
      <c r="FF107" s="276">
        <f t="shared" si="386"/>
        <v>1.3987586981686723E-3</v>
      </c>
      <c r="FG107" s="276">
        <f t="shared" si="387"/>
        <v>1.6545036752200846E-3</v>
      </c>
      <c r="FH107" s="276">
        <f t="shared" si="388"/>
        <v>1.9046987379929777E-3</v>
      </c>
      <c r="FI107" s="276">
        <f t="shared" si="389"/>
        <v>2.1494643250150373E-3</v>
      </c>
      <c r="FJ107" s="276">
        <f t="shared" si="390"/>
        <v>6.4421077829722451E-4</v>
      </c>
      <c r="FK107" s="276">
        <f t="shared" si="391"/>
        <v>7.1753283541887752E-4</v>
      </c>
      <c r="FL107" s="276">
        <f t="shared" si="392"/>
        <v>7.9041905213514581E-4</v>
      </c>
      <c r="FM107" s="276">
        <f t="shared" si="393"/>
        <v>8.6287201916519947E-4</v>
      </c>
      <c r="FN107" s="276">
        <f t="shared" si="394"/>
        <v>9.3489431182847561E-4</v>
      </c>
      <c r="FO107" s="276">
        <f t="shared" si="395"/>
        <v>2.9317190134187016E-3</v>
      </c>
      <c r="FP107" s="276">
        <f t="shared" si="396"/>
        <v>3.0991999631890151E-3</v>
      </c>
      <c r="FQ107" s="276">
        <f t="shared" si="397"/>
        <v>3.2628901937280645E-3</v>
      </c>
      <c r="FR107" s="276">
        <f t="shared" si="398"/>
        <v>3.4228755031657878E-3</v>
      </c>
      <c r="FS107" s="277">
        <f t="shared" si="399"/>
        <v>3.5792397477000877E-3</v>
      </c>
      <c r="FT107" s="74">
        <f>SUM($EF107:EF107)</f>
        <v>0</v>
      </c>
      <c r="FU107" s="276">
        <f>SUM($EF107:EG107)</f>
        <v>5.648284414796615E-4</v>
      </c>
      <c r="FV107" s="276">
        <f>SUM($EF107:EH107)</f>
        <v>2.2169409255624987E-3</v>
      </c>
      <c r="FW107" s="276">
        <f>SUM($EF107:EI107)</f>
        <v>4.8747705378092889E-3</v>
      </c>
      <c r="FX107" s="276">
        <f>SUM($EF107:EJ107)</f>
        <v>8.4628694285977697E-3</v>
      </c>
      <c r="FY107" s="276">
        <f>SUM($EF107:EK107)</f>
        <v>1.0773017398541456E-2</v>
      </c>
      <c r="FZ107" s="276">
        <f>SUM($EF107:EL107)</f>
        <v>1.3576426795436173E-2</v>
      </c>
      <c r="GA107" s="276">
        <f>SUM($EF107:EM107)</f>
        <v>1.6853161431049066E-2</v>
      </c>
      <c r="GB107" s="276">
        <f>SUM($EF107:EN107)</f>
        <v>2.058409087972984E-2</v>
      </c>
      <c r="GC107" s="276">
        <f>SUM($EF107:EO107)</f>
        <v>2.4750857911837253E-2</v>
      </c>
      <c r="GD107" s="276">
        <f>SUM($EF107:EP107)</f>
        <v>2.5906941399934238E-2</v>
      </c>
      <c r="GE107" s="276">
        <f>SUM($EF107:EQ107)</f>
        <v>2.7198328231690778E-2</v>
      </c>
      <c r="GF107" s="276">
        <f>SUM($EF107:ER107)</f>
        <v>2.8623542247702975E-2</v>
      </c>
      <c r="GG107" s="276">
        <f>SUM($EF107:ES107)</f>
        <v>3.0181123393465206E-2</v>
      </c>
      <c r="GH107" s="276">
        <f>SUM($EF107:ET107)</f>
        <v>3.1869627543665693E-2</v>
      </c>
      <c r="GI107" s="276">
        <f>SUM($EF107:EU107)</f>
        <v>3.7196227579453442E-2</v>
      </c>
      <c r="GJ107" s="276">
        <f>SUM($EF107:EV107)</f>
        <v>4.2749921197522217E-2</v>
      </c>
      <c r="GK107" s="276">
        <f>SUM($EF107:EW107)</f>
        <v>4.8521166466604641E-2</v>
      </c>
      <c r="GL107" s="276">
        <f>SUM($EF107:EX107)</f>
        <v>5.4500822384651156E-2</v>
      </c>
      <c r="GM107" s="276">
        <f>SUM($EF107:EY107)</f>
        <v>6.0680132032739489E-2</v>
      </c>
      <c r="GN107" s="74">
        <f>SUM($EZ107:EZ107)</f>
        <v>0</v>
      </c>
      <c r="GO107" s="276">
        <f>SUM($EZ107:FA107)</f>
        <v>5.0878864061972896E-4</v>
      </c>
      <c r="GP107" s="276">
        <f>SUM($EZ107:FB107)</f>
        <v>1.999687062671892E-3</v>
      </c>
      <c r="GQ107" s="276">
        <f>SUM($EZ107:FC107)</f>
        <v>4.4042326950562323E-3</v>
      </c>
      <c r="GR107" s="276">
        <f>SUM($EZ107:FD107)</f>
        <v>7.6587354714680589E-3</v>
      </c>
      <c r="GS107" s="276">
        <f>SUM($EZ107:FE107)</f>
        <v>8.796076168169624E-3</v>
      </c>
      <c r="GT107" s="276">
        <f>SUM($EZ107:FF107)</f>
        <v>1.0194834866338296E-2</v>
      </c>
      <c r="GU107" s="276">
        <f>SUM($EZ107:FG107)</f>
        <v>1.1849338541558381E-2</v>
      </c>
      <c r="GV107" s="276">
        <f>SUM($EZ107:FH107)</f>
        <v>1.3754037279551358E-2</v>
      </c>
      <c r="GW107" s="276">
        <f>SUM($EZ107:FI107)</f>
        <v>1.5903501604566394E-2</v>
      </c>
      <c r="GX107" s="276">
        <f>SUM($EZ107:FJ107)</f>
        <v>1.6547712382863618E-2</v>
      </c>
      <c r="GY107" s="276">
        <f>SUM($EZ107:FK107)</f>
        <v>1.7265245218282495E-2</v>
      </c>
      <c r="GZ107" s="276">
        <f>SUM($EZ107:FL107)</f>
        <v>1.8055664270417642E-2</v>
      </c>
      <c r="HA107" s="276">
        <f>SUM($EZ107:FM107)</f>
        <v>1.891853628958284E-2</v>
      </c>
      <c r="HB107" s="276">
        <f>SUM($EZ107:FN107)</f>
        <v>1.9853430601411315E-2</v>
      </c>
      <c r="HC107" s="276">
        <f>SUM($EZ107:FO107)</f>
        <v>2.2785149614830018E-2</v>
      </c>
      <c r="HD107" s="276">
        <f>SUM($EZ107:FP107)</f>
        <v>2.5884349578019033E-2</v>
      </c>
      <c r="HE107" s="276">
        <f>SUM($EZ107:FQ107)</f>
        <v>2.9147239771747099E-2</v>
      </c>
      <c r="HF107" s="276">
        <f>SUM($EZ107:FR107)</f>
        <v>3.2570115274912888E-2</v>
      </c>
      <c r="HG107" s="277">
        <f>SUM($EZ107:FS107)</f>
        <v>3.6149355022612975E-2</v>
      </c>
      <c r="HH107" s="74">
        <f t="shared" si="644"/>
        <v>0</v>
      </c>
      <c r="HI107" s="276">
        <f t="shared" si="400"/>
        <v>1.4493457272806052E-2</v>
      </c>
      <c r="HJ107" s="276">
        <f t="shared" si="401"/>
        <v>2.7899630503008928E-2</v>
      </c>
      <c r="HK107" s="276">
        <f t="shared" si="402"/>
        <v>4.0300086605047851E-2</v>
      </c>
      <c r="HL107" s="276">
        <f t="shared" si="403"/>
        <v>5.177027342854508E-2</v>
      </c>
      <c r="HM107" s="276">
        <f t="shared" si="404"/>
        <v>6.2104777248927288E-2</v>
      </c>
      <c r="HN107" s="276">
        <f t="shared" si="405"/>
        <v>7.3815796423461144E-2</v>
      </c>
      <c r="HO107" s="276">
        <f t="shared" si="406"/>
        <v>8.5053490359276812E-2</v>
      </c>
      <c r="HP107" s="276">
        <f t="shared" si="407"/>
        <v>9.5836989482024598E-2</v>
      </c>
      <c r="HQ107" s="276">
        <f t="shared" si="408"/>
        <v>0.10618465102134575</v>
      </c>
      <c r="HR107" s="276">
        <f t="shared" si="409"/>
        <v>0.11158833978285751</v>
      </c>
      <c r="HS107" s="276">
        <f t="shared" si="410"/>
        <v>0.12385481009395811</v>
      </c>
      <c r="HT107" s="276">
        <f t="shared" si="411"/>
        <v>0.13598745322080305</v>
      </c>
      <c r="HU107" s="276">
        <f t="shared" si="412"/>
        <v>0.14798772921789796</v>
      </c>
      <c r="HV107" s="276">
        <f t="shared" si="413"/>
        <v>0.15985708221055461</v>
      </c>
      <c r="HW107" s="276">
        <f t="shared" si="414"/>
        <v>0.12680969621789612</v>
      </c>
      <c r="HX107" s="276">
        <f t="shared" si="415"/>
        <v>0.13198732560711704</v>
      </c>
      <c r="HY107" s="276">
        <f t="shared" si="416"/>
        <v>0.13694740334532429</v>
      </c>
      <c r="HZ107" s="276">
        <f t="shared" si="417"/>
        <v>0.14169907043456748</v>
      </c>
      <c r="IA107" s="277">
        <f t="shared" si="418"/>
        <v>0.14625108379376883</v>
      </c>
      <c r="IB107" s="276">
        <f t="shared" si="419"/>
        <v>0</v>
      </c>
      <c r="IC107" s="276">
        <f t="shared" si="420"/>
        <v>1.4088568502237412E-2</v>
      </c>
      <c r="ID107" s="276">
        <f t="shared" si="421"/>
        <v>2.7195027223042394E-2</v>
      </c>
      <c r="IE107" s="276">
        <f t="shared" si="422"/>
        <v>3.9387838733515194E-2</v>
      </c>
      <c r="IF107" s="276">
        <f t="shared" si="423"/>
        <v>5.0730693099960505E-2</v>
      </c>
      <c r="IG107" s="276">
        <f t="shared" si="424"/>
        <v>5.7864185457334828E-2</v>
      </c>
      <c r="IH107" s="276">
        <f t="shared" si="425"/>
        <v>6.9649141044880444E-2</v>
      </c>
      <c r="II107" s="276">
        <f t="shared" si="426"/>
        <v>8.1178351655374639E-2</v>
      </c>
      <c r="IJ107" s="276">
        <f t="shared" si="427"/>
        <v>9.2457367203095941E-2</v>
      </c>
      <c r="IK107" s="276">
        <f t="shared" si="428"/>
        <v>0.10349161716379519</v>
      </c>
      <c r="IL107" s="276">
        <f t="shared" si="429"/>
        <v>0.11422193618706246</v>
      </c>
      <c r="IM107" s="276">
        <f t="shared" si="430"/>
        <v>0.1264836890659293</v>
      </c>
      <c r="IN107" s="276">
        <f t="shared" si="431"/>
        <v>0.13867255572807988</v>
      </c>
      <c r="IO107" s="276">
        <f t="shared" si="432"/>
        <v>0.15078896942320039</v>
      </c>
      <c r="IP107" s="276">
        <f t="shared" si="433"/>
        <v>0.16283336082565764</v>
      </c>
      <c r="IQ107" s="276">
        <f t="shared" si="434"/>
        <v>0.13176268850334702</v>
      </c>
      <c r="IR107" s="276">
        <f t="shared" si="435"/>
        <v>0.13899482404446009</v>
      </c>
      <c r="IS107" s="276">
        <f t="shared" si="436"/>
        <v>0.14606326935503414</v>
      </c>
      <c r="IT107" s="276">
        <f t="shared" si="437"/>
        <v>0.15297172935617045</v>
      </c>
      <c r="IU107" s="277">
        <f t="shared" si="438"/>
        <v>0.15972382511277247</v>
      </c>
      <c r="IV107" s="74">
        <f t="shared" si="261"/>
        <v>1.3906033695585984</v>
      </c>
      <c r="IW107" s="275">
        <f t="shared" si="262"/>
        <v>5.2465270707956941</v>
      </c>
      <c r="IX107" s="275">
        <f t="shared" si="263"/>
        <v>9.2310121832836796</v>
      </c>
      <c r="IY107" s="275">
        <f t="shared" si="264"/>
        <v>12.572982283667098</v>
      </c>
      <c r="IZ107" s="275">
        <f t="shared" si="265"/>
        <v>5.2893808745459907</v>
      </c>
      <c r="JA107" s="275">
        <f t="shared" si="266"/>
        <v>7.1102812268262676</v>
      </c>
      <c r="JB107" s="74">
        <f t="shared" si="267"/>
        <v>1.4009351434638031</v>
      </c>
      <c r="JC107" s="275">
        <f t="shared" si="268"/>
        <v>5.4974218823397374</v>
      </c>
      <c r="JD107" s="275">
        <f t="shared" si="269"/>
        <v>9.8443872428326564</v>
      </c>
      <c r="JE107" s="275">
        <f t="shared" si="270"/>
        <v>13.84894863466206</v>
      </c>
      <c r="JF107" s="275">
        <f t="shared" si="271"/>
        <v>5.5809147562120662</v>
      </c>
      <c r="JG107" s="275">
        <f t="shared" si="272"/>
        <v>7.6479232258245649</v>
      </c>
      <c r="JH107" s="524">
        <f t="shared" si="273"/>
        <v>1.152372094928062</v>
      </c>
      <c r="JI107" s="525">
        <f t="shared" si="274"/>
        <v>1.8236436190530485</v>
      </c>
      <c r="JJ107" s="524">
        <f t="shared" si="275"/>
        <v>1.1443678023281576</v>
      </c>
      <c r="JK107" s="525">
        <f t="shared" si="276"/>
        <v>1.8562037621497871</v>
      </c>
      <c r="JL107" s="524">
        <f t="shared" si="277"/>
        <v>2.2967398972562196</v>
      </c>
      <c r="JM107" s="525">
        <f t="shared" si="278"/>
        <v>3.6798473812028356</v>
      </c>
      <c r="JN107" s="7">
        <f t="shared" si="439"/>
        <v>5.1723058145077008E-2</v>
      </c>
      <c r="JO107" s="7">
        <f t="shared" si="440"/>
        <v>9.6829487055352464E-2</v>
      </c>
    </row>
    <row r="108" spans="1:275" s="3" customFormat="1" ht="13.5" customHeight="1" x14ac:dyDescent="0.2">
      <c r="A108" s="3" t="str">
        <f>'2021 estimates'!B108</f>
        <v>Kuwait</v>
      </c>
      <c r="B108" s="3" t="str">
        <f>VLOOKUP(A108,'2021 estimates'!$B$4:$C$218,2)</f>
        <v>MENA</v>
      </c>
      <c r="C108" s="371" t="str">
        <f>VLOOKUP(A108,'2021 estimates'!$B$4:$F$218,4,FALSE)</f>
        <v>Middle East &amp; North Africa</v>
      </c>
      <c r="D108" s="695">
        <f>'2021 estimates'!Q108</f>
        <v>6.7670557199067103</v>
      </c>
      <c r="E108" s="4">
        <f>'2021 estimates'!R108</f>
        <v>2.5933984737532856</v>
      </c>
      <c r="F108" s="47">
        <f>1000*'2021 estimates'!G108/5</f>
        <v>28901.8</v>
      </c>
      <c r="G108" s="47">
        <f t="shared" si="279"/>
        <v>28901.8</v>
      </c>
      <c r="H108" s="47">
        <f>1000*'2021 estimates'!H108/5</f>
        <v>33561.4</v>
      </c>
      <c r="I108" s="47">
        <f>1000*'2021 estimates'!I108/5</f>
        <v>35530.199999999997</v>
      </c>
      <c r="J108" s="47">
        <f>1000*'2021 estimates'!J108/5</f>
        <v>28272.2</v>
      </c>
      <c r="K108" s="47">
        <f>1000*'2021 estimates'!K108/5</f>
        <v>27512.2</v>
      </c>
      <c r="L108" s="73">
        <f t="shared" si="280"/>
        <v>27512.2</v>
      </c>
      <c r="M108" s="47">
        <f>1000*'2021 estimates'!L108/5</f>
        <v>29538.400000000001</v>
      </c>
      <c r="N108" s="47">
        <f>1000*'2021 estimates'!M108/5</f>
        <v>27904.400000000001</v>
      </c>
      <c r="O108" s="47">
        <f>1000*'2021 estimates'!N108/5</f>
        <v>21749.599999999999</v>
      </c>
      <c r="P108" s="22">
        <v>0</v>
      </c>
      <c r="Q108" s="124">
        <f>IF('2021 estimates'!AD108&lt;&gt;"",'2021 estimates'!AD108*5/4,IF('2021 estimates'!AL108&lt;&gt;"",'2021 estimates'!AL108*15/14,'2021 estimates'!AN108*15/14))/100000</f>
        <v>2.5250000000000001E-4</v>
      </c>
      <c r="R108" s="124">
        <f>IF('2021 estimates'!AE108&lt;&gt;"",'2021 estimates'!AE108,IF('2021 estimates'!AL108&lt;&gt;"",'2021 estimates'!AL108*15/14,'2021 estimates'!AN108*15/14))/100000</f>
        <v>4.75E-4</v>
      </c>
      <c r="S108" s="124">
        <f>IF('2021 estimates'!AF108&lt;&gt;"",'2021 estimates'!AF108,IF('2021 estimates'!AL108&lt;&gt;"",'2021 estimates'!AL108*15/14,'2021 estimates'!AN108*15/14))/100000</f>
        <v>4.9799999999999996E-4</v>
      </c>
      <c r="T108" s="124">
        <f>IF('2021 estimates'!AG108&lt;&gt;"",'2021 estimates'!AG108,'2021 estimates'!$AP108)/100000</f>
        <v>6.0267659275811312E-4</v>
      </c>
      <c r="U108" s="22">
        <v>0</v>
      </c>
      <c r="V108" s="124">
        <f>IF('2021 estimates'!AH108&lt;&gt;"",'2021 estimates'!AH108*5/4,IF('2021 estimates'!AM108&lt;&gt;"",'2021 estimates'!AM108*15/14,'2021 estimates'!AN108*15/14))/100000</f>
        <v>3.1625000000000002E-4</v>
      </c>
      <c r="W108" s="124">
        <f>IF('2021 estimates'!AI108&lt;&gt;"",'2021 estimates'!AI108,IF('2021 estimates'!AM108&lt;&gt;"",'2021 estimates'!AM108*15/14,'2021 estimates'!AN108*15/14))/100000</f>
        <v>6.1399999999999996E-4</v>
      </c>
      <c r="X108" s="124">
        <f>IF('2021 estimates'!AJ108&lt;&gt;"",'2021 estimates'!AJ108,IF('2021 estimates'!AM108&lt;&gt;"",'2021 estimates'!AM108*15/14,'2021 estimates'!AN108*15/14))/100000</f>
        <v>4.5700000000000005E-4</v>
      </c>
      <c r="Y108" s="124">
        <f>IF('2021 estimates'!AK108&lt;&gt;"",'2021 estimates'!AK108,'2021 estimates'!$AQ108)/100000</f>
        <v>6.7801116685287728E-4</v>
      </c>
      <c r="Z108" s="81">
        <f>VLOOKUP($A108,'Mortality-WHO Global Health Obs'!$B$3:$Q$218,7,FALSE)</f>
        <v>7.7400000000000004E-3</v>
      </c>
      <c r="AA108" s="82">
        <f>VLOOKUP($A108,'Mortality-WHO Global Health Obs'!$B$3:$Q$218,9,FALSE)</f>
        <v>3.1E-4</v>
      </c>
      <c r="AB108" s="82">
        <f>VLOOKUP($A108,'Mortality-WHO Global Health Obs'!$B$3:$Q$218,11,FALSE)</f>
        <v>2.0000000000000001E-4</v>
      </c>
      <c r="AC108" s="82">
        <f>VLOOKUP($A108,'Mortality-WHO Global Health Obs'!$B$3:$Q$218,13,FALSE)</f>
        <v>2.4000000000000001E-4</v>
      </c>
      <c r="AD108" s="82">
        <f>VLOOKUP($A108,'Mortality-WHO Global Health Obs'!$B$3:$Q$218,15,FALSE)</f>
        <v>7.7999999999999999E-4</v>
      </c>
      <c r="AE108" s="81">
        <f>VLOOKUP($A108,'Mortality-WHO Global Health Obs'!$B$3:$Q$218,8,FALSE)</f>
        <v>7.0299999999999998E-3</v>
      </c>
      <c r="AF108" s="82">
        <f>VLOOKUP($A108,'Mortality-WHO Global Health Obs'!$B$3:$Q$218,10,FALSE)</f>
        <v>2.7999999999999998E-4</v>
      </c>
      <c r="AG108" s="82">
        <f>VLOOKUP($A108,'Mortality-WHO Global Health Obs'!$B$3:$Q$218,12,FALSE)</f>
        <v>1.2999999999999999E-4</v>
      </c>
      <c r="AH108" s="82">
        <f>VLOOKUP($A108,'Mortality-WHO Global Health Obs'!$B$3:$Q$218,14,FALSE)</f>
        <v>1.6000000000000001E-4</v>
      </c>
      <c r="AI108" s="82">
        <f>VLOOKUP($A108,'Mortality-WHO Global Health Obs'!$B$3:$Q$218,16,FALSE)</f>
        <v>2.1000000000000001E-4</v>
      </c>
      <c r="AJ108" s="81">
        <f t="shared" si="281"/>
        <v>2.007290418685043E-2</v>
      </c>
      <c r="AK108" s="82">
        <f t="shared" si="281"/>
        <v>8.0395352686351857E-4</v>
      </c>
      <c r="AL108" s="82">
        <f t="shared" si="281"/>
        <v>5.1867969475065715E-4</v>
      </c>
      <c r="AM108" s="82">
        <f t="shared" si="281"/>
        <v>6.2241563370078854E-4</v>
      </c>
      <c r="AN108" s="82">
        <f t="shared" si="281"/>
        <v>2.0228508095275627E-3</v>
      </c>
      <c r="AO108" s="81">
        <f t="shared" si="257"/>
        <v>1.8231591270485598E-2</v>
      </c>
      <c r="AP108" s="82">
        <f t="shared" si="257"/>
        <v>7.2615157265091992E-4</v>
      </c>
      <c r="AQ108" s="82">
        <f t="shared" si="257"/>
        <v>3.3714180158792711E-4</v>
      </c>
      <c r="AR108" s="82">
        <f t="shared" si="257"/>
        <v>4.1494375580052571E-4</v>
      </c>
      <c r="AS108" s="82">
        <f t="shared" si="257"/>
        <v>5.4461367948819E-4</v>
      </c>
      <c r="AT108" s="272">
        <f t="shared" si="258"/>
        <v>0</v>
      </c>
      <c r="AU108" s="266">
        <f t="shared" si="248"/>
        <v>7.2977045</v>
      </c>
      <c r="AV108" s="266">
        <f t="shared" si="249"/>
        <v>15.941665</v>
      </c>
      <c r="AW108" s="266">
        <f t="shared" si="250"/>
        <v>17.694039599999996</v>
      </c>
      <c r="AX108" s="266">
        <f t="shared" si="251"/>
        <v>17.038993165775928</v>
      </c>
      <c r="AY108" s="272">
        <f t="shared" si="259"/>
        <v>0</v>
      </c>
      <c r="AZ108" s="266">
        <f t="shared" si="252"/>
        <v>8.7007332500000008</v>
      </c>
      <c r="BA108" s="266">
        <f t="shared" si="253"/>
        <v>18.136577599999999</v>
      </c>
      <c r="BB108" s="266">
        <f t="shared" si="254"/>
        <v>12.752310800000002</v>
      </c>
      <c r="BC108" s="266">
        <f t="shared" si="255"/>
        <v>14.746471674583338</v>
      </c>
      <c r="BD108" s="74">
        <f t="shared" si="260"/>
        <v>0</v>
      </c>
      <c r="BE108" s="515">
        <f t="shared" si="282"/>
        <v>0</v>
      </c>
      <c r="BF108" s="515">
        <f t="shared" si="283"/>
        <v>7.2947721712505693</v>
      </c>
      <c r="BG108" s="515">
        <f t="shared" si="284"/>
        <v>14.583682041510928</v>
      </c>
      <c r="BH108" s="515">
        <f t="shared" si="285"/>
        <v>21.866734321904616</v>
      </c>
      <c r="BI108" s="515">
        <f t="shared" si="286"/>
        <v>33.842570952074311</v>
      </c>
      <c r="BJ108" s="515">
        <f t="shared" si="287"/>
        <v>49.762553812264223</v>
      </c>
      <c r="BK108" s="515">
        <f t="shared" si="288"/>
        <v>65.674281441699137</v>
      </c>
      <c r="BL108" s="515">
        <f t="shared" si="289"/>
        <v>81.57775812108936</v>
      </c>
      <c r="BM108" s="515">
        <f t="shared" si="290"/>
        <v>97.472988128925465</v>
      </c>
      <c r="BN108" s="515">
        <f t="shared" si="291"/>
        <v>120.00997008735965</v>
      </c>
      <c r="BO108" s="515">
        <f t="shared" si="292"/>
        <v>137.62383203684212</v>
      </c>
      <c r="BP108" s="515">
        <f t="shared" si="293"/>
        <v>155.22673425438543</v>
      </c>
      <c r="BQ108" s="515">
        <f t="shared" si="294"/>
        <v>172.81868355937567</v>
      </c>
      <c r="BR108" s="515">
        <f t="shared" si="295"/>
        <v>190.39968676695565</v>
      </c>
      <c r="BS108" s="515">
        <f t="shared" si="296"/>
        <v>165.48632952817766</v>
      </c>
      <c r="BT108" s="515">
        <f t="shared" si="297"/>
        <v>182.17369063724195</v>
      </c>
      <c r="BU108" s="515">
        <f t="shared" si="298"/>
        <v>198.8273298230867</v>
      </c>
      <c r="BV108" s="515">
        <f t="shared" si="299"/>
        <v>215.44731523118429</v>
      </c>
      <c r="BW108" s="516">
        <f t="shared" si="300"/>
        <v>232.03371486929831</v>
      </c>
      <c r="BX108" s="515">
        <v>0</v>
      </c>
      <c r="BY108" s="515">
        <f t="shared" si="301"/>
        <v>0</v>
      </c>
      <c r="BZ108" s="515">
        <f t="shared" si="302"/>
        <v>8.6975753711217667</v>
      </c>
      <c r="CA108" s="515">
        <f t="shared" si="303"/>
        <v>17.388837276753414</v>
      </c>
      <c r="CB108" s="515">
        <f t="shared" si="304"/>
        <v>26.073790299763704</v>
      </c>
      <c r="CC108" s="515">
        <f t="shared" si="305"/>
        <v>37.31186327299713</v>
      </c>
      <c r="CD108" s="515">
        <f t="shared" si="306"/>
        <v>55.432806820563698</v>
      </c>
      <c r="CE108" s="515">
        <f t="shared" si="307"/>
        <v>73.547642070315291</v>
      </c>
      <c r="CF108" s="515">
        <f t="shared" si="308"/>
        <v>91.656371081267324</v>
      </c>
      <c r="CG108" s="515">
        <f t="shared" si="309"/>
        <v>109.75899591174117</v>
      </c>
      <c r="CH108" s="515">
        <f t="shared" si="310"/>
        <v>120.78282959680247</v>
      </c>
      <c r="CI108" s="515">
        <f t="shared" si="311"/>
        <v>133.48238751548035</v>
      </c>
      <c r="CJ108" s="515">
        <f t="shared" si="312"/>
        <v>146.17667692504156</v>
      </c>
      <c r="CK108" s="515">
        <f t="shared" si="313"/>
        <v>158.86570001116752</v>
      </c>
      <c r="CL108" s="515">
        <f t="shared" si="314"/>
        <v>171.54945895863295</v>
      </c>
      <c r="CM108" s="515">
        <f t="shared" si="315"/>
        <v>143.59328101512767</v>
      </c>
      <c r="CN108" s="515">
        <f t="shared" si="316"/>
        <v>158.25755664406557</v>
      </c>
      <c r="CO108" s="515">
        <f t="shared" si="317"/>
        <v>172.91384808224328</v>
      </c>
      <c r="CP108" s="515">
        <f t="shared" si="318"/>
        <v>187.56215967677642</v>
      </c>
      <c r="CQ108" s="516">
        <f t="shared" si="319"/>
        <v>202.20249577241381</v>
      </c>
      <c r="CR108" s="515">
        <f t="shared" si="320"/>
        <v>0</v>
      </c>
      <c r="CS108" s="515">
        <f t="shared" si="321"/>
        <v>3.64885225</v>
      </c>
      <c r="CT108" s="515">
        <f t="shared" si="322"/>
        <v>10.943624421250568</v>
      </c>
      <c r="CU108" s="515">
        <f t="shared" si="323"/>
        <v>18.232534291510927</v>
      </c>
      <c r="CV108" s="515">
        <f t="shared" si="324"/>
        <v>25.515586571904617</v>
      </c>
      <c r="CW108" s="515">
        <f t="shared" si="325"/>
        <v>41.813403452074311</v>
      </c>
      <c r="CX108" s="515">
        <f t="shared" si="326"/>
        <v>57.733386312264223</v>
      </c>
      <c r="CY108" s="515">
        <f t="shared" si="327"/>
        <v>73.645113941699137</v>
      </c>
      <c r="CZ108" s="515">
        <f t="shared" si="328"/>
        <v>89.54859062108936</v>
      </c>
      <c r="DA108" s="515">
        <f t="shared" si="329"/>
        <v>105.44382062892547</v>
      </c>
      <c r="DB108" s="515">
        <f t="shared" si="330"/>
        <v>128.85698988735965</v>
      </c>
      <c r="DC108" s="515">
        <f t="shared" si="331"/>
        <v>146.47085183684212</v>
      </c>
      <c r="DD108" s="515">
        <f t="shared" si="332"/>
        <v>164.07375405438543</v>
      </c>
      <c r="DE108" s="515">
        <f t="shared" si="333"/>
        <v>181.66570335937567</v>
      </c>
      <c r="DF108" s="515">
        <f t="shared" si="334"/>
        <v>199.24670656695565</v>
      </c>
      <c r="DG108" s="515">
        <f t="shared" si="335"/>
        <v>174.00582611106563</v>
      </c>
      <c r="DH108" s="515">
        <f t="shared" si="336"/>
        <v>190.69318722012991</v>
      </c>
      <c r="DI108" s="515">
        <f t="shared" si="337"/>
        <v>207.34682640597467</v>
      </c>
      <c r="DJ108" s="515">
        <f t="shared" si="338"/>
        <v>223.96681181407226</v>
      </c>
      <c r="DK108" s="516">
        <f t="shared" si="339"/>
        <v>240.55321145218628</v>
      </c>
      <c r="DL108" s="515">
        <f t="shared" si="340"/>
        <v>0</v>
      </c>
      <c r="DM108" s="515">
        <f t="shared" si="341"/>
        <v>4.3503666250000004</v>
      </c>
      <c r="DN108" s="515">
        <f t="shared" si="342"/>
        <v>13.047941996121768</v>
      </c>
      <c r="DO108" s="515">
        <f t="shared" si="343"/>
        <v>21.739203901753413</v>
      </c>
      <c r="DP108" s="515">
        <f t="shared" si="344"/>
        <v>30.424156924763704</v>
      </c>
      <c r="DQ108" s="515">
        <f t="shared" si="345"/>
        <v>46.380152072997127</v>
      </c>
      <c r="DR108" s="515">
        <f t="shared" si="346"/>
        <v>64.501095620563703</v>
      </c>
      <c r="DS108" s="515">
        <f t="shared" si="347"/>
        <v>82.615930870315296</v>
      </c>
      <c r="DT108" s="515">
        <f t="shared" si="348"/>
        <v>100.72465988126733</v>
      </c>
      <c r="DU108" s="515">
        <f t="shared" si="349"/>
        <v>118.82728471174117</v>
      </c>
      <c r="DV108" s="515">
        <f t="shared" si="350"/>
        <v>127.15898499680247</v>
      </c>
      <c r="DW108" s="515">
        <f t="shared" si="351"/>
        <v>139.85854291548034</v>
      </c>
      <c r="DX108" s="515">
        <f t="shared" si="352"/>
        <v>152.55283232504155</v>
      </c>
      <c r="DY108" s="515">
        <f t="shared" si="353"/>
        <v>165.24185541116751</v>
      </c>
      <c r="DZ108" s="515">
        <f t="shared" si="354"/>
        <v>177.92561435863294</v>
      </c>
      <c r="EA108" s="515">
        <f t="shared" si="355"/>
        <v>150.96651685241935</v>
      </c>
      <c r="EB108" s="515">
        <f t="shared" si="356"/>
        <v>165.63079248135725</v>
      </c>
      <c r="EC108" s="515">
        <f t="shared" si="357"/>
        <v>180.28708391953495</v>
      </c>
      <c r="ED108" s="515">
        <f t="shared" si="358"/>
        <v>194.93539551406809</v>
      </c>
      <c r="EE108" s="516">
        <f t="shared" si="359"/>
        <v>209.57573160970549</v>
      </c>
      <c r="EF108" s="276">
        <f t="shared" si="360"/>
        <v>0</v>
      </c>
      <c r="EG108" s="276">
        <f t="shared" si="361"/>
        <v>2.9323287494309944E-3</v>
      </c>
      <c r="EH108" s="276">
        <f t="shared" si="362"/>
        <v>8.7946297396416014E-3</v>
      </c>
      <c r="EI108" s="276">
        <f t="shared" si="363"/>
        <v>1.4652219606311535E-2</v>
      </c>
      <c r="EJ108" s="276">
        <f t="shared" si="364"/>
        <v>2.0505102135443095E-2</v>
      </c>
      <c r="EK108" s="276">
        <f t="shared" si="365"/>
        <v>2.1682139810087982E-2</v>
      </c>
      <c r="EL108" s="276">
        <f t="shared" si="366"/>
        <v>2.9937370565089296E-2</v>
      </c>
      <c r="EM108" s="276">
        <f t="shared" si="367"/>
        <v>3.818832060977724E-2</v>
      </c>
      <c r="EN108" s="276">
        <f t="shared" si="368"/>
        <v>4.6434992163893615E-2</v>
      </c>
      <c r="EO108" s="276">
        <f t="shared" si="369"/>
        <v>5.467738744602918E-2</v>
      </c>
      <c r="EP108" s="276">
        <f t="shared" si="370"/>
        <v>8.0177650517531146E-2</v>
      </c>
      <c r="EQ108" s="276">
        <f t="shared" si="371"/>
        <v>9.1137382456668886E-2</v>
      </c>
      <c r="ER108" s="276">
        <f t="shared" si="372"/>
        <v>0.10209029500977293</v>
      </c>
      <c r="ES108" s="276">
        <f t="shared" si="373"/>
        <v>0.11303639242001512</v>
      </c>
      <c r="ET108" s="276">
        <f t="shared" si="374"/>
        <v>0.12397567892792709</v>
      </c>
      <c r="EU108" s="276">
        <f t="shared" si="375"/>
        <v>0.35163205671165171</v>
      </c>
      <c r="EV108" s="276">
        <f t="shared" si="376"/>
        <v>0.38535397993119352</v>
      </c>
      <c r="EW108" s="276">
        <f t="shared" si="377"/>
        <v>0.41900775767835108</v>
      </c>
      <c r="EX108" s="276">
        <f t="shared" si="378"/>
        <v>0.45259352766191918</v>
      </c>
      <c r="EY108" s="277">
        <f t="shared" si="379"/>
        <v>0.48611142731240986</v>
      </c>
      <c r="EZ108" s="276">
        <f t="shared" si="380"/>
        <v>0</v>
      </c>
      <c r="FA108" s="276">
        <f t="shared" si="381"/>
        <v>3.1578788782334467E-3</v>
      </c>
      <c r="FB108" s="276">
        <f t="shared" si="382"/>
        <v>9.4713443683538019E-3</v>
      </c>
      <c r="FC108" s="276">
        <f t="shared" si="383"/>
        <v>1.5780226989709684E-2</v>
      </c>
      <c r="FD108" s="276">
        <f t="shared" si="384"/>
        <v>2.2084530068950489E-2</v>
      </c>
      <c r="FE108" s="276">
        <f t="shared" si="385"/>
        <v>1.563405243342561E-2</v>
      </c>
      <c r="FF108" s="276">
        <f t="shared" si="386"/>
        <v>2.1742350248402868E-2</v>
      </c>
      <c r="FG108" s="276">
        <f t="shared" si="387"/>
        <v>2.7848589047959733E-2</v>
      </c>
      <c r="FH108" s="276">
        <f t="shared" si="388"/>
        <v>3.3952769526159374E-2</v>
      </c>
      <c r="FI108" s="276">
        <f t="shared" si="389"/>
        <v>4.0054892376830992E-2</v>
      </c>
      <c r="FJ108" s="276">
        <f t="shared" si="390"/>
        <v>5.2752881322094047E-2</v>
      </c>
      <c r="FK108" s="276">
        <f t="shared" si="391"/>
        <v>5.8021390438802702E-2</v>
      </c>
      <c r="FL108" s="276">
        <f t="shared" si="392"/>
        <v>6.3287713874049828E-2</v>
      </c>
      <c r="FM108" s="276">
        <f t="shared" si="393"/>
        <v>6.8551852534582125E-2</v>
      </c>
      <c r="FN108" s="276">
        <f t="shared" si="394"/>
        <v>7.3813807326770162E-2</v>
      </c>
      <c r="FO108" s="276">
        <f t="shared" si="395"/>
        <v>8.2196045645443583E-2</v>
      </c>
      <c r="FP108" s="276">
        <f t="shared" si="396"/>
        <v>9.0180236405649428E-2</v>
      </c>
      <c r="FQ108" s="276">
        <f t="shared" si="397"/>
        <v>9.8160080050204393E-2</v>
      </c>
      <c r="FR108" s="276">
        <f t="shared" si="398"/>
        <v>0.10613557894596255</v>
      </c>
      <c r="FS108" s="277">
        <f t="shared" si="399"/>
        <v>0.11410673545848933</v>
      </c>
      <c r="FT108" s="74">
        <f>SUM($EF108:EF108)</f>
        <v>0</v>
      </c>
      <c r="FU108" s="276">
        <f>SUM($EF108:EG108)</f>
        <v>2.9323287494309944E-3</v>
      </c>
      <c r="FV108" s="276">
        <f>SUM($EF108:EH108)</f>
        <v>1.1726958489072596E-2</v>
      </c>
      <c r="FW108" s="276">
        <f>SUM($EF108:EI108)</f>
        <v>2.6379178095384131E-2</v>
      </c>
      <c r="FX108" s="276">
        <f>SUM($EF108:EJ108)</f>
        <v>4.6884280230827226E-2</v>
      </c>
      <c r="FY108" s="276">
        <f>SUM($EF108:EK108)</f>
        <v>6.8566420040915205E-2</v>
      </c>
      <c r="FZ108" s="276">
        <f>SUM($EF108:EL108)</f>
        <v>9.8503790606004504E-2</v>
      </c>
      <c r="GA108" s="276">
        <f>SUM($EF108:EM108)</f>
        <v>0.13669211121578173</v>
      </c>
      <c r="GB108" s="276">
        <f>SUM($EF108:EN108)</f>
        <v>0.18312710337967536</v>
      </c>
      <c r="GC108" s="276">
        <f>SUM($EF108:EO108)</f>
        <v>0.23780449082570454</v>
      </c>
      <c r="GD108" s="276">
        <f>SUM($EF108:EP108)</f>
        <v>0.31798214134323566</v>
      </c>
      <c r="GE108" s="276">
        <f>SUM($EF108:EQ108)</f>
        <v>0.40911952379990457</v>
      </c>
      <c r="GF108" s="276">
        <f>SUM($EF108:ER108)</f>
        <v>0.51120981880967753</v>
      </c>
      <c r="GG108" s="276">
        <f>SUM($EF108:ES108)</f>
        <v>0.6242462112296927</v>
      </c>
      <c r="GH108" s="276">
        <f>SUM($EF108:ET108)</f>
        <v>0.74822189015761975</v>
      </c>
      <c r="GI108" s="276">
        <f>SUM($EF108:EU108)</f>
        <v>1.0998539468692714</v>
      </c>
      <c r="GJ108" s="276">
        <f>SUM($EF108:EV108)</f>
        <v>1.485207926800465</v>
      </c>
      <c r="GK108" s="276">
        <f>SUM($EF108:EW108)</f>
        <v>1.9042156844788161</v>
      </c>
      <c r="GL108" s="276">
        <f>SUM($EF108:EX108)</f>
        <v>2.3568092121407354</v>
      </c>
      <c r="GM108" s="276">
        <f>SUM($EF108:EY108)</f>
        <v>2.842920639453145</v>
      </c>
      <c r="GN108" s="74">
        <f>SUM($EZ108:EZ108)</f>
        <v>0</v>
      </c>
      <c r="GO108" s="276">
        <f>SUM($EZ108:FA108)</f>
        <v>3.1578788782334467E-3</v>
      </c>
      <c r="GP108" s="276">
        <f>SUM($EZ108:FB108)</f>
        <v>1.2629223246587249E-2</v>
      </c>
      <c r="GQ108" s="276">
        <f>SUM($EZ108:FC108)</f>
        <v>2.8409450236296933E-2</v>
      </c>
      <c r="GR108" s="276">
        <f>SUM($EZ108:FD108)</f>
        <v>5.0493980305247418E-2</v>
      </c>
      <c r="GS108" s="276">
        <f>SUM($EZ108:FE108)</f>
        <v>6.6128032738673029E-2</v>
      </c>
      <c r="GT108" s="276">
        <f>SUM($EZ108:FF108)</f>
        <v>8.787038298707589E-2</v>
      </c>
      <c r="GU108" s="276">
        <f>SUM($EZ108:FG108)</f>
        <v>0.11571897203503562</v>
      </c>
      <c r="GV108" s="276">
        <f>SUM($EZ108:FH108)</f>
        <v>0.149671741561195</v>
      </c>
      <c r="GW108" s="276">
        <f>SUM($EZ108:FI108)</f>
        <v>0.189726633938026</v>
      </c>
      <c r="GX108" s="276">
        <f>SUM($EZ108:FJ108)</f>
        <v>0.24247951526012004</v>
      </c>
      <c r="GY108" s="276">
        <f>SUM($EZ108:FK108)</f>
        <v>0.30050090569892274</v>
      </c>
      <c r="GZ108" s="276">
        <f>SUM($EZ108:FL108)</f>
        <v>0.36378861957297259</v>
      </c>
      <c r="HA108" s="276">
        <f>SUM($EZ108:FM108)</f>
        <v>0.43234047210755472</v>
      </c>
      <c r="HB108" s="276">
        <f>SUM($EZ108:FN108)</f>
        <v>0.50615427943432489</v>
      </c>
      <c r="HC108" s="276">
        <f>SUM($EZ108:FO108)</f>
        <v>0.58835032507976848</v>
      </c>
      <c r="HD108" s="276">
        <f>SUM($EZ108:FP108)</f>
        <v>0.6785305614854179</v>
      </c>
      <c r="HE108" s="276">
        <f>SUM($EZ108:FQ108)</f>
        <v>0.77669064153562228</v>
      </c>
      <c r="HF108" s="276">
        <f>SUM($EZ108:FR108)</f>
        <v>0.88282622048158488</v>
      </c>
      <c r="HG108" s="277">
        <f>SUM($EZ108:FS108)</f>
        <v>0.99693295594007425</v>
      </c>
      <c r="HH108" s="74">
        <f t="shared" si="644"/>
        <v>0</v>
      </c>
      <c r="HI108" s="276">
        <f t="shared" si="400"/>
        <v>7.2947721712505693</v>
      </c>
      <c r="HJ108" s="276">
        <f t="shared" si="401"/>
        <v>14.583682041510928</v>
      </c>
      <c r="HK108" s="276">
        <f t="shared" si="402"/>
        <v>21.866734321904616</v>
      </c>
      <c r="HL108" s="276">
        <f t="shared" si="403"/>
        <v>29.143933719769176</v>
      </c>
      <c r="HM108" s="276">
        <f t="shared" si="404"/>
        <v>49.762553812264223</v>
      </c>
      <c r="HN108" s="276">
        <f t="shared" si="405"/>
        <v>65.674281441699137</v>
      </c>
      <c r="HO108" s="276">
        <f t="shared" si="406"/>
        <v>81.57775812108936</v>
      </c>
      <c r="HP108" s="276">
        <f t="shared" si="407"/>
        <v>97.472988128925465</v>
      </c>
      <c r="HQ108" s="276">
        <f t="shared" si="408"/>
        <v>113.35997574147943</v>
      </c>
      <c r="HR108" s="276">
        <f t="shared" si="409"/>
        <v>137.62383203684212</v>
      </c>
      <c r="HS108" s="276">
        <f t="shared" si="410"/>
        <v>155.22673425438543</v>
      </c>
      <c r="HT108" s="276">
        <f t="shared" si="411"/>
        <v>172.81868355937567</v>
      </c>
      <c r="HU108" s="276">
        <f t="shared" si="412"/>
        <v>190.39968676695565</v>
      </c>
      <c r="HV108" s="276">
        <f t="shared" si="413"/>
        <v>207.96975068802772</v>
      </c>
      <c r="HW108" s="276">
        <f t="shared" si="414"/>
        <v>182.17369063724195</v>
      </c>
      <c r="HX108" s="276">
        <f t="shared" si="415"/>
        <v>198.8273298230867</v>
      </c>
      <c r="HY108" s="276">
        <f t="shared" si="416"/>
        <v>215.44731523118429</v>
      </c>
      <c r="HZ108" s="276">
        <f t="shared" si="417"/>
        <v>232.03371486929831</v>
      </c>
      <c r="IA108" s="277">
        <f t="shared" si="418"/>
        <v>248.58659660776183</v>
      </c>
      <c r="IB108" s="276">
        <f t="shared" si="419"/>
        <v>0</v>
      </c>
      <c r="IC108" s="276">
        <f t="shared" si="420"/>
        <v>8.6975753711217667</v>
      </c>
      <c r="ID108" s="276">
        <f t="shared" si="421"/>
        <v>17.388837276753414</v>
      </c>
      <c r="IE108" s="276">
        <f t="shared" si="422"/>
        <v>26.073790299763704</v>
      </c>
      <c r="IF108" s="276">
        <f t="shared" si="423"/>
        <v>34.752439019694755</v>
      </c>
      <c r="IG108" s="276">
        <f t="shared" si="424"/>
        <v>55.432806820563698</v>
      </c>
      <c r="IH108" s="276">
        <f t="shared" si="425"/>
        <v>73.547642070315291</v>
      </c>
      <c r="II108" s="276">
        <f t="shared" si="426"/>
        <v>91.656371081267324</v>
      </c>
      <c r="IJ108" s="276">
        <f t="shared" si="427"/>
        <v>109.75899591174117</v>
      </c>
      <c r="IK108" s="276">
        <f t="shared" si="428"/>
        <v>127.85551861936433</v>
      </c>
      <c r="IL108" s="276">
        <f t="shared" si="429"/>
        <v>133.48238751548035</v>
      </c>
      <c r="IM108" s="276">
        <f t="shared" si="430"/>
        <v>146.17667692504156</v>
      </c>
      <c r="IN108" s="276">
        <f t="shared" si="431"/>
        <v>158.86570001116752</v>
      </c>
      <c r="IO108" s="276">
        <f t="shared" si="432"/>
        <v>171.54945895863295</v>
      </c>
      <c r="IP108" s="276">
        <f t="shared" si="433"/>
        <v>184.2279559513062</v>
      </c>
      <c r="IQ108" s="276">
        <f t="shared" si="434"/>
        <v>158.25755664406557</v>
      </c>
      <c r="IR108" s="276">
        <f t="shared" si="435"/>
        <v>172.91384808224328</v>
      </c>
      <c r="IS108" s="276">
        <f t="shared" si="436"/>
        <v>187.56215967677642</v>
      </c>
      <c r="IT108" s="276">
        <f t="shared" si="437"/>
        <v>202.20249577241381</v>
      </c>
      <c r="IU108" s="277">
        <f t="shared" si="438"/>
        <v>216.83486071153868</v>
      </c>
      <c r="IV108" s="74">
        <f t="shared" si="261"/>
        <v>40.355379522763769</v>
      </c>
      <c r="IW108" s="275">
        <f t="shared" si="262"/>
        <v>219.35250308434988</v>
      </c>
      <c r="IX108" s="275">
        <f t="shared" si="263"/>
        <v>461.61226055876551</v>
      </c>
      <c r="IY108" s="275">
        <f t="shared" si="264"/>
        <v>732.534796463509</v>
      </c>
      <c r="IZ108" s="275">
        <f t="shared" si="265"/>
        <v>240.44004772195976</v>
      </c>
      <c r="JA108" s="275">
        <f t="shared" si="266"/>
        <v>363.46373490734709</v>
      </c>
      <c r="JB108" s="74">
        <f t="shared" si="267"/>
        <v>50.549518001094981</v>
      </c>
      <c r="JC108" s="275">
        <f t="shared" si="268"/>
        <v>279.62212362894957</v>
      </c>
      <c r="JD108" s="275">
        <f t="shared" si="269"/>
        <v>546.56585784634433</v>
      </c>
      <c r="JE108" s="275">
        <f t="shared" si="270"/>
        <v>828.65903836284997</v>
      </c>
      <c r="JF108" s="275">
        <f t="shared" si="271"/>
        <v>292.2458331587963</v>
      </c>
      <c r="JG108" s="275">
        <f t="shared" si="272"/>
        <v>426.3491344598097</v>
      </c>
      <c r="JH108" s="524">
        <f t="shared" si="273"/>
        <v>1246.4648072505584</v>
      </c>
      <c r="JI108" s="525">
        <f t="shared" si="274"/>
        <v>2281.9833208793393</v>
      </c>
      <c r="JJ108" s="524">
        <f t="shared" si="275"/>
        <v>1245.0955454719312</v>
      </c>
      <c r="JK108" s="525">
        <f t="shared" si="276"/>
        <v>2146.2456765107631</v>
      </c>
      <c r="JL108" s="524">
        <f t="shared" si="277"/>
        <v>2491.5603527224894</v>
      </c>
      <c r="JM108" s="525">
        <f t="shared" si="278"/>
        <v>4428.2289973901024</v>
      </c>
      <c r="JN108" s="7">
        <f t="shared" si="439"/>
        <v>1.2543761695919446</v>
      </c>
      <c r="JO108" s="7">
        <f t="shared" si="440"/>
        <v>3.8398535953932194</v>
      </c>
    </row>
    <row r="109" spans="1:275" s="3" customFormat="1" ht="13.5" customHeight="1" x14ac:dyDescent="0.2">
      <c r="A109" s="3" t="str">
        <f>'2021 estimates'!B109</f>
        <v>Kyrgyzstan</v>
      </c>
      <c r="B109" s="3" t="str">
        <f>VLOOKUP(A109,'2021 estimates'!$B$4:$C$218,2)</f>
        <v>EUR</v>
      </c>
      <c r="C109" s="371" t="str">
        <f>VLOOKUP(A109,'2021 estimates'!$B$4:$F$218,4,FALSE)</f>
        <v>Europe &amp; Central Asia</v>
      </c>
      <c r="D109" s="695">
        <f>'2021 estimates'!Q109</f>
        <v>16.361929983581401</v>
      </c>
      <c r="E109" s="4">
        <f>'2021 estimates'!R109</f>
        <v>4.9105146225589618</v>
      </c>
      <c r="F109" s="47">
        <f>1000*'2021 estimates'!G109/5</f>
        <v>75275.399999999994</v>
      </c>
      <c r="G109" s="47">
        <f t="shared" si="279"/>
        <v>75275.399999999994</v>
      </c>
      <c r="H109" s="47">
        <f>1000*'2021 estimates'!H109/5</f>
        <v>80962.600000000006</v>
      </c>
      <c r="I109" s="47">
        <f>1000*'2021 estimates'!I109/5</f>
        <v>64830.2</v>
      </c>
      <c r="J109" s="47">
        <f>1000*'2021 estimates'!J109/5</f>
        <v>51958.000000000007</v>
      </c>
      <c r="K109" s="47">
        <f>1000*'2021 estimates'!K109/5</f>
        <v>71404.800000000003</v>
      </c>
      <c r="L109" s="73">
        <f t="shared" si="280"/>
        <v>71404.800000000003</v>
      </c>
      <c r="M109" s="47">
        <f>1000*'2021 estimates'!L109/5</f>
        <v>76970.600000000006</v>
      </c>
      <c r="N109" s="47">
        <f>1000*'2021 estimates'!M109/5</f>
        <v>62150.8</v>
      </c>
      <c r="O109" s="47">
        <f>1000*'2021 estimates'!N109/5</f>
        <v>50009.4</v>
      </c>
      <c r="P109" s="22">
        <v>0</v>
      </c>
      <c r="Q109" s="124">
        <f>IF('2021 estimates'!AD109&lt;&gt;"",'2021 estimates'!AD109*5/4,IF('2021 estimates'!AL109&lt;&gt;"",'2021 estimates'!AL109*15/14,'2021 estimates'!AN109*15/14))/100000</f>
        <v>1.375E-5</v>
      </c>
      <c r="R109" s="124">
        <f>IF('2021 estimates'!AE109&lt;&gt;"",'2021 estimates'!AE109,IF('2021 estimates'!AL109&lt;&gt;"",'2021 estimates'!AL109*15/14,'2021 estimates'!AN109*15/14))/100000</f>
        <v>1.98E-5</v>
      </c>
      <c r="S109" s="124">
        <f>IF('2021 estimates'!AF109&lt;&gt;"",'2021 estimates'!AF109,IF('2021 estimates'!AL109&lt;&gt;"",'2021 estimates'!AL109*15/14,'2021 estimates'!AN109*15/14))/100000</f>
        <v>2.6800000000000001E-5</v>
      </c>
      <c r="T109" s="124">
        <f>IF('2021 estimates'!AG109&lt;&gt;"",'2021 estimates'!AG109,'2021 estimates'!$AP109)/100000</f>
        <v>1.4299999999999999E-5</v>
      </c>
      <c r="U109" s="22">
        <v>0</v>
      </c>
      <c r="V109" s="124">
        <f>IF('2021 estimates'!AH109&lt;&gt;"",'2021 estimates'!AH109*5/4,IF('2021 estimates'!AM109&lt;&gt;"",'2021 estimates'!AM109*15/14,'2021 estimates'!AN109*15/14))/100000</f>
        <v>1.375E-5</v>
      </c>
      <c r="W109" s="124">
        <f>IF('2021 estimates'!AI109&lt;&gt;"",'2021 estimates'!AI109,IF('2021 estimates'!AM109&lt;&gt;"",'2021 estimates'!AM109*15/14,'2021 estimates'!AN109*15/14))/100000</f>
        <v>1.98E-5</v>
      </c>
      <c r="X109" s="124">
        <f>IF('2021 estimates'!AJ109&lt;&gt;"",'2021 estimates'!AJ109,IF('2021 estimates'!AM109&lt;&gt;"",'2021 estimates'!AM109*15/14,'2021 estimates'!AN109*15/14))/100000</f>
        <v>2.6800000000000001E-5</v>
      </c>
      <c r="Y109" s="124">
        <f>IF('2021 estimates'!AK109&lt;&gt;"",'2021 estimates'!AK109,'2021 estimates'!$AQ109)/100000</f>
        <v>1.4299999999999999E-5</v>
      </c>
      <c r="Z109" s="81">
        <f>VLOOKUP($A109,'Mortality-WHO Global Health Obs'!$B$3:$Q$218,7,FALSE)</f>
        <v>2.0109999999999999E-2</v>
      </c>
      <c r="AA109" s="82">
        <f>VLOOKUP($A109,'Mortality-WHO Global Health Obs'!$B$3:$Q$218,9,FALSE)</f>
        <v>5.9999999999999995E-4</v>
      </c>
      <c r="AB109" s="82">
        <f>VLOOKUP($A109,'Mortality-WHO Global Health Obs'!$B$3:$Q$218,11,FALSE)</f>
        <v>3.1E-4</v>
      </c>
      <c r="AC109" s="82">
        <f>VLOOKUP($A109,'Mortality-WHO Global Health Obs'!$B$3:$Q$218,13,FALSE)</f>
        <v>3.2000000000000003E-4</v>
      </c>
      <c r="AD109" s="82">
        <f>VLOOKUP($A109,'Mortality-WHO Global Health Obs'!$B$3:$Q$218,15,FALSE)</f>
        <v>7.9000000000000001E-4</v>
      </c>
      <c r="AE109" s="81">
        <f>VLOOKUP($A109,'Mortality-WHO Global Health Obs'!$B$3:$Q$218,8,FALSE)</f>
        <v>1.6670000000000001E-2</v>
      </c>
      <c r="AF109" s="82">
        <f>VLOOKUP($A109,'Mortality-WHO Global Health Obs'!$B$3:$Q$218,10,FALSE)</f>
        <v>5.4000000000000001E-4</v>
      </c>
      <c r="AG109" s="82">
        <f>VLOOKUP($A109,'Mortality-WHO Global Health Obs'!$B$3:$Q$218,12,FALSE)</f>
        <v>2.5000000000000001E-4</v>
      </c>
      <c r="AH109" s="82">
        <f>VLOOKUP($A109,'Mortality-WHO Global Health Obs'!$B$3:$Q$218,14,FALSE)</f>
        <v>2.0000000000000001E-4</v>
      </c>
      <c r="AI109" s="82">
        <f>VLOOKUP($A109,'Mortality-WHO Global Health Obs'!$B$3:$Q$218,16,FALSE)</f>
        <v>4.6000000000000001E-4</v>
      </c>
      <c r="AJ109" s="81">
        <f t="shared" si="281"/>
        <v>9.8750449059660725E-2</v>
      </c>
      <c r="AK109" s="82">
        <f t="shared" si="281"/>
        <v>2.9463087735353767E-3</v>
      </c>
      <c r="AL109" s="82">
        <f t="shared" si="281"/>
        <v>1.5222595329932782E-3</v>
      </c>
      <c r="AM109" s="82">
        <f t="shared" si="281"/>
        <v>1.5713646792188678E-3</v>
      </c>
      <c r="AN109" s="82">
        <f t="shared" si="281"/>
        <v>3.8793065518215797E-3</v>
      </c>
      <c r="AO109" s="81">
        <f t="shared" si="257"/>
        <v>8.1858278758057901E-2</v>
      </c>
      <c r="AP109" s="82">
        <f t="shared" si="257"/>
        <v>2.6516778961818395E-3</v>
      </c>
      <c r="AQ109" s="82">
        <f t="shared" si="257"/>
        <v>1.2276286556397406E-3</v>
      </c>
      <c r="AR109" s="82">
        <f t="shared" si="257"/>
        <v>9.8210292451179231E-4</v>
      </c>
      <c r="AS109" s="82">
        <f t="shared" si="257"/>
        <v>2.2588367263771227E-3</v>
      </c>
      <c r="AT109" s="272">
        <f t="shared" si="258"/>
        <v>0</v>
      </c>
      <c r="AU109" s="266">
        <f t="shared" si="248"/>
        <v>1.0350367499999999</v>
      </c>
      <c r="AV109" s="266">
        <f t="shared" si="249"/>
        <v>1.6030594800000002</v>
      </c>
      <c r="AW109" s="266">
        <f t="shared" si="250"/>
        <v>1.7374493600000001</v>
      </c>
      <c r="AX109" s="266">
        <f t="shared" si="251"/>
        <v>0.74299939999999998</v>
      </c>
      <c r="AY109" s="272">
        <f t="shared" si="259"/>
        <v>0</v>
      </c>
      <c r="AZ109" s="266">
        <f t="shared" si="252"/>
        <v>0.98181600000000002</v>
      </c>
      <c r="BA109" s="266">
        <f t="shared" si="253"/>
        <v>1.5240178800000002</v>
      </c>
      <c r="BB109" s="266">
        <f t="shared" si="254"/>
        <v>1.6656414400000001</v>
      </c>
      <c r="BC109" s="266">
        <f t="shared" si="255"/>
        <v>0.71513441999999994</v>
      </c>
      <c r="BD109" s="74">
        <f t="shared" si="260"/>
        <v>0</v>
      </c>
      <c r="BE109" s="515">
        <f t="shared" si="282"/>
        <v>0</v>
      </c>
      <c r="BF109" s="515">
        <f t="shared" si="283"/>
        <v>1.0335142250869125</v>
      </c>
      <c r="BG109" s="515">
        <f t="shared" si="284"/>
        <v>2.0639878795743272</v>
      </c>
      <c r="BH109" s="515">
        <f t="shared" si="285"/>
        <v>3.0914299087378341</v>
      </c>
      <c r="BI109" s="515">
        <f t="shared" si="286"/>
        <v>4.4268094887995053</v>
      </c>
      <c r="BJ109" s="515">
        <f t="shared" si="287"/>
        <v>6.0219161342415939</v>
      </c>
      <c r="BK109" s="515">
        <f t="shared" si="288"/>
        <v>7.6145964605987331</v>
      </c>
      <c r="BL109" s="515">
        <f t="shared" si="289"/>
        <v>9.2048541585484838</v>
      </c>
      <c r="BM109" s="515">
        <f t="shared" si="290"/>
        <v>10.792692913154509</v>
      </c>
      <c r="BN109" s="515">
        <f t="shared" si="291"/>
        <v>9.9116846801671965</v>
      </c>
      <c r="BO109" s="515">
        <f t="shared" si="292"/>
        <v>11.632207388125609</v>
      </c>
      <c r="BP109" s="515">
        <f t="shared" si="293"/>
        <v>13.350028650504889</v>
      </c>
      <c r="BQ109" s="515">
        <f t="shared" si="294"/>
        <v>15.065152708927762</v>
      </c>
      <c r="BR109" s="515">
        <f t="shared" si="295"/>
        <v>16.77758379835705</v>
      </c>
      <c r="BS109" s="515">
        <f t="shared" si="296"/>
        <v>14.816620833366864</v>
      </c>
      <c r="BT109" s="515">
        <f t="shared" si="297"/>
        <v>15.500814993395018</v>
      </c>
      <c r="BU109" s="515">
        <f t="shared" si="298"/>
        <v>16.18236009611029</v>
      </c>
      <c r="BV109" s="515">
        <f t="shared" si="299"/>
        <v>16.86126639811097</v>
      </c>
      <c r="BW109" s="516">
        <f t="shared" si="300"/>
        <v>17.537544116283925</v>
      </c>
      <c r="BX109" s="515">
        <v>0</v>
      </c>
      <c r="BY109" s="515">
        <f t="shared" si="301"/>
        <v>0</v>
      </c>
      <c r="BZ109" s="515">
        <f t="shared" si="302"/>
        <v>0.98051599446704718</v>
      </c>
      <c r="CA109" s="515">
        <f t="shared" si="303"/>
        <v>1.9584354204977359</v>
      </c>
      <c r="CB109" s="515">
        <f t="shared" si="304"/>
        <v>2.9337651542345085</v>
      </c>
      <c r="CC109" s="515">
        <f t="shared" si="305"/>
        <v>4.2110134987233838</v>
      </c>
      <c r="CD109" s="515">
        <f t="shared" si="306"/>
        <v>5.7289300996912118</v>
      </c>
      <c r="CE109" s="515">
        <f t="shared" si="307"/>
        <v>7.2449844060798005</v>
      </c>
      <c r="CF109" s="515">
        <f t="shared" si="308"/>
        <v>8.7591787026926067</v>
      </c>
      <c r="CG109" s="515">
        <f t="shared" si="309"/>
        <v>10.271515271529923</v>
      </c>
      <c r="CH109" s="515">
        <f t="shared" si="310"/>
        <v>9.5135090716066308</v>
      </c>
      <c r="CI109" s="515">
        <f t="shared" si="311"/>
        <v>11.168994338880124</v>
      </c>
      <c r="CJ109" s="515">
        <f t="shared" si="312"/>
        <v>12.822854547349261</v>
      </c>
      <c r="CK109" s="515">
        <f t="shared" si="313"/>
        <v>14.475091292205596</v>
      </c>
      <c r="CL109" s="515">
        <f t="shared" si="314"/>
        <v>16.125706167074814</v>
      </c>
      <c r="CM109" s="515">
        <f t="shared" si="315"/>
        <v>14.302343982508587</v>
      </c>
      <c r="CN109" s="515">
        <f t="shared" si="316"/>
        <v>14.984401428507528</v>
      </c>
      <c r="CO109" s="515">
        <f t="shared" si="317"/>
        <v>15.664919956834167</v>
      </c>
      <c r="CP109" s="515">
        <f t="shared" si="318"/>
        <v>16.34390303972917</v>
      </c>
      <c r="CQ109" s="516">
        <f t="shared" si="319"/>
        <v>17.021354141598835</v>
      </c>
      <c r="CR109" s="515">
        <f t="shared" si="320"/>
        <v>0</v>
      </c>
      <c r="CS109" s="515">
        <f t="shared" si="321"/>
        <v>0.51751837499999997</v>
      </c>
      <c r="CT109" s="515">
        <f t="shared" si="322"/>
        <v>1.5510326000869123</v>
      </c>
      <c r="CU109" s="515">
        <f t="shared" si="323"/>
        <v>2.581506254574327</v>
      </c>
      <c r="CV109" s="515">
        <f t="shared" si="324"/>
        <v>3.6089482837378339</v>
      </c>
      <c r="CW109" s="515">
        <f t="shared" si="325"/>
        <v>5.2283392287995056</v>
      </c>
      <c r="CX109" s="515">
        <f t="shared" si="326"/>
        <v>6.8234458742415942</v>
      </c>
      <c r="CY109" s="515">
        <f t="shared" si="327"/>
        <v>8.4161262005987325</v>
      </c>
      <c r="CZ109" s="515">
        <f t="shared" si="328"/>
        <v>10.006383898548483</v>
      </c>
      <c r="DA109" s="515">
        <f t="shared" si="329"/>
        <v>11.594222653154509</v>
      </c>
      <c r="DB109" s="515">
        <f t="shared" si="330"/>
        <v>10.780409360167196</v>
      </c>
      <c r="DC109" s="515">
        <f t="shared" si="331"/>
        <v>12.500932068125609</v>
      </c>
      <c r="DD109" s="515">
        <f t="shared" si="332"/>
        <v>14.218753330504889</v>
      </c>
      <c r="DE109" s="515">
        <f t="shared" si="333"/>
        <v>15.933877388927762</v>
      </c>
      <c r="DF109" s="515">
        <f t="shared" si="334"/>
        <v>17.646308478357049</v>
      </c>
      <c r="DG109" s="515">
        <f t="shared" si="335"/>
        <v>15.188120533366863</v>
      </c>
      <c r="DH109" s="515">
        <f t="shared" si="336"/>
        <v>15.872314693395017</v>
      </c>
      <c r="DI109" s="515">
        <f t="shared" si="337"/>
        <v>16.553859796110292</v>
      </c>
      <c r="DJ109" s="515">
        <f t="shared" si="338"/>
        <v>17.232766098110972</v>
      </c>
      <c r="DK109" s="516">
        <f t="shared" si="339"/>
        <v>17.909043816283926</v>
      </c>
      <c r="DL109" s="515">
        <f t="shared" si="340"/>
        <v>0</v>
      </c>
      <c r="DM109" s="515">
        <f t="shared" si="341"/>
        <v>0.49090800000000001</v>
      </c>
      <c r="DN109" s="515">
        <f t="shared" si="342"/>
        <v>1.4714239944670471</v>
      </c>
      <c r="DO109" s="515">
        <f t="shared" si="343"/>
        <v>2.449343420497736</v>
      </c>
      <c r="DP109" s="515">
        <f t="shared" si="344"/>
        <v>3.4246731542345086</v>
      </c>
      <c r="DQ109" s="515">
        <f t="shared" si="345"/>
        <v>4.9730224387233841</v>
      </c>
      <c r="DR109" s="515">
        <f t="shared" si="346"/>
        <v>6.4909390396912121</v>
      </c>
      <c r="DS109" s="515">
        <f t="shared" si="347"/>
        <v>8.0069933460798008</v>
      </c>
      <c r="DT109" s="515">
        <f t="shared" si="348"/>
        <v>9.5211876426926061</v>
      </c>
      <c r="DU109" s="515">
        <f t="shared" si="349"/>
        <v>11.033524211529922</v>
      </c>
      <c r="DV109" s="515">
        <f t="shared" si="350"/>
        <v>10.346329791606632</v>
      </c>
      <c r="DW109" s="515">
        <f t="shared" si="351"/>
        <v>12.001815058880124</v>
      </c>
      <c r="DX109" s="515">
        <f t="shared" si="352"/>
        <v>13.655675267349261</v>
      </c>
      <c r="DY109" s="515">
        <f t="shared" si="353"/>
        <v>15.307912012205596</v>
      </c>
      <c r="DZ109" s="515">
        <f t="shared" si="354"/>
        <v>16.958526887074814</v>
      </c>
      <c r="EA109" s="515">
        <f t="shared" si="355"/>
        <v>14.659911192508586</v>
      </c>
      <c r="EB109" s="515">
        <f t="shared" si="356"/>
        <v>15.341968638507527</v>
      </c>
      <c r="EC109" s="515">
        <f t="shared" si="357"/>
        <v>16.022487166834168</v>
      </c>
      <c r="ED109" s="515">
        <f t="shared" si="358"/>
        <v>16.701470249729169</v>
      </c>
      <c r="EE109" s="516">
        <f t="shared" si="359"/>
        <v>17.378921351598834</v>
      </c>
      <c r="EF109" s="276">
        <f t="shared" si="360"/>
        <v>0</v>
      </c>
      <c r="EG109" s="276">
        <f t="shared" si="361"/>
        <v>1.5225249130874435E-3</v>
      </c>
      <c r="EH109" s="276">
        <f t="shared" si="362"/>
        <v>4.5630955125856507E-3</v>
      </c>
      <c r="EI109" s="276">
        <f t="shared" si="363"/>
        <v>7.5947208364929445E-3</v>
      </c>
      <c r="EJ109" s="276">
        <f t="shared" si="364"/>
        <v>1.0617427201565595E-2</v>
      </c>
      <c r="EK109" s="276">
        <f t="shared" si="365"/>
        <v>7.9528345579113879E-3</v>
      </c>
      <c r="EL109" s="276">
        <f t="shared" si="366"/>
        <v>1.0379153642860803E-2</v>
      </c>
      <c r="EM109" s="276">
        <f t="shared" si="367"/>
        <v>1.2801782050250312E-2</v>
      </c>
      <c r="EN109" s="276">
        <f t="shared" si="368"/>
        <v>1.5220725393975029E-2</v>
      </c>
      <c r="EO109" s="276">
        <f t="shared" si="369"/>
        <v>1.7635989279390758E-2</v>
      </c>
      <c r="EP109" s="276">
        <f t="shared" si="370"/>
        <v>1.6926652041586662E-2</v>
      </c>
      <c r="EQ109" s="276">
        <f t="shared" si="371"/>
        <v>1.9628097620718994E-2</v>
      </c>
      <c r="ER109" s="276">
        <f t="shared" si="372"/>
        <v>2.232530157712629E-2</v>
      </c>
      <c r="ES109" s="276">
        <f t="shared" si="373"/>
        <v>2.5018270570710748E-2</v>
      </c>
      <c r="ET109" s="276">
        <f t="shared" si="374"/>
        <v>2.7707011250917644E-2</v>
      </c>
      <c r="EU109" s="276">
        <f t="shared" si="375"/>
        <v>5.8805239971846703E-2</v>
      </c>
      <c r="EV109" s="276">
        <f t="shared" si="376"/>
        <v>6.1454297284724943E-2</v>
      </c>
      <c r="EW109" s="276">
        <f t="shared" si="377"/>
        <v>6.4093097999320281E-2</v>
      </c>
      <c r="EX109" s="276">
        <f t="shared" si="378"/>
        <v>6.6721681827045465E-2</v>
      </c>
      <c r="EY109" s="277">
        <f t="shared" si="379"/>
        <v>6.9340088325558935E-2</v>
      </c>
      <c r="EZ109" s="276">
        <f t="shared" si="380"/>
        <v>0</v>
      </c>
      <c r="FA109" s="276">
        <f t="shared" si="381"/>
        <v>1.3000055329528192E-3</v>
      </c>
      <c r="FB109" s="276">
        <f t="shared" si="382"/>
        <v>3.8965739693113568E-3</v>
      </c>
      <c r="FC109" s="276">
        <f t="shared" si="383"/>
        <v>6.4862662632278155E-3</v>
      </c>
      <c r="FD109" s="276">
        <f t="shared" si="384"/>
        <v>9.0691006238640334E-3</v>
      </c>
      <c r="FE109" s="276">
        <f t="shared" si="385"/>
        <v>6.1012790321724785E-3</v>
      </c>
      <c r="FF109" s="276">
        <f t="shared" si="386"/>
        <v>7.9635736114120927E-3</v>
      </c>
      <c r="FG109" s="276">
        <f t="shared" si="387"/>
        <v>9.8235833871930366E-3</v>
      </c>
      <c r="FH109" s="276">
        <f t="shared" si="388"/>
        <v>1.1681311162684529E-2</v>
      </c>
      <c r="FI109" s="276">
        <f t="shared" si="389"/>
        <v>1.3536759737616654E-2</v>
      </c>
      <c r="FJ109" s="276">
        <f t="shared" si="390"/>
        <v>1.0156172726507838E-2</v>
      </c>
      <c r="FK109" s="276">
        <f t="shared" si="391"/>
        <v>1.1781231530863591E-2</v>
      </c>
      <c r="FL109" s="276">
        <f t="shared" si="392"/>
        <v>1.3404695143664446E-2</v>
      </c>
      <c r="FM109" s="276">
        <f t="shared" si="393"/>
        <v>1.5026565130783641E-2</v>
      </c>
      <c r="FN109" s="276">
        <f t="shared" si="394"/>
        <v>1.664684305655733E-2</v>
      </c>
      <c r="FO109" s="276">
        <f t="shared" si="395"/>
        <v>3.3076974001058565E-2</v>
      </c>
      <c r="FP109" s="276">
        <f t="shared" si="396"/>
        <v>3.4615891673360974E-2</v>
      </c>
      <c r="FQ109" s="276">
        <f t="shared" si="397"/>
        <v>3.6151337104995074E-2</v>
      </c>
      <c r="FR109" s="276">
        <f t="shared" si="398"/>
        <v>3.768331813033398E-2</v>
      </c>
      <c r="FS109" s="277">
        <f t="shared" si="399"/>
        <v>3.9211842566074226E-2</v>
      </c>
      <c r="FT109" s="74">
        <f>SUM($EF109:EF109)</f>
        <v>0</v>
      </c>
      <c r="FU109" s="276">
        <f>SUM($EF109:EG109)</f>
        <v>1.5225249130874435E-3</v>
      </c>
      <c r="FV109" s="276">
        <f>SUM($EF109:EH109)</f>
        <v>6.0856204256730939E-3</v>
      </c>
      <c r="FW109" s="276">
        <f>SUM($EF109:EI109)</f>
        <v>1.3680341262166038E-2</v>
      </c>
      <c r="FX109" s="276">
        <f>SUM($EF109:EJ109)</f>
        <v>2.4297768463731634E-2</v>
      </c>
      <c r="FY109" s="276">
        <f>SUM($EF109:EK109)</f>
        <v>3.2250603021643023E-2</v>
      </c>
      <c r="FZ109" s="276">
        <f>SUM($EF109:EL109)</f>
        <v>4.2629756664503825E-2</v>
      </c>
      <c r="GA109" s="276">
        <f>SUM($EF109:EM109)</f>
        <v>5.5431538714754133E-2</v>
      </c>
      <c r="GB109" s="276">
        <f>SUM($EF109:EN109)</f>
        <v>7.0652264108729157E-2</v>
      </c>
      <c r="GC109" s="276">
        <f>SUM($EF109:EO109)</f>
        <v>8.8288253388119908E-2</v>
      </c>
      <c r="GD109" s="276">
        <f>SUM($EF109:EP109)</f>
        <v>0.10521490542970657</v>
      </c>
      <c r="GE109" s="276">
        <f>SUM($EF109:EQ109)</f>
        <v>0.12484300305042556</v>
      </c>
      <c r="GF109" s="276">
        <f>SUM($EF109:ER109)</f>
        <v>0.14716830462755184</v>
      </c>
      <c r="GG109" s="276">
        <f>SUM($EF109:ES109)</f>
        <v>0.17218657519826258</v>
      </c>
      <c r="GH109" s="276">
        <f>SUM($EF109:ET109)</f>
        <v>0.19989358644918023</v>
      </c>
      <c r="GI109" s="276">
        <f>SUM($EF109:EU109)</f>
        <v>0.25869882642102693</v>
      </c>
      <c r="GJ109" s="276">
        <f>SUM($EF109:EV109)</f>
        <v>0.32015312370575189</v>
      </c>
      <c r="GK109" s="276">
        <f>SUM($EF109:EW109)</f>
        <v>0.38424622170507217</v>
      </c>
      <c r="GL109" s="276">
        <f>SUM($EF109:EX109)</f>
        <v>0.45096790353211763</v>
      </c>
      <c r="GM109" s="276">
        <f>SUM($EF109:EY109)</f>
        <v>0.52030799185767651</v>
      </c>
      <c r="GN109" s="74">
        <f>SUM($EZ109:EZ109)</f>
        <v>0</v>
      </c>
      <c r="GO109" s="276">
        <f>SUM($EZ109:FA109)</f>
        <v>1.3000055329528192E-3</v>
      </c>
      <c r="GP109" s="276">
        <f>SUM($EZ109:FB109)</f>
        <v>5.1965795022641762E-3</v>
      </c>
      <c r="GQ109" s="276">
        <f>SUM($EZ109:FC109)</f>
        <v>1.1682845765491992E-2</v>
      </c>
      <c r="GR109" s="276">
        <f>SUM($EZ109:FD109)</f>
        <v>2.0751946389356027E-2</v>
      </c>
      <c r="GS109" s="276">
        <f>SUM($EZ109:FE109)</f>
        <v>2.6853225421528504E-2</v>
      </c>
      <c r="GT109" s="276">
        <f>SUM($EZ109:FF109)</f>
        <v>3.4816799032940597E-2</v>
      </c>
      <c r="GU109" s="276">
        <f>SUM($EZ109:FG109)</f>
        <v>4.4640382420133635E-2</v>
      </c>
      <c r="GV109" s="276">
        <f>SUM($EZ109:FH109)</f>
        <v>5.6321693582818161E-2</v>
      </c>
      <c r="GW109" s="276">
        <f>SUM($EZ109:FI109)</f>
        <v>6.9858453320434818E-2</v>
      </c>
      <c r="GX109" s="276">
        <f>SUM($EZ109:FJ109)</f>
        <v>8.001462604694265E-2</v>
      </c>
      <c r="GY109" s="276">
        <f>SUM($EZ109:FK109)</f>
        <v>9.1795857577806242E-2</v>
      </c>
      <c r="GZ109" s="276">
        <f>SUM($EZ109:FL109)</f>
        <v>0.10520055272147069</v>
      </c>
      <c r="HA109" s="276">
        <f>SUM($EZ109:FM109)</f>
        <v>0.12022711785225433</v>
      </c>
      <c r="HB109" s="276">
        <f>SUM($EZ109:FN109)</f>
        <v>0.13687396090881165</v>
      </c>
      <c r="HC109" s="276">
        <f>SUM($EZ109:FO109)</f>
        <v>0.16995093490987023</v>
      </c>
      <c r="HD109" s="276">
        <f>SUM($EZ109:FP109)</f>
        <v>0.20456682658323122</v>
      </c>
      <c r="HE109" s="276">
        <f>SUM($EZ109:FQ109)</f>
        <v>0.24071816368822629</v>
      </c>
      <c r="HF109" s="276">
        <f>SUM($EZ109:FR109)</f>
        <v>0.27840148181856028</v>
      </c>
      <c r="HG109" s="277">
        <f>SUM($EZ109:FS109)</f>
        <v>0.31761332438463452</v>
      </c>
      <c r="HH109" s="74">
        <f t="shared" si="644"/>
        <v>0</v>
      </c>
      <c r="HI109" s="276">
        <f t="shared" si="400"/>
        <v>1.0335142250869125</v>
      </c>
      <c r="HJ109" s="276">
        <f t="shared" si="401"/>
        <v>2.0639878795743272</v>
      </c>
      <c r="HK109" s="276">
        <f t="shared" si="402"/>
        <v>3.0914299087378341</v>
      </c>
      <c r="HL109" s="276">
        <f t="shared" si="403"/>
        <v>4.1158492315362682</v>
      </c>
      <c r="HM109" s="276">
        <f t="shared" si="404"/>
        <v>6.0219161342415939</v>
      </c>
      <c r="HN109" s="276">
        <f t="shared" si="405"/>
        <v>7.6145964605987331</v>
      </c>
      <c r="HO109" s="276">
        <f t="shared" si="406"/>
        <v>9.2048541585484838</v>
      </c>
      <c r="HP109" s="276">
        <f t="shared" si="407"/>
        <v>10.792692913154509</v>
      </c>
      <c r="HQ109" s="276">
        <f t="shared" si="408"/>
        <v>12.378116403875119</v>
      </c>
      <c r="HR109" s="276">
        <f t="shared" si="409"/>
        <v>11.632207388125609</v>
      </c>
      <c r="HS109" s="276">
        <f t="shared" si="410"/>
        <v>13.350028650504889</v>
      </c>
      <c r="HT109" s="276">
        <f t="shared" si="411"/>
        <v>15.065152708927762</v>
      </c>
      <c r="HU109" s="276">
        <f t="shared" si="412"/>
        <v>16.77758379835705</v>
      </c>
      <c r="HV109" s="276">
        <f t="shared" si="413"/>
        <v>18.487326147106131</v>
      </c>
      <c r="HW109" s="276">
        <f t="shared" si="414"/>
        <v>15.500814993395018</v>
      </c>
      <c r="HX109" s="276">
        <f t="shared" si="415"/>
        <v>16.18236009611029</v>
      </c>
      <c r="HY109" s="276">
        <f t="shared" si="416"/>
        <v>16.86126639811097</v>
      </c>
      <c r="HZ109" s="276">
        <f t="shared" si="417"/>
        <v>17.537544116283925</v>
      </c>
      <c r="IA109" s="277">
        <f t="shared" si="418"/>
        <v>18.211203427958363</v>
      </c>
      <c r="IB109" s="276">
        <f t="shared" si="419"/>
        <v>0</v>
      </c>
      <c r="IC109" s="276">
        <f t="shared" si="420"/>
        <v>0.98051599446704718</v>
      </c>
      <c r="ID109" s="276">
        <f t="shared" si="421"/>
        <v>1.9584354204977359</v>
      </c>
      <c r="IE109" s="276">
        <f t="shared" si="422"/>
        <v>2.9337651542345085</v>
      </c>
      <c r="IF109" s="276">
        <f t="shared" si="423"/>
        <v>3.9065120536106441</v>
      </c>
      <c r="IG109" s="276">
        <f t="shared" si="424"/>
        <v>5.7289300996912118</v>
      </c>
      <c r="IH109" s="276">
        <f t="shared" si="425"/>
        <v>7.2449844060798005</v>
      </c>
      <c r="II109" s="276">
        <f t="shared" si="426"/>
        <v>8.7591787026926067</v>
      </c>
      <c r="IJ109" s="276">
        <f t="shared" si="427"/>
        <v>10.271515271529923</v>
      </c>
      <c r="IK109" s="276">
        <f t="shared" si="428"/>
        <v>11.781996391792307</v>
      </c>
      <c r="IL109" s="276">
        <f t="shared" si="429"/>
        <v>11.168994338880124</v>
      </c>
      <c r="IM109" s="276">
        <f t="shared" si="430"/>
        <v>12.822854547349261</v>
      </c>
      <c r="IN109" s="276">
        <f t="shared" si="431"/>
        <v>14.475091292205596</v>
      </c>
      <c r="IO109" s="276">
        <f t="shared" si="432"/>
        <v>16.125706167074814</v>
      </c>
      <c r="IP109" s="276">
        <f t="shared" si="433"/>
        <v>17.774700764018259</v>
      </c>
      <c r="IQ109" s="276">
        <f t="shared" si="434"/>
        <v>14.984401428507528</v>
      </c>
      <c r="IR109" s="276">
        <f t="shared" si="435"/>
        <v>15.664919956834167</v>
      </c>
      <c r="IS109" s="276">
        <f t="shared" si="436"/>
        <v>16.34390303972917</v>
      </c>
      <c r="IT109" s="276">
        <f t="shared" si="437"/>
        <v>17.021354141598835</v>
      </c>
      <c r="IU109" s="277">
        <f t="shared" si="438"/>
        <v>17.697276719032757</v>
      </c>
      <c r="IV109" s="74">
        <f t="shared" si="261"/>
        <v>2.1911159898631452</v>
      </c>
      <c r="IW109" s="275">
        <f t="shared" si="262"/>
        <v>10.384182971614209</v>
      </c>
      <c r="IX109" s="275">
        <f t="shared" si="263"/>
        <v>21.910923600282576</v>
      </c>
      <c r="IY109" s="275">
        <f t="shared" si="264"/>
        <v>31.793332204689484</v>
      </c>
      <c r="IZ109" s="275">
        <f t="shared" si="265"/>
        <v>11.495407520586644</v>
      </c>
      <c r="JA109" s="275">
        <f t="shared" si="266"/>
        <v>16.569888691612356</v>
      </c>
      <c r="JB109" s="74">
        <f t="shared" si="267"/>
        <v>2.1920018250886812</v>
      </c>
      <c r="JC109" s="275">
        <f t="shared" si="268"/>
        <v>10.393868158816842</v>
      </c>
      <c r="JD109" s="275">
        <f t="shared" si="269"/>
        <v>21.958446637315124</v>
      </c>
      <c r="JE109" s="275">
        <f t="shared" si="270"/>
        <v>31.999739615928359</v>
      </c>
      <c r="JF109" s="275">
        <f t="shared" si="271"/>
        <v>11.514772207073548</v>
      </c>
      <c r="JG109" s="275">
        <f t="shared" si="272"/>
        <v>16.636014059287252</v>
      </c>
      <c r="JH109" s="524">
        <f t="shared" si="273"/>
        <v>121.30785720159983</v>
      </c>
      <c r="JI109" s="525">
        <f t="shared" si="274"/>
        <v>203.90375493616264</v>
      </c>
      <c r="JJ109" s="524">
        <f t="shared" si="275"/>
        <v>116.06383728457823</v>
      </c>
      <c r="JK109" s="525">
        <f t="shared" si="276"/>
        <v>196.07822620201864</v>
      </c>
      <c r="JL109" s="524">
        <f t="shared" si="277"/>
        <v>237.37169448617806</v>
      </c>
      <c r="JM109" s="525">
        <f t="shared" si="278"/>
        <v>399.98198113818125</v>
      </c>
      <c r="JN109" s="7">
        <f t="shared" si="439"/>
        <v>0.33676754735799186</v>
      </c>
      <c r="JO109" s="7">
        <f t="shared" si="440"/>
        <v>0.83792131624231103</v>
      </c>
    </row>
    <row r="110" spans="1:275" s="3" customFormat="1" ht="13.5" customHeight="1" x14ac:dyDescent="0.2">
      <c r="A110" s="3" t="str">
        <f>'2021 estimates'!B110</f>
        <v>Laos</v>
      </c>
      <c r="B110" s="3" t="str">
        <f>VLOOKUP(A110,'2021 estimates'!$B$4:$C$218,2)</f>
        <v>WP</v>
      </c>
      <c r="C110" s="371" t="str">
        <f>VLOOKUP(A110,'2021 estimates'!$B$4:$F$218,4,FALSE)</f>
        <v>East Asia &amp; Pacific</v>
      </c>
      <c r="D110" s="695">
        <f>'2021 estimates'!Q110</f>
        <v>36.4</v>
      </c>
      <c r="E110" s="4">
        <f>'2021 estimates'!R110</f>
        <v>18.627561220098066</v>
      </c>
      <c r="F110" s="47">
        <f>1000*'2021 estimates'!G110/5</f>
        <v>81748.800000000003</v>
      </c>
      <c r="G110" s="47">
        <f t="shared" si="279"/>
        <v>81748.800000000003</v>
      </c>
      <c r="H110" s="47">
        <f>1000*'2021 estimates'!H110/5</f>
        <v>78550.2</v>
      </c>
      <c r="I110" s="47">
        <f>1000*'2021 estimates'!I110/5</f>
        <v>77344.2</v>
      </c>
      <c r="J110" s="47">
        <f>1000*'2021 estimates'!J110/5</f>
        <v>72227.199999999997</v>
      </c>
      <c r="K110" s="47">
        <f>1000*'2021 estimates'!K110/5</f>
        <v>78562.2</v>
      </c>
      <c r="L110" s="73">
        <f t="shared" si="280"/>
        <v>78562.2</v>
      </c>
      <c r="M110" s="47">
        <f>1000*'2021 estimates'!L110/5</f>
        <v>75700.800000000003</v>
      </c>
      <c r="N110" s="47">
        <f>1000*'2021 estimates'!M110/5</f>
        <v>74743.8</v>
      </c>
      <c r="O110" s="47">
        <f>1000*'2021 estimates'!N110/5</f>
        <v>70255.199999999997</v>
      </c>
      <c r="P110" s="22">
        <v>0</v>
      </c>
      <c r="Q110" s="124">
        <f>IF('2021 estimates'!AD110&lt;&gt;"",'2021 estimates'!AD110*5/4,IF('2021 estimates'!AL110&lt;&gt;"",'2021 estimates'!AL110*15/14,'2021 estimates'!AN110*15/14))/100000</f>
        <v>1.0392857142857142E-5</v>
      </c>
      <c r="R110" s="124">
        <f>IF('2021 estimates'!AE110&lt;&gt;"",'2021 estimates'!AE110,IF('2021 estimates'!AL110&lt;&gt;"",'2021 estimates'!AL110*15/14,'2021 estimates'!AN110*15/14))/100000</f>
        <v>1.0392857142857142E-5</v>
      </c>
      <c r="S110" s="124">
        <f>IF('2021 estimates'!AF110&lt;&gt;"",'2021 estimates'!AF110,IF('2021 estimates'!AL110&lt;&gt;"",'2021 estimates'!AL110*15/14,'2021 estimates'!AN110*15/14))/100000</f>
        <v>1.0392857142857142E-5</v>
      </c>
      <c r="T110" s="124">
        <f>IF('2021 estimates'!AG110&lt;&gt;"",'2021 estimates'!AG110,'2021 estimates'!$AP110)/100000</f>
        <v>1.0831599047960483E-5</v>
      </c>
      <c r="U110" s="22">
        <v>0</v>
      </c>
      <c r="V110" s="124">
        <f>IF('2021 estimates'!AH110&lt;&gt;"",'2021 estimates'!AH110*5/4,IF('2021 estimates'!AM110&lt;&gt;"",'2021 estimates'!AM110*15/14,'2021 estimates'!AN110*15/14))/100000</f>
        <v>1.0392857142857142E-5</v>
      </c>
      <c r="W110" s="124">
        <f>IF('2021 estimates'!AI110&lt;&gt;"",'2021 estimates'!AI110,IF('2021 estimates'!AM110&lt;&gt;"",'2021 estimates'!AM110*15/14,'2021 estimates'!AN110*15/14))/100000</f>
        <v>1.0392857142857142E-5</v>
      </c>
      <c r="X110" s="124">
        <f>IF('2021 estimates'!AJ110&lt;&gt;"",'2021 estimates'!AJ110,IF('2021 estimates'!AM110&lt;&gt;"",'2021 estimates'!AM110*15/14,'2021 estimates'!AN110*15/14))/100000</f>
        <v>1.0392857142857142E-5</v>
      </c>
      <c r="Y110" s="124">
        <f>IF('2021 estimates'!AK110&lt;&gt;"",'2021 estimates'!AK110,'2021 estimates'!$AQ110)/100000</f>
        <v>1.0831599047960483E-5</v>
      </c>
      <c r="Z110" s="81">
        <f>VLOOKUP($A110,'Mortality-WHO Global Health Obs'!$B$3:$Q$218,7,FALSE)</f>
        <v>5.6820000000000002E-2</v>
      </c>
      <c r="AA110" s="82">
        <f>VLOOKUP($A110,'Mortality-WHO Global Health Obs'!$B$3:$Q$218,9,FALSE)</f>
        <v>4.0400000000000002E-3</v>
      </c>
      <c r="AB110" s="82">
        <f>VLOOKUP($A110,'Mortality-WHO Global Health Obs'!$B$3:$Q$218,11,FALSE)</f>
        <v>1.75E-3</v>
      </c>
      <c r="AC110" s="82">
        <f>VLOOKUP($A110,'Mortality-WHO Global Health Obs'!$B$3:$Q$218,13,FALSE)</f>
        <v>4.2000000000000002E-4</v>
      </c>
      <c r="AD110" s="82">
        <f>VLOOKUP($A110,'Mortality-WHO Global Health Obs'!$B$3:$Q$218,15,FALSE)</f>
        <v>1.5E-3</v>
      </c>
      <c r="AE110" s="81">
        <f>VLOOKUP($A110,'Mortality-WHO Global Health Obs'!$B$3:$Q$218,8,FALSE)</f>
        <v>4.6969999999999998E-2</v>
      </c>
      <c r="AF110" s="82">
        <f>VLOOKUP($A110,'Mortality-WHO Global Health Obs'!$B$3:$Q$218,10,FALSE)</f>
        <v>3.9399999999999999E-3</v>
      </c>
      <c r="AG110" s="82">
        <f>VLOOKUP($A110,'Mortality-WHO Global Health Obs'!$B$3:$Q$218,12,FALSE)</f>
        <v>1.4599999999999999E-3</v>
      </c>
      <c r="AH110" s="82">
        <f>VLOOKUP($A110,'Mortality-WHO Global Health Obs'!$B$3:$Q$218,14,FALSE)</f>
        <v>3.5E-4</v>
      </c>
      <c r="AI110" s="82">
        <f>VLOOKUP($A110,'Mortality-WHO Global Health Obs'!$B$3:$Q$218,16,FALSE)</f>
        <v>1.16E-3</v>
      </c>
      <c r="AJ110" s="81">
        <f t="shared" si="281"/>
        <v>1.0584180285259721</v>
      </c>
      <c r="AK110" s="82">
        <f t="shared" si="281"/>
        <v>7.5255347329196184E-2</v>
      </c>
      <c r="AL110" s="82">
        <f t="shared" si="281"/>
        <v>3.2598232135171615E-2</v>
      </c>
      <c r="AM110" s="82">
        <f t="shared" si="281"/>
        <v>7.8235757124411887E-3</v>
      </c>
      <c r="AN110" s="82">
        <f t="shared" si="281"/>
        <v>2.7941341830147098E-2</v>
      </c>
      <c r="AO110" s="81">
        <f t="shared" si="257"/>
        <v>0.87493655050800612</v>
      </c>
      <c r="AP110" s="82">
        <f t="shared" si="257"/>
        <v>7.3392591207186372E-2</v>
      </c>
      <c r="AQ110" s="82">
        <f t="shared" si="257"/>
        <v>2.7196239381343176E-2</v>
      </c>
      <c r="AR110" s="82">
        <f t="shared" si="257"/>
        <v>6.5196464270343233E-3</v>
      </c>
      <c r="AS110" s="82">
        <f t="shared" si="257"/>
        <v>2.1607971015313757E-2</v>
      </c>
      <c r="AT110" s="272">
        <f t="shared" si="258"/>
        <v>0</v>
      </c>
      <c r="AU110" s="266">
        <f t="shared" si="248"/>
        <v>0.84960360000000001</v>
      </c>
      <c r="AV110" s="266">
        <f t="shared" si="249"/>
        <v>0.81636100714285709</v>
      </c>
      <c r="AW110" s="266">
        <f t="shared" si="250"/>
        <v>0.80382722142857133</v>
      </c>
      <c r="AX110" s="266">
        <f t="shared" si="251"/>
        <v>0.78233607075685141</v>
      </c>
      <c r="AY110" s="272">
        <f t="shared" si="259"/>
        <v>0</v>
      </c>
      <c r="AZ110" s="266">
        <f t="shared" si="252"/>
        <v>0.81648572142857134</v>
      </c>
      <c r="BA110" s="266">
        <f t="shared" si="253"/>
        <v>0.78674759999999999</v>
      </c>
      <c r="BB110" s="266">
        <f t="shared" si="254"/>
        <v>0.77680163571428573</v>
      </c>
      <c r="BC110" s="266">
        <f t="shared" si="255"/>
        <v>0.76097615743427327</v>
      </c>
      <c r="BD110" s="74">
        <f t="shared" si="260"/>
        <v>0</v>
      </c>
      <c r="BE110" s="515">
        <f t="shared" si="282"/>
        <v>0</v>
      </c>
      <c r="BF110" s="515">
        <f t="shared" si="283"/>
        <v>0.81880828158173713</v>
      </c>
      <c r="BG110" s="515">
        <f t="shared" si="284"/>
        <v>1.5782583830549621</v>
      </c>
      <c r="BH110" s="515">
        <f t="shared" si="285"/>
        <v>2.2826533795412258</v>
      </c>
      <c r="BI110" s="515">
        <f t="shared" si="286"/>
        <v>2.8211076119832676</v>
      </c>
      <c r="BJ110" s="515">
        <f t="shared" si="287"/>
        <v>3.5338968355312028</v>
      </c>
      <c r="BK110" s="515">
        <f t="shared" si="288"/>
        <v>4.2238250294749644</v>
      </c>
      <c r="BL110" s="515">
        <f t="shared" si="289"/>
        <v>4.8916254073050185</v>
      </c>
      <c r="BM110" s="515">
        <f t="shared" si="290"/>
        <v>5.5380076664221365</v>
      </c>
      <c r="BN110" s="515">
        <f t="shared" si="291"/>
        <v>6.0690266161113655</v>
      </c>
      <c r="BO110" s="515">
        <f t="shared" si="292"/>
        <v>6.8224254690436297</v>
      </c>
      <c r="BP110" s="515">
        <f t="shared" si="293"/>
        <v>7.5699530461413769</v>
      </c>
      <c r="BQ110" s="515">
        <f t="shared" si="294"/>
        <v>8.3116551025577916</v>
      </c>
      <c r="BR110" s="515">
        <f t="shared" si="295"/>
        <v>9.0475770368738075</v>
      </c>
      <c r="BS110" s="515">
        <f t="shared" si="296"/>
        <v>9.130878699577023</v>
      </c>
      <c r="BT110" s="515">
        <f t="shared" si="297"/>
        <v>9.6508386479885395</v>
      </c>
      <c r="BU110" s="515">
        <f t="shared" si="298"/>
        <v>10.156471311643275</v>
      </c>
      <c r="BV110" s="515">
        <f t="shared" si="299"/>
        <v>10.64817147304155</v>
      </c>
      <c r="BW110" s="516">
        <f t="shared" si="300"/>
        <v>11.12632303661257</v>
      </c>
      <c r="BX110" s="515">
        <v>0</v>
      </c>
      <c r="BY110" s="515">
        <f t="shared" si="301"/>
        <v>0</v>
      </c>
      <c r="BZ110" s="515">
        <f t="shared" si="302"/>
        <v>0.78759680262605269</v>
      </c>
      <c r="CA110" s="515">
        <f t="shared" si="303"/>
        <v>1.5194600645837455</v>
      </c>
      <c r="CB110" s="515">
        <f t="shared" si="304"/>
        <v>2.1995337170128115</v>
      </c>
      <c r="CC110" s="515">
        <f t="shared" si="305"/>
        <v>2.7283540709890013</v>
      </c>
      <c r="CD110" s="515">
        <f t="shared" si="306"/>
        <v>3.4313464878263513</v>
      </c>
      <c r="CE110" s="515">
        <f t="shared" si="307"/>
        <v>4.1154777927835324</v>
      </c>
      <c r="CF110" s="515">
        <f t="shared" si="308"/>
        <v>4.7812540248061088</v>
      </c>
      <c r="CG110" s="515">
        <f t="shared" si="309"/>
        <v>5.4291676459404643</v>
      </c>
      <c r="CH110" s="515">
        <f t="shared" si="310"/>
        <v>5.9830919662207442</v>
      </c>
      <c r="CI110" s="515">
        <f t="shared" si="311"/>
        <v>6.7184888406342154</v>
      </c>
      <c r="CJ110" s="515">
        <f t="shared" si="312"/>
        <v>7.4491067828447735</v>
      </c>
      <c r="CK110" s="515">
        <f t="shared" si="313"/>
        <v>8.1749768484549037</v>
      </c>
      <c r="CL110" s="515">
        <f t="shared" si="314"/>
        <v>8.896129891254132</v>
      </c>
      <c r="CM110" s="515">
        <f t="shared" si="315"/>
        <v>9.0353299425558085</v>
      </c>
      <c r="CN110" s="515">
        <f t="shared" si="316"/>
        <v>9.5950317732715238</v>
      </c>
      <c r="CO110" s="515">
        <f t="shared" si="317"/>
        <v>10.142769310615602</v>
      </c>
      <c r="CP110" s="515">
        <f t="shared" si="318"/>
        <v>10.678798305611227</v>
      </c>
      <c r="CQ110" s="516">
        <f t="shared" si="319"/>
        <v>11.203369042298799</v>
      </c>
      <c r="CR110" s="515">
        <f t="shared" si="320"/>
        <v>0</v>
      </c>
      <c r="CS110" s="515">
        <f t="shared" si="321"/>
        <v>0.42480180000000001</v>
      </c>
      <c r="CT110" s="515">
        <f t="shared" si="322"/>
        <v>1.2436100815817372</v>
      </c>
      <c r="CU110" s="515">
        <f t="shared" si="323"/>
        <v>2.0030601830549619</v>
      </c>
      <c r="CV110" s="515">
        <f t="shared" si="324"/>
        <v>2.7074551795412258</v>
      </c>
      <c r="CW110" s="515">
        <f t="shared" si="325"/>
        <v>3.229288115554696</v>
      </c>
      <c r="CX110" s="515">
        <f t="shared" si="326"/>
        <v>3.9420773391026316</v>
      </c>
      <c r="CY110" s="515">
        <f t="shared" si="327"/>
        <v>4.6320055330463932</v>
      </c>
      <c r="CZ110" s="515">
        <f t="shared" si="328"/>
        <v>5.2998059108764473</v>
      </c>
      <c r="DA110" s="515">
        <f t="shared" si="329"/>
        <v>5.9461881699935653</v>
      </c>
      <c r="DB110" s="515">
        <f t="shared" si="330"/>
        <v>6.4709402268256513</v>
      </c>
      <c r="DC110" s="515">
        <f t="shared" si="331"/>
        <v>7.2243390797579154</v>
      </c>
      <c r="DD110" s="515">
        <f t="shared" si="332"/>
        <v>7.9718666568556626</v>
      </c>
      <c r="DE110" s="515">
        <f t="shared" si="333"/>
        <v>8.7135687132720765</v>
      </c>
      <c r="DF110" s="515">
        <f t="shared" si="334"/>
        <v>9.4494906475880924</v>
      </c>
      <c r="DG110" s="515">
        <f t="shared" si="335"/>
        <v>9.522046734955449</v>
      </c>
      <c r="DH110" s="515">
        <f t="shared" si="336"/>
        <v>10.042006683366965</v>
      </c>
      <c r="DI110" s="515">
        <f t="shared" si="337"/>
        <v>10.5476393470217</v>
      </c>
      <c r="DJ110" s="515">
        <f t="shared" si="338"/>
        <v>11.039339508419976</v>
      </c>
      <c r="DK110" s="516">
        <f t="shared" si="339"/>
        <v>11.517491071990996</v>
      </c>
      <c r="DL110" s="515">
        <f t="shared" si="340"/>
        <v>0</v>
      </c>
      <c r="DM110" s="515">
        <f t="shared" si="341"/>
        <v>0.40824286071428567</v>
      </c>
      <c r="DN110" s="515">
        <f t="shared" si="342"/>
        <v>1.1958396633403383</v>
      </c>
      <c r="DO110" s="515">
        <f t="shared" si="343"/>
        <v>1.9277029252980311</v>
      </c>
      <c r="DP110" s="515">
        <f t="shared" si="344"/>
        <v>2.6077765777270971</v>
      </c>
      <c r="DQ110" s="515">
        <f t="shared" si="345"/>
        <v>3.1217278709890013</v>
      </c>
      <c r="DR110" s="515">
        <f t="shared" si="346"/>
        <v>3.8247202878263513</v>
      </c>
      <c r="DS110" s="515">
        <f t="shared" si="347"/>
        <v>4.5088515927835324</v>
      </c>
      <c r="DT110" s="515">
        <f t="shared" si="348"/>
        <v>5.1746278248061088</v>
      </c>
      <c r="DU110" s="515">
        <f t="shared" si="349"/>
        <v>5.8225414459404643</v>
      </c>
      <c r="DV110" s="515">
        <f t="shared" si="350"/>
        <v>6.371492784077887</v>
      </c>
      <c r="DW110" s="515">
        <f t="shared" si="351"/>
        <v>7.1068896584913581</v>
      </c>
      <c r="DX110" s="515">
        <f t="shared" si="352"/>
        <v>7.8375076007019162</v>
      </c>
      <c r="DY110" s="515">
        <f t="shared" si="353"/>
        <v>8.5633776663120464</v>
      </c>
      <c r="DZ110" s="515">
        <f t="shared" si="354"/>
        <v>9.2845307091112748</v>
      </c>
      <c r="EA110" s="515">
        <f t="shared" si="355"/>
        <v>9.4158180212729459</v>
      </c>
      <c r="EB110" s="515">
        <f t="shared" si="356"/>
        <v>9.9755198519886612</v>
      </c>
      <c r="EC110" s="515">
        <f t="shared" si="357"/>
        <v>10.523257389332739</v>
      </c>
      <c r="ED110" s="515">
        <f t="shared" si="358"/>
        <v>11.059286384328365</v>
      </c>
      <c r="EE110" s="516">
        <f t="shared" si="359"/>
        <v>11.583857121015937</v>
      </c>
      <c r="EF110" s="276">
        <f t="shared" si="360"/>
        <v>0</v>
      </c>
      <c r="EG110" s="276">
        <f t="shared" si="361"/>
        <v>3.0795318418262833E-2</v>
      </c>
      <c r="EH110" s="276">
        <f t="shared" si="362"/>
        <v>9.0153498526775122E-2</v>
      </c>
      <c r="EI110" s="276">
        <f t="shared" si="363"/>
        <v>0.14520860351373605</v>
      </c>
      <c r="EJ110" s="276">
        <f t="shared" si="364"/>
        <v>0.19627257784017632</v>
      </c>
      <c r="EK110" s="276">
        <f t="shared" si="365"/>
        <v>0.10357178359492214</v>
      </c>
      <c r="EL110" s="276">
        <f t="shared" si="366"/>
        <v>0.12643281319909497</v>
      </c>
      <c r="EM110" s="276">
        <f t="shared" si="367"/>
        <v>0.1485606293128035</v>
      </c>
      <c r="EN110" s="276">
        <f t="shared" si="368"/>
        <v>0.16997874802573881</v>
      </c>
      <c r="EO110" s="276">
        <f t="shared" si="369"/>
        <v>0.19070993120459728</v>
      </c>
      <c r="EP110" s="276">
        <f t="shared" si="370"/>
        <v>5.0428368496307302E-2</v>
      </c>
      <c r="EQ110" s="276">
        <f t="shared" si="371"/>
        <v>5.6299644330823996E-2</v>
      </c>
      <c r="ER110" s="276">
        <f t="shared" si="372"/>
        <v>6.2125165012156147E-2</v>
      </c>
      <c r="ES110" s="276">
        <f t="shared" si="373"/>
        <v>6.790528711255514E-2</v>
      </c>
      <c r="ET110" s="276">
        <f t="shared" si="374"/>
        <v>7.364036442548659E-2</v>
      </c>
      <c r="EU110" s="276">
        <f t="shared" si="375"/>
        <v>0.26237612234533503</v>
      </c>
      <c r="EV110" s="276">
        <f t="shared" si="376"/>
        <v>0.27670340710211716</v>
      </c>
      <c r="EW110" s="276">
        <f t="shared" si="377"/>
        <v>0.29063590935857586</v>
      </c>
      <c r="EX110" s="276">
        <f t="shared" si="378"/>
        <v>0.30418450718583268</v>
      </c>
      <c r="EY110" s="277">
        <f t="shared" si="379"/>
        <v>0.31735977891418654</v>
      </c>
      <c r="EZ110" s="276">
        <f t="shared" si="380"/>
        <v>0</v>
      </c>
      <c r="FA110" s="276">
        <f t="shared" si="381"/>
        <v>2.8888918802518624E-2</v>
      </c>
      <c r="FB110" s="276">
        <f t="shared" si="382"/>
        <v>8.4622459470878764E-2</v>
      </c>
      <c r="FC110" s="276">
        <f t="shared" si="383"/>
        <v>0.136412068999505</v>
      </c>
      <c r="FD110" s="276">
        <f t="shared" si="384"/>
        <v>0.18453683593451209</v>
      </c>
      <c r="FE110" s="276">
        <f t="shared" si="385"/>
        <v>8.3755183162649835E-2</v>
      </c>
      <c r="FF110" s="276">
        <f t="shared" si="386"/>
        <v>0.10261629504281908</v>
      </c>
      <c r="FG110" s="276">
        <f t="shared" si="387"/>
        <v>0.12097136797742378</v>
      </c>
      <c r="FH110" s="276">
        <f t="shared" si="388"/>
        <v>0.13883397886564433</v>
      </c>
      <c r="FI110" s="276">
        <f t="shared" si="389"/>
        <v>0.15621734034182949</v>
      </c>
      <c r="FJ110" s="276">
        <f t="shared" si="390"/>
        <v>4.140476130081458E-2</v>
      </c>
      <c r="FK110" s="276">
        <f t="shared" si="391"/>
        <v>4.6183693503727148E-2</v>
      </c>
      <c r="FL110" s="276">
        <f t="shared" si="392"/>
        <v>5.0931570104155346E-2</v>
      </c>
      <c r="FM110" s="276">
        <f t="shared" si="393"/>
        <v>5.5648592915057533E-2</v>
      </c>
      <c r="FN110" s="276">
        <f t="shared" si="394"/>
        <v>6.0334962437922732E-2</v>
      </c>
      <c r="FO110" s="276">
        <f t="shared" si="395"/>
        <v>0.20127432671855774</v>
      </c>
      <c r="FP110" s="276">
        <f t="shared" si="396"/>
        <v>0.21323862009019409</v>
      </c>
      <c r="FQ110" s="276">
        <f t="shared" si="397"/>
        <v>0.22494716243864804</v>
      </c>
      <c r="FR110" s="276">
        <f t="shared" si="398"/>
        <v>0.23640542074670143</v>
      </c>
      <c r="FS110" s="277">
        <f t="shared" si="399"/>
        <v>0.24761874513386659</v>
      </c>
      <c r="FT110" s="74">
        <f>SUM($EF110:EF110)</f>
        <v>0</v>
      </c>
      <c r="FU110" s="276">
        <f>SUM($EF110:EG110)</f>
        <v>3.0795318418262833E-2</v>
      </c>
      <c r="FV110" s="276">
        <f>SUM($EF110:EH110)</f>
        <v>0.12094881694503795</v>
      </c>
      <c r="FW110" s="276">
        <f>SUM($EF110:EI110)</f>
        <v>0.266157420458774</v>
      </c>
      <c r="FX110" s="276">
        <f>SUM($EF110:EJ110)</f>
        <v>0.46242999829895032</v>
      </c>
      <c r="FY110" s="276">
        <f>SUM($EF110:EK110)</f>
        <v>0.56600178189387251</v>
      </c>
      <c r="FZ110" s="276">
        <f>SUM($EF110:EL110)</f>
        <v>0.69243459509296745</v>
      </c>
      <c r="GA110" s="276">
        <f>SUM($EF110:EM110)</f>
        <v>0.84099522440577101</v>
      </c>
      <c r="GB110" s="276">
        <f>SUM($EF110:EN110)</f>
        <v>1.0109739724315099</v>
      </c>
      <c r="GC110" s="276">
        <f>SUM($EF110:EO110)</f>
        <v>1.2016839036361071</v>
      </c>
      <c r="GD110" s="276">
        <f>SUM($EF110:EP110)</f>
        <v>1.2521122721324145</v>
      </c>
      <c r="GE110" s="276">
        <f>SUM($EF110:EQ110)</f>
        <v>1.3084119164632384</v>
      </c>
      <c r="GF110" s="276">
        <f>SUM($EF110:ER110)</f>
        <v>1.3705370814753945</v>
      </c>
      <c r="GG110" s="276">
        <f>SUM($EF110:ES110)</f>
        <v>1.4384423685879497</v>
      </c>
      <c r="GH110" s="276">
        <f>SUM($EF110:ET110)</f>
        <v>1.5120827330134363</v>
      </c>
      <c r="GI110" s="276">
        <f>SUM($EF110:EU110)</f>
        <v>1.7744588553587715</v>
      </c>
      <c r="GJ110" s="276">
        <f>SUM($EF110:EV110)</f>
        <v>2.0511622624608887</v>
      </c>
      <c r="GK110" s="276">
        <f>SUM($EF110:EW110)</f>
        <v>2.3417981718194647</v>
      </c>
      <c r="GL110" s="276">
        <f>SUM($EF110:EX110)</f>
        <v>2.6459826790052974</v>
      </c>
      <c r="GM110" s="276">
        <f>SUM($EF110:EY110)</f>
        <v>2.963342457919484</v>
      </c>
      <c r="GN110" s="74">
        <f>SUM($EZ110:EZ110)</f>
        <v>0</v>
      </c>
      <c r="GO110" s="276">
        <f>SUM($EZ110:FA110)</f>
        <v>2.8888918802518624E-2</v>
      </c>
      <c r="GP110" s="276">
        <f>SUM($EZ110:FB110)</f>
        <v>0.11351137827339738</v>
      </c>
      <c r="GQ110" s="276">
        <f>SUM($EZ110:FC110)</f>
        <v>0.24992344727290239</v>
      </c>
      <c r="GR110" s="276">
        <f>SUM($EZ110:FD110)</f>
        <v>0.43446028320741448</v>
      </c>
      <c r="GS110" s="276">
        <f>SUM($EZ110:FE110)</f>
        <v>0.51821546637006433</v>
      </c>
      <c r="GT110" s="276">
        <f>SUM($EZ110:FF110)</f>
        <v>0.62083176141288343</v>
      </c>
      <c r="GU110" s="276">
        <f>SUM($EZ110:FG110)</f>
        <v>0.74180312939030724</v>
      </c>
      <c r="GV110" s="276">
        <f>SUM($EZ110:FH110)</f>
        <v>0.88063710825595154</v>
      </c>
      <c r="GW110" s="276">
        <f>SUM($EZ110:FI110)</f>
        <v>1.0368544485977811</v>
      </c>
      <c r="GX110" s="276">
        <f>SUM($EZ110:FJ110)</f>
        <v>1.0782592098985957</v>
      </c>
      <c r="GY110" s="276">
        <f>SUM($EZ110:FK110)</f>
        <v>1.1244429034023229</v>
      </c>
      <c r="GZ110" s="276">
        <f>SUM($EZ110:FL110)</f>
        <v>1.1753744735064782</v>
      </c>
      <c r="HA110" s="276">
        <f>SUM($EZ110:FM110)</f>
        <v>1.2310230664215358</v>
      </c>
      <c r="HB110" s="276">
        <f>SUM($EZ110:FN110)</f>
        <v>1.2913580288594586</v>
      </c>
      <c r="HC110" s="276">
        <f>SUM($EZ110:FO110)</f>
        <v>1.4926323555780163</v>
      </c>
      <c r="HD110" s="276">
        <f>SUM($EZ110:FP110)</f>
        <v>1.7058709756682104</v>
      </c>
      <c r="HE110" s="276">
        <f>SUM($EZ110:FQ110)</f>
        <v>1.9308181381068585</v>
      </c>
      <c r="HF110" s="276">
        <f>SUM($EZ110:FR110)</f>
        <v>2.1672235588535598</v>
      </c>
      <c r="HG110" s="277">
        <f>SUM($EZ110:FS110)</f>
        <v>2.4148423039874265</v>
      </c>
      <c r="HH110" s="74">
        <f t="shared" si="644"/>
        <v>0</v>
      </c>
      <c r="HI110" s="276">
        <f t="shared" si="400"/>
        <v>0.81880828158173713</v>
      </c>
      <c r="HJ110" s="276">
        <f t="shared" si="401"/>
        <v>1.5782583830549621</v>
      </c>
      <c r="HK110" s="276">
        <f t="shared" si="402"/>
        <v>2.2826533795412258</v>
      </c>
      <c r="HL110" s="276">
        <f t="shared" si="403"/>
        <v>2.9359844017010497</v>
      </c>
      <c r="HM110" s="276">
        <f t="shared" si="404"/>
        <v>3.5338968355312028</v>
      </c>
      <c r="HN110" s="276">
        <f t="shared" si="405"/>
        <v>4.2238250294749644</v>
      </c>
      <c r="HO110" s="276">
        <f t="shared" si="406"/>
        <v>4.8916254073050185</v>
      </c>
      <c r="HP110" s="276">
        <f t="shared" si="407"/>
        <v>5.5380076664221365</v>
      </c>
      <c r="HQ110" s="276">
        <f t="shared" si="408"/>
        <v>6.1636587423603961</v>
      </c>
      <c r="HR110" s="276">
        <f t="shared" si="409"/>
        <v>6.8224254690436297</v>
      </c>
      <c r="HS110" s="276">
        <f t="shared" si="410"/>
        <v>7.5699530461413769</v>
      </c>
      <c r="HT110" s="276">
        <f t="shared" si="411"/>
        <v>8.3116551025577916</v>
      </c>
      <c r="HU110" s="276">
        <f t="shared" si="412"/>
        <v>9.0475770368738075</v>
      </c>
      <c r="HV110" s="276">
        <f t="shared" si="413"/>
        <v>9.7777638938768927</v>
      </c>
      <c r="HW110" s="276">
        <f t="shared" si="414"/>
        <v>9.6508386479885395</v>
      </c>
      <c r="HX110" s="276">
        <f t="shared" si="415"/>
        <v>10.156471311643275</v>
      </c>
      <c r="HY110" s="276">
        <f t="shared" si="416"/>
        <v>10.64817147304155</v>
      </c>
      <c r="HZ110" s="276">
        <f t="shared" si="417"/>
        <v>11.12632303661257</v>
      </c>
      <c r="IA110" s="277">
        <f t="shared" si="418"/>
        <v>11.591299328455236</v>
      </c>
      <c r="IB110" s="276">
        <f t="shared" si="419"/>
        <v>0</v>
      </c>
      <c r="IC110" s="276">
        <f t="shared" si="420"/>
        <v>0.78759680262605269</v>
      </c>
      <c r="ID110" s="276">
        <f t="shared" si="421"/>
        <v>1.5194600645837455</v>
      </c>
      <c r="IE110" s="276">
        <f t="shared" si="422"/>
        <v>2.1995337170128115</v>
      </c>
      <c r="IF110" s="276">
        <f t="shared" si="423"/>
        <v>2.8314826025068704</v>
      </c>
      <c r="IG110" s="276">
        <f t="shared" si="424"/>
        <v>3.4313464878263513</v>
      </c>
      <c r="IH110" s="276">
        <f t="shared" si="425"/>
        <v>4.1154777927835324</v>
      </c>
      <c r="II110" s="276">
        <f t="shared" si="426"/>
        <v>4.7812540248061088</v>
      </c>
      <c r="IJ110" s="276">
        <f t="shared" si="427"/>
        <v>5.4291676459404643</v>
      </c>
      <c r="IK110" s="276">
        <f t="shared" si="428"/>
        <v>6.0596979055986351</v>
      </c>
      <c r="IL110" s="276">
        <f t="shared" si="429"/>
        <v>6.7184888406342154</v>
      </c>
      <c r="IM110" s="276">
        <f t="shared" si="430"/>
        <v>7.4491067828447735</v>
      </c>
      <c r="IN110" s="276">
        <f t="shared" si="431"/>
        <v>8.1749768484549037</v>
      </c>
      <c r="IO110" s="276">
        <f t="shared" si="432"/>
        <v>8.896129891254132</v>
      </c>
      <c r="IP110" s="276">
        <f t="shared" si="433"/>
        <v>9.6125965645304952</v>
      </c>
      <c r="IQ110" s="276">
        <f t="shared" si="434"/>
        <v>9.5950317732715238</v>
      </c>
      <c r="IR110" s="276">
        <f t="shared" si="435"/>
        <v>10.142769310615602</v>
      </c>
      <c r="IS110" s="276">
        <f t="shared" si="436"/>
        <v>10.678798305611227</v>
      </c>
      <c r="IT110" s="276">
        <f t="shared" si="437"/>
        <v>11.203369042298799</v>
      </c>
      <c r="IU110" s="277">
        <f t="shared" si="438"/>
        <v>11.716726454599206</v>
      </c>
      <c r="IV110" s="74">
        <f t="shared" si="261"/>
        <v>1.5040495383488073</v>
      </c>
      <c r="IW110" s="275">
        <f t="shared" si="262"/>
        <v>5.7745844354069522</v>
      </c>
      <c r="IX110" s="275">
        <f t="shared" si="263"/>
        <v>10.259335776854822</v>
      </c>
      <c r="IY110" s="275">
        <f t="shared" si="264"/>
        <v>14.383194553659028</v>
      </c>
      <c r="IZ110" s="275">
        <f t="shared" si="265"/>
        <v>5.8459899168701943</v>
      </c>
      <c r="JA110" s="275">
        <f t="shared" si="266"/>
        <v>7.9802910760674024</v>
      </c>
      <c r="JB110" s="74">
        <f t="shared" si="267"/>
        <v>1.5076797455967488</v>
      </c>
      <c r="JC110" s="275">
        <f t="shared" si="268"/>
        <v>5.8523217560845513</v>
      </c>
      <c r="JD110" s="275">
        <f t="shared" si="269"/>
        <v>10.445427347435812</v>
      </c>
      <c r="JE110" s="275">
        <f t="shared" si="270"/>
        <v>14.802035046622786</v>
      </c>
      <c r="JF110" s="275">
        <f t="shared" si="271"/>
        <v>5.9351429497057042</v>
      </c>
      <c r="JG110" s="275">
        <f t="shared" si="272"/>
        <v>8.1518659739349744</v>
      </c>
      <c r="JH110" s="524">
        <f t="shared" si="273"/>
        <v>68.502456270544343</v>
      </c>
      <c r="JI110" s="525">
        <f t="shared" si="274"/>
        <v>120.44534975384641</v>
      </c>
      <c r="JJ110" s="524">
        <f t="shared" si="275"/>
        <v>67.110150453689968</v>
      </c>
      <c r="JK110" s="525">
        <f t="shared" si="276"/>
        <v>119.10614708406465</v>
      </c>
      <c r="JL110" s="524">
        <f t="shared" si="277"/>
        <v>135.6126067242343</v>
      </c>
      <c r="JM110" s="525">
        <f t="shared" si="278"/>
        <v>239.55149683791106</v>
      </c>
      <c r="JN110" s="7">
        <f t="shared" si="439"/>
        <v>2.8034407618728947</v>
      </c>
      <c r="JO110" s="7">
        <f t="shared" si="440"/>
        <v>5.3781847619069101</v>
      </c>
    </row>
    <row r="111" spans="1:275" s="3" customFormat="1" ht="13.5" customHeight="1" x14ac:dyDescent="0.2">
      <c r="A111" s="3" t="str">
        <f>'2021 estimates'!B111</f>
        <v>Latvia</v>
      </c>
      <c r="B111" s="3" t="str">
        <f>VLOOKUP(A111,'2021 estimates'!$B$4:$C$218,2)</f>
        <v>EUR</v>
      </c>
      <c r="C111" s="371" t="str">
        <f>VLOOKUP(A111,'2021 estimates'!$B$4:$F$218,4,FALSE)</f>
        <v>Europe &amp; Central Asia</v>
      </c>
      <c r="D111" s="695">
        <f>'2021 estimates'!Q111</f>
        <v>3.0909594611185498</v>
      </c>
      <c r="E111" s="4">
        <f>'2021 estimates'!R111</f>
        <v>2.0306876944120047</v>
      </c>
      <c r="F111" s="47">
        <f>1000*'2021 estimates'!G111/5</f>
        <v>12389.2</v>
      </c>
      <c r="G111" s="47">
        <f t="shared" si="279"/>
        <v>12389.2</v>
      </c>
      <c r="H111" s="47">
        <f>1000*'2021 estimates'!H111/5</f>
        <v>9751</v>
      </c>
      <c r="I111" s="47">
        <f>1000*'2021 estimates'!I111/5</f>
        <v>10356.6</v>
      </c>
      <c r="J111" s="47">
        <f>1000*'2021 estimates'!J111/5</f>
        <v>9046.2000000000007</v>
      </c>
      <c r="K111" s="47">
        <f>1000*'2021 estimates'!K111/5</f>
        <v>11410.2</v>
      </c>
      <c r="L111" s="73">
        <f t="shared" si="280"/>
        <v>11410.2</v>
      </c>
      <c r="M111" s="47">
        <f>1000*'2021 estimates'!L111/5</f>
        <v>8983.6</v>
      </c>
      <c r="N111" s="47">
        <f>1000*'2021 estimates'!M111/5</f>
        <v>9718.7999999999993</v>
      </c>
      <c r="O111" s="47">
        <f>1000*'2021 estimates'!N111/5</f>
        <v>8796.2000000000007</v>
      </c>
      <c r="P111" s="22">
        <v>0</v>
      </c>
      <c r="Q111" s="124">
        <f>IF('2021 estimates'!AD111&lt;&gt;"",'2021 estimates'!AD111*5/4,IF('2021 estimates'!AL111&lt;&gt;"",'2021 estimates'!AL111*15/14,'2021 estimates'!AN111*15/14))/100000</f>
        <v>6.7500000000000001E-5</v>
      </c>
      <c r="R111" s="124">
        <f>IF('2021 estimates'!AE111&lt;&gt;"",'2021 estimates'!AE111,IF('2021 estimates'!AL111&lt;&gt;"",'2021 estimates'!AL111*15/14,'2021 estimates'!AN111*15/14))/100000</f>
        <v>7.400000000000001E-5</v>
      </c>
      <c r="S111" s="124">
        <f>IF('2021 estimates'!AF111&lt;&gt;"",'2021 estimates'!AF111,IF('2021 estimates'!AL111&lt;&gt;"",'2021 estimates'!AL111*15/14,'2021 estimates'!AN111*15/14))/100000</f>
        <v>1.0300000000000001E-4</v>
      </c>
      <c r="T111" s="124">
        <f>IF('2021 estimates'!AG111&lt;&gt;"",'2021 estimates'!AG111,'2021 estimates'!$AP111)/100000</f>
        <v>5.8406378177554711E-5</v>
      </c>
      <c r="U111" s="22">
        <v>0</v>
      </c>
      <c r="V111" s="124">
        <f>IF('2021 estimates'!AH111&lt;&gt;"",'2021 estimates'!AH111*5/4,IF('2021 estimates'!AM111&lt;&gt;"",'2021 estimates'!AM111*15/14,'2021 estimates'!AN111*15/14))/100000</f>
        <v>5.7500000000000002E-5</v>
      </c>
      <c r="W111" s="124">
        <f>IF('2021 estimates'!AI111&lt;&gt;"",'2021 estimates'!AI111,IF('2021 estimates'!AM111&lt;&gt;"",'2021 estimates'!AM111*15/14,'2021 estimates'!AN111*15/14))/100000</f>
        <v>9.0000000000000006E-5</v>
      </c>
      <c r="X111" s="124">
        <f>IF('2021 estimates'!AJ111&lt;&gt;"",'2021 estimates'!AJ111,IF('2021 estimates'!AM111&lt;&gt;"",'2021 estimates'!AM111*15/14,'2021 estimates'!AN111*15/14))/100000</f>
        <v>8.099999999999999E-5</v>
      </c>
      <c r="Y111" s="124">
        <f>IF('2021 estimates'!AK111&lt;&gt;"",'2021 estimates'!AK111,'2021 estimates'!$AQ111)/100000</f>
        <v>5.4613756217973245E-5</v>
      </c>
      <c r="Z111" s="81">
        <f>VLOOKUP($A111,'Mortality-WHO Global Health Obs'!$B$3:$Q$218,7,FALSE)</f>
        <v>6.2399999999999999E-3</v>
      </c>
      <c r="AA111" s="82">
        <f>VLOOKUP($A111,'Mortality-WHO Global Health Obs'!$B$3:$Q$218,9,FALSE)</f>
        <v>3.4000000000000002E-4</v>
      </c>
      <c r="AB111" s="82">
        <f>VLOOKUP($A111,'Mortality-WHO Global Health Obs'!$B$3:$Q$218,11,FALSE)</f>
        <v>2.1000000000000001E-4</v>
      </c>
      <c r="AC111" s="82">
        <f>VLOOKUP($A111,'Mortality-WHO Global Health Obs'!$B$3:$Q$218,13,FALSE)</f>
        <v>1.9000000000000001E-4</v>
      </c>
      <c r="AD111" s="82">
        <f>VLOOKUP($A111,'Mortality-WHO Global Health Obs'!$B$3:$Q$218,15,FALSE)</f>
        <v>7.2000000000000005E-4</v>
      </c>
      <c r="AE111" s="81">
        <f>VLOOKUP($A111,'Mortality-WHO Global Health Obs'!$B$3:$Q$218,8,FALSE)</f>
        <v>4.9699999999999996E-3</v>
      </c>
      <c r="AF111" s="82">
        <f>VLOOKUP($A111,'Mortality-WHO Global Health Obs'!$B$3:$Q$218,10,FALSE)</f>
        <v>2.5000000000000001E-4</v>
      </c>
      <c r="AG111" s="82">
        <f>VLOOKUP($A111,'Mortality-WHO Global Health Obs'!$B$3:$Q$218,12,FALSE)</f>
        <v>1.3999999999999999E-4</v>
      </c>
      <c r="AH111" s="82">
        <f>VLOOKUP($A111,'Mortality-WHO Global Health Obs'!$B$3:$Q$218,14,FALSE)</f>
        <v>1.8000000000000001E-4</v>
      </c>
      <c r="AI111" s="82">
        <f>VLOOKUP($A111,'Mortality-WHO Global Health Obs'!$B$3:$Q$218,16,FALSE)</f>
        <v>1.9000000000000001E-4</v>
      </c>
      <c r="AJ111" s="81">
        <f t="shared" si="281"/>
        <v>1.2671491213130909E-2</v>
      </c>
      <c r="AK111" s="82">
        <f t="shared" si="281"/>
        <v>6.9043381610008167E-4</v>
      </c>
      <c r="AL111" s="82">
        <f t="shared" si="281"/>
        <v>4.26444415826521E-4</v>
      </c>
      <c r="AM111" s="82">
        <f t="shared" si="281"/>
        <v>3.8583066193828092E-4</v>
      </c>
      <c r="AN111" s="82">
        <f t="shared" si="281"/>
        <v>1.4620951399766434E-3</v>
      </c>
      <c r="AO111" s="81">
        <f t="shared" si="257"/>
        <v>1.0092517841227663E-2</v>
      </c>
      <c r="AP111" s="82">
        <f t="shared" si="257"/>
        <v>5.0767192360300117E-4</v>
      </c>
      <c r="AQ111" s="82">
        <f t="shared" si="257"/>
        <v>2.8429627721768063E-4</v>
      </c>
      <c r="AR111" s="82">
        <f t="shared" si="257"/>
        <v>3.6552378499416085E-4</v>
      </c>
      <c r="AS111" s="82">
        <f t="shared" si="257"/>
        <v>3.8583066193828092E-4</v>
      </c>
      <c r="AT111" s="272">
        <f t="shared" si="258"/>
        <v>0</v>
      </c>
      <c r="AU111" s="266">
        <f t="shared" si="248"/>
        <v>0.8362710000000001</v>
      </c>
      <c r="AV111" s="266">
        <f t="shared" si="249"/>
        <v>0.72157400000000005</v>
      </c>
      <c r="AW111" s="266">
        <f t="shared" si="250"/>
        <v>1.0667298000000001</v>
      </c>
      <c r="AX111" s="266">
        <f t="shared" si="251"/>
        <v>0.52835577826979552</v>
      </c>
      <c r="AY111" s="272">
        <f t="shared" si="259"/>
        <v>0</v>
      </c>
      <c r="AZ111" s="266">
        <f t="shared" si="252"/>
        <v>0.65608650000000002</v>
      </c>
      <c r="BA111" s="266">
        <f t="shared" si="253"/>
        <v>0.80852400000000013</v>
      </c>
      <c r="BB111" s="266">
        <f t="shared" si="254"/>
        <v>0.78722279999999989</v>
      </c>
      <c r="BC111" s="266">
        <f t="shared" si="255"/>
        <v>0.48039352244453631</v>
      </c>
      <c r="BD111" s="74">
        <f t="shared" si="260"/>
        <v>0</v>
      </c>
      <c r="BE111" s="515">
        <f t="shared" si="282"/>
        <v>0</v>
      </c>
      <c r="BF111" s="515">
        <f t="shared" si="283"/>
        <v>0.83598240475051233</v>
      </c>
      <c r="BG111" s="515">
        <f t="shared" si="284"/>
        <v>1.6713878181891977</v>
      </c>
      <c r="BH111" s="515">
        <f t="shared" si="285"/>
        <v>2.5062166385528757</v>
      </c>
      <c r="BI111" s="515">
        <f t="shared" si="286"/>
        <v>2.6291379420259555</v>
      </c>
      <c r="BJ111" s="515">
        <f t="shared" si="287"/>
        <v>3.3494371770582076</v>
      </c>
      <c r="BK111" s="515">
        <f t="shared" si="288"/>
        <v>4.069429309989598</v>
      </c>
      <c r="BL111" s="515">
        <f t="shared" si="289"/>
        <v>4.7891144717541838</v>
      </c>
      <c r="BM111" s="515">
        <f t="shared" si="290"/>
        <v>5.5084927932301957</v>
      </c>
      <c r="BN111" s="515">
        <f t="shared" si="291"/>
        <v>6.6143363264597737</v>
      </c>
      <c r="BO111" s="515">
        <f t="shared" si="292"/>
        <v>7.6783088561181572</v>
      </c>
      <c r="BP111" s="515">
        <f t="shared" si="293"/>
        <v>8.7418709517352511</v>
      </c>
      <c r="BQ111" s="515">
        <f t="shared" si="294"/>
        <v>9.8050227716385443</v>
      </c>
      <c r="BR111" s="515">
        <f t="shared" si="295"/>
        <v>10.867764474094454</v>
      </c>
      <c r="BS111" s="515">
        <f t="shared" si="296"/>
        <v>10.420604870422219</v>
      </c>
      <c r="BT111" s="515">
        <f t="shared" si="297"/>
        <v>10.933349894732261</v>
      </c>
      <c r="BU111" s="515">
        <f t="shared" si="298"/>
        <v>11.445345784820418</v>
      </c>
      <c r="BV111" s="515">
        <f t="shared" si="299"/>
        <v>11.956593635191865</v>
      </c>
      <c r="BW111" s="516">
        <f t="shared" si="300"/>
        <v>12.467094538752676</v>
      </c>
      <c r="BX111" s="515">
        <v>0</v>
      </c>
      <c r="BY111" s="515">
        <f t="shared" si="301"/>
        <v>0</v>
      </c>
      <c r="BZ111" s="515">
        <f t="shared" si="302"/>
        <v>0.65592000391851646</v>
      </c>
      <c r="CA111" s="515">
        <f t="shared" si="303"/>
        <v>1.3115071001779999</v>
      </c>
      <c r="CB111" s="515">
        <f t="shared" si="304"/>
        <v>1.9667614577434287</v>
      </c>
      <c r="CC111" s="515">
        <f t="shared" si="305"/>
        <v>2.0641315318066398</v>
      </c>
      <c r="CD111" s="515">
        <f t="shared" si="306"/>
        <v>2.8719538764585666</v>
      </c>
      <c r="CE111" s="515">
        <f t="shared" si="307"/>
        <v>3.6795465928680295</v>
      </c>
      <c r="CF111" s="515">
        <f t="shared" si="308"/>
        <v>4.4869097463082044</v>
      </c>
      <c r="CG111" s="515">
        <f t="shared" si="309"/>
        <v>5.2940434020337115</v>
      </c>
      <c r="CH111" s="515">
        <f t="shared" si="310"/>
        <v>6.6002370742884064</v>
      </c>
      <c r="CI111" s="515">
        <f t="shared" si="311"/>
        <v>7.3849039234812732</v>
      </c>
      <c r="CJ111" s="515">
        <f t="shared" si="312"/>
        <v>8.1692840106898199</v>
      </c>
      <c r="CK111" s="515">
        <f t="shared" si="313"/>
        <v>8.9533774407132167</v>
      </c>
      <c r="CL111" s="515">
        <f t="shared" si="314"/>
        <v>9.7371843183123357</v>
      </c>
      <c r="CM111" s="515">
        <f t="shared" si="315"/>
        <v>9.5219803994528895</v>
      </c>
      <c r="CN111" s="515">
        <f t="shared" si="316"/>
        <v>9.9986081011528363</v>
      </c>
      <c r="CO111" s="515">
        <f t="shared" si="317"/>
        <v>10.475051940743239</v>
      </c>
      <c r="CP111" s="515">
        <f t="shared" si="318"/>
        <v>10.951311989150053</v>
      </c>
      <c r="CQ111" s="516">
        <f t="shared" si="319"/>
        <v>11.427388317271875</v>
      </c>
      <c r="CR111" s="515">
        <f t="shared" si="320"/>
        <v>0</v>
      </c>
      <c r="CS111" s="515">
        <f t="shared" si="321"/>
        <v>0.41813550000000005</v>
      </c>
      <c r="CT111" s="515">
        <f t="shared" si="322"/>
        <v>1.2541179047505124</v>
      </c>
      <c r="CU111" s="515">
        <f t="shared" si="323"/>
        <v>2.0895233181891979</v>
      </c>
      <c r="CV111" s="515">
        <f t="shared" si="324"/>
        <v>2.9243521385528757</v>
      </c>
      <c r="CW111" s="515">
        <f t="shared" si="325"/>
        <v>2.9899249420259557</v>
      </c>
      <c r="CX111" s="515">
        <f t="shared" si="326"/>
        <v>3.7102241770582078</v>
      </c>
      <c r="CY111" s="515">
        <f t="shared" si="327"/>
        <v>4.4302163099895981</v>
      </c>
      <c r="CZ111" s="515">
        <f t="shared" si="328"/>
        <v>5.149901471754184</v>
      </c>
      <c r="DA111" s="515">
        <f t="shared" si="329"/>
        <v>5.8692797932301959</v>
      </c>
      <c r="DB111" s="515">
        <f t="shared" si="330"/>
        <v>7.1477012264597732</v>
      </c>
      <c r="DC111" s="515">
        <f t="shared" si="331"/>
        <v>8.2116737561181576</v>
      </c>
      <c r="DD111" s="515">
        <f t="shared" si="332"/>
        <v>9.2752358517352516</v>
      </c>
      <c r="DE111" s="515">
        <f t="shared" si="333"/>
        <v>10.338387671638545</v>
      </c>
      <c r="DF111" s="515">
        <f t="shared" si="334"/>
        <v>11.401129374094454</v>
      </c>
      <c r="DG111" s="515">
        <f t="shared" si="335"/>
        <v>10.684782759557116</v>
      </c>
      <c r="DH111" s="515">
        <f t="shared" si="336"/>
        <v>11.197527783867159</v>
      </c>
      <c r="DI111" s="515">
        <f t="shared" si="337"/>
        <v>11.709523673955315</v>
      </c>
      <c r="DJ111" s="515">
        <f t="shared" si="338"/>
        <v>12.220771524326763</v>
      </c>
      <c r="DK111" s="516">
        <f t="shared" si="339"/>
        <v>12.731272427887573</v>
      </c>
      <c r="DL111" s="515">
        <f t="shared" si="340"/>
        <v>0</v>
      </c>
      <c r="DM111" s="515">
        <f t="shared" si="341"/>
        <v>0.32804325000000001</v>
      </c>
      <c r="DN111" s="515">
        <f t="shared" si="342"/>
        <v>0.98396325391851647</v>
      </c>
      <c r="DO111" s="515">
        <f t="shared" si="343"/>
        <v>1.6395503501779998</v>
      </c>
      <c r="DP111" s="515">
        <f t="shared" si="344"/>
        <v>2.2948047077434288</v>
      </c>
      <c r="DQ111" s="515">
        <f t="shared" si="345"/>
        <v>2.4683935318066399</v>
      </c>
      <c r="DR111" s="515">
        <f t="shared" si="346"/>
        <v>3.2762158764585667</v>
      </c>
      <c r="DS111" s="515">
        <f t="shared" si="347"/>
        <v>4.0838085928680297</v>
      </c>
      <c r="DT111" s="515">
        <f t="shared" si="348"/>
        <v>4.8911717463082045</v>
      </c>
      <c r="DU111" s="515">
        <f t="shared" si="349"/>
        <v>5.6983054020337116</v>
      </c>
      <c r="DV111" s="515">
        <f t="shared" si="350"/>
        <v>6.9938484742884066</v>
      </c>
      <c r="DW111" s="515">
        <f t="shared" si="351"/>
        <v>7.7785153234812734</v>
      </c>
      <c r="DX111" s="515">
        <f t="shared" si="352"/>
        <v>8.5628954106898192</v>
      </c>
      <c r="DY111" s="515">
        <f t="shared" si="353"/>
        <v>9.346988840713216</v>
      </c>
      <c r="DZ111" s="515">
        <f t="shared" si="354"/>
        <v>10.130795718312335</v>
      </c>
      <c r="EA111" s="515">
        <f t="shared" si="355"/>
        <v>9.7621771606751579</v>
      </c>
      <c r="EB111" s="515">
        <f t="shared" si="356"/>
        <v>10.238804862375105</v>
      </c>
      <c r="EC111" s="515">
        <f t="shared" si="357"/>
        <v>10.715248701965507</v>
      </c>
      <c r="ED111" s="515">
        <f t="shared" si="358"/>
        <v>11.191508750372321</v>
      </c>
      <c r="EE111" s="516">
        <f t="shared" si="359"/>
        <v>11.667585078494144</v>
      </c>
      <c r="EF111" s="276">
        <f t="shared" si="360"/>
        <v>0</v>
      </c>
      <c r="EG111" s="276">
        <f t="shared" si="361"/>
        <v>2.8859524948780579E-4</v>
      </c>
      <c r="EH111" s="276">
        <f t="shared" si="362"/>
        <v>8.655865613146895E-4</v>
      </c>
      <c r="EI111" s="276">
        <f t="shared" si="363"/>
        <v>1.4421796363221953E-3</v>
      </c>
      <c r="EJ111" s="276">
        <f t="shared" si="364"/>
        <v>2.0183747493715924E-3</v>
      </c>
      <c r="EK111" s="276">
        <f t="shared" si="365"/>
        <v>1.2747649677477295E-3</v>
      </c>
      <c r="EL111" s="276">
        <f t="shared" si="366"/>
        <v>1.5818670686093077E-3</v>
      </c>
      <c r="EM111" s="276">
        <f t="shared" si="367"/>
        <v>1.8888382354149175E-3</v>
      </c>
      <c r="EN111" s="276">
        <f t="shared" si="368"/>
        <v>2.1956785239887525E-3</v>
      </c>
      <c r="EO111" s="276">
        <f t="shared" si="369"/>
        <v>2.5023879901312049E-3</v>
      </c>
      <c r="EP111" s="276">
        <f t="shared" si="370"/>
        <v>2.7572703416161308E-3</v>
      </c>
      <c r="EQ111" s="276">
        <f t="shared" si="371"/>
        <v>3.1677043829078069E-3</v>
      </c>
      <c r="ER111" s="276">
        <f t="shared" si="372"/>
        <v>3.5779800967074143E-3</v>
      </c>
      <c r="ES111" s="276">
        <f t="shared" si="373"/>
        <v>3.9880975440907702E-3</v>
      </c>
      <c r="ET111" s="276">
        <f t="shared" si="374"/>
        <v>4.3980567861101319E-3</v>
      </c>
      <c r="EU111" s="276">
        <f t="shared" si="375"/>
        <v>1.5610753959752534E-2</v>
      </c>
      <c r="EV111" s="276">
        <f t="shared" si="376"/>
        <v>1.6359888181637566E-2</v>
      </c>
      <c r="EW111" s="276">
        <f t="shared" si="377"/>
        <v>1.7107927898347912E-2</v>
      </c>
      <c r="EX111" s="276">
        <f t="shared" si="378"/>
        <v>1.7854874708984975E-2</v>
      </c>
      <c r="EY111" s="277">
        <f t="shared" si="379"/>
        <v>1.8600730210313807E-2</v>
      </c>
      <c r="EZ111" s="276">
        <f t="shared" si="380"/>
        <v>0</v>
      </c>
      <c r="FA111" s="276">
        <f t="shared" si="381"/>
        <v>1.6649608148356566E-4</v>
      </c>
      <c r="FB111" s="276">
        <f t="shared" si="382"/>
        <v>4.9940374051669022E-4</v>
      </c>
      <c r="FC111" s="276">
        <f t="shared" si="383"/>
        <v>8.3214243457118797E-4</v>
      </c>
      <c r="FD111" s="276">
        <f t="shared" si="384"/>
        <v>1.1647122494040649E-3</v>
      </c>
      <c r="FE111" s="276">
        <f t="shared" si="385"/>
        <v>7.0165534807332128E-4</v>
      </c>
      <c r="FF111" s="276">
        <f t="shared" si="386"/>
        <v>9.3128359053727672E-4</v>
      </c>
      <c r="FG111" s="276">
        <f t="shared" si="387"/>
        <v>1.1608465598256556E-3</v>
      </c>
      <c r="FH111" s="276">
        <f t="shared" si="388"/>
        <v>1.3903442744927412E-3</v>
      </c>
      <c r="FI111" s="276">
        <f t="shared" si="389"/>
        <v>1.6197767530875427E-3</v>
      </c>
      <c r="FJ111" s="276">
        <f t="shared" si="390"/>
        <v>2.5559508071333471E-3</v>
      </c>
      <c r="FK111" s="276">
        <f t="shared" si="391"/>
        <v>2.8427127914540536E-3</v>
      </c>
      <c r="FL111" s="276">
        <f t="shared" si="392"/>
        <v>3.1293699766033202E-3</v>
      </c>
      <c r="FM111" s="276">
        <f t="shared" si="393"/>
        <v>3.4159224008807371E-3</v>
      </c>
      <c r="FN111" s="276">
        <f t="shared" si="394"/>
        <v>3.7023701025718967E-3</v>
      </c>
      <c r="FO111" s="276">
        <f t="shared" si="395"/>
        <v>3.765820744589774E-3</v>
      </c>
      <c r="FP111" s="276">
        <f t="shared" si="396"/>
        <v>3.9496828541341648E-3</v>
      </c>
      <c r="FQ111" s="276">
        <f t="shared" si="397"/>
        <v>4.1334740377227085E-3</v>
      </c>
      <c r="FR111" s="276">
        <f t="shared" si="398"/>
        <v>4.3171943227155365E-3</v>
      </c>
      <c r="FS111" s="277">
        <f t="shared" si="399"/>
        <v>4.5008437364622228E-3</v>
      </c>
      <c r="FT111" s="74">
        <f>SUM($EF111:EF111)</f>
        <v>0</v>
      </c>
      <c r="FU111" s="276">
        <f>SUM($EF111:EG111)</f>
        <v>2.8859524948780579E-4</v>
      </c>
      <c r="FV111" s="276">
        <f>SUM($EF111:EH111)</f>
        <v>1.1541818108024952E-3</v>
      </c>
      <c r="FW111" s="276">
        <f>SUM($EF111:EI111)</f>
        <v>2.5963614471246907E-3</v>
      </c>
      <c r="FX111" s="276">
        <f>SUM($EF111:EJ111)</f>
        <v>4.6147361964962831E-3</v>
      </c>
      <c r="FY111" s="276">
        <f>SUM($EF111:EK111)</f>
        <v>5.8895011642440126E-3</v>
      </c>
      <c r="FZ111" s="276">
        <f>SUM($EF111:EL111)</f>
        <v>7.4713682328533208E-3</v>
      </c>
      <c r="GA111" s="276">
        <f>SUM($EF111:EM111)</f>
        <v>9.3602064682682378E-3</v>
      </c>
      <c r="GB111" s="276">
        <f>SUM($EF111:EN111)</f>
        <v>1.1555884992256991E-2</v>
      </c>
      <c r="GC111" s="276">
        <f>SUM($EF111:EO111)</f>
        <v>1.4058272982388195E-2</v>
      </c>
      <c r="GD111" s="276">
        <f>SUM($EF111:EP111)</f>
        <v>1.6815543324004326E-2</v>
      </c>
      <c r="GE111" s="276">
        <f>SUM($EF111:EQ111)</f>
        <v>1.9983247706912132E-2</v>
      </c>
      <c r="GF111" s="276">
        <f>SUM($EF111:ER111)</f>
        <v>2.3561227803619546E-2</v>
      </c>
      <c r="GG111" s="276">
        <f>SUM($EF111:ES111)</f>
        <v>2.7549325347710318E-2</v>
      </c>
      <c r="GH111" s="276">
        <f>SUM($EF111:ET111)</f>
        <v>3.1947382133820451E-2</v>
      </c>
      <c r="GI111" s="276">
        <f>SUM($EF111:EU111)</f>
        <v>4.7558136093572984E-2</v>
      </c>
      <c r="GJ111" s="276">
        <f>SUM($EF111:EV111)</f>
        <v>6.3918024275210553E-2</v>
      </c>
      <c r="GK111" s="276">
        <f>SUM($EF111:EW111)</f>
        <v>8.1025952173558458E-2</v>
      </c>
      <c r="GL111" s="276">
        <f>SUM($EF111:EX111)</f>
        <v>9.8880826882543432E-2</v>
      </c>
      <c r="GM111" s="276">
        <f>SUM($EF111:EY111)</f>
        <v>0.11748155709285724</v>
      </c>
      <c r="GN111" s="74">
        <f>SUM($EZ111:EZ111)</f>
        <v>0</v>
      </c>
      <c r="GO111" s="276">
        <f>SUM($EZ111:FA111)</f>
        <v>1.6649608148356566E-4</v>
      </c>
      <c r="GP111" s="276">
        <f>SUM($EZ111:FB111)</f>
        <v>6.6589982200025591E-4</v>
      </c>
      <c r="GQ111" s="276">
        <f>SUM($EZ111:FC111)</f>
        <v>1.498042256571444E-3</v>
      </c>
      <c r="GR111" s="276">
        <f>SUM($EZ111:FD111)</f>
        <v>2.6627545059755087E-3</v>
      </c>
      <c r="GS111" s="276">
        <f>SUM($EZ111:FE111)</f>
        <v>3.36440985404883E-3</v>
      </c>
      <c r="GT111" s="276">
        <f>SUM($EZ111:FF111)</f>
        <v>4.2956934445861064E-3</v>
      </c>
      <c r="GU111" s="276">
        <f>SUM($EZ111:FG111)</f>
        <v>5.4565400044117619E-3</v>
      </c>
      <c r="GV111" s="276">
        <f>SUM($EZ111:FH111)</f>
        <v>6.8468842789045029E-3</v>
      </c>
      <c r="GW111" s="276">
        <f>SUM($EZ111:FI111)</f>
        <v>8.4666610319920448E-3</v>
      </c>
      <c r="GX111" s="276">
        <f>SUM($EZ111:FJ111)</f>
        <v>1.1022611839125392E-2</v>
      </c>
      <c r="GY111" s="276">
        <f>SUM($EZ111:FK111)</f>
        <v>1.3865324630579446E-2</v>
      </c>
      <c r="GZ111" s="276">
        <f>SUM($EZ111:FL111)</f>
        <v>1.6994694607182767E-2</v>
      </c>
      <c r="HA111" s="276">
        <f>SUM($EZ111:FM111)</f>
        <v>2.0410617008063504E-2</v>
      </c>
      <c r="HB111" s="276">
        <f>SUM($EZ111:FN111)</f>
        <v>2.4112987110635399E-2</v>
      </c>
      <c r="HC111" s="276">
        <f>SUM($EZ111:FO111)</f>
        <v>2.7878807855225174E-2</v>
      </c>
      <c r="HD111" s="276">
        <f>SUM($EZ111:FP111)</f>
        <v>3.1828490709359336E-2</v>
      </c>
      <c r="HE111" s="276">
        <f>SUM($EZ111:FQ111)</f>
        <v>3.5961964747082048E-2</v>
      </c>
      <c r="HF111" s="276">
        <f>SUM($EZ111:FR111)</f>
        <v>4.0279159069797586E-2</v>
      </c>
      <c r="HG111" s="277">
        <f>SUM($EZ111:FS111)</f>
        <v>4.4780002806259808E-2</v>
      </c>
      <c r="HH111" s="74">
        <f t="shared" si="644"/>
        <v>0</v>
      </c>
      <c r="HI111" s="276">
        <f t="shared" si="400"/>
        <v>0.83598240475051233</v>
      </c>
      <c r="HJ111" s="276">
        <f t="shared" si="401"/>
        <v>1.6713878181891977</v>
      </c>
      <c r="HK111" s="276">
        <f t="shared" si="402"/>
        <v>2.5062166385528757</v>
      </c>
      <c r="HL111" s="276">
        <f t="shared" si="403"/>
        <v>3.3404692638035041</v>
      </c>
      <c r="HM111" s="276">
        <f t="shared" si="404"/>
        <v>3.3494371770582076</v>
      </c>
      <c r="HN111" s="276">
        <f t="shared" si="405"/>
        <v>4.069429309989598</v>
      </c>
      <c r="HO111" s="276">
        <f t="shared" si="406"/>
        <v>4.7891144717541838</v>
      </c>
      <c r="HP111" s="276">
        <f t="shared" si="407"/>
        <v>5.5084927932301957</v>
      </c>
      <c r="HQ111" s="276">
        <f t="shared" si="408"/>
        <v>6.2275644052400647</v>
      </c>
      <c r="HR111" s="276">
        <f t="shared" si="409"/>
        <v>7.6783088561181572</v>
      </c>
      <c r="HS111" s="276">
        <f t="shared" si="410"/>
        <v>8.7418709517352511</v>
      </c>
      <c r="HT111" s="276">
        <f t="shared" si="411"/>
        <v>9.8050227716385443</v>
      </c>
      <c r="HU111" s="276">
        <f t="shared" si="412"/>
        <v>10.867764474094454</v>
      </c>
      <c r="HV111" s="276">
        <f t="shared" si="413"/>
        <v>11.930096217308344</v>
      </c>
      <c r="HW111" s="276">
        <f t="shared" si="414"/>
        <v>10.933349894732261</v>
      </c>
      <c r="HX111" s="276">
        <f t="shared" si="415"/>
        <v>11.445345784820418</v>
      </c>
      <c r="HY111" s="276">
        <f t="shared" si="416"/>
        <v>11.956593635191865</v>
      </c>
      <c r="HZ111" s="276">
        <f t="shared" si="417"/>
        <v>12.467094538752676</v>
      </c>
      <c r="IA111" s="277">
        <f t="shared" si="418"/>
        <v>12.976849586812156</v>
      </c>
      <c r="IB111" s="276">
        <f t="shared" si="419"/>
        <v>0</v>
      </c>
      <c r="IC111" s="276">
        <f t="shared" si="420"/>
        <v>0.65592000391851646</v>
      </c>
      <c r="ID111" s="276">
        <f t="shared" si="421"/>
        <v>1.3115071001779999</v>
      </c>
      <c r="IE111" s="276">
        <f t="shared" si="422"/>
        <v>1.9667614577434287</v>
      </c>
      <c r="IF111" s="276">
        <f t="shared" si="423"/>
        <v>2.6216832454940246</v>
      </c>
      <c r="IG111" s="276">
        <f t="shared" si="424"/>
        <v>2.8719538764585666</v>
      </c>
      <c r="IH111" s="276">
        <f t="shared" si="425"/>
        <v>3.6795465928680295</v>
      </c>
      <c r="II111" s="276">
        <f t="shared" si="426"/>
        <v>4.4869097463082044</v>
      </c>
      <c r="IJ111" s="276">
        <f t="shared" si="427"/>
        <v>5.2940434020337115</v>
      </c>
      <c r="IK111" s="276">
        <f t="shared" si="428"/>
        <v>6.1009476252806243</v>
      </c>
      <c r="IL111" s="276">
        <f t="shared" si="429"/>
        <v>7.3849039234812732</v>
      </c>
      <c r="IM111" s="276">
        <f t="shared" si="430"/>
        <v>8.1692840106898199</v>
      </c>
      <c r="IN111" s="276">
        <f t="shared" si="431"/>
        <v>8.9533774407132167</v>
      </c>
      <c r="IO111" s="276">
        <f t="shared" si="432"/>
        <v>9.7371843183123357</v>
      </c>
      <c r="IP111" s="276">
        <f t="shared" si="433"/>
        <v>10.520704748209765</v>
      </c>
      <c r="IQ111" s="276">
        <f t="shared" si="434"/>
        <v>9.9986081011528363</v>
      </c>
      <c r="IR111" s="276">
        <f t="shared" si="435"/>
        <v>10.475051940743239</v>
      </c>
      <c r="IS111" s="276">
        <f t="shared" si="436"/>
        <v>10.951311989150053</v>
      </c>
      <c r="IT111" s="276">
        <f t="shared" si="437"/>
        <v>11.427388317271875</v>
      </c>
      <c r="IU111" s="277">
        <f t="shared" si="438"/>
        <v>11.90328099597995</v>
      </c>
      <c r="IV111" s="74">
        <f t="shared" si="261"/>
        <v>10.789754775763305</v>
      </c>
      <c r="IW111" s="275">
        <f t="shared" si="262"/>
        <v>45.420623373326215</v>
      </c>
      <c r="IX111" s="275">
        <f t="shared" si="263"/>
        <v>89.5374607988538</v>
      </c>
      <c r="IY111" s="275">
        <f t="shared" si="264"/>
        <v>129.33853127747432</v>
      </c>
      <c r="IZ111" s="275">
        <f t="shared" si="265"/>
        <v>48.582612982647767</v>
      </c>
      <c r="JA111" s="275">
        <f t="shared" si="266"/>
        <v>68.771592556354406</v>
      </c>
      <c r="JB111" s="74">
        <f t="shared" si="267"/>
        <v>9.1935815052969403</v>
      </c>
      <c r="JC111" s="275">
        <f t="shared" si="268"/>
        <v>45.449470582421618</v>
      </c>
      <c r="JD111" s="275">
        <f t="shared" si="269"/>
        <v>88.087460600991349</v>
      </c>
      <c r="JE111" s="275">
        <f t="shared" si="270"/>
        <v>121.79120767157276</v>
      </c>
      <c r="JF111" s="275">
        <f t="shared" si="271"/>
        <v>47.5768375629033</v>
      </c>
      <c r="JG111" s="275">
        <f t="shared" si="272"/>
        <v>66.130430090070661</v>
      </c>
      <c r="JH111" s="524">
        <f t="shared" si="273"/>
        <v>75.193829744530007</v>
      </c>
      <c r="JI111" s="525">
        <f t="shared" si="274"/>
        <v>133.69494082664443</v>
      </c>
      <c r="JJ111" s="524">
        <f t="shared" si="275"/>
        <v>68.46524398524484</v>
      </c>
      <c r="JK111" s="525">
        <f t="shared" si="276"/>
        <v>122.03023503127928</v>
      </c>
      <c r="JL111" s="524">
        <f t="shared" si="277"/>
        <v>143.65907372977483</v>
      </c>
      <c r="JM111" s="525">
        <f t="shared" si="278"/>
        <v>255.72517585792372</v>
      </c>
      <c r="JN111" s="7">
        <f t="shared" si="439"/>
        <v>5.606036924445585E-2</v>
      </c>
      <c r="JO111" s="7">
        <f t="shared" si="440"/>
        <v>0.16226155989911706</v>
      </c>
    </row>
    <row r="112" spans="1:275" s="3" customFormat="1" ht="13.5" customHeight="1" x14ac:dyDescent="0.2">
      <c r="A112" s="3" t="str">
        <f>'2021 estimates'!B112</f>
        <v>Lebanon</v>
      </c>
      <c r="B112" s="3" t="str">
        <f>VLOOKUP(A112,'2021 estimates'!$B$4:$C$218,2)</f>
        <v>MENA</v>
      </c>
      <c r="C112" s="371" t="str">
        <f>VLOOKUP(A112,'2021 estimates'!$B$4:$F$218,4,FALSE)</f>
        <v>Middle East &amp; North Africa</v>
      </c>
      <c r="D112" s="695">
        <f>'2021 estimates'!Q112</f>
        <v>6.1646907738214702</v>
      </c>
      <c r="E112" s="4">
        <f>'2021 estimates'!R112</f>
        <v>2.4915123561505976</v>
      </c>
      <c r="F112" s="47">
        <f>1000*'2021 estimates'!G112/5</f>
        <v>54948</v>
      </c>
      <c r="G112" s="47">
        <f t="shared" si="279"/>
        <v>54948</v>
      </c>
      <c r="H112" s="47">
        <f>1000*'2021 estimates'!H112/5</f>
        <v>59629.4</v>
      </c>
      <c r="I112" s="47">
        <f>1000*'2021 estimates'!I112/5</f>
        <v>57665.8</v>
      </c>
      <c r="J112" s="47">
        <f>1000*'2021 estimates'!J112/5</f>
        <v>56700</v>
      </c>
      <c r="K112" s="47">
        <f>1000*'2021 estimates'!K112/5</f>
        <v>53045.4</v>
      </c>
      <c r="L112" s="73">
        <f t="shared" si="280"/>
        <v>53045.4</v>
      </c>
      <c r="M112" s="47">
        <f>1000*'2021 estimates'!L112/5</f>
        <v>54537.2</v>
      </c>
      <c r="N112" s="47">
        <f>1000*'2021 estimates'!M112/5</f>
        <v>51393.600000000006</v>
      </c>
      <c r="O112" s="47">
        <f>1000*'2021 estimates'!N112/5</f>
        <v>54431.199999999997</v>
      </c>
      <c r="P112" s="22">
        <v>0</v>
      </c>
      <c r="Q112" s="124">
        <f>IF('2021 estimates'!AD112&lt;&gt;"",'2021 estimates'!AD112*5/4,IF('2021 estimates'!AL112&lt;&gt;"",'2021 estimates'!AL112*15/14,'2021 estimates'!AN112*15/14))/100000</f>
        <v>1.6249999999999999E-5</v>
      </c>
      <c r="R112" s="124">
        <f>IF('2021 estimates'!AE112&lt;&gt;"",'2021 estimates'!AE112,IF('2021 estimates'!AL112&lt;&gt;"",'2021 estimates'!AL112*15/14,'2021 estimates'!AN112*15/14))/100000</f>
        <v>3.1999999999999999E-5</v>
      </c>
      <c r="S112" s="124">
        <f>IF('2021 estimates'!AF112&lt;&gt;"",'2021 estimates'!AF112,IF('2021 estimates'!AL112&lt;&gt;"",'2021 estimates'!AL112*15/14,'2021 estimates'!AN112*15/14))/100000</f>
        <v>5.5000000000000002E-5</v>
      </c>
      <c r="T112" s="124">
        <f>IF('2021 estimates'!AG112&lt;&gt;"",'2021 estimates'!AG112,'2021 estimates'!$AP112)/100000</f>
        <v>4.9198089204743926E-5</v>
      </c>
      <c r="U112" s="22">
        <v>0</v>
      </c>
      <c r="V112" s="124">
        <f>IF('2021 estimates'!AH112&lt;&gt;"",'2021 estimates'!AH112*5/4,IF('2021 estimates'!AM112&lt;&gt;"",'2021 estimates'!AM112*15/14,'2021 estimates'!AN112*15/14))/100000</f>
        <v>1.6249999999999999E-5</v>
      </c>
      <c r="W112" s="124">
        <f>IF('2021 estimates'!AI112&lt;&gt;"",'2021 estimates'!AI112,IF('2021 estimates'!AM112&lt;&gt;"",'2021 estimates'!AM112*15/14,'2021 estimates'!AN112*15/14))/100000</f>
        <v>3.1999999999999999E-5</v>
      </c>
      <c r="X112" s="124">
        <f>IF('2021 estimates'!AJ112&lt;&gt;"",'2021 estimates'!AJ112,IF('2021 estimates'!AM112&lt;&gt;"",'2021 estimates'!AM112*15/14,'2021 estimates'!AN112*15/14))/100000</f>
        <v>5.5000000000000002E-5</v>
      </c>
      <c r="Y112" s="124">
        <f>IF('2021 estimates'!AK112&lt;&gt;"",'2021 estimates'!AK112,'2021 estimates'!$AQ112)/100000</f>
        <v>4.9198089204743926E-5</v>
      </c>
      <c r="Z112" s="81">
        <f>VLOOKUP($A112,'Mortality-WHO Global Health Obs'!$B$3:$Q$218,7,FALSE)</f>
        <v>5.8300000000000001E-3</v>
      </c>
      <c r="AA112" s="82">
        <f>VLOOKUP($A112,'Mortality-WHO Global Health Obs'!$B$3:$Q$218,9,FALSE)</f>
        <v>2.7E-4</v>
      </c>
      <c r="AB112" s="82">
        <f>VLOOKUP($A112,'Mortality-WHO Global Health Obs'!$B$3:$Q$218,11,FALSE)</f>
        <v>1.9000000000000001E-4</v>
      </c>
      <c r="AC112" s="82">
        <f>VLOOKUP($A112,'Mortality-WHO Global Health Obs'!$B$3:$Q$218,13,FALSE)</f>
        <v>8.0000000000000007E-5</v>
      </c>
      <c r="AD112" s="82">
        <f>VLOOKUP($A112,'Mortality-WHO Global Health Obs'!$B$3:$Q$218,15,FALSE)</f>
        <v>4.8000000000000001E-4</v>
      </c>
      <c r="AE112" s="81">
        <f>VLOOKUP($A112,'Mortality-WHO Global Health Obs'!$B$3:$Q$218,8,FALSE)</f>
        <v>5.62E-3</v>
      </c>
      <c r="AF112" s="82">
        <f>VLOOKUP($A112,'Mortality-WHO Global Health Obs'!$B$3:$Q$218,10,FALSE)</f>
        <v>2.2000000000000001E-4</v>
      </c>
      <c r="AG112" s="82">
        <f>VLOOKUP($A112,'Mortality-WHO Global Health Obs'!$B$3:$Q$218,12,FALSE)</f>
        <v>1.8000000000000001E-4</v>
      </c>
      <c r="AH112" s="82">
        <f>VLOOKUP($A112,'Mortality-WHO Global Health Obs'!$B$3:$Q$218,14,FALSE)</f>
        <v>8.0000000000000007E-5</v>
      </c>
      <c r="AI112" s="82">
        <f>VLOOKUP($A112,'Mortality-WHO Global Health Obs'!$B$3:$Q$218,16,FALSE)</f>
        <v>3.5E-4</v>
      </c>
      <c r="AJ112" s="81">
        <f t="shared" si="281"/>
        <v>1.4525517036357984E-2</v>
      </c>
      <c r="AK112" s="82">
        <f t="shared" si="281"/>
        <v>6.7270833616066132E-4</v>
      </c>
      <c r="AL112" s="82">
        <f t="shared" si="281"/>
        <v>4.733873476686136E-4</v>
      </c>
      <c r="AM112" s="82">
        <f t="shared" si="281"/>
        <v>1.9932098849204783E-4</v>
      </c>
      <c r="AN112" s="82">
        <f t="shared" si="281"/>
        <v>1.1959259309522869E-3</v>
      </c>
      <c r="AO112" s="81">
        <f t="shared" si="257"/>
        <v>1.4002299441566359E-2</v>
      </c>
      <c r="AP112" s="82">
        <f t="shared" si="257"/>
        <v>5.4813271835313154E-4</v>
      </c>
      <c r="AQ112" s="82">
        <f t="shared" si="257"/>
        <v>4.484722241071076E-4</v>
      </c>
      <c r="AR112" s="82">
        <f t="shared" si="257"/>
        <v>1.9932098849204783E-4</v>
      </c>
      <c r="AS112" s="82">
        <f t="shared" si="257"/>
        <v>8.720293246527092E-4</v>
      </c>
      <c r="AT112" s="272">
        <f t="shared" si="258"/>
        <v>0</v>
      </c>
      <c r="AU112" s="266">
        <f t="shared" si="248"/>
        <v>0.89290499999999995</v>
      </c>
      <c r="AV112" s="266">
        <f t="shared" si="249"/>
        <v>1.9081408</v>
      </c>
      <c r="AW112" s="266">
        <f t="shared" si="250"/>
        <v>3.1716190000000002</v>
      </c>
      <c r="AX112" s="266">
        <f t="shared" si="251"/>
        <v>2.7895316579089804</v>
      </c>
      <c r="AY112" s="272">
        <f t="shared" si="259"/>
        <v>0</v>
      </c>
      <c r="AZ112" s="266">
        <f t="shared" si="252"/>
        <v>0.86198774999999994</v>
      </c>
      <c r="BA112" s="266">
        <f t="shared" si="253"/>
        <v>1.7451903999999998</v>
      </c>
      <c r="BB112" s="266">
        <f t="shared" si="254"/>
        <v>2.8266480000000005</v>
      </c>
      <c r="BC112" s="266">
        <f t="shared" si="255"/>
        <v>2.6779110331212572</v>
      </c>
      <c r="BD112" s="74">
        <f t="shared" si="260"/>
        <v>0</v>
      </c>
      <c r="BE112" s="515">
        <f t="shared" si="282"/>
        <v>0</v>
      </c>
      <c r="BF112" s="515">
        <f t="shared" si="283"/>
        <v>0.89260476867692917</v>
      </c>
      <c r="BG112" s="515">
        <f t="shared" si="284"/>
        <v>1.7846092766079129</v>
      </c>
      <c r="BH112" s="515">
        <f t="shared" si="285"/>
        <v>2.6760139274575701</v>
      </c>
      <c r="BI112" s="515">
        <f t="shared" si="286"/>
        <v>3.8707011048547684</v>
      </c>
      <c r="BJ112" s="515">
        <f t="shared" si="287"/>
        <v>5.7765584595886699</v>
      </c>
      <c r="BK112" s="515">
        <f t="shared" si="288"/>
        <v>7.6815138190777921</v>
      </c>
      <c r="BL112" s="515">
        <f t="shared" si="289"/>
        <v>9.5855676102142198</v>
      </c>
      <c r="BM112" s="515">
        <f t="shared" si="290"/>
        <v>11.488720259688003</v>
      </c>
      <c r="BN112" s="515">
        <f t="shared" si="291"/>
        <v>12.950006613248327</v>
      </c>
      <c r="BO112" s="515">
        <f t="shared" si="292"/>
        <v>16.118728608738589</v>
      </c>
      <c r="BP112" s="515">
        <f t="shared" si="293"/>
        <v>19.28681907436912</v>
      </c>
      <c r="BQ112" s="515">
        <f t="shared" si="294"/>
        <v>22.454278136004536</v>
      </c>
      <c r="BR112" s="515">
        <f t="shared" si="295"/>
        <v>25.621105919484361</v>
      </c>
      <c r="BS112" s="515">
        <f t="shared" si="296"/>
        <v>28.305166227128151</v>
      </c>
      <c r="BT112" s="515">
        <f t="shared" si="297"/>
        <v>31.059200196677587</v>
      </c>
      <c r="BU112" s="515">
        <f t="shared" si="298"/>
        <v>33.809942514266403</v>
      </c>
      <c r="BV112" s="515">
        <f t="shared" si="299"/>
        <v>36.557397114113549</v>
      </c>
      <c r="BW112" s="516">
        <f t="shared" si="300"/>
        <v>39.301567925735753</v>
      </c>
      <c r="BX112" s="515">
        <v>0</v>
      </c>
      <c r="BY112" s="515">
        <f t="shared" si="301"/>
        <v>0</v>
      </c>
      <c r="BZ112" s="515">
        <f t="shared" si="302"/>
        <v>0.86175157288981663</v>
      </c>
      <c r="CA112" s="515">
        <f t="shared" si="303"/>
        <v>1.7230309209801948</v>
      </c>
      <c r="CB112" s="515">
        <f t="shared" si="304"/>
        <v>2.5838383030420706</v>
      </c>
      <c r="CC112" s="515">
        <f t="shared" si="305"/>
        <v>3.541034756206384</v>
      </c>
      <c r="CD112" s="515">
        <f t="shared" si="306"/>
        <v>5.2842462095480114</v>
      </c>
      <c r="CE112" s="515">
        <f t="shared" si="307"/>
        <v>7.0266760562496033</v>
      </c>
      <c r="CF112" s="515">
        <f t="shared" si="308"/>
        <v>8.7683246467614389</v>
      </c>
      <c r="CG112" s="515">
        <f t="shared" si="309"/>
        <v>10.509192331376667</v>
      </c>
      <c r="CH112" s="515">
        <f t="shared" si="310"/>
        <v>11.543213968948663</v>
      </c>
      <c r="CI112" s="515">
        <f t="shared" si="311"/>
        <v>14.367279716350378</v>
      </c>
      <c r="CJ112" s="515">
        <f t="shared" si="312"/>
        <v>17.190782624270479</v>
      </c>
      <c r="CK112" s="515">
        <f t="shared" si="313"/>
        <v>20.013722804883507</v>
      </c>
      <c r="CL112" s="515">
        <f t="shared" si="314"/>
        <v>22.836100370341647</v>
      </c>
      <c r="CM112" s="515">
        <f t="shared" si="315"/>
        <v>27.174417174598545</v>
      </c>
      <c r="CN112" s="515">
        <f t="shared" si="316"/>
        <v>29.82747454872306</v>
      </c>
      <c r="CO112" s="515">
        <f t="shared" si="317"/>
        <v>32.478219387463227</v>
      </c>
      <c r="CP112" s="515">
        <f t="shared" si="318"/>
        <v>35.126653706538711</v>
      </c>
      <c r="CQ112" s="516">
        <f t="shared" si="319"/>
        <v>37.77277951991217</v>
      </c>
      <c r="CR112" s="515">
        <f t="shared" si="320"/>
        <v>0</v>
      </c>
      <c r="CS112" s="515">
        <f t="shared" si="321"/>
        <v>0.44645249999999997</v>
      </c>
      <c r="CT112" s="515">
        <f t="shared" si="322"/>
        <v>1.3390572686769291</v>
      </c>
      <c r="CU112" s="515">
        <f t="shared" si="323"/>
        <v>2.231061776607913</v>
      </c>
      <c r="CV112" s="515">
        <f t="shared" si="324"/>
        <v>3.12246642745757</v>
      </c>
      <c r="CW112" s="515">
        <f t="shared" si="325"/>
        <v>4.8247715048547679</v>
      </c>
      <c r="CX112" s="515">
        <f t="shared" si="326"/>
        <v>6.7306288595886699</v>
      </c>
      <c r="CY112" s="515">
        <f t="shared" si="327"/>
        <v>8.6355842190777921</v>
      </c>
      <c r="CZ112" s="515">
        <f t="shared" si="328"/>
        <v>10.539638010214219</v>
      </c>
      <c r="DA112" s="515">
        <f t="shared" si="329"/>
        <v>12.442790659688004</v>
      </c>
      <c r="DB112" s="515">
        <f t="shared" si="330"/>
        <v>14.535816113248327</v>
      </c>
      <c r="DC112" s="515">
        <f t="shared" si="331"/>
        <v>17.704538108738589</v>
      </c>
      <c r="DD112" s="515">
        <f t="shared" si="332"/>
        <v>20.87262857436912</v>
      </c>
      <c r="DE112" s="515">
        <f t="shared" si="333"/>
        <v>24.040087636004536</v>
      </c>
      <c r="DF112" s="515">
        <f t="shared" si="334"/>
        <v>27.206915419484361</v>
      </c>
      <c r="DG112" s="515">
        <f t="shared" si="335"/>
        <v>29.699932056082641</v>
      </c>
      <c r="DH112" s="515">
        <f t="shared" si="336"/>
        <v>32.453966025632077</v>
      </c>
      <c r="DI112" s="515">
        <f t="shared" si="337"/>
        <v>35.204708343220894</v>
      </c>
      <c r="DJ112" s="515">
        <f t="shared" si="338"/>
        <v>37.952162943068039</v>
      </c>
      <c r="DK112" s="516">
        <f t="shared" si="339"/>
        <v>40.696333754690244</v>
      </c>
      <c r="DL112" s="515">
        <f t="shared" si="340"/>
        <v>0</v>
      </c>
      <c r="DM112" s="515">
        <f t="shared" si="341"/>
        <v>0.43099387499999997</v>
      </c>
      <c r="DN112" s="515">
        <f t="shared" si="342"/>
        <v>1.2927454478898166</v>
      </c>
      <c r="DO112" s="515">
        <f t="shared" si="343"/>
        <v>2.1540247959801948</v>
      </c>
      <c r="DP112" s="515">
        <f t="shared" si="344"/>
        <v>3.0148321780420706</v>
      </c>
      <c r="DQ112" s="515">
        <f t="shared" si="345"/>
        <v>4.4136299562063837</v>
      </c>
      <c r="DR112" s="515">
        <f t="shared" si="346"/>
        <v>6.1568414095480115</v>
      </c>
      <c r="DS112" s="515">
        <f t="shared" si="347"/>
        <v>7.8992712562496035</v>
      </c>
      <c r="DT112" s="515">
        <f t="shared" si="348"/>
        <v>9.6409198467614381</v>
      </c>
      <c r="DU112" s="515">
        <f t="shared" si="349"/>
        <v>11.381787531376666</v>
      </c>
      <c r="DV112" s="515">
        <f t="shared" si="350"/>
        <v>12.956537968948663</v>
      </c>
      <c r="DW112" s="515">
        <f t="shared" si="351"/>
        <v>15.780603716350377</v>
      </c>
      <c r="DX112" s="515">
        <f t="shared" si="352"/>
        <v>18.604106624270479</v>
      </c>
      <c r="DY112" s="515">
        <f t="shared" si="353"/>
        <v>21.427046804883506</v>
      </c>
      <c r="DZ112" s="515">
        <f t="shared" si="354"/>
        <v>24.249424370341647</v>
      </c>
      <c r="EA112" s="515">
        <f t="shared" si="355"/>
        <v>28.513372691159173</v>
      </c>
      <c r="EB112" s="515">
        <f t="shared" si="356"/>
        <v>31.166430065283688</v>
      </c>
      <c r="EC112" s="515">
        <f t="shared" si="357"/>
        <v>33.817174904023858</v>
      </c>
      <c r="ED112" s="515">
        <f t="shared" si="358"/>
        <v>36.465609223099342</v>
      </c>
      <c r="EE112" s="516">
        <f t="shared" si="359"/>
        <v>39.111735036472801</v>
      </c>
      <c r="EF112" s="276">
        <f t="shared" si="360"/>
        <v>0</v>
      </c>
      <c r="EG112" s="276">
        <f t="shared" si="361"/>
        <v>3.0023132307074407E-4</v>
      </c>
      <c r="EH112" s="276">
        <f t="shared" si="362"/>
        <v>9.0049206901601244E-4</v>
      </c>
      <c r="EI112" s="276">
        <f t="shared" si="363"/>
        <v>1.500349150343113E-3</v>
      </c>
      <c r="EJ112" s="276">
        <f t="shared" si="364"/>
        <v>2.0998028385092833E-3</v>
      </c>
      <c r="EK112" s="276">
        <f t="shared" si="365"/>
        <v>2.2834452660986499E-3</v>
      </c>
      <c r="EL112" s="276">
        <f t="shared" si="366"/>
        <v>3.1854405108781066E-3</v>
      </c>
      <c r="EM112" s="276">
        <f t="shared" si="367"/>
        <v>4.0870088635716556E-3</v>
      </c>
      <c r="EN112" s="276">
        <f t="shared" si="368"/>
        <v>4.988150526216783E-3</v>
      </c>
      <c r="EO112" s="276">
        <f t="shared" si="369"/>
        <v>5.8888657007553609E-3</v>
      </c>
      <c r="EP112" s="276">
        <f t="shared" si="370"/>
        <v>2.8970045097391306E-3</v>
      </c>
      <c r="EQ112" s="276">
        <f t="shared" si="371"/>
        <v>3.528534369468035E-3</v>
      </c>
      <c r="ER112" s="276">
        <f t="shared" si="372"/>
        <v>4.1599383645851817E-3</v>
      </c>
      <c r="ES112" s="276">
        <f t="shared" si="373"/>
        <v>4.7912165201755303E-3</v>
      </c>
      <c r="ET112" s="276">
        <f t="shared" si="374"/>
        <v>5.4223688613190399E-3</v>
      </c>
      <c r="EU112" s="276">
        <f t="shared" si="375"/>
        <v>3.5497688359543894E-2</v>
      </c>
      <c r="EV112" s="276">
        <f t="shared" si="376"/>
        <v>3.8789340320163165E-2</v>
      </c>
      <c r="EW112" s="276">
        <f t="shared" si="377"/>
        <v>4.2077058061833192E-2</v>
      </c>
      <c r="EX112" s="276">
        <f t="shared" si="378"/>
        <v>4.5360846286776127E-2</v>
      </c>
      <c r="EY112" s="277">
        <f t="shared" si="379"/>
        <v>4.8640709691593967E-2</v>
      </c>
      <c r="EZ112" s="276">
        <f t="shared" si="380"/>
        <v>0</v>
      </c>
      <c r="FA112" s="276">
        <f t="shared" si="381"/>
        <v>2.3617711018330975E-4</v>
      </c>
      <c r="FB112" s="276">
        <f t="shared" si="382"/>
        <v>7.0840190962167464E-4</v>
      </c>
      <c r="FC112" s="276">
        <f t="shared" si="383"/>
        <v>1.1803679381239369E-3</v>
      </c>
      <c r="FD112" s="276">
        <f t="shared" si="384"/>
        <v>1.6520753374920465E-3</v>
      </c>
      <c r="FE112" s="276">
        <f t="shared" si="385"/>
        <v>1.9789466583725857E-3</v>
      </c>
      <c r="FF112" s="276">
        <f t="shared" si="386"/>
        <v>2.7605532984073446E-3</v>
      </c>
      <c r="FG112" s="276">
        <f t="shared" si="387"/>
        <v>3.5418094881633521E-3</v>
      </c>
      <c r="FH112" s="276">
        <f t="shared" si="388"/>
        <v>4.3227153847725857E-3</v>
      </c>
      <c r="FI112" s="276">
        <f t="shared" si="389"/>
        <v>5.1032711452965729E-3</v>
      </c>
      <c r="FJ112" s="276">
        <f t="shared" si="390"/>
        <v>2.5822525982865194E-3</v>
      </c>
      <c r="FK112" s="276">
        <f t="shared" si="391"/>
        <v>3.1450920799008953E-3</v>
      </c>
      <c r="FL112" s="276">
        <f t="shared" si="392"/>
        <v>3.7078193869731751E-3</v>
      </c>
      <c r="FM112" s="276">
        <f t="shared" si="393"/>
        <v>4.2704345418598704E-3</v>
      </c>
      <c r="FN112" s="276">
        <f t="shared" si="394"/>
        <v>4.8329375669130398E-3</v>
      </c>
      <c r="FO112" s="276">
        <f t="shared" si="395"/>
        <v>2.4853658996742564E-2</v>
      </c>
      <c r="FP112" s="276">
        <f t="shared" si="396"/>
        <v>2.716619438108623E-2</v>
      </c>
      <c r="FQ112" s="276">
        <f t="shared" si="397"/>
        <v>2.9476714045771513E-2</v>
      </c>
      <c r="FR112" s="276">
        <f t="shared" si="398"/>
        <v>3.1785219747798875E-2</v>
      </c>
      <c r="FS112" s="277">
        <f t="shared" si="399"/>
        <v>3.4091713242637288E-2</v>
      </c>
      <c r="FT112" s="74">
        <f>SUM($EF112:EF112)</f>
        <v>0</v>
      </c>
      <c r="FU112" s="276">
        <f>SUM($EF112:EG112)</f>
        <v>3.0023132307074407E-4</v>
      </c>
      <c r="FV112" s="276">
        <f>SUM($EF112:EH112)</f>
        <v>1.2007233920867566E-3</v>
      </c>
      <c r="FW112" s="276">
        <f>SUM($EF112:EI112)</f>
        <v>2.7010725424298698E-3</v>
      </c>
      <c r="FX112" s="276">
        <f>SUM($EF112:EJ112)</f>
        <v>4.8008753809391531E-3</v>
      </c>
      <c r="FY112" s="276">
        <f>SUM($EF112:EK112)</f>
        <v>7.0843206470378034E-3</v>
      </c>
      <c r="FZ112" s="276">
        <f>SUM($EF112:EL112)</f>
        <v>1.026976115791591E-2</v>
      </c>
      <c r="GA112" s="276">
        <f>SUM($EF112:EM112)</f>
        <v>1.4356770021487567E-2</v>
      </c>
      <c r="GB112" s="276">
        <f>SUM($EF112:EN112)</f>
        <v>1.9344920547704349E-2</v>
      </c>
      <c r="GC112" s="276">
        <f>SUM($EF112:EO112)</f>
        <v>2.5233786248459709E-2</v>
      </c>
      <c r="GD112" s="276">
        <f>SUM($EF112:EP112)</f>
        <v>2.813079075819884E-2</v>
      </c>
      <c r="GE112" s="276">
        <f>SUM($EF112:EQ112)</f>
        <v>3.1659325127666872E-2</v>
      </c>
      <c r="GF112" s="276">
        <f>SUM($EF112:ER112)</f>
        <v>3.5819263492252056E-2</v>
      </c>
      <c r="GG112" s="276">
        <f>SUM($EF112:ES112)</f>
        <v>4.0610480012427584E-2</v>
      </c>
      <c r="GH112" s="276">
        <f>SUM($EF112:ET112)</f>
        <v>4.6032848873746625E-2</v>
      </c>
      <c r="GI112" s="276">
        <f>SUM($EF112:EU112)</f>
        <v>8.1530537233290512E-2</v>
      </c>
      <c r="GJ112" s="276">
        <f>SUM($EF112:EV112)</f>
        <v>0.12031987755345368</v>
      </c>
      <c r="GK112" s="276">
        <f>SUM($EF112:EW112)</f>
        <v>0.16239693561528687</v>
      </c>
      <c r="GL112" s="276">
        <f>SUM($EF112:EX112)</f>
        <v>0.20775778190206301</v>
      </c>
      <c r="GM112" s="276">
        <f>SUM($EF112:EY112)</f>
        <v>0.25639849159365696</v>
      </c>
      <c r="GN112" s="74">
        <f>SUM($EZ112:EZ112)</f>
        <v>0</v>
      </c>
      <c r="GO112" s="276">
        <f>SUM($EZ112:FA112)</f>
        <v>2.3617711018330975E-4</v>
      </c>
      <c r="GP112" s="276">
        <f>SUM($EZ112:FB112)</f>
        <v>9.4457901980498434E-4</v>
      </c>
      <c r="GQ112" s="276">
        <f>SUM($EZ112:FC112)</f>
        <v>2.124946957928921E-3</v>
      </c>
      <c r="GR112" s="276">
        <f>SUM($EZ112:FD112)</f>
        <v>3.7770222954209677E-3</v>
      </c>
      <c r="GS112" s="276">
        <f>SUM($EZ112:FE112)</f>
        <v>5.755968953793553E-3</v>
      </c>
      <c r="GT112" s="276">
        <f>SUM($EZ112:FF112)</f>
        <v>8.5165222522008976E-3</v>
      </c>
      <c r="GU112" s="276">
        <f>SUM($EZ112:FG112)</f>
        <v>1.2058331740364249E-2</v>
      </c>
      <c r="GV112" s="276">
        <f>SUM($EZ112:FH112)</f>
        <v>1.6381047125136834E-2</v>
      </c>
      <c r="GW112" s="276">
        <f>SUM($EZ112:FI112)</f>
        <v>2.1484318270433407E-2</v>
      </c>
      <c r="GX112" s="276">
        <f>SUM($EZ112:FJ112)</f>
        <v>2.4066570868719925E-2</v>
      </c>
      <c r="GY112" s="276">
        <f>SUM($EZ112:FK112)</f>
        <v>2.7211662948620818E-2</v>
      </c>
      <c r="GZ112" s="276">
        <f>SUM($EZ112:FL112)</f>
        <v>3.0919482335593995E-2</v>
      </c>
      <c r="HA112" s="276">
        <f>SUM($EZ112:FM112)</f>
        <v>3.5189916877453868E-2</v>
      </c>
      <c r="HB112" s="276">
        <f>SUM($EZ112:FN112)</f>
        <v>4.0022854444366908E-2</v>
      </c>
      <c r="HC112" s="276">
        <f>SUM($EZ112:FO112)</f>
        <v>6.4876513441109479E-2</v>
      </c>
      <c r="HD112" s="276">
        <f>SUM($EZ112:FP112)</f>
        <v>9.2042707822195702E-2</v>
      </c>
      <c r="HE112" s="276">
        <f>SUM($EZ112:FQ112)</f>
        <v>0.12151942186796721</v>
      </c>
      <c r="HF112" s="276">
        <f>SUM($EZ112:FR112)</f>
        <v>0.1533046416157661</v>
      </c>
      <c r="HG112" s="277">
        <f>SUM($EZ112:FS112)</f>
        <v>0.18739635485840339</v>
      </c>
      <c r="HH112" s="74">
        <f t="shared" si="644"/>
        <v>0</v>
      </c>
      <c r="HI112" s="276">
        <f t="shared" si="400"/>
        <v>0.89260476867692917</v>
      </c>
      <c r="HJ112" s="276">
        <f t="shared" si="401"/>
        <v>1.7846092766079129</v>
      </c>
      <c r="HK112" s="276">
        <f t="shared" si="402"/>
        <v>2.6760139274575701</v>
      </c>
      <c r="HL112" s="276">
        <f t="shared" si="403"/>
        <v>3.5668191246190606</v>
      </c>
      <c r="HM112" s="276">
        <f t="shared" si="404"/>
        <v>5.7765584595886699</v>
      </c>
      <c r="HN112" s="276">
        <f t="shared" si="405"/>
        <v>7.6815138190777921</v>
      </c>
      <c r="HO112" s="276">
        <f t="shared" si="406"/>
        <v>9.5855676102142198</v>
      </c>
      <c r="HP112" s="276">
        <f t="shared" si="407"/>
        <v>11.488720259688003</v>
      </c>
      <c r="HQ112" s="276">
        <f t="shared" si="408"/>
        <v>13.390972193987247</v>
      </c>
      <c r="HR112" s="276">
        <f t="shared" si="409"/>
        <v>16.118728608738589</v>
      </c>
      <c r="HS112" s="276">
        <f t="shared" si="410"/>
        <v>19.28681907436912</v>
      </c>
      <c r="HT112" s="276">
        <f t="shared" si="411"/>
        <v>22.454278136004536</v>
      </c>
      <c r="HU112" s="276">
        <f t="shared" si="412"/>
        <v>25.621105919484361</v>
      </c>
      <c r="HV112" s="276">
        <f t="shared" si="413"/>
        <v>28.787302550623043</v>
      </c>
      <c r="HW112" s="276">
        <f t="shared" si="414"/>
        <v>31.059200196677587</v>
      </c>
      <c r="HX112" s="276">
        <f t="shared" si="415"/>
        <v>33.809942514266403</v>
      </c>
      <c r="HY112" s="276">
        <f t="shared" si="416"/>
        <v>36.557397114113549</v>
      </c>
      <c r="HZ112" s="276">
        <f t="shared" si="417"/>
        <v>39.301567925735753</v>
      </c>
      <c r="IA112" s="277">
        <f t="shared" si="418"/>
        <v>42.042458873953137</v>
      </c>
      <c r="IB112" s="276">
        <f t="shared" si="419"/>
        <v>0</v>
      </c>
      <c r="IC112" s="276">
        <f t="shared" si="420"/>
        <v>0.86175157288981663</v>
      </c>
      <c r="ID112" s="276">
        <f t="shared" si="421"/>
        <v>1.7230309209801948</v>
      </c>
      <c r="IE112" s="276">
        <f t="shared" si="422"/>
        <v>2.5838383030420706</v>
      </c>
      <c r="IF112" s="276">
        <f t="shared" si="423"/>
        <v>3.4441739777045783</v>
      </c>
      <c r="IG112" s="276">
        <f t="shared" si="424"/>
        <v>5.2842462095480114</v>
      </c>
      <c r="IH112" s="276">
        <f t="shared" si="425"/>
        <v>7.0266760562496033</v>
      </c>
      <c r="II112" s="276">
        <f t="shared" si="426"/>
        <v>8.7683246467614389</v>
      </c>
      <c r="IJ112" s="276">
        <f t="shared" si="427"/>
        <v>10.509192331376667</v>
      </c>
      <c r="IK112" s="276">
        <f t="shared" si="428"/>
        <v>12.249279460231371</v>
      </c>
      <c r="IL112" s="276">
        <f t="shared" si="429"/>
        <v>14.367279716350378</v>
      </c>
      <c r="IM112" s="276">
        <f t="shared" si="430"/>
        <v>17.190782624270479</v>
      </c>
      <c r="IN112" s="276">
        <f t="shared" si="431"/>
        <v>20.013722804883507</v>
      </c>
      <c r="IO112" s="276">
        <f t="shared" si="432"/>
        <v>22.836100370341647</v>
      </c>
      <c r="IP112" s="276">
        <f t="shared" si="433"/>
        <v>25.657915432774733</v>
      </c>
      <c r="IQ112" s="276">
        <f t="shared" si="434"/>
        <v>29.82747454872306</v>
      </c>
      <c r="IR112" s="276">
        <f t="shared" si="435"/>
        <v>32.478219387463227</v>
      </c>
      <c r="IS112" s="276">
        <f t="shared" si="436"/>
        <v>35.126653706538711</v>
      </c>
      <c r="IT112" s="276">
        <f t="shared" si="437"/>
        <v>37.77277951991217</v>
      </c>
      <c r="IU112" s="277">
        <f t="shared" si="438"/>
        <v>40.416598839790787</v>
      </c>
      <c r="IV112" s="74">
        <f t="shared" si="261"/>
        <v>2.597596831568735</v>
      </c>
      <c r="IW112" s="275">
        <f t="shared" si="262"/>
        <v>14.477152813206132</v>
      </c>
      <c r="IX112" s="275">
        <f t="shared" si="263"/>
        <v>36.191151885704279</v>
      </c>
      <c r="IY112" s="275">
        <f t="shared" si="264"/>
        <v>62.0465327341566</v>
      </c>
      <c r="IZ112" s="275">
        <f t="shared" si="265"/>
        <v>17.755300510159717</v>
      </c>
      <c r="JA112" s="275">
        <f t="shared" si="266"/>
        <v>28.828108566158939</v>
      </c>
      <c r="JB112" s="74">
        <f t="shared" si="267"/>
        <v>2.5980415967319961</v>
      </c>
      <c r="JC112" s="275">
        <f t="shared" si="268"/>
        <v>14.479509894954123</v>
      </c>
      <c r="JD112" s="275">
        <f t="shared" si="269"/>
        <v>36.194565166366118</v>
      </c>
      <c r="JE112" s="275">
        <f t="shared" si="270"/>
        <v>62.096972019662189</v>
      </c>
      <c r="JF112" s="275">
        <f t="shared" si="271"/>
        <v>17.757372219350746</v>
      </c>
      <c r="JG112" s="275">
        <f t="shared" si="272"/>
        <v>28.842272169428607</v>
      </c>
      <c r="JH112" s="524">
        <f t="shared" si="273"/>
        <v>154.64942065357394</v>
      </c>
      <c r="JI112" s="525">
        <f t="shared" si="274"/>
        <v>330.55134095490786</v>
      </c>
      <c r="JJ112" s="524">
        <f t="shared" si="275"/>
        <v>139.38275435462668</v>
      </c>
      <c r="JK112" s="525">
        <f t="shared" si="276"/>
        <v>308.38338952445849</v>
      </c>
      <c r="JL112" s="524">
        <f t="shared" si="277"/>
        <v>294.03217500820062</v>
      </c>
      <c r="JM112" s="525">
        <f t="shared" si="278"/>
        <v>638.93473047936641</v>
      </c>
      <c r="JN112" s="7">
        <f t="shared" si="439"/>
        <v>8.6055703318113533E-2</v>
      </c>
      <c r="JO112" s="7">
        <f t="shared" si="440"/>
        <v>0.44379484645206035</v>
      </c>
    </row>
    <row r="113" spans="1:275" s="3" customFormat="1" ht="13.5" customHeight="1" x14ac:dyDescent="0.2">
      <c r="A113" s="3" t="str">
        <f>'2021 estimates'!B113</f>
        <v>Lesotho</v>
      </c>
      <c r="B113" s="3" t="str">
        <f>VLOOKUP(A113,'2021 estimates'!$B$4:$C$218,2)</f>
        <v>AFR</v>
      </c>
      <c r="C113" s="371" t="str">
        <f>VLOOKUP(A113,'2021 estimates'!$B$4:$F$218,4,FALSE)</f>
        <v>Sub-Saharan Africa</v>
      </c>
      <c r="D113" s="695">
        <f>'2021 estimates'!Q113</f>
        <v>68.076962444868101</v>
      </c>
      <c r="E113" s="4">
        <f>'2021 estimates'!R113</f>
        <v>153.28780543003103</v>
      </c>
      <c r="F113" s="47">
        <f>1000*'2021 estimates'!G113/5</f>
        <v>25645</v>
      </c>
      <c r="G113" s="47">
        <f t="shared" si="279"/>
        <v>25645</v>
      </c>
      <c r="H113" s="47">
        <f>1000*'2021 estimates'!H113/5</f>
        <v>22824.6</v>
      </c>
      <c r="I113" s="47">
        <f>1000*'2021 estimates'!I113/5</f>
        <v>21047.599999999999</v>
      </c>
      <c r="J113" s="47">
        <f>1000*'2021 estimates'!J113/5</f>
        <v>21432.2</v>
      </c>
      <c r="K113" s="47">
        <f>1000*'2021 estimates'!K113/5</f>
        <v>25295.599999999999</v>
      </c>
      <c r="L113" s="73">
        <f t="shared" si="280"/>
        <v>25295.599999999999</v>
      </c>
      <c r="M113" s="47">
        <f>1000*'2021 estimates'!L113/5</f>
        <v>22762.799999999999</v>
      </c>
      <c r="N113" s="47">
        <f>1000*'2021 estimates'!M113/5</f>
        <v>21226.6</v>
      </c>
      <c r="O113" s="47">
        <f>1000*'2021 estimates'!N113/5</f>
        <v>21482.6</v>
      </c>
      <c r="P113" s="22">
        <v>0</v>
      </c>
      <c r="Q113" s="124">
        <f>IF('2021 estimates'!AD113&lt;&gt;"",'2021 estimates'!AD113*5/4,IF('2021 estimates'!AL113&lt;&gt;"",'2021 estimates'!AL113*15/14,'2021 estimates'!AN113*15/14))/100000</f>
        <v>1.9285714285714285E-5</v>
      </c>
      <c r="R113" s="124">
        <f>IF('2021 estimates'!AE113&lt;&gt;"",'2021 estimates'!AE113,IF('2021 estimates'!AL113&lt;&gt;"",'2021 estimates'!AL113*15/14,'2021 estimates'!AN113*15/14))/100000</f>
        <v>1.9285714285714285E-5</v>
      </c>
      <c r="S113" s="124">
        <f>IF('2021 estimates'!AF113&lt;&gt;"",'2021 estimates'!AF113,IF('2021 estimates'!AL113&lt;&gt;"",'2021 estimates'!AL113*15/14,'2021 estimates'!AN113*15/14))/100000</f>
        <v>1.9285714285714285E-5</v>
      </c>
      <c r="T113" s="124">
        <f>IF('2021 estimates'!AG113&lt;&gt;"",'2021 estimates'!AG113,'2021 estimates'!$AP113)/100000</f>
        <v>1.064051936790591E-4</v>
      </c>
      <c r="U113" s="22">
        <v>0</v>
      </c>
      <c r="V113" s="124">
        <f>IF('2021 estimates'!AH113&lt;&gt;"",'2021 estimates'!AH113*5/4,IF('2021 estimates'!AM113&lt;&gt;"",'2021 estimates'!AM113*15/14,'2021 estimates'!AN113*15/14))/100000</f>
        <v>1.9285714285714285E-5</v>
      </c>
      <c r="W113" s="124">
        <f>IF('2021 estimates'!AI113&lt;&gt;"",'2021 estimates'!AI113,IF('2021 estimates'!AM113&lt;&gt;"",'2021 estimates'!AM113*15/14,'2021 estimates'!AN113*15/14))/100000</f>
        <v>1.9285714285714285E-5</v>
      </c>
      <c r="X113" s="124">
        <f>IF('2021 estimates'!AJ113&lt;&gt;"",'2021 estimates'!AJ113,IF('2021 estimates'!AM113&lt;&gt;"",'2021 estimates'!AM113*15/14,'2021 estimates'!AN113*15/14))/100000</f>
        <v>1.9285714285714285E-5</v>
      </c>
      <c r="Y113" s="124">
        <f>IF('2021 estimates'!AK113&lt;&gt;"",'2021 estimates'!AK113,'2021 estimates'!$AQ113)/100000</f>
        <v>1.064051936790591E-4</v>
      </c>
      <c r="Z113" s="81">
        <f>VLOOKUP($A113,'Mortality-WHO Global Health Obs'!$B$3:$Q$218,7,FALSE)</f>
        <v>8.0019999999999994E-2</v>
      </c>
      <c r="AA113" s="82">
        <f>VLOOKUP($A113,'Mortality-WHO Global Health Obs'!$B$3:$Q$218,9,FALSE)</f>
        <v>5.7299999999999999E-3</v>
      </c>
      <c r="AB113" s="82">
        <f>VLOOKUP($A113,'Mortality-WHO Global Health Obs'!$B$3:$Q$218,11,FALSE)</f>
        <v>2.6199999999999999E-3</v>
      </c>
      <c r="AC113" s="82">
        <f>VLOOKUP($A113,'Mortality-WHO Global Health Obs'!$B$3:$Q$218,13,FALSE)</f>
        <v>1.67E-3</v>
      </c>
      <c r="AD113" s="82">
        <f>VLOOKUP($A113,'Mortality-WHO Global Health Obs'!$B$3:$Q$218,15,FALSE)</f>
        <v>3.2599999999999999E-3</v>
      </c>
      <c r="AE113" s="81">
        <f>VLOOKUP($A113,'Mortality-WHO Global Health Obs'!$B$3:$Q$218,8,FALSE)</f>
        <v>6.6680000000000003E-2</v>
      </c>
      <c r="AF113" s="82">
        <f>VLOOKUP($A113,'Mortality-WHO Global Health Obs'!$B$3:$Q$218,10,FALSE)</f>
        <v>5.4900000000000001E-3</v>
      </c>
      <c r="AG113" s="82">
        <f>VLOOKUP($A113,'Mortality-WHO Global Health Obs'!$B$3:$Q$218,12,FALSE)</f>
        <v>2.5200000000000001E-3</v>
      </c>
      <c r="AH113" s="82">
        <f>VLOOKUP($A113,'Mortality-WHO Global Health Obs'!$B$3:$Q$218,14,FALSE)</f>
        <v>1.64E-3</v>
      </c>
      <c r="AI113" s="82">
        <f>VLOOKUP($A113,'Mortality-WHO Global Health Obs'!$B$3:$Q$218,16,FALSE)</f>
        <v>3.0699999999999998E-3</v>
      </c>
      <c r="AJ113" s="81">
        <f t="shared" si="281"/>
        <v>12.266090190511083</v>
      </c>
      <c r="AK113" s="82">
        <f t="shared" si="281"/>
        <v>0.87833912511407775</v>
      </c>
      <c r="AL113" s="82">
        <f t="shared" si="281"/>
        <v>0.40161405022668129</v>
      </c>
      <c r="AM113" s="82">
        <f t="shared" si="281"/>
        <v>0.25599063506815184</v>
      </c>
      <c r="AN113" s="82">
        <f t="shared" si="281"/>
        <v>0.49971824570190115</v>
      </c>
      <c r="AO113" s="81">
        <f t="shared" si="257"/>
        <v>10.221230866074469</v>
      </c>
      <c r="AP113" s="82">
        <f t="shared" si="257"/>
        <v>0.84155005181087039</v>
      </c>
      <c r="AQ113" s="82">
        <f t="shared" si="257"/>
        <v>0.38628526968367821</v>
      </c>
      <c r="AR113" s="82">
        <f t="shared" si="257"/>
        <v>0.25139200090525088</v>
      </c>
      <c r="AS113" s="82">
        <f t="shared" si="257"/>
        <v>0.47059356267019525</v>
      </c>
      <c r="AT113" s="272">
        <f t="shared" si="258"/>
        <v>0</v>
      </c>
      <c r="AU113" s="266">
        <f t="shared" si="248"/>
        <v>0.49458214285714286</v>
      </c>
      <c r="AV113" s="266">
        <f t="shared" si="249"/>
        <v>0.44018871428571427</v>
      </c>
      <c r="AW113" s="266">
        <f t="shared" si="250"/>
        <v>0.40591799999999995</v>
      </c>
      <c r="AX113" s="266">
        <f t="shared" si="251"/>
        <v>2.2804973919683307</v>
      </c>
      <c r="AY113" s="272">
        <f t="shared" si="259"/>
        <v>0</v>
      </c>
      <c r="AZ113" s="266">
        <f t="shared" si="252"/>
        <v>0.48784371428571421</v>
      </c>
      <c r="BA113" s="266">
        <f t="shared" si="253"/>
        <v>0.43899685714285713</v>
      </c>
      <c r="BB113" s="266">
        <f t="shared" si="254"/>
        <v>0.40937014285714279</v>
      </c>
      <c r="BC113" s="266">
        <f t="shared" si="255"/>
        <v>2.2858602137297548</v>
      </c>
      <c r="BD113" s="74">
        <f t="shared" si="260"/>
        <v>0</v>
      </c>
      <c r="BE113" s="515">
        <f t="shared" si="282"/>
        <v>0</v>
      </c>
      <c r="BF113" s="515">
        <f t="shared" si="283"/>
        <v>0.3500336830623455</v>
      </c>
      <c r="BG113" s="515">
        <f t="shared" si="284"/>
        <v>0.49546301275814869</v>
      </c>
      <c r="BH113" s="515">
        <f t="shared" si="285"/>
        <v>0.55588488344995746</v>
      </c>
      <c r="BI113" s="515">
        <f t="shared" si="286"/>
        <v>0.51709222729208637</v>
      </c>
      <c r="BJ113" s="515">
        <f t="shared" si="287"/>
        <v>0.71344836123751598</v>
      </c>
      <c r="BK113" s="515">
        <f t="shared" si="288"/>
        <v>0.844857541702701</v>
      </c>
      <c r="BL113" s="515">
        <f t="shared" si="289"/>
        <v>0.93280168871534652</v>
      </c>
      <c r="BM113" s="515">
        <f t="shared" si="290"/>
        <v>0.9916573407055882</v>
      </c>
      <c r="BN113" s="515">
        <f t="shared" si="291"/>
        <v>0.95077418109377443</v>
      </c>
      <c r="BO113" s="515">
        <f t="shared" si="292"/>
        <v>1.0961206406316062</v>
      </c>
      <c r="BP113" s="515">
        <f t="shared" si="293"/>
        <v>1.208640488710981</v>
      </c>
      <c r="BQ113" s="515">
        <f t="shared" si="294"/>
        <v>1.2957476411800795</v>
      </c>
      <c r="BR113" s="515">
        <f t="shared" si="295"/>
        <v>1.3631815751996332</v>
      </c>
      <c r="BS113" s="515">
        <f t="shared" si="296"/>
        <v>1.4412486538749902</v>
      </c>
      <c r="BT113" s="515">
        <f t="shared" si="297"/>
        <v>2.7064472076421136</v>
      </c>
      <c r="BU113" s="515">
        <f t="shared" si="298"/>
        <v>3.4740451646843584</v>
      </c>
      <c r="BV113" s="515">
        <f t="shared" si="299"/>
        <v>3.939748055271032</v>
      </c>
      <c r="BW113" s="516">
        <f t="shared" si="300"/>
        <v>4.2222907331286894</v>
      </c>
      <c r="BX113" s="515">
        <v>0</v>
      </c>
      <c r="BY113" s="515">
        <f t="shared" si="301"/>
        <v>0</v>
      </c>
      <c r="BZ113" s="515">
        <f t="shared" si="302"/>
        <v>0.34906239011846268</v>
      </c>
      <c r="CA113" s="515">
        <f t="shared" si="303"/>
        <v>0.49952289484190604</v>
      </c>
      <c r="CB113" s="515">
        <f t="shared" si="304"/>
        <v>0.56437767187460341</v>
      </c>
      <c r="CC113" s="515">
        <f t="shared" si="305"/>
        <v>0.53302364725800677</v>
      </c>
      <c r="CD113" s="515">
        <f t="shared" si="306"/>
        <v>0.73089484893858758</v>
      </c>
      <c r="CE113" s="515">
        <f t="shared" si="307"/>
        <v>0.86536349442206273</v>
      </c>
      <c r="CF113" s="515">
        <f t="shared" si="308"/>
        <v>0.9567452440884423</v>
      </c>
      <c r="CG113" s="515">
        <f t="shared" si="309"/>
        <v>1.0188461460649931</v>
      </c>
      <c r="CH113" s="515">
        <f t="shared" si="310"/>
        <v>0.98944116772466573</v>
      </c>
      <c r="CI113" s="515">
        <f t="shared" si="311"/>
        <v>1.1333778801706447</v>
      </c>
      <c r="CJ113" s="515">
        <f t="shared" si="312"/>
        <v>1.2453199725388224</v>
      </c>
      <c r="CK113" s="515">
        <f t="shared" si="313"/>
        <v>1.3323792906990082</v>
      </c>
      <c r="CL113" s="515">
        <f t="shared" si="314"/>
        <v>1.4000868412563805</v>
      </c>
      <c r="CM113" s="515">
        <f t="shared" si="315"/>
        <v>1.470264772446781</v>
      </c>
      <c r="CN113" s="515">
        <f t="shared" si="316"/>
        <v>2.7752136837037833</v>
      </c>
      <c r="CO113" s="515">
        <f t="shared" si="317"/>
        <v>3.5903257495209675</v>
      </c>
      <c r="CP113" s="515">
        <f t="shared" si="318"/>
        <v>4.0994703406304875</v>
      </c>
      <c r="CQ113" s="516">
        <f t="shared" si="319"/>
        <v>4.4174980395533252</v>
      </c>
      <c r="CR113" s="515">
        <f t="shared" si="320"/>
        <v>0</v>
      </c>
      <c r="CS113" s="515">
        <f t="shared" si="321"/>
        <v>0.24729107142857143</v>
      </c>
      <c r="CT113" s="515">
        <f t="shared" si="322"/>
        <v>0.59732475449091693</v>
      </c>
      <c r="CU113" s="515">
        <f t="shared" si="323"/>
        <v>0.74275408418672018</v>
      </c>
      <c r="CV113" s="515">
        <f t="shared" si="324"/>
        <v>0.80317595487852889</v>
      </c>
      <c r="CW113" s="515">
        <f t="shared" si="325"/>
        <v>0.73718658443494345</v>
      </c>
      <c r="CX113" s="515">
        <f t="shared" si="326"/>
        <v>0.93354271838037306</v>
      </c>
      <c r="CY113" s="515">
        <f t="shared" si="327"/>
        <v>1.0649518988455582</v>
      </c>
      <c r="CZ113" s="515">
        <f t="shared" si="328"/>
        <v>1.1528960458582036</v>
      </c>
      <c r="DA113" s="515">
        <f t="shared" si="329"/>
        <v>1.2117516978484453</v>
      </c>
      <c r="DB113" s="515">
        <f t="shared" si="330"/>
        <v>1.1537331810937743</v>
      </c>
      <c r="DC113" s="515">
        <f t="shared" si="331"/>
        <v>1.2990796406316061</v>
      </c>
      <c r="DD113" s="515">
        <f t="shared" si="332"/>
        <v>1.4115994887109808</v>
      </c>
      <c r="DE113" s="515">
        <f t="shared" si="333"/>
        <v>1.4987066411800793</v>
      </c>
      <c r="DF113" s="515">
        <f t="shared" si="334"/>
        <v>1.5661405751996331</v>
      </c>
      <c r="DG113" s="515">
        <f t="shared" si="335"/>
        <v>2.5814973498591556</v>
      </c>
      <c r="DH113" s="515">
        <f t="shared" si="336"/>
        <v>3.8466959036262791</v>
      </c>
      <c r="DI113" s="515">
        <f t="shared" si="337"/>
        <v>4.614293860668524</v>
      </c>
      <c r="DJ113" s="515">
        <f t="shared" si="338"/>
        <v>5.0799967512551971</v>
      </c>
      <c r="DK113" s="516">
        <f t="shared" si="339"/>
        <v>5.3625394291128545</v>
      </c>
      <c r="DL113" s="515">
        <f t="shared" si="340"/>
        <v>0</v>
      </c>
      <c r="DM113" s="515">
        <f t="shared" si="341"/>
        <v>0.24392185714285711</v>
      </c>
      <c r="DN113" s="515">
        <f t="shared" si="342"/>
        <v>0.59298424726131982</v>
      </c>
      <c r="DO113" s="515">
        <f t="shared" si="343"/>
        <v>0.74344475198476312</v>
      </c>
      <c r="DP113" s="515">
        <f t="shared" si="344"/>
        <v>0.80829952901746049</v>
      </c>
      <c r="DQ113" s="515">
        <f t="shared" si="345"/>
        <v>0.75252207582943531</v>
      </c>
      <c r="DR113" s="515">
        <f t="shared" si="346"/>
        <v>0.95039327751001612</v>
      </c>
      <c r="DS113" s="515">
        <f t="shared" si="347"/>
        <v>1.0848619229934913</v>
      </c>
      <c r="DT113" s="515">
        <f t="shared" si="348"/>
        <v>1.1762436726598708</v>
      </c>
      <c r="DU113" s="515">
        <f t="shared" si="349"/>
        <v>1.2383445746364217</v>
      </c>
      <c r="DV113" s="515">
        <f t="shared" si="350"/>
        <v>1.194126239153237</v>
      </c>
      <c r="DW113" s="515">
        <f t="shared" si="351"/>
        <v>1.3380629515992162</v>
      </c>
      <c r="DX113" s="515">
        <f t="shared" si="352"/>
        <v>1.4500050439673937</v>
      </c>
      <c r="DY113" s="515">
        <f t="shared" si="353"/>
        <v>1.5370643621275795</v>
      </c>
      <c r="DZ113" s="515">
        <f t="shared" si="354"/>
        <v>1.604771912684952</v>
      </c>
      <c r="EA113" s="515">
        <f t="shared" si="355"/>
        <v>2.6131948793116582</v>
      </c>
      <c r="EB113" s="515">
        <f t="shared" si="356"/>
        <v>3.9181437905686609</v>
      </c>
      <c r="EC113" s="515">
        <f t="shared" si="357"/>
        <v>4.7332558563858447</v>
      </c>
      <c r="ED113" s="515">
        <f t="shared" si="358"/>
        <v>5.2424004474953652</v>
      </c>
      <c r="EE113" s="516">
        <f t="shared" si="359"/>
        <v>5.5604281464182028</v>
      </c>
      <c r="EF113" s="276">
        <f t="shared" si="360"/>
        <v>0</v>
      </c>
      <c r="EG113" s="276">
        <f t="shared" si="361"/>
        <v>0.14454845979479736</v>
      </c>
      <c r="EH113" s="276">
        <f t="shared" si="362"/>
        <v>0.34915281316133967</v>
      </c>
      <c r="EI113" s="276">
        <f t="shared" si="363"/>
        <v>0.43416027216533409</v>
      </c>
      <c r="EJ113" s="276">
        <f t="shared" si="364"/>
        <v>0.46947852403737583</v>
      </c>
      <c r="EK113" s="276">
        <f t="shared" si="365"/>
        <v>0.2438325803402846</v>
      </c>
      <c r="EL113" s="276">
        <f t="shared" si="366"/>
        <v>0.30877953382052914</v>
      </c>
      <c r="EM113" s="276">
        <f t="shared" si="367"/>
        <v>0.35224456727306874</v>
      </c>
      <c r="EN113" s="276">
        <f t="shared" si="368"/>
        <v>0.38133306229547248</v>
      </c>
      <c r="EO113" s="276">
        <f t="shared" si="369"/>
        <v>0.40080021728092363</v>
      </c>
      <c r="EP113" s="276">
        <f t="shared" si="370"/>
        <v>0.26057154046216818</v>
      </c>
      <c r="EQ113" s="276">
        <f t="shared" si="371"/>
        <v>0.29339815192062524</v>
      </c>
      <c r="ER113" s="276">
        <f t="shared" si="372"/>
        <v>0.3188108475309015</v>
      </c>
      <c r="ES113" s="276">
        <f t="shared" si="373"/>
        <v>0.33848406598044622</v>
      </c>
      <c r="ET113" s="276">
        <f t="shared" si="374"/>
        <v>0.3537140726707636</v>
      </c>
      <c r="EU113" s="276">
        <f t="shared" si="375"/>
        <v>1.0152988382012071</v>
      </c>
      <c r="EV113" s="276">
        <f t="shared" si="376"/>
        <v>1.5128994349260858</v>
      </c>
      <c r="EW113" s="276">
        <f t="shared" si="377"/>
        <v>1.8147945013816571</v>
      </c>
      <c r="EX113" s="276">
        <f t="shared" si="378"/>
        <v>1.9979547141106728</v>
      </c>
      <c r="EY113" s="277">
        <f t="shared" si="379"/>
        <v>2.1090783039089689</v>
      </c>
      <c r="EZ113" s="276">
        <f t="shared" si="380"/>
        <v>0</v>
      </c>
      <c r="FA113" s="276">
        <f t="shared" si="381"/>
        <v>0.13878132416725153</v>
      </c>
      <c r="FB113" s="276">
        <f t="shared" si="382"/>
        <v>0.33738320956227086</v>
      </c>
      <c r="FC113" s="276">
        <f t="shared" si="383"/>
        <v>0.42298893725301684</v>
      </c>
      <c r="FD113" s="276">
        <f t="shared" si="384"/>
        <v>0.4598885900377126</v>
      </c>
      <c r="FE113" s="276">
        <f t="shared" si="385"/>
        <v>0.24112565546227632</v>
      </c>
      <c r="FF113" s="276">
        <f t="shared" si="386"/>
        <v>0.30452821165938188</v>
      </c>
      <c r="FG113" s="276">
        <f t="shared" si="387"/>
        <v>0.3476151074764775</v>
      </c>
      <c r="FH113" s="276">
        <f t="shared" si="388"/>
        <v>0.3768959551663062</v>
      </c>
      <c r="FI113" s="276">
        <f t="shared" si="389"/>
        <v>0.39679453512143886</v>
      </c>
      <c r="FJ113" s="276">
        <f t="shared" si="390"/>
        <v>0.26543343041116374</v>
      </c>
      <c r="FK113" s="276">
        <f t="shared" si="391"/>
        <v>0.29742805048896498</v>
      </c>
      <c r="FL113" s="276">
        <f t="shared" si="392"/>
        <v>0.32231082469695704</v>
      </c>
      <c r="FM113" s="276">
        <f t="shared" si="393"/>
        <v>0.34166259229977047</v>
      </c>
      <c r="FN113" s="276">
        <f t="shared" si="394"/>
        <v>0.35671279957260005</v>
      </c>
      <c r="FO113" s="276">
        <f t="shared" si="395"/>
        <v>0.98091130247275271</v>
      </c>
      <c r="FP113" s="276">
        <f t="shared" si="396"/>
        <v>1.4707481479125701</v>
      </c>
      <c r="FQ113" s="276">
        <f t="shared" si="397"/>
        <v>1.7767156226202352</v>
      </c>
      <c r="FR113" s="276">
        <f t="shared" si="398"/>
        <v>1.9678325148069178</v>
      </c>
      <c r="FS113" s="277">
        <f t="shared" si="399"/>
        <v>2.0872101268030754</v>
      </c>
      <c r="FT113" s="74">
        <f>SUM($EF113:EF113)</f>
        <v>0</v>
      </c>
      <c r="FU113" s="276">
        <f>SUM($EF113:EG113)</f>
        <v>0.14454845979479736</v>
      </c>
      <c r="FV113" s="276">
        <f>SUM($EF113:EH113)</f>
        <v>0.49370127295613703</v>
      </c>
      <c r="FW113" s="276">
        <f>SUM($EF113:EI113)</f>
        <v>0.92786154512147112</v>
      </c>
      <c r="FX113" s="276">
        <f>SUM($EF113:EJ113)</f>
        <v>1.3973400691588469</v>
      </c>
      <c r="FY113" s="276">
        <f>SUM($EF113:EK113)</f>
        <v>1.6411726494991314</v>
      </c>
      <c r="FZ113" s="276">
        <f>SUM($EF113:EL113)</f>
        <v>1.9499521833196605</v>
      </c>
      <c r="GA113" s="276">
        <f>SUM($EF113:EM113)</f>
        <v>2.3021967505927292</v>
      </c>
      <c r="GB113" s="276">
        <f>SUM($EF113:EN113)</f>
        <v>2.6835298128882017</v>
      </c>
      <c r="GC113" s="276">
        <f>SUM($EF113:EO113)</f>
        <v>3.0843300301691254</v>
      </c>
      <c r="GD113" s="276">
        <f>SUM($EF113:EP113)</f>
        <v>3.3449015706312935</v>
      </c>
      <c r="GE113" s="276">
        <f>SUM($EF113:EQ113)</f>
        <v>3.6382997225519187</v>
      </c>
      <c r="GF113" s="276">
        <f>SUM($EF113:ER113)</f>
        <v>3.9571105700828202</v>
      </c>
      <c r="GG113" s="276">
        <f>SUM($EF113:ES113)</f>
        <v>4.2955946360632664</v>
      </c>
      <c r="GH113" s="276">
        <f>SUM($EF113:ET113)</f>
        <v>4.6493087087340301</v>
      </c>
      <c r="GI113" s="276">
        <f>SUM($EF113:EU113)</f>
        <v>5.6646075469352368</v>
      </c>
      <c r="GJ113" s="276">
        <f>SUM($EF113:EV113)</f>
        <v>7.1775069818613222</v>
      </c>
      <c r="GK113" s="276">
        <f>SUM($EF113:EW113)</f>
        <v>8.9923014832429793</v>
      </c>
      <c r="GL113" s="276">
        <f>SUM($EF113:EX113)</f>
        <v>10.990256197353652</v>
      </c>
      <c r="GM113" s="276">
        <f>SUM($EF113:EY113)</f>
        <v>13.099334501262621</v>
      </c>
      <c r="GN113" s="74">
        <f>SUM($EZ113:EZ113)</f>
        <v>0</v>
      </c>
      <c r="GO113" s="276">
        <f>SUM($EZ113:FA113)</f>
        <v>0.13878132416725153</v>
      </c>
      <c r="GP113" s="276">
        <f>SUM($EZ113:FB113)</f>
        <v>0.47616453372952239</v>
      </c>
      <c r="GQ113" s="276">
        <f>SUM($EZ113:FC113)</f>
        <v>0.89915347098253928</v>
      </c>
      <c r="GR113" s="276">
        <f>SUM($EZ113:FD113)</f>
        <v>1.3590420610202518</v>
      </c>
      <c r="GS113" s="276">
        <f>SUM($EZ113:FE113)</f>
        <v>1.6001677164825281</v>
      </c>
      <c r="GT113" s="276">
        <f>SUM($EZ113:FF113)</f>
        <v>1.90469592814191</v>
      </c>
      <c r="GU113" s="276">
        <f>SUM($EZ113:FG113)</f>
        <v>2.2523110356183875</v>
      </c>
      <c r="GV113" s="276">
        <f>SUM($EZ113:FH113)</f>
        <v>2.6292069907846938</v>
      </c>
      <c r="GW113" s="276">
        <f>SUM($EZ113:FI113)</f>
        <v>3.0260015259061328</v>
      </c>
      <c r="GX113" s="276">
        <f>SUM($EZ113:FJ113)</f>
        <v>3.2914349563172967</v>
      </c>
      <c r="GY113" s="276">
        <f>SUM($EZ113:FK113)</f>
        <v>3.5888630068062617</v>
      </c>
      <c r="GZ113" s="276">
        <f>SUM($EZ113:FL113)</f>
        <v>3.911173831503219</v>
      </c>
      <c r="HA113" s="276">
        <f>SUM($EZ113:FM113)</f>
        <v>4.2528364238029894</v>
      </c>
      <c r="HB113" s="276">
        <f>SUM($EZ113:FN113)</f>
        <v>4.6095492233755895</v>
      </c>
      <c r="HC113" s="276">
        <f>SUM($EZ113:FO113)</f>
        <v>5.590460525848342</v>
      </c>
      <c r="HD113" s="276">
        <f>SUM($EZ113:FP113)</f>
        <v>7.0612086737609125</v>
      </c>
      <c r="HE113" s="276">
        <f>SUM($EZ113:FQ113)</f>
        <v>8.8379242963811482</v>
      </c>
      <c r="HF113" s="276">
        <f>SUM($EZ113:FR113)</f>
        <v>10.805756811188067</v>
      </c>
      <c r="HG113" s="277">
        <f>SUM($EZ113:FS113)</f>
        <v>12.892966937991142</v>
      </c>
      <c r="HH113" s="74">
        <f t="shared" si="644"/>
        <v>0</v>
      </c>
      <c r="HI113" s="276">
        <f t="shared" si="400"/>
        <v>0.3500336830623455</v>
      </c>
      <c r="HJ113" s="276">
        <f t="shared" si="401"/>
        <v>0.49546301275814869</v>
      </c>
      <c r="HK113" s="276">
        <f t="shared" si="402"/>
        <v>0.55588488344995746</v>
      </c>
      <c r="HL113" s="276">
        <f t="shared" si="403"/>
        <v>0.58098850226972454</v>
      </c>
      <c r="HM113" s="276">
        <f t="shared" si="404"/>
        <v>0.71344836123751598</v>
      </c>
      <c r="HN113" s="276">
        <f t="shared" si="405"/>
        <v>0.844857541702701</v>
      </c>
      <c r="HO113" s="276">
        <f t="shared" si="406"/>
        <v>0.93280168871534652</v>
      </c>
      <c r="HP113" s="276">
        <f t="shared" si="407"/>
        <v>0.9916573407055882</v>
      </c>
      <c r="HQ113" s="276">
        <f t="shared" si="408"/>
        <v>1.0310458377103786</v>
      </c>
      <c r="HR113" s="276">
        <f t="shared" si="409"/>
        <v>1.0961206406316062</v>
      </c>
      <c r="HS113" s="276">
        <f t="shared" si="410"/>
        <v>1.208640488710981</v>
      </c>
      <c r="HT113" s="276">
        <f t="shared" si="411"/>
        <v>1.2957476411800795</v>
      </c>
      <c r="HU113" s="276">
        <f t="shared" si="412"/>
        <v>1.3631815751996332</v>
      </c>
      <c r="HV113" s="276">
        <f t="shared" si="413"/>
        <v>1.4153855025288697</v>
      </c>
      <c r="HW113" s="276">
        <f t="shared" si="414"/>
        <v>2.7064472076421136</v>
      </c>
      <c r="HX113" s="276">
        <f t="shared" si="415"/>
        <v>3.4740451646843584</v>
      </c>
      <c r="HY113" s="276">
        <f t="shared" si="416"/>
        <v>3.939748055271032</v>
      </c>
      <c r="HZ113" s="276">
        <f t="shared" si="417"/>
        <v>4.2222907331286894</v>
      </c>
      <c r="IA113" s="277">
        <f t="shared" si="418"/>
        <v>4.3937098211880503</v>
      </c>
      <c r="IB113" s="276">
        <f t="shared" si="419"/>
        <v>0</v>
      </c>
      <c r="IC113" s="276">
        <f t="shared" si="420"/>
        <v>0.34906239011846268</v>
      </c>
      <c r="ID113" s="276">
        <f t="shared" si="421"/>
        <v>0.49952289484190604</v>
      </c>
      <c r="IE113" s="276">
        <f t="shared" si="422"/>
        <v>0.56437767187460341</v>
      </c>
      <c r="IF113" s="276">
        <f t="shared" si="423"/>
        <v>0.59233279612260503</v>
      </c>
      <c r="IG113" s="276">
        <f t="shared" si="424"/>
        <v>0.73089484893858758</v>
      </c>
      <c r="IH113" s="276">
        <f t="shared" si="425"/>
        <v>0.86536349442206273</v>
      </c>
      <c r="II113" s="276">
        <f t="shared" si="426"/>
        <v>0.9567452440884423</v>
      </c>
      <c r="IJ113" s="276">
        <f t="shared" si="427"/>
        <v>1.0188461460649931</v>
      </c>
      <c r="IK113" s="276">
        <f t="shared" si="428"/>
        <v>1.0610484680864114</v>
      </c>
      <c r="IL113" s="276">
        <f t="shared" si="429"/>
        <v>1.1333778801706447</v>
      </c>
      <c r="IM113" s="276">
        <f t="shared" si="430"/>
        <v>1.2453199725388224</v>
      </c>
      <c r="IN113" s="276">
        <f t="shared" si="431"/>
        <v>1.3323792906990082</v>
      </c>
      <c r="IO113" s="276">
        <f t="shared" si="432"/>
        <v>1.4000868412563805</v>
      </c>
      <c r="IP113" s="276">
        <f t="shared" si="433"/>
        <v>1.4527441845409232</v>
      </c>
      <c r="IQ113" s="276">
        <f t="shared" si="434"/>
        <v>2.7752136837037833</v>
      </c>
      <c r="IR113" s="276">
        <f t="shared" si="435"/>
        <v>3.5903257495209675</v>
      </c>
      <c r="IS113" s="276">
        <f t="shared" si="436"/>
        <v>4.0994703406304875</v>
      </c>
      <c r="IT113" s="276">
        <f t="shared" si="437"/>
        <v>4.4174980395533252</v>
      </c>
      <c r="IU113" s="277">
        <f t="shared" si="438"/>
        <v>4.6161481264800042</v>
      </c>
      <c r="IV113" s="74">
        <f t="shared" si="261"/>
        <v>1.3194586316282424</v>
      </c>
      <c r="IW113" s="275">
        <f t="shared" si="262"/>
        <v>3.7300403642231492</v>
      </c>
      <c r="IX113" s="275">
        <f t="shared" si="263"/>
        <v>5.8408276359619364</v>
      </c>
      <c r="IY113" s="275">
        <f t="shared" si="264"/>
        <v>16.106615651456885</v>
      </c>
      <c r="IZ113" s="275">
        <f t="shared" si="265"/>
        <v>3.630108877271109</v>
      </c>
      <c r="JA113" s="275">
        <f t="shared" si="266"/>
        <v>6.7492355708175529</v>
      </c>
      <c r="JB113" s="74">
        <f t="shared" si="267"/>
        <v>1.3513254122426626</v>
      </c>
      <c r="JC113" s="275">
        <f t="shared" si="268"/>
        <v>3.8386189670746083</v>
      </c>
      <c r="JD113" s="275">
        <f t="shared" si="269"/>
        <v>5.9663409691591216</v>
      </c>
      <c r="JE113" s="275">
        <f t="shared" si="270"/>
        <v>16.688589149238879</v>
      </c>
      <c r="JF113" s="275">
        <f t="shared" si="271"/>
        <v>3.7187617828254638</v>
      </c>
      <c r="JG113" s="275">
        <f t="shared" si="272"/>
        <v>6.9612186244288177</v>
      </c>
      <c r="JH113" s="524">
        <f t="shared" si="273"/>
        <v>12.095479982801322</v>
      </c>
      <c r="JI113" s="525">
        <f t="shared" si="274"/>
        <v>29.355490381059035</v>
      </c>
      <c r="JJ113" s="524">
        <f t="shared" si="275"/>
        <v>12.410271806880221</v>
      </c>
      <c r="JK113" s="525">
        <f t="shared" si="276"/>
        <v>30.335986069752174</v>
      </c>
      <c r="JL113" s="524">
        <f t="shared" si="277"/>
        <v>24.505751789681543</v>
      </c>
      <c r="JM113" s="525">
        <f t="shared" si="278"/>
        <v>59.691476450811209</v>
      </c>
      <c r="JN113" s="7">
        <f t="shared" si="439"/>
        <v>9.2588579321096205</v>
      </c>
      <c r="JO113" s="7">
        <f t="shared" si="440"/>
        <v>25.992301439253765</v>
      </c>
    </row>
    <row r="114" spans="1:275" s="3" customFormat="1" ht="13.5" customHeight="1" x14ac:dyDescent="0.2">
      <c r="A114" s="3" t="str">
        <f>'2021 estimates'!B114</f>
        <v>Liberia</v>
      </c>
      <c r="B114" s="3" t="str">
        <f>VLOOKUP(A114,'2021 estimates'!$B$4:$C$218,2)</f>
        <v>AFR</v>
      </c>
      <c r="C114" s="371" t="str">
        <f>VLOOKUP(A114,'2021 estimates'!$B$4:$F$218,4,FALSE)</f>
        <v>Sub-Saharan Africa</v>
      </c>
      <c r="D114" s="695">
        <f>'2021 estimates'!Q114</f>
        <v>62.182780398053403</v>
      </c>
      <c r="E114" s="4">
        <f>'2021 estimates'!R114</f>
        <v>103.5587258773176</v>
      </c>
      <c r="F114" s="47">
        <f>1000*'2021 estimates'!G114/5</f>
        <v>76788.2</v>
      </c>
      <c r="G114" s="47">
        <f t="shared" si="279"/>
        <v>76788.2</v>
      </c>
      <c r="H114" s="47">
        <f>1000*'2021 estimates'!H114/5</f>
        <v>70188.2</v>
      </c>
      <c r="I114" s="47">
        <f>1000*'2021 estimates'!I114/5</f>
        <v>64553.4</v>
      </c>
      <c r="J114" s="47">
        <f>1000*'2021 estimates'!J114/5</f>
        <v>57564</v>
      </c>
      <c r="K114" s="47">
        <f>1000*'2021 estimates'!K114/5</f>
        <v>73675.199999999997</v>
      </c>
      <c r="L114" s="73">
        <f t="shared" si="280"/>
        <v>73675.199999999997</v>
      </c>
      <c r="M114" s="47">
        <f>1000*'2021 estimates'!L114/5</f>
        <v>67376</v>
      </c>
      <c r="N114" s="47">
        <f>1000*'2021 estimates'!M114/5</f>
        <v>62162</v>
      </c>
      <c r="O114" s="47">
        <f>1000*'2021 estimates'!N114/5</f>
        <v>55694.2</v>
      </c>
      <c r="P114" s="22">
        <v>0</v>
      </c>
      <c r="Q114" s="124">
        <f>IF('2021 estimates'!AD114&lt;&gt;"",'2021 estimates'!AD114*5/4,IF('2021 estimates'!AL114&lt;&gt;"",'2021 estimates'!AL114*15/14,'2021 estimates'!AN114*15/14))/100000</f>
        <v>4.0714285714285717E-6</v>
      </c>
      <c r="R114" s="124">
        <f>IF('2021 estimates'!AE114&lt;&gt;"",'2021 estimates'!AE114,IF('2021 estimates'!AL114&lt;&gt;"",'2021 estimates'!AL114*15/14,'2021 estimates'!AN114*15/14))/100000</f>
        <v>4.0714285714285717E-6</v>
      </c>
      <c r="S114" s="124">
        <f>IF('2021 estimates'!AF114&lt;&gt;"",'2021 estimates'!AF114,IF('2021 estimates'!AL114&lt;&gt;"",'2021 estimates'!AL114*15/14,'2021 estimates'!AN114*15/14))/100000</f>
        <v>4.0714285714285717E-6</v>
      </c>
      <c r="T114" s="124">
        <f>IF('2021 estimates'!AG114&lt;&gt;"",'2021 estimates'!AG114,'2021 estimates'!$AP114)/100000</f>
        <v>2.2463318665579138E-5</v>
      </c>
      <c r="U114" s="22">
        <v>0</v>
      </c>
      <c r="V114" s="124">
        <f>IF('2021 estimates'!AH114&lt;&gt;"",'2021 estimates'!AH114*5/4,IF('2021 estimates'!AM114&lt;&gt;"",'2021 estimates'!AM114*15/14,'2021 estimates'!AN114*15/14))/100000</f>
        <v>4.0714285714285717E-6</v>
      </c>
      <c r="W114" s="124">
        <f>IF('2021 estimates'!AI114&lt;&gt;"",'2021 estimates'!AI114,IF('2021 estimates'!AM114&lt;&gt;"",'2021 estimates'!AM114*15/14,'2021 estimates'!AN114*15/14))/100000</f>
        <v>4.0714285714285717E-6</v>
      </c>
      <c r="X114" s="124">
        <f>IF('2021 estimates'!AJ114&lt;&gt;"",'2021 estimates'!AJ114,IF('2021 estimates'!AM114&lt;&gt;"",'2021 estimates'!AM114*15/14,'2021 estimates'!AN114*15/14))/100000</f>
        <v>4.0714285714285717E-6</v>
      </c>
      <c r="Y114" s="124">
        <f>IF('2021 estimates'!AK114&lt;&gt;"",'2021 estimates'!AK114,'2021 estimates'!$AQ114)/100000</f>
        <v>2.2463318665579138E-5</v>
      </c>
      <c r="Z114" s="81">
        <f>VLOOKUP($A114,'Mortality-WHO Global Health Obs'!$B$3:$Q$218,7,FALSE)</f>
        <v>5.7430000000000002E-2</v>
      </c>
      <c r="AA114" s="82">
        <f>VLOOKUP($A114,'Mortality-WHO Global Health Obs'!$B$3:$Q$218,9,FALSE)</f>
        <v>4.4099999999999999E-3</v>
      </c>
      <c r="AB114" s="82">
        <f>VLOOKUP($A114,'Mortality-WHO Global Health Obs'!$B$3:$Q$218,11,FALSE)</f>
        <v>1.8500000000000001E-3</v>
      </c>
      <c r="AC114" s="82">
        <f>VLOOKUP($A114,'Mortality-WHO Global Health Obs'!$B$3:$Q$218,13,FALSE)</f>
        <v>1.8400000000000001E-3</v>
      </c>
      <c r="AD114" s="82">
        <f>VLOOKUP($A114,'Mortality-WHO Global Health Obs'!$B$3:$Q$218,15,FALSE)</f>
        <v>1.7899999999999999E-3</v>
      </c>
      <c r="AE114" s="81">
        <f>VLOOKUP($A114,'Mortality-WHO Global Health Obs'!$B$3:$Q$218,8,FALSE)</f>
        <v>4.9910000000000003E-2</v>
      </c>
      <c r="AF114" s="82">
        <f>VLOOKUP($A114,'Mortality-WHO Global Health Obs'!$B$3:$Q$218,10,FALSE)</f>
        <v>4.2399999999999998E-3</v>
      </c>
      <c r="AG114" s="82">
        <f>VLOOKUP($A114,'Mortality-WHO Global Health Obs'!$B$3:$Q$218,12,FALSE)</f>
        <v>1.92E-3</v>
      </c>
      <c r="AH114" s="82">
        <f>VLOOKUP($A114,'Mortality-WHO Global Health Obs'!$B$3:$Q$218,14,FALSE)</f>
        <v>1.7899999999999999E-3</v>
      </c>
      <c r="AI114" s="82">
        <f>VLOOKUP($A114,'Mortality-WHO Global Health Obs'!$B$3:$Q$218,16,FALSE)</f>
        <v>1.7700000000000001E-3</v>
      </c>
      <c r="AJ114" s="81">
        <f t="shared" si="281"/>
        <v>5.9473776271343501</v>
      </c>
      <c r="AK114" s="82">
        <f t="shared" si="281"/>
        <v>0.45669398111897058</v>
      </c>
      <c r="AL114" s="82">
        <f t="shared" si="281"/>
        <v>0.19158364287303756</v>
      </c>
      <c r="AM114" s="82">
        <f t="shared" si="281"/>
        <v>0.19054805561426438</v>
      </c>
      <c r="AN114" s="82">
        <f t="shared" si="281"/>
        <v>0.18537011932039849</v>
      </c>
      <c r="AO114" s="81">
        <f t="shared" si="257"/>
        <v>5.1686160085369215</v>
      </c>
      <c r="AP114" s="82">
        <f t="shared" si="257"/>
        <v>0.43908899771982662</v>
      </c>
      <c r="AQ114" s="82">
        <f t="shared" si="257"/>
        <v>0.1988327536844498</v>
      </c>
      <c r="AR114" s="82">
        <f t="shared" si="257"/>
        <v>0.18537011932039849</v>
      </c>
      <c r="AS114" s="82">
        <f t="shared" si="257"/>
        <v>0.18329894480285217</v>
      </c>
      <c r="AT114" s="272">
        <f t="shared" si="258"/>
        <v>0</v>
      </c>
      <c r="AU114" s="266">
        <f t="shared" si="248"/>
        <v>0.31263767142857141</v>
      </c>
      <c r="AV114" s="266">
        <f t="shared" si="249"/>
        <v>0.28576624285714286</v>
      </c>
      <c r="AW114" s="266">
        <f t="shared" si="250"/>
        <v>0.26282455714285718</v>
      </c>
      <c r="AX114" s="266">
        <f t="shared" si="251"/>
        <v>1.2930784756653975</v>
      </c>
      <c r="AY114" s="272">
        <f t="shared" si="259"/>
        <v>0</v>
      </c>
      <c r="AZ114" s="266">
        <f t="shared" si="252"/>
        <v>0.29996331428571427</v>
      </c>
      <c r="BA114" s="266">
        <f t="shared" si="253"/>
        <v>0.27431657142857147</v>
      </c>
      <c r="BB114" s="266">
        <f t="shared" si="254"/>
        <v>0.25308814285714287</v>
      </c>
      <c r="BC114" s="266">
        <f t="shared" si="255"/>
        <v>1.2510765624244975</v>
      </c>
      <c r="BD114" s="74">
        <f t="shared" si="260"/>
        <v>0</v>
      </c>
      <c r="BE114" s="515">
        <f t="shared" si="282"/>
        <v>0</v>
      </c>
      <c r="BF114" s="515">
        <f t="shared" si="283"/>
        <v>0.25532714304602394</v>
      </c>
      <c r="BG114" s="515">
        <f t="shared" si="284"/>
        <v>0.41704475137724561</v>
      </c>
      <c r="BH114" s="515">
        <f t="shared" si="285"/>
        <v>0.51947250164450276</v>
      </c>
      <c r="BI114" s="515">
        <f t="shared" si="286"/>
        <v>0.53412250151928353</v>
      </c>
      <c r="BJ114" s="515">
        <f t="shared" si="287"/>
        <v>0.70185319478580932</v>
      </c>
      <c r="BK114" s="515">
        <f t="shared" si="288"/>
        <v>0.84034013601860258</v>
      </c>
      <c r="BL114" s="515">
        <f t="shared" si="289"/>
        <v>0.95468195693709201</v>
      </c>
      <c r="BM114" s="515">
        <f t="shared" si="290"/>
        <v>1.0490883456880626</v>
      </c>
      <c r="BN114" s="515">
        <f t="shared" si="291"/>
        <v>1.0365551950571594</v>
      </c>
      <c r="BO114" s="515">
        <f t="shared" si="292"/>
        <v>1.0967444483196158</v>
      </c>
      <c r="BP114" s="515">
        <f t="shared" si="293"/>
        <v>1.1464912295950049</v>
      </c>
      <c r="BQ114" s="515">
        <f t="shared" si="294"/>
        <v>1.1876072447160142</v>
      </c>
      <c r="BR114" s="515">
        <f t="shared" si="295"/>
        <v>1.2215898794933802</v>
      </c>
      <c r="BS114" s="515">
        <f t="shared" si="296"/>
        <v>1.1143702952984023</v>
      </c>
      <c r="BT114" s="515">
        <f t="shared" si="297"/>
        <v>2.1094971250985681</v>
      </c>
      <c r="BU114" s="515">
        <f t="shared" si="298"/>
        <v>2.9362452442352742</v>
      </c>
      <c r="BV114" s="515">
        <f t="shared" si="299"/>
        <v>3.6231048806429662</v>
      </c>
      <c r="BW114" s="516">
        <f t="shared" si="300"/>
        <v>4.1937456226125249</v>
      </c>
      <c r="BX114" s="515">
        <v>0</v>
      </c>
      <c r="BY114" s="515">
        <f t="shared" si="301"/>
        <v>0</v>
      </c>
      <c r="BZ114" s="515">
        <f t="shared" si="302"/>
        <v>0.24666334396730791</v>
      </c>
      <c r="CA114" s="515">
        <f t="shared" si="303"/>
        <v>0.40566830915317753</v>
      </c>
      <c r="CB114" s="515">
        <f t="shared" si="304"/>
        <v>0.50816663155129804</v>
      </c>
      <c r="CC114" s="515">
        <f t="shared" si="305"/>
        <v>0.52514220714250981</v>
      </c>
      <c r="CD114" s="515">
        <f t="shared" si="306"/>
        <v>0.68003737092410543</v>
      </c>
      <c r="CE114" s="515">
        <f t="shared" si="307"/>
        <v>0.80700291862355411</v>
      </c>
      <c r="CF114" s="515">
        <f t="shared" si="308"/>
        <v>0.9110749239015935</v>
      </c>
      <c r="CG114" s="515">
        <f t="shared" si="309"/>
        <v>0.99638139072542198</v>
      </c>
      <c r="CH114" s="515">
        <f t="shared" si="310"/>
        <v>0.98378818808850788</v>
      </c>
      <c r="CI114" s="515">
        <f t="shared" si="311"/>
        <v>1.0490044852000435</v>
      </c>
      <c r="CJ114" s="515">
        <f t="shared" si="312"/>
        <v>1.1031859717798496</v>
      </c>
      <c r="CK114" s="515">
        <f t="shared" si="313"/>
        <v>1.1481997738204202</v>
      </c>
      <c r="CL114" s="515">
        <f t="shared" si="314"/>
        <v>1.1855970934964533</v>
      </c>
      <c r="CM114" s="515">
        <f t="shared" si="315"/>
        <v>1.0900755533345496</v>
      </c>
      <c r="CN114" s="515">
        <f t="shared" si="316"/>
        <v>2.0538198089973951</v>
      </c>
      <c r="CO114" s="515">
        <f t="shared" si="317"/>
        <v>2.8561554454641573</v>
      </c>
      <c r="CP114" s="515">
        <f t="shared" si="318"/>
        <v>3.5241153007493855</v>
      </c>
      <c r="CQ114" s="516">
        <f t="shared" si="319"/>
        <v>4.0802047326453179</v>
      </c>
      <c r="CR114" s="515">
        <f t="shared" si="320"/>
        <v>0</v>
      </c>
      <c r="CS114" s="515">
        <f t="shared" si="321"/>
        <v>0.1563188357142857</v>
      </c>
      <c r="CT114" s="515">
        <f t="shared" si="322"/>
        <v>0.41164597876030962</v>
      </c>
      <c r="CU114" s="515">
        <f t="shared" si="323"/>
        <v>0.57336358709153135</v>
      </c>
      <c r="CV114" s="515">
        <f t="shared" si="324"/>
        <v>0.67579133735878849</v>
      </c>
      <c r="CW114" s="515">
        <f t="shared" si="325"/>
        <v>0.67700562294785493</v>
      </c>
      <c r="CX114" s="515">
        <f t="shared" si="326"/>
        <v>0.84473631621438072</v>
      </c>
      <c r="CY114" s="515">
        <f t="shared" si="327"/>
        <v>0.98322325744717398</v>
      </c>
      <c r="CZ114" s="515">
        <f t="shared" si="328"/>
        <v>1.0975650783656634</v>
      </c>
      <c r="DA114" s="515">
        <f t="shared" si="329"/>
        <v>1.1919714671166342</v>
      </c>
      <c r="DB114" s="515">
        <f t="shared" si="330"/>
        <v>1.1679674736285881</v>
      </c>
      <c r="DC114" s="515">
        <f t="shared" si="331"/>
        <v>1.2281567268910445</v>
      </c>
      <c r="DD114" s="515">
        <f t="shared" si="332"/>
        <v>1.2779035081664336</v>
      </c>
      <c r="DE114" s="515">
        <f t="shared" si="333"/>
        <v>1.3190195232874429</v>
      </c>
      <c r="DF114" s="515">
        <f t="shared" si="334"/>
        <v>1.3530021580648088</v>
      </c>
      <c r="DG114" s="515">
        <f t="shared" si="335"/>
        <v>1.7609095331311009</v>
      </c>
      <c r="DH114" s="515">
        <f t="shared" si="336"/>
        <v>2.7560363629312667</v>
      </c>
      <c r="DI114" s="515">
        <f t="shared" si="337"/>
        <v>3.5827844820679728</v>
      </c>
      <c r="DJ114" s="515">
        <f t="shared" si="338"/>
        <v>4.2696441184756653</v>
      </c>
      <c r="DK114" s="516">
        <f t="shared" si="339"/>
        <v>4.840284860445224</v>
      </c>
      <c r="DL114" s="515">
        <f t="shared" si="340"/>
        <v>0</v>
      </c>
      <c r="DM114" s="515">
        <f t="shared" si="341"/>
        <v>0.14998165714285713</v>
      </c>
      <c r="DN114" s="515">
        <f t="shared" si="342"/>
        <v>0.39664500111016504</v>
      </c>
      <c r="DO114" s="515">
        <f t="shared" si="343"/>
        <v>0.55564996629603469</v>
      </c>
      <c r="DP114" s="515">
        <f t="shared" si="344"/>
        <v>0.6581482886941552</v>
      </c>
      <c r="DQ114" s="515">
        <f t="shared" si="345"/>
        <v>0.66230049285679549</v>
      </c>
      <c r="DR114" s="515">
        <f t="shared" si="346"/>
        <v>0.81719565663839111</v>
      </c>
      <c r="DS114" s="515">
        <f t="shared" si="347"/>
        <v>0.94416120433783979</v>
      </c>
      <c r="DT114" s="515">
        <f t="shared" si="348"/>
        <v>1.0482332096158793</v>
      </c>
      <c r="DU114" s="515">
        <f t="shared" si="349"/>
        <v>1.1335396764397077</v>
      </c>
      <c r="DV114" s="515">
        <f t="shared" si="350"/>
        <v>1.1103322595170793</v>
      </c>
      <c r="DW114" s="515">
        <f t="shared" si="351"/>
        <v>1.175548556628615</v>
      </c>
      <c r="DX114" s="515">
        <f t="shared" si="352"/>
        <v>1.2297300432084211</v>
      </c>
      <c r="DY114" s="515">
        <f t="shared" si="353"/>
        <v>1.2747438452489916</v>
      </c>
      <c r="DZ114" s="515">
        <f t="shared" si="354"/>
        <v>1.3121411649250247</v>
      </c>
      <c r="EA114" s="515">
        <f t="shared" si="355"/>
        <v>1.7156138345467984</v>
      </c>
      <c r="EB114" s="515">
        <f t="shared" si="356"/>
        <v>2.6793580902096439</v>
      </c>
      <c r="EC114" s="515">
        <f t="shared" si="357"/>
        <v>3.4816937266764061</v>
      </c>
      <c r="ED114" s="515">
        <f t="shared" si="358"/>
        <v>4.1496535819616343</v>
      </c>
      <c r="EE114" s="516">
        <f t="shared" si="359"/>
        <v>4.7057430138575667</v>
      </c>
      <c r="EF114" s="276">
        <f t="shared" si="360"/>
        <v>0</v>
      </c>
      <c r="EG114" s="276">
        <f t="shared" si="361"/>
        <v>5.7310528382547445E-2</v>
      </c>
      <c r="EH114" s="276">
        <f t="shared" si="362"/>
        <v>0.15092006309734973</v>
      </c>
      <c r="EI114" s="276">
        <f t="shared" si="363"/>
        <v>0.21020992116131418</v>
      </c>
      <c r="EJ114" s="276">
        <f t="shared" si="364"/>
        <v>0.24776258371812501</v>
      </c>
      <c r="EK114" s="276">
        <f t="shared" si="365"/>
        <v>0.11803554959061713</v>
      </c>
      <c r="EL114" s="276">
        <f t="shared" si="366"/>
        <v>0.14727930162434952</v>
      </c>
      <c r="EM114" s="276">
        <f t="shared" si="367"/>
        <v>0.17142442193865345</v>
      </c>
      <c r="EN114" s="276">
        <f t="shared" si="368"/>
        <v>0.19135985410617234</v>
      </c>
      <c r="EO114" s="276">
        <f t="shared" si="369"/>
        <v>0.20781955488763038</v>
      </c>
      <c r="EP114" s="276">
        <f t="shared" si="370"/>
        <v>0.20263530388040069</v>
      </c>
      <c r="EQ114" s="276">
        <f t="shared" si="371"/>
        <v>0.21307777586746796</v>
      </c>
      <c r="ER114" s="276">
        <f t="shared" si="372"/>
        <v>0.22170854202184792</v>
      </c>
      <c r="ES114" s="276">
        <f t="shared" si="373"/>
        <v>0.2288419223654912</v>
      </c>
      <c r="ET114" s="276">
        <f t="shared" si="374"/>
        <v>0.23473770429456742</v>
      </c>
      <c r="EU114" s="276">
        <f t="shared" si="375"/>
        <v>0.2979516458652316</v>
      </c>
      <c r="EV114" s="276">
        <f t="shared" si="376"/>
        <v>0.46633035652869137</v>
      </c>
      <c r="EW114" s="276">
        <f t="shared" si="377"/>
        <v>0.60621883925770537</v>
      </c>
      <c r="EX114" s="276">
        <f t="shared" si="378"/>
        <v>0.72243773369583897</v>
      </c>
      <c r="EY114" s="277">
        <f t="shared" si="379"/>
        <v>0.81899201151002388</v>
      </c>
      <c r="EZ114" s="276">
        <f t="shared" si="380"/>
        <v>0</v>
      </c>
      <c r="FA114" s="276">
        <f t="shared" si="381"/>
        <v>5.3299970318406359E-2</v>
      </c>
      <c r="FB114" s="276">
        <f t="shared" si="382"/>
        <v>0.14095834909984459</v>
      </c>
      <c r="FC114" s="276">
        <f t="shared" si="383"/>
        <v>0.1974649918875937</v>
      </c>
      <c r="FD114" s="276">
        <f t="shared" si="384"/>
        <v>0.23389049648314986</v>
      </c>
      <c r="FE114" s="276">
        <f t="shared" si="385"/>
        <v>0.11942140764697583</v>
      </c>
      <c r="FF114" s="276">
        <f t="shared" si="386"/>
        <v>0.14735102372912279</v>
      </c>
      <c r="FG114" s="276">
        <f t="shared" si="387"/>
        <v>0.17024456615053221</v>
      </c>
      <c r="FH114" s="276">
        <f t="shared" si="388"/>
        <v>0.18901010460474305</v>
      </c>
      <c r="FI114" s="276">
        <f t="shared" si="389"/>
        <v>0.204391971988759</v>
      </c>
      <c r="FJ114" s="276">
        <f t="shared" si="390"/>
        <v>0.18787184574560714</v>
      </c>
      <c r="FK114" s="276">
        <f t="shared" si="391"/>
        <v>0.19890665627733667</v>
      </c>
      <c r="FL114" s="276">
        <f t="shared" si="392"/>
        <v>0.20807434081657206</v>
      </c>
      <c r="FM114" s="276">
        <f t="shared" si="393"/>
        <v>0.21569082318110996</v>
      </c>
      <c r="FN114" s="276">
        <f t="shared" si="394"/>
        <v>0.22201857184665866</v>
      </c>
      <c r="FO114" s="276">
        <f t="shared" si="395"/>
        <v>0.28733230676165195</v>
      </c>
      <c r="FP114" s="276">
        <f t="shared" si="396"/>
        <v>0.44874092595773535</v>
      </c>
      <c r="FQ114" s="276">
        <f t="shared" si="397"/>
        <v>0.58311670713926933</v>
      </c>
      <c r="FR114" s="276">
        <f t="shared" si="398"/>
        <v>0.6949871305285652</v>
      </c>
      <c r="FS114" s="277">
        <f t="shared" si="399"/>
        <v>0.78812141052499773</v>
      </c>
      <c r="FT114" s="74">
        <f>SUM($EF114:EF114)</f>
        <v>0</v>
      </c>
      <c r="FU114" s="276">
        <f>SUM($EF114:EG114)</f>
        <v>5.7310528382547445E-2</v>
      </c>
      <c r="FV114" s="276">
        <f>SUM($EF114:EH114)</f>
        <v>0.20823059147989717</v>
      </c>
      <c r="FW114" s="276">
        <f>SUM($EF114:EI114)</f>
        <v>0.41844051264121135</v>
      </c>
      <c r="FX114" s="276">
        <f>SUM($EF114:EJ114)</f>
        <v>0.66620309635933639</v>
      </c>
      <c r="FY114" s="276">
        <f>SUM($EF114:EK114)</f>
        <v>0.78423864594995352</v>
      </c>
      <c r="FZ114" s="276">
        <f>SUM($EF114:EL114)</f>
        <v>0.93151794757430306</v>
      </c>
      <c r="GA114" s="276">
        <f>SUM($EF114:EM114)</f>
        <v>1.1029423695129565</v>
      </c>
      <c r="GB114" s="276">
        <f>SUM($EF114:EN114)</f>
        <v>1.2943022236191288</v>
      </c>
      <c r="GC114" s="276">
        <f>SUM($EF114:EO114)</f>
        <v>1.5021217785067593</v>
      </c>
      <c r="GD114" s="276">
        <f>SUM($EF114:EP114)</f>
        <v>1.7047570823871601</v>
      </c>
      <c r="GE114" s="276">
        <f>SUM($EF114:EQ114)</f>
        <v>1.9178348582546281</v>
      </c>
      <c r="GF114" s="276">
        <f>SUM($EF114:ER114)</f>
        <v>2.1395434002764762</v>
      </c>
      <c r="GG114" s="276">
        <f>SUM($EF114:ES114)</f>
        <v>2.3683853226419673</v>
      </c>
      <c r="GH114" s="276">
        <f>SUM($EF114:ET114)</f>
        <v>2.6031230269365349</v>
      </c>
      <c r="GI114" s="276">
        <f>SUM($EF114:EU114)</f>
        <v>2.9010746728017667</v>
      </c>
      <c r="GJ114" s="276">
        <f>SUM($EF114:EV114)</f>
        <v>3.3674050293304578</v>
      </c>
      <c r="GK114" s="276">
        <f>SUM($EF114:EW114)</f>
        <v>3.9736238685881631</v>
      </c>
      <c r="GL114" s="276">
        <f>SUM($EF114:EX114)</f>
        <v>4.6960616022840025</v>
      </c>
      <c r="GM114" s="276">
        <f>SUM($EF114:EY114)</f>
        <v>5.5150536137940263</v>
      </c>
      <c r="GN114" s="74">
        <f>SUM($EZ114:EZ114)</f>
        <v>0</v>
      </c>
      <c r="GO114" s="276">
        <f>SUM($EZ114:FA114)</f>
        <v>5.3299970318406359E-2</v>
      </c>
      <c r="GP114" s="276">
        <f>SUM($EZ114:FB114)</f>
        <v>0.19425831941825095</v>
      </c>
      <c r="GQ114" s="276">
        <f>SUM($EZ114:FC114)</f>
        <v>0.39172331130584465</v>
      </c>
      <c r="GR114" s="276">
        <f>SUM($EZ114:FD114)</f>
        <v>0.62561380778899456</v>
      </c>
      <c r="GS114" s="276">
        <f>SUM($EZ114:FE114)</f>
        <v>0.7450352154359704</v>
      </c>
      <c r="GT114" s="276">
        <f>SUM($EZ114:FF114)</f>
        <v>0.89238623916509319</v>
      </c>
      <c r="GU114" s="276">
        <f>SUM($EZ114:FG114)</f>
        <v>1.0626308053156255</v>
      </c>
      <c r="GV114" s="276">
        <f>SUM($EZ114:FH114)</f>
        <v>1.2516409099203685</v>
      </c>
      <c r="GW114" s="276">
        <f>SUM($EZ114:FI114)</f>
        <v>1.4560328819091275</v>
      </c>
      <c r="GX114" s="276">
        <f>SUM($EZ114:FJ114)</f>
        <v>1.6439047276547347</v>
      </c>
      <c r="GY114" s="276">
        <f>SUM($EZ114:FK114)</f>
        <v>1.8428113839320714</v>
      </c>
      <c r="GZ114" s="276">
        <f>SUM($EZ114:FL114)</f>
        <v>2.0508857247486434</v>
      </c>
      <c r="HA114" s="276">
        <f>SUM($EZ114:FM114)</f>
        <v>2.2665765479297533</v>
      </c>
      <c r="HB114" s="276">
        <f>SUM($EZ114:FN114)</f>
        <v>2.488595119776412</v>
      </c>
      <c r="HC114" s="276">
        <f>SUM($EZ114:FO114)</f>
        <v>2.7759274265380638</v>
      </c>
      <c r="HD114" s="276">
        <f>SUM($EZ114:FP114)</f>
        <v>3.2246683524957991</v>
      </c>
      <c r="HE114" s="276">
        <f>SUM($EZ114:FQ114)</f>
        <v>3.8077850596350684</v>
      </c>
      <c r="HF114" s="276">
        <f>SUM($EZ114:FR114)</f>
        <v>4.5027721901636335</v>
      </c>
      <c r="HG114" s="277">
        <f>SUM($EZ114:FS114)</f>
        <v>5.2908936006886309</v>
      </c>
      <c r="HH114" s="74">
        <f t="shared" si="644"/>
        <v>0</v>
      </c>
      <c r="HI114" s="276">
        <f t="shared" si="400"/>
        <v>0.25532714304602394</v>
      </c>
      <c r="HJ114" s="276">
        <f t="shared" si="401"/>
        <v>0.41704475137724561</v>
      </c>
      <c r="HK114" s="276">
        <f t="shared" si="402"/>
        <v>0.51947250164450276</v>
      </c>
      <c r="HL114" s="276">
        <f t="shared" si="403"/>
        <v>0.58434758935494924</v>
      </c>
      <c r="HM114" s="276">
        <f t="shared" si="404"/>
        <v>0.70185319478580932</v>
      </c>
      <c r="HN114" s="276">
        <f t="shared" si="405"/>
        <v>0.84034013601860258</v>
      </c>
      <c r="HO114" s="276">
        <f t="shared" si="406"/>
        <v>0.95468195693709201</v>
      </c>
      <c r="HP114" s="276">
        <f t="shared" si="407"/>
        <v>1.0490883456880626</v>
      </c>
      <c r="HQ114" s="276">
        <f t="shared" si="408"/>
        <v>1.1270350336575752</v>
      </c>
      <c r="HR114" s="276">
        <f t="shared" si="409"/>
        <v>1.0967444483196158</v>
      </c>
      <c r="HS114" s="276">
        <f t="shared" si="410"/>
        <v>1.1464912295950049</v>
      </c>
      <c r="HT114" s="276">
        <f t="shared" si="411"/>
        <v>1.1876072447160142</v>
      </c>
      <c r="HU114" s="276">
        <f t="shared" si="412"/>
        <v>1.2215898794933802</v>
      </c>
      <c r="HV114" s="276">
        <f t="shared" si="413"/>
        <v>1.24967673234167</v>
      </c>
      <c r="HW114" s="276">
        <f t="shared" si="414"/>
        <v>2.1094971250985681</v>
      </c>
      <c r="HX114" s="276">
        <f t="shared" si="415"/>
        <v>2.9362452442352742</v>
      </c>
      <c r="HY114" s="276">
        <f t="shared" si="416"/>
        <v>3.6231048806429662</v>
      </c>
      <c r="HZ114" s="276">
        <f t="shared" si="417"/>
        <v>4.1937456226125249</v>
      </c>
      <c r="IA114" s="277">
        <f t="shared" si="418"/>
        <v>4.6678320867678984</v>
      </c>
      <c r="IB114" s="276">
        <f t="shared" si="419"/>
        <v>0</v>
      </c>
      <c r="IC114" s="276">
        <f t="shared" si="420"/>
        <v>0.24666334396730791</v>
      </c>
      <c r="ID114" s="276">
        <f t="shared" si="421"/>
        <v>0.40566830915317753</v>
      </c>
      <c r="IE114" s="276">
        <f t="shared" si="422"/>
        <v>0.50816663155129804</v>
      </c>
      <c r="IF114" s="276">
        <f t="shared" si="423"/>
        <v>0.57423944935386251</v>
      </c>
      <c r="IG114" s="276">
        <f t="shared" si="424"/>
        <v>0.68003737092410543</v>
      </c>
      <c r="IH114" s="276">
        <f t="shared" si="425"/>
        <v>0.80700291862355411</v>
      </c>
      <c r="II114" s="276">
        <f t="shared" si="426"/>
        <v>0.9110749239015935</v>
      </c>
      <c r="IJ114" s="276">
        <f t="shared" si="427"/>
        <v>0.99638139072542198</v>
      </c>
      <c r="IK114" s="276">
        <f t="shared" si="428"/>
        <v>1.0663059901652345</v>
      </c>
      <c r="IL114" s="276">
        <f t="shared" si="429"/>
        <v>1.0490044852000435</v>
      </c>
      <c r="IM114" s="276">
        <f t="shared" si="430"/>
        <v>1.1031859717798496</v>
      </c>
      <c r="IN114" s="276">
        <f t="shared" si="431"/>
        <v>1.1481997738204202</v>
      </c>
      <c r="IO114" s="276">
        <f t="shared" si="432"/>
        <v>1.1855970934964533</v>
      </c>
      <c r="IP114" s="276">
        <f t="shared" si="433"/>
        <v>1.2166666645069375</v>
      </c>
      <c r="IQ114" s="276">
        <f t="shared" si="434"/>
        <v>2.0538198089973951</v>
      </c>
      <c r="IR114" s="276">
        <f t="shared" si="435"/>
        <v>2.8561554454641573</v>
      </c>
      <c r="IS114" s="276">
        <f t="shared" si="436"/>
        <v>3.5241153007493855</v>
      </c>
      <c r="IT114" s="276">
        <f t="shared" si="437"/>
        <v>4.0802047326453179</v>
      </c>
      <c r="IU114" s="277">
        <f t="shared" si="438"/>
        <v>4.543159884544818</v>
      </c>
      <c r="IV114" s="74">
        <f t="shared" si="261"/>
        <v>0.38652245807174729</v>
      </c>
      <c r="IW114" s="275">
        <f t="shared" si="262"/>
        <v>1.2470878013734494</v>
      </c>
      <c r="IX114" s="275">
        <f t="shared" si="263"/>
        <v>1.7955828092163788</v>
      </c>
      <c r="IY114" s="275">
        <f t="shared" si="264"/>
        <v>5.4734535694609425</v>
      </c>
      <c r="IZ114" s="275">
        <f t="shared" si="265"/>
        <v>1.1430643562205252</v>
      </c>
      <c r="JA114" s="275">
        <f t="shared" si="266"/>
        <v>2.2256616595306298</v>
      </c>
      <c r="JB114" s="74">
        <f t="shared" si="267"/>
        <v>0.39297294322885168</v>
      </c>
      <c r="JC114" s="275">
        <f t="shared" si="268"/>
        <v>1.2438318400702171</v>
      </c>
      <c r="JD114" s="275">
        <f t="shared" si="269"/>
        <v>1.7973085649092659</v>
      </c>
      <c r="JE114" s="275">
        <f t="shared" si="270"/>
        <v>5.5053894325785953</v>
      </c>
      <c r="JF114" s="275">
        <f t="shared" si="271"/>
        <v>1.1447044494027783</v>
      </c>
      <c r="JG114" s="275">
        <f t="shared" si="272"/>
        <v>2.2348756951967328</v>
      </c>
      <c r="JH114" s="524">
        <f t="shared" si="273"/>
        <v>11.656109357586672</v>
      </c>
      <c r="JI114" s="525">
        <f t="shared" si="274"/>
        <v>27.409803421209155</v>
      </c>
      <c r="JJ114" s="524">
        <f t="shared" si="275"/>
        <v>11.224053462771753</v>
      </c>
      <c r="JK114" s="525">
        <f t="shared" si="276"/>
        <v>26.554966469567692</v>
      </c>
      <c r="JL114" s="524">
        <f t="shared" si="277"/>
        <v>22.880162820358425</v>
      </c>
      <c r="JM114" s="525">
        <f t="shared" si="278"/>
        <v>53.96476989077685</v>
      </c>
      <c r="JN114" s="7">
        <f t="shared" si="439"/>
        <v>5.0917181467129469</v>
      </c>
      <c r="JO114" s="7">
        <f t="shared" si="440"/>
        <v>10.805947214482657</v>
      </c>
    </row>
    <row r="115" spans="1:275" s="3" customFormat="1" ht="13.5" customHeight="1" x14ac:dyDescent="0.2">
      <c r="A115" s="3" t="str">
        <f>'2021 estimates'!B115</f>
        <v>Libya</v>
      </c>
      <c r="B115" s="3" t="str">
        <f>VLOOKUP(A115,'2021 estimates'!$B$4:$C$218,2)</f>
        <v>MENA</v>
      </c>
      <c r="C115" s="371" t="str">
        <f>VLOOKUP(A115,'2021 estimates'!$B$4:$F$218,4,FALSE)</f>
        <v>Middle East &amp; North Africa</v>
      </c>
      <c r="D115" s="695">
        <f>'2021 estimates'!Q115</f>
        <v>9.8831131170878894</v>
      </c>
      <c r="E115" s="4">
        <f>'2021 estimates'!R115</f>
        <v>3.1908929357525575</v>
      </c>
      <c r="F115" s="47">
        <f>1000*'2021 estimates'!G115/5</f>
        <v>62600.4</v>
      </c>
      <c r="G115" s="47">
        <f t="shared" si="279"/>
        <v>62600.4</v>
      </c>
      <c r="H115" s="47">
        <f>1000*'2021 estimates'!H115/5</f>
        <v>67973.2</v>
      </c>
      <c r="I115" s="47">
        <f>1000*'2021 estimates'!I115/5</f>
        <v>65171.4</v>
      </c>
      <c r="J115" s="47">
        <f>1000*'2021 estimates'!J115/5</f>
        <v>58607.8</v>
      </c>
      <c r="K115" s="47">
        <f>1000*'2021 estimates'!K115/5</f>
        <v>59288.800000000003</v>
      </c>
      <c r="L115" s="73">
        <f t="shared" si="280"/>
        <v>59288.800000000003</v>
      </c>
      <c r="M115" s="47">
        <f>1000*'2021 estimates'!L115/5</f>
        <v>64374.6</v>
      </c>
      <c r="N115" s="47">
        <f>1000*'2021 estimates'!M115/5</f>
        <v>61932.4</v>
      </c>
      <c r="O115" s="47">
        <f>1000*'2021 estimates'!N115/5</f>
        <v>55804.4</v>
      </c>
      <c r="P115" s="22">
        <v>0</v>
      </c>
      <c r="Q115" s="124">
        <f>IF('2021 estimates'!AD115&lt;&gt;"",'2021 estimates'!AD115*5/4,IF('2021 estimates'!AL115&lt;&gt;"",'2021 estimates'!AL115*15/14,'2021 estimates'!AN115*15/14))/100000</f>
        <v>2.1250000000000002E-5</v>
      </c>
      <c r="R115" s="124">
        <f>IF('2021 estimates'!AE115&lt;&gt;"",'2021 estimates'!AE115,IF('2021 estimates'!AL115&lt;&gt;"",'2021 estimates'!AL115*15/14,'2021 estimates'!AN115*15/14))/100000</f>
        <v>7.5999999999999991E-5</v>
      </c>
      <c r="S115" s="124">
        <f>IF('2021 estimates'!AF115&lt;&gt;"",'2021 estimates'!AF115,IF('2021 estimates'!AL115&lt;&gt;"",'2021 estimates'!AL115*15/14,'2021 estimates'!AN115*15/14))/100000</f>
        <v>1.3199999999999998E-4</v>
      </c>
      <c r="T115" s="124">
        <f>IF('2021 estimates'!AG115&lt;&gt;"",'2021 estimates'!AG115,'2021 estimates'!$AP115)/100000</f>
        <v>1.1530802157361857E-4</v>
      </c>
      <c r="U115" s="22">
        <v>0</v>
      </c>
      <c r="V115" s="124">
        <f>IF('2021 estimates'!AH115&lt;&gt;"",'2021 estimates'!AH115*5/4,IF('2021 estimates'!AM115&lt;&gt;"",'2021 estimates'!AM115*15/14,'2021 estimates'!AN115*15/14))/100000</f>
        <v>4.2500000000000003E-5</v>
      </c>
      <c r="W115" s="124">
        <f>IF('2021 estimates'!AI115&lt;&gt;"",'2021 estimates'!AI115,IF('2021 estimates'!AM115&lt;&gt;"",'2021 estimates'!AM115*15/14,'2021 estimates'!AN115*15/14))/100000</f>
        <v>6.9999999999999994E-5</v>
      </c>
      <c r="X115" s="124">
        <f>IF('2021 estimates'!AJ115&lt;&gt;"",'2021 estimates'!AJ115,IF('2021 estimates'!AM115&lt;&gt;"",'2021 estimates'!AM115*15/14,'2021 estimates'!AN115*15/14))/100000</f>
        <v>2.1000000000000001E-4</v>
      </c>
      <c r="Y115" s="124">
        <f>IF('2021 estimates'!AK115&lt;&gt;"",'2021 estimates'!AK115,'2021 estimates'!$AQ115)/100000</f>
        <v>1.6143123020306599E-4</v>
      </c>
      <c r="Z115" s="81">
        <f>VLOOKUP($A115,'Mortality-WHO Global Health Obs'!$B$3:$Q$218,7,FALSE)</f>
        <v>1.218E-2</v>
      </c>
      <c r="AA115" s="82">
        <f>VLOOKUP($A115,'Mortality-WHO Global Health Obs'!$B$3:$Q$218,9,FALSE)</f>
        <v>5.9999999999999995E-4</v>
      </c>
      <c r="AB115" s="82">
        <f>VLOOKUP($A115,'Mortality-WHO Global Health Obs'!$B$3:$Q$218,11,FALSE)</f>
        <v>8.8000000000000003E-4</v>
      </c>
      <c r="AC115" s="82">
        <f>VLOOKUP($A115,'Mortality-WHO Global Health Obs'!$B$3:$Q$218,13,FALSE)</f>
        <v>9.7999999999999997E-4</v>
      </c>
      <c r="AD115" s="82">
        <f>VLOOKUP($A115,'Mortality-WHO Global Health Obs'!$B$3:$Q$218,15,FALSE)</f>
        <v>1.6000000000000001E-3</v>
      </c>
      <c r="AE115" s="81">
        <f>VLOOKUP($A115,'Mortality-WHO Global Health Obs'!$B$3:$Q$218,8,FALSE)</f>
        <v>1.0330000000000001E-2</v>
      </c>
      <c r="AF115" s="82">
        <f>VLOOKUP($A115,'Mortality-WHO Global Health Obs'!$B$3:$Q$218,10,FALSE)</f>
        <v>5.5000000000000003E-4</v>
      </c>
      <c r="AG115" s="82">
        <f>VLOOKUP($A115,'Mortality-WHO Global Health Obs'!$B$3:$Q$218,12,FALSE)</f>
        <v>6.8000000000000005E-4</v>
      </c>
      <c r="AH115" s="82">
        <f>VLOOKUP($A115,'Mortality-WHO Global Health Obs'!$B$3:$Q$218,14,FALSE)</f>
        <v>6.6E-4</v>
      </c>
      <c r="AI115" s="82">
        <f>VLOOKUP($A115,'Mortality-WHO Global Health Obs'!$B$3:$Q$218,16,FALSE)</f>
        <v>7.5000000000000002E-4</v>
      </c>
      <c r="AJ115" s="81">
        <f t="shared" si="281"/>
        <v>3.8865075957466147E-2</v>
      </c>
      <c r="AK115" s="82">
        <f t="shared" si="281"/>
        <v>1.9145357614515344E-3</v>
      </c>
      <c r="AL115" s="82">
        <f t="shared" si="281"/>
        <v>2.8079857834622506E-3</v>
      </c>
      <c r="AM115" s="82">
        <f t="shared" si="281"/>
        <v>3.1270750770375061E-3</v>
      </c>
      <c r="AN115" s="82">
        <f t="shared" si="281"/>
        <v>5.1054286972040926E-3</v>
      </c>
      <c r="AO115" s="81">
        <f t="shared" si="257"/>
        <v>3.2961924026323919E-2</v>
      </c>
      <c r="AP115" s="82">
        <f t="shared" si="257"/>
        <v>1.7549911146639066E-3</v>
      </c>
      <c r="AQ115" s="82">
        <f t="shared" si="257"/>
        <v>2.1698071963117392E-3</v>
      </c>
      <c r="AR115" s="82">
        <f t="shared" si="257"/>
        <v>2.105989337596688E-3</v>
      </c>
      <c r="AS115" s="82">
        <f t="shared" si="257"/>
        <v>2.3931697018144183E-3</v>
      </c>
      <c r="AT115" s="272">
        <f t="shared" si="258"/>
        <v>0</v>
      </c>
      <c r="AU115" s="266">
        <f t="shared" si="248"/>
        <v>1.3302585000000002</v>
      </c>
      <c r="AV115" s="266">
        <f t="shared" si="249"/>
        <v>5.1659631999999993</v>
      </c>
      <c r="AW115" s="266">
        <f t="shared" si="250"/>
        <v>8.6026247999999992</v>
      </c>
      <c r="AX115" s="266">
        <f t="shared" si="251"/>
        <v>6.757949466782323</v>
      </c>
      <c r="AY115" s="272">
        <f t="shared" si="259"/>
        <v>0</v>
      </c>
      <c r="AZ115" s="266">
        <f t="shared" si="252"/>
        <v>2.5197740000000004</v>
      </c>
      <c r="BA115" s="266">
        <f t="shared" si="253"/>
        <v>4.5062219999999993</v>
      </c>
      <c r="BB115" s="266">
        <f t="shared" si="254"/>
        <v>13.005804000000001</v>
      </c>
      <c r="BC115" s="266">
        <f t="shared" si="255"/>
        <v>9.0085729427439762</v>
      </c>
      <c r="BD115" s="74">
        <f t="shared" si="260"/>
        <v>0</v>
      </c>
      <c r="BE115" s="515">
        <f t="shared" si="282"/>
        <v>0</v>
      </c>
      <c r="BF115" s="515">
        <f t="shared" si="283"/>
        <v>1.3289863044853891</v>
      </c>
      <c r="BG115" s="515">
        <f t="shared" si="284"/>
        <v>2.6554306512752688</v>
      </c>
      <c r="BH115" s="515">
        <f t="shared" si="285"/>
        <v>3.9793379023828166</v>
      </c>
      <c r="BI115" s="515">
        <f t="shared" si="286"/>
        <v>5.755656813845726</v>
      </c>
      <c r="BJ115" s="515">
        <f t="shared" si="287"/>
        <v>10.898238079159766</v>
      </c>
      <c r="BK115" s="515">
        <f t="shared" si="288"/>
        <v>16.026399304499034</v>
      </c>
      <c r="BL115" s="515">
        <f t="shared" si="289"/>
        <v>21.140180924334501</v>
      </c>
      <c r="BM115" s="515">
        <f t="shared" si="290"/>
        <v>26.239623259756975</v>
      </c>
      <c r="BN115" s="515">
        <f t="shared" si="291"/>
        <v>30.033585129183237</v>
      </c>
      <c r="BO115" s="515">
        <f t="shared" si="292"/>
        <v>38.529009825588744</v>
      </c>
      <c r="BP115" s="515">
        <f t="shared" si="293"/>
        <v>46.997910184568759</v>
      </c>
      <c r="BQ115" s="515">
        <f t="shared" si="294"/>
        <v>55.440369020167424</v>
      </c>
      <c r="BR115" s="515">
        <f t="shared" si="295"/>
        <v>63.856468887867635</v>
      </c>
      <c r="BS115" s="515">
        <f t="shared" si="296"/>
        <v>64.970159261311053</v>
      </c>
      <c r="BT115" s="515">
        <f t="shared" si="297"/>
        <v>71.380046357806421</v>
      </c>
      <c r="BU115" s="515">
        <f t="shared" si="298"/>
        <v>77.757291628931327</v>
      </c>
      <c r="BV115" s="515">
        <f t="shared" si="299"/>
        <v>84.102061300509632</v>
      </c>
      <c r="BW115" s="516">
        <f t="shared" si="300"/>
        <v>90.414520751873795</v>
      </c>
      <c r="BX115" s="515">
        <v>0</v>
      </c>
      <c r="BY115" s="515">
        <f t="shared" si="301"/>
        <v>0</v>
      </c>
      <c r="BZ115" s="515">
        <f t="shared" si="302"/>
        <v>2.5175648485970759</v>
      </c>
      <c r="CA115" s="515">
        <f t="shared" si="303"/>
        <v>5.0307152680292884</v>
      </c>
      <c r="CB115" s="515">
        <f t="shared" si="304"/>
        <v>7.5394589987863654</v>
      </c>
      <c r="CC115" s="515">
        <f t="shared" si="305"/>
        <v>10.905362396096425</v>
      </c>
      <c r="CD115" s="515">
        <f t="shared" si="306"/>
        <v>15.383063998900289</v>
      </c>
      <c r="CE115" s="515">
        <f t="shared" si="307"/>
        <v>19.851060385575082</v>
      </c>
      <c r="CF115" s="515">
        <f t="shared" si="308"/>
        <v>24.309372591738732</v>
      </c>
      <c r="CG115" s="515">
        <f t="shared" si="309"/>
        <v>28.758021607415412</v>
      </c>
      <c r="CH115" s="515">
        <f t="shared" si="310"/>
        <v>31.937621985442036</v>
      </c>
      <c r="CI115" s="515">
        <f t="shared" si="311"/>
        <v>44.862555837521228</v>
      </c>
      <c r="CJ115" s="515">
        <f t="shared" si="312"/>
        <v>57.760298558884301</v>
      </c>
      <c r="CK115" s="515">
        <f t="shared" si="313"/>
        <v>70.630907353506004</v>
      </c>
      <c r="CL115" s="515">
        <f t="shared" si="314"/>
        <v>83.474439305016872</v>
      </c>
      <c r="CM115" s="515">
        <f t="shared" si="315"/>
        <v>86.763289764650295</v>
      </c>
      <c r="CN115" s="515">
        <f t="shared" si="316"/>
        <v>95.553705057447701</v>
      </c>
      <c r="CO115" s="515">
        <f t="shared" si="317"/>
        <v>104.32310854713366</v>
      </c>
      <c r="CP115" s="515">
        <f t="shared" si="318"/>
        <v>113.07155045839667</v>
      </c>
      <c r="CQ115" s="516">
        <f t="shared" si="319"/>
        <v>121.79908089587276</v>
      </c>
      <c r="CR115" s="515">
        <f t="shared" si="320"/>
        <v>0</v>
      </c>
      <c r="CS115" s="515">
        <f t="shared" si="321"/>
        <v>0.66512925000000012</v>
      </c>
      <c r="CT115" s="515">
        <f t="shared" si="322"/>
        <v>1.9941155544853892</v>
      </c>
      <c r="CU115" s="515">
        <f t="shared" si="323"/>
        <v>3.3205599012752689</v>
      </c>
      <c r="CV115" s="515">
        <f t="shared" si="324"/>
        <v>4.6444671523828163</v>
      </c>
      <c r="CW115" s="515">
        <f t="shared" si="325"/>
        <v>8.3386384138457252</v>
      </c>
      <c r="CX115" s="515">
        <f t="shared" si="326"/>
        <v>13.481219679159766</v>
      </c>
      <c r="CY115" s="515">
        <f t="shared" si="327"/>
        <v>18.609380904499034</v>
      </c>
      <c r="CZ115" s="515">
        <f t="shared" si="328"/>
        <v>23.723162524334501</v>
      </c>
      <c r="DA115" s="515">
        <f t="shared" si="329"/>
        <v>28.822604859756975</v>
      </c>
      <c r="DB115" s="515">
        <f t="shared" si="330"/>
        <v>34.334897529183237</v>
      </c>
      <c r="DC115" s="515">
        <f t="shared" si="331"/>
        <v>42.830322225588745</v>
      </c>
      <c r="DD115" s="515">
        <f t="shared" si="332"/>
        <v>51.29922258456876</v>
      </c>
      <c r="DE115" s="515">
        <f t="shared" si="333"/>
        <v>59.741681420167424</v>
      </c>
      <c r="DF115" s="515">
        <f t="shared" si="334"/>
        <v>68.157781287867635</v>
      </c>
      <c r="DG115" s="515">
        <f t="shared" si="335"/>
        <v>68.349133994702214</v>
      </c>
      <c r="DH115" s="515">
        <f t="shared" si="336"/>
        <v>74.759021091197582</v>
      </c>
      <c r="DI115" s="515">
        <f t="shared" si="337"/>
        <v>81.136266362322488</v>
      </c>
      <c r="DJ115" s="515">
        <f t="shared" si="338"/>
        <v>87.481036033900793</v>
      </c>
      <c r="DK115" s="516">
        <f t="shared" si="339"/>
        <v>93.793495485264955</v>
      </c>
      <c r="DL115" s="515">
        <f t="shared" si="340"/>
        <v>0</v>
      </c>
      <c r="DM115" s="515">
        <f t="shared" si="341"/>
        <v>1.2598870000000002</v>
      </c>
      <c r="DN115" s="515">
        <f t="shared" si="342"/>
        <v>3.7774518485970763</v>
      </c>
      <c r="DO115" s="515">
        <f t="shared" si="343"/>
        <v>6.2906022680292883</v>
      </c>
      <c r="DP115" s="515">
        <f t="shared" si="344"/>
        <v>8.7993459987863663</v>
      </c>
      <c r="DQ115" s="515">
        <f t="shared" si="345"/>
        <v>13.158473396096426</v>
      </c>
      <c r="DR115" s="515">
        <f t="shared" si="346"/>
        <v>17.636174998900287</v>
      </c>
      <c r="DS115" s="515">
        <f t="shared" si="347"/>
        <v>22.104171385575082</v>
      </c>
      <c r="DT115" s="515">
        <f t="shared" si="348"/>
        <v>26.562483591738733</v>
      </c>
      <c r="DU115" s="515">
        <f t="shared" si="349"/>
        <v>31.011132607415412</v>
      </c>
      <c r="DV115" s="515">
        <f t="shared" si="350"/>
        <v>38.440523985442034</v>
      </c>
      <c r="DW115" s="515">
        <f t="shared" si="351"/>
        <v>51.365457837521227</v>
      </c>
      <c r="DX115" s="515">
        <f t="shared" si="352"/>
        <v>64.263200558884307</v>
      </c>
      <c r="DY115" s="515">
        <f t="shared" si="353"/>
        <v>77.13380935350601</v>
      </c>
      <c r="DZ115" s="515">
        <f t="shared" si="354"/>
        <v>89.977341305016878</v>
      </c>
      <c r="EA115" s="515">
        <f t="shared" si="355"/>
        <v>91.267576236022279</v>
      </c>
      <c r="EB115" s="515">
        <f t="shared" si="356"/>
        <v>100.05799152881968</v>
      </c>
      <c r="EC115" s="515">
        <f t="shared" si="357"/>
        <v>108.82739501850564</v>
      </c>
      <c r="ED115" s="515">
        <f t="shared" si="358"/>
        <v>117.57583692976866</v>
      </c>
      <c r="EE115" s="516">
        <f t="shared" si="359"/>
        <v>126.30336736724475</v>
      </c>
      <c r="EF115" s="276">
        <f t="shared" si="360"/>
        <v>0</v>
      </c>
      <c r="EG115" s="276">
        <f t="shared" si="361"/>
        <v>1.2721955146111823E-3</v>
      </c>
      <c r="EH115" s="276">
        <f t="shared" si="362"/>
        <v>3.8141532101207435E-3</v>
      </c>
      <c r="EI115" s="276">
        <f t="shared" si="363"/>
        <v>6.3512488924523268E-3</v>
      </c>
      <c r="EJ115" s="276">
        <f t="shared" si="364"/>
        <v>8.8834918611989909E-3</v>
      </c>
      <c r="EK115" s="276">
        <f t="shared" si="365"/>
        <v>2.3381934685959779E-2</v>
      </c>
      <c r="EL115" s="276">
        <f t="shared" si="366"/>
        <v>3.780197466073041E-2</v>
      </c>
      <c r="EM115" s="276">
        <f t="shared" si="367"/>
        <v>5.2181580164532823E-2</v>
      </c>
      <c r="EN115" s="276">
        <f t="shared" si="368"/>
        <v>6.6520864577527247E-2</v>
      </c>
      <c r="EO115" s="276">
        <f t="shared" si="369"/>
        <v>8.0819940961950554E-2</v>
      </c>
      <c r="EP115" s="276">
        <f t="shared" si="370"/>
        <v>0.1072001035944927</v>
      </c>
      <c r="EQ115" s="276">
        <f t="shared" si="371"/>
        <v>0.13372444101998862</v>
      </c>
      <c r="ER115" s="276">
        <f t="shared" si="372"/>
        <v>0.16016596440133685</v>
      </c>
      <c r="ES115" s="276">
        <f t="shared" si="373"/>
        <v>0.18652493229978992</v>
      </c>
      <c r="ET115" s="276">
        <f t="shared" si="374"/>
        <v>0.21280160246932286</v>
      </c>
      <c r="EU115" s="276">
        <f t="shared" si="375"/>
        <v>0.34806237028694875</v>
      </c>
      <c r="EV115" s="276">
        <f t="shared" si="376"/>
        <v>0.38070419565741848</v>
      </c>
      <c r="EW115" s="276">
        <f t="shared" si="377"/>
        <v>0.41317979520402021</v>
      </c>
      <c r="EX115" s="276">
        <f t="shared" si="378"/>
        <v>0.4454900154181558</v>
      </c>
      <c r="EY115" s="277">
        <f t="shared" si="379"/>
        <v>0.47763569848053905</v>
      </c>
      <c r="EZ115" s="276">
        <f t="shared" si="380"/>
        <v>0</v>
      </c>
      <c r="FA115" s="276">
        <f t="shared" si="381"/>
        <v>2.2091514029247026E-3</v>
      </c>
      <c r="FB115" s="276">
        <f t="shared" si="382"/>
        <v>6.6235805677880176E-3</v>
      </c>
      <c r="FC115" s="276">
        <f t="shared" si="383"/>
        <v>1.1030269242922752E-2</v>
      </c>
      <c r="FD115" s="276">
        <f t="shared" si="384"/>
        <v>1.5429231000906247E-2</v>
      </c>
      <c r="FE115" s="276">
        <f t="shared" si="385"/>
        <v>2.8520397196136221E-2</v>
      </c>
      <c r="FF115" s="276">
        <f t="shared" si="386"/>
        <v>3.822561332520686E-2</v>
      </c>
      <c r="FG115" s="276">
        <f t="shared" si="387"/>
        <v>4.7909793836349551E-2</v>
      </c>
      <c r="FH115" s="276">
        <f t="shared" si="388"/>
        <v>5.7572984323316728E-2</v>
      </c>
      <c r="FI115" s="276">
        <f t="shared" si="389"/>
        <v>6.7215230281038429E-2</v>
      </c>
      <c r="FJ115" s="276">
        <f t="shared" si="390"/>
        <v>8.0870147920802701E-2</v>
      </c>
      <c r="FK115" s="276">
        <f t="shared" si="391"/>
        <v>0.108061278636921</v>
      </c>
      <c r="FL115" s="276">
        <f t="shared" si="392"/>
        <v>0.13519520537829693</v>
      </c>
      <c r="FM115" s="276">
        <f t="shared" si="393"/>
        <v>0.1622720484891251</v>
      </c>
      <c r="FN115" s="276">
        <f t="shared" si="394"/>
        <v>0.18929192806042322</v>
      </c>
      <c r="FO115" s="276">
        <f t="shared" si="395"/>
        <v>0.21815764994657186</v>
      </c>
      <c r="FP115" s="276">
        <f t="shared" si="396"/>
        <v>0.23916945305802773</v>
      </c>
      <c r="FQ115" s="276">
        <f t="shared" si="397"/>
        <v>0.26013103148096905</v>
      </c>
      <c r="FR115" s="276">
        <f t="shared" si="398"/>
        <v>0.28104250526788827</v>
      </c>
      <c r="FS115" s="277">
        <f t="shared" si="399"/>
        <v>0.30190399418431557</v>
      </c>
      <c r="FT115" s="74">
        <f>SUM($EF115:EF115)</f>
        <v>0</v>
      </c>
      <c r="FU115" s="276">
        <f>SUM($EF115:EG115)</f>
        <v>1.2721955146111823E-3</v>
      </c>
      <c r="FV115" s="276">
        <f>SUM($EF115:EH115)</f>
        <v>5.0863487247319256E-3</v>
      </c>
      <c r="FW115" s="276">
        <f>SUM($EF115:EI115)</f>
        <v>1.1437597617184252E-2</v>
      </c>
      <c r="FX115" s="276">
        <f>SUM($EF115:EJ115)</f>
        <v>2.0321089478383243E-2</v>
      </c>
      <c r="FY115" s="276">
        <f>SUM($EF115:EK115)</f>
        <v>4.3703024164343018E-2</v>
      </c>
      <c r="FZ115" s="276">
        <f>SUM($EF115:EL115)</f>
        <v>8.1504998825073421E-2</v>
      </c>
      <c r="GA115" s="276">
        <f>SUM($EF115:EM115)</f>
        <v>0.13368657898960623</v>
      </c>
      <c r="GB115" s="276">
        <f>SUM($EF115:EN115)</f>
        <v>0.20020744356713349</v>
      </c>
      <c r="GC115" s="276">
        <f>SUM($EF115:EO115)</f>
        <v>0.28102738452908405</v>
      </c>
      <c r="GD115" s="276">
        <f>SUM($EF115:EP115)</f>
        <v>0.38822748812357677</v>
      </c>
      <c r="GE115" s="276">
        <f>SUM($EF115:EQ115)</f>
        <v>0.52195192914356536</v>
      </c>
      <c r="GF115" s="276">
        <f>SUM($EF115:ER115)</f>
        <v>0.68211789354490215</v>
      </c>
      <c r="GG115" s="276">
        <f>SUM($EF115:ES115)</f>
        <v>0.8686428258446921</v>
      </c>
      <c r="GH115" s="276">
        <f>SUM($EF115:ET115)</f>
        <v>1.081444428314015</v>
      </c>
      <c r="GI115" s="276">
        <f>SUM($EF115:EU115)</f>
        <v>1.4295067986009637</v>
      </c>
      <c r="GJ115" s="276">
        <f>SUM($EF115:EV115)</f>
        <v>1.8102109942583822</v>
      </c>
      <c r="GK115" s="276">
        <f>SUM($EF115:EW115)</f>
        <v>2.2233907894624023</v>
      </c>
      <c r="GL115" s="276">
        <f>SUM($EF115:EX115)</f>
        <v>2.6688808048805583</v>
      </c>
      <c r="GM115" s="276">
        <f>SUM($EF115:EY115)</f>
        <v>3.1465165033610973</v>
      </c>
      <c r="GN115" s="74">
        <f>SUM($EZ115:EZ115)</f>
        <v>0</v>
      </c>
      <c r="GO115" s="276">
        <f>SUM($EZ115:FA115)</f>
        <v>2.2091514029247026E-3</v>
      </c>
      <c r="GP115" s="276">
        <f>SUM($EZ115:FB115)</f>
        <v>8.8327319707127202E-3</v>
      </c>
      <c r="GQ115" s="276">
        <f>SUM($EZ115:FC115)</f>
        <v>1.9863001213635472E-2</v>
      </c>
      <c r="GR115" s="276">
        <f>SUM($EZ115:FD115)</f>
        <v>3.5292232214541717E-2</v>
      </c>
      <c r="GS115" s="276">
        <f>SUM($EZ115:FE115)</f>
        <v>6.3812629410677946E-2</v>
      </c>
      <c r="GT115" s="276">
        <f>SUM($EZ115:FF115)</f>
        <v>0.1020382427358848</v>
      </c>
      <c r="GU115" s="276">
        <f>SUM($EZ115:FG115)</f>
        <v>0.14994803657223435</v>
      </c>
      <c r="GV115" s="276">
        <f>SUM($EZ115:FH115)</f>
        <v>0.20752102089555108</v>
      </c>
      <c r="GW115" s="276">
        <f>SUM($EZ115:FI115)</f>
        <v>0.27473625117658951</v>
      </c>
      <c r="GX115" s="276">
        <f>SUM($EZ115:FJ115)</f>
        <v>0.35560639909739222</v>
      </c>
      <c r="GY115" s="276">
        <f>SUM($EZ115:FK115)</f>
        <v>0.46366767773431322</v>
      </c>
      <c r="GZ115" s="276">
        <f>SUM($EZ115:FL115)</f>
        <v>0.59886288311261016</v>
      </c>
      <c r="HA115" s="276">
        <f>SUM($EZ115:FM115)</f>
        <v>0.76113493160173529</v>
      </c>
      <c r="HB115" s="276">
        <f>SUM($EZ115:FN115)</f>
        <v>0.95042685966215856</v>
      </c>
      <c r="HC115" s="276">
        <f>SUM($EZ115:FO115)</f>
        <v>1.1685845096087304</v>
      </c>
      <c r="HD115" s="276">
        <f>SUM($EZ115:FP115)</f>
        <v>1.4077539626667581</v>
      </c>
      <c r="HE115" s="276">
        <f>SUM($EZ115:FQ115)</f>
        <v>1.6678849941477272</v>
      </c>
      <c r="HF115" s="276">
        <f>SUM($EZ115:FR115)</f>
        <v>1.9489274994156154</v>
      </c>
      <c r="HG115" s="277">
        <f>SUM($EZ115:FS115)</f>
        <v>2.250831493599931</v>
      </c>
      <c r="HH115" s="74">
        <f t="shared" si="644"/>
        <v>0</v>
      </c>
      <c r="HI115" s="276">
        <f t="shared" si="400"/>
        <v>1.3289863044853891</v>
      </c>
      <c r="HJ115" s="276">
        <f t="shared" si="401"/>
        <v>2.6554306512752688</v>
      </c>
      <c r="HK115" s="276">
        <f t="shared" si="402"/>
        <v>3.9793379023828166</v>
      </c>
      <c r="HL115" s="276">
        <f t="shared" si="403"/>
        <v>5.300712910521618</v>
      </c>
      <c r="HM115" s="276">
        <f t="shared" si="404"/>
        <v>10.898238079159766</v>
      </c>
      <c r="HN115" s="276">
        <f t="shared" si="405"/>
        <v>16.026399304499034</v>
      </c>
      <c r="HO115" s="276">
        <f t="shared" si="406"/>
        <v>21.140180924334501</v>
      </c>
      <c r="HP115" s="276">
        <f t="shared" si="407"/>
        <v>26.239623259756975</v>
      </c>
      <c r="HQ115" s="276">
        <f t="shared" si="408"/>
        <v>31.324766518795023</v>
      </c>
      <c r="HR115" s="276">
        <f t="shared" si="409"/>
        <v>38.529009825588744</v>
      </c>
      <c r="HS115" s="276">
        <f t="shared" si="410"/>
        <v>46.997910184568759</v>
      </c>
      <c r="HT115" s="276">
        <f t="shared" si="411"/>
        <v>55.440369020167424</v>
      </c>
      <c r="HU115" s="276">
        <f t="shared" si="412"/>
        <v>63.856468887867635</v>
      </c>
      <c r="HV115" s="276">
        <f t="shared" si="413"/>
        <v>72.246292085398309</v>
      </c>
      <c r="HW115" s="276">
        <f t="shared" si="414"/>
        <v>71.380046357806421</v>
      </c>
      <c r="HX115" s="276">
        <f t="shared" si="415"/>
        <v>77.757291628931327</v>
      </c>
      <c r="HY115" s="276">
        <f t="shared" si="416"/>
        <v>84.102061300509632</v>
      </c>
      <c r="HZ115" s="276">
        <f t="shared" si="417"/>
        <v>90.414520751873795</v>
      </c>
      <c r="IA115" s="277">
        <f t="shared" si="418"/>
        <v>96.694834520175576</v>
      </c>
      <c r="IB115" s="276">
        <f t="shared" si="419"/>
        <v>0</v>
      </c>
      <c r="IC115" s="276">
        <f t="shared" si="420"/>
        <v>2.5175648485970759</v>
      </c>
      <c r="ID115" s="276">
        <f t="shared" si="421"/>
        <v>5.0307152680292884</v>
      </c>
      <c r="IE115" s="276">
        <f t="shared" si="422"/>
        <v>7.5394589987863654</v>
      </c>
      <c r="IF115" s="276">
        <f t="shared" si="423"/>
        <v>10.043803767785459</v>
      </c>
      <c r="IG115" s="276">
        <f t="shared" si="424"/>
        <v>15.383063998900289</v>
      </c>
      <c r="IH115" s="276">
        <f t="shared" si="425"/>
        <v>19.851060385575082</v>
      </c>
      <c r="II115" s="276">
        <f t="shared" si="426"/>
        <v>24.309372591738732</v>
      </c>
      <c r="IJ115" s="276">
        <f t="shared" si="427"/>
        <v>28.758021607415412</v>
      </c>
      <c r="IK115" s="276">
        <f t="shared" si="428"/>
        <v>33.197028377134373</v>
      </c>
      <c r="IL115" s="276">
        <f t="shared" si="429"/>
        <v>44.862555837521228</v>
      </c>
      <c r="IM115" s="276">
        <f t="shared" si="430"/>
        <v>57.760298558884301</v>
      </c>
      <c r="IN115" s="276">
        <f t="shared" si="431"/>
        <v>70.630907353506004</v>
      </c>
      <c r="IO115" s="276">
        <f t="shared" si="432"/>
        <v>83.474439305016872</v>
      </c>
      <c r="IP115" s="276">
        <f t="shared" si="433"/>
        <v>96.290951376956443</v>
      </c>
      <c r="IQ115" s="276">
        <f t="shared" si="434"/>
        <v>95.553705057447701</v>
      </c>
      <c r="IR115" s="276">
        <f t="shared" si="435"/>
        <v>104.32310854713366</v>
      </c>
      <c r="IS115" s="276">
        <f t="shared" si="436"/>
        <v>113.07155045839667</v>
      </c>
      <c r="IT115" s="276">
        <f t="shared" si="437"/>
        <v>121.79908089587276</v>
      </c>
      <c r="IU115" s="277">
        <f t="shared" si="438"/>
        <v>130.50574984443242</v>
      </c>
      <c r="IV115" s="74">
        <f t="shared" si="261"/>
        <v>3.3910682083195263</v>
      </c>
      <c r="IW115" s="275">
        <f t="shared" si="262"/>
        <v>27.318017463962455</v>
      </c>
      <c r="IX115" s="275">
        <f t="shared" si="263"/>
        <v>78.550927715373106</v>
      </c>
      <c r="IY115" s="275">
        <f t="shared" si="264"/>
        <v>138.03159884174616</v>
      </c>
      <c r="IZ115" s="275">
        <f t="shared" si="265"/>
        <v>36.420004462551695</v>
      </c>
      <c r="JA115" s="275">
        <f t="shared" si="266"/>
        <v>61.822903057350317</v>
      </c>
      <c r="JB115" s="74">
        <f t="shared" si="267"/>
        <v>6.7836222015980949</v>
      </c>
      <c r="JC115" s="275">
        <f t="shared" si="268"/>
        <v>34.284551351074775</v>
      </c>
      <c r="JD115" s="275">
        <f t="shared" si="269"/>
        <v>103.61054560654122</v>
      </c>
      <c r="JE115" s="275">
        <f t="shared" si="270"/>
        <v>194.74520459440194</v>
      </c>
      <c r="JF115" s="275">
        <f t="shared" si="271"/>
        <v>48.226239719738032</v>
      </c>
      <c r="JG115" s="275">
        <f t="shared" si="272"/>
        <v>84.855980938404002</v>
      </c>
      <c r="JH115" s="524">
        <f t="shared" si="273"/>
        <v>359.42246107295824</v>
      </c>
      <c r="JI115" s="525">
        <f t="shared" si="274"/>
        <v>763.90887800282269</v>
      </c>
      <c r="JJ115" s="524">
        <f t="shared" si="275"/>
        <v>451.30484270567797</v>
      </c>
      <c r="JK115" s="525">
        <f t="shared" si="276"/>
        <v>994.68680746907012</v>
      </c>
      <c r="JL115" s="524">
        <f t="shared" si="277"/>
        <v>810.72730377863627</v>
      </c>
      <c r="JM115" s="525">
        <f t="shared" si="278"/>
        <v>1758.5956854718929</v>
      </c>
      <c r="JN115" s="7">
        <f t="shared" si="439"/>
        <v>2.0318712879761733</v>
      </c>
      <c r="JO115" s="7">
        <f t="shared" si="440"/>
        <v>5.3973479969610283</v>
      </c>
    </row>
    <row r="116" spans="1:275" s="3" customFormat="1" ht="13.5" customHeight="1" x14ac:dyDescent="0.2">
      <c r="A116" s="3" t="str">
        <f>'2021 estimates'!B116</f>
        <v>Liechtenstein</v>
      </c>
      <c r="B116" s="3" t="str">
        <f>VLOOKUP(A116,'2021 estimates'!$B$4:$C$218,2)</f>
        <v>EUR</v>
      </c>
      <c r="C116" s="371" t="str">
        <f>VLOOKUP(A116,'2021 estimates'!$B$4:$F$218,4,FALSE)</f>
        <v>Europe &amp; Central Asia</v>
      </c>
      <c r="D116" s="695">
        <f>'2021 estimates'!Q116</f>
        <v>4.18</v>
      </c>
      <c r="E116" s="4">
        <f>'2021 estimates'!R116</f>
        <v>2.1832955885453424</v>
      </c>
      <c r="F116" s="47">
        <f>1000*'2021 estimates'!G116/5</f>
        <v>200.20243841650429</v>
      </c>
      <c r="G116" s="47">
        <f t="shared" si="279"/>
        <v>200.20243841650429</v>
      </c>
      <c r="H116" s="47">
        <f>1000*'2021 estimates'!H116/5</f>
        <v>202.4831767572214</v>
      </c>
      <c r="I116" s="47">
        <f>1000*'2021 estimates'!I116/5</f>
        <v>204.53197560566218</v>
      </c>
      <c r="J116" s="47">
        <f>1000*'2021 estimates'!J116/5</f>
        <v>210.02121025620158</v>
      </c>
      <c r="K116" s="47">
        <f>1000*'2021 estimates'!K116/5</f>
        <v>190.49963632294524</v>
      </c>
      <c r="L116" s="73">
        <f t="shared" si="280"/>
        <v>190.49963632294524</v>
      </c>
      <c r="M116" s="47">
        <f>1000*'2021 estimates'!L116/5</f>
        <v>192.04589960478731</v>
      </c>
      <c r="N116" s="47">
        <f>1000*'2021 estimates'!M116/5</f>
        <v>192.8576878277544</v>
      </c>
      <c r="O116" s="47">
        <f>1000*'2021 estimates'!N116/5</f>
        <v>197.53513425532671</v>
      </c>
      <c r="P116" s="22">
        <v>0</v>
      </c>
      <c r="Q116" s="124">
        <f>IF('2021 estimates'!AD116&lt;&gt;"",'2021 estimates'!AD116*5/4,IF('2021 estimates'!AL116&lt;&gt;"",'2021 estimates'!AL116*15/14,'2021 estimates'!AN116*15/14))/100000</f>
        <v>1.225E-4</v>
      </c>
      <c r="R116" s="124">
        <f>IF('2021 estimates'!AE116&lt;&gt;"",'2021 estimates'!AE116,IF('2021 estimates'!AL116&lt;&gt;"",'2021 estimates'!AL116*15/14,'2021 estimates'!AN116*15/14))/100000</f>
        <v>1.5800000000000002E-4</v>
      </c>
      <c r="S116" s="124">
        <f>IF('2021 estimates'!AF116&lt;&gt;"",'2021 estimates'!AF116,IF('2021 estimates'!AL116&lt;&gt;"",'2021 estimates'!AL116*15/14,'2021 estimates'!AN116*15/14))/100000</f>
        <v>1.56E-4</v>
      </c>
      <c r="T116" s="124">
        <f>IF('2021 estimates'!AG116&lt;&gt;"",'2021 estimates'!AG116,'2021 estimates'!$AP116)/100000</f>
        <v>1.039178416925324E-4</v>
      </c>
      <c r="U116" s="22">
        <v>0</v>
      </c>
      <c r="V116" s="124">
        <f>IF('2021 estimates'!AH116&lt;&gt;"",'2021 estimates'!AH116*5/4,IF('2021 estimates'!AM116&lt;&gt;"",'2021 estimates'!AM116*15/14,'2021 estimates'!AN116*15/14))/100000</f>
        <v>1.15E-4</v>
      </c>
      <c r="W116" s="124">
        <f>IF('2021 estimates'!AI116&lt;&gt;"",'2021 estimates'!AI116,IF('2021 estimates'!AM116&lt;&gt;"",'2021 estimates'!AM116*15/14,'2021 estimates'!AN116*15/14))/100000</f>
        <v>1.4099999999999998E-4</v>
      </c>
      <c r="X116" s="124">
        <f>IF('2021 estimates'!AJ116&lt;&gt;"",'2021 estimates'!AJ116,IF('2021 estimates'!AM116&lt;&gt;"",'2021 estimates'!AM116*15/14,'2021 estimates'!AN116*15/14))/100000</f>
        <v>1.5800000000000002E-4</v>
      </c>
      <c r="Y116" s="124">
        <f>IF('2021 estimates'!AK116&lt;&gt;"",'2021 estimates'!AK116,'2021 estimates'!$AQ116)/100000</f>
        <v>9.8608170949118334E-5</v>
      </c>
      <c r="Z116" s="81">
        <f>VLOOKUP($A116,'Mortality-WHO Global Health Obs'!$B$3:$Q$218,7,FALSE)</f>
        <v>2.8700000000000002E-3</v>
      </c>
      <c r="AA116" s="82">
        <f>VLOOKUP($A116,'Mortality-WHO Global Health Obs'!$B$3:$Q$218,9,FALSE)</f>
        <v>1.4999999999999999E-4</v>
      </c>
      <c r="AB116" s="82">
        <f>VLOOKUP($A116,'Mortality-WHO Global Health Obs'!$B$3:$Q$218,11,FALSE)</f>
        <v>9.0000000000000006E-5</v>
      </c>
      <c r="AC116" s="82">
        <f>VLOOKUP($A116,'Mortality-WHO Global Health Obs'!$B$3:$Q$218,13,FALSE)</f>
        <v>9.0000000000000006E-5</v>
      </c>
      <c r="AD116" s="82">
        <f>VLOOKUP($A116,'Mortality-WHO Global Health Obs'!$B$3:$Q$218,15,FALSE)</f>
        <v>2.9E-4</v>
      </c>
      <c r="AE116" s="81">
        <f>VLOOKUP($A116,'Mortality-WHO Global Health Obs'!$B$3:$Q$218,8,FALSE)</f>
        <v>2.2200000000000002E-3</v>
      </c>
      <c r="AF116" s="82">
        <f>VLOOKUP($A116,'Mortality-WHO Global Health Obs'!$B$3:$Q$218,10,FALSE)</f>
        <v>1.2E-4</v>
      </c>
      <c r="AG116" s="82">
        <f>VLOOKUP($A116,'Mortality-WHO Global Health Obs'!$B$3:$Q$218,12,FALSE)</f>
        <v>6.0000000000000002E-5</v>
      </c>
      <c r="AH116" s="82">
        <f>VLOOKUP($A116,'Mortality-WHO Global Health Obs'!$B$3:$Q$218,14,FALSE)</f>
        <v>8.0000000000000007E-5</v>
      </c>
      <c r="AI116" s="82">
        <f>VLOOKUP($A116,'Mortality-WHO Global Health Obs'!$B$3:$Q$218,16,FALSE)</f>
        <v>1.6000000000000001E-4</v>
      </c>
      <c r="AJ116" s="81">
        <f t="shared" si="281"/>
        <v>6.2660583391251331E-3</v>
      </c>
      <c r="AK116" s="82">
        <f t="shared" si="281"/>
        <v>3.2749433828180134E-4</v>
      </c>
      <c r="AL116" s="82">
        <f t="shared" si="281"/>
        <v>1.9649660296908083E-4</v>
      </c>
      <c r="AM116" s="82">
        <f t="shared" si="281"/>
        <v>1.9649660296908083E-4</v>
      </c>
      <c r="AN116" s="82">
        <f t="shared" si="281"/>
        <v>6.3315572067814936E-4</v>
      </c>
      <c r="AO116" s="81">
        <f t="shared" si="257"/>
        <v>4.8469162065706605E-3</v>
      </c>
      <c r="AP116" s="82">
        <f t="shared" si="257"/>
        <v>2.6199547062544113E-4</v>
      </c>
      <c r="AQ116" s="82">
        <f t="shared" si="257"/>
        <v>1.3099773531272056E-4</v>
      </c>
      <c r="AR116" s="82">
        <f t="shared" si="257"/>
        <v>1.7466364708362741E-4</v>
      </c>
      <c r="AS116" s="82">
        <f t="shared" si="257"/>
        <v>3.4932729416725482E-4</v>
      </c>
      <c r="AT116" s="272">
        <f t="shared" si="258"/>
        <v>0</v>
      </c>
      <c r="AU116" s="266">
        <f t="shared" si="248"/>
        <v>2.4524798706021776E-2</v>
      </c>
      <c r="AV116" s="266">
        <f t="shared" si="249"/>
        <v>3.1992341927640985E-2</v>
      </c>
      <c r="AW116" s="266">
        <f t="shared" si="250"/>
        <v>3.1906988194483302E-2</v>
      </c>
      <c r="AX116" s="266">
        <f t="shared" si="251"/>
        <v>2.1824950879478021E-2</v>
      </c>
      <c r="AY116" s="272">
        <f t="shared" si="259"/>
        <v>0</v>
      </c>
      <c r="AZ116" s="266">
        <f t="shared" si="252"/>
        <v>2.1907458177138704E-2</v>
      </c>
      <c r="BA116" s="266">
        <f t="shared" si="253"/>
        <v>2.7078471844275007E-2</v>
      </c>
      <c r="BB116" s="266">
        <f t="shared" si="254"/>
        <v>3.0471514676785199E-2</v>
      </c>
      <c r="BC116" s="266">
        <f t="shared" si="255"/>
        <v>1.9478578287106297E-2</v>
      </c>
      <c r="BD116" s="74">
        <f t="shared" si="260"/>
        <v>0</v>
      </c>
      <c r="BE116" s="515">
        <f t="shared" si="282"/>
        <v>0</v>
      </c>
      <c r="BF116" s="515">
        <f t="shared" si="283"/>
        <v>2.4520783497174885E-2</v>
      </c>
      <c r="BG116" s="515">
        <f t="shared" si="284"/>
        <v>4.9033537891398846E-2</v>
      </c>
      <c r="BH116" s="515">
        <f t="shared" si="285"/>
        <v>7.3538265811727122E-2</v>
      </c>
      <c r="BI116" s="515">
        <f t="shared" si="286"/>
        <v>9.9151800012497182E-2</v>
      </c>
      <c r="BJ116" s="515">
        <f t="shared" si="287"/>
        <v>0.13112151797784122</v>
      </c>
      <c r="BK116" s="515">
        <f t="shared" si="288"/>
        <v>0.16308495461935679</v>
      </c>
      <c r="BL116" s="515">
        <f t="shared" si="289"/>
        <v>0.19504211117118145</v>
      </c>
      <c r="BM116" s="515">
        <f t="shared" si="290"/>
        <v>0.2269929888672102</v>
      </c>
      <c r="BN116" s="515">
        <f t="shared" si="291"/>
        <v>0.26155761418238599</v>
      </c>
      <c r="BO116" s="515">
        <f t="shared" si="292"/>
        <v>0.29341007774393413</v>
      </c>
      <c r="BP116" s="515">
        <f t="shared" si="293"/>
        <v>0.32525628301948234</v>
      </c>
      <c r="BQ116" s="515">
        <f t="shared" si="294"/>
        <v>0.35709623123864176</v>
      </c>
      <c r="BR116" s="515">
        <f t="shared" si="295"/>
        <v>0.38892992363078194</v>
      </c>
      <c r="BS116" s="515">
        <f t="shared" si="296"/>
        <v>0.43204965878325319</v>
      </c>
      <c r="BT116" s="515">
        <f t="shared" si="297"/>
        <v>0.453594234423364</v>
      </c>
      <c r="BU116" s="515">
        <f t="shared" si="298"/>
        <v>0.4751251733097086</v>
      </c>
      <c r="BV116" s="515">
        <f t="shared" si="299"/>
        <v>0.49664248407374284</v>
      </c>
      <c r="BW116" s="516">
        <f t="shared" si="300"/>
        <v>0.51814617534145924</v>
      </c>
      <c r="BX116" s="515">
        <v>0</v>
      </c>
      <c r="BY116" s="515">
        <f t="shared" si="301"/>
        <v>0</v>
      </c>
      <c r="BZ116" s="515">
        <f t="shared" si="302"/>
        <v>2.1904588725639104E-2</v>
      </c>
      <c r="CA116" s="515">
        <f t="shared" si="303"/>
        <v>4.3803439299963824E-2</v>
      </c>
      <c r="CB116" s="515">
        <f t="shared" si="304"/>
        <v>6.5696553226146898E-2</v>
      </c>
      <c r="CC116" s="515">
        <f t="shared" si="305"/>
        <v>8.8294840545984868E-2</v>
      </c>
      <c r="CD116" s="515">
        <f t="shared" si="306"/>
        <v>0.11535997323058382</v>
      </c>
      <c r="CE116" s="515">
        <f t="shared" si="307"/>
        <v>0.14242156067630937</v>
      </c>
      <c r="CF116" s="515">
        <f t="shared" si="308"/>
        <v>0.16947960334754933</v>
      </c>
      <c r="CG116" s="515">
        <f t="shared" si="309"/>
        <v>0.19653410170863073</v>
      </c>
      <c r="CH116" s="515">
        <f t="shared" si="310"/>
        <v>0.22453016213780932</v>
      </c>
      <c r="CI116" s="515">
        <f t="shared" si="311"/>
        <v>0.25495980208175567</v>
      </c>
      <c r="CJ116" s="515">
        <f t="shared" si="312"/>
        <v>0.28538412753794745</v>
      </c>
      <c r="CK116" s="515">
        <f t="shared" si="313"/>
        <v>0.31580313943455135</v>
      </c>
      <c r="CL116" s="515">
        <f t="shared" si="314"/>
        <v>0.34621683869957198</v>
      </c>
      <c r="CM116" s="515">
        <f t="shared" si="315"/>
        <v>0.3857596524740336</v>
      </c>
      <c r="CN116" s="515">
        <f t="shared" si="316"/>
        <v>0.40510009631448957</v>
      </c>
      <c r="CO116" s="515">
        <f t="shared" si="317"/>
        <v>0.42443378518994629</v>
      </c>
      <c r="CP116" s="515">
        <f t="shared" si="318"/>
        <v>0.44376072145968526</v>
      </c>
      <c r="CQ116" s="516">
        <f t="shared" si="319"/>
        <v>0.46308090748216402</v>
      </c>
      <c r="CR116" s="515">
        <f t="shared" si="320"/>
        <v>0</v>
      </c>
      <c r="CS116" s="515">
        <f t="shared" si="321"/>
        <v>1.2262399353010888E-2</v>
      </c>
      <c r="CT116" s="515">
        <f t="shared" si="322"/>
        <v>3.6783182850185774E-2</v>
      </c>
      <c r="CU116" s="515">
        <f t="shared" si="323"/>
        <v>6.1295937244409737E-2</v>
      </c>
      <c r="CV116" s="515">
        <f t="shared" si="324"/>
        <v>8.5800665164738013E-2</v>
      </c>
      <c r="CW116" s="515">
        <f t="shared" si="325"/>
        <v>0.11514797097631768</v>
      </c>
      <c r="CX116" s="515">
        <f t="shared" si="326"/>
        <v>0.14711768894166172</v>
      </c>
      <c r="CY116" s="515">
        <f t="shared" si="327"/>
        <v>0.17908112558317729</v>
      </c>
      <c r="CZ116" s="515">
        <f t="shared" si="328"/>
        <v>0.21103828213500195</v>
      </c>
      <c r="DA116" s="515">
        <f t="shared" si="329"/>
        <v>0.2429891598310307</v>
      </c>
      <c r="DB116" s="515">
        <f t="shared" si="330"/>
        <v>0.27751110827962766</v>
      </c>
      <c r="DC116" s="515">
        <f t="shared" si="331"/>
        <v>0.3093635718411758</v>
      </c>
      <c r="DD116" s="515">
        <f t="shared" si="332"/>
        <v>0.34120977711672401</v>
      </c>
      <c r="DE116" s="515">
        <f t="shared" si="333"/>
        <v>0.37304972533588343</v>
      </c>
      <c r="DF116" s="515">
        <f t="shared" si="334"/>
        <v>0.40488341772802361</v>
      </c>
      <c r="DG116" s="515">
        <f t="shared" si="335"/>
        <v>0.44296213422299219</v>
      </c>
      <c r="DH116" s="515">
        <f t="shared" si="336"/>
        <v>0.464506709863103</v>
      </c>
      <c r="DI116" s="515">
        <f t="shared" si="337"/>
        <v>0.4860376487494476</v>
      </c>
      <c r="DJ116" s="515">
        <f t="shared" si="338"/>
        <v>0.50755495951348184</v>
      </c>
      <c r="DK116" s="516">
        <f t="shared" si="339"/>
        <v>0.52905865078119829</v>
      </c>
      <c r="DL116" s="515">
        <f t="shared" si="340"/>
        <v>0</v>
      </c>
      <c r="DM116" s="515">
        <f t="shared" si="341"/>
        <v>1.0953729088569352E-2</v>
      </c>
      <c r="DN116" s="515">
        <f t="shared" si="342"/>
        <v>3.2858317814208456E-2</v>
      </c>
      <c r="DO116" s="515">
        <f t="shared" si="343"/>
        <v>5.4757168388533173E-2</v>
      </c>
      <c r="DP116" s="515">
        <f t="shared" si="344"/>
        <v>7.6650282314716253E-2</v>
      </c>
      <c r="DQ116" s="515">
        <f t="shared" si="345"/>
        <v>0.10183407646812237</v>
      </c>
      <c r="DR116" s="515">
        <f t="shared" si="346"/>
        <v>0.12889920915272132</v>
      </c>
      <c r="DS116" s="515">
        <f t="shared" si="347"/>
        <v>0.15596079659844689</v>
      </c>
      <c r="DT116" s="515">
        <f t="shared" si="348"/>
        <v>0.18301883926968684</v>
      </c>
      <c r="DU116" s="515">
        <f t="shared" si="349"/>
        <v>0.21007333763076824</v>
      </c>
      <c r="DV116" s="515">
        <f t="shared" si="350"/>
        <v>0.23976591947620193</v>
      </c>
      <c r="DW116" s="515">
        <f t="shared" si="351"/>
        <v>0.27019555942014828</v>
      </c>
      <c r="DX116" s="515">
        <f t="shared" si="352"/>
        <v>0.30061988487634006</v>
      </c>
      <c r="DY116" s="515">
        <f t="shared" si="353"/>
        <v>0.33103889677294396</v>
      </c>
      <c r="DZ116" s="515">
        <f t="shared" si="354"/>
        <v>0.36145259603796459</v>
      </c>
      <c r="EA116" s="515">
        <f t="shared" si="355"/>
        <v>0.39549894161758675</v>
      </c>
      <c r="EB116" s="515">
        <f t="shared" si="356"/>
        <v>0.41483938545804272</v>
      </c>
      <c r="EC116" s="515">
        <f t="shared" si="357"/>
        <v>0.43417307433349944</v>
      </c>
      <c r="ED116" s="515">
        <f t="shared" si="358"/>
        <v>0.45350001060323841</v>
      </c>
      <c r="EE116" s="516">
        <f t="shared" si="359"/>
        <v>0.47282019662571717</v>
      </c>
      <c r="EF116" s="276">
        <f t="shared" si="360"/>
        <v>0</v>
      </c>
      <c r="EG116" s="276">
        <f t="shared" si="361"/>
        <v>4.0152088468924545E-6</v>
      </c>
      <c r="EH116" s="276">
        <f t="shared" si="362"/>
        <v>1.2044311797810161E-5</v>
      </c>
      <c r="EI116" s="276">
        <f t="shared" si="363"/>
        <v>2.0070785693493809E-5</v>
      </c>
      <c r="EJ116" s="276">
        <f t="shared" si="364"/>
        <v>2.8094631394803133E-5</v>
      </c>
      <c r="EK116" s="276">
        <f t="shared" si="365"/>
        <v>2.2623962296967849E-5</v>
      </c>
      <c r="EL116" s="276">
        <f t="shared" si="366"/>
        <v>2.8905286125430229E-5</v>
      </c>
      <c r="EM116" s="276">
        <f t="shared" si="367"/>
        <v>3.518537581635406E-5</v>
      </c>
      <c r="EN116" s="276">
        <f t="shared" si="368"/>
        <v>4.1464231612219348E-5</v>
      </c>
      <c r="EO116" s="276">
        <f t="shared" si="369"/>
        <v>4.7741853755458449E-5</v>
      </c>
      <c r="EP116" s="276">
        <f t="shared" si="370"/>
        <v>5.4524632935124215E-5</v>
      </c>
      <c r="EQ116" s="276">
        <f t="shared" si="371"/>
        <v>6.0782918935059186E-5</v>
      </c>
      <c r="ER116" s="276">
        <f t="shared" si="372"/>
        <v>6.7039975323865921E-5</v>
      </c>
      <c r="ES116" s="276">
        <f t="shared" si="373"/>
        <v>7.3295802343135096E-5</v>
      </c>
      <c r="ET116" s="276">
        <f t="shared" si="374"/>
        <v>7.9550400234409927E-5</v>
      </c>
      <c r="EU116" s="276">
        <f t="shared" si="375"/>
        <v>2.8037523936717828E-4</v>
      </c>
      <c r="EV116" s="276">
        <f t="shared" si="376"/>
        <v>2.9401199313340304E-4</v>
      </c>
      <c r="EW116" s="276">
        <f t="shared" si="377"/>
        <v>3.0764011544378542E-4</v>
      </c>
      <c r="EX116" s="276">
        <f t="shared" si="378"/>
        <v>3.2125961176165133E-4</v>
      </c>
      <c r="EY116" s="277">
        <f t="shared" si="379"/>
        <v>3.3487048754686862E-4</v>
      </c>
      <c r="EZ116" s="276">
        <f t="shared" si="380"/>
        <v>0</v>
      </c>
      <c r="FA116" s="276">
        <f t="shared" si="381"/>
        <v>2.8694514996011526E-6</v>
      </c>
      <c r="FB116" s="276">
        <f t="shared" si="382"/>
        <v>8.6076028139806908E-6</v>
      </c>
      <c r="FC116" s="276">
        <f t="shared" si="383"/>
        <v>1.4344250955626921E-5</v>
      </c>
      <c r="FD116" s="276">
        <f t="shared" si="384"/>
        <v>2.0079396318312707E-5</v>
      </c>
      <c r="FE116" s="276">
        <f t="shared" si="385"/>
        <v>1.3339159676056533E-5</v>
      </c>
      <c r="FF116" s="276">
        <f t="shared" si="386"/>
        <v>1.6884398549475648E-5</v>
      </c>
      <c r="FG116" s="276">
        <f t="shared" si="387"/>
        <v>2.0429173035048746E-5</v>
      </c>
      <c r="FH116" s="276">
        <f t="shared" si="388"/>
        <v>2.3973483193605596E-5</v>
      </c>
      <c r="FI116" s="276">
        <f t="shared" si="389"/>
        <v>2.7517329085968001E-5</v>
      </c>
      <c r="FJ116" s="276">
        <f t="shared" si="390"/>
        <v>4.1874732838827077E-5</v>
      </c>
      <c r="FK116" s="276">
        <f t="shared" si="391"/>
        <v>4.7189220593459479E-5</v>
      </c>
      <c r="FL116" s="276">
        <f t="shared" si="392"/>
        <v>5.2502780181339149E-5</v>
      </c>
      <c r="FM116" s="276">
        <f t="shared" si="393"/>
        <v>5.7815411764568895E-5</v>
      </c>
      <c r="FN116" s="276">
        <f t="shared" si="394"/>
        <v>6.3127115505223245E-5</v>
      </c>
      <c r="FO116" s="276">
        <f t="shared" si="395"/>
        <v>1.3813444665033932E-4</v>
      </c>
      <c r="FP116" s="276">
        <f t="shared" si="396"/>
        <v>1.448894116496048E-4</v>
      </c>
      <c r="FQ116" s="276">
        <f t="shared" si="397"/>
        <v>1.5164201736732964E-4</v>
      </c>
      <c r="FR116" s="276">
        <f t="shared" si="398"/>
        <v>1.5839226462753127E-4</v>
      </c>
      <c r="FS116" s="277">
        <f t="shared" si="399"/>
        <v>1.6514015425393944E-4</v>
      </c>
      <c r="FT116" s="74">
        <f>SUM($EF116:EF116)</f>
        <v>0</v>
      </c>
      <c r="FU116" s="276">
        <f>SUM($EF116:EG116)</f>
        <v>4.0152088468924545E-6</v>
      </c>
      <c r="FV116" s="276">
        <f>SUM($EF116:EH116)</f>
        <v>1.6059520644702616E-5</v>
      </c>
      <c r="FW116" s="276">
        <f>SUM($EF116:EI116)</f>
        <v>3.6130306338196422E-5</v>
      </c>
      <c r="FX116" s="276">
        <f>SUM($EF116:EJ116)</f>
        <v>6.4224937732999555E-5</v>
      </c>
      <c r="FY116" s="276">
        <f>SUM($EF116:EK116)</f>
        <v>8.6848900029967403E-5</v>
      </c>
      <c r="FZ116" s="276">
        <f>SUM($EF116:EL116)</f>
        <v>1.1575418615539763E-4</v>
      </c>
      <c r="GA116" s="276">
        <f>SUM($EF116:EM116)</f>
        <v>1.5093956197175169E-4</v>
      </c>
      <c r="GB116" s="276">
        <f>SUM($EF116:EN116)</f>
        <v>1.9240379358397103E-4</v>
      </c>
      <c r="GC116" s="276">
        <f>SUM($EF116:EO116)</f>
        <v>2.401456473394295E-4</v>
      </c>
      <c r="GD116" s="276">
        <f>SUM($EF116:EP116)</f>
        <v>2.946702802745537E-4</v>
      </c>
      <c r="GE116" s="276">
        <f>SUM($EF116:EQ116)</f>
        <v>3.5545319920961288E-4</v>
      </c>
      <c r="GF116" s="276">
        <f>SUM($EF116:ER116)</f>
        <v>4.2249317453347878E-4</v>
      </c>
      <c r="GG116" s="276">
        <f>SUM($EF116:ES116)</f>
        <v>4.9578897687661393E-4</v>
      </c>
      <c r="GH116" s="276">
        <f>SUM($EF116:ET116)</f>
        <v>5.7533937711102385E-4</v>
      </c>
      <c r="GI116" s="276">
        <f>SUM($EF116:EU116)</f>
        <v>8.5571461647820208E-4</v>
      </c>
      <c r="GJ116" s="276">
        <f>SUM($EF116:EV116)</f>
        <v>1.1497266096116051E-3</v>
      </c>
      <c r="GK116" s="276">
        <f>SUM($EF116:EW116)</f>
        <v>1.4573667250553906E-3</v>
      </c>
      <c r="GL116" s="276">
        <f>SUM($EF116:EX116)</f>
        <v>1.7786263368170419E-3</v>
      </c>
      <c r="GM116" s="276">
        <f>SUM($EF116:EY116)</f>
        <v>2.1134968243639103E-3</v>
      </c>
      <c r="GN116" s="74">
        <f>SUM($EZ116:EZ116)</f>
        <v>0</v>
      </c>
      <c r="GO116" s="276">
        <f>SUM($EZ116:FA116)</f>
        <v>2.8694514996011526E-6</v>
      </c>
      <c r="GP116" s="276">
        <f>SUM($EZ116:FB116)</f>
        <v>1.1477054313581843E-5</v>
      </c>
      <c r="GQ116" s="276">
        <f>SUM($EZ116:FC116)</f>
        <v>2.5821305269208765E-5</v>
      </c>
      <c r="GR116" s="276">
        <f>SUM($EZ116:FD116)</f>
        <v>4.5900701587521468E-5</v>
      </c>
      <c r="GS116" s="276">
        <f>SUM($EZ116:FE116)</f>
        <v>5.9239861263578E-5</v>
      </c>
      <c r="GT116" s="276">
        <f>SUM($EZ116:FF116)</f>
        <v>7.6124259813053645E-5</v>
      </c>
      <c r="GU116" s="276">
        <f>SUM($EZ116:FG116)</f>
        <v>9.6553432848102395E-5</v>
      </c>
      <c r="GV116" s="276">
        <f>SUM($EZ116:FH116)</f>
        <v>1.2052691604170799E-4</v>
      </c>
      <c r="GW116" s="276">
        <f>SUM($EZ116:FI116)</f>
        <v>1.4804424512767598E-4</v>
      </c>
      <c r="GX116" s="276">
        <f>SUM($EZ116:FJ116)</f>
        <v>1.8991897796650305E-4</v>
      </c>
      <c r="GY116" s="276">
        <f>SUM($EZ116:FK116)</f>
        <v>2.3710819855996253E-4</v>
      </c>
      <c r="GZ116" s="276">
        <f>SUM($EZ116:FL116)</f>
        <v>2.896109787413017E-4</v>
      </c>
      <c r="HA116" s="276">
        <f>SUM($EZ116:FM116)</f>
        <v>3.474263905058706E-4</v>
      </c>
      <c r="HB116" s="276">
        <f>SUM($EZ116:FN116)</f>
        <v>4.1055350601109384E-4</v>
      </c>
      <c r="HC116" s="276">
        <f>SUM($EZ116:FO116)</f>
        <v>5.4868795266143321E-4</v>
      </c>
      <c r="HD116" s="276">
        <f>SUM($EZ116:FP116)</f>
        <v>6.9357736431103806E-4</v>
      </c>
      <c r="HE116" s="276">
        <f>SUM($EZ116:FQ116)</f>
        <v>8.4521938167836765E-4</v>
      </c>
      <c r="HF116" s="276">
        <f>SUM($EZ116:FR116)</f>
        <v>1.0036116463058989E-3</v>
      </c>
      <c r="HG116" s="277">
        <f>SUM($EZ116:FS116)</f>
        <v>1.1687518005598385E-3</v>
      </c>
      <c r="HH116" s="74">
        <f t="shared" si="644"/>
        <v>0</v>
      </c>
      <c r="HI116" s="276">
        <f t="shared" si="400"/>
        <v>2.4520783497174885E-2</v>
      </c>
      <c r="HJ116" s="276">
        <f t="shared" si="401"/>
        <v>4.9033537891398846E-2</v>
      </c>
      <c r="HK116" s="276">
        <f t="shared" si="402"/>
        <v>7.3538265811727122E-2</v>
      </c>
      <c r="HL116" s="276">
        <f t="shared" si="403"/>
        <v>9.8034969886354101E-2</v>
      </c>
      <c r="HM116" s="276">
        <f t="shared" si="404"/>
        <v>0.13112151797784122</v>
      </c>
      <c r="HN116" s="276">
        <f t="shared" si="405"/>
        <v>0.16308495461935679</v>
      </c>
      <c r="HO116" s="276">
        <f t="shared" si="406"/>
        <v>0.19504211117118145</v>
      </c>
      <c r="HP116" s="276">
        <f t="shared" si="407"/>
        <v>0.2269929888672102</v>
      </c>
      <c r="HQ116" s="276">
        <f t="shared" si="408"/>
        <v>0.25893758894109575</v>
      </c>
      <c r="HR116" s="276">
        <f t="shared" si="409"/>
        <v>0.29341007774393413</v>
      </c>
      <c r="HS116" s="276">
        <f t="shared" si="410"/>
        <v>0.32525628301948234</v>
      </c>
      <c r="HT116" s="276">
        <f t="shared" si="411"/>
        <v>0.35709623123864176</v>
      </c>
      <c r="HU116" s="276">
        <f t="shared" si="412"/>
        <v>0.38892992363078194</v>
      </c>
      <c r="HV116" s="276">
        <f t="shared" si="413"/>
        <v>0.42075736142503084</v>
      </c>
      <c r="HW116" s="276">
        <f t="shared" si="414"/>
        <v>0.453594234423364</v>
      </c>
      <c r="HX116" s="276">
        <f t="shared" si="415"/>
        <v>0.4751251733097086</v>
      </c>
      <c r="HY116" s="276">
        <f t="shared" si="416"/>
        <v>0.49664248407374284</v>
      </c>
      <c r="HZ116" s="276">
        <f t="shared" si="417"/>
        <v>0.51814617534145924</v>
      </c>
      <c r="IA116" s="277">
        <f t="shared" si="418"/>
        <v>0.53963625573339036</v>
      </c>
      <c r="IB116" s="276">
        <f t="shared" si="419"/>
        <v>0</v>
      </c>
      <c r="IC116" s="276">
        <f t="shared" si="420"/>
        <v>2.1904588725639104E-2</v>
      </c>
      <c r="ID116" s="276">
        <f t="shared" si="421"/>
        <v>4.3803439299963824E-2</v>
      </c>
      <c r="IE116" s="276">
        <f t="shared" si="422"/>
        <v>6.5696553226146898E-2</v>
      </c>
      <c r="IF116" s="276">
        <f t="shared" si="423"/>
        <v>8.7583932006967291E-2</v>
      </c>
      <c r="IG116" s="276">
        <f t="shared" si="424"/>
        <v>0.11535997323058382</v>
      </c>
      <c r="IH116" s="276">
        <f t="shared" si="425"/>
        <v>0.14242156067630937</v>
      </c>
      <c r="II116" s="276">
        <f t="shared" si="426"/>
        <v>0.16947960334754933</v>
      </c>
      <c r="IJ116" s="276">
        <f t="shared" si="427"/>
        <v>0.19653410170863073</v>
      </c>
      <c r="IK116" s="276">
        <f t="shared" si="428"/>
        <v>0.22358505622381977</v>
      </c>
      <c r="IL116" s="276">
        <f t="shared" si="429"/>
        <v>0.25495980208175567</v>
      </c>
      <c r="IM116" s="276">
        <f t="shared" si="430"/>
        <v>0.28538412753794745</v>
      </c>
      <c r="IN116" s="276">
        <f t="shared" si="431"/>
        <v>0.31580313943455135</v>
      </c>
      <c r="IO116" s="276">
        <f t="shared" si="432"/>
        <v>0.34621683869957198</v>
      </c>
      <c r="IP116" s="276">
        <f t="shared" si="433"/>
        <v>0.37662522626085199</v>
      </c>
      <c r="IQ116" s="276">
        <f t="shared" si="434"/>
        <v>0.40510009631448957</v>
      </c>
      <c r="IR116" s="276">
        <f t="shared" si="435"/>
        <v>0.42443378518994629</v>
      </c>
      <c r="IS116" s="276">
        <f t="shared" si="436"/>
        <v>0.44376072145968526</v>
      </c>
      <c r="IT116" s="276">
        <f t="shared" si="437"/>
        <v>0.46308090748216402</v>
      </c>
      <c r="IU116" s="277">
        <f t="shared" si="438"/>
        <v>0.48239434561501637</v>
      </c>
      <c r="IV116" s="74">
        <f t="shared" si="261"/>
        <v>19.591177179919001</v>
      </c>
      <c r="IW116" s="275">
        <f t="shared" si="262"/>
        <v>88.43068164481042</v>
      </c>
      <c r="IX116" s="275">
        <f t="shared" si="263"/>
        <v>166.80521452796489</v>
      </c>
      <c r="IY116" s="275">
        <f t="shared" si="264"/>
        <v>231.34339826373429</v>
      </c>
      <c r="IZ116" s="275">
        <f t="shared" si="265"/>
        <v>91.609024450898104</v>
      </c>
      <c r="JA116" s="275">
        <f t="shared" si="266"/>
        <v>126.54261790410715</v>
      </c>
      <c r="JB116" s="74">
        <f t="shared" si="267"/>
        <v>18.393373408674741</v>
      </c>
      <c r="JC116" s="275">
        <f t="shared" si="268"/>
        <v>81.203002923009393</v>
      </c>
      <c r="JD116" s="275">
        <f t="shared" si="269"/>
        <v>155.86017014737504</v>
      </c>
      <c r="JE116" s="275">
        <f t="shared" si="270"/>
        <v>219.75356613627656</v>
      </c>
      <c r="JF116" s="275">
        <f t="shared" si="271"/>
        <v>85.15218215968639</v>
      </c>
      <c r="JG116" s="275">
        <f t="shared" si="272"/>
        <v>118.80252815383393</v>
      </c>
      <c r="JH116" s="524">
        <f t="shared" si="273"/>
        <v>2.7972463426924126</v>
      </c>
      <c r="JI116" s="525">
        <f t="shared" si="274"/>
        <v>5.2265973670990089</v>
      </c>
      <c r="JJ116" s="524">
        <f t="shared" si="275"/>
        <v>2.4578733365563661</v>
      </c>
      <c r="JK116" s="525">
        <f t="shared" si="276"/>
        <v>4.6283258460471757</v>
      </c>
      <c r="JL116" s="524">
        <f t="shared" si="277"/>
        <v>5.2551196792487787</v>
      </c>
      <c r="JM116" s="525">
        <f t="shared" si="278"/>
        <v>9.8549232131461846</v>
      </c>
      <c r="JN116" s="7">
        <f t="shared" si="439"/>
        <v>9.8589288312211768E-4</v>
      </c>
      <c r="JO116" s="7">
        <f t="shared" si="440"/>
        <v>3.2822486249237488E-3</v>
      </c>
    </row>
    <row r="117" spans="1:275" s="3" customFormat="1" ht="13.5" customHeight="1" x14ac:dyDescent="0.2">
      <c r="A117" s="3" t="str">
        <f>'2021 estimates'!B117</f>
        <v>Lithuania</v>
      </c>
      <c r="B117" s="3" t="str">
        <f>VLOOKUP(A117,'2021 estimates'!$B$4:$C$218,2)</f>
        <v>EUR</v>
      </c>
      <c r="C117" s="371" t="str">
        <f>VLOOKUP(A117,'2021 estimates'!$B$4:$F$218,4,FALSE)</f>
        <v>Europe &amp; Central Asia</v>
      </c>
      <c r="D117" s="695">
        <f>'2021 estimates'!Q117</f>
        <v>2.9890193098064399</v>
      </c>
      <c r="E117" s="4">
        <f>'2021 estimates'!R117</f>
        <v>2.0169606671281008</v>
      </c>
      <c r="F117" s="47">
        <f>1000*'2021 estimates'!G117/5</f>
        <v>13911.4</v>
      </c>
      <c r="G117" s="47">
        <f t="shared" si="279"/>
        <v>13911.4</v>
      </c>
      <c r="H117" s="47">
        <f>1000*'2021 estimates'!H117/5</f>
        <v>16392.2</v>
      </c>
      <c r="I117" s="47">
        <f>1000*'2021 estimates'!I117/5</f>
        <v>12726.2</v>
      </c>
      <c r="J117" s="47">
        <f>1000*'2021 estimates'!J117/5</f>
        <v>12183</v>
      </c>
      <c r="K117" s="47">
        <f>1000*'2021 estimates'!K117/5</f>
        <v>13142.2</v>
      </c>
      <c r="L117" s="73">
        <f t="shared" si="280"/>
        <v>13142.2</v>
      </c>
      <c r="M117" s="47">
        <f>1000*'2021 estimates'!L117/5</f>
        <v>15363.8</v>
      </c>
      <c r="N117" s="47">
        <f>1000*'2021 estimates'!M117/5</f>
        <v>12184.6</v>
      </c>
      <c r="O117" s="47">
        <f>1000*'2021 estimates'!N117/5</f>
        <v>11403.6</v>
      </c>
      <c r="P117" s="22">
        <v>0</v>
      </c>
      <c r="Q117" s="124">
        <f>IF('2021 estimates'!AD117&lt;&gt;"",'2021 estimates'!AD117*5/4,IF('2021 estimates'!AL117&lt;&gt;"",'2021 estimates'!AL117*15/14,'2021 estimates'!AN117*15/14))/100000</f>
        <v>1.7625E-4</v>
      </c>
      <c r="R117" s="124">
        <f>IF('2021 estimates'!AE117&lt;&gt;"",'2021 estimates'!AE117,IF('2021 estimates'!AL117&lt;&gt;"",'2021 estimates'!AL117*15/14,'2021 estimates'!AN117*15/14))/100000</f>
        <v>1.4999999999999999E-4</v>
      </c>
      <c r="S117" s="124">
        <f>IF('2021 estimates'!AF117&lt;&gt;"",'2021 estimates'!AF117,IF('2021 estimates'!AL117&lt;&gt;"",'2021 estimates'!AL117*15/14,'2021 estimates'!AN117*15/14))/100000</f>
        <v>2.9100000000000003E-4</v>
      </c>
      <c r="T117" s="124">
        <f>IF('2021 estimates'!AG117&lt;&gt;"",'2021 estimates'!AG117,'2021 estimates'!$AP117)/100000</f>
        <v>1.4715373203176121E-4</v>
      </c>
      <c r="U117" s="22">
        <v>0</v>
      </c>
      <c r="V117" s="124">
        <f>IF('2021 estimates'!AH117&lt;&gt;"",'2021 estimates'!AH117*5/4,IF('2021 estimates'!AM117&lt;&gt;"",'2021 estimates'!AM117*15/14,'2021 estimates'!AN117*15/14))/100000</f>
        <v>1.4999999999999999E-4</v>
      </c>
      <c r="W117" s="124">
        <f>IF('2021 estimates'!AI117&lt;&gt;"",'2021 estimates'!AI117,IF('2021 estimates'!AM117&lt;&gt;"",'2021 estimates'!AM117*15/14,'2021 estimates'!AN117*15/14))/100000</f>
        <v>2.6899999999999998E-4</v>
      </c>
      <c r="X117" s="124">
        <f>IF('2021 estimates'!AJ117&lt;&gt;"",'2021 estimates'!AJ117,IF('2021 estimates'!AM117&lt;&gt;"",'2021 estimates'!AM117*15/14,'2021 estimates'!AN117*15/14))/100000</f>
        <v>2.23E-4</v>
      </c>
      <c r="Y117" s="124">
        <f>IF('2021 estimates'!AK117&lt;&gt;"",'2021 estimates'!AK117,'2021 estimates'!$AQ117)/100000</f>
        <v>1.5473897595092416E-4</v>
      </c>
      <c r="Z117" s="81">
        <f>VLOOKUP($A117,'Mortality-WHO Global Health Obs'!$B$3:$Q$218,7,FALSE)</f>
        <v>4.6299999999999996E-3</v>
      </c>
      <c r="AA117" s="82">
        <f>VLOOKUP($A117,'Mortality-WHO Global Health Obs'!$B$3:$Q$218,9,FALSE)</f>
        <v>2.7999999999999998E-4</v>
      </c>
      <c r="AB117" s="82">
        <f>VLOOKUP($A117,'Mortality-WHO Global Health Obs'!$B$3:$Q$218,11,FALSE)</f>
        <v>1E-4</v>
      </c>
      <c r="AC117" s="82">
        <f>VLOOKUP($A117,'Mortality-WHO Global Health Obs'!$B$3:$Q$218,13,FALSE)</f>
        <v>2.7E-4</v>
      </c>
      <c r="AD117" s="82">
        <f>VLOOKUP($A117,'Mortality-WHO Global Health Obs'!$B$3:$Q$218,15,FALSE)</f>
        <v>8.0000000000000004E-4</v>
      </c>
      <c r="AE117" s="81">
        <f>VLOOKUP($A117,'Mortality-WHO Global Health Obs'!$B$3:$Q$218,8,FALSE)</f>
        <v>4.15E-3</v>
      </c>
      <c r="AF117" s="82">
        <f>VLOOKUP($A117,'Mortality-WHO Global Health Obs'!$B$3:$Q$218,10,FALSE)</f>
        <v>2.3000000000000001E-4</v>
      </c>
      <c r="AG117" s="82">
        <f>VLOOKUP($A117,'Mortality-WHO Global Health Obs'!$B$3:$Q$218,12,FALSE)</f>
        <v>1.4999999999999999E-4</v>
      </c>
      <c r="AH117" s="82">
        <f>VLOOKUP($A117,'Mortality-WHO Global Health Obs'!$B$3:$Q$218,14,FALSE)</f>
        <v>1.4999999999999999E-4</v>
      </c>
      <c r="AI117" s="82">
        <f>VLOOKUP($A117,'Mortality-WHO Global Health Obs'!$B$3:$Q$218,16,FALSE)</f>
        <v>2.5999999999999998E-4</v>
      </c>
      <c r="AJ117" s="81">
        <f t="shared" si="281"/>
        <v>9.3385278888031067E-3</v>
      </c>
      <c r="AK117" s="82">
        <f t="shared" si="281"/>
        <v>5.6474898679586823E-4</v>
      </c>
      <c r="AL117" s="82">
        <f t="shared" si="281"/>
        <v>2.016960667128101E-4</v>
      </c>
      <c r="AM117" s="82">
        <f t="shared" si="281"/>
        <v>5.4457938012458719E-4</v>
      </c>
      <c r="AN117" s="82">
        <f t="shared" si="281"/>
        <v>1.6135685337024808E-3</v>
      </c>
      <c r="AO117" s="81">
        <f t="shared" si="257"/>
        <v>8.370386768581619E-3</v>
      </c>
      <c r="AP117" s="82">
        <f t="shared" si="257"/>
        <v>4.6390095343946323E-4</v>
      </c>
      <c r="AQ117" s="82">
        <f t="shared" si="257"/>
        <v>3.0254410006921509E-4</v>
      </c>
      <c r="AR117" s="82">
        <f t="shared" si="257"/>
        <v>3.0254410006921509E-4</v>
      </c>
      <c r="AS117" s="82">
        <f t="shared" si="257"/>
        <v>5.2440977345330616E-4</v>
      </c>
      <c r="AT117" s="272">
        <f t="shared" si="258"/>
        <v>0</v>
      </c>
      <c r="AU117" s="266">
        <f t="shared" si="248"/>
        <v>2.45188425</v>
      </c>
      <c r="AV117" s="266">
        <f t="shared" si="249"/>
        <v>2.4588299999999998</v>
      </c>
      <c r="AW117" s="266">
        <f t="shared" si="250"/>
        <v>3.7033242000000004</v>
      </c>
      <c r="AX117" s="266">
        <f t="shared" si="251"/>
        <v>1.7927739173429469</v>
      </c>
      <c r="AY117" s="272">
        <f t="shared" si="259"/>
        <v>0</v>
      </c>
      <c r="AZ117" s="266">
        <f t="shared" si="252"/>
        <v>1.97133</v>
      </c>
      <c r="BA117" s="266">
        <f t="shared" si="253"/>
        <v>4.132862199999999</v>
      </c>
      <c r="BB117" s="266">
        <f t="shared" si="254"/>
        <v>2.7171658000000001</v>
      </c>
      <c r="BC117" s="266">
        <f t="shared" si="255"/>
        <v>1.7645813861539588</v>
      </c>
      <c r="BD117" s="74">
        <f t="shared" si="260"/>
        <v>0</v>
      </c>
      <c r="BE117" s="515">
        <f t="shared" si="282"/>
        <v>0</v>
      </c>
      <c r="BF117" s="515">
        <f t="shared" si="283"/>
        <v>2.4511920958920976</v>
      </c>
      <c r="BG117" s="515">
        <f t="shared" si="284"/>
        <v>4.9010002743513645</v>
      </c>
      <c r="BH117" s="515">
        <f t="shared" si="285"/>
        <v>7.3494253167231163</v>
      </c>
      <c r="BI117" s="515">
        <f t="shared" si="286"/>
        <v>11.543458085722399</v>
      </c>
      <c r="BJ117" s="515">
        <f t="shared" si="287"/>
        <v>13.999712107251483</v>
      </c>
      <c r="BK117" s="515">
        <f t="shared" si="288"/>
        <v>16.455470761964026</v>
      </c>
      <c r="BL117" s="515">
        <f t="shared" si="289"/>
        <v>18.910734149763488</v>
      </c>
      <c r="BM117" s="515">
        <f t="shared" si="290"/>
        <v>21.365502370533189</v>
      </c>
      <c r="BN117" s="515">
        <f t="shared" si="291"/>
        <v>18.492650606707052</v>
      </c>
      <c r="BO117" s="515">
        <f t="shared" si="292"/>
        <v>22.184898729679489</v>
      </c>
      <c r="BP117" s="515">
        <f t="shared" si="293"/>
        <v>25.875136677857402</v>
      </c>
      <c r="BQ117" s="515">
        <f t="shared" si="294"/>
        <v>29.563365545642512</v>
      </c>
      <c r="BR117" s="515">
        <f t="shared" si="295"/>
        <v>33.249586426840715</v>
      </c>
      <c r="BS117" s="515">
        <f t="shared" si="296"/>
        <v>35.357332939277406</v>
      </c>
      <c r="BT117" s="515">
        <f t="shared" si="297"/>
        <v>37.091656164743824</v>
      </c>
      <c r="BU117" s="515">
        <f t="shared" si="298"/>
        <v>38.823183197357444</v>
      </c>
      <c r="BV117" s="515">
        <f t="shared" si="299"/>
        <v>40.551918545328931</v>
      </c>
      <c r="BW117" s="516">
        <f t="shared" si="300"/>
        <v>42.277866709600517</v>
      </c>
      <c r="BX117" s="515">
        <v>0</v>
      </c>
      <c r="BY117" s="515">
        <f t="shared" si="301"/>
        <v>0</v>
      </c>
      <c r="BZ117" s="515">
        <f t="shared" si="302"/>
        <v>1.9708728551099015</v>
      </c>
      <c r="CA117" s="515">
        <f t="shared" si="303"/>
        <v>3.9408316324603745</v>
      </c>
      <c r="CB117" s="515">
        <f t="shared" si="304"/>
        <v>5.9098767559946221</v>
      </c>
      <c r="CC117" s="515">
        <f t="shared" si="305"/>
        <v>9.2097327151132689</v>
      </c>
      <c r="CD117" s="515">
        <f t="shared" si="306"/>
        <v>13.339183894297721</v>
      </c>
      <c r="CE117" s="515">
        <f t="shared" si="307"/>
        <v>17.46738592136272</v>
      </c>
      <c r="CF117" s="515">
        <f t="shared" si="308"/>
        <v>21.594339174174699</v>
      </c>
      <c r="CG117" s="515">
        <f t="shared" si="309"/>
        <v>25.720044030485802</v>
      </c>
      <c r="CH117" s="515">
        <f t="shared" si="310"/>
        <v>23.668838781774518</v>
      </c>
      <c r="CI117" s="515">
        <f t="shared" si="311"/>
        <v>26.378433828305898</v>
      </c>
      <c r="CJ117" s="515">
        <f t="shared" si="312"/>
        <v>29.087209226838461</v>
      </c>
      <c r="CK117" s="515">
        <f t="shared" si="313"/>
        <v>31.79516522531436</v>
      </c>
      <c r="CL117" s="515">
        <f t="shared" si="314"/>
        <v>34.502302071600752</v>
      </c>
      <c r="CM117" s="515">
        <f t="shared" si="315"/>
        <v>34.823647816574407</v>
      </c>
      <c r="CN117" s="515">
        <f t="shared" si="316"/>
        <v>36.569509568412172</v>
      </c>
      <c r="CO117" s="515">
        <f t="shared" si="317"/>
        <v>38.314456013303108</v>
      </c>
      <c r="CP117" s="515">
        <f t="shared" si="318"/>
        <v>40.058487631117288</v>
      </c>
      <c r="CQ117" s="516">
        <f t="shared" si="319"/>
        <v>41.801604901473198</v>
      </c>
      <c r="CR117" s="515">
        <f t="shared" si="320"/>
        <v>0</v>
      </c>
      <c r="CS117" s="515">
        <f t="shared" si="321"/>
        <v>1.225942125</v>
      </c>
      <c r="CT117" s="515">
        <f t="shared" si="322"/>
        <v>3.6771342208920976</v>
      </c>
      <c r="CU117" s="515">
        <f t="shared" si="323"/>
        <v>6.1269423993513641</v>
      </c>
      <c r="CV117" s="515">
        <f t="shared" si="324"/>
        <v>8.5753674417231167</v>
      </c>
      <c r="CW117" s="515">
        <f t="shared" si="325"/>
        <v>12.772873085722399</v>
      </c>
      <c r="CX117" s="515">
        <f t="shared" si="326"/>
        <v>15.229127107251482</v>
      </c>
      <c r="CY117" s="515">
        <f t="shared" si="327"/>
        <v>17.684885761964026</v>
      </c>
      <c r="CZ117" s="515">
        <f t="shared" si="328"/>
        <v>20.140149149763488</v>
      </c>
      <c r="DA117" s="515">
        <f t="shared" si="329"/>
        <v>22.594917370533189</v>
      </c>
      <c r="DB117" s="515">
        <f t="shared" si="330"/>
        <v>20.344312706707051</v>
      </c>
      <c r="DC117" s="515">
        <f t="shared" si="331"/>
        <v>24.036560829679487</v>
      </c>
      <c r="DD117" s="515">
        <f t="shared" si="332"/>
        <v>27.7267987778574</v>
      </c>
      <c r="DE117" s="515">
        <f t="shared" si="333"/>
        <v>31.41502764564251</v>
      </c>
      <c r="DF117" s="515">
        <f t="shared" si="334"/>
        <v>35.101248526840713</v>
      </c>
      <c r="DG117" s="515">
        <f t="shared" si="335"/>
        <v>36.253719897948876</v>
      </c>
      <c r="DH117" s="515">
        <f t="shared" si="336"/>
        <v>37.988043123415295</v>
      </c>
      <c r="DI117" s="515">
        <f t="shared" si="337"/>
        <v>39.719570156028915</v>
      </c>
      <c r="DJ117" s="515">
        <f t="shared" si="338"/>
        <v>41.448305504000402</v>
      </c>
      <c r="DK117" s="516">
        <f t="shared" si="339"/>
        <v>43.174253668271987</v>
      </c>
      <c r="DL117" s="515">
        <f t="shared" si="340"/>
        <v>0</v>
      </c>
      <c r="DM117" s="515">
        <f t="shared" si="341"/>
        <v>0.98566500000000001</v>
      </c>
      <c r="DN117" s="515">
        <f t="shared" si="342"/>
        <v>2.9565378551099015</v>
      </c>
      <c r="DO117" s="515">
        <f t="shared" si="343"/>
        <v>4.9264966324603741</v>
      </c>
      <c r="DP117" s="515">
        <f t="shared" si="344"/>
        <v>6.8955417559946222</v>
      </c>
      <c r="DQ117" s="515">
        <f t="shared" si="345"/>
        <v>11.276163815113268</v>
      </c>
      <c r="DR117" s="515">
        <f t="shared" si="346"/>
        <v>15.40561499429772</v>
      </c>
      <c r="DS117" s="515">
        <f t="shared" si="347"/>
        <v>19.533817021362719</v>
      </c>
      <c r="DT117" s="515">
        <f t="shared" si="348"/>
        <v>23.660770274174698</v>
      </c>
      <c r="DU117" s="515">
        <f t="shared" si="349"/>
        <v>27.786475130485801</v>
      </c>
      <c r="DV117" s="515">
        <f t="shared" si="350"/>
        <v>25.02742168177452</v>
      </c>
      <c r="DW117" s="515">
        <f t="shared" si="351"/>
        <v>27.737016728305896</v>
      </c>
      <c r="DX117" s="515">
        <f t="shared" si="352"/>
        <v>30.445792126838462</v>
      </c>
      <c r="DY117" s="515">
        <f t="shared" si="353"/>
        <v>33.153748125314358</v>
      </c>
      <c r="DZ117" s="515">
        <f t="shared" si="354"/>
        <v>35.860884971600754</v>
      </c>
      <c r="EA117" s="515">
        <f t="shared" si="355"/>
        <v>35.705938509651389</v>
      </c>
      <c r="EB117" s="515">
        <f t="shared" si="356"/>
        <v>37.451800261489154</v>
      </c>
      <c r="EC117" s="515">
        <f t="shared" si="357"/>
        <v>39.19674670638009</v>
      </c>
      <c r="ED117" s="515">
        <f t="shared" si="358"/>
        <v>40.94077832419427</v>
      </c>
      <c r="EE117" s="516">
        <f t="shared" si="359"/>
        <v>42.683895594550179</v>
      </c>
      <c r="EF117" s="276">
        <f t="shared" si="360"/>
        <v>0</v>
      </c>
      <c r="EG117" s="276">
        <f t="shared" si="361"/>
        <v>6.9215410790222974E-4</v>
      </c>
      <c r="EH117" s="276">
        <f t="shared" si="362"/>
        <v>2.0760715407330751E-3</v>
      </c>
      <c r="EI117" s="276">
        <f t="shared" si="363"/>
        <v>3.4592076282486746E-3</v>
      </c>
      <c r="EJ117" s="276">
        <f t="shared" si="364"/>
        <v>4.8415628115884264E-3</v>
      </c>
      <c r="EK117" s="276">
        <f t="shared" si="365"/>
        <v>2.5759784709159204E-3</v>
      </c>
      <c r="EL117" s="276">
        <f t="shared" si="366"/>
        <v>3.0713452874571588E-3</v>
      </c>
      <c r="EM117" s="276">
        <f t="shared" si="367"/>
        <v>3.5666122005353277E-3</v>
      </c>
      <c r="EN117" s="276">
        <f t="shared" si="368"/>
        <v>4.0617792302985291E-3</v>
      </c>
      <c r="EO117" s="276">
        <f t="shared" si="369"/>
        <v>4.5568463968908056E-3</v>
      </c>
      <c r="EP117" s="276">
        <f t="shared" si="370"/>
        <v>1.1076077027564999E-2</v>
      </c>
      <c r="EQ117" s="276">
        <f t="shared" si="371"/>
        <v>1.3086251822088417E-2</v>
      </c>
      <c r="ER117" s="276">
        <f t="shared" si="372"/>
        <v>1.5095332214889644E-2</v>
      </c>
      <c r="ES117" s="276">
        <f t="shared" si="373"/>
        <v>1.7103318801795036E-2</v>
      </c>
      <c r="ET117" s="276">
        <f t="shared" si="374"/>
        <v>1.9110212178306572E-2</v>
      </c>
      <c r="EU117" s="276">
        <f t="shared" si="375"/>
        <v>5.8450691876531582E-2</v>
      </c>
      <c r="EV117" s="276">
        <f t="shared" si="376"/>
        <v>6.1246884729331368E-2</v>
      </c>
      <c r="EW117" s="276">
        <f t="shared" si="377"/>
        <v>6.4038569371461282E-2</v>
      </c>
      <c r="EX117" s="276">
        <f t="shared" si="378"/>
        <v>6.682575307136257E-2</v>
      </c>
      <c r="EY117" s="277">
        <f t="shared" si="379"/>
        <v>6.9608443085757796E-2</v>
      </c>
      <c r="EZ117" s="276">
        <f t="shared" si="380"/>
        <v>0</v>
      </c>
      <c r="FA117" s="276">
        <f t="shared" si="381"/>
        <v>4.5714489009845494E-4</v>
      </c>
      <c r="FB117" s="276">
        <f t="shared" si="382"/>
        <v>1.3712226495271086E-3</v>
      </c>
      <c r="FC117" s="276">
        <f t="shared" si="383"/>
        <v>2.2848764657530762E-3</v>
      </c>
      <c r="FD117" s="276">
        <f t="shared" si="384"/>
        <v>3.1981065353984045E-3</v>
      </c>
      <c r="FE117" s="276">
        <f t="shared" si="385"/>
        <v>3.4110208155462597E-3</v>
      </c>
      <c r="FF117" s="276">
        <f t="shared" si="386"/>
        <v>4.6601729350021198E-3</v>
      </c>
      <c r="FG117" s="276">
        <f t="shared" si="387"/>
        <v>5.9089471880176634E-3</v>
      </c>
      <c r="FH117" s="276">
        <f t="shared" si="388"/>
        <v>7.1573436888968589E-3</v>
      </c>
      <c r="FI117" s="276">
        <f t="shared" si="389"/>
        <v>8.405362551909103E-3</v>
      </c>
      <c r="FJ117" s="276">
        <f t="shared" si="390"/>
        <v>7.5707534686191629E-3</v>
      </c>
      <c r="FK117" s="276">
        <f t="shared" si="391"/>
        <v>8.3904014674387618E-3</v>
      </c>
      <c r="FL117" s="276">
        <f t="shared" si="392"/>
        <v>9.2098015241007958E-3</v>
      </c>
      <c r="FM117" s="276">
        <f t="shared" si="393"/>
        <v>1.0028953713607352E-2</v>
      </c>
      <c r="FN117" s="276">
        <f t="shared" si="394"/>
        <v>1.0847858110937837E-2</v>
      </c>
      <c r="FO117" s="276">
        <f t="shared" si="395"/>
        <v>1.8719634316189445E-2</v>
      </c>
      <c r="FP117" s="276">
        <f t="shared" si="396"/>
        <v>1.9634941263021018E-2</v>
      </c>
      <c r="FQ117" s="276">
        <f t="shared" si="397"/>
        <v>2.0549768339779236E-2</v>
      </c>
      <c r="FR117" s="276">
        <f t="shared" si="398"/>
        <v>2.146411579804669E-2</v>
      </c>
      <c r="FS117" s="277">
        <f t="shared" si="399"/>
        <v>2.2377983889274061E-2</v>
      </c>
      <c r="FT117" s="74">
        <f>SUM($EF117:EF117)</f>
        <v>0</v>
      </c>
      <c r="FU117" s="276">
        <f>SUM($EF117:EG117)</f>
        <v>6.9215410790222974E-4</v>
      </c>
      <c r="FV117" s="276">
        <f>SUM($EF117:EH117)</f>
        <v>2.7682256486353048E-3</v>
      </c>
      <c r="FW117" s="276">
        <f>SUM($EF117:EI117)</f>
        <v>6.2274332768839794E-3</v>
      </c>
      <c r="FX117" s="276">
        <f>SUM($EF117:EJ117)</f>
        <v>1.1068996088472406E-2</v>
      </c>
      <c r="FY117" s="276">
        <f>SUM($EF117:EK117)</f>
        <v>1.3644974559388326E-2</v>
      </c>
      <c r="FZ117" s="276">
        <f>SUM($EF117:EL117)</f>
        <v>1.6716319846845486E-2</v>
      </c>
      <c r="GA117" s="276">
        <f>SUM($EF117:EM117)</f>
        <v>2.0282932047380815E-2</v>
      </c>
      <c r="GB117" s="276">
        <f>SUM($EF117:EN117)</f>
        <v>2.4344711277679343E-2</v>
      </c>
      <c r="GC117" s="276">
        <f>SUM($EF117:EO117)</f>
        <v>2.8901557674570148E-2</v>
      </c>
      <c r="GD117" s="276">
        <f>SUM($EF117:EP117)</f>
        <v>3.9977634702135147E-2</v>
      </c>
      <c r="GE117" s="276">
        <f>SUM($EF117:EQ117)</f>
        <v>5.3063886524223565E-2</v>
      </c>
      <c r="GF117" s="276">
        <f>SUM($EF117:ER117)</f>
        <v>6.8159218739113209E-2</v>
      </c>
      <c r="GG117" s="276">
        <f>SUM($EF117:ES117)</f>
        <v>8.5262537540908248E-2</v>
      </c>
      <c r="GH117" s="276">
        <f>SUM($EF117:ET117)</f>
        <v>0.10437274971921481</v>
      </c>
      <c r="GI117" s="276">
        <f>SUM($EF117:EU117)</f>
        <v>0.16282344159574641</v>
      </c>
      <c r="GJ117" s="276">
        <f>SUM($EF117:EV117)</f>
        <v>0.22407032632507778</v>
      </c>
      <c r="GK117" s="276">
        <f>SUM($EF117:EW117)</f>
        <v>0.28810889569653908</v>
      </c>
      <c r="GL117" s="276">
        <f>SUM($EF117:EX117)</f>
        <v>0.35493464876790165</v>
      </c>
      <c r="GM117" s="276">
        <f>SUM($EF117:EY117)</f>
        <v>0.42454309185365946</v>
      </c>
      <c r="GN117" s="74">
        <f>SUM($EZ117:EZ117)</f>
        <v>0</v>
      </c>
      <c r="GO117" s="276">
        <f>SUM($EZ117:FA117)</f>
        <v>4.5714489009845494E-4</v>
      </c>
      <c r="GP117" s="276">
        <f>SUM($EZ117:FB117)</f>
        <v>1.8283675396255634E-3</v>
      </c>
      <c r="GQ117" s="276">
        <f>SUM($EZ117:FC117)</f>
        <v>4.1132440053786396E-3</v>
      </c>
      <c r="GR117" s="276">
        <f>SUM($EZ117:FD117)</f>
        <v>7.3113505407770441E-3</v>
      </c>
      <c r="GS117" s="276">
        <f>SUM($EZ117:FE117)</f>
        <v>1.0722371356323304E-2</v>
      </c>
      <c r="GT117" s="276">
        <f>SUM($EZ117:FF117)</f>
        <v>1.5382544291325424E-2</v>
      </c>
      <c r="GU117" s="276">
        <f>SUM($EZ117:FG117)</f>
        <v>2.1291491479343089E-2</v>
      </c>
      <c r="GV117" s="276">
        <f>SUM($EZ117:FH117)</f>
        <v>2.8448835168239948E-2</v>
      </c>
      <c r="GW117" s="276">
        <f>SUM($EZ117:FI117)</f>
        <v>3.685419772014905E-2</v>
      </c>
      <c r="GX117" s="276">
        <f>SUM($EZ117:FJ117)</f>
        <v>4.4424951188768214E-2</v>
      </c>
      <c r="GY117" s="276">
        <f>SUM($EZ117:FK117)</f>
        <v>5.2815352656206974E-2</v>
      </c>
      <c r="GZ117" s="276">
        <f>SUM($EZ117:FL117)</f>
        <v>6.2025154180307768E-2</v>
      </c>
      <c r="HA117" s="276">
        <f>SUM($EZ117:FM117)</f>
        <v>7.2054107893915115E-2</v>
      </c>
      <c r="HB117" s="276">
        <f>SUM($EZ117:FN117)</f>
        <v>8.2901966004852945E-2</v>
      </c>
      <c r="HC117" s="276">
        <f>SUM($EZ117:FO117)</f>
        <v>0.10162160032104239</v>
      </c>
      <c r="HD117" s="276">
        <f>SUM($EZ117:FP117)</f>
        <v>0.1212565415840634</v>
      </c>
      <c r="HE117" s="276">
        <f>SUM($EZ117:FQ117)</f>
        <v>0.14180630992384263</v>
      </c>
      <c r="HF117" s="276">
        <f>SUM($EZ117:FR117)</f>
        <v>0.16327042572188932</v>
      </c>
      <c r="HG117" s="277">
        <f>SUM($EZ117:FS117)</f>
        <v>0.18564840961116338</v>
      </c>
      <c r="HH117" s="74">
        <f t="shared" si="644"/>
        <v>0</v>
      </c>
      <c r="HI117" s="276">
        <f t="shared" si="400"/>
        <v>2.4511920958920976</v>
      </c>
      <c r="HJ117" s="276">
        <f t="shared" si="401"/>
        <v>4.9010002743513645</v>
      </c>
      <c r="HK117" s="276">
        <f t="shared" si="402"/>
        <v>7.3494253167231163</v>
      </c>
      <c r="HL117" s="276">
        <f t="shared" si="403"/>
        <v>9.7964680039115279</v>
      </c>
      <c r="HM117" s="276">
        <f t="shared" si="404"/>
        <v>13.999712107251483</v>
      </c>
      <c r="HN117" s="276">
        <f t="shared" si="405"/>
        <v>16.455470761964026</v>
      </c>
      <c r="HO117" s="276">
        <f t="shared" si="406"/>
        <v>18.910734149763488</v>
      </c>
      <c r="HP117" s="276">
        <f t="shared" si="407"/>
        <v>21.365502370533189</v>
      </c>
      <c r="HQ117" s="276">
        <f t="shared" si="408"/>
        <v>23.819775524136297</v>
      </c>
      <c r="HR117" s="276">
        <f t="shared" si="409"/>
        <v>22.184898729679489</v>
      </c>
      <c r="HS117" s="276">
        <f t="shared" si="410"/>
        <v>25.875136677857402</v>
      </c>
      <c r="HT117" s="276">
        <f t="shared" si="411"/>
        <v>29.563365545642512</v>
      </c>
      <c r="HU117" s="276">
        <f t="shared" si="412"/>
        <v>33.249586426840715</v>
      </c>
      <c r="HV117" s="276">
        <f t="shared" si="413"/>
        <v>36.933800414662407</v>
      </c>
      <c r="HW117" s="276">
        <f t="shared" si="414"/>
        <v>37.091656164743824</v>
      </c>
      <c r="HX117" s="276">
        <f t="shared" si="415"/>
        <v>38.823183197357444</v>
      </c>
      <c r="HY117" s="276">
        <f t="shared" si="416"/>
        <v>40.551918545328931</v>
      </c>
      <c r="HZ117" s="276">
        <f t="shared" si="417"/>
        <v>42.277866709600517</v>
      </c>
      <c r="IA117" s="277">
        <f t="shared" si="418"/>
        <v>44.00103218385771</v>
      </c>
      <c r="IB117" s="276">
        <f t="shared" si="419"/>
        <v>0</v>
      </c>
      <c r="IC117" s="276">
        <f t="shared" si="420"/>
        <v>1.9708728551099015</v>
      </c>
      <c r="ID117" s="276">
        <f t="shared" si="421"/>
        <v>3.9408316324603745</v>
      </c>
      <c r="IE117" s="276">
        <f t="shared" si="422"/>
        <v>5.9098767559946221</v>
      </c>
      <c r="IF117" s="276">
        <f t="shared" si="423"/>
        <v>7.8780086494592236</v>
      </c>
      <c r="IG117" s="276">
        <f t="shared" si="424"/>
        <v>13.339183894297721</v>
      </c>
      <c r="IH117" s="276">
        <f t="shared" si="425"/>
        <v>17.46738592136272</v>
      </c>
      <c r="II117" s="276">
        <f t="shared" si="426"/>
        <v>21.594339174174699</v>
      </c>
      <c r="IJ117" s="276">
        <f t="shared" si="427"/>
        <v>25.720044030485802</v>
      </c>
      <c r="IK117" s="276">
        <f t="shared" si="428"/>
        <v>29.844500867933892</v>
      </c>
      <c r="IL117" s="276">
        <f t="shared" si="429"/>
        <v>26.378433828305898</v>
      </c>
      <c r="IM117" s="276">
        <f t="shared" si="430"/>
        <v>29.087209226838461</v>
      </c>
      <c r="IN117" s="276">
        <f t="shared" si="431"/>
        <v>31.79516522531436</v>
      </c>
      <c r="IO117" s="276">
        <f t="shared" si="432"/>
        <v>34.502302071600752</v>
      </c>
      <c r="IP117" s="276">
        <f t="shared" si="433"/>
        <v>37.208620013489821</v>
      </c>
      <c r="IQ117" s="276">
        <f t="shared" si="434"/>
        <v>36.569509568412172</v>
      </c>
      <c r="IR117" s="276">
        <f t="shared" si="435"/>
        <v>38.314456013303108</v>
      </c>
      <c r="IS117" s="276">
        <f t="shared" si="436"/>
        <v>40.058487631117288</v>
      </c>
      <c r="IT117" s="276">
        <f t="shared" si="437"/>
        <v>41.801604901473198</v>
      </c>
      <c r="IU117" s="277">
        <f t="shared" si="438"/>
        <v>43.543808303737883</v>
      </c>
      <c r="IV117" s="74">
        <f t="shared" si="261"/>
        <v>28.178115342700728</v>
      </c>
      <c r="IW117" s="275">
        <f t="shared" si="262"/>
        <v>107.87208086094795</v>
      </c>
      <c r="IX117" s="275">
        <f t="shared" si="263"/>
        <v>217.79669169226455</v>
      </c>
      <c r="IY117" s="275">
        <f t="shared" si="264"/>
        <v>325.73882816810021</v>
      </c>
      <c r="IZ117" s="275">
        <f t="shared" si="265"/>
        <v>117.94896263197109</v>
      </c>
      <c r="JA117" s="275">
        <f t="shared" si="266"/>
        <v>169.89642901600337</v>
      </c>
      <c r="JB117" s="74">
        <f t="shared" si="267"/>
        <v>23.984699012790109</v>
      </c>
      <c r="JC117" s="275">
        <f t="shared" si="268"/>
        <v>127.11447664229493</v>
      </c>
      <c r="JD117" s="275">
        <f t="shared" si="269"/>
        <v>249.82656755197809</v>
      </c>
      <c r="JE117" s="275">
        <f t="shared" si="270"/>
        <v>343.62444521810994</v>
      </c>
      <c r="JF117" s="275">
        <f t="shared" si="271"/>
        <v>133.64191440235439</v>
      </c>
      <c r="JG117" s="275">
        <f t="shared" si="272"/>
        <v>186.13754710629325</v>
      </c>
      <c r="JH117" s="524">
        <f t="shared" si="273"/>
        <v>246.59910077406875</v>
      </c>
      <c r="JI117" s="525">
        <f t="shared" si="274"/>
        <v>445.02290795266697</v>
      </c>
      <c r="JJ117" s="524">
        <f t="shared" si="275"/>
        <v>265.61049512983067</v>
      </c>
      <c r="JK117" s="525">
        <f t="shared" si="276"/>
        <v>461.53828130429258</v>
      </c>
      <c r="JL117" s="524">
        <f t="shared" si="277"/>
        <v>512.20959590389941</v>
      </c>
      <c r="JM117" s="525">
        <f t="shared" si="278"/>
        <v>906.56118925695955</v>
      </c>
      <c r="JN117" s="7">
        <f t="shared" si="439"/>
        <v>0.18727471572406776</v>
      </c>
      <c r="JO117" s="7">
        <f t="shared" si="440"/>
        <v>0.61019150146482282</v>
      </c>
    </row>
    <row r="118" spans="1:275" s="3" customFormat="1" ht="13.5" customHeight="1" x14ac:dyDescent="0.2">
      <c r="A118" s="3" t="str">
        <f>'2021 estimates'!B118</f>
        <v>Luxembourg</v>
      </c>
      <c r="B118" s="3" t="str">
        <f>VLOOKUP(A118,'2021 estimates'!$B$4:$C$218,2)</f>
        <v>EUR</v>
      </c>
      <c r="C118" s="371" t="str">
        <f>VLOOKUP(A118,'2021 estimates'!$B$4:$F$218,4,FALSE)</f>
        <v>Europe &amp; Central Asia</v>
      </c>
      <c r="D118" s="695">
        <f>'2021 estimates'!Q118</f>
        <v>2.2477640438491102</v>
      </c>
      <c r="E118" s="4">
        <f>'2021 estimates'!R118</f>
        <v>1.9198963677568495</v>
      </c>
      <c r="F118" s="47">
        <f>1000*'2021 estimates'!G118/5</f>
        <v>3434.8</v>
      </c>
      <c r="G118" s="47">
        <f t="shared" si="279"/>
        <v>3434.8</v>
      </c>
      <c r="H118" s="47">
        <f>1000*'2021 estimates'!H118/5</f>
        <v>3431.6</v>
      </c>
      <c r="I118" s="47">
        <f>1000*'2021 estimates'!I118/5</f>
        <v>3263.7999999999997</v>
      </c>
      <c r="J118" s="47">
        <f>1000*'2021 estimates'!J118/5</f>
        <v>3547.4</v>
      </c>
      <c r="K118" s="47">
        <f>1000*'2021 estimates'!K118/5</f>
        <v>3253.2</v>
      </c>
      <c r="L118" s="73">
        <f t="shared" si="280"/>
        <v>3253.2</v>
      </c>
      <c r="M118" s="47">
        <f>1000*'2021 estimates'!L118/5</f>
        <v>3249.7999999999997</v>
      </c>
      <c r="N118" s="47">
        <f>1000*'2021 estimates'!M118/5</f>
        <v>3167.2</v>
      </c>
      <c r="O118" s="47">
        <f>1000*'2021 estimates'!N118/5</f>
        <v>3373.8</v>
      </c>
      <c r="P118" s="22">
        <v>0</v>
      </c>
      <c r="Q118" s="124">
        <f>IF('2021 estimates'!AD118&lt;&gt;"",'2021 estimates'!AD118*5/4,IF('2021 estimates'!AL118&lt;&gt;"",'2021 estimates'!AL118*15/14,'2021 estimates'!AN118*15/14))/100000</f>
        <v>1.4999999999999999E-4</v>
      </c>
      <c r="R118" s="124">
        <f>IF('2021 estimates'!AE118&lt;&gt;"",'2021 estimates'!AE118,IF('2021 estimates'!AL118&lt;&gt;"",'2021 estimates'!AL118*15/14,'2021 estimates'!AN118*15/14))/100000</f>
        <v>2.3499999999999999E-4</v>
      </c>
      <c r="S118" s="124">
        <f>IF('2021 estimates'!AF118&lt;&gt;"",'2021 estimates'!AF118,IF('2021 estimates'!AL118&lt;&gt;"",'2021 estimates'!AL118*15/14,'2021 estimates'!AN118*15/14))/100000</f>
        <v>2.5300000000000002E-4</v>
      </c>
      <c r="T118" s="124">
        <f>IF('2021 estimates'!AG118&lt;&gt;"",'2021 estimates'!AG118,'2021 estimates'!$AP118)/100000</f>
        <v>1.5398045155900786E-4</v>
      </c>
      <c r="U118" s="22">
        <v>0</v>
      </c>
      <c r="V118" s="124">
        <f>IF('2021 estimates'!AH118&lt;&gt;"",'2021 estimates'!AH118*5/4,IF('2021 estimates'!AM118&lt;&gt;"",'2021 estimates'!AM118*15/14,'2021 estimates'!AN118*15/14))/100000</f>
        <v>1.05E-4</v>
      </c>
      <c r="W118" s="124">
        <f>IF('2021 estimates'!AI118&lt;&gt;"",'2021 estimates'!AI118,IF('2021 estimates'!AM118&lt;&gt;"",'2021 estimates'!AM118*15/14,'2021 estimates'!AN118*15/14))/100000</f>
        <v>2.23E-4</v>
      </c>
      <c r="X118" s="124">
        <f>IF('2021 estimates'!AJ118&lt;&gt;"",'2021 estimates'!AJ118,IF('2021 estimates'!AM118&lt;&gt;"",'2021 estimates'!AM118*15/14,'2021 estimates'!AN118*15/14))/100000</f>
        <v>2.0000000000000001E-4</v>
      </c>
      <c r="Y118" s="124">
        <f>IF('2021 estimates'!AK118&lt;&gt;"",'2021 estimates'!AK118,'2021 estimates'!$AQ118)/100000</f>
        <v>1.2819062223385383E-4</v>
      </c>
      <c r="Z118" s="81">
        <f>VLOOKUP($A118,'Mortality-WHO Global Health Obs'!$B$3:$Q$218,7,FALSE)</f>
        <v>3.7799999999999999E-3</v>
      </c>
      <c r="AA118" s="82">
        <f>VLOOKUP($A118,'Mortality-WHO Global Health Obs'!$B$3:$Q$218,9,FALSE)</f>
        <v>1.2E-4</v>
      </c>
      <c r="AB118" s="82">
        <f>VLOOKUP($A118,'Mortality-WHO Global Health Obs'!$B$3:$Q$218,11,FALSE)</f>
        <v>8.0000000000000007E-5</v>
      </c>
      <c r="AC118" s="82">
        <f>VLOOKUP($A118,'Mortality-WHO Global Health Obs'!$B$3:$Q$218,13,FALSE)</f>
        <v>8.0000000000000007E-5</v>
      </c>
      <c r="AD118" s="82">
        <f>VLOOKUP($A118,'Mortality-WHO Global Health Obs'!$B$3:$Q$218,15,FALSE)</f>
        <v>2.9999999999999997E-4</v>
      </c>
      <c r="AE118" s="81">
        <f>VLOOKUP($A118,'Mortality-WHO Global Health Obs'!$B$3:$Q$218,8,FALSE)</f>
        <v>2.96E-3</v>
      </c>
      <c r="AF118" s="82">
        <f>VLOOKUP($A118,'Mortality-WHO Global Health Obs'!$B$3:$Q$218,10,FALSE)</f>
        <v>9.0000000000000006E-5</v>
      </c>
      <c r="AG118" s="82">
        <f>VLOOKUP($A118,'Mortality-WHO Global Health Obs'!$B$3:$Q$218,12,FALSE)</f>
        <v>5.0000000000000002E-5</v>
      </c>
      <c r="AH118" s="82">
        <f>VLOOKUP($A118,'Mortality-WHO Global Health Obs'!$B$3:$Q$218,14,FALSE)</f>
        <v>2.0000000000000002E-5</v>
      </c>
      <c r="AI118" s="82">
        <f>VLOOKUP($A118,'Mortality-WHO Global Health Obs'!$B$3:$Q$218,16,FALSE)</f>
        <v>9.0000000000000006E-5</v>
      </c>
      <c r="AJ118" s="81">
        <f t="shared" si="281"/>
        <v>7.2572082701208912E-3</v>
      </c>
      <c r="AK118" s="82">
        <f t="shared" si="281"/>
        <v>2.3038756413082195E-4</v>
      </c>
      <c r="AL118" s="82">
        <f t="shared" si="281"/>
        <v>1.5359170942054798E-4</v>
      </c>
      <c r="AM118" s="82">
        <f t="shared" si="281"/>
        <v>1.5359170942054798E-4</v>
      </c>
      <c r="AN118" s="82">
        <f t="shared" si="281"/>
        <v>5.7596891032705478E-4</v>
      </c>
      <c r="AO118" s="81">
        <f t="shared" si="257"/>
        <v>5.6828932485602744E-3</v>
      </c>
      <c r="AP118" s="82">
        <f t="shared" si="257"/>
        <v>1.7279067309811647E-4</v>
      </c>
      <c r="AQ118" s="82">
        <f t="shared" si="257"/>
        <v>9.5994818387842482E-5</v>
      </c>
      <c r="AR118" s="82">
        <f t="shared" si="257"/>
        <v>3.8397927355136996E-5</v>
      </c>
      <c r="AS118" s="82">
        <f t="shared" si="257"/>
        <v>1.7279067309811647E-4</v>
      </c>
      <c r="AT118" s="272">
        <f t="shared" si="258"/>
        <v>0</v>
      </c>
      <c r="AU118" s="266">
        <f t="shared" si="248"/>
        <v>0.51522000000000001</v>
      </c>
      <c r="AV118" s="266">
        <f t="shared" si="249"/>
        <v>0.80642599999999998</v>
      </c>
      <c r="AW118" s="266">
        <f t="shared" si="250"/>
        <v>0.82574139999999996</v>
      </c>
      <c r="AX118" s="266">
        <f t="shared" si="251"/>
        <v>0.54623025386042456</v>
      </c>
      <c r="AY118" s="272">
        <f t="shared" si="259"/>
        <v>0</v>
      </c>
      <c r="AZ118" s="266">
        <f t="shared" si="252"/>
        <v>0.341586</v>
      </c>
      <c r="BA118" s="266">
        <f t="shared" si="253"/>
        <v>0.72470539999999994</v>
      </c>
      <c r="BB118" s="266">
        <f t="shared" si="254"/>
        <v>0.63344</v>
      </c>
      <c r="BC118" s="266">
        <f t="shared" si="255"/>
        <v>0.43248952129257606</v>
      </c>
      <c r="BD118" s="74">
        <f t="shared" si="260"/>
        <v>0</v>
      </c>
      <c r="BE118" s="515">
        <f t="shared" si="282"/>
        <v>0</v>
      </c>
      <c r="BF118" s="515">
        <f t="shared" si="283"/>
        <v>0.51516065669584643</v>
      </c>
      <c r="BG118" s="515">
        <f t="shared" si="284"/>
        <v>1.0302026404537701</v>
      </c>
      <c r="BH118" s="515">
        <f t="shared" si="285"/>
        <v>1.5451259786113909</v>
      </c>
      <c r="BI118" s="515">
        <f t="shared" si="286"/>
        <v>2.0580115829080898</v>
      </c>
      <c r="BJ118" s="515">
        <f t="shared" si="287"/>
        <v>2.8640595882462994</v>
      </c>
      <c r="BK118" s="515">
        <f t="shared" si="288"/>
        <v>3.6699838008005101</v>
      </c>
      <c r="BL118" s="515">
        <f t="shared" si="289"/>
        <v>4.4757842395828069</v>
      </c>
      <c r="BM118" s="515">
        <f t="shared" si="290"/>
        <v>5.2814609236023555</v>
      </c>
      <c r="BN118" s="515">
        <f t="shared" si="291"/>
        <v>5.789368188306999</v>
      </c>
      <c r="BO118" s="515">
        <f t="shared" si="292"/>
        <v>6.6141570489868533</v>
      </c>
      <c r="BP118" s="515">
        <f t="shared" si="293"/>
        <v>7.4388192386637417</v>
      </c>
      <c r="BQ118" s="515">
        <f t="shared" si="294"/>
        <v>8.2633547767917861</v>
      </c>
      <c r="BR118" s="515">
        <f t="shared" si="295"/>
        <v>9.0877636828221213</v>
      </c>
      <c r="BS118" s="515">
        <f t="shared" si="296"/>
        <v>10.773329216245525</v>
      </c>
      <c r="BT118" s="515">
        <f t="shared" si="297"/>
        <v>11.313198893517644</v>
      </c>
      <c r="BU118" s="515">
        <f t="shared" si="298"/>
        <v>11.852757712171069</v>
      </c>
      <c r="BV118" s="515">
        <f t="shared" si="299"/>
        <v>12.392005851199148</v>
      </c>
      <c r="BW118" s="516">
        <f t="shared" si="300"/>
        <v>12.930943489492163</v>
      </c>
      <c r="BX118" s="515">
        <v>0</v>
      </c>
      <c r="BY118" s="515">
        <f t="shared" si="301"/>
        <v>0</v>
      </c>
      <c r="BZ118" s="515">
        <f t="shared" si="302"/>
        <v>0.34155649111207326</v>
      </c>
      <c r="CA118" s="515">
        <f t="shared" si="303"/>
        <v>0.68305396954671316</v>
      </c>
      <c r="CB118" s="515">
        <f t="shared" si="304"/>
        <v>1.0244924454998792</v>
      </c>
      <c r="CC118" s="515">
        <f t="shared" si="305"/>
        <v>1.3644444225387051</v>
      </c>
      <c r="CD118" s="515">
        <f t="shared" si="306"/>
        <v>2.0889840669185018</v>
      </c>
      <c r="CE118" s="515">
        <f t="shared" si="307"/>
        <v>2.8134541625849332</v>
      </c>
      <c r="CF118" s="515">
        <f t="shared" si="308"/>
        <v>3.5378547162139946</v>
      </c>
      <c r="CG118" s="515">
        <f t="shared" si="309"/>
        <v>4.262185734481041</v>
      </c>
      <c r="CH118" s="515">
        <f t="shared" si="310"/>
        <v>4.8597069505955215</v>
      </c>
      <c r="CI118" s="515">
        <f t="shared" si="311"/>
        <v>5.4929481903455288</v>
      </c>
      <c r="CJ118" s="515">
        <f t="shared" si="312"/>
        <v>6.1261651154112338</v>
      </c>
      <c r="CK118" s="515">
        <f t="shared" si="313"/>
        <v>6.7593577267262512</v>
      </c>
      <c r="CL118" s="515">
        <f t="shared" si="314"/>
        <v>7.3925260252241616</v>
      </c>
      <c r="CM118" s="515">
        <f t="shared" si="315"/>
        <v>8.5491934471901878</v>
      </c>
      <c r="CN118" s="515">
        <f t="shared" si="316"/>
        <v>8.980168513360459</v>
      </c>
      <c r="CO118" s="515">
        <f t="shared" si="317"/>
        <v>9.4110691174923158</v>
      </c>
      <c r="CP118" s="515">
        <f t="shared" si="318"/>
        <v>9.8418952724509943</v>
      </c>
      <c r="CQ118" s="516">
        <f t="shared" si="319"/>
        <v>10.272646991099505</v>
      </c>
      <c r="CR118" s="515">
        <f t="shared" si="320"/>
        <v>0</v>
      </c>
      <c r="CS118" s="515">
        <f t="shared" si="321"/>
        <v>0.25761000000000001</v>
      </c>
      <c r="CT118" s="515">
        <f t="shared" si="322"/>
        <v>0.77277065669584644</v>
      </c>
      <c r="CU118" s="515">
        <f t="shared" si="323"/>
        <v>1.2878126404537702</v>
      </c>
      <c r="CV118" s="515">
        <f t="shared" si="324"/>
        <v>1.8027359786113908</v>
      </c>
      <c r="CW118" s="515">
        <f t="shared" si="325"/>
        <v>2.4612245829080899</v>
      </c>
      <c r="CX118" s="515">
        <f t="shared" si="326"/>
        <v>3.2672725882462994</v>
      </c>
      <c r="CY118" s="515">
        <f t="shared" si="327"/>
        <v>4.0731968008005097</v>
      </c>
      <c r="CZ118" s="515">
        <f t="shared" si="328"/>
        <v>4.878997239582807</v>
      </c>
      <c r="DA118" s="515">
        <f t="shared" si="329"/>
        <v>5.6846739236023556</v>
      </c>
      <c r="DB118" s="515">
        <f t="shared" si="330"/>
        <v>6.202238888306999</v>
      </c>
      <c r="DC118" s="515">
        <f t="shared" si="331"/>
        <v>7.0270277489868533</v>
      </c>
      <c r="DD118" s="515">
        <f t="shared" si="332"/>
        <v>7.8516899386637418</v>
      </c>
      <c r="DE118" s="515">
        <f t="shared" si="333"/>
        <v>8.6762254767917852</v>
      </c>
      <c r="DF118" s="515">
        <f t="shared" si="334"/>
        <v>9.5006343828221205</v>
      </c>
      <c r="DG118" s="515">
        <f t="shared" si="335"/>
        <v>11.046444343175738</v>
      </c>
      <c r="DH118" s="515">
        <f t="shared" si="336"/>
        <v>11.586314020447857</v>
      </c>
      <c r="DI118" s="515">
        <f t="shared" si="337"/>
        <v>12.125872839101282</v>
      </c>
      <c r="DJ118" s="515">
        <f t="shared" si="338"/>
        <v>12.665120978129361</v>
      </c>
      <c r="DK118" s="516">
        <f t="shared" si="339"/>
        <v>13.204058616422376</v>
      </c>
      <c r="DL118" s="515">
        <f t="shared" si="340"/>
        <v>0</v>
      </c>
      <c r="DM118" s="515">
        <f t="shared" si="341"/>
        <v>0.170793</v>
      </c>
      <c r="DN118" s="515">
        <f t="shared" si="342"/>
        <v>0.51234949111207329</v>
      </c>
      <c r="DO118" s="515">
        <f t="shared" si="343"/>
        <v>0.85384696954671313</v>
      </c>
      <c r="DP118" s="515">
        <f t="shared" si="344"/>
        <v>1.1952854454998791</v>
      </c>
      <c r="DQ118" s="515">
        <f t="shared" si="345"/>
        <v>1.7267971225387051</v>
      </c>
      <c r="DR118" s="515">
        <f t="shared" si="346"/>
        <v>2.4513367669185016</v>
      </c>
      <c r="DS118" s="515">
        <f t="shared" si="347"/>
        <v>3.1758068625849329</v>
      </c>
      <c r="DT118" s="515">
        <f t="shared" si="348"/>
        <v>3.9002074162139948</v>
      </c>
      <c r="DU118" s="515">
        <f t="shared" si="349"/>
        <v>4.6245384344810407</v>
      </c>
      <c r="DV118" s="515">
        <f t="shared" si="350"/>
        <v>5.1764269505955216</v>
      </c>
      <c r="DW118" s="515">
        <f t="shared" si="351"/>
        <v>5.8096681903455289</v>
      </c>
      <c r="DX118" s="515">
        <f t="shared" si="352"/>
        <v>6.4428851154112339</v>
      </c>
      <c r="DY118" s="515">
        <f t="shared" si="353"/>
        <v>7.0760777267262513</v>
      </c>
      <c r="DZ118" s="515">
        <f t="shared" si="354"/>
        <v>7.7092460252241617</v>
      </c>
      <c r="EA118" s="515">
        <f t="shared" si="355"/>
        <v>8.7654382078364765</v>
      </c>
      <c r="EB118" s="515">
        <f t="shared" si="356"/>
        <v>9.1964132740067477</v>
      </c>
      <c r="EC118" s="515">
        <f t="shared" si="357"/>
        <v>9.6273138781386045</v>
      </c>
      <c r="ED118" s="515">
        <f t="shared" si="358"/>
        <v>10.058140033097283</v>
      </c>
      <c r="EE118" s="516">
        <f t="shared" si="359"/>
        <v>10.488891751745793</v>
      </c>
      <c r="EF118" s="276">
        <f t="shared" si="360"/>
        <v>0</v>
      </c>
      <c r="EG118" s="276">
        <f t="shared" si="361"/>
        <v>5.9343304153607401E-5</v>
      </c>
      <c r="EH118" s="276">
        <f t="shared" si="362"/>
        <v>1.7801624207633456E-4</v>
      </c>
      <c r="EI118" s="276">
        <f t="shared" si="363"/>
        <v>2.9666184237921021E-4</v>
      </c>
      <c r="EJ118" s="276">
        <f t="shared" si="364"/>
        <v>4.152801113597564E-4</v>
      </c>
      <c r="EK118" s="276">
        <f t="shared" si="365"/>
        <v>3.7799466179047977E-4</v>
      </c>
      <c r="EL118" s="276">
        <f t="shared" si="366"/>
        <v>5.0178744578937304E-4</v>
      </c>
      <c r="EM118" s="276">
        <f t="shared" si="367"/>
        <v>6.2556121770304467E-4</v>
      </c>
      <c r="EN118" s="276">
        <f t="shared" si="368"/>
        <v>7.4931598045136914E-4</v>
      </c>
      <c r="EO118" s="276">
        <f t="shared" si="369"/>
        <v>8.7305173695377243E-4</v>
      </c>
      <c r="EP118" s="276">
        <f t="shared" si="370"/>
        <v>9.5253932014578507E-4</v>
      </c>
      <c r="EQ118" s="276">
        <f t="shared" si="371"/>
        <v>1.0792103231116606E-3</v>
      </c>
      <c r="ER118" s="276">
        <f t="shared" si="372"/>
        <v>1.2058618719556909E-3</v>
      </c>
      <c r="ES118" s="276">
        <f t="shared" si="373"/>
        <v>1.3324939696656381E-3</v>
      </c>
      <c r="ET118" s="276">
        <f t="shared" si="374"/>
        <v>1.459106619228806E-3</v>
      </c>
      <c r="EU118" s="276">
        <f t="shared" si="375"/>
        <v>6.3605765883054657E-3</v>
      </c>
      <c r="EV118" s="276">
        <f t="shared" si="376"/>
        <v>6.6714352069988598E-3</v>
      </c>
      <c r="EW118" s="276">
        <f t="shared" si="377"/>
        <v>6.9821148323446292E-3</v>
      </c>
      <c r="EX118" s="276">
        <f t="shared" si="378"/>
        <v>7.2926155674076926E-3</v>
      </c>
      <c r="EY118" s="277">
        <f t="shared" si="379"/>
        <v>7.6029375151936253E-3</v>
      </c>
      <c r="EZ118" s="276">
        <f t="shared" si="380"/>
        <v>0</v>
      </c>
      <c r="FA118" s="276">
        <f t="shared" si="381"/>
        <v>2.9508887926724618E-5</v>
      </c>
      <c r="FB118" s="276">
        <f t="shared" si="382"/>
        <v>8.8521565360059022E-5</v>
      </c>
      <c r="FC118" s="276">
        <f t="shared" si="383"/>
        <v>1.4752404683404709E-4</v>
      </c>
      <c r="FD118" s="276">
        <f t="shared" si="384"/>
        <v>2.0651633411030335E-4</v>
      </c>
      <c r="FE118" s="276">
        <f t="shared" si="385"/>
        <v>1.6575562020311761E-4</v>
      </c>
      <c r="FF118" s="276">
        <f t="shared" si="386"/>
        <v>2.3530433356867833E-4</v>
      </c>
      <c r="FG118" s="276">
        <f t="shared" si="387"/>
        <v>3.0484637093856605E-4</v>
      </c>
      <c r="FH118" s="276">
        <f t="shared" si="388"/>
        <v>3.7438173295361107E-4</v>
      </c>
      <c r="FI118" s="276">
        <f t="shared" si="389"/>
        <v>4.4391042025458194E-4</v>
      </c>
      <c r="FJ118" s="276">
        <f t="shared" si="390"/>
        <v>1.9876024999303121E-4</v>
      </c>
      <c r="FK118" s="276">
        <f t="shared" si="391"/>
        <v>2.2307493429551685E-4</v>
      </c>
      <c r="FL118" s="276">
        <f t="shared" si="392"/>
        <v>2.4738868498244552E-4</v>
      </c>
      <c r="FM118" s="276">
        <f t="shared" si="393"/>
        <v>2.7170150208966548E-4</v>
      </c>
      <c r="FN118" s="276">
        <f t="shared" si="394"/>
        <v>2.9601338565302354E-4</v>
      </c>
      <c r="FO118" s="276">
        <f t="shared" si="395"/>
        <v>1.514455122304055E-3</v>
      </c>
      <c r="FP118" s="276">
        <f t="shared" si="396"/>
        <v>1.5889171607179904E-3</v>
      </c>
      <c r="FQ118" s="276">
        <f t="shared" si="397"/>
        <v>1.663366333897716E-3</v>
      </c>
      <c r="FR118" s="276">
        <f t="shared" si="398"/>
        <v>1.737802644066033E-3</v>
      </c>
      <c r="FS118" s="277">
        <f t="shared" si="399"/>
        <v>1.812226093445357E-3</v>
      </c>
      <c r="FT118" s="74">
        <f>SUM($EF118:EF118)</f>
        <v>0</v>
      </c>
      <c r="FU118" s="276">
        <f>SUM($EF118:EG118)</f>
        <v>5.9343304153607401E-5</v>
      </c>
      <c r="FV118" s="276">
        <f>SUM($EF118:EH118)</f>
        <v>2.3735954622994195E-4</v>
      </c>
      <c r="FW118" s="276">
        <f>SUM($EF118:EI118)</f>
        <v>5.3402138860915221E-4</v>
      </c>
      <c r="FX118" s="276">
        <f>SUM($EF118:EJ118)</f>
        <v>9.4930149996890856E-4</v>
      </c>
      <c r="FY118" s="276">
        <f>SUM($EF118:EK118)</f>
        <v>1.3272961617593884E-3</v>
      </c>
      <c r="FZ118" s="276">
        <f>SUM($EF118:EL118)</f>
        <v>1.8290836075487613E-3</v>
      </c>
      <c r="GA118" s="276">
        <f>SUM($EF118:EM118)</f>
        <v>2.4546448252518059E-3</v>
      </c>
      <c r="GB118" s="276">
        <f>SUM($EF118:EN118)</f>
        <v>3.2039608057031748E-3</v>
      </c>
      <c r="GC118" s="276">
        <f>SUM($EF118:EO118)</f>
        <v>4.0770125426569468E-3</v>
      </c>
      <c r="GD118" s="276">
        <f>SUM($EF118:EP118)</f>
        <v>5.0295518628027322E-3</v>
      </c>
      <c r="GE118" s="276">
        <f>SUM($EF118:EQ118)</f>
        <v>6.1087621859143926E-3</v>
      </c>
      <c r="GF118" s="276">
        <f>SUM($EF118:ER118)</f>
        <v>7.3146240578700833E-3</v>
      </c>
      <c r="GG118" s="276">
        <f>SUM($EF118:ES118)</f>
        <v>8.6471180275357207E-3</v>
      </c>
      <c r="GH118" s="276">
        <f>SUM($EF118:ET118)</f>
        <v>1.0106224646764526E-2</v>
      </c>
      <c r="GI118" s="276">
        <f>SUM($EF118:EU118)</f>
        <v>1.6466801235069991E-2</v>
      </c>
      <c r="GJ118" s="276">
        <f>SUM($EF118:EV118)</f>
        <v>2.313823644206885E-2</v>
      </c>
      <c r="GK118" s="276">
        <f>SUM($EF118:EW118)</f>
        <v>3.0120351274413478E-2</v>
      </c>
      <c r="GL118" s="276">
        <f>SUM($EF118:EX118)</f>
        <v>3.7412966841821174E-2</v>
      </c>
      <c r="GM118" s="276">
        <f>SUM($EF118:EY118)</f>
        <v>4.5015904357014802E-2</v>
      </c>
      <c r="GN118" s="74">
        <f>SUM($EZ118:EZ118)</f>
        <v>0</v>
      </c>
      <c r="GO118" s="276">
        <f>SUM($EZ118:FA118)</f>
        <v>2.9508887926724618E-5</v>
      </c>
      <c r="GP118" s="276">
        <f>SUM($EZ118:FB118)</f>
        <v>1.1803045328678364E-4</v>
      </c>
      <c r="GQ118" s="276">
        <f>SUM($EZ118:FC118)</f>
        <v>2.6555450012083075E-4</v>
      </c>
      <c r="GR118" s="276">
        <f>SUM($EZ118:FD118)</f>
        <v>4.7207083423113409E-4</v>
      </c>
      <c r="GS118" s="276">
        <f>SUM($EZ118:FE118)</f>
        <v>6.3782645443425171E-4</v>
      </c>
      <c r="GT118" s="276">
        <f>SUM($EZ118:FF118)</f>
        <v>8.7313078800293001E-4</v>
      </c>
      <c r="GU118" s="276">
        <f>SUM($EZ118:FG118)</f>
        <v>1.177977158941496E-3</v>
      </c>
      <c r="GV118" s="276">
        <f>SUM($EZ118:FH118)</f>
        <v>1.552358891895107E-3</v>
      </c>
      <c r="GW118" s="276">
        <f>SUM($EZ118:FI118)</f>
        <v>1.9962693121496891E-3</v>
      </c>
      <c r="GX118" s="276">
        <f>SUM($EZ118:FJ118)</f>
        <v>2.1950295621427202E-3</v>
      </c>
      <c r="GY118" s="276">
        <f>SUM($EZ118:FK118)</f>
        <v>2.4181044964382372E-3</v>
      </c>
      <c r="GZ118" s="276">
        <f>SUM($EZ118:FL118)</f>
        <v>2.6654931814206828E-3</v>
      </c>
      <c r="HA118" s="276">
        <f>SUM($EZ118:FM118)</f>
        <v>2.9371946835103483E-3</v>
      </c>
      <c r="HB118" s="276">
        <f>SUM($EZ118:FN118)</f>
        <v>3.2332080691633716E-3</v>
      </c>
      <c r="HC118" s="276">
        <f>SUM($EZ118:FO118)</f>
        <v>4.7476631914674262E-3</v>
      </c>
      <c r="HD118" s="276">
        <f>SUM($EZ118:FP118)</f>
        <v>6.3365803521854168E-3</v>
      </c>
      <c r="HE118" s="276">
        <f>SUM($EZ118:FQ118)</f>
        <v>7.9999466860831321E-3</v>
      </c>
      <c r="HF118" s="276">
        <f>SUM($EZ118:FR118)</f>
        <v>9.7377493301491654E-3</v>
      </c>
      <c r="HG118" s="277">
        <f>SUM($EZ118:FS118)</f>
        <v>1.1549975423594523E-2</v>
      </c>
      <c r="HH118" s="74">
        <f t="shared" si="644"/>
        <v>0</v>
      </c>
      <c r="HI118" s="276">
        <f t="shared" si="400"/>
        <v>0.51516065669584643</v>
      </c>
      <c r="HJ118" s="276">
        <f t="shared" si="401"/>
        <v>1.0302026404537701</v>
      </c>
      <c r="HK118" s="276">
        <f t="shared" si="402"/>
        <v>1.5451259786113909</v>
      </c>
      <c r="HL118" s="276">
        <f t="shared" si="403"/>
        <v>2.0599306985000312</v>
      </c>
      <c r="HM118" s="276">
        <f t="shared" si="404"/>
        <v>2.8640595882462994</v>
      </c>
      <c r="HN118" s="276">
        <f t="shared" si="405"/>
        <v>3.6699838008005101</v>
      </c>
      <c r="HO118" s="276">
        <f t="shared" si="406"/>
        <v>4.4757842395828069</v>
      </c>
      <c r="HP118" s="276">
        <f t="shared" si="407"/>
        <v>5.2814609236023555</v>
      </c>
      <c r="HQ118" s="276">
        <f t="shared" si="408"/>
        <v>6.0870138718654019</v>
      </c>
      <c r="HR118" s="276">
        <f t="shared" si="409"/>
        <v>6.6141570489868533</v>
      </c>
      <c r="HS118" s="276">
        <f t="shared" si="410"/>
        <v>7.4388192386637417</v>
      </c>
      <c r="HT118" s="276">
        <f t="shared" si="411"/>
        <v>8.2633547767917861</v>
      </c>
      <c r="HU118" s="276">
        <f t="shared" si="412"/>
        <v>9.0877636828221213</v>
      </c>
      <c r="HV118" s="276">
        <f t="shared" si="413"/>
        <v>9.9120459762028919</v>
      </c>
      <c r="HW118" s="276">
        <f t="shared" si="414"/>
        <v>11.313198893517644</v>
      </c>
      <c r="HX118" s="276">
        <f t="shared" si="415"/>
        <v>11.852757712171069</v>
      </c>
      <c r="HY118" s="276">
        <f t="shared" si="416"/>
        <v>12.392005851199148</v>
      </c>
      <c r="HZ118" s="276">
        <f t="shared" si="417"/>
        <v>12.930943489492163</v>
      </c>
      <c r="IA118" s="277">
        <f t="shared" si="418"/>
        <v>13.469570805837394</v>
      </c>
      <c r="IB118" s="276">
        <f t="shared" si="419"/>
        <v>0</v>
      </c>
      <c r="IC118" s="276">
        <f t="shared" si="420"/>
        <v>0.34155649111207326</v>
      </c>
      <c r="ID118" s="276">
        <f t="shared" si="421"/>
        <v>0.68305396954671316</v>
      </c>
      <c r="IE118" s="276">
        <f t="shared" si="422"/>
        <v>1.0244924454998792</v>
      </c>
      <c r="IF118" s="276">
        <f t="shared" si="423"/>
        <v>1.3658719291657688</v>
      </c>
      <c r="IG118" s="276">
        <f t="shared" si="424"/>
        <v>2.0889840669185018</v>
      </c>
      <c r="IH118" s="276">
        <f t="shared" si="425"/>
        <v>2.8134541625849332</v>
      </c>
      <c r="II118" s="276">
        <f t="shared" si="426"/>
        <v>3.5378547162139946</v>
      </c>
      <c r="IJ118" s="276">
        <f t="shared" si="427"/>
        <v>4.262185734481041</v>
      </c>
      <c r="IK118" s="276">
        <f t="shared" si="428"/>
        <v>4.9864472240607869</v>
      </c>
      <c r="IL118" s="276">
        <f t="shared" si="429"/>
        <v>5.4929481903455288</v>
      </c>
      <c r="IM118" s="276">
        <f t="shared" si="430"/>
        <v>6.1261651154112338</v>
      </c>
      <c r="IN118" s="276">
        <f t="shared" si="431"/>
        <v>6.7593577267262512</v>
      </c>
      <c r="IO118" s="276">
        <f t="shared" si="432"/>
        <v>7.3925260252241616</v>
      </c>
      <c r="IP118" s="276">
        <f t="shared" si="433"/>
        <v>8.0256700118385087</v>
      </c>
      <c r="IQ118" s="276">
        <f t="shared" si="434"/>
        <v>8.980168513360459</v>
      </c>
      <c r="IR118" s="276">
        <f t="shared" si="435"/>
        <v>9.4110691174923158</v>
      </c>
      <c r="IS118" s="276">
        <f t="shared" si="436"/>
        <v>9.8418952724509943</v>
      </c>
      <c r="IT118" s="276">
        <f t="shared" si="437"/>
        <v>10.272646991099505</v>
      </c>
      <c r="IU118" s="277">
        <f t="shared" si="438"/>
        <v>10.703324286298635</v>
      </c>
      <c r="IV118" s="74">
        <f t="shared" si="261"/>
        <v>23.992399120828125</v>
      </c>
      <c r="IW118" s="275">
        <f t="shared" si="262"/>
        <v>118.68400326156147</v>
      </c>
      <c r="IX118" s="275">
        <f t="shared" si="263"/>
        <v>240.54661333120561</v>
      </c>
      <c r="IY118" s="275">
        <f t="shared" si="264"/>
        <v>341.71706578012902</v>
      </c>
      <c r="IZ118" s="275">
        <f t="shared" si="265"/>
        <v>127.74100523786507</v>
      </c>
      <c r="JA118" s="275">
        <f t="shared" si="266"/>
        <v>181.23502037343104</v>
      </c>
      <c r="JB118" s="74">
        <f t="shared" si="267"/>
        <v>16.796009287726239</v>
      </c>
      <c r="JC118" s="275">
        <f t="shared" si="268"/>
        <v>97.7163179487859</v>
      </c>
      <c r="JD118" s="275">
        <f t="shared" si="269"/>
        <v>203.42059572445186</v>
      </c>
      <c r="JE118" s="275">
        <f t="shared" si="270"/>
        <v>285.32834644109124</v>
      </c>
      <c r="JF118" s="275">
        <f t="shared" si="271"/>
        <v>105.97764098698799</v>
      </c>
      <c r="JG118" s="275">
        <f t="shared" si="272"/>
        <v>150.81531735051379</v>
      </c>
      <c r="JH118" s="524">
        <f t="shared" si="273"/>
        <v>63.739057734149185</v>
      </c>
      <c r="JI118" s="525">
        <f t="shared" si="274"/>
        <v>124.34941369157067</v>
      </c>
      <c r="JJ118" s="524">
        <f t="shared" si="275"/>
        <v>50.823648913163957</v>
      </c>
      <c r="JK118" s="525">
        <f t="shared" si="276"/>
        <v>98.955687674311648</v>
      </c>
      <c r="JL118" s="524">
        <f t="shared" si="277"/>
        <v>114.56270664731315</v>
      </c>
      <c r="JM118" s="525">
        <f t="shared" si="278"/>
        <v>223.30510136588231</v>
      </c>
      <c r="JN118" s="7">
        <f t="shared" si="439"/>
        <v>1.3339432715927899E-2</v>
      </c>
      <c r="JO118" s="7">
        <f t="shared" si="440"/>
        <v>5.6565879780609327E-2</v>
      </c>
    </row>
    <row r="119" spans="1:275" s="3" customFormat="1" ht="13.5" customHeight="1" x14ac:dyDescent="0.2">
      <c r="A119" s="3" t="str">
        <f>'2021 estimates'!B119</f>
        <v>Macao</v>
      </c>
      <c r="B119" s="3" t="str">
        <f>VLOOKUP(A119,'2021 estimates'!$B$4:$C$218,2)</f>
        <v>WP</v>
      </c>
      <c r="C119" s="371" t="str">
        <f>VLOOKUP(A119,'2021 estimates'!$B$4:$F$218,4,FALSE)</f>
        <v>East Asia &amp; Pacific</v>
      </c>
      <c r="D119" s="695">
        <f>'2021 estimates'!Q119</f>
        <v>3.06</v>
      </c>
      <c r="E119" s="4">
        <f>'2021 estimates'!R119</f>
        <v>2.0265089153995799</v>
      </c>
      <c r="F119" s="47">
        <f>1000*'2021 estimates'!G119/5</f>
        <v>3632</v>
      </c>
      <c r="G119" s="47">
        <f t="shared" si="279"/>
        <v>3632</v>
      </c>
      <c r="H119" s="47">
        <f>1000*'2021 estimates'!H119/5</f>
        <v>3531.2</v>
      </c>
      <c r="I119" s="47">
        <f>1000*'2021 estimates'!I119/5</f>
        <v>2720.8</v>
      </c>
      <c r="J119" s="47">
        <f>1000*'2021 estimates'!J119/5</f>
        <v>2317.8000000000002</v>
      </c>
      <c r="K119" s="47">
        <f>1000*'2021 estimates'!K119/5</f>
        <v>3480.4</v>
      </c>
      <c r="L119" s="73">
        <f t="shared" si="280"/>
        <v>3480.4</v>
      </c>
      <c r="M119" s="47">
        <f>1000*'2021 estimates'!L119/5</f>
        <v>3341.4</v>
      </c>
      <c r="N119" s="47">
        <f>1000*'2021 estimates'!M119/5</f>
        <v>2550.8000000000002</v>
      </c>
      <c r="O119" s="47">
        <f>1000*'2021 estimates'!N119/5</f>
        <v>2181.1999999999998</v>
      </c>
      <c r="P119" s="22">
        <v>0</v>
      </c>
      <c r="Q119" s="124">
        <f>IF('2021 estimates'!AD119&lt;&gt;"",'2021 estimates'!AD119*5/4,IF('2021 estimates'!AL119&lt;&gt;"",'2021 estimates'!AL119*15/14,'2021 estimates'!AN119*15/14))/100000</f>
        <v>4.671428571428572E-5</v>
      </c>
      <c r="R119" s="124">
        <f>IF('2021 estimates'!AE119&lt;&gt;"",'2021 estimates'!AE119,IF('2021 estimates'!AL119&lt;&gt;"",'2021 estimates'!AL119*15/14,'2021 estimates'!AN119*15/14))/100000</f>
        <v>4.671428571428572E-5</v>
      </c>
      <c r="S119" s="124">
        <f>IF('2021 estimates'!AF119&lt;&gt;"",'2021 estimates'!AF119,IF('2021 estimates'!AL119&lt;&gt;"",'2021 estimates'!AL119*15/14,'2021 estimates'!AN119*15/14))/100000</f>
        <v>4.671428571428572E-5</v>
      </c>
      <c r="T119" s="124">
        <f>IF('2021 estimates'!AG119&lt;&gt;"",'2021 estimates'!AG119,'2021 estimates'!$AP119)/100000</f>
        <v>4.88E-5</v>
      </c>
      <c r="U119" s="22">
        <v>0</v>
      </c>
      <c r="V119" s="124">
        <f>IF('2021 estimates'!AH119&lt;&gt;"",'2021 estimates'!AH119*5/4,IF('2021 estimates'!AM119&lt;&gt;"",'2021 estimates'!AM119*15/14,'2021 estimates'!AN119*15/14))/100000</f>
        <v>4.671428571428572E-5</v>
      </c>
      <c r="W119" s="124">
        <f>IF('2021 estimates'!AI119&lt;&gt;"",'2021 estimates'!AI119,IF('2021 estimates'!AM119&lt;&gt;"",'2021 estimates'!AM119*15/14,'2021 estimates'!AN119*15/14))/100000</f>
        <v>4.671428571428572E-5</v>
      </c>
      <c r="X119" s="124">
        <f>IF('2021 estimates'!AJ119&lt;&gt;"",'2021 estimates'!AJ119,IF('2021 estimates'!AM119&lt;&gt;"",'2021 estimates'!AM119*15/14,'2021 estimates'!AN119*15/14))/100000</f>
        <v>4.671428571428572E-5</v>
      </c>
      <c r="Y119" s="124">
        <f>IF('2021 estimates'!AK119&lt;&gt;"",'2021 estimates'!AK119,'2021 estimates'!$AQ119)/100000</f>
        <v>4.9000000000000005E-5</v>
      </c>
      <c r="Z119" s="81">
        <f>VLOOKUP($A119,'Mortality-WHO Global Health Obs'!$B$3:$Q$218,7,FALSE)</f>
        <v>8.3400000000000002E-3</v>
      </c>
      <c r="AA119" s="82">
        <f>VLOOKUP($A119,'Mortality-WHO Global Health Obs'!$B$3:$Q$218,9,FALSE)</f>
        <v>3.5E-4</v>
      </c>
      <c r="AB119" s="82">
        <f>VLOOKUP($A119,'Mortality-WHO Global Health Obs'!$B$3:$Q$218,11,FALSE)</f>
        <v>3.2000000000000003E-4</v>
      </c>
      <c r="AC119" s="82">
        <f>VLOOKUP($A119,'Mortality-WHO Global Health Obs'!$B$3:$Q$218,13,FALSE)</f>
        <v>2.7E-4</v>
      </c>
      <c r="AD119" s="82">
        <f>VLOOKUP($A119,'Mortality-WHO Global Health Obs'!$B$3:$Q$218,15,FALSE)</f>
        <v>3.8000000000000002E-4</v>
      </c>
      <c r="AE119" s="81">
        <f>VLOOKUP($A119,'Mortality-WHO Global Health Obs'!$B$3:$Q$218,8,FALSE)</f>
        <v>8.4899999999999993E-3</v>
      </c>
      <c r="AF119" s="82">
        <f>VLOOKUP($A119,'Mortality-WHO Global Health Obs'!$B$3:$Q$218,10,FALSE)</f>
        <v>3.5E-4</v>
      </c>
      <c r="AG119" s="82">
        <f>VLOOKUP($A119,'Mortality-WHO Global Health Obs'!$B$3:$Q$218,12,FALSE)</f>
        <v>3.2000000000000003E-4</v>
      </c>
      <c r="AH119" s="82">
        <f>VLOOKUP($A119,'Mortality-WHO Global Health Obs'!$B$3:$Q$218,14,FALSE)</f>
        <v>2.1000000000000001E-4</v>
      </c>
      <c r="AI119" s="82">
        <f>VLOOKUP($A119,'Mortality-WHO Global Health Obs'!$B$3:$Q$218,16,FALSE)</f>
        <v>2.9999999999999997E-4</v>
      </c>
      <c r="AJ119" s="81">
        <f t="shared" si="281"/>
        <v>1.6901084354432497E-2</v>
      </c>
      <c r="AK119" s="82">
        <f t="shared" si="281"/>
        <v>7.0927812038985296E-4</v>
      </c>
      <c r="AL119" s="82">
        <f t="shared" si="281"/>
        <v>6.4848285292786563E-4</v>
      </c>
      <c r="AM119" s="82">
        <f t="shared" si="281"/>
        <v>5.4715740715788655E-4</v>
      </c>
      <c r="AN119" s="82">
        <f t="shared" si="281"/>
        <v>7.700733878518404E-4</v>
      </c>
      <c r="AO119" s="81">
        <f t="shared" si="257"/>
        <v>1.7205060691742432E-2</v>
      </c>
      <c r="AP119" s="82">
        <f t="shared" si="257"/>
        <v>7.0927812038985296E-4</v>
      </c>
      <c r="AQ119" s="82">
        <f t="shared" si="257"/>
        <v>6.4848285292786563E-4</v>
      </c>
      <c r="AR119" s="82">
        <f t="shared" si="257"/>
        <v>4.2556687223391178E-4</v>
      </c>
      <c r="AS119" s="82">
        <f t="shared" si="257"/>
        <v>6.0795267461987389E-4</v>
      </c>
      <c r="AT119" s="272">
        <f t="shared" si="258"/>
        <v>0</v>
      </c>
      <c r="AU119" s="266">
        <f t="shared" si="248"/>
        <v>0.16966628571428574</v>
      </c>
      <c r="AV119" s="266">
        <f t="shared" si="249"/>
        <v>0.16495748571428573</v>
      </c>
      <c r="AW119" s="266">
        <f t="shared" si="250"/>
        <v>0.12710022857142861</v>
      </c>
      <c r="AX119" s="266">
        <f t="shared" si="251"/>
        <v>0.11310864000000001</v>
      </c>
      <c r="AY119" s="272">
        <f t="shared" si="259"/>
        <v>0</v>
      </c>
      <c r="AZ119" s="266">
        <f t="shared" si="252"/>
        <v>0.16258440000000002</v>
      </c>
      <c r="BA119" s="266">
        <f t="shared" si="253"/>
        <v>0.15609111428571432</v>
      </c>
      <c r="BB119" s="266">
        <f t="shared" si="254"/>
        <v>0.11915880000000002</v>
      </c>
      <c r="BC119" s="266">
        <f t="shared" si="255"/>
        <v>0.1068788</v>
      </c>
      <c r="BD119" s="74">
        <f t="shared" si="260"/>
        <v>0</v>
      </c>
      <c r="BE119" s="515">
        <f t="shared" si="282"/>
        <v>0</v>
      </c>
      <c r="BF119" s="515">
        <f t="shared" si="283"/>
        <v>0.16960613675586497</v>
      </c>
      <c r="BG119" s="515">
        <f t="shared" si="284"/>
        <v>0.33909201824210244</v>
      </c>
      <c r="BH119" s="515">
        <f t="shared" si="285"/>
        <v>0.50845772972290237</v>
      </c>
      <c r="BI119" s="515">
        <f t="shared" si="286"/>
        <v>0.658894849153839</v>
      </c>
      <c r="BJ119" s="515">
        <f t="shared" si="287"/>
        <v>0.8233717226573235</v>
      </c>
      <c r="BK119" s="515">
        <f t="shared" si="288"/>
        <v>0.98774197030489408</v>
      </c>
      <c r="BL119" s="515">
        <f t="shared" si="289"/>
        <v>1.1520056612191751</v>
      </c>
      <c r="BM119" s="515">
        <f t="shared" si="290"/>
        <v>1.3161628644779806</v>
      </c>
      <c r="BN119" s="515">
        <f t="shared" si="291"/>
        <v>1.1405089761300142</v>
      </c>
      <c r="BO119" s="515">
        <f t="shared" si="292"/>
        <v>1.2669505750549428</v>
      </c>
      <c r="BP119" s="515">
        <f t="shared" si="293"/>
        <v>1.3933230094461155</v>
      </c>
      <c r="BQ119" s="515">
        <f t="shared" si="294"/>
        <v>1.5196263171370683</v>
      </c>
      <c r="BR119" s="515">
        <f t="shared" si="295"/>
        <v>1.6458605359406413</v>
      </c>
      <c r="BS119" s="515">
        <f t="shared" si="296"/>
        <v>1.5095564451329138</v>
      </c>
      <c r="BT119" s="515">
        <f t="shared" si="297"/>
        <v>1.6214595291531215</v>
      </c>
      <c r="BU119" s="515">
        <f t="shared" si="298"/>
        <v>1.7332764727577843</v>
      </c>
      <c r="BV119" s="515">
        <f t="shared" si="299"/>
        <v>1.8450073422558093</v>
      </c>
      <c r="BW119" s="516">
        <f t="shared" si="300"/>
        <v>1.9566522039050604</v>
      </c>
      <c r="BX119" s="515">
        <v>0</v>
      </c>
      <c r="BY119" s="515">
        <f t="shared" si="301"/>
        <v>0</v>
      </c>
      <c r="BZ119" s="515">
        <f t="shared" si="302"/>
        <v>0.16252676166440319</v>
      </c>
      <c r="CA119" s="515">
        <f t="shared" si="303"/>
        <v>0.32493828752472831</v>
      </c>
      <c r="CB119" s="515">
        <f t="shared" si="304"/>
        <v>0.48723465928623055</v>
      </c>
      <c r="CC119" s="515">
        <f t="shared" si="305"/>
        <v>0.62347962419648773</v>
      </c>
      <c r="CD119" s="515">
        <f t="shared" si="306"/>
        <v>0.77911595890552243</v>
      </c>
      <c r="CE119" s="515">
        <f t="shared" si="307"/>
        <v>0.93465139883800785</v>
      </c>
      <c r="CF119" s="515">
        <f t="shared" si="308"/>
        <v>1.0900860094012665</v>
      </c>
      <c r="CG119" s="515">
        <f t="shared" si="309"/>
        <v>1.2454198559602192</v>
      </c>
      <c r="CH119" s="515">
        <f t="shared" si="310"/>
        <v>1.0692481241959868</v>
      </c>
      <c r="CI119" s="515">
        <f t="shared" si="311"/>
        <v>1.1879266348020996</v>
      </c>
      <c r="CJ119" s="515">
        <f t="shared" si="312"/>
        <v>1.306554650510892</v>
      </c>
      <c r="CK119" s="515">
        <f t="shared" si="313"/>
        <v>1.425132192806748</v>
      </c>
      <c r="CL119" s="515">
        <f t="shared" si="314"/>
        <v>1.5436592831649101</v>
      </c>
      <c r="CM119" s="515">
        <f t="shared" si="315"/>
        <v>1.4212995605237162</v>
      </c>
      <c r="CN119" s="515">
        <f t="shared" si="316"/>
        <v>1.5272820615095977</v>
      </c>
      <c r="CO119" s="515">
        <f t="shared" si="317"/>
        <v>1.6332001497324815</v>
      </c>
      <c r="CP119" s="515">
        <f t="shared" si="318"/>
        <v>1.7390538643403781</v>
      </c>
      <c r="CQ119" s="516">
        <f t="shared" si="319"/>
        <v>1.8448432444575049</v>
      </c>
      <c r="CR119" s="515">
        <f t="shared" si="320"/>
        <v>0</v>
      </c>
      <c r="CS119" s="515">
        <f t="shared" si="321"/>
        <v>8.4833142857142871E-2</v>
      </c>
      <c r="CT119" s="515">
        <f t="shared" si="322"/>
        <v>0.25443927961300783</v>
      </c>
      <c r="CU119" s="515">
        <f t="shared" si="323"/>
        <v>0.42392516109924533</v>
      </c>
      <c r="CV119" s="515">
        <f t="shared" si="324"/>
        <v>0.5932908725800452</v>
      </c>
      <c r="CW119" s="515">
        <f t="shared" si="325"/>
        <v>0.74137359201098185</v>
      </c>
      <c r="CX119" s="515">
        <f t="shared" si="326"/>
        <v>0.90585046551446635</v>
      </c>
      <c r="CY119" s="515">
        <f t="shared" si="327"/>
        <v>1.0702207131620369</v>
      </c>
      <c r="CZ119" s="515">
        <f t="shared" si="328"/>
        <v>1.2344844040763181</v>
      </c>
      <c r="DA119" s="515">
        <f t="shared" si="329"/>
        <v>1.3986416073351235</v>
      </c>
      <c r="DB119" s="515">
        <f t="shared" si="330"/>
        <v>1.2040590904157285</v>
      </c>
      <c r="DC119" s="515">
        <f t="shared" si="331"/>
        <v>1.330500689340657</v>
      </c>
      <c r="DD119" s="515">
        <f t="shared" si="332"/>
        <v>1.4568731237318298</v>
      </c>
      <c r="DE119" s="515">
        <f t="shared" si="333"/>
        <v>1.5831764314227825</v>
      </c>
      <c r="DF119" s="515">
        <f t="shared" si="334"/>
        <v>1.7094106502263555</v>
      </c>
      <c r="DG119" s="515">
        <f t="shared" si="335"/>
        <v>1.5661107651329138</v>
      </c>
      <c r="DH119" s="515">
        <f t="shared" si="336"/>
        <v>1.6780138491531216</v>
      </c>
      <c r="DI119" s="515">
        <f t="shared" si="337"/>
        <v>1.7898307927577843</v>
      </c>
      <c r="DJ119" s="515">
        <f t="shared" si="338"/>
        <v>1.9015616622558094</v>
      </c>
      <c r="DK119" s="516">
        <f t="shared" si="339"/>
        <v>2.0132065239050605</v>
      </c>
      <c r="DL119" s="515">
        <f t="shared" si="340"/>
        <v>0</v>
      </c>
      <c r="DM119" s="515">
        <f t="shared" si="341"/>
        <v>8.1292200000000009E-2</v>
      </c>
      <c r="DN119" s="515">
        <f t="shared" si="342"/>
        <v>0.2438189616644032</v>
      </c>
      <c r="DO119" s="515">
        <f t="shared" si="343"/>
        <v>0.40623048752472835</v>
      </c>
      <c r="DP119" s="515">
        <f t="shared" si="344"/>
        <v>0.56852685928623059</v>
      </c>
      <c r="DQ119" s="515">
        <f t="shared" si="345"/>
        <v>0.70152518133934483</v>
      </c>
      <c r="DR119" s="515">
        <f t="shared" si="346"/>
        <v>0.85716151604837965</v>
      </c>
      <c r="DS119" s="515">
        <f t="shared" si="347"/>
        <v>1.012696955980865</v>
      </c>
      <c r="DT119" s="515">
        <f t="shared" si="348"/>
        <v>1.1681315665441236</v>
      </c>
      <c r="DU119" s="515">
        <f t="shared" si="349"/>
        <v>1.3234654131030763</v>
      </c>
      <c r="DV119" s="515">
        <f t="shared" si="350"/>
        <v>1.1288275241959869</v>
      </c>
      <c r="DW119" s="515">
        <f t="shared" si="351"/>
        <v>1.2475060348020997</v>
      </c>
      <c r="DX119" s="515">
        <f t="shared" si="352"/>
        <v>1.3661340505108921</v>
      </c>
      <c r="DY119" s="515">
        <f t="shared" si="353"/>
        <v>1.484711592806748</v>
      </c>
      <c r="DZ119" s="515">
        <f t="shared" si="354"/>
        <v>1.6032386831649101</v>
      </c>
      <c r="EA119" s="515">
        <f t="shared" si="355"/>
        <v>1.4747389605237162</v>
      </c>
      <c r="EB119" s="515">
        <f t="shared" si="356"/>
        <v>1.5807214615095977</v>
      </c>
      <c r="EC119" s="515">
        <f t="shared" si="357"/>
        <v>1.6866395497324815</v>
      </c>
      <c r="ED119" s="515">
        <f t="shared" si="358"/>
        <v>1.7924932643403781</v>
      </c>
      <c r="EE119" s="516">
        <f t="shared" si="359"/>
        <v>1.8982826444575049</v>
      </c>
      <c r="EF119" s="276">
        <f t="shared" si="360"/>
        <v>0</v>
      </c>
      <c r="EG119" s="276">
        <f t="shared" si="361"/>
        <v>6.014895842077097E-5</v>
      </c>
      <c r="EH119" s="276">
        <f t="shared" si="362"/>
        <v>1.8040422804829661E-4</v>
      </c>
      <c r="EI119" s="276">
        <f t="shared" si="363"/>
        <v>3.0057423348580064E-4</v>
      </c>
      <c r="EJ119" s="276">
        <f t="shared" si="364"/>
        <v>4.206590351878653E-4</v>
      </c>
      <c r="EK119" s="276">
        <f t="shared" si="365"/>
        <v>4.8061221080119887E-4</v>
      </c>
      <c r="EL119" s="276">
        <f t="shared" si="366"/>
        <v>5.8723806671516011E-4</v>
      </c>
      <c r="EM119" s="276">
        <f t="shared" si="367"/>
        <v>6.9379480000472302E-4</v>
      </c>
      <c r="EN119" s="276">
        <f t="shared" si="368"/>
        <v>8.0028245548019363E-4</v>
      </c>
      <c r="EO119" s="276">
        <f t="shared" si="369"/>
        <v>9.067010779228279E-4</v>
      </c>
      <c r="EP119" s="276">
        <f t="shared" si="370"/>
        <v>6.5862964650019505E-4</v>
      </c>
      <c r="EQ119" s="276">
        <f t="shared" si="371"/>
        <v>7.2779418025583611E-4</v>
      </c>
      <c r="ER119" s="276">
        <f t="shared" si="372"/>
        <v>7.9692088047591354E-4</v>
      </c>
      <c r="ES119" s="276">
        <f t="shared" si="373"/>
        <v>8.6600976785566441E-4</v>
      </c>
      <c r="ET119" s="276">
        <f t="shared" si="374"/>
        <v>9.3506086307900522E-4</v>
      </c>
      <c r="EU119" s="276">
        <f t="shared" si="375"/>
        <v>1.2055559797924189E-3</v>
      </c>
      <c r="EV119" s="276">
        <f t="shared" si="376"/>
        <v>1.2916963953372451E-3</v>
      </c>
      <c r="EW119" s="276">
        <f t="shared" si="377"/>
        <v>1.3777705019750808E-3</v>
      </c>
      <c r="EX119" s="276">
        <f t="shared" si="378"/>
        <v>1.463778350748995E-3</v>
      </c>
      <c r="EY119" s="277">
        <f t="shared" si="379"/>
        <v>1.549719992662764E-3</v>
      </c>
      <c r="EZ119" s="276">
        <f t="shared" si="380"/>
        <v>0</v>
      </c>
      <c r="FA119" s="276">
        <f t="shared" si="381"/>
        <v>5.7638335596820285E-5</v>
      </c>
      <c r="FB119" s="276">
        <f t="shared" si="382"/>
        <v>1.7287413967491505E-4</v>
      </c>
      <c r="FC119" s="276">
        <f t="shared" si="383"/>
        <v>2.8802823849779201E-4</v>
      </c>
      <c r="FD119" s="276">
        <f t="shared" si="384"/>
        <v>4.0310068999665377E-4</v>
      </c>
      <c r="FE119" s="276">
        <f t="shared" si="385"/>
        <v>4.5477957667963465E-4</v>
      </c>
      <c r="FF119" s="276">
        <f t="shared" si="386"/>
        <v>5.5567435322894092E-4</v>
      </c>
      <c r="FG119" s="276">
        <f t="shared" si="387"/>
        <v>6.5650372245576059E-4</v>
      </c>
      <c r="FH119" s="276">
        <f t="shared" si="388"/>
        <v>7.5726772676187101E-4</v>
      </c>
      <c r="FI119" s="276">
        <f t="shared" si="389"/>
        <v>8.5796640852156146E-4</v>
      </c>
      <c r="FJ119" s="276">
        <f t="shared" si="390"/>
        <v>4.8028939388740989E-4</v>
      </c>
      <c r="FK119" s="276">
        <f t="shared" si="391"/>
        <v>5.3078429120759088E-4</v>
      </c>
      <c r="FL119" s="276">
        <f t="shared" si="392"/>
        <v>5.8125770414410073E-4</v>
      </c>
      <c r="FM119" s="276">
        <f t="shared" si="393"/>
        <v>6.3170964183803611E-4</v>
      </c>
      <c r="FN119" s="276">
        <f t="shared" si="394"/>
        <v>6.8214011342660472E-4</v>
      </c>
      <c r="FO119" s="276">
        <f t="shared" si="395"/>
        <v>8.9629901411858578E-4</v>
      </c>
      <c r="FP119" s="276">
        <f t="shared" si="396"/>
        <v>9.6071177711613592E-4</v>
      </c>
      <c r="FQ119" s="276">
        <f t="shared" si="397"/>
        <v>1.0250853921034166E-3</v>
      </c>
      <c r="FR119" s="276">
        <f t="shared" si="398"/>
        <v>1.0894198828733321E-3</v>
      </c>
      <c r="FS119" s="277">
        <f t="shared" si="399"/>
        <v>1.1537152732043264E-3</v>
      </c>
      <c r="FT119" s="74">
        <f>SUM($EF119:EF119)</f>
        <v>0</v>
      </c>
      <c r="FU119" s="276">
        <f>SUM($EF119:EG119)</f>
        <v>6.014895842077097E-5</v>
      </c>
      <c r="FV119" s="276">
        <f>SUM($EF119:EH119)</f>
        <v>2.4055318646906758E-4</v>
      </c>
      <c r="FW119" s="276">
        <f>SUM($EF119:EI119)</f>
        <v>5.4112741995486816E-4</v>
      </c>
      <c r="FX119" s="276">
        <f>SUM($EF119:EJ119)</f>
        <v>9.6178645514273346E-4</v>
      </c>
      <c r="FY119" s="276">
        <f>SUM($EF119:EK119)</f>
        <v>1.4423986659439323E-3</v>
      </c>
      <c r="FZ119" s="276">
        <f>SUM($EF119:EL119)</f>
        <v>2.0296367326590923E-3</v>
      </c>
      <c r="GA119" s="276">
        <f>SUM($EF119:EM119)</f>
        <v>2.7234315326638151E-3</v>
      </c>
      <c r="GB119" s="276">
        <f>SUM($EF119:EN119)</f>
        <v>3.5237139881440088E-3</v>
      </c>
      <c r="GC119" s="276">
        <f>SUM($EF119:EO119)</f>
        <v>4.4304150660668369E-3</v>
      </c>
      <c r="GD119" s="276">
        <f>SUM($EF119:EP119)</f>
        <v>5.0890447125670323E-3</v>
      </c>
      <c r="GE119" s="276">
        <f>SUM($EF119:EQ119)</f>
        <v>5.8168388928228681E-3</v>
      </c>
      <c r="GF119" s="276">
        <f>SUM($EF119:ER119)</f>
        <v>6.6137597732987812E-3</v>
      </c>
      <c r="GG119" s="276">
        <f>SUM($EF119:ES119)</f>
        <v>7.4797695411544457E-3</v>
      </c>
      <c r="GH119" s="276">
        <f>SUM($EF119:ET119)</f>
        <v>8.4148304042334504E-3</v>
      </c>
      <c r="GI119" s="276">
        <f>SUM($EF119:EU119)</f>
        <v>9.62038638402587E-3</v>
      </c>
      <c r="GJ119" s="276">
        <f>SUM($EF119:EV119)</f>
        <v>1.0912082779363116E-2</v>
      </c>
      <c r="GK119" s="276">
        <f>SUM($EF119:EW119)</f>
        <v>1.2289853281338196E-2</v>
      </c>
      <c r="GL119" s="276">
        <f>SUM($EF119:EX119)</f>
        <v>1.375363163208719E-2</v>
      </c>
      <c r="GM119" s="276">
        <f>SUM($EF119:EY119)</f>
        <v>1.5303351624749955E-2</v>
      </c>
      <c r="GN119" s="74">
        <f>SUM($EZ119:EZ119)</f>
        <v>0</v>
      </c>
      <c r="GO119" s="276">
        <f>SUM($EZ119:FA119)</f>
        <v>5.7638335596820285E-5</v>
      </c>
      <c r="GP119" s="276">
        <f>SUM($EZ119:FB119)</f>
        <v>2.3051247527173534E-4</v>
      </c>
      <c r="GQ119" s="276">
        <f>SUM($EZ119:FC119)</f>
        <v>5.1854071376952738E-4</v>
      </c>
      <c r="GR119" s="276">
        <f>SUM($EZ119:FD119)</f>
        <v>9.2164140376618114E-4</v>
      </c>
      <c r="GS119" s="276">
        <f>SUM($EZ119:FE119)</f>
        <v>1.3764209804458158E-3</v>
      </c>
      <c r="GT119" s="276">
        <f>SUM($EZ119:FF119)</f>
        <v>1.9320953336747567E-3</v>
      </c>
      <c r="GU119" s="276">
        <f>SUM($EZ119:FG119)</f>
        <v>2.5885990561305174E-3</v>
      </c>
      <c r="GV119" s="276">
        <f>SUM($EZ119:FH119)</f>
        <v>3.3458667828923884E-3</v>
      </c>
      <c r="GW119" s="276">
        <f>SUM($EZ119:FI119)</f>
        <v>4.2038331914139495E-3</v>
      </c>
      <c r="GX119" s="276">
        <f>SUM($EZ119:FJ119)</f>
        <v>4.6841225853013592E-3</v>
      </c>
      <c r="GY119" s="276">
        <f>SUM($EZ119:FK119)</f>
        <v>5.2149068765089505E-3</v>
      </c>
      <c r="GZ119" s="276">
        <f>SUM($EZ119:FL119)</f>
        <v>5.7961645806530512E-3</v>
      </c>
      <c r="HA119" s="276">
        <f>SUM($EZ119:FM119)</f>
        <v>6.4278742224910873E-3</v>
      </c>
      <c r="HB119" s="276">
        <f>SUM($EZ119:FN119)</f>
        <v>7.1100143359176917E-3</v>
      </c>
      <c r="HC119" s="276">
        <f>SUM($EZ119:FO119)</f>
        <v>8.006313350036277E-3</v>
      </c>
      <c r="HD119" s="276">
        <f>SUM($EZ119:FP119)</f>
        <v>8.9670251271524136E-3</v>
      </c>
      <c r="HE119" s="276">
        <f>SUM($EZ119:FQ119)</f>
        <v>9.9921105192558295E-3</v>
      </c>
      <c r="HF119" s="276">
        <f>SUM($EZ119:FR119)</f>
        <v>1.1081530402129162E-2</v>
      </c>
      <c r="HG119" s="277">
        <f>SUM($EZ119:FS119)</f>
        <v>1.2235245675333489E-2</v>
      </c>
      <c r="HH119" s="74">
        <f t="shared" si="644"/>
        <v>0</v>
      </c>
      <c r="HI119" s="276">
        <f t="shared" si="400"/>
        <v>0.16960613675586497</v>
      </c>
      <c r="HJ119" s="276">
        <f t="shared" si="401"/>
        <v>0.33909201824210244</v>
      </c>
      <c r="HK119" s="276">
        <f t="shared" si="402"/>
        <v>0.50845772972290237</v>
      </c>
      <c r="HL119" s="276">
        <f t="shared" si="403"/>
        <v>0.6777033564020003</v>
      </c>
      <c r="HM119" s="276">
        <f t="shared" si="404"/>
        <v>0.8233717226573235</v>
      </c>
      <c r="HN119" s="276">
        <f t="shared" si="405"/>
        <v>0.98774197030489408</v>
      </c>
      <c r="HO119" s="276">
        <f t="shared" si="406"/>
        <v>1.1520056612191751</v>
      </c>
      <c r="HP119" s="276">
        <f t="shared" si="407"/>
        <v>1.3161628644779806</v>
      </c>
      <c r="HQ119" s="276">
        <f t="shared" si="408"/>
        <v>1.4802136491143434</v>
      </c>
      <c r="HR119" s="276">
        <f t="shared" si="409"/>
        <v>1.2669505750549428</v>
      </c>
      <c r="HS119" s="276">
        <f t="shared" si="410"/>
        <v>1.3933230094461155</v>
      </c>
      <c r="HT119" s="276">
        <f t="shared" si="411"/>
        <v>1.5196263171370683</v>
      </c>
      <c r="HU119" s="276">
        <f t="shared" si="412"/>
        <v>1.6458605359406413</v>
      </c>
      <c r="HV119" s="276">
        <f t="shared" si="413"/>
        <v>1.772025703648991</v>
      </c>
      <c r="HW119" s="276">
        <f t="shared" si="414"/>
        <v>1.6214595291531215</v>
      </c>
      <c r="HX119" s="276">
        <f t="shared" si="415"/>
        <v>1.7332764727577843</v>
      </c>
      <c r="HY119" s="276">
        <f t="shared" si="416"/>
        <v>1.8450073422558093</v>
      </c>
      <c r="HZ119" s="276">
        <f t="shared" si="417"/>
        <v>1.9566522039050604</v>
      </c>
      <c r="IA119" s="277">
        <f t="shared" si="418"/>
        <v>2.0682111239123979</v>
      </c>
      <c r="IB119" s="276">
        <f t="shared" si="419"/>
        <v>0</v>
      </c>
      <c r="IC119" s="276">
        <f t="shared" si="420"/>
        <v>0.16252676166440319</v>
      </c>
      <c r="ID119" s="276">
        <f t="shared" si="421"/>
        <v>0.32493828752472831</v>
      </c>
      <c r="IE119" s="276">
        <f t="shared" si="422"/>
        <v>0.48723465928623055</v>
      </c>
      <c r="IF119" s="276">
        <f t="shared" si="423"/>
        <v>0.64941595859623391</v>
      </c>
      <c r="IG119" s="276">
        <f t="shared" si="424"/>
        <v>0.77911595890552243</v>
      </c>
      <c r="IH119" s="276">
        <f t="shared" si="425"/>
        <v>0.93465139883800785</v>
      </c>
      <c r="II119" s="276">
        <f t="shared" si="426"/>
        <v>1.0900860094012665</v>
      </c>
      <c r="IJ119" s="276">
        <f t="shared" si="427"/>
        <v>1.2454198559602192</v>
      </c>
      <c r="IK119" s="276">
        <f t="shared" si="428"/>
        <v>1.4006530038374119</v>
      </c>
      <c r="IL119" s="276">
        <f t="shared" si="429"/>
        <v>1.1879266348020996</v>
      </c>
      <c r="IM119" s="276">
        <f t="shared" si="430"/>
        <v>1.306554650510892</v>
      </c>
      <c r="IN119" s="276">
        <f t="shared" si="431"/>
        <v>1.425132192806748</v>
      </c>
      <c r="IO119" s="276">
        <f t="shared" si="432"/>
        <v>1.5436592831649101</v>
      </c>
      <c r="IP119" s="276">
        <f t="shared" si="433"/>
        <v>1.6621359430514835</v>
      </c>
      <c r="IQ119" s="276">
        <f t="shared" si="434"/>
        <v>1.5272820615095977</v>
      </c>
      <c r="IR119" s="276">
        <f t="shared" si="435"/>
        <v>1.6332001497324815</v>
      </c>
      <c r="IS119" s="276">
        <f t="shared" si="436"/>
        <v>1.7390538643403781</v>
      </c>
      <c r="IT119" s="276">
        <f t="shared" si="437"/>
        <v>1.8448432444575049</v>
      </c>
      <c r="IU119" s="277">
        <f t="shared" si="438"/>
        <v>1.9505683291843006</v>
      </c>
      <c r="IV119" s="74">
        <f t="shared" si="261"/>
        <v>7.4670019984684473</v>
      </c>
      <c r="IW119" s="275">
        <f t="shared" si="262"/>
        <v>30.294723990674363</v>
      </c>
      <c r="IX119" s="275">
        <f t="shared" si="263"/>
        <v>53.52857819368031</v>
      </c>
      <c r="IY119" s="275">
        <f t="shared" si="264"/>
        <v>77.18767221153189</v>
      </c>
      <c r="IZ119" s="275">
        <f t="shared" si="265"/>
        <v>30.430101394274374</v>
      </c>
      <c r="JA119" s="275">
        <f t="shared" si="266"/>
        <v>42.119494098588753</v>
      </c>
      <c r="JB119" s="74">
        <f t="shared" si="267"/>
        <v>7.4670019984684473</v>
      </c>
      <c r="JC119" s="275">
        <f t="shared" si="268"/>
        <v>30.294723990674363</v>
      </c>
      <c r="JD119" s="275">
        <f t="shared" si="269"/>
        <v>53.543710168640303</v>
      </c>
      <c r="JE119" s="275">
        <f t="shared" si="270"/>
        <v>77.299773197267285</v>
      </c>
      <c r="JF119" s="275">
        <f t="shared" si="271"/>
        <v>30.435145385927701</v>
      </c>
      <c r="JG119" s="275">
        <f t="shared" si="272"/>
        <v>42.151302338762598</v>
      </c>
      <c r="JH119" s="524">
        <f t="shared" si="273"/>
        <v>13.986871808183608</v>
      </c>
      <c r="JI119" s="525">
        <f t="shared" si="274"/>
        <v>22.932151140778039</v>
      </c>
      <c r="JJ119" s="524">
        <f t="shared" si="275"/>
        <v>13.18971201980383</v>
      </c>
      <c r="JK119" s="525">
        <f t="shared" si="276"/>
        <v>21.620025284697796</v>
      </c>
      <c r="JL119" s="524">
        <f t="shared" si="277"/>
        <v>27.176583827987436</v>
      </c>
      <c r="JM119" s="525">
        <f t="shared" si="278"/>
        <v>44.552176425475835</v>
      </c>
      <c r="JN119" s="7">
        <f t="shared" si="439"/>
        <v>1.5524844740151141E-2</v>
      </c>
      <c r="JO119" s="7">
        <f t="shared" si="440"/>
        <v>2.7538597300083442E-2</v>
      </c>
    </row>
    <row r="120" spans="1:275" s="3" customFormat="1" ht="13.5" customHeight="1" x14ac:dyDescent="0.2">
      <c r="A120" s="3" t="str">
        <f>'2021 estimates'!B120</f>
        <v>Madagascar</v>
      </c>
      <c r="B120" s="3" t="str">
        <f>VLOOKUP(A120,'2021 estimates'!$B$4:$C$218,2)</f>
        <v>AFR</v>
      </c>
      <c r="C120" s="371" t="str">
        <f>VLOOKUP(A120,'2021 estimates'!$B$4:$F$218,4,FALSE)</f>
        <v>Sub-Saharan Africa</v>
      </c>
      <c r="D120" s="695">
        <f>'2021 estimates'!Q120</f>
        <v>36.472119246040997</v>
      </c>
      <c r="E120" s="4">
        <f>'2021 estimates'!R120</f>
        <v>18.717161568054298</v>
      </c>
      <c r="F120" s="47">
        <f>1000*'2021 estimates'!G120/5</f>
        <v>425465.4</v>
      </c>
      <c r="G120" s="47">
        <f t="shared" si="279"/>
        <v>425465.4</v>
      </c>
      <c r="H120" s="47">
        <f>1000*'2021 estimates'!H120/5</f>
        <v>376410.6</v>
      </c>
      <c r="I120" s="47">
        <f>1000*'2021 estimates'!I120/5</f>
        <v>341059.8</v>
      </c>
      <c r="J120" s="47">
        <f>1000*'2021 estimates'!J120/5</f>
        <v>307819.40000000002</v>
      </c>
      <c r="K120" s="47">
        <f>1000*'2021 estimates'!K120/5</f>
        <v>415947.19999999995</v>
      </c>
      <c r="L120" s="73">
        <f t="shared" si="280"/>
        <v>415947.19999999995</v>
      </c>
      <c r="M120" s="47">
        <f>1000*'2021 estimates'!L120/5</f>
        <v>368559.2</v>
      </c>
      <c r="N120" s="47">
        <f>1000*'2021 estimates'!M120/5</f>
        <v>336344</v>
      </c>
      <c r="O120" s="47">
        <f>1000*'2021 estimates'!N120/5</f>
        <v>306142</v>
      </c>
      <c r="P120" s="22">
        <v>0</v>
      </c>
      <c r="Q120" s="124">
        <f>IF('2021 estimates'!AD120&lt;&gt;"",'2021 estimates'!AD120*5/4,IF('2021 estimates'!AL120&lt;&gt;"",'2021 estimates'!AL120*15/14,'2021 estimates'!AN120*15/14))/100000</f>
        <v>1.9285714285714285E-5</v>
      </c>
      <c r="R120" s="124">
        <f>IF('2021 estimates'!AE120&lt;&gt;"",'2021 estimates'!AE120,IF('2021 estimates'!AL120&lt;&gt;"",'2021 estimates'!AL120*15/14,'2021 estimates'!AN120*15/14))/100000</f>
        <v>1.9285714285714285E-5</v>
      </c>
      <c r="S120" s="124">
        <f>IF('2021 estimates'!AF120&lt;&gt;"",'2021 estimates'!AF120,IF('2021 estimates'!AL120&lt;&gt;"",'2021 estimates'!AL120*15/14,'2021 estimates'!AN120*15/14))/100000</f>
        <v>1.9285714285714285E-5</v>
      </c>
      <c r="T120" s="124">
        <f>IF('2021 estimates'!AG120&lt;&gt;"",'2021 estimates'!AG120,'2021 estimates'!$AP120)/100000</f>
        <v>1.064051936790591E-4</v>
      </c>
      <c r="U120" s="22">
        <v>0</v>
      </c>
      <c r="V120" s="124">
        <f>IF('2021 estimates'!AH120&lt;&gt;"",'2021 estimates'!AH120*5/4,IF('2021 estimates'!AM120&lt;&gt;"",'2021 estimates'!AM120*15/14,'2021 estimates'!AN120*15/14))/100000</f>
        <v>1.9285714285714285E-5</v>
      </c>
      <c r="W120" s="124">
        <f>IF('2021 estimates'!AI120&lt;&gt;"",'2021 estimates'!AI120,IF('2021 estimates'!AM120&lt;&gt;"",'2021 estimates'!AM120*15/14,'2021 estimates'!AN120*15/14))/100000</f>
        <v>1.9285714285714285E-5</v>
      </c>
      <c r="X120" s="124">
        <f>IF('2021 estimates'!AJ120&lt;&gt;"",'2021 estimates'!AJ120,IF('2021 estimates'!AM120&lt;&gt;"",'2021 estimates'!AM120*15/14,'2021 estimates'!AN120*15/14))/100000</f>
        <v>1.9285714285714285E-5</v>
      </c>
      <c r="Y120" s="124">
        <f>IF('2021 estimates'!AK120&lt;&gt;"",'2021 estimates'!AK120,'2021 estimates'!$AQ120)/100000</f>
        <v>1.064051936790591E-4</v>
      </c>
      <c r="Z120" s="81">
        <f>VLOOKUP($A120,'Mortality-WHO Global Health Obs'!$B$3:$Q$218,7,FALSE)</f>
        <v>3.8510000000000003E-2</v>
      </c>
      <c r="AA120" s="82">
        <f>VLOOKUP($A120,'Mortality-WHO Global Health Obs'!$B$3:$Q$218,9,FALSE)</f>
        <v>3.3700000000000002E-3</v>
      </c>
      <c r="AB120" s="82">
        <f>VLOOKUP($A120,'Mortality-WHO Global Health Obs'!$B$3:$Q$218,11,FALSE)</f>
        <v>1.98E-3</v>
      </c>
      <c r="AC120" s="82">
        <f>VLOOKUP($A120,'Mortality-WHO Global Health Obs'!$B$3:$Q$218,13,FALSE)</f>
        <v>1.09E-3</v>
      </c>
      <c r="AD120" s="82">
        <f>VLOOKUP($A120,'Mortality-WHO Global Health Obs'!$B$3:$Q$218,15,FALSE)</f>
        <v>2.14E-3</v>
      </c>
      <c r="AE120" s="81">
        <f>VLOOKUP($A120,'Mortality-WHO Global Health Obs'!$B$3:$Q$218,8,FALSE)</f>
        <v>3.177E-2</v>
      </c>
      <c r="AF120" s="82">
        <f>VLOOKUP($A120,'Mortality-WHO Global Health Obs'!$B$3:$Q$218,10,FALSE)</f>
        <v>3.1199999999999999E-3</v>
      </c>
      <c r="AG120" s="82">
        <f>VLOOKUP($A120,'Mortality-WHO Global Health Obs'!$B$3:$Q$218,12,FALSE)</f>
        <v>1.5100000000000001E-3</v>
      </c>
      <c r="AH120" s="82">
        <f>VLOOKUP($A120,'Mortality-WHO Global Health Obs'!$B$3:$Q$218,14,FALSE)</f>
        <v>8.0999999999999996E-4</v>
      </c>
      <c r="AI120" s="82">
        <f>VLOOKUP($A120,'Mortality-WHO Global Health Obs'!$B$3:$Q$218,16,FALSE)</f>
        <v>1.75E-3</v>
      </c>
      <c r="AJ120" s="81">
        <f t="shared" si="281"/>
        <v>0.72079789198577104</v>
      </c>
      <c r="AK120" s="82">
        <f t="shared" si="281"/>
        <v>6.3076834484342981E-2</v>
      </c>
      <c r="AL120" s="82">
        <f t="shared" si="281"/>
        <v>3.7059979904747506E-2</v>
      </c>
      <c r="AM120" s="82">
        <f t="shared" si="281"/>
        <v>2.0401706109179185E-2</v>
      </c>
      <c r="AN120" s="82">
        <f t="shared" si="281"/>
        <v>4.0054725755636199E-2</v>
      </c>
      <c r="AO120" s="81">
        <f t="shared" ref="AO120:AS169" si="848">AE120*$E120</f>
        <v>0.59464422301708508</v>
      </c>
      <c r="AP120" s="82">
        <f t="shared" si="848"/>
        <v>5.8397544092329411E-2</v>
      </c>
      <c r="AQ120" s="82">
        <f t="shared" si="848"/>
        <v>2.8262913967761989E-2</v>
      </c>
      <c r="AR120" s="82">
        <f t="shared" si="848"/>
        <v>1.516090087012398E-2</v>
      </c>
      <c r="AS120" s="82">
        <f t="shared" si="848"/>
        <v>3.2755032744095025E-2</v>
      </c>
      <c r="AT120" s="272">
        <f t="shared" si="258"/>
        <v>0</v>
      </c>
      <c r="AU120" s="266">
        <f t="shared" si="248"/>
        <v>8.2054041428571427</v>
      </c>
      <c r="AV120" s="266">
        <f t="shared" si="249"/>
        <v>7.2593472857142851</v>
      </c>
      <c r="AW120" s="266">
        <f t="shared" si="250"/>
        <v>6.5775818571428566</v>
      </c>
      <c r="AX120" s="266">
        <f t="shared" si="251"/>
        <v>32.753582875171766</v>
      </c>
      <c r="AY120" s="272">
        <f t="shared" si="259"/>
        <v>0</v>
      </c>
      <c r="AZ120" s="266">
        <f t="shared" si="252"/>
        <v>8.0218388571428552</v>
      </c>
      <c r="BA120" s="266">
        <f t="shared" si="253"/>
        <v>7.1079274285714282</v>
      </c>
      <c r="BB120" s="266">
        <f t="shared" si="254"/>
        <v>6.4866342857142856</v>
      </c>
      <c r="BC120" s="266">
        <f t="shared" si="255"/>
        <v>32.575098803294509</v>
      </c>
      <c r="BD120" s="74">
        <f t="shared" si="260"/>
        <v>0</v>
      </c>
      <c r="BE120" s="515">
        <f t="shared" si="282"/>
        <v>0</v>
      </c>
      <c r="BF120" s="515">
        <f t="shared" si="283"/>
        <v>7.9546114350473891</v>
      </c>
      <c r="BG120" s="515">
        <f t="shared" si="284"/>
        <v>15.422968078341079</v>
      </c>
      <c r="BH120" s="515">
        <f t="shared" si="285"/>
        <v>22.43479403701491</v>
      </c>
      <c r="BI120" s="515">
        <f t="shared" si="286"/>
        <v>25.672314233872953</v>
      </c>
      <c r="BJ120" s="515">
        <f t="shared" si="287"/>
        <v>31.865606438598014</v>
      </c>
      <c r="BK120" s="515">
        <f t="shared" si="288"/>
        <v>37.833576366531702</v>
      </c>
      <c r="BL120" s="515">
        <f t="shared" si="289"/>
        <v>43.584421617067065</v>
      </c>
      <c r="BM120" s="515">
        <f t="shared" si="290"/>
        <v>49.126041547289446</v>
      </c>
      <c r="BN120" s="515">
        <f t="shared" si="291"/>
        <v>49.35084049030435</v>
      </c>
      <c r="BO120" s="515">
        <f t="shared" si="292"/>
        <v>54.865365021849883</v>
      </c>
      <c r="BP120" s="515">
        <f t="shared" si="293"/>
        <v>60.268523733718659</v>
      </c>
      <c r="BQ120" s="515">
        <f t="shared" si="294"/>
        <v>65.562565658573646</v>
      </c>
      <c r="BR120" s="515">
        <f t="shared" si="295"/>
        <v>70.749694409864546</v>
      </c>
      <c r="BS120" s="515">
        <f t="shared" si="296"/>
        <v>68.441317360867131</v>
      </c>
      <c r="BT120" s="515">
        <f t="shared" si="297"/>
        <v>97.864675011981902</v>
      </c>
      <c r="BU120" s="515">
        <f t="shared" si="298"/>
        <v>126.13277927187768</v>
      </c>
      <c r="BV120" s="515">
        <f t="shared" si="299"/>
        <v>153.29098901542349</v>
      </c>
      <c r="BW120" s="516">
        <f t="shared" si="300"/>
        <v>179.38288218566416</v>
      </c>
      <c r="BX120" s="515">
        <v>0</v>
      </c>
      <c r="BY120" s="515">
        <f t="shared" si="301"/>
        <v>0</v>
      </c>
      <c r="BZ120" s="515">
        <f t="shared" si="302"/>
        <v>7.794318969373399</v>
      </c>
      <c r="CA120" s="515">
        <f t="shared" si="303"/>
        <v>15.146504256250264</v>
      </c>
      <c r="CB120" s="515">
        <f t="shared" si="304"/>
        <v>22.081635947032765</v>
      </c>
      <c r="CC120" s="515">
        <f t="shared" si="305"/>
        <v>25.362370237300986</v>
      </c>
      <c r="CD120" s="515">
        <f t="shared" si="306"/>
        <v>31.664478840643525</v>
      </c>
      <c r="CE120" s="515">
        <f t="shared" si="307"/>
        <v>37.790964982310498</v>
      </c>
      <c r="CF120" s="515">
        <f t="shared" si="308"/>
        <v>43.746722778063202</v>
      </c>
      <c r="CG120" s="515">
        <f t="shared" si="309"/>
        <v>49.536509958095515</v>
      </c>
      <c r="CH120" s="515">
        <f t="shared" si="310"/>
        <v>50.343067012651851</v>
      </c>
      <c r="CI120" s="515">
        <f t="shared" si="311"/>
        <v>56.023410928339182</v>
      </c>
      <c r="CJ120" s="515">
        <f t="shared" si="312"/>
        <v>61.618285248161108</v>
      </c>
      <c r="CK120" s="515">
        <f t="shared" si="313"/>
        <v>67.128975994922897</v>
      </c>
      <c r="CL120" s="515">
        <f t="shared" si="314"/>
        <v>72.556749841219528</v>
      </c>
      <c r="CM120" s="515">
        <f t="shared" si="315"/>
        <v>70.90756978541404</v>
      </c>
      <c r="CN120" s="515">
        <f t="shared" si="316"/>
        <v>100.67285852897569</v>
      </c>
      <c r="CO120" s="515">
        <f t="shared" si="317"/>
        <v>129.4789788176713</v>
      </c>
      <c r="CP120" s="515">
        <f t="shared" si="318"/>
        <v>157.35683927572882</v>
      </c>
      <c r="CQ120" s="516">
        <f t="shared" si="319"/>
        <v>184.33635251562572</v>
      </c>
      <c r="CR120" s="515">
        <f t="shared" si="320"/>
        <v>0</v>
      </c>
      <c r="CS120" s="515">
        <f t="shared" si="321"/>
        <v>4.1027020714285714</v>
      </c>
      <c r="CT120" s="515">
        <f t="shared" si="322"/>
        <v>12.05731350647596</v>
      </c>
      <c r="CU120" s="515">
        <f t="shared" si="323"/>
        <v>19.525670149769649</v>
      </c>
      <c r="CV120" s="515">
        <f t="shared" si="324"/>
        <v>26.537496108443481</v>
      </c>
      <c r="CW120" s="515">
        <f t="shared" si="325"/>
        <v>29.301987876730095</v>
      </c>
      <c r="CX120" s="515">
        <f t="shared" si="326"/>
        <v>35.495280081455157</v>
      </c>
      <c r="CY120" s="515">
        <f t="shared" si="327"/>
        <v>41.463250009388844</v>
      </c>
      <c r="CZ120" s="515">
        <f t="shared" si="328"/>
        <v>47.214095259924207</v>
      </c>
      <c r="DA120" s="515">
        <f t="shared" si="329"/>
        <v>52.755715190146589</v>
      </c>
      <c r="DB120" s="515">
        <f t="shared" si="330"/>
        <v>52.63963141887578</v>
      </c>
      <c r="DC120" s="515">
        <f t="shared" si="331"/>
        <v>58.154155950421313</v>
      </c>
      <c r="DD120" s="515">
        <f t="shared" si="332"/>
        <v>63.557314662290089</v>
      </c>
      <c r="DE120" s="515">
        <f t="shared" si="333"/>
        <v>68.851356587145077</v>
      </c>
      <c r="DF120" s="515">
        <f t="shared" si="334"/>
        <v>74.038485338435976</v>
      </c>
      <c r="DG120" s="515">
        <f t="shared" si="335"/>
        <v>84.818108798453011</v>
      </c>
      <c r="DH120" s="515">
        <f t="shared" si="336"/>
        <v>114.24146644956778</v>
      </c>
      <c r="DI120" s="515">
        <f t="shared" si="337"/>
        <v>142.50957070946356</v>
      </c>
      <c r="DJ120" s="515">
        <f t="shared" si="338"/>
        <v>169.66778045300939</v>
      </c>
      <c r="DK120" s="516">
        <f t="shared" si="339"/>
        <v>195.75967362325005</v>
      </c>
      <c r="DL120" s="515">
        <f t="shared" si="340"/>
        <v>0</v>
      </c>
      <c r="DM120" s="515">
        <f t="shared" si="341"/>
        <v>4.0109194285714276</v>
      </c>
      <c r="DN120" s="515">
        <f t="shared" si="342"/>
        <v>11.805238397944827</v>
      </c>
      <c r="DO120" s="515">
        <f t="shared" si="343"/>
        <v>19.157423684821691</v>
      </c>
      <c r="DP120" s="515">
        <f t="shared" si="344"/>
        <v>26.092555375604192</v>
      </c>
      <c r="DQ120" s="515">
        <f t="shared" si="345"/>
        <v>28.916333951586701</v>
      </c>
      <c r="DR120" s="515">
        <f t="shared" si="346"/>
        <v>35.21844255492924</v>
      </c>
      <c r="DS120" s="515">
        <f t="shared" si="347"/>
        <v>41.344928696596213</v>
      </c>
      <c r="DT120" s="515">
        <f t="shared" si="348"/>
        <v>47.300686492348916</v>
      </c>
      <c r="DU120" s="515">
        <f t="shared" si="349"/>
        <v>53.090473672381229</v>
      </c>
      <c r="DV120" s="515">
        <f t="shared" si="350"/>
        <v>53.586384155508995</v>
      </c>
      <c r="DW120" s="515">
        <f t="shared" si="351"/>
        <v>59.266728071196326</v>
      </c>
      <c r="DX120" s="515">
        <f t="shared" si="352"/>
        <v>64.861602391018252</v>
      </c>
      <c r="DY120" s="515">
        <f t="shared" si="353"/>
        <v>70.372293137780034</v>
      </c>
      <c r="DZ120" s="515">
        <f t="shared" si="354"/>
        <v>75.800066984076665</v>
      </c>
      <c r="EA120" s="515">
        <f t="shared" si="355"/>
        <v>87.195119187061294</v>
      </c>
      <c r="EB120" s="515">
        <f t="shared" si="356"/>
        <v>116.96040793062295</v>
      </c>
      <c r="EC120" s="515">
        <f t="shared" si="357"/>
        <v>145.76652821931856</v>
      </c>
      <c r="ED120" s="515">
        <f t="shared" si="358"/>
        <v>173.64438867737607</v>
      </c>
      <c r="EE120" s="516">
        <f t="shared" si="359"/>
        <v>200.62390191727297</v>
      </c>
      <c r="EF120" s="276">
        <f t="shared" si="360"/>
        <v>0</v>
      </c>
      <c r="EG120" s="276">
        <f t="shared" si="361"/>
        <v>0.25079270780975371</v>
      </c>
      <c r="EH120" s="276">
        <f t="shared" si="362"/>
        <v>0.73704749956345161</v>
      </c>
      <c r="EI120" s="276">
        <f t="shared" si="363"/>
        <v>1.1935781841833075</v>
      </c>
      <c r="EJ120" s="276">
        <f t="shared" si="364"/>
        <v>1.6222017567095508</v>
      </c>
      <c r="EK120" s="276">
        <f t="shared" si="365"/>
        <v>1.0660550809892233</v>
      </c>
      <c r="EL120" s="276">
        <f t="shared" si="366"/>
        <v>1.2913773577805985</v>
      </c>
      <c r="EM120" s="276">
        <f t="shared" si="367"/>
        <v>1.5085020351789216</v>
      </c>
      <c r="EN120" s="276">
        <f t="shared" si="368"/>
        <v>1.7177273554919035</v>
      </c>
      <c r="EO120" s="276">
        <f t="shared" si="369"/>
        <v>1.9193407104757896</v>
      </c>
      <c r="EP120" s="276">
        <f t="shared" si="370"/>
        <v>1.0630573255973259</v>
      </c>
      <c r="EQ120" s="276">
        <f t="shared" si="371"/>
        <v>1.1744231452740863</v>
      </c>
      <c r="ER120" s="276">
        <f t="shared" si="372"/>
        <v>1.2835399322878618</v>
      </c>
      <c r="ES120" s="276">
        <f t="shared" si="373"/>
        <v>1.3904531058519607</v>
      </c>
      <c r="ET120" s="276">
        <f t="shared" si="374"/>
        <v>1.495207167938706</v>
      </c>
      <c r="EU120" s="276">
        <f t="shared" si="375"/>
        <v>3.3302252240570085</v>
      </c>
      <c r="EV120" s="276">
        <f t="shared" si="376"/>
        <v>4.485478615275988</v>
      </c>
      <c r="EW120" s="276">
        <f t="shared" si="377"/>
        <v>5.5953731316259603</v>
      </c>
      <c r="EX120" s="276">
        <f t="shared" si="378"/>
        <v>6.6616897049310788</v>
      </c>
      <c r="EY120" s="277">
        <f t="shared" si="379"/>
        <v>7.6861393420411321</v>
      </c>
      <c r="EZ120" s="276">
        <f t="shared" si="380"/>
        <v>0</v>
      </c>
      <c r="FA120" s="276">
        <f t="shared" si="381"/>
        <v>0.22751988776945611</v>
      </c>
      <c r="FB120" s="276">
        <f t="shared" si="382"/>
        <v>0.66965357026599004</v>
      </c>
      <c r="FC120" s="276">
        <f t="shared" si="383"/>
        <v>1.0867071663603554</v>
      </c>
      <c r="FD120" s="276">
        <f t="shared" si="384"/>
        <v>1.48010334697504</v>
      </c>
      <c r="FE120" s="276">
        <f t="shared" si="385"/>
        <v>0.80581882522888981</v>
      </c>
      <c r="FF120" s="276">
        <f t="shared" si="386"/>
        <v>0.98144128690445454</v>
      </c>
      <c r="FG120" s="276">
        <f t="shared" si="387"/>
        <v>1.1521696328187283</v>
      </c>
      <c r="FH120" s="276">
        <f t="shared" si="388"/>
        <v>1.3181402485391178</v>
      </c>
      <c r="FI120" s="276">
        <f t="shared" si="389"/>
        <v>1.4794857189417694</v>
      </c>
      <c r="FJ120" s="276">
        <f t="shared" si="390"/>
        <v>0.80629037002695447</v>
      </c>
      <c r="FK120" s="276">
        <f t="shared" si="391"/>
        <v>0.89175996589236328</v>
      </c>
      <c r="FL120" s="276">
        <f t="shared" si="392"/>
        <v>0.97594353895249408</v>
      </c>
      <c r="FM120" s="276">
        <f t="shared" si="393"/>
        <v>1.0588604394176635</v>
      </c>
      <c r="FN120" s="276">
        <f t="shared" si="394"/>
        <v>1.1405297263442236</v>
      </c>
      <c r="FO120" s="276">
        <f t="shared" si="395"/>
        <v>2.8098100597328592</v>
      </c>
      <c r="FP120" s="276">
        <f t="shared" si="396"/>
        <v>3.7689785145988877</v>
      </c>
      <c r="FQ120" s="276">
        <f t="shared" si="397"/>
        <v>4.6972383452370021</v>
      </c>
      <c r="FR120" s="276">
        <f t="shared" si="398"/>
        <v>5.5955855633976075</v>
      </c>
      <c r="FS120" s="277">
        <f t="shared" si="399"/>
        <v>6.4649840849539268</v>
      </c>
      <c r="FT120" s="74">
        <f>SUM($EF120:EF120)</f>
        <v>0</v>
      </c>
      <c r="FU120" s="276">
        <f>SUM($EF120:EG120)</f>
        <v>0.25079270780975371</v>
      </c>
      <c r="FV120" s="276">
        <f>SUM($EF120:EH120)</f>
        <v>0.98784020737320533</v>
      </c>
      <c r="FW120" s="276">
        <f>SUM($EF120:EI120)</f>
        <v>2.1814183915565128</v>
      </c>
      <c r="FX120" s="276">
        <f>SUM($EF120:EJ120)</f>
        <v>3.8036201482660639</v>
      </c>
      <c r="FY120" s="276">
        <f>SUM($EF120:EK120)</f>
        <v>4.8696752292552876</v>
      </c>
      <c r="FZ120" s="276">
        <f>SUM($EF120:EL120)</f>
        <v>6.1610525870358863</v>
      </c>
      <c r="GA120" s="276">
        <f>SUM($EF120:EM120)</f>
        <v>7.6695546222148074</v>
      </c>
      <c r="GB120" s="276">
        <f>SUM($EF120:EN120)</f>
        <v>9.38728197770671</v>
      </c>
      <c r="GC120" s="276">
        <f>SUM($EF120:EO120)</f>
        <v>11.3066226881825</v>
      </c>
      <c r="GD120" s="276">
        <f>SUM($EF120:EP120)</f>
        <v>12.369680013779826</v>
      </c>
      <c r="GE120" s="276">
        <f>SUM($EF120:EQ120)</f>
        <v>13.544103159053913</v>
      </c>
      <c r="GF120" s="276">
        <f>SUM($EF120:ER120)</f>
        <v>14.827643091341775</v>
      </c>
      <c r="GG120" s="276">
        <f>SUM($EF120:ES120)</f>
        <v>16.218096197193734</v>
      </c>
      <c r="GH120" s="276">
        <f>SUM($EF120:ET120)</f>
        <v>17.71330336513244</v>
      </c>
      <c r="GI120" s="276">
        <f>SUM($EF120:EU120)</f>
        <v>21.043528589189449</v>
      </c>
      <c r="GJ120" s="276">
        <f>SUM($EF120:EV120)</f>
        <v>25.529007204465437</v>
      </c>
      <c r="GK120" s="276">
        <f>SUM($EF120:EW120)</f>
        <v>31.124380336091399</v>
      </c>
      <c r="GL120" s="276">
        <f>SUM($EF120:EX120)</f>
        <v>37.786070041022477</v>
      </c>
      <c r="GM120" s="276">
        <f>SUM($EF120:EY120)</f>
        <v>45.472209383063607</v>
      </c>
      <c r="GN120" s="74">
        <f>SUM($EZ120:EZ120)</f>
        <v>0</v>
      </c>
      <c r="GO120" s="276">
        <f>SUM($EZ120:FA120)</f>
        <v>0.22751988776945611</v>
      </c>
      <c r="GP120" s="276">
        <f>SUM($EZ120:FB120)</f>
        <v>0.89717345803544613</v>
      </c>
      <c r="GQ120" s="276">
        <f>SUM($EZ120:FC120)</f>
        <v>1.9838806243958014</v>
      </c>
      <c r="GR120" s="276">
        <f>SUM($EZ120:FD120)</f>
        <v>3.4639839713708414</v>
      </c>
      <c r="GS120" s="276">
        <f>SUM($EZ120:FE120)</f>
        <v>4.2698027965997314</v>
      </c>
      <c r="GT120" s="276">
        <f>SUM($EZ120:FF120)</f>
        <v>5.2512440835041856</v>
      </c>
      <c r="GU120" s="276">
        <f>SUM($EZ120:FG120)</f>
        <v>6.4034137163229143</v>
      </c>
      <c r="GV120" s="276">
        <f>SUM($EZ120:FH120)</f>
        <v>7.7215539648620322</v>
      </c>
      <c r="GW120" s="276">
        <f>SUM($EZ120:FI120)</f>
        <v>9.2010396838038009</v>
      </c>
      <c r="GX120" s="276">
        <f>SUM($EZ120:FJ120)</f>
        <v>10.007330053830755</v>
      </c>
      <c r="GY120" s="276">
        <f>SUM($EZ120:FK120)</f>
        <v>10.899090019723118</v>
      </c>
      <c r="GZ120" s="276">
        <f>SUM($EZ120:FL120)</f>
        <v>11.875033558675613</v>
      </c>
      <c r="HA120" s="276">
        <f>SUM($EZ120:FM120)</f>
        <v>12.933893998093277</v>
      </c>
      <c r="HB120" s="276">
        <f>SUM($EZ120:FN120)</f>
        <v>14.0744237244375</v>
      </c>
      <c r="HC120" s="276">
        <f>SUM($EZ120:FO120)</f>
        <v>16.884233784170359</v>
      </c>
      <c r="HD120" s="276">
        <f>SUM($EZ120:FP120)</f>
        <v>20.653212298769247</v>
      </c>
      <c r="HE120" s="276">
        <f>SUM($EZ120:FQ120)</f>
        <v>25.350450644006251</v>
      </c>
      <c r="HF120" s="276">
        <f>SUM($EZ120:FR120)</f>
        <v>30.946036207403857</v>
      </c>
      <c r="HG120" s="277">
        <f>SUM($EZ120:FS120)</f>
        <v>37.411020292357783</v>
      </c>
      <c r="HH120" s="74">
        <f t="shared" si="644"/>
        <v>0</v>
      </c>
      <c r="HI120" s="276">
        <f t="shared" si="400"/>
        <v>7.9546114350473891</v>
      </c>
      <c r="HJ120" s="276">
        <f t="shared" si="401"/>
        <v>15.422968078341079</v>
      </c>
      <c r="HK120" s="276">
        <f t="shared" si="402"/>
        <v>22.43479403701491</v>
      </c>
      <c r="HL120" s="276">
        <f t="shared" si="403"/>
        <v>29.017996423162501</v>
      </c>
      <c r="HM120" s="276">
        <f t="shared" si="404"/>
        <v>31.865606438598014</v>
      </c>
      <c r="HN120" s="276">
        <f t="shared" si="405"/>
        <v>37.833576366531702</v>
      </c>
      <c r="HO120" s="276">
        <f t="shared" si="406"/>
        <v>43.584421617067065</v>
      </c>
      <c r="HP120" s="276">
        <f t="shared" si="407"/>
        <v>49.126041547289446</v>
      </c>
      <c r="HQ120" s="276">
        <f t="shared" si="408"/>
        <v>54.466048122527944</v>
      </c>
      <c r="HR120" s="276">
        <f t="shared" si="409"/>
        <v>54.865365021849883</v>
      </c>
      <c r="HS120" s="276">
        <f t="shared" si="410"/>
        <v>60.268523733718659</v>
      </c>
      <c r="HT120" s="276">
        <f t="shared" si="411"/>
        <v>65.562565658573646</v>
      </c>
      <c r="HU120" s="276">
        <f t="shared" si="412"/>
        <v>70.749694409864546</v>
      </c>
      <c r="HV120" s="276">
        <f t="shared" si="413"/>
        <v>75.832069099068704</v>
      </c>
      <c r="HW120" s="276">
        <f t="shared" si="414"/>
        <v>97.864675011981902</v>
      </c>
      <c r="HX120" s="276">
        <f t="shared" si="415"/>
        <v>126.13277927187768</v>
      </c>
      <c r="HY120" s="276">
        <f t="shared" si="416"/>
        <v>153.29098901542349</v>
      </c>
      <c r="HZ120" s="276">
        <f t="shared" si="417"/>
        <v>179.38288218566416</v>
      </c>
      <c r="IA120" s="277">
        <f t="shared" si="418"/>
        <v>204.45032571879477</v>
      </c>
      <c r="IB120" s="276">
        <f t="shared" si="419"/>
        <v>0</v>
      </c>
      <c r="IC120" s="276">
        <f t="shared" si="420"/>
        <v>7.794318969373399</v>
      </c>
      <c r="ID120" s="276">
        <f t="shared" si="421"/>
        <v>15.146504256250264</v>
      </c>
      <c r="IE120" s="276">
        <f t="shared" si="422"/>
        <v>22.081635947032765</v>
      </c>
      <c r="IF120" s="276">
        <f t="shared" si="423"/>
        <v>28.62337145720058</v>
      </c>
      <c r="IG120" s="276">
        <f t="shared" si="424"/>
        <v>31.664478840643525</v>
      </c>
      <c r="IH120" s="276">
        <f t="shared" si="425"/>
        <v>37.790964982310498</v>
      </c>
      <c r="II120" s="276">
        <f t="shared" si="426"/>
        <v>43.746722778063202</v>
      </c>
      <c r="IJ120" s="276">
        <f t="shared" si="427"/>
        <v>49.536509958095515</v>
      </c>
      <c r="IK120" s="276">
        <f t="shared" si="428"/>
        <v>55.164951667725177</v>
      </c>
      <c r="IL120" s="276">
        <f t="shared" si="429"/>
        <v>56.023410928339182</v>
      </c>
      <c r="IM120" s="276">
        <f t="shared" si="430"/>
        <v>61.618285248161108</v>
      </c>
      <c r="IN120" s="276">
        <f t="shared" si="431"/>
        <v>67.128975994922897</v>
      </c>
      <c r="IO120" s="276">
        <f t="shared" si="432"/>
        <v>72.556749841219528</v>
      </c>
      <c r="IP120" s="276">
        <f t="shared" si="433"/>
        <v>77.90285440058959</v>
      </c>
      <c r="IQ120" s="276">
        <f t="shared" si="434"/>
        <v>100.67285852897569</v>
      </c>
      <c r="IR120" s="276">
        <f t="shared" si="435"/>
        <v>129.4789788176713</v>
      </c>
      <c r="IS120" s="276">
        <f t="shared" si="436"/>
        <v>157.35683927572882</v>
      </c>
      <c r="IT120" s="276">
        <f t="shared" si="437"/>
        <v>184.33635251562572</v>
      </c>
      <c r="IU120" s="277">
        <f t="shared" si="438"/>
        <v>210.4464672339663</v>
      </c>
      <c r="IV120" s="74">
        <f t="shared" si="261"/>
        <v>2.8355476972738378</v>
      </c>
      <c r="IW120" s="275">
        <f t="shared" si="262"/>
        <v>10.758401976335772</v>
      </c>
      <c r="IX120" s="275">
        <f t="shared" si="263"/>
        <v>18.415398333001622</v>
      </c>
      <c r="IY120" s="275">
        <f t="shared" si="264"/>
        <v>45.034013257434601</v>
      </c>
      <c r="IZ120" s="275">
        <f t="shared" si="265"/>
        <v>10.669782668870411</v>
      </c>
      <c r="JA120" s="275">
        <f t="shared" si="266"/>
        <v>19.260840316011461</v>
      </c>
      <c r="JB120" s="74">
        <f t="shared" si="267"/>
        <v>2.8529652273777404</v>
      </c>
      <c r="JC120" s="275">
        <f t="shared" si="268"/>
        <v>11.015996209652389</v>
      </c>
      <c r="JD120" s="275">
        <f t="shared" si="269"/>
        <v>19.114381866140825</v>
      </c>
      <c r="JE120" s="275">
        <f t="shared" si="270"/>
        <v>46.548467550854944</v>
      </c>
      <c r="JF120" s="275">
        <f t="shared" si="271"/>
        <v>10.994447767723651</v>
      </c>
      <c r="JG120" s="275">
        <f t="shared" si="272"/>
        <v>19.882952713506477</v>
      </c>
      <c r="JH120" s="524">
        <f t="shared" si="273"/>
        <v>576.83780252836459</v>
      </c>
      <c r="JI120" s="525">
        <f t="shared" si="274"/>
        <v>1269.9549495531428</v>
      </c>
      <c r="JJ120" s="524">
        <f t="shared" si="275"/>
        <v>583.78686513214598</v>
      </c>
      <c r="JK120" s="525">
        <f t="shared" si="276"/>
        <v>1296.3089127798376</v>
      </c>
      <c r="JL120" s="524">
        <f t="shared" si="277"/>
        <v>1160.6246676605106</v>
      </c>
      <c r="JM120" s="525">
        <f t="shared" si="278"/>
        <v>2566.2638623329804</v>
      </c>
      <c r="JN120" s="7">
        <f t="shared" si="439"/>
        <v>31.787727089569941</v>
      </c>
      <c r="JO120" s="7">
        <f t="shared" si="440"/>
        <v>82.88322967542139</v>
      </c>
    </row>
    <row r="121" spans="1:275" s="3" customFormat="1" ht="13.5" customHeight="1" x14ac:dyDescent="0.2">
      <c r="A121" s="3" t="str">
        <f>'2021 estimates'!B121</f>
        <v>Malawi</v>
      </c>
      <c r="B121" s="3" t="str">
        <f>VLOOKUP(A121,'2021 estimates'!$B$4:$C$218,2)</f>
        <v>AFR</v>
      </c>
      <c r="C121" s="371" t="str">
        <f>VLOOKUP(A121,'2021 estimates'!$B$4:$F$218,4,FALSE)</f>
        <v>Sub-Saharan Africa</v>
      </c>
      <c r="D121" s="695">
        <f>'2021 estimates'!Q121</f>
        <v>30.911809763488201</v>
      </c>
      <c r="E121" s="4">
        <f>'2021 estimates'!R121</f>
        <v>12.929055845901505</v>
      </c>
      <c r="F121" s="47">
        <f>1000*'2021 estimates'!G121/5</f>
        <v>300632.2</v>
      </c>
      <c r="G121" s="47">
        <f t="shared" si="279"/>
        <v>300632.2</v>
      </c>
      <c r="H121" s="47">
        <f>1000*'2021 estimates'!H121/5</f>
        <v>279105.8</v>
      </c>
      <c r="I121" s="47">
        <f>1000*'2021 estimates'!I121/5</f>
        <v>262359.40000000002</v>
      </c>
      <c r="J121" s="47">
        <f>1000*'2021 estimates'!J121/5</f>
        <v>225160.8</v>
      </c>
      <c r="K121" s="47">
        <f>1000*'2021 estimates'!K121/5</f>
        <v>294711.2</v>
      </c>
      <c r="L121" s="73">
        <f t="shared" si="280"/>
        <v>294711.2</v>
      </c>
      <c r="M121" s="47">
        <f>1000*'2021 estimates'!L121/5</f>
        <v>273867.40000000002</v>
      </c>
      <c r="N121" s="47">
        <f>1000*'2021 estimates'!M121/5</f>
        <v>259634.4</v>
      </c>
      <c r="O121" s="47">
        <f>1000*'2021 estimates'!N121/5</f>
        <v>224942.8</v>
      </c>
      <c r="P121" s="22">
        <v>0</v>
      </c>
      <c r="Q121" s="124">
        <f>IF('2021 estimates'!AD121&lt;&gt;"",'2021 estimates'!AD121*5/4,IF('2021 estimates'!AL121&lt;&gt;"",'2021 estimates'!AL121*15/14,'2021 estimates'!AN121*15/14))/100000</f>
        <v>1.9285714285714285E-5</v>
      </c>
      <c r="R121" s="124">
        <f>IF('2021 estimates'!AE121&lt;&gt;"",'2021 estimates'!AE121,IF('2021 estimates'!AL121&lt;&gt;"",'2021 estimates'!AL121*15/14,'2021 estimates'!AN121*15/14))/100000</f>
        <v>1.9285714285714285E-5</v>
      </c>
      <c r="S121" s="124">
        <f>IF('2021 estimates'!AF121&lt;&gt;"",'2021 estimates'!AF121,IF('2021 estimates'!AL121&lt;&gt;"",'2021 estimates'!AL121*15/14,'2021 estimates'!AN121*15/14))/100000</f>
        <v>1.9285714285714285E-5</v>
      </c>
      <c r="T121" s="124">
        <f>IF('2021 estimates'!AG121&lt;&gt;"",'2021 estimates'!AG121,'2021 estimates'!$AP121)/100000</f>
        <v>1.064051936790591E-4</v>
      </c>
      <c r="U121" s="22">
        <v>0</v>
      </c>
      <c r="V121" s="124">
        <f>IF('2021 estimates'!AH121&lt;&gt;"",'2021 estimates'!AH121*5/4,IF('2021 estimates'!AM121&lt;&gt;"",'2021 estimates'!AM121*15/14,'2021 estimates'!AN121*15/14))/100000</f>
        <v>1.9285714285714285E-5</v>
      </c>
      <c r="W121" s="124">
        <f>IF('2021 estimates'!AI121&lt;&gt;"",'2021 estimates'!AI121,IF('2021 estimates'!AM121&lt;&gt;"",'2021 estimates'!AM121*15/14,'2021 estimates'!AN121*15/14))/100000</f>
        <v>1.9285714285714285E-5</v>
      </c>
      <c r="X121" s="124">
        <f>IF('2021 estimates'!AJ121&lt;&gt;"",'2021 estimates'!AJ121,IF('2021 estimates'!AM121&lt;&gt;"",'2021 estimates'!AM121*15/14,'2021 estimates'!AN121*15/14))/100000</f>
        <v>1.9285714285714285E-5</v>
      </c>
      <c r="Y121" s="124">
        <f>IF('2021 estimates'!AK121&lt;&gt;"",'2021 estimates'!AK121,'2021 estimates'!$AQ121)/100000</f>
        <v>1.064051936790591E-4</v>
      </c>
      <c r="Z121" s="81">
        <f>VLOOKUP($A121,'Mortality-WHO Global Health Obs'!$B$3:$Q$218,7,FALSE)</f>
        <v>4.691E-2</v>
      </c>
      <c r="AA121" s="82">
        <f>VLOOKUP($A121,'Mortality-WHO Global Health Obs'!$B$3:$Q$218,9,FALSE)</f>
        <v>4.6100000000000004E-3</v>
      </c>
      <c r="AB121" s="82">
        <f>VLOOKUP($A121,'Mortality-WHO Global Health Obs'!$B$3:$Q$218,11,FALSE)</f>
        <v>1.58E-3</v>
      </c>
      <c r="AC121" s="82">
        <f>VLOOKUP($A121,'Mortality-WHO Global Health Obs'!$B$3:$Q$218,13,FALSE)</f>
        <v>1.49E-3</v>
      </c>
      <c r="AD121" s="82">
        <f>VLOOKUP($A121,'Mortality-WHO Global Health Obs'!$B$3:$Q$218,15,FALSE)</f>
        <v>2.2399999999999998E-3</v>
      </c>
      <c r="AE121" s="81">
        <f>VLOOKUP($A121,'Mortality-WHO Global Health Obs'!$B$3:$Q$218,8,FALSE)</f>
        <v>3.9039999999999998E-2</v>
      </c>
      <c r="AF121" s="82">
        <f>VLOOKUP($A121,'Mortality-WHO Global Health Obs'!$B$3:$Q$218,10,FALSE)</f>
        <v>4.1700000000000001E-3</v>
      </c>
      <c r="AG121" s="82">
        <f>VLOOKUP($A121,'Mortality-WHO Global Health Obs'!$B$3:$Q$218,12,FALSE)</f>
        <v>1.2099999999999999E-3</v>
      </c>
      <c r="AH121" s="82">
        <f>VLOOKUP($A121,'Mortality-WHO Global Health Obs'!$B$3:$Q$218,14,FALSE)</f>
        <v>1.16E-3</v>
      </c>
      <c r="AI121" s="82">
        <f>VLOOKUP($A121,'Mortality-WHO Global Health Obs'!$B$3:$Q$218,16,FALSE)</f>
        <v>1.65E-3</v>
      </c>
      <c r="AJ121" s="81">
        <f t="shared" ref="AJ121:AN170" si="849">Z121*$E121</f>
        <v>0.60650200973123958</v>
      </c>
      <c r="AK121" s="82">
        <f t="shared" si="849"/>
        <v>5.9602947449605946E-2</v>
      </c>
      <c r="AL121" s="82">
        <f t="shared" si="849"/>
        <v>2.0427908236524378E-2</v>
      </c>
      <c r="AM121" s="82">
        <f t="shared" si="849"/>
        <v>1.9264293210393243E-2</v>
      </c>
      <c r="AN121" s="82">
        <f t="shared" si="849"/>
        <v>2.8961085094819369E-2</v>
      </c>
      <c r="AO121" s="81">
        <f t="shared" si="848"/>
        <v>0.50475034022399479</v>
      </c>
      <c r="AP121" s="82">
        <f t="shared" si="848"/>
        <v>5.3914162877409279E-2</v>
      </c>
      <c r="AQ121" s="82">
        <f t="shared" si="848"/>
        <v>1.5644157573540821E-2</v>
      </c>
      <c r="AR121" s="82">
        <f t="shared" si="848"/>
        <v>1.4997704781245746E-2</v>
      </c>
      <c r="AS121" s="82">
        <f t="shared" si="848"/>
        <v>2.1332942145737485E-2</v>
      </c>
      <c r="AT121" s="272">
        <f t="shared" si="258"/>
        <v>0</v>
      </c>
      <c r="AU121" s="266">
        <f t="shared" si="248"/>
        <v>5.7979067142857144</v>
      </c>
      <c r="AV121" s="266">
        <f t="shared" si="249"/>
        <v>5.3827547142857135</v>
      </c>
      <c r="AW121" s="266">
        <f t="shared" si="250"/>
        <v>5.0597884285714292</v>
      </c>
      <c r="AX121" s="266">
        <f t="shared" si="251"/>
        <v>23.958278532931889</v>
      </c>
      <c r="AY121" s="272">
        <f t="shared" si="259"/>
        <v>0</v>
      </c>
      <c r="AZ121" s="266">
        <f t="shared" si="252"/>
        <v>5.6837160000000004</v>
      </c>
      <c r="BA121" s="266">
        <f t="shared" si="253"/>
        <v>5.2817284285714292</v>
      </c>
      <c r="BB121" s="266">
        <f t="shared" si="254"/>
        <v>5.0072348571428567</v>
      </c>
      <c r="BC121" s="266">
        <f t="shared" si="255"/>
        <v>23.935082200709854</v>
      </c>
      <c r="BD121" s="74">
        <f t="shared" si="260"/>
        <v>0</v>
      </c>
      <c r="BE121" s="515">
        <f t="shared" si="282"/>
        <v>0</v>
      </c>
      <c r="BF121" s="515">
        <f t="shared" si="283"/>
        <v>5.6301690343047071</v>
      </c>
      <c r="BG121" s="515">
        <f t="shared" si="284"/>
        <v>10.934568256070603</v>
      </c>
      <c r="BH121" s="515">
        <f t="shared" si="285"/>
        <v>15.932047182979121</v>
      </c>
      <c r="BI121" s="515">
        <f t="shared" si="286"/>
        <v>19.162436672074303</v>
      </c>
      <c r="BJ121" s="515">
        <f t="shared" si="287"/>
        <v>24.103292579791617</v>
      </c>
      <c r="BK121" s="515">
        <f t="shared" si="288"/>
        <v>28.944241060543199</v>
      </c>
      <c r="BL121" s="515">
        <f t="shared" si="289"/>
        <v>33.687302309645275</v>
      </c>
      <c r="BM121" s="515">
        <f t="shared" si="290"/>
        <v>38.334455672707094</v>
      </c>
      <c r="BN121" s="515">
        <f t="shared" si="291"/>
        <v>40.314374052975786</v>
      </c>
      <c r="BO121" s="515">
        <f t="shared" si="292"/>
        <v>44.556697161909106</v>
      </c>
      <c r="BP121" s="515">
        <f t="shared" si="293"/>
        <v>48.718077074552568</v>
      </c>
      <c r="BQ121" s="515">
        <f t="shared" si="294"/>
        <v>52.800058180821175</v>
      </c>
      <c r="BR121" s="515">
        <f t="shared" si="295"/>
        <v>56.804155403789984</v>
      </c>
      <c r="BS121" s="515">
        <f t="shared" si="296"/>
        <v>52.120995107007872</v>
      </c>
      <c r="BT121" s="515">
        <f t="shared" si="297"/>
        <v>74.249488368961494</v>
      </c>
      <c r="BU121" s="515">
        <f t="shared" si="298"/>
        <v>95.746307587866298</v>
      </c>
      <c r="BV121" s="515">
        <f t="shared" si="299"/>
        <v>116.62948436180437</v>
      </c>
      <c r="BW121" s="516">
        <f t="shared" si="300"/>
        <v>136.91653556368749</v>
      </c>
      <c r="BX121" s="515">
        <v>0</v>
      </c>
      <c r="BY121" s="515">
        <f t="shared" si="301"/>
        <v>0</v>
      </c>
      <c r="BZ121" s="515">
        <f t="shared" si="302"/>
        <v>5.5345566349021782</v>
      </c>
      <c r="CA121" s="515">
        <f t="shared" si="303"/>
        <v>10.778623402344424</v>
      </c>
      <c r="CB121" s="515">
        <f t="shared" si="304"/>
        <v>15.747447117684043</v>
      </c>
      <c r="CC121" s="515">
        <f t="shared" si="305"/>
        <v>19.008736601015418</v>
      </c>
      <c r="CD121" s="515">
        <f t="shared" si="306"/>
        <v>23.954410759792509</v>
      </c>
      <c r="CE121" s="515">
        <f t="shared" si="307"/>
        <v>28.823316070393243</v>
      </c>
      <c r="CF121" s="515">
        <f t="shared" si="308"/>
        <v>33.616644171381168</v>
      </c>
      <c r="CG121" s="515">
        <f t="shared" si="309"/>
        <v>38.335568204201522</v>
      </c>
      <c r="CH121" s="515">
        <f t="shared" si="310"/>
        <v>40.747490440997666</v>
      </c>
      <c r="CI121" s="515">
        <f t="shared" si="311"/>
        <v>45.110897984861097</v>
      </c>
      <c r="CJ121" s="515">
        <f t="shared" si="312"/>
        <v>49.409352719557639</v>
      </c>
      <c r="CK121" s="515">
        <f t="shared" si="313"/>
        <v>53.643821519571567</v>
      </c>
      <c r="CL121" s="515">
        <f t="shared" si="314"/>
        <v>57.815256866687598</v>
      </c>
      <c r="CM121" s="515">
        <f t="shared" si="315"/>
        <v>53.65041093361053</v>
      </c>
      <c r="CN121" s="515">
        <f t="shared" si="316"/>
        <v>76.200494730292675</v>
      </c>
      <c r="CO121" s="515">
        <f t="shared" si="317"/>
        <v>98.27461380846411</v>
      </c>
      <c r="CP121" s="515">
        <f t="shared" si="318"/>
        <v>119.88281435754521</v>
      </c>
      <c r="CQ121" s="516">
        <f t="shared" si="319"/>
        <v>141.03493052199178</v>
      </c>
      <c r="CR121" s="515">
        <f t="shared" si="320"/>
        <v>0</v>
      </c>
      <c r="CS121" s="515">
        <f t="shared" si="321"/>
        <v>2.8989533571428572</v>
      </c>
      <c r="CT121" s="515">
        <f t="shared" si="322"/>
        <v>8.5291223914475651</v>
      </c>
      <c r="CU121" s="515">
        <f t="shared" si="323"/>
        <v>13.83352161321346</v>
      </c>
      <c r="CV121" s="515">
        <f t="shared" si="324"/>
        <v>18.831000540121977</v>
      </c>
      <c r="CW121" s="515">
        <f t="shared" si="325"/>
        <v>21.853814029217162</v>
      </c>
      <c r="CX121" s="515">
        <f t="shared" si="326"/>
        <v>26.794669936934476</v>
      </c>
      <c r="CY121" s="515">
        <f t="shared" si="327"/>
        <v>31.635618417686054</v>
      </c>
      <c r="CZ121" s="515">
        <f t="shared" si="328"/>
        <v>36.37867966678813</v>
      </c>
      <c r="DA121" s="515">
        <f t="shared" si="329"/>
        <v>41.025833029849949</v>
      </c>
      <c r="DB121" s="515">
        <f t="shared" si="330"/>
        <v>42.844268267261498</v>
      </c>
      <c r="DC121" s="515">
        <f t="shared" si="331"/>
        <v>47.086591376194818</v>
      </c>
      <c r="DD121" s="515">
        <f t="shared" si="332"/>
        <v>51.247971288838279</v>
      </c>
      <c r="DE121" s="515">
        <f t="shared" si="333"/>
        <v>55.329952395106886</v>
      </c>
      <c r="DF121" s="515">
        <f t="shared" si="334"/>
        <v>59.334049618075696</v>
      </c>
      <c r="DG121" s="515">
        <f t="shared" si="335"/>
        <v>64.100134373473821</v>
      </c>
      <c r="DH121" s="515">
        <f t="shared" si="336"/>
        <v>86.228627635427443</v>
      </c>
      <c r="DI121" s="515">
        <f t="shared" si="337"/>
        <v>107.72544685433225</v>
      </c>
      <c r="DJ121" s="515">
        <f t="shared" si="338"/>
        <v>128.60862362827032</v>
      </c>
      <c r="DK121" s="516">
        <f t="shared" si="339"/>
        <v>148.89567483015344</v>
      </c>
      <c r="DL121" s="515">
        <f t="shared" si="340"/>
        <v>0</v>
      </c>
      <c r="DM121" s="515">
        <f t="shared" si="341"/>
        <v>2.8418580000000002</v>
      </c>
      <c r="DN121" s="515">
        <f t="shared" si="342"/>
        <v>8.3764146349021793</v>
      </c>
      <c r="DO121" s="515">
        <f t="shared" si="343"/>
        <v>13.620481402344424</v>
      </c>
      <c r="DP121" s="515">
        <f t="shared" si="344"/>
        <v>18.589305117684042</v>
      </c>
      <c r="DQ121" s="515">
        <f t="shared" si="345"/>
        <v>21.649600815301131</v>
      </c>
      <c r="DR121" s="515">
        <f t="shared" si="346"/>
        <v>26.595274974078222</v>
      </c>
      <c r="DS121" s="515">
        <f t="shared" si="347"/>
        <v>31.464180284678957</v>
      </c>
      <c r="DT121" s="515">
        <f t="shared" si="348"/>
        <v>36.257508385666881</v>
      </c>
      <c r="DU121" s="515">
        <f t="shared" si="349"/>
        <v>40.976432418487235</v>
      </c>
      <c r="DV121" s="515">
        <f t="shared" si="350"/>
        <v>43.251107869569097</v>
      </c>
      <c r="DW121" s="515">
        <f t="shared" si="351"/>
        <v>47.614515413432528</v>
      </c>
      <c r="DX121" s="515">
        <f t="shared" si="352"/>
        <v>51.91297014812907</v>
      </c>
      <c r="DY121" s="515">
        <f t="shared" si="353"/>
        <v>56.147438948142998</v>
      </c>
      <c r="DZ121" s="515">
        <f t="shared" si="354"/>
        <v>60.318874295259029</v>
      </c>
      <c r="EA121" s="515">
        <f t="shared" si="355"/>
        <v>65.617952033965452</v>
      </c>
      <c r="EB121" s="515">
        <f t="shared" si="356"/>
        <v>88.168035830647597</v>
      </c>
      <c r="EC121" s="515">
        <f t="shared" si="357"/>
        <v>110.24215490881903</v>
      </c>
      <c r="ED121" s="515">
        <f t="shared" si="358"/>
        <v>131.85035545790015</v>
      </c>
      <c r="EE121" s="516">
        <f t="shared" si="359"/>
        <v>153.00247162234672</v>
      </c>
      <c r="EF121" s="276">
        <f t="shared" si="360"/>
        <v>0</v>
      </c>
      <c r="EG121" s="276">
        <f t="shared" si="361"/>
        <v>0.16773767998100775</v>
      </c>
      <c r="EH121" s="276">
        <f t="shared" si="362"/>
        <v>0.49350749251981774</v>
      </c>
      <c r="EI121" s="276">
        <f t="shared" si="363"/>
        <v>0.80042778737719666</v>
      </c>
      <c r="EJ121" s="276">
        <f t="shared" si="364"/>
        <v>1.089589225207223</v>
      </c>
      <c r="EK121" s="276">
        <f t="shared" si="365"/>
        <v>0.44189880656840058</v>
      </c>
      <c r="EL121" s="276">
        <f t="shared" si="366"/>
        <v>0.54180623353413304</v>
      </c>
      <c r="EM121" s="276">
        <f t="shared" si="367"/>
        <v>0.63969346518364034</v>
      </c>
      <c r="EN121" s="276">
        <f t="shared" si="368"/>
        <v>0.73560135122389303</v>
      </c>
      <c r="EO121" s="276">
        <f t="shared" si="369"/>
        <v>0.82956991535333291</v>
      </c>
      <c r="EP121" s="276">
        <f t="shared" si="370"/>
        <v>0.81746531963810909</v>
      </c>
      <c r="EQ121" s="276">
        <f t="shared" si="371"/>
        <v>0.89840851592796778</v>
      </c>
      <c r="ER121" s="276">
        <f t="shared" si="372"/>
        <v>0.97780732230282397</v>
      </c>
      <c r="ES121" s="276">
        <f t="shared" si="373"/>
        <v>1.0556912056026211</v>
      </c>
      <c r="ET121" s="276">
        <f t="shared" si="374"/>
        <v>1.1320890704422784</v>
      </c>
      <c r="EU121" s="276">
        <f t="shared" si="375"/>
        <v>1.8297852709782623</v>
      </c>
      <c r="EV121" s="276">
        <f t="shared" si="376"/>
        <v>2.461459314027076</v>
      </c>
      <c r="EW121" s="276">
        <f t="shared" si="377"/>
        <v>3.0751017589938066</v>
      </c>
      <c r="EX121" s="276">
        <f t="shared" si="378"/>
        <v>3.671227331048772</v>
      </c>
      <c r="EY121" s="277">
        <f t="shared" si="379"/>
        <v>4.2503360621554123</v>
      </c>
      <c r="EZ121" s="276">
        <f t="shared" si="380"/>
        <v>0</v>
      </c>
      <c r="FA121" s="276">
        <f t="shared" si="381"/>
        <v>0.14915936509782196</v>
      </c>
      <c r="FB121" s="276">
        <f t="shared" si="382"/>
        <v>0.43964923255775379</v>
      </c>
      <c r="FC121" s="276">
        <f t="shared" si="383"/>
        <v>0.71489228466038268</v>
      </c>
      <c r="FD121" s="276">
        <f t="shared" si="384"/>
        <v>0.97568877437347112</v>
      </c>
      <c r="FE121" s="276">
        <f t="shared" si="385"/>
        <v>0.33605426979433994</v>
      </c>
      <c r="FF121" s="276">
        <f t="shared" si="386"/>
        <v>0.41282311797069621</v>
      </c>
      <c r="FG121" s="276">
        <f t="shared" si="387"/>
        <v>0.48840032758350793</v>
      </c>
      <c r="FH121" s="276">
        <f t="shared" si="388"/>
        <v>0.56280439575107066</v>
      </c>
      <c r="FI121" s="276">
        <f t="shared" si="389"/>
        <v>0.63605353247157825</v>
      </c>
      <c r="FJ121" s="276">
        <f t="shared" si="390"/>
        <v>0.643827313279422</v>
      </c>
      <c r="FK121" s="276">
        <f t="shared" si="391"/>
        <v>0.70878012244631339</v>
      </c>
      <c r="FL121" s="276">
        <f t="shared" si="392"/>
        <v>0.7727660571289261</v>
      </c>
      <c r="FM121" s="276">
        <f t="shared" si="393"/>
        <v>0.83579951002682684</v>
      </c>
      <c r="FN121" s="276">
        <f t="shared" si="394"/>
        <v>0.89789465959274439</v>
      </c>
      <c r="FO121" s="276">
        <f t="shared" si="395"/>
        <v>1.3849984040277101</v>
      </c>
      <c r="FP121" s="276">
        <f t="shared" si="396"/>
        <v>1.8609631225384242</v>
      </c>
      <c r="FQ121" s="276">
        <f t="shared" si="397"/>
        <v>2.3268816516287552</v>
      </c>
      <c r="FR121" s="276">
        <f t="shared" si="398"/>
        <v>2.7829660362632667</v>
      </c>
      <c r="FS121" s="277">
        <f t="shared" si="399"/>
        <v>3.2294238457725166</v>
      </c>
      <c r="FT121" s="74">
        <f>SUM($EF121:EF121)</f>
        <v>0</v>
      </c>
      <c r="FU121" s="276">
        <f>SUM($EF121:EG121)</f>
        <v>0.16773767998100775</v>
      </c>
      <c r="FV121" s="276">
        <f>SUM($EF121:EH121)</f>
        <v>0.66124517250082548</v>
      </c>
      <c r="FW121" s="276">
        <f>SUM($EF121:EI121)</f>
        <v>1.461672959878022</v>
      </c>
      <c r="FX121" s="276">
        <f>SUM($EF121:EJ121)</f>
        <v>2.5512621850852453</v>
      </c>
      <c r="FY121" s="276">
        <f>SUM($EF121:EK121)</f>
        <v>2.9931609916536459</v>
      </c>
      <c r="FZ121" s="276">
        <f>SUM($EF121:EL121)</f>
        <v>3.5349672251877791</v>
      </c>
      <c r="GA121" s="276">
        <f>SUM($EF121:EM121)</f>
        <v>4.1746606903714198</v>
      </c>
      <c r="GB121" s="276">
        <f>SUM($EF121:EN121)</f>
        <v>4.9102620415953133</v>
      </c>
      <c r="GC121" s="276">
        <f>SUM($EF121:EO121)</f>
        <v>5.7398319569486462</v>
      </c>
      <c r="GD121" s="276">
        <f>SUM($EF121:EP121)</f>
        <v>6.5572972765867554</v>
      </c>
      <c r="GE121" s="276">
        <f>SUM($EF121:EQ121)</f>
        <v>7.4557057925147232</v>
      </c>
      <c r="GF121" s="276">
        <f>SUM($EF121:ER121)</f>
        <v>8.4335131148175471</v>
      </c>
      <c r="GG121" s="276">
        <f>SUM($EF121:ES121)</f>
        <v>9.4892043204201677</v>
      </c>
      <c r="GH121" s="276">
        <f>SUM($EF121:ET121)</f>
        <v>10.621293390862446</v>
      </c>
      <c r="GI121" s="276">
        <f>SUM($EF121:EU121)</f>
        <v>12.451078661840707</v>
      </c>
      <c r="GJ121" s="276">
        <f>SUM($EF121:EV121)</f>
        <v>14.912537975867783</v>
      </c>
      <c r="GK121" s="276">
        <f>SUM($EF121:EW121)</f>
        <v>17.987639734861588</v>
      </c>
      <c r="GL121" s="276">
        <f>SUM($EF121:EX121)</f>
        <v>21.658867065910361</v>
      </c>
      <c r="GM121" s="276">
        <f>SUM($EF121:EY121)</f>
        <v>25.909203128065773</v>
      </c>
      <c r="GN121" s="74">
        <f>SUM($EZ121:EZ121)</f>
        <v>0</v>
      </c>
      <c r="GO121" s="276">
        <f>SUM($EZ121:FA121)</f>
        <v>0.14915936509782196</v>
      </c>
      <c r="GP121" s="276">
        <f>SUM($EZ121:FB121)</f>
        <v>0.58880859765557569</v>
      </c>
      <c r="GQ121" s="276">
        <f>SUM($EZ121:FC121)</f>
        <v>1.3037008823159584</v>
      </c>
      <c r="GR121" s="276">
        <f>SUM($EZ121:FD121)</f>
        <v>2.2793896566894296</v>
      </c>
      <c r="GS121" s="276">
        <f>SUM($EZ121:FE121)</f>
        <v>2.6154439264837697</v>
      </c>
      <c r="GT121" s="276">
        <f>SUM($EZ121:FF121)</f>
        <v>3.0282670444544659</v>
      </c>
      <c r="GU121" s="276">
        <f>SUM($EZ121:FG121)</f>
        <v>3.5166673720379737</v>
      </c>
      <c r="GV121" s="276">
        <f>SUM($EZ121:FH121)</f>
        <v>4.0794717677890446</v>
      </c>
      <c r="GW121" s="276">
        <f>SUM($EZ121:FI121)</f>
        <v>4.715525300260623</v>
      </c>
      <c r="GX121" s="276">
        <f>SUM($EZ121:FJ121)</f>
        <v>5.3593526135400449</v>
      </c>
      <c r="GY121" s="276">
        <f>SUM($EZ121:FK121)</f>
        <v>6.0681327359863584</v>
      </c>
      <c r="GZ121" s="276">
        <f>SUM($EZ121:FL121)</f>
        <v>6.8408987931152847</v>
      </c>
      <c r="HA121" s="276">
        <f>SUM($EZ121:FM121)</f>
        <v>7.6766983031421114</v>
      </c>
      <c r="HB121" s="276">
        <f>SUM($EZ121:FN121)</f>
        <v>8.5745929627348563</v>
      </c>
      <c r="HC121" s="276">
        <f>SUM($EZ121:FO121)</f>
        <v>9.9595913667625666</v>
      </c>
      <c r="HD121" s="276">
        <f>SUM($EZ121:FP121)</f>
        <v>11.82055448930099</v>
      </c>
      <c r="HE121" s="276">
        <f>SUM($EZ121:FQ121)</f>
        <v>14.147436140929745</v>
      </c>
      <c r="HF121" s="276">
        <f>SUM($EZ121:FR121)</f>
        <v>16.930402177193013</v>
      </c>
      <c r="HG121" s="277">
        <f>SUM($EZ121:FS121)</f>
        <v>20.159826022965529</v>
      </c>
      <c r="HH121" s="74">
        <f t="shared" si="644"/>
        <v>0</v>
      </c>
      <c r="HI121" s="276">
        <f t="shared" si="400"/>
        <v>5.6301690343047071</v>
      </c>
      <c r="HJ121" s="276">
        <f t="shared" si="401"/>
        <v>10.934568256070603</v>
      </c>
      <c r="HK121" s="276">
        <f t="shared" si="402"/>
        <v>15.932047182979121</v>
      </c>
      <c r="HL121" s="276">
        <f t="shared" si="403"/>
        <v>20.640364672057611</v>
      </c>
      <c r="HM121" s="276">
        <f t="shared" si="404"/>
        <v>24.103292579791617</v>
      </c>
      <c r="HN121" s="276">
        <f t="shared" si="405"/>
        <v>28.944241060543199</v>
      </c>
      <c r="HO121" s="276">
        <f t="shared" si="406"/>
        <v>33.687302309645275</v>
      </c>
      <c r="HP121" s="276">
        <f t="shared" si="407"/>
        <v>38.334455672707094</v>
      </c>
      <c r="HQ121" s="276">
        <f t="shared" si="408"/>
        <v>42.887640471639472</v>
      </c>
      <c r="HR121" s="276">
        <f t="shared" si="409"/>
        <v>44.556697161909106</v>
      </c>
      <c r="HS121" s="276">
        <f t="shared" si="410"/>
        <v>48.718077074552568</v>
      </c>
      <c r="HT121" s="276">
        <f t="shared" si="411"/>
        <v>52.800058180821175</v>
      </c>
      <c r="HU121" s="276">
        <f t="shared" si="412"/>
        <v>56.804155403789984</v>
      </c>
      <c r="HV121" s="276">
        <f t="shared" si="413"/>
        <v>60.731854761919138</v>
      </c>
      <c r="HW121" s="276">
        <f t="shared" si="414"/>
        <v>74.249488368961494</v>
      </c>
      <c r="HX121" s="276">
        <f t="shared" si="415"/>
        <v>95.746307587866298</v>
      </c>
      <c r="HY121" s="276">
        <f t="shared" si="416"/>
        <v>116.62948436180437</v>
      </c>
      <c r="HZ121" s="276">
        <f t="shared" si="417"/>
        <v>136.91653556368749</v>
      </c>
      <c r="IA121" s="277">
        <f t="shared" si="418"/>
        <v>156.62447803446398</v>
      </c>
      <c r="IB121" s="276">
        <f t="shared" si="419"/>
        <v>0</v>
      </c>
      <c r="IC121" s="276">
        <f t="shared" si="420"/>
        <v>5.5345566349021782</v>
      </c>
      <c r="ID121" s="276">
        <f t="shared" si="421"/>
        <v>10.778623402344424</v>
      </c>
      <c r="IE121" s="276">
        <f t="shared" si="422"/>
        <v>15.747447117684043</v>
      </c>
      <c r="IF121" s="276">
        <f t="shared" si="423"/>
        <v>20.455474343310573</v>
      </c>
      <c r="IG121" s="276">
        <f t="shared" si="424"/>
        <v>23.954410759792509</v>
      </c>
      <c r="IH121" s="276">
        <f t="shared" si="425"/>
        <v>28.823316070393243</v>
      </c>
      <c r="II121" s="276">
        <f t="shared" si="426"/>
        <v>33.616644171381168</v>
      </c>
      <c r="IJ121" s="276">
        <f t="shared" si="427"/>
        <v>38.335568204201522</v>
      </c>
      <c r="IK121" s="276">
        <f t="shared" si="428"/>
        <v>42.98124310030137</v>
      </c>
      <c r="IL121" s="276">
        <f t="shared" si="429"/>
        <v>45.110897984861097</v>
      </c>
      <c r="IM121" s="276">
        <f t="shared" si="430"/>
        <v>49.409352719557639</v>
      </c>
      <c r="IN121" s="276">
        <f t="shared" si="431"/>
        <v>53.643821519571567</v>
      </c>
      <c r="IO121" s="276">
        <f t="shared" si="432"/>
        <v>57.815256866687598</v>
      </c>
      <c r="IP121" s="276">
        <f t="shared" si="433"/>
        <v>61.924597064237709</v>
      </c>
      <c r="IQ121" s="276">
        <f t="shared" si="434"/>
        <v>76.200494730292675</v>
      </c>
      <c r="IR121" s="276">
        <f t="shared" si="435"/>
        <v>98.27461380846411</v>
      </c>
      <c r="IS121" s="276">
        <f t="shared" si="436"/>
        <v>119.88281435754521</v>
      </c>
      <c r="IT121" s="276">
        <f t="shared" si="437"/>
        <v>141.03493052199178</v>
      </c>
      <c r="IU121" s="277">
        <f t="shared" si="438"/>
        <v>161.74058887692911</v>
      </c>
      <c r="IV121" s="74">
        <f t="shared" si="261"/>
        <v>2.8484617954685651</v>
      </c>
      <c r="IW121" s="275">
        <f t="shared" si="262"/>
        <v>11.185316119875981</v>
      </c>
      <c r="IX121" s="275">
        <f t="shared" si="263"/>
        <v>19.317173482522087</v>
      </c>
      <c r="IY121" s="275">
        <f t="shared" si="264"/>
        <v>46.892225685204139</v>
      </c>
      <c r="IZ121" s="275">
        <f t="shared" si="265"/>
        <v>11.11698379928888</v>
      </c>
      <c r="JA121" s="275">
        <f t="shared" si="266"/>
        <v>20.060794270767694</v>
      </c>
      <c r="JB121" s="74">
        <f t="shared" si="267"/>
        <v>2.8698172534050919</v>
      </c>
      <c r="JC121" s="275">
        <f t="shared" si="268"/>
        <v>11.372286665475835</v>
      </c>
      <c r="JD121" s="275">
        <f t="shared" si="269"/>
        <v>19.82136210327257</v>
      </c>
      <c r="JE121" s="275">
        <f t="shared" si="270"/>
        <v>48.286795871978448</v>
      </c>
      <c r="JF121" s="275">
        <f t="shared" si="271"/>
        <v>11.354488674051167</v>
      </c>
      <c r="JG121" s="275">
        <f t="shared" si="272"/>
        <v>20.587565473532987</v>
      </c>
      <c r="JH121" s="524">
        <f t="shared" si="273"/>
        <v>452.31339923244758</v>
      </c>
      <c r="JI121" s="525">
        <f t="shared" si="274"/>
        <v>980.22795168550329</v>
      </c>
      <c r="JJ121" s="524">
        <f t="shared" si="275"/>
        <v>455.32866622630843</v>
      </c>
      <c r="JK121" s="525">
        <f t="shared" si="276"/>
        <v>998.41701954987207</v>
      </c>
      <c r="JL121" s="524">
        <f t="shared" si="277"/>
        <v>907.64206545875595</v>
      </c>
      <c r="JM121" s="525">
        <f t="shared" si="278"/>
        <v>1978.6449712353754</v>
      </c>
      <c r="JN121" s="7">
        <f t="shared" si="439"/>
        <v>19.195886353597302</v>
      </c>
      <c r="JO121" s="7">
        <f t="shared" si="440"/>
        <v>46.069029151031302</v>
      </c>
    </row>
    <row r="122" spans="1:275" s="3" customFormat="1" ht="13.5" customHeight="1" x14ac:dyDescent="0.2">
      <c r="A122" s="3" t="str">
        <f>'2021 estimates'!B122</f>
        <v>Malaysia</v>
      </c>
      <c r="B122" s="3" t="str">
        <f>VLOOKUP(A122,'2021 estimates'!$B$4:$C$218,2)</f>
        <v>WP</v>
      </c>
      <c r="C122" s="371" t="str">
        <f>VLOOKUP(A122,'2021 estimates'!$B$4:$F$218,4,FALSE)</f>
        <v>East Asia &amp; Pacific</v>
      </c>
      <c r="D122" s="695">
        <f>'2021 estimates'!Q122</f>
        <v>7.3207577873694802</v>
      </c>
      <c r="E122" s="4">
        <f>'2021 estimates'!R122</f>
        <v>2.6907247427164114</v>
      </c>
      <c r="F122" s="47">
        <f>1000*'2021 estimates'!G122/5</f>
        <v>272643.8</v>
      </c>
      <c r="G122" s="47">
        <f t="shared" si="279"/>
        <v>272643.8</v>
      </c>
      <c r="H122" s="47">
        <f>1000*'2021 estimates'!H122/5</f>
        <v>261282.2</v>
      </c>
      <c r="I122" s="47">
        <f>1000*'2021 estimates'!I122/5</f>
        <v>251063.6</v>
      </c>
      <c r="J122" s="47">
        <f>1000*'2021 estimates'!J122/5</f>
        <v>270989.2</v>
      </c>
      <c r="K122" s="47">
        <f>1000*'2021 estimates'!K122/5</f>
        <v>257160.6</v>
      </c>
      <c r="L122" s="73">
        <f t="shared" si="280"/>
        <v>257160.6</v>
      </c>
      <c r="M122" s="47">
        <f>1000*'2021 estimates'!L122/5</f>
        <v>246019.20000000001</v>
      </c>
      <c r="N122" s="47">
        <f>1000*'2021 estimates'!M122/5</f>
        <v>237016.4</v>
      </c>
      <c r="O122" s="47">
        <f>1000*'2021 estimates'!N122/5</f>
        <v>254564.6</v>
      </c>
      <c r="P122" s="22">
        <v>0</v>
      </c>
      <c r="Q122" s="124">
        <f>IF('2021 estimates'!AD122&lt;&gt;"",'2021 estimates'!AD122*5/4,IF('2021 estimates'!AL122&lt;&gt;"",'2021 estimates'!AL122*15/14,'2021 estimates'!AN122*15/14))/100000</f>
        <v>1.0392857142857142E-5</v>
      </c>
      <c r="R122" s="124">
        <f>IF('2021 estimates'!AE122&lt;&gt;"",'2021 estimates'!AE122,IF('2021 estimates'!AL122&lt;&gt;"",'2021 estimates'!AL122*15/14,'2021 estimates'!AN122*15/14))/100000</f>
        <v>1.0392857142857142E-5</v>
      </c>
      <c r="S122" s="124">
        <f>IF('2021 estimates'!AF122&lt;&gt;"",'2021 estimates'!AF122,IF('2021 estimates'!AL122&lt;&gt;"",'2021 estimates'!AL122*15/14,'2021 estimates'!AN122*15/14))/100000</f>
        <v>1.0392857142857142E-5</v>
      </c>
      <c r="T122" s="124">
        <f>IF('2021 estimates'!AG122&lt;&gt;"",'2021 estimates'!AG122,'2021 estimates'!$AP122)/100000</f>
        <v>1.0831599047960483E-5</v>
      </c>
      <c r="U122" s="22">
        <v>0</v>
      </c>
      <c r="V122" s="124">
        <f>IF('2021 estimates'!AH122&lt;&gt;"",'2021 estimates'!AH122*5/4,IF('2021 estimates'!AM122&lt;&gt;"",'2021 estimates'!AM122*15/14,'2021 estimates'!AN122*15/14))/100000</f>
        <v>1.0392857142857142E-5</v>
      </c>
      <c r="W122" s="124">
        <f>IF('2021 estimates'!AI122&lt;&gt;"",'2021 estimates'!AI122,IF('2021 estimates'!AM122&lt;&gt;"",'2021 estimates'!AM122*15/14,'2021 estimates'!AN122*15/14))/100000</f>
        <v>1.0392857142857142E-5</v>
      </c>
      <c r="X122" s="124">
        <f>IF('2021 estimates'!AJ122&lt;&gt;"",'2021 estimates'!AJ122,IF('2021 estimates'!AM122&lt;&gt;"",'2021 estimates'!AM122*15/14,'2021 estimates'!AN122*15/14))/100000</f>
        <v>1.0392857142857142E-5</v>
      </c>
      <c r="Y122" s="124">
        <f>IF('2021 estimates'!AK122&lt;&gt;"",'2021 estimates'!AK122,'2021 estimates'!$AQ122)/100000</f>
        <v>1.0831599047960483E-5</v>
      </c>
      <c r="Z122" s="81">
        <f>VLOOKUP($A122,'Mortality-WHO Global Health Obs'!$B$3:$Q$218,7,FALSE)</f>
        <v>7.3000000000000001E-3</v>
      </c>
      <c r="AA122" s="82">
        <f>VLOOKUP($A122,'Mortality-WHO Global Health Obs'!$B$3:$Q$218,9,FALSE)</f>
        <v>2.9E-4</v>
      </c>
      <c r="AB122" s="82">
        <f>VLOOKUP($A122,'Mortality-WHO Global Health Obs'!$B$3:$Q$218,11,FALSE)</f>
        <v>2.5000000000000001E-4</v>
      </c>
      <c r="AC122" s="82">
        <f>VLOOKUP($A122,'Mortality-WHO Global Health Obs'!$B$3:$Q$218,13,FALSE)</f>
        <v>3.8000000000000002E-4</v>
      </c>
      <c r="AD122" s="82">
        <f>VLOOKUP($A122,'Mortality-WHO Global Health Obs'!$B$3:$Q$218,15,FALSE)</f>
        <v>1.0300000000000001E-3</v>
      </c>
      <c r="AE122" s="81">
        <f>VLOOKUP($A122,'Mortality-WHO Global Health Obs'!$B$3:$Q$218,8,FALSE)</f>
        <v>6.5199999999999998E-3</v>
      </c>
      <c r="AF122" s="82">
        <f>VLOOKUP($A122,'Mortality-WHO Global Health Obs'!$B$3:$Q$218,10,FALSE)</f>
        <v>2.9999999999999997E-4</v>
      </c>
      <c r="AG122" s="82">
        <f>VLOOKUP($A122,'Mortality-WHO Global Health Obs'!$B$3:$Q$218,12,FALSE)</f>
        <v>1.9000000000000001E-4</v>
      </c>
      <c r="AH122" s="82">
        <f>VLOOKUP($A122,'Mortality-WHO Global Health Obs'!$B$3:$Q$218,14,FALSE)</f>
        <v>2.2000000000000001E-4</v>
      </c>
      <c r="AI122" s="82">
        <f>VLOOKUP($A122,'Mortality-WHO Global Health Obs'!$B$3:$Q$218,16,FALSE)</f>
        <v>2.9E-4</v>
      </c>
      <c r="AJ122" s="81">
        <f t="shared" si="849"/>
        <v>1.9642290621829803E-2</v>
      </c>
      <c r="AK122" s="82">
        <f t="shared" si="849"/>
        <v>7.8031017538775932E-4</v>
      </c>
      <c r="AL122" s="82">
        <f t="shared" si="849"/>
        <v>6.726811856791029E-4</v>
      </c>
      <c r="AM122" s="82">
        <f t="shared" si="849"/>
        <v>1.0224754022322364E-3</v>
      </c>
      <c r="AN122" s="82">
        <f t="shared" si="849"/>
        <v>2.7714464849979041E-3</v>
      </c>
      <c r="AO122" s="81">
        <f t="shared" si="848"/>
        <v>1.7543525322511001E-2</v>
      </c>
      <c r="AP122" s="82">
        <f t="shared" si="848"/>
        <v>8.0721742281492331E-4</v>
      </c>
      <c r="AQ122" s="82">
        <f t="shared" si="848"/>
        <v>5.1123770111611818E-4</v>
      </c>
      <c r="AR122" s="82">
        <f t="shared" si="848"/>
        <v>5.9195944339761049E-4</v>
      </c>
      <c r="AS122" s="82">
        <f t="shared" si="848"/>
        <v>7.8031017538775932E-4</v>
      </c>
      <c r="AT122" s="272">
        <f t="shared" si="258"/>
        <v>0</v>
      </c>
      <c r="AU122" s="266">
        <f t="shared" si="248"/>
        <v>2.833548064285714</v>
      </c>
      <c r="AV122" s="266">
        <f t="shared" si="249"/>
        <v>2.7154685785714285</v>
      </c>
      <c r="AW122" s="266">
        <f t="shared" si="250"/>
        <v>2.6092681285714283</v>
      </c>
      <c r="AX122" s="266">
        <f t="shared" si="251"/>
        <v>2.9352463607275729</v>
      </c>
      <c r="AY122" s="272">
        <f t="shared" si="259"/>
        <v>0</v>
      </c>
      <c r="AZ122" s="266">
        <f t="shared" si="252"/>
        <v>2.6726333785714282</v>
      </c>
      <c r="BA122" s="266">
        <f t="shared" si="253"/>
        <v>2.5568423999999998</v>
      </c>
      <c r="BB122" s="266">
        <f t="shared" si="254"/>
        <v>2.4632775857142857</v>
      </c>
      <c r="BC122" s="266">
        <f t="shared" si="255"/>
        <v>2.7573416790044414</v>
      </c>
      <c r="BD122" s="74">
        <f t="shared" si="260"/>
        <v>0</v>
      </c>
      <c r="BE122" s="515">
        <f t="shared" si="282"/>
        <v>0</v>
      </c>
      <c r="BF122" s="515">
        <f t="shared" si="283"/>
        <v>2.8324429723055391</v>
      </c>
      <c r="BG122" s="515">
        <f t="shared" si="284"/>
        <v>5.6626766226288954</v>
      </c>
      <c r="BH122" s="515">
        <f t="shared" si="285"/>
        <v>8.4907026742540577</v>
      </c>
      <c r="BI122" s="515">
        <f t="shared" si="286"/>
        <v>10.844941225029</v>
      </c>
      <c r="BJ122" s="515">
        <f t="shared" si="287"/>
        <v>13.552204053603246</v>
      </c>
      <c r="BK122" s="515">
        <f t="shared" si="288"/>
        <v>16.257646369788883</v>
      </c>
      <c r="BL122" s="515">
        <f t="shared" si="289"/>
        <v>18.961269397798553</v>
      </c>
      <c r="BM122" s="515">
        <f t="shared" si="290"/>
        <v>21.663074361021657</v>
      </c>
      <c r="BN122" s="515">
        <f t="shared" si="291"/>
        <v>23.410236800524924</v>
      </c>
      <c r="BO122" s="515">
        <f t="shared" si="292"/>
        <v>25.994247496320067</v>
      </c>
      <c r="BP122" s="515">
        <f t="shared" si="293"/>
        <v>28.575617455014083</v>
      </c>
      <c r="BQ122" s="515">
        <f t="shared" si="294"/>
        <v>31.154349375315785</v>
      </c>
      <c r="BR122" s="515">
        <f t="shared" si="295"/>
        <v>33.73044595317603</v>
      </c>
      <c r="BS122" s="515">
        <f t="shared" si="296"/>
        <v>39.185160635546197</v>
      </c>
      <c r="BT122" s="515">
        <f t="shared" si="297"/>
        <v>42.007895962631778</v>
      </c>
      <c r="BU122" s="515">
        <f t="shared" si="298"/>
        <v>44.822819060405187</v>
      </c>
      <c r="BV122" s="515">
        <f t="shared" si="299"/>
        <v>47.629951550067048</v>
      </c>
      <c r="BW122" s="516">
        <f t="shared" si="300"/>
        <v>50.429314992978952</v>
      </c>
      <c r="BX122" s="515">
        <v>0</v>
      </c>
      <c r="BY122" s="515">
        <f t="shared" si="301"/>
        <v>0</v>
      </c>
      <c r="BZ122" s="515">
        <f t="shared" si="302"/>
        <v>2.6715551157122714</v>
      </c>
      <c r="CA122" s="515">
        <f t="shared" si="303"/>
        <v>5.3409545757475909</v>
      </c>
      <c r="CB122" s="515">
        <f t="shared" si="304"/>
        <v>8.0082001194866574</v>
      </c>
      <c r="CC122" s="515">
        <f t="shared" si="305"/>
        <v>10.210876489329825</v>
      </c>
      <c r="CD122" s="515">
        <f t="shared" si="306"/>
        <v>12.761846628380187</v>
      </c>
      <c r="CE122" s="515">
        <f t="shared" si="307"/>
        <v>15.311512948630108</v>
      </c>
      <c r="CF122" s="515">
        <f t="shared" si="308"/>
        <v>17.859876116470552</v>
      </c>
      <c r="CG122" s="515">
        <f t="shared" si="309"/>
        <v>20.406936797951897</v>
      </c>
      <c r="CH122" s="515">
        <f t="shared" si="310"/>
        <v>22.112767195977522</v>
      </c>
      <c r="CI122" s="515">
        <f t="shared" si="311"/>
        <v>24.562229929435745</v>
      </c>
      <c r="CJ122" s="515">
        <f t="shared" si="312"/>
        <v>27.010243109378425</v>
      </c>
      <c r="CK122" s="515">
        <f t="shared" si="313"/>
        <v>29.456807593628525</v>
      </c>
      <c r="CL122" s="515">
        <f t="shared" si="314"/>
        <v>31.901924239501376</v>
      </c>
      <c r="CM122" s="515">
        <f t="shared" si="315"/>
        <v>36.888470054749561</v>
      </c>
      <c r="CN122" s="515">
        <f t="shared" si="316"/>
        <v>39.615963141425908</v>
      </c>
      <c r="CO122" s="515">
        <f t="shared" si="317"/>
        <v>42.341328767640888</v>
      </c>
      <c r="CP122" s="515">
        <f t="shared" si="318"/>
        <v>45.064568592826035</v>
      </c>
      <c r="CQ122" s="516">
        <f t="shared" si="319"/>
        <v>47.785684275118506</v>
      </c>
      <c r="CR122" s="515">
        <f t="shared" si="320"/>
        <v>0</v>
      </c>
      <c r="CS122" s="515">
        <f t="shared" si="321"/>
        <v>1.416774032142857</v>
      </c>
      <c r="CT122" s="515">
        <f t="shared" si="322"/>
        <v>4.2492170044483961</v>
      </c>
      <c r="CU122" s="515">
        <f t="shared" si="323"/>
        <v>7.0794506547717528</v>
      </c>
      <c r="CV122" s="515">
        <f t="shared" si="324"/>
        <v>9.9074767063969151</v>
      </c>
      <c r="CW122" s="515">
        <f t="shared" si="325"/>
        <v>12.202675514314715</v>
      </c>
      <c r="CX122" s="515">
        <f t="shared" si="326"/>
        <v>14.90993834288896</v>
      </c>
      <c r="CY122" s="515">
        <f t="shared" si="327"/>
        <v>17.615380659074596</v>
      </c>
      <c r="CZ122" s="515">
        <f t="shared" si="328"/>
        <v>20.319003687084269</v>
      </c>
      <c r="DA122" s="515">
        <f t="shared" si="329"/>
        <v>23.020808650307373</v>
      </c>
      <c r="DB122" s="515">
        <f t="shared" si="330"/>
        <v>24.714870864810639</v>
      </c>
      <c r="DC122" s="515">
        <f t="shared" si="331"/>
        <v>27.298881560605782</v>
      </c>
      <c r="DD122" s="515">
        <f t="shared" si="332"/>
        <v>29.880251519299797</v>
      </c>
      <c r="DE122" s="515">
        <f t="shared" si="333"/>
        <v>32.458983439601496</v>
      </c>
      <c r="DF122" s="515">
        <f t="shared" si="334"/>
        <v>35.035080017461745</v>
      </c>
      <c r="DG122" s="515">
        <f t="shared" si="335"/>
        <v>40.652783815909984</v>
      </c>
      <c r="DH122" s="515">
        <f t="shared" si="336"/>
        <v>43.475519142995566</v>
      </c>
      <c r="DI122" s="515">
        <f t="shared" si="337"/>
        <v>46.290442240768975</v>
      </c>
      <c r="DJ122" s="515">
        <f t="shared" si="338"/>
        <v>49.097574730430836</v>
      </c>
      <c r="DK122" s="516">
        <f t="shared" si="339"/>
        <v>51.89693817334274</v>
      </c>
      <c r="DL122" s="515">
        <f t="shared" si="340"/>
        <v>0</v>
      </c>
      <c r="DM122" s="515">
        <f t="shared" si="341"/>
        <v>1.3363166892857141</v>
      </c>
      <c r="DN122" s="515">
        <f t="shared" si="342"/>
        <v>4.0078718049979853</v>
      </c>
      <c r="DO122" s="515">
        <f t="shared" si="343"/>
        <v>6.6772712650333048</v>
      </c>
      <c r="DP122" s="515">
        <f t="shared" si="344"/>
        <v>9.3445168087723722</v>
      </c>
      <c r="DQ122" s="515">
        <f t="shared" si="345"/>
        <v>11.489297689329826</v>
      </c>
      <c r="DR122" s="515">
        <f t="shared" si="346"/>
        <v>14.040267828380188</v>
      </c>
      <c r="DS122" s="515">
        <f t="shared" si="347"/>
        <v>16.589934148630107</v>
      </c>
      <c r="DT122" s="515">
        <f t="shared" si="348"/>
        <v>19.138297316470553</v>
      </c>
      <c r="DU122" s="515">
        <f t="shared" si="349"/>
        <v>21.685357997951897</v>
      </c>
      <c r="DV122" s="515">
        <f t="shared" si="350"/>
        <v>23.344405988834666</v>
      </c>
      <c r="DW122" s="515">
        <f t="shared" si="351"/>
        <v>25.793868722292888</v>
      </c>
      <c r="DX122" s="515">
        <f t="shared" si="352"/>
        <v>28.241881902235569</v>
      </c>
      <c r="DY122" s="515">
        <f t="shared" si="353"/>
        <v>30.688446386485669</v>
      </c>
      <c r="DZ122" s="515">
        <f t="shared" si="354"/>
        <v>33.133563032358516</v>
      </c>
      <c r="EA122" s="515">
        <f t="shared" si="355"/>
        <v>38.267140894251781</v>
      </c>
      <c r="EB122" s="515">
        <f t="shared" si="356"/>
        <v>40.994633980928128</v>
      </c>
      <c r="EC122" s="515">
        <f t="shared" si="357"/>
        <v>43.719999607143109</v>
      </c>
      <c r="ED122" s="515">
        <f t="shared" si="358"/>
        <v>46.443239432328255</v>
      </c>
      <c r="EE122" s="516">
        <f t="shared" si="359"/>
        <v>49.164355114620726</v>
      </c>
      <c r="EF122" s="276">
        <f t="shared" si="360"/>
        <v>0</v>
      </c>
      <c r="EG122" s="276">
        <f t="shared" si="361"/>
        <v>1.1050919801749895E-3</v>
      </c>
      <c r="EH122" s="276">
        <f t="shared" si="362"/>
        <v>3.3144139623570035E-3</v>
      </c>
      <c r="EI122" s="276">
        <f t="shared" si="363"/>
        <v>5.5220126605510685E-3</v>
      </c>
      <c r="EJ122" s="276">
        <f t="shared" si="364"/>
        <v>7.7278894189287111E-3</v>
      </c>
      <c r="EK122" s="276">
        <f t="shared" si="365"/>
        <v>8.205749997182054E-3</v>
      </c>
      <c r="EL122" s="276">
        <f t="shared" si="366"/>
        <v>1.0026262385787656E-2</v>
      </c>
      <c r="EM122" s="276">
        <f t="shared" si="367"/>
        <v>1.1845550561759713E-2</v>
      </c>
      <c r="EN122" s="276">
        <f t="shared" si="368"/>
        <v>1.366361534832612E-2</v>
      </c>
      <c r="EO122" s="276">
        <f t="shared" si="369"/>
        <v>1.5480457568161177E-2</v>
      </c>
      <c r="EP122" s="276">
        <f t="shared" si="370"/>
        <v>2.5257432776286497E-2</v>
      </c>
      <c r="EQ122" s="276">
        <f t="shared" si="371"/>
        <v>2.7898169877412806E-2</v>
      </c>
      <c r="ER122" s="276">
        <f t="shared" si="372"/>
        <v>3.0536208269726254E-2</v>
      </c>
      <c r="ES122" s="276">
        <f t="shared" si="373"/>
        <v>3.3171550711180012E-2</v>
      </c>
      <c r="ET122" s="276">
        <f t="shared" si="374"/>
        <v>3.5804199956908749E-2</v>
      </c>
      <c r="EU122" s="276">
        <f t="shared" si="375"/>
        <v>0.11251103364199114</v>
      </c>
      <c r="EV122" s="276">
        <f t="shared" si="376"/>
        <v>0.12032326295416608</v>
      </c>
      <c r="EW122" s="276">
        <f t="shared" si="377"/>
        <v>0.12811387106571326</v>
      </c>
      <c r="EX122" s="276">
        <f t="shared" si="378"/>
        <v>0.13588291781567446</v>
      </c>
      <c r="EY122" s="277">
        <f t="shared" si="379"/>
        <v>0.14363046287748049</v>
      </c>
      <c r="EZ122" s="276">
        <f t="shared" si="380"/>
        <v>0</v>
      </c>
      <c r="FA122" s="276">
        <f t="shared" si="381"/>
        <v>1.0782628591569907E-3</v>
      </c>
      <c r="FB122" s="276">
        <f t="shared" si="382"/>
        <v>3.2339185361082031E-3</v>
      </c>
      <c r="FC122" s="276">
        <f t="shared" si="383"/>
        <v>5.3878348323630398E-3</v>
      </c>
      <c r="FD122" s="276">
        <f t="shared" si="384"/>
        <v>7.5400131514133687E-3</v>
      </c>
      <c r="FE122" s="276">
        <f t="shared" si="385"/>
        <v>5.8722609496373798E-3</v>
      </c>
      <c r="FF122" s="276">
        <f t="shared" si="386"/>
        <v>7.1760797500805482E-3</v>
      </c>
      <c r="FG122" s="276">
        <f t="shared" si="387"/>
        <v>8.4792321595541127E-3</v>
      </c>
      <c r="FH122" s="276">
        <f t="shared" si="388"/>
        <v>9.7817185186551935E-3</v>
      </c>
      <c r="FI122" s="276">
        <f t="shared" si="389"/>
        <v>1.1083539167806824E-2</v>
      </c>
      <c r="FJ122" s="276">
        <f t="shared" si="390"/>
        <v>1.3814852256060394E-2</v>
      </c>
      <c r="FK122" s="276">
        <f t="shared" si="391"/>
        <v>1.5264405771606513E-2</v>
      </c>
      <c r="FL122" s="276">
        <f t="shared" si="392"/>
        <v>1.6713101464183651E-2</v>
      </c>
      <c r="FM122" s="276">
        <f t="shared" si="393"/>
        <v>1.8160939841437941E-2</v>
      </c>
      <c r="FN122" s="276">
        <f t="shared" si="394"/>
        <v>1.9607921410715112E-2</v>
      </c>
      <c r="FO122" s="276">
        <f t="shared" si="395"/>
        <v>2.9848592328095367E-2</v>
      </c>
      <c r="FP122" s="276">
        <f t="shared" si="396"/>
        <v>3.1976052789457657E-2</v>
      </c>
      <c r="FQ122" s="276">
        <f t="shared" si="397"/>
        <v>3.4101853819294065E-2</v>
      </c>
      <c r="FR122" s="276">
        <f t="shared" si="398"/>
        <v>3.6225996711970826E-2</v>
      </c>
      <c r="FS122" s="277">
        <f t="shared" si="399"/>
        <v>3.8348482760844564E-2</v>
      </c>
      <c r="FT122" s="74">
        <f>SUM($EF122:EF122)</f>
        <v>0</v>
      </c>
      <c r="FU122" s="276">
        <f>SUM($EF122:EG122)</f>
        <v>1.1050919801749895E-3</v>
      </c>
      <c r="FV122" s="276">
        <f>SUM($EF122:EH122)</f>
        <v>4.4195059425319932E-3</v>
      </c>
      <c r="FW122" s="276">
        <f>SUM($EF122:EI122)</f>
        <v>9.9415186030830625E-3</v>
      </c>
      <c r="FX122" s="276">
        <f>SUM($EF122:EJ122)</f>
        <v>1.7669408022011772E-2</v>
      </c>
      <c r="FY122" s="276">
        <f>SUM($EF122:EK122)</f>
        <v>2.5875158019193826E-2</v>
      </c>
      <c r="FZ122" s="276">
        <f>SUM($EF122:EL122)</f>
        <v>3.5901420404981482E-2</v>
      </c>
      <c r="GA122" s="276">
        <f>SUM($EF122:EM122)</f>
        <v>4.7746970966741194E-2</v>
      </c>
      <c r="GB122" s="276">
        <f>SUM($EF122:EN122)</f>
        <v>6.1410586315067316E-2</v>
      </c>
      <c r="GC122" s="276">
        <f>SUM($EF122:EO122)</f>
        <v>7.6891043883228496E-2</v>
      </c>
      <c r="GD122" s="276">
        <f>SUM($EF122:EP122)</f>
        <v>0.10214847665951499</v>
      </c>
      <c r="GE122" s="276">
        <f>SUM($EF122:EQ122)</f>
        <v>0.1300466465369278</v>
      </c>
      <c r="GF122" s="276">
        <f>SUM($EF122:ER122)</f>
        <v>0.16058285480665405</v>
      </c>
      <c r="GG122" s="276">
        <f>SUM($EF122:ES122)</f>
        <v>0.19375440551783407</v>
      </c>
      <c r="GH122" s="276">
        <f>SUM($EF122:ET122)</f>
        <v>0.22955860547474283</v>
      </c>
      <c r="GI122" s="276">
        <f>SUM($EF122:EU122)</f>
        <v>0.34206963911673394</v>
      </c>
      <c r="GJ122" s="276">
        <f>SUM($EF122:EV122)</f>
        <v>0.4623929020709</v>
      </c>
      <c r="GK122" s="276">
        <f>SUM($EF122:EW122)</f>
        <v>0.59050677313661326</v>
      </c>
      <c r="GL122" s="276">
        <f>SUM($EF122:EX122)</f>
        <v>0.72638969095228778</v>
      </c>
      <c r="GM122" s="276">
        <f>SUM($EF122:EY122)</f>
        <v>0.87002015382976827</v>
      </c>
      <c r="GN122" s="74">
        <f>SUM($EZ122:EZ122)</f>
        <v>0</v>
      </c>
      <c r="GO122" s="276">
        <f>SUM($EZ122:FA122)</f>
        <v>1.0782628591569907E-3</v>
      </c>
      <c r="GP122" s="276">
        <f>SUM($EZ122:FB122)</f>
        <v>4.3121813952651938E-3</v>
      </c>
      <c r="GQ122" s="276">
        <f>SUM($EZ122:FC122)</f>
        <v>9.7000162276282345E-3</v>
      </c>
      <c r="GR122" s="276">
        <f>SUM($EZ122:FD122)</f>
        <v>1.7240029379041604E-2</v>
      </c>
      <c r="GS122" s="276">
        <f>SUM($EZ122:FE122)</f>
        <v>2.3112290328678984E-2</v>
      </c>
      <c r="GT122" s="276">
        <f>SUM($EZ122:FF122)</f>
        <v>3.0288370078759532E-2</v>
      </c>
      <c r="GU122" s="276">
        <f>SUM($EZ122:FG122)</f>
        <v>3.8767602238313645E-2</v>
      </c>
      <c r="GV122" s="276">
        <f>SUM($EZ122:FH122)</f>
        <v>4.8549320756968842E-2</v>
      </c>
      <c r="GW122" s="276">
        <f>SUM($EZ122:FI122)</f>
        <v>5.9632859924775669E-2</v>
      </c>
      <c r="GX122" s="276">
        <f>SUM($EZ122:FJ122)</f>
        <v>7.3447712180836067E-2</v>
      </c>
      <c r="GY122" s="276">
        <f>SUM($EZ122:FK122)</f>
        <v>8.8712117952442576E-2</v>
      </c>
      <c r="GZ122" s="276">
        <f>SUM($EZ122:FL122)</f>
        <v>0.10542521941662622</v>
      </c>
      <c r="HA122" s="276">
        <f>SUM($EZ122:FM122)</f>
        <v>0.12358615925806415</v>
      </c>
      <c r="HB122" s="276">
        <f>SUM($EZ122:FN122)</f>
        <v>0.14319408066877926</v>
      </c>
      <c r="HC122" s="276">
        <f>SUM($EZ122:FO122)</f>
        <v>0.17304267299687462</v>
      </c>
      <c r="HD122" s="276">
        <f>SUM($EZ122:FP122)</f>
        <v>0.20501872578633229</v>
      </c>
      <c r="HE122" s="276">
        <f>SUM($EZ122:FQ122)</f>
        <v>0.23912057960562635</v>
      </c>
      <c r="HF122" s="276">
        <f>SUM($EZ122:FR122)</f>
        <v>0.27534657631759718</v>
      </c>
      <c r="HG122" s="277">
        <f>SUM($EZ122:FS122)</f>
        <v>0.31369505907844175</v>
      </c>
      <c r="HH122" s="74">
        <f t="shared" si="644"/>
        <v>0</v>
      </c>
      <c r="HI122" s="276">
        <f t="shared" si="400"/>
        <v>2.8324429723055391</v>
      </c>
      <c r="HJ122" s="276">
        <f t="shared" si="401"/>
        <v>5.6626766226288954</v>
      </c>
      <c r="HK122" s="276">
        <f t="shared" si="402"/>
        <v>8.4907026742540577</v>
      </c>
      <c r="HL122" s="276">
        <f t="shared" si="403"/>
        <v>11.316522849120842</v>
      </c>
      <c r="HM122" s="276">
        <f t="shared" si="404"/>
        <v>13.552204053603246</v>
      </c>
      <c r="HN122" s="276">
        <f t="shared" si="405"/>
        <v>16.257646369788883</v>
      </c>
      <c r="HO122" s="276">
        <f t="shared" si="406"/>
        <v>18.961269397798553</v>
      </c>
      <c r="HP122" s="276">
        <f t="shared" si="407"/>
        <v>21.663074361021657</v>
      </c>
      <c r="HQ122" s="276">
        <f t="shared" si="408"/>
        <v>24.363062482024926</v>
      </c>
      <c r="HR122" s="276">
        <f t="shared" si="409"/>
        <v>25.994247496320067</v>
      </c>
      <c r="HS122" s="276">
        <f t="shared" si="410"/>
        <v>28.575617455014083</v>
      </c>
      <c r="HT122" s="276">
        <f t="shared" si="411"/>
        <v>31.154349375315785</v>
      </c>
      <c r="HU122" s="276">
        <f t="shared" si="412"/>
        <v>33.73044595317603</v>
      </c>
      <c r="HV122" s="276">
        <f t="shared" si="413"/>
        <v>36.303909881790553</v>
      </c>
      <c r="HW122" s="276">
        <f t="shared" si="414"/>
        <v>42.007895962631778</v>
      </c>
      <c r="HX122" s="276">
        <f t="shared" si="415"/>
        <v>44.822819060405187</v>
      </c>
      <c r="HY122" s="276">
        <f t="shared" si="416"/>
        <v>47.629951550067048</v>
      </c>
      <c r="HZ122" s="276">
        <f t="shared" si="417"/>
        <v>50.429314992978952</v>
      </c>
      <c r="IA122" s="277">
        <f t="shared" si="418"/>
        <v>53.220930890829045</v>
      </c>
      <c r="IB122" s="276">
        <f t="shared" si="419"/>
        <v>0</v>
      </c>
      <c r="IC122" s="276">
        <f t="shared" si="420"/>
        <v>2.6715551157122714</v>
      </c>
      <c r="ID122" s="276">
        <f t="shared" si="421"/>
        <v>5.3409545757475909</v>
      </c>
      <c r="IE122" s="276">
        <f t="shared" si="422"/>
        <v>8.0082001194866574</v>
      </c>
      <c r="IF122" s="276">
        <f t="shared" si="423"/>
        <v>10.673293484906672</v>
      </c>
      <c r="IG122" s="276">
        <f t="shared" si="424"/>
        <v>12.761846628380187</v>
      </c>
      <c r="IH122" s="276">
        <f t="shared" si="425"/>
        <v>15.311512948630108</v>
      </c>
      <c r="II122" s="276">
        <f t="shared" si="426"/>
        <v>17.859876116470552</v>
      </c>
      <c r="IJ122" s="276">
        <f t="shared" si="427"/>
        <v>20.406936797951897</v>
      </c>
      <c r="IK122" s="276">
        <f t="shared" si="428"/>
        <v>22.952695658784091</v>
      </c>
      <c r="IL122" s="276">
        <f t="shared" si="429"/>
        <v>24.562229929435745</v>
      </c>
      <c r="IM122" s="276">
        <f t="shared" si="430"/>
        <v>27.010243109378425</v>
      </c>
      <c r="IN122" s="276">
        <f t="shared" si="431"/>
        <v>29.456807593628525</v>
      </c>
      <c r="IO122" s="276">
        <f t="shared" si="432"/>
        <v>31.901924239501376</v>
      </c>
      <c r="IP122" s="276">
        <f t="shared" si="433"/>
        <v>34.345593903804946</v>
      </c>
      <c r="IQ122" s="276">
        <f t="shared" si="434"/>
        <v>39.615963141425908</v>
      </c>
      <c r="IR122" s="276">
        <f t="shared" si="435"/>
        <v>42.341328767640888</v>
      </c>
      <c r="IS122" s="276">
        <f t="shared" si="436"/>
        <v>45.064568592826035</v>
      </c>
      <c r="IT122" s="276">
        <f t="shared" si="437"/>
        <v>47.785684275118506</v>
      </c>
      <c r="IU122" s="277">
        <f t="shared" si="438"/>
        <v>50.504677471362101</v>
      </c>
      <c r="IV122" s="74">
        <f t="shared" si="261"/>
        <v>1.6610745370882385</v>
      </c>
      <c r="IW122" s="275">
        <f t="shared" si="262"/>
        <v>6.7389356056967742</v>
      </c>
      <c r="IX122" s="275">
        <f t="shared" si="263"/>
        <v>11.894335429029436</v>
      </c>
      <c r="IY122" s="275">
        <f t="shared" si="264"/>
        <v>17.055515668467272</v>
      </c>
      <c r="IZ122" s="275">
        <f t="shared" si="265"/>
        <v>6.7647818572714824</v>
      </c>
      <c r="JA122" s="275">
        <f t="shared" si="266"/>
        <v>9.3374653100704297</v>
      </c>
      <c r="JB122" s="74">
        <f t="shared" si="267"/>
        <v>1.6610131220256801</v>
      </c>
      <c r="JC122" s="275">
        <f t="shared" si="268"/>
        <v>6.7410965132387801</v>
      </c>
      <c r="JD122" s="275">
        <f t="shared" si="269"/>
        <v>11.911444560109368</v>
      </c>
      <c r="JE122" s="275">
        <f t="shared" si="270"/>
        <v>17.166889547098631</v>
      </c>
      <c r="JF122" s="275">
        <f t="shared" si="271"/>
        <v>6.7711847317912763</v>
      </c>
      <c r="JG122" s="275">
        <f t="shared" si="272"/>
        <v>9.3701109356181149</v>
      </c>
      <c r="JH122" s="524">
        <f t="shared" si="273"/>
        <v>259.9940133504719</v>
      </c>
      <c r="JI122" s="525">
        <f t="shared" si="274"/>
        <v>491.08704067974259</v>
      </c>
      <c r="JJ122" s="524">
        <f t="shared" si="275"/>
        <v>245.43970054072486</v>
      </c>
      <c r="JK122" s="525">
        <f t="shared" si="276"/>
        <v>463.94381908079208</v>
      </c>
      <c r="JL122" s="524">
        <f t="shared" si="277"/>
        <v>505.43371389119676</v>
      </c>
      <c r="JM122" s="525">
        <f t="shared" si="278"/>
        <v>955.03085976053467</v>
      </c>
      <c r="JN122" s="7">
        <f t="shared" si="439"/>
        <v>0.37275268614352208</v>
      </c>
      <c r="JO122" s="7">
        <f t="shared" si="440"/>
        <v>1.18371521290821</v>
      </c>
    </row>
    <row r="123" spans="1:275" s="3" customFormat="1" ht="13.5" customHeight="1" x14ac:dyDescent="0.2">
      <c r="A123" s="3" t="str">
        <f>'2021 estimates'!B123</f>
        <v>Maldives</v>
      </c>
      <c r="B123" s="3" t="str">
        <f>VLOOKUP(A123,'2021 estimates'!$B$4:$C$218,2)</f>
        <v>SEA</v>
      </c>
      <c r="C123" s="371" t="str">
        <f>VLOOKUP(A123,'2021 estimates'!$B$4:$F$218,4,FALSE)</f>
        <v>South Asia</v>
      </c>
      <c r="D123" s="695">
        <f>'2021 estimates'!Q123</f>
        <v>6.5156473853627501</v>
      </c>
      <c r="E123" s="4">
        <f>'2021 estimates'!R123</f>
        <v>2.5503773560473384</v>
      </c>
      <c r="F123" s="47">
        <f>1000*'2021 estimates'!G123/5</f>
        <v>3639.8</v>
      </c>
      <c r="G123" s="47">
        <f t="shared" si="279"/>
        <v>3639.8</v>
      </c>
      <c r="H123" s="47">
        <f>1000*'2021 estimates'!H123/5</f>
        <v>3965.4</v>
      </c>
      <c r="I123" s="47">
        <f>1000*'2021 estimates'!I123/5</f>
        <v>3647</v>
      </c>
      <c r="J123" s="47">
        <f>1000*'2021 estimates'!J123/5</f>
        <v>2640.6</v>
      </c>
      <c r="K123" s="47">
        <f>1000*'2021 estimates'!K123/5</f>
        <v>3357.8</v>
      </c>
      <c r="L123" s="73">
        <f t="shared" si="280"/>
        <v>3357.8</v>
      </c>
      <c r="M123" s="47">
        <f>1000*'2021 estimates'!L123/5</f>
        <v>3598</v>
      </c>
      <c r="N123" s="47">
        <f>1000*'2021 estimates'!M123/5</f>
        <v>3352.8</v>
      </c>
      <c r="O123" s="47">
        <f>1000*'2021 estimates'!N123/5</f>
        <v>2633.8</v>
      </c>
      <c r="P123" s="22">
        <v>0</v>
      </c>
      <c r="Q123" s="124">
        <f>IF('2021 estimates'!AD123&lt;&gt;"",'2021 estimates'!AD123*5/4,IF('2021 estimates'!AL123&lt;&gt;"",'2021 estimates'!AL123*15/14,'2021 estimates'!AN123*15/14))/100000</f>
        <v>1.0392857142857142E-4</v>
      </c>
      <c r="R123" s="124">
        <f>IF('2021 estimates'!AE123&lt;&gt;"",'2021 estimates'!AE123,IF('2021 estimates'!AL123&lt;&gt;"",'2021 estimates'!AL123*15/14,'2021 estimates'!AN123*15/14))/100000</f>
        <v>1.0392857142857142E-4</v>
      </c>
      <c r="S123" s="124">
        <f>IF('2021 estimates'!AF123&lt;&gt;"",'2021 estimates'!AF123,IF('2021 estimates'!AL123&lt;&gt;"",'2021 estimates'!AL123*15/14,'2021 estimates'!AN123*15/14))/100000</f>
        <v>1.0392857142857142E-4</v>
      </c>
      <c r="T123" s="124">
        <f>IF('2021 estimates'!AG123&lt;&gt;"",'2021 estimates'!AG123,'2021 estimates'!$AP123)/100000</f>
        <v>7.9000000000000009E-5</v>
      </c>
      <c r="U123" s="22">
        <v>0</v>
      </c>
      <c r="V123" s="124">
        <f>IF('2021 estimates'!AH123&lt;&gt;"",'2021 estimates'!AH123*5/4,IF('2021 estimates'!AM123&lt;&gt;"",'2021 estimates'!AM123*15/14,'2021 estimates'!AN123*15/14))/100000</f>
        <v>1.0392857142857142E-4</v>
      </c>
      <c r="W123" s="124">
        <f>IF('2021 estimates'!AI123&lt;&gt;"",'2021 estimates'!AI123,IF('2021 estimates'!AM123&lt;&gt;"",'2021 estimates'!AM123*15/14,'2021 estimates'!AN123*15/14))/100000</f>
        <v>1.0392857142857142E-4</v>
      </c>
      <c r="X123" s="124">
        <f>IF('2021 estimates'!AJ123&lt;&gt;"",'2021 estimates'!AJ123,IF('2021 estimates'!AM123&lt;&gt;"",'2021 estimates'!AM123*15/14,'2021 estimates'!AN123*15/14))/100000</f>
        <v>1.0392857142857142E-4</v>
      </c>
      <c r="Y123" s="124">
        <f>IF('2021 estimates'!AK123&lt;&gt;"",'2021 estimates'!AK123,'2021 estimates'!$AQ123)/100000</f>
        <v>7.9000000000000009E-5</v>
      </c>
      <c r="Z123" s="81">
        <f>VLOOKUP($A123,'Mortality-WHO Global Health Obs'!$B$3:$Q$218,7,FALSE)</f>
        <v>7.6499999999999997E-3</v>
      </c>
      <c r="AA123" s="82">
        <f>VLOOKUP($A123,'Mortality-WHO Global Health Obs'!$B$3:$Q$218,9,FALSE)</f>
        <v>2.4000000000000001E-4</v>
      </c>
      <c r="AB123" s="82">
        <f>VLOOKUP($A123,'Mortality-WHO Global Health Obs'!$B$3:$Q$218,11,FALSE)</f>
        <v>2.7E-4</v>
      </c>
      <c r="AC123" s="82">
        <f>VLOOKUP($A123,'Mortality-WHO Global Health Obs'!$B$3:$Q$218,13,FALSE)</f>
        <v>5.2999999999999998E-4</v>
      </c>
      <c r="AD123" s="82">
        <f>VLOOKUP($A123,'Mortality-WHO Global Health Obs'!$B$3:$Q$218,15,FALSE)</f>
        <v>3.3E-4</v>
      </c>
      <c r="AE123" s="81">
        <f>VLOOKUP($A123,'Mortality-WHO Global Health Obs'!$B$3:$Q$218,8,FALSE)</f>
        <v>6.7200000000000003E-3</v>
      </c>
      <c r="AF123" s="82">
        <f>VLOOKUP($A123,'Mortality-WHO Global Health Obs'!$B$3:$Q$218,10,FALSE)</f>
        <v>3.5E-4</v>
      </c>
      <c r="AG123" s="82">
        <f>VLOOKUP($A123,'Mortality-WHO Global Health Obs'!$B$3:$Q$218,12,FALSE)</f>
        <v>2.4000000000000001E-4</v>
      </c>
      <c r="AH123" s="82">
        <f>VLOOKUP($A123,'Mortality-WHO Global Health Obs'!$B$3:$Q$218,14,FALSE)</f>
        <v>3.5E-4</v>
      </c>
      <c r="AI123" s="82">
        <f>VLOOKUP($A123,'Mortality-WHO Global Health Obs'!$B$3:$Q$218,16,FALSE)</f>
        <v>3.4000000000000002E-4</v>
      </c>
      <c r="AJ123" s="81">
        <f t="shared" si="849"/>
        <v>1.9510386773762139E-2</v>
      </c>
      <c r="AK123" s="82">
        <f t="shared" si="849"/>
        <v>6.1209056545136122E-4</v>
      </c>
      <c r="AL123" s="82">
        <f t="shared" si="849"/>
        <v>6.8860188613278136E-4</v>
      </c>
      <c r="AM123" s="82">
        <f t="shared" si="849"/>
        <v>1.3516999987050894E-3</v>
      </c>
      <c r="AN123" s="82">
        <f t="shared" si="849"/>
        <v>8.4162452749562164E-4</v>
      </c>
      <c r="AO123" s="81">
        <f t="shared" si="848"/>
        <v>1.7138535832638115E-2</v>
      </c>
      <c r="AP123" s="82">
        <f t="shared" si="848"/>
        <v>8.9263207461656843E-4</v>
      </c>
      <c r="AQ123" s="82">
        <f t="shared" si="848"/>
        <v>6.1209056545136122E-4</v>
      </c>
      <c r="AR123" s="82">
        <f t="shared" si="848"/>
        <v>8.9263207461656843E-4</v>
      </c>
      <c r="AS123" s="82">
        <f t="shared" si="848"/>
        <v>8.6712830105609509E-4</v>
      </c>
      <c r="AT123" s="272">
        <f t="shared" si="258"/>
        <v>0</v>
      </c>
      <c r="AU123" s="266">
        <f t="shared" si="248"/>
        <v>0.37827921428571432</v>
      </c>
      <c r="AV123" s="266">
        <f t="shared" si="249"/>
        <v>0.41211835714285716</v>
      </c>
      <c r="AW123" s="266">
        <f t="shared" si="250"/>
        <v>0.37902749999999996</v>
      </c>
      <c r="AX123" s="266">
        <f t="shared" si="251"/>
        <v>0.20860740000000003</v>
      </c>
      <c r="AY123" s="272">
        <f t="shared" si="259"/>
        <v>0</v>
      </c>
      <c r="AZ123" s="266">
        <f t="shared" si="252"/>
        <v>0.34897135714285715</v>
      </c>
      <c r="BA123" s="266">
        <f t="shared" si="253"/>
        <v>0.37393499999999996</v>
      </c>
      <c r="BB123" s="266">
        <f t="shared" si="254"/>
        <v>0.34845171428571431</v>
      </c>
      <c r="BC123" s="266">
        <f t="shared" si="255"/>
        <v>0.20807020000000004</v>
      </c>
      <c r="BD123" s="74">
        <f t="shared" si="260"/>
        <v>0</v>
      </c>
      <c r="BE123" s="515">
        <f t="shared" si="282"/>
        <v>0</v>
      </c>
      <c r="BF123" s="515">
        <f t="shared" si="283"/>
        <v>0.37816347914043763</v>
      </c>
      <c r="BG123" s="515">
        <f t="shared" si="284"/>
        <v>0.75609555880903645</v>
      </c>
      <c r="BH123" s="515">
        <f t="shared" si="285"/>
        <v>1.1337963805998914</v>
      </c>
      <c r="BI123" s="515">
        <f t="shared" si="286"/>
        <v>1.6464570958584304</v>
      </c>
      <c r="BJ123" s="515">
        <f t="shared" si="287"/>
        <v>2.0573002459060179</v>
      </c>
      <c r="BK123" s="515">
        <f t="shared" si="288"/>
        <v>2.4678605859684977</v>
      </c>
      <c r="BL123" s="515">
        <f t="shared" si="289"/>
        <v>2.8781383107223237</v>
      </c>
      <c r="BM123" s="515">
        <f t="shared" si="290"/>
        <v>3.2881336147099418</v>
      </c>
      <c r="BN123" s="515">
        <f t="shared" si="291"/>
        <v>3.4009297642012273</v>
      </c>
      <c r="BO123" s="515">
        <f t="shared" si="292"/>
        <v>3.7751073402672568</v>
      </c>
      <c r="BP123" s="515">
        <f t="shared" si="293"/>
        <v>4.1487794821788313</v>
      </c>
      <c r="BQ123" s="515">
        <f t="shared" si="294"/>
        <v>4.5219468726697682</v>
      </c>
      <c r="BR123" s="515">
        <f t="shared" si="295"/>
        <v>4.8946101935516548</v>
      </c>
      <c r="BS123" s="515">
        <f t="shared" si="296"/>
        <v>3.8133899626990098</v>
      </c>
      <c r="BT123" s="515">
        <f t="shared" si="297"/>
        <v>4.0187015227456859</v>
      </c>
      <c r="BU123" s="515">
        <f t="shared" si="298"/>
        <v>4.2238403602416108</v>
      </c>
      <c r="BV123" s="515">
        <f t="shared" si="299"/>
        <v>4.4288066204931651</v>
      </c>
      <c r="BW123" s="516">
        <f t="shared" si="300"/>
        <v>4.6336004486844864</v>
      </c>
      <c r="BX123" s="515">
        <v>0</v>
      </c>
      <c r="BY123" s="515">
        <f t="shared" si="301"/>
        <v>0</v>
      </c>
      <c r="BZ123" s="515">
        <f t="shared" si="302"/>
        <v>0.34881567512332229</v>
      </c>
      <c r="CA123" s="515">
        <f t="shared" si="303"/>
        <v>0.69732012511233432</v>
      </c>
      <c r="CB123" s="515">
        <f t="shared" si="304"/>
        <v>1.0455136276526193</v>
      </c>
      <c r="CC123" s="515">
        <f t="shared" si="305"/>
        <v>1.4930729834221328</v>
      </c>
      <c r="CD123" s="515">
        <f t="shared" si="306"/>
        <v>1.8659799611461179</v>
      </c>
      <c r="CE123" s="515">
        <f t="shared" si="307"/>
        <v>2.2386587558687028</v>
      </c>
      <c r="CF123" s="515">
        <f t="shared" si="308"/>
        <v>2.6111095072158128</v>
      </c>
      <c r="CG123" s="515">
        <f t="shared" si="309"/>
        <v>2.9833323547279371</v>
      </c>
      <c r="CH123" s="515">
        <f t="shared" si="310"/>
        <v>3.1266653234179014</v>
      </c>
      <c r="CI123" s="515">
        <f t="shared" si="311"/>
        <v>3.472171871031704</v>
      </c>
      <c r="CJ123" s="515">
        <f t="shared" si="312"/>
        <v>3.8173701460265992</v>
      </c>
      <c r="CK123" s="515">
        <f t="shared" si="313"/>
        <v>4.1622604234538354</v>
      </c>
      <c r="CL123" s="515">
        <f t="shared" si="314"/>
        <v>4.5068429781192529</v>
      </c>
      <c r="CM123" s="515">
        <f t="shared" si="315"/>
        <v>3.8108073285540516</v>
      </c>
      <c r="CN123" s="515">
        <f t="shared" si="316"/>
        <v>4.0154843292722573</v>
      </c>
      <c r="CO123" s="515">
        <f t="shared" si="317"/>
        <v>4.2199839256978215</v>
      </c>
      <c r="CP123" s="515">
        <f t="shared" si="318"/>
        <v>4.4243062715963513</v>
      </c>
      <c r="CQ123" s="516">
        <f t="shared" si="319"/>
        <v>4.6284515206001755</v>
      </c>
      <c r="CR123" s="515">
        <f t="shared" si="320"/>
        <v>0</v>
      </c>
      <c r="CS123" s="515">
        <f t="shared" si="321"/>
        <v>0.18913960714285716</v>
      </c>
      <c r="CT123" s="515">
        <f t="shared" si="322"/>
        <v>0.56730308628329484</v>
      </c>
      <c r="CU123" s="515">
        <f t="shared" si="323"/>
        <v>0.94523516595189361</v>
      </c>
      <c r="CV123" s="515">
        <f t="shared" si="324"/>
        <v>1.3229359877427487</v>
      </c>
      <c r="CW123" s="515">
        <f t="shared" si="325"/>
        <v>1.8525162744298589</v>
      </c>
      <c r="CX123" s="515">
        <f t="shared" si="326"/>
        <v>2.2633594244774464</v>
      </c>
      <c r="CY123" s="515">
        <f t="shared" si="327"/>
        <v>2.6739197645399262</v>
      </c>
      <c r="CZ123" s="515">
        <f t="shared" si="328"/>
        <v>3.0841974892937523</v>
      </c>
      <c r="DA123" s="515">
        <f t="shared" si="329"/>
        <v>3.4941927932813703</v>
      </c>
      <c r="DB123" s="515">
        <f t="shared" si="330"/>
        <v>3.5904435142012274</v>
      </c>
      <c r="DC123" s="515">
        <f t="shared" si="331"/>
        <v>3.964621090267257</v>
      </c>
      <c r="DD123" s="515">
        <f t="shared" si="332"/>
        <v>4.338293232178831</v>
      </c>
      <c r="DE123" s="515">
        <f t="shared" si="333"/>
        <v>4.711460622669768</v>
      </c>
      <c r="DF123" s="515">
        <f t="shared" si="334"/>
        <v>5.0841239435516545</v>
      </c>
      <c r="DG123" s="515">
        <f t="shared" si="335"/>
        <v>3.9176936626990098</v>
      </c>
      <c r="DH123" s="515">
        <f t="shared" si="336"/>
        <v>4.1230052227456859</v>
      </c>
      <c r="DI123" s="515">
        <f t="shared" si="337"/>
        <v>4.3281440602416108</v>
      </c>
      <c r="DJ123" s="515">
        <f t="shared" si="338"/>
        <v>4.5331103204931651</v>
      </c>
      <c r="DK123" s="516">
        <f t="shared" si="339"/>
        <v>4.7379041486844864</v>
      </c>
      <c r="DL123" s="515">
        <f t="shared" si="340"/>
        <v>0</v>
      </c>
      <c r="DM123" s="515">
        <f t="shared" si="341"/>
        <v>0.17448567857142858</v>
      </c>
      <c r="DN123" s="515">
        <f t="shared" si="342"/>
        <v>0.52330135369475084</v>
      </c>
      <c r="DO123" s="515">
        <f t="shared" si="343"/>
        <v>0.87180580368376293</v>
      </c>
      <c r="DP123" s="515">
        <f t="shared" si="344"/>
        <v>1.219999306224048</v>
      </c>
      <c r="DQ123" s="515">
        <f t="shared" si="345"/>
        <v>1.6800404834221327</v>
      </c>
      <c r="DR123" s="515">
        <f t="shared" si="346"/>
        <v>2.0529474611461178</v>
      </c>
      <c r="DS123" s="515">
        <f t="shared" si="347"/>
        <v>2.425626255868703</v>
      </c>
      <c r="DT123" s="515">
        <f t="shared" si="348"/>
        <v>2.798077007215813</v>
      </c>
      <c r="DU123" s="515">
        <f t="shared" si="349"/>
        <v>3.1702998547279373</v>
      </c>
      <c r="DV123" s="515">
        <f t="shared" si="350"/>
        <v>3.3008911805607584</v>
      </c>
      <c r="DW123" s="515">
        <f t="shared" si="351"/>
        <v>3.646397728174561</v>
      </c>
      <c r="DX123" s="515">
        <f t="shared" si="352"/>
        <v>3.9915960031694562</v>
      </c>
      <c r="DY123" s="515">
        <f t="shared" si="353"/>
        <v>4.3364862805966924</v>
      </c>
      <c r="DZ123" s="515">
        <f t="shared" si="354"/>
        <v>4.6810688352621099</v>
      </c>
      <c r="EA123" s="515">
        <f t="shared" si="355"/>
        <v>3.9148424285540515</v>
      </c>
      <c r="EB123" s="515">
        <f t="shared" si="356"/>
        <v>4.1195194292722572</v>
      </c>
      <c r="EC123" s="515">
        <f t="shared" si="357"/>
        <v>4.3240190256978215</v>
      </c>
      <c r="ED123" s="515">
        <f t="shared" si="358"/>
        <v>4.5283413715963512</v>
      </c>
      <c r="EE123" s="516">
        <f t="shared" si="359"/>
        <v>4.7324866206001754</v>
      </c>
      <c r="EF123" s="276">
        <f t="shared" si="360"/>
        <v>0</v>
      </c>
      <c r="EG123" s="276">
        <f t="shared" si="361"/>
        <v>1.1573514527667336E-4</v>
      </c>
      <c r="EH123" s="276">
        <f t="shared" si="362"/>
        <v>3.471346171154497E-4</v>
      </c>
      <c r="EI123" s="276">
        <f t="shared" si="363"/>
        <v>5.7839249485928858E-4</v>
      </c>
      <c r="EJ123" s="276">
        <f t="shared" si="364"/>
        <v>8.0950886515008071E-4</v>
      </c>
      <c r="EK123" s="276">
        <f t="shared" si="365"/>
        <v>1.2752070952694761E-3</v>
      </c>
      <c r="EL123" s="276">
        <f t="shared" si="366"/>
        <v>1.5580170803773195E-3</v>
      </c>
      <c r="EM123" s="276">
        <f t="shared" si="367"/>
        <v>1.8406323890309796E-3</v>
      </c>
      <c r="EN123" s="276">
        <f t="shared" si="368"/>
        <v>2.1230531552388857E-3</v>
      </c>
      <c r="EO123" s="276">
        <f t="shared" si="369"/>
        <v>2.4052795129172197E-3</v>
      </c>
      <c r="EP123" s="276">
        <f t="shared" si="370"/>
        <v>4.8499239339704053E-3</v>
      </c>
      <c r="EQ123" s="276">
        <f t="shared" si="371"/>
        <v>5.3553580884251085E-3</v>
      </c>
      <c r="ER123" s="276">
        <f t="shared" si="372"/>
        <v>5.8601095090634889E-3</v>
      </c>
      <c r="ES123" s="276">
        <f t="shared" si="373"/>
        <v>6.3641791181134203E-3</v>
      </c>
      <c r="ET123" s="276">
        <f t="shared" si="374"/>
        <v>6.8675678365570378E-3</v>
      </c>
      <c r="EU123" s="276">
        <f t="shared" si="375"/>
        <v>3.2958399533242161E-3</v>
      </c>
      <c r="EV123" s="276">
        <f t="shared" si="376"/>
        <v>3.4685625040748991E-3</v>
      </c>
      <c r="EW123" s="276">
        <f t="shared" si="377"/>
        <v>3.6411397484457019E-3</v>
      </c>
      <c r="EX123" s="276">
        <f t="shared" si="378"/>
        <v>3.8135718086785906E-3</v>
      </c>
      <c r="EY123" s="277">
        <f t="shared" si="379"/>
        <v>3.9858588069126913E-3</v>
      </c>
      <c r="EZ123" s="276">
        <f t="shared" si="380"/>
        <v>0</v>
      </c>
      <c r="FA123" s="276">
        <f t="shared" si="381"/>
        <v>1.556820195348651E-4</v>
      </c>
      <c r="FB123" s="276">
        <f t="shared" si="382"/>
        <v>4.6690715384516238E-4</v>
      </c>
      <c r="FC123" s="276">
        <f t="shared" si="383"/>
        <v>7.7785460257211484E-4</v>
      </c>
      <c r="FD123" s="276">
        <f t="shared" si="384"/>
        <v>1.0885246134761848E-3</v>
      </c>
      <c r="FE123" s="276">
        <f t="shared" si="385"/>
        <v>1.028022276014842E-3</v>
      </c>
      <c r="FF123" s="276">
        <f t="shared" si="386"/>
        <v>1.2562052774153527E-3</v>
      </c>
      <c r="FG123" s="276">
        <f t="shared" si="387"/>
        <v>1.4842486528897254E-3</v>
      </c>
      <c r="FH123" s="276">
        <f t="shared" si="388"/>
        <v>1.712152487875521E-3</v>
      </c>
      <c r="FI123" s="276">
        <f t="shared" si="389"/>
        <v>1.939916867758022E-3</v>
      </c>
      <c r="FJ123" s="276">
        <f t="shared" si="390"/>
        <v>2.9451666719120151E-3</v>
      </c>
      <c r="FK123" s="276">
        <f t="shared" si="391"/>
        <v>3.2534392908193394E-3</v>
      </c>
      <c r="FL123" s="276">
        <f t="shared" si="392"/>
        <v>3.5614368584773472E-3</v>
      </c>
      <c r="FM123" s="276">
        <f t="shared" si="393"/>
        <v>3.8691596202960594E-3</v>
      </c>
      <c r="FN123" s="276">
        <f t="shared" si="394"/>
        <v>4.1766078214665334E-3</v>
      </c>
      <c r="FO123" s="276">
        <f t="shared" si="395"/>
        <v>3.3931992817948973E-3</v>
      </c>
      <c r="FP123" s="276">
        <f t="shared" si="396"/>
        <v>3.5706035744354739E-3</v>
      </c>
      <c r="FQ123" s="276">
        <f t="shared" si="397"/>
        <v>3.7478541014700616E-3</v>
      </c>
      <c r="FR123" s="276">
        <f t="shared" si="398"/>
        <v>3.9249509961753774E-3</v>
      </c>
      <c r="FS123" s="277">
        <f t="shared" si="399"/>
        <v>4.1018943917126198E-3</v>
      </c>
      <c r="FT123" s="74">
        <f>SUM($EF123:EF123)</f>
        <v>0</v>
      </c>
      <c r="FU123" s="276">
        <f>SUM($EF123:EG123)</f>
        <v>1.1573514527667336E-4</v>
      </c>
      <c r="FV123" s="276">
        <f>SUM($EF123:EH123)</f>
        <v>4.6286976239212304E-4</v>
      </c>
      <c r="FW123" s="276">
        <f>SUM($EF123:EI123)</f>
        <v>1.0412622572514116E-3</v>
      </c>
      <c r="FX123" s="276">
        <f>SUM($EF123:EJ123)</f>
        <v>1.8507711224014923E-3</v>
      </c>
      <c r="FY123" s="276">
        <f>SUM($EF123:EK123)</f>
        <v>3.1259782176709687E-3</v>
      </c>
      <c r="FZ123" s="276">
        <f>SUM($EF123:EL123)</f>
        <v>4.6839952980482881E-3</v>
      </c>
      <c r="GA123" s="276">
        <f>SUM($EF123:EM123)</f>
        <v>6.5246276870792675E-3</v>
      </c>
      <c r="GB123" s="276">
        <f>SUM($EF123:EN123)</f>
        <v>8.6476808423181541E-3</v>
      </c>
      <c r="GC123" s="276">
        <f>SUM($EF123:EO123)</f>
        <v>1.1052960355235373E-2</v>
      </c>
      <c r="GD123" s="276">
        <f>SUM($EF123:EP123)</f>
        <v>1.5902884289205776E-2</v>
      </c>
      <c r="GE123" s="276">
        <f>SUM($EF123:EQ123)</f>
        <v>2.1258242377630885E-2</v>
      </c>
      <c r="GF123" s="276">
        <f>SUM($EF123:ER123)</f>
        <v>2.7118351886694373E-2</v>
      </c>
      <c r="GG123" s="276">
        <f>SUM($EF123:ES123)</f>
        <v>3.3482531004807796E-2</v>
      </c>
      <c r="GH123" s="276">
        <f>SUM($EF123:ET123)</f>
        <v>4.0350098841364833E-2</v>
      </c>
      <c r="GI123" s="276">
        <f>SUM($EF123:EU123)</f>
        <v>4.3645938794689046E-2</v>
      </c>
      <c r="GJ123" s="276">
        <f>SUM($EF123:EV123)</f>
        <v>4.7114501298763947E-2</v>
      </c>
      <c r="GK123" s="276">
        <f>SUM($EF123:EW123)</f>
        <v>5.075564104720965E-2</v>
      </c>
      <c r="GL123" s="276">
        <f>SUM($EF123:EX123)</f>
        <v>5.4569212855888241E-2</v>
      </c>
      <c r="GM123" s="276">
        <f>SUM($EF123:EY123)</f>
        <v>5.8555071662800932E-2</v>
      </c>
      <c r="GN123" s="74">
        <f>SUM($EZ123:EZ123)</f>
        <v>0</v>
      </c>
      <c r="GO123" s="276">
        <f>SUM($EZ123:FA123)</f>
        <v>1.556820195348651E-4</v>
      </c>
      <c r="GP123" s="276">
        <f>SUM($EZ123:FB123)</f>
        <v>6.2258917338002746E-4</v>
      </c>
      <c r="GQ123" s="276">
        <f>SUM($EZ123:FC123)</f>
        <v>1.4004437759521423E-3</v>
      </c>
      <c r="GR123" s="276">
        <f>SUM($EZ123:FD123)</f>
        <v>2.4889683894283271E-3</v>
      </c>
      <c r="GS123" s="276">
        <f>SUM($EZ123:FE123)</f>
        <v>3.5169906654431691E-3</v>
      </c>
      <c r="GT123" s="276">
        <f>SUM($EZ123:FF123)</f>
        <v>4.7731959428585213E-3</v>
      </c>
      <c r="GU123" s="276">
        <f>SUM($EZ123:FG123)</f>
        <v>6.2574445957482468E-3</v>
      </c>
      <c r="GV123" s="276">
        <f>SUM($EZ123:FH123)</f>
        <v>7.9695970836237678E-3</v>
      </c>
      <c r="GW123" s="276">
        <f>SUM($EZ123:FI123)</f>
        <v>9.9095139513817893E-3</v>
      </c>
      <c r="GX123" s="276">
        <f>SUM($EZ123:FJ123)</f>
        <v>1.2854680623293804E-2</v>
      </c>
      <c r="GY123" s="276">
        <f>SUM($EZ123:FK123)</f>
        <v>1.6108119914113143E-2</v>
      </c>
      <c r="GZ123" s="276">
        <f>SUM($EZ123:FL123)</f>
        <v>1.9669556772590489E-2</v>
      </c>
      <c r="HA123" s="276">
        <f>SUM($EZ123:FM123)</f>
        <v>2.3538716392886547E-2</v>
      </c>
      <c r="HB123" s="276">
        <f>SUM($EZ123:FN123)</f>
        <v>2.771532421435308E-2</v>
      </c>
      <c r="HC123" s="276">
        <f>SUM($EZ123:FO123)</f>
        <v>3.1108523496147976E-2</v>
      </c>
      <c r="HD123" s="276">
        <f>SUM($EZ123:FP123)</f>
        <v>3.4679127070583453E-2</v>
      </c>
      <c r="HE123" s="276">
        <f>SUM($EZ123:FQ123)</f>
        <v>3.8426981172053516E-2</v>
      </c>
      <c r="HF123" s="276">
        <f>SUM($EZ123:FR123)</f>
        <v>4.2351932168228891E-2</v>
      </c>
      <c r="HG123" s="277">
        <f>SUM($EZ123:FS123)</f>
        <v>4.6453826559941513E-2</v>
      </c>
      <c r="HH123" s="74">
        <f t="shared" si="644"/>
        <v>0</v>
      </c>
      <c r="HI123" s="276">
        <f t="shared" si="400"/>
        <v>0.37816347914043763</v>
      </c>
      <c r="HJ123" s="276">
        <f t="shared" si="401"/>
        <v>0.75609555880903645</v>
      </c>
      <c r="HK123" s="276">
        <f t="shared" si="402"/>
        <v>1.1337963805998914</v>
      </c>
      <c r="HL123" s="276">
        <f t="shared" si="403"/>
        <v>1.5112660860204556</v>
      </c>
      <c r="HM123" s="276">
        <f t="shared" si="404"/>
        <v>2.0573002459060179</v>
      </c>
      <c r="HN123" s="276">
        <f t="shared" si="405"/>
        <v>2.4678605859684977</v>
      </c>
      <c r="HO123" s="276">
        <f t="shared" si="406"/>
        <v>2.8781383107223237</v>
      </c>
      <c r="HP123" s="276">
        <f t="shared" si="407"/>
        <v>3.2881336147099418</v>
      </c>
      <c r="HQ123" s="276">
        <f t="shared" si="408"/>
        <v>3.6978466923398816</v>
      </c>
      <c r="HR123" s="276">
        <f t="shared" si="409"/>
        <v>3.7751073402672568</v>
      </c>
      <c r="HS123" s="276">
        <f t="shared" si="410"/>
        <v>4.1487794821788313</v>
      </c>
      <c r="HT123" s="276">
        <f t="shared" si="411"/>
        <v>4.5219468726697682</v>
      </c>
      <c r="HU123" s="276">
        <f t="shared" si="412"/>
        <v>4.8946101935516548</v>
      </c>
      <c r="HV123" s="276">
        <f t="shared" si="413"/>
        <v>5.2667701257150981</v>
      </c>
      <c r="HW123" s="276">
        <f t="shared" si="414"/>
        <v>4.0187015227456859</v>
      </c>
      <c r="HX123" s="276">
        <f t="shared" si="415"/>
        <v>4.2238403602416108</v>
      </c>
      <c r="HY123" s="276">
        <f t="shared" si="416"/>
        <v>4.4288066204931651</v>
      </c>
      <c r="HZ123" s="276">
        <f t="shared" si="417"/>
        <v>4.6336004486844864</v>
      </c>
      <c r="IA123" s="277">
        <f t="shared" si="418"/>
        <v>4.8382219898775736</v>
      </c>
      <c r="IB123" s="276">
        <f t="shared" si="419"/>
        <v>0</v>
      </c>
      <c r="IC123" s="276">
        <f t="shared" si="420"/>
        <v>0.34881567512332229</v>
      </c>
      <c r="ID123" s="276">
        <f t="shared" si="421"/>
        <v>0.69732012511233432</v>
      </c>
      <c r="IE123" s="276">
        <f t="shared" si="422"/>
        <v>1.0455136276526193</v>
      </c>
      <c r="IF123" s="276">
        <f t="shared" si="423"/>
        <v>1.3933964601820004</v>
      </c>
      <c r="IG123" s="276">
        <f t="shared" si="424"/>
        <v>1.8659799611461179</v>
      </c>
      <c r="IH123" s="276">
        <f t="shared" si="425"/>
        <v>2.2386587558687028</v>
      </c>
      <c r="II123" s="276">
        <f t="shared" si="426"/>
        <v>2.6111095072158128</v>
      </c>
      <c r="IJ123" s="276">
        <f t="shared" si="427"/>
        <v>2.9833323547279371</v>
      </c>
      <c r="IK123" s="276">
        <f t="shared" si="428"/>
        <v>3.3553274378601792</v>
      </c>
      <c r="IL123" s="276">
        <f t="shared" si="429"/>
        <v>3.472171871031704</v>
      </c>
      <c r="IM123" s="276">
        <f t="shared" si="430"/>
        <v>3.8173701460265992</v>
      </c>
      <c r="IN123" s="276">
        <f t="shared" si="431"/>
        <v>4.1622604234538354</v>
      </c>
      <c r="IO123" s="276">
        <f t="shared" si="432"/>
        <v>4.5068429781192529</v>
      </c>
      <c r="IP123" s="276">
        <f t="shared" si="433"/>
        <v>4.8511180845835007</v>
      </c>
      <c r="IQ123" s="276">
        <f t="shared" si="434"/>
        <v>4.0154843292722573</v>
      </c>
      <c r="IR123" s="276">
        <f t="shared" si="435"/>
        <v>4.2199839256978215</v>
      </c>
      <c r="IS123" s="276">
        <f t="shared" si="436"/>
        <v>4.4243062715963513</v>
      </c>
      <c r="IT123" s="276">
        <f t="shared" si="437"/>
        <v>4.6284515206001755</v>
      </c>
      <c r="IU123" s="277">
        <f t="shared" si="438"/>
        <v>4.8324198262084623</v>
      </c>
      <c r="IV123" s="74">
        <f t="shared" si="261"/>
        <v>16.614585755039251</v>
      </c>
      <c r="IW123" s="275">
        <f t="shared" si="262"/>
        <v>67.400941400140908</v>
      </c>
      <c r="IX123" s="275">
        <f t="shared" si="263"/>
        <v>118.86094781258937</v>
      </c>
      <c r="IY123" s="275">
        <f t="shared" si="264"/>
        <v>163.83212094564294</v>
      </c>
      <c r="IZ123" s="275">
        <f t="shared" si="265"/>
        <v>67.62549165592317</v>
      </c>
      <c r="JA123" s="275">
        <f t="shared" si="266"/>
        <v>91.677148978353117</v>
      </c>
      <c r="JB123" s="74">
        <f t="shared" si="267"/>
        <v>16.608181892782632</v>
      </c>
      <c r="JC123" s="275">
        <f t="shared" si="268"/>
        <v>67.38899827459548</v>
      </c>
      <c r="JD123" s="275">
        <f t="shared" si="269"/>
        <v>118.99031927124847</v>
      </c>
      <c r="JE123" s="275">
        <f t="shared" si="270"/>
        <v>164.09628388296653</v>
      </c>
      <c r="JF123" s="275">
        <f t="shared" si="271"/>
        <v>67.662499812875524</v>
      </c>
      <c r="JG123" s="275">
        <f t="shared" si="272"/>
        <v>91.770945830398276</v>
      </c>
      <c r="JH123" s="524">
        <f t="shared" si="273"/>
        <v>38.061566946591213</v>
      </c>
      <c r="JI123" s="525">
        <f t="shared" si="274"/>
        <v>59.692321875044442</v>
      </c>
      <c r="JJ123" s="524">
        <f t="shared" si="275"/>
        <v>34.859165570211104</v>
      </c>
      <c r="JK123" s="525">
        <f t="shared" si="276"/>
        <v>56.469005194758957</v>
      </c>
      <c r="JL123" s="524">
        <f t="shared" si="277"/>
        <v>72.920732516802317</v>
      </c>
      <c r="JM123" s="525">
        <f t="shared" si="278"/>
        <v>116.16132706980341</v>
      </c>
      <c r="JN123" s="7">
        <f t="shared" si="439"/>
        <v>6.8065423055717916E-2</v>
      </c>
      <c r="JO123" s="7">
        <f t="shared" si="440"/>
        <v>0.10500889822274245</v>
      </c>
    </row>
    <row r="124" spans="1:275" s="3" customFormat="1" ht="13.5" customHeight="1" x14ac:dyDescent="0.2">
      <c r="A124" s="3" t="str">
        <f>'2021 estimates'!B124</f>
        <v>Mali</v>
      </c>
      <c r="B124" s="3" t="str">
        <f>VLOOKUP(A124,'2021 estimates'!$B$4:$C$218,2)</f>
        <v>AFR</v>
      </c>
      <c r="C124" s="371" t="str">
        <f>VLOOKUP(A124,'2021 estimates'!$B$4:$F$218,4,FALSE)</f>
        <v>Sub-Saharan Africa</v>
      </c>
      <c r="D124" s="695">
        <f>'2021 estimates'!Q124</f>
        <v>60.209543884433501</v>
      </c>
      <c r="E124" s="4">
        <f>'2021 estimates'!R124</f>
        <v>90.817005500912742</v>
      </c>
      <c r="F124" s="47">
        <f>1000*'2021 estimates'!G124/5</f>
        <v>374830.6</v>
      </c>
      <c r="G124" s="47">
        <f t="shared" si="279"/>
        <v>374830.6</v>
      </c>
      <c r="H124" s="47">
        <f>1000*'2021 estimates'!H124/5</f>
        <v>327823.2</v>
      </c>
      <c r="I124" s="47">
        <f>1000*'2021 estimates'!I124/5</f>
        <v>288368.2</v>
      </c>
      <c r="J124" s="47">
        <f>1000*'2021 estimates'!J124/5</f>
        <v>237379.6</v>
      </c>
      <c r="K124" s="47">
        <f>1000*'2021 estimates'!K124/5</f>
        <v>362354.4</v>
      </c>
      <c r="L124" s="73">
        <f t="shared" si="280"/>
        <v>362354.4</v>
      </c>
      <c r="M124" s="47">
        <f>1000*'2021 estimates'!L124/5</f>
        <v>316921.59999999998</v>
      </c>
      <c r="N124" s="47">
        <f>1000*'2021 estimates'!M124/5</f>
        <v>278952.40000000002</v>
      </c>
      <c r="O124" s="47">
        <f>1000*'2021 estimates'!N124/5</f>
        <v>230716.4</v>
      </c>
      <c r="P124" s="22">
        <v>0</v>
      </c>
      <c r="Q124" s="124">
        <f>IF('2021 estimates'!AD124&lt;&gt;"",'2021 estimates'!AD124*5/4,IF('2021 estimates'!AL124&lt;&gt;"",'2021 estimates'!AL124*15/14,'2021 estimates'!AN124*15/14))/100000</f>
        <v>0</v>
      </c>
      <c r="R124" s="124">
        <f>IF('2021 estimates'!AE124&lt;&gt;"",'2021 estimates'!AE124,IF('2021 estimates'!AL124&lt;&gt;"",'2021 estimates'!AL124*15/14,'2021 estimates'!AN124*15/14))/100000</f>
        <v>1.9999999999999999E-6</v>
      </c>
      <c r="S124" s="124">
        <f>IF('2021 estimates'!AF124&lt;&gt;"",'2021 estimates'!AF124,IF('2021 estimates'!AL124&lt;&gt;"",'2021 estimates'!AL124*15/14,'2021 estimates'!AN124*15/14))/100000</f>
        <v>9.0000000000000002E-6</v>
      </c>
      <c r="T124" s="124">
        <f>IF('2021 estimates'!AG124&lt;&gt;"",'2021 estimates'!AG124,'2021 estimates'!$AP124)/100000</f>
        <v>1.5E-5</v>
      </c>
      <c r="U124" s="22">
        <v>0</v>
      </c>
      <c r="V124" s="124">
        <f>IF('2021 estimates'!AH124&lt;&gt;"",'2021 estimates'!AH124*5/4,IF('2021 estimates'!AM124&lt;&gt;"",'2021 estimates'!AM124*15/14,'2021 estimates'!AN124*15/14))/100000</f>
        <v>0</v>
      </c>
      <c r="W124" s="124">
        <f>IF('2021 estimates'!AI124&lt;&gt;"",'2021 estimates'!AI124,IF('2021 estimates'!AM124&lt;&gt;"",'2021 estimates'!AM124*15/14,'2021 estimates'!AN124*15/14))/100000</f>
        <v>1.9999999999999999E-6</v>
      </c>
      <c r="X124" s="124">
        <f>IF('2021 estimates'!AJ124&lt;&gt;"",'2021 estimates'!AJ124,IF('2021 estimates'!AM124&lt;&gt;"",'2021 estimates'!AM124*15/14,'2021 estimates'!AN124*15/14))/100000</f>
        <v>9.0000000000000002E-6</v>
      </c>
      <c r="Y124" s="124">
        <f>IF('2021 estimates'!AK124&lt;&gt;"",'2021 estimates'!AK124,'2021 estimates'!$AQ124)/100000</f>
        <v>1.5E-5</v>
      </c>
      <c r="Z124" s="81">
        <f>VLOOKUP($A124,'Mortality-WHO Global Health Obs'!$B$3:$Q$218,7,FALSE)</f>
        <v>7.7920000000000003E-2</v>
      </c>
      <c r="AA124" s="82">
        <f>VLOOKUP($A124,'Mortality-WHO Global Health Obs'!$B$3:$Q$218,9,FALSE)</f>
        <v>1.159E-2</v>
      </c>
      <c r="AB124" s="82">
        <f>VLOOKUP($A124,'Mortality-WHO Global Health Obs'!$B$3:$Q$218,11,FALSE)</f>
        <v>3.31E-3</v>
      </c>
      <c r="AC124" s="82">
        <f>VLOOKUP($A124,'Mortality-WHO Global Health Obs'!$B$3:$Q$218,13,FALSE)</f>
        <v>1.6199999999999999E-3</v>
      </c>
      <c r="AD124" s="82">
        <f>VLOOKUP($A124,'Mortality-WHO Global Health Obs'!$B$3:$Q$218,15,FALSE)</f>
        <v>3.2000000000000002E-3</v>
      </c>
      <c r="AE124" s="81">
        <f>VLOOKUP($A124,'Mortality-WHO Global Health Obs'!$B$3:$Q$218,8,FALSE)</f>
        <v>6.8720000000000003E-2</v>
      </c>
      <c r="AF124" s="82">
        <f>VLOOKUP($A124,'Mortality-WHO Global Health Obs'!$B$3:$Q$218,10,FALSE)</f>
        <v>1.2019999999999999E-2</v>
      </c>
      <c r="AG124" s="82">
        <f>VLOOKUP($A124,'Mortality-WHO Global Health Obs'!$B$3:$Q$218,12,FALSE)</f>
        <v>3.2599999999999999E-3</v>
      </c>
      <c r="AH124" s="82">
        <f>VLOOKUP($A124,'Mortality-WHO Global Health Obs'!$B$3:$Q$218,14,FALSE)</f>
        <v>1.6000000000000001E-3</v>
      </c>
      <c r="AI124" s="82">
        <f>VLOOKUP($A124,'Mortality-WHO Global Health Obs'!$B$3:$Q$218,16,FALSE)</f>
        <v>3.2000000000000002E-3</v>
      </c>
      <c r="AJ124" s="81">
        <f t="shared" si="849"/>
        <v>7.0764610686311213</v>
      </c>
      <c r="AK124" s="82">
        <f t="shared" si="849"/>
        <v>1.0525690937555787</v>
      </c>
      <c r="AL124" s="82">
        <f t="shared" si="849"/>
        <v>0.30060428820802115</v>
      </c>
      <c r="AM124" s="82">
        <f t="shared" si="849"/>
        <v>0.14712354891147864</v>
      </c>
      <c r="AN124" s="82">
        <f t="shared" si="849"/>
        <v>0.29061441760292078</v>
      </c>
      <c r="AO124" s="81">
        <f t="shared" si="848"/>
        <v>6.2409446180227244</v>
      </c>
      <c r="AP124" s="82">
        <f t="shared" si="848"/>
        <v>1.0916204061209711</v>
      </c>
      <c r="AQ124" s="82">
        <f t="shared" si="848"/>
        <v>0.29606343793297552</v>
      </c>
      <c r="AR124" s="82">
        <f t="shared" si="848"/>
        <v>0.14530720880146039</v>
      </c>
      <c r="AS124" s="82">
        <f t="shared" si="848"/>
        <v>0.29061441760292078</v>
      </c>
      <c r="AT124" s="272">
        <f t="shared" si="258"/>
        <v>0</v>
      </c>
      <c r="AU124" s="266">
        <f t="shared" si="248"/>
        <v>0</v>
      </c>
      <c r="AV124" s="266">
        <f t="shared" si="249"/>
        <v>0.65564639999999996</v>
      </c>
      <c r="AW124" s="266">
        <f t="shared" si="250"/>
        <v>2.5953138</v>
      </c>
      <c r="AX124" s="266">
        <f t="shared" si="251"/>
        <v>3.5606940000000002</v>
      </c>
      <c r="AY124" s="272">
        <f t="shared" si="259"/>
        <v>0</v>
      </c>
      <c r="AZ124" s="266">
        <f t="shared" si="252"/>
        <v>0</v>
      </c>
      <c r="BA124" s="266">
        <f t="shared" si="253"/>
        <v>0.63384319999999994</v>
      </c>
      <c r="BB124" s="266">
        <f t="shared" si="254"/>
        <v>2.5105716000000005</v>
      </c>
      <c r="BC124" s="266">
        <f t="shared" si="255"/>
        <v>3.4607459999999999</v>
      </c>
      <c r="BD124" s="74">
        <f t="shared" si="260"/>
        <v>0</v>
      </c>
      <c r="BE124" s="515">
        <f t="shared" si="282"/>
        <v>0</v>
      </c>
      <c r="BF124" s="515">
        <f t="shared" si="283"/>
        <v>0</v>
      </c>
      <c r="BG124" s="515">
        <f t="shared" si="284"/>
        <v>0</v>
      </c>
      <c r="BH124" s="515">
        <f t="shared" si="285"/>
        <v>0</v>
      </c>
      <c r="BI124" s="515">
        <f t="shared" si="286"/>
        <v>0</v>
      </c>
      <c r="BJ124" s="515">
        <f t="shared" si="287"/>
        <v>0.57053388819179252</v>
      </c>
      <c r="BK124" s="515">
        <f t="shared" si="288"/>
        <v>0.99294045563353905</v>
      </c>
      <c r="BL124" s="515">
        <f t="shared" si="289"/>
        <v>1.3056778966704123</v>
      </c>
      <c r="BM124" s="515">
        <f t="shared" si="290"/>
        <v>1.5372195311166614</v>
      </c>
      <c r="BN124" s="515">
        <f t="shared" si="291"/>
        <v>1.5030029009025931</v>
      </c>
      <c r="BO124" s="515">
        <f t="shared" si="292"/>
        <v>3.7151509417023609</v>
      </c>
      <c r="BP124" s="515">
        <f t="shared" si="293"/>
        <v>5.6246490914860265</v>
      </c>
      <c r="BQ124" s="515">
        <f t="shared" si="294"/>
        <v>7.2729036914399341</v>
      </c>
      <c r="BR124" s="515">
        <f t="shared" si="295"/>
        <v>8.69565617044967</v>
      </c>
      <c r="BS124" s="515">
        <f t="shared" si="296"/>
        <v>8.169062062989779</v>
      </c>
      <c r="BT124" s="515">
        <f t="shared" si="297"/>
        <v>9.2205545216402776</v>
      </c>
      <c r="BU124" s="515">
        <f t="shared" si="298"/>
        <v>10.006864748737181</v>
      </c>
      <c r="BV124" s="515">
        <f t="shared" si="299"/>
        <v>10.594870652298958</v>
      </c>
      <c r="BW124" s="516">
        <f t="shared" si="300"/>
        <v>11.034583796944213</v>
      </c>
      <c r="BX124" s="515">
        <v>0</v>
      </c>
      <c r="BY124" s="515">
        <f t="shared" si="301"/>
        <v>0</v>
      </c>
      <c r="BZ124" s="515">
        <f t="shared" si="302"/>
        <v>0</v>
      </c>
      <c r="CA124" s="515">
        <f t="shared" si="303"/>
        <v>0</v>
      </c>
      <c r="CB124" s="515">
        <f t="shared" si="304"/>
        <v>0</v>
      </c>
      <c r="CC124" s="515">
        <f t="shared" si="305"/>
        <v>0</v>
      </c>
      <c r="CD124" s="515">
        <f t="shared" si="306"/>
        <v>0.55262894848676791</v>
      </c>
      <c r="CE124" s="515">
        <f t="shared" si="307"/>
        <v>0.96364133812776065</v>
      </c>
      <c r="CF124" s="515">
        <f t="shared" si="308"/>
        <v>1.2693277935712797</v>
      </c>
      <c r="CG124" s="515">
        <f t="shared" si="309"/>
        <v>1.4966791128909802</v>
      </c>
      <c r="CH124" s="515">
        <f t="shared" si="310"/>
        <v>1.4661997882684532</v>
      </c>
      <c r="CI124" s="515">
        <f t="shared" si="311"/>
        <v>3.6087084010290735</v>
      </c>
      <c r="CJ124" s="515">
        <f t="shared" si="312"/>
        <v>5.4614568461819317</v>
      </c>
      <c r="CK124" s="515">
        <f t="shared" si="313"/>
        <v>7.063633276452304</v>
      </c>
      <c r="CL124" s="515">
        <f t="shared" si="314"/>
        <v>8.4491259052166612</v>
      </c>
      <c r="CM124" s="515">
        <f t="shared" si="315"/>
        <v>7.9790546125732948</v>
      </c>
      <c r="CN124" s="515">
        <f t="shared" si="316"/>
        <v>8.991121442097084</v>
      </c>
      <c r="CO124" s="515">
        <f t="shared" si="317"/>
        <v>9.7479490275097582</v>
      </c>
      <c r="CP124" s="515">
        <f t="shared" si="318"/>
        <v>10.313907694795684</v>
      </c>
      <c r="CQ124" s="516">
        <f t="shared" si="319"/>
        <v>10.737133828792121</v>
      </c>
      <c r="CR124" s="515">
        <f t="shared" si="320"/>
        <v>0</v>
      </c>
      <c r="CS124" s="515">
        <f t="shared" si="321"/>
        <v>0</v>
      </c>
      <c r="CT124" s="515">
        <f t="shared" si="322"/>
        <v>0</v>
      </c>
      <c r="CU124" s="515">
        <f t="shared" si="323"/>
        <v>0</v>
      </c>
      <c r="CV124" s="515">
        <f t="shared" si="324"/>
        <v>0</v>
      </c>
      <c r="CW124" s="515">
        <f t="shared" si="325"/>
        <v>0.32782319999999998</v>
      </c>
      <c r="CX124" s="515">
        <f t="shared" si="326"/>
        <v>0.8983570881917925</v>
      </c>
      <c r="CY124" s="515">
        <f t="shared" si="327"/>
        <v>1.3207636556335389</v>
      </c>
      <c r="CZ124" s="515">
        <f t="shared" si="328"/>
        <v>1.6335010966704124</v>
      </c>
      <c r="DA124" s="515">
        <f t="shared" si="329"/>
        <v>1.8650427311166613</v>
      </c>
      <c r="DB124" s="515">
        <f t="shared" si="330"/>
        <v>2.8006598009025931</v>
      </c>
      <c r="DC124" s="515">
        <f t="shared" si="331"/>
        <v>5.0128078417023607</v>
      </c>
      <c r="DD124" s="515">
        <f t="shared" si="332"/>
        <v>6.9223059914860263</v>
      </c>
      <c r="DE124" s="515">
        <f t="shared" si="333"/>
        <v>8.5705605914399339</v>
      </c>
      <c r="DF124" s="515">
        <f t="shared" si="334"/>
        <v>9.9933130704496698</v>
      </c>
      <c r="DG124" s="515">
        <f t="shared" si="335"/>
        <v>9.9494090629897798</v>
      </c>
      <c r="DH124" s="515">
        <f t="shared" si="336"/>
        <v>11.000901521640278</v>
      </c>
      <c r="DI124" s="515">
        <f t="shared" si="337"/>
        <v>11.787211748737182</v>
      </c>
      <c r="DJ124" s="515">
        <f t="shared" si="338"/>
        <v>12.375217652298959</v>
      </c>
      <c r="DK124" s="516">
        <f t="shared" si="339"/>
        <v>12.814930796944214</v>
      </c>
      <c r="DL124" s="515">
        <f t="shared" si="340"/>
        <v>0</v>
      </c>
      <c r="DM124" s="515">
        <f t="shared" si="341"/>
        <v>0</v>
      </c>
      <c r="DN124" s="515">
        <f t="shared" si="342"/>
        <v>0</v>
      </c>
      <c r="DO124" s="515">
        <f t="shared" si="343"/>
        <v>0</v>
      </c>
      <c r="DP124" s="515">
        <f t="shared" si="344"/>
        <v>0</v>
      </c>
      <c r="DQ124" s="515">
        <f t="shared" si="345"/>
        <v>0.31692159999999997</v>
      </c>
      <c r="DR124" s="515">
        <f t="shared" si="346"/>
        <v>0.86955054848676783</v>
      </c>
      <c r="DS124" s="515">
        <f t="shared" si="347"/>
        <v>1.2805629381277606</v>
      </c>
      <c r="DT124" s="515">
        <f t="shared" si="348"/>
        <v>1.5862493935712796</v>
      </c>
      <c r="DU124" s="515">
        <f t="shared" si="349"/>
        <v>1.8136007128909801</v>
      </c>
      <c r="DV124" s="515">
        <f t="shared" si="350"/>
        <v>2.7214855882684534</v>
      </c>
      <c r="DW124" s="515">
        <f t="shared" si="351"/>
        <v>4.8639942010290742</v>
      </c>
      <c r="DX124" s="515">
        <f t="shared" si="352"/>
        <v>6.716742646181932</v>
      </c>
      <c r="DY124" s="515">
        <f t="shared" si="353"/>
        <v>8.3189190764523033</v>
      </c>
      <c r="DZ124" s="515">
        <f t="shared" si="354"/>
        <v>9.7044117052166605</v>
      </c>
      <c r="EA124" s="515">
        <f t="shared" si="355"/>
        <v>9.709427612573295</v>
      </c>
      <c r="EB124" s="515">
        <f t="shared" si="356"/>
        <v>10.721494442097084</v>
      </c>
      <c r="EC124" s="515">
        <f t="shared" si="357"/>
        <v>11.478322027509758</v>
      </c>
      <c r="ED124" s="515">
        <f t="shared" si="358"/>
        <v>12.044280694795685</v>
      </c>
      <c r="EE124" s="516">
        <f t="shared" si="359"/>
        <v>12.467506828792121</v>
      </c>
      <c r="EF124" s="276">
        <f t="shared" si="360"/>
        <v>0</v>
      </c>
      <c r="EG124" s="276">
        <f t="shared" si="361"/>
        <v>0</v>
      </c>
      <c r="EH124" s="276">
        <f t="shared" si="362"/>
        <v>0</v>
      </c>
      <c r="EI124" s="276">
        <f t="shared" si="363"/>
        <v>0</v>
      </c>
      <c r="EJ124" s="276">
        <f t="shared" si="364"/>
        <v>0</v>
      </c>
      <c r="EK124" s="276">
        <f t="shared" si="365"/>
        <v>8.5112511808207489E-2</v>
      </c>
      <c r="EL124" s="276">
        <f t="shared" si="366"/>
        <v>0.23323983255825345</v>
      </c>
      <c r="EM124" s="276">
        <f t="shared" si="367"/>
        <v>0.34290895896312668</v>
      </c>
      <c r="EN124" s="276">
        <f t="shared" si="368"/>
        <v>0.42410476555375082</v>
      </c>
      <c r="EO124" s="276">
        <f t="shared" si="369"/>
        <v>0.48421976075817202</v>
      </c>
      <c r="EP124" s="276">
        <f t="shared" si="370"/>
        <v>0.38316575920023233</v>
      </c>
      <c r="EQ124" s="276">
        <f t="shared" si="371"/>
        <v>0.68581565021633495</v>
      </c>
      <c r="ER124" s="276">
        <f t="shared" si="372"/>
        <v>0.94705920004609312</v>
      </c>
      <c r="ES124" s="276">
        <f t="shared" si="373"/>
        <v>1.1725613209902641</v>
      </c>
      <c r="ET124" s="276">
        <f t="shared" si="374"/>
        <v>1.3672118935439486</v>
      </c>
      <c r="EU124" s="276">
        <f t="shared" si="375"/>
        <v>2.5092015413495008</v>
      </c>
      <c r="EV124" s="276">
        <f t="shared" si="376"/>
        <v>2.7743837729030969</v>
      </c>
      <c r="EW124" s="276">
        <f t="shared" si="377"/>
        <v>2.9726880964382216</v>
      </c>
      <c r="EX124" s="276">
        <f t="shared" si="378"/>
        <v>3.1209808553547451</v>
      </c>
      <c r="EY124" s="277">
        <f t="shared" si="379"/>
        <v>3.2318747680796442</v>
      </c>
      <c r="EZ124" s="276">
        <f t="shared" si="380"/>
        <v>0</v>
      </c>
      <c r="FA124" s="276">
        <f t="shared" si="381"/>
        <v>0</v>
      </c>
      <c r="FB124" s="276">
        <f t="shared" si="382"/>
        <v>0</v>
      </c>
      <c r="FC124" s="276">
        <f t="shared" si="383"/>
        <v>0</v>
      </c>
      <c r="FD124" s="276">
        <f t="shared" si="384"/>
        <v>0</v>
      </c>
      <c r="FE124" s="276">
        <f t="shared" si="385"/>
        <v>8.1214251513231972E-2</v>
      </c>
      <c r="FF124" s="276">
        <f t="shared" si="386"/>
        <v>0.22283081035900734</v>
      </c>
      <c r="FG124" s="276">
        <f t="shared" si="387"/>
        <v>0.32815674455648108</v>
      </c>
      <c r="FH124" s="276">
        <f t="shared" si="388"/>
        <v>0.40649188068029951</v>
      </c>
      <c r="FI124" s="276">
        <f t="shared" si="389"/>
        <v>0.4647528740272196</v>
      </c>
      <c r="FJ124" s="276">
        <f t="shared" si="390"/>
        <v>0.36806298723938002</v>
      </c>
      <c r="FK124" s="276">
        <f t="shared" si="391"/>
        <v>0.65782315484714138</v>
      </c>
      <c r="FL124" s="276">
        <f t="shared" si="392"/>
        <v>0.90839516972962864</v>
      </c>
      <c r="FM124" s="276">
        <f t="shared" si="393"/>
        <v>1.1250789712356426</v>
      </c>
      <c r="FN124" s="276">
        <f t="shared" si="394"/>
        <v>1.3124577168514171</v>
      </c>
      <c r="FO124" s="276">
        <f t="shared" si="395"/>
        <v>2.4486791704762112</v>
      </c>
      <c r="FP124" s="276">
        <f t="shared" si="396"/>
        <v>2.703918414587327</v>
      </c>
      <c r="FQ124" s="276">
        <f t="shared" si="397"/>
        <v>2.8947873327140732</v>
      </c>
      <c r="FR124" s="276">
        <f t="shared" si="398"/>
        <v>3.0375198660035645</v>
      </c>
      <c r="FS124" s="277">
        <f t="shared" si="399"/>
        <v>3.144255819972285</v>
      </c>
      <c r="FT124" s="74">
        <f>SUM($EF124:EF124)</f>
        <v>0</v>
      </c>
      <c r="FU124" s="276">
        <f>SUM($EF124:EG124)</f>
        <v>0</v>
      </c>
      <c r="FV124" s="276">
        <f>SUM($EF124:EH124)</f>
        <v>0</v>
      </c>
      <c r="FW124" s="276">
        <f>SUM($EF124:EI124)</f>
        <v>0</v>
      </c>
      <c r="FX124" s="276">
        <f>SUM($EF124:EJ124)</f>
        <v>0</v>
      </c>
      <c r="FY124" s="276">
        <f>SUM($EF124:EK124)</f>
        <v>8.5112511808207489E-2</v>
      </c>
      <c r="FZ124" s="276">
        <f>SUM($EF124:EL124)</f>
        <v>0.31835234436646093</v>
      </c>
      <c r="GA124" s="276">
        <f>SUM($EF124:EM124)</f>
        <v>0.66126130332958755</v>
      </c>
      <c r="GB124" s="276">
        <f>SUM($EF124:EN124)</f>
        <v>1.0853660688833384</v>
      </c>
      <c r="GC124" s="276">
        <f>SUM($EF124:EO124)</f>
        <v>1.5695858296415104</v>
      </c>
      <c r="GD124" s="276">
        <f>SUM($EF124:EP124)</f>
        <v>1.9527515888417426</v>
      </c>
      <c r="GE124" s="276">
        <f>SUM($EF124:EQ124)</f>
        <v>2.6385672390580774</v>
      </c>
      <c r="GF124" s="276">
        <f>SUM($EF124:ER124)</f>
        <v>3.5856264391041703</v>
      </c>
      <c r="GG124" s="276">
        <f>SUM($EF124:ES124)</f>
        <v>4.7581877600944349</v>
      </c>
      <c r="GH124" s="276">
        <f>SUM($EF124:ET124)</f>
        <v>6.1253996536383832</v>
      </c>
      <c r="GI124" s="276">
        <f>SUM($EF124:EU124)</f>
        <v>8.6346011949878836</v>
      </c>
      <c r="GJ124" s="276">
        <f>SUM($EF124:EV124)</f>
        <v>11.40898496789098</v>
      </c>
      <c r="GK124" s="276">
        <f>SUM($EF124:EW124)</f>
        <v>14.381673064329203</v>
      </c>
      <c r="GL124" s="276">
        <f>SUM($EF124:EX124)</f>
        <v>17.502653919683947</v>
      </c>
      <c r="GM124" s="276">
        <f>SUM($EF124:EY124)</f>
        <v>20.734528687763593</v>
      </c>
      <c r="GN124" s="74">
        <f>SUM($EZ124:EZ124)</f>
        <v>0</v>
      </c>
      <c r="GO124" s="276">
        <f>SUM($EZ124:FA124)</f>
        <v>0</v>
      </c>
      <c r="GP124" s="276">
        <f>SUM($EZ124:FB124)</f>
        <v>0</v>
      </c>
      <c r="GQ124" s="276">
        <f>SUM($EZ124:FC124)</f>
        <v>0</v>
      </c>
      <c r="GR124" s="276">
        <f>SUM($EZ124:FD124)</f>
        <v>0</v>
      </c>
      <c r="GS124" s="276">
        <f>SUM($EZ124:FE124)</f>
        <v>8.1214251513231972E-2</v>
      </c>
      <c r="GT124" s="276">
        <f>SUM($EZ124:FF124)</f>
        <v>0.30404506187223934</v>
      </c>
      <c r="GU124" s="276">
        <f>SUM($EZ124:FG124)</f>
        <v>0.63220180642872048</v>
      </c>
      <c r="GV124" s="276">
        <f>SUM($EZ124:FH124)</f>
        <v>1.03869368710902</v>
      </c>
      <c r="GW124" s="276">
        <f>SUM($EZ124:FI124)</f>
        <v>1.5034465611362395</v>
      </c>
      <c r="GX124" s="276">
        <f>SUM($EZ124:FJ124)</f>
        <v>1.8715095483756197</v>
      </c>
      <c r="GY124" s="276">
        <f>SUM($EZ124:FK124)</f>
        <v>2.529332703222761</v>
      </c>
      <c r="GZ124" s="276">
        <f>SUM($EZ124:FL124)</f>
        <v>3.4377278729523897</v>
      </c>
      <c r="HA124" s="276">
        <f>SUM($EZ124:FM124)</f>
        <v>4.5628068441880325</v>
      </c>
      <c r="HB124" s="276">
        <f>SUM($EZ124:FN124)</f>
        <v>5.8752645610394492</v>
      </c>
      <c r="HC124" s="276">
        <f>SUM($EZ124:FO124)</f>
        <v>8.3239437315156604</v>
      </c>
      <c r="HD124" s="276">
        <f>SUM($EZ124:FP124)</f>
        <v>11.027862146102986</v>
      </c>
      <c r="HE124" s="276">
        <f>SUM($EZ124:FQ124)</f>
        <v>13.92264947881706</v>
      </c>
      <c r="HF124" s="276">
        <f>SUM($EZ124:FR124)</f>
        <v>16.960169344820624</v>
      </c>
      <c r="HG124" s="277">
        <f>SUM($EZ124:FS124)</f>
        <v>20.104425164792907</v>
      </c>
      <c r="HH124" s="74">
        <f t="shared" si="644"/>
        <v>0</v>
      </c>
      <c r="HI124" s="276">
        <f t="shared" si="400"/>
        <v>0</v>
      </c>
      <c r="HJ124" s="276">
        <f t="shared" si="401"/>
        <v>0</v>
      </c>
      <c r="HK124" s="276">
        <f t="shared" si="402"/>
        <v>0</v>
      </c>
      <c r="HL124" s="276">
        <f t="shared" si="403"/>
        <v>0</v>
      </c>
      <c r="HM124" s="276">
        <f t="shared" si="404"/>
        <v>0.57053388819179252</v>
      </c>
      <c r="HN124" s="276">
        <f t="shared" si="405"/>
        <v>0.99294045563353905</v>
      </c>
      <c r="HO124" s="276">
        <f t="shared" si="406"/>
        <v>1.3056778966704123</v>
      </c>
      <c r="HP124" s="276">
        <f t="shared" si="407"/>
        <v>1.5372195311166614</v>
      </c>
      <c r="HQ124" s="276">
        <f t="shared" si="408"/>
        <v>1.7086461703584894</v>
      </c>
      <c r="HR124" s="276">
        <f t="shared" si="409"/>
        <v>3.7151509417023609</v>
      </c>
      <c r="HS124" s="276">
        <f t="shared" si="410"/>
        <v>5.6246490914860265</v>
      </c>
      <c r="HT124" s="276">
        <f t="shared" si="411"/>
        <v>7.2729036914399341</v>
      </c>
      <c r="HU124" s="276">
        <f t="shared" si="412"/>
        <v>8.69565617044967</v>
      </c>
      <c r="HV124" s="276">
        <f t="shared" si="413"/>
        <v>9.9237580769057203</v>
      </c>
      <c r="HW124" s="276">
        <f t="shared" si="414"/>
        <v>9.2205545216402776</v>
      </c>
      <c r="HX124" s="276">
        <f t="shared" si="415"/>
        <v>10.006864748737181</v>
      </c>
      <c r="HY124" s="276">
        <f t="shared" si="416"/>
        <v>10.594870652298958</v>
      </c>
      <c r="HZ124" s="276">
        <f t="shared" si="417"/>
        <v>11.034583796944213</v>
      </c>
      <c r="IA124" s="277">
        <f t="shared" si="418"/>
        <v>11.363403028864569</v>
      </c>
      <c r="IB124" s="276">
        <f t="shared" si="419"/>
        <v>0</v>
      </c>
      <c r="IC124" s="276">
        <f t="shared" si="420"/>
        <v>0</v>
      </c>
      <c r="ID124" s="276">
        <f t="shared" si="421"/>
        <v>0</v>
      </c>
      <c r="IE124" s="276">
        <f t="shared" si="422"/>
        <v>0</v>
      </c>
      <c r="IF124" s="276">
        <f t="shared" si="423"/>
        <v>0</v>
      </c>
      <c r="IG124" s="276">
        <f t="shared" si="424"/>
        <v>0.55262894848676791</v>
      </c>
      <c r="IH124" s="276">
        <f t="shared" si="425"/>
        <v>0.96364133812776065</v>
      </c>
      <c r="II124" s="276">
        <f t="shared" si="426"/>
        <v>1.2693277935712797</v>
      </c>
      <c r="IJ124" s="276">
        <f t="shared" si="427"/>
        <v>1.4966791128909802</v>
      </c>
      <c r="IK124" s="276">
        <f t="shared" si="428"/>
        <v>1.6657694388637607</v>
      </c>
      <c r="IL124" s="276">
        <f t="shared" si="429"/>
        <v>3.6087084010290735</v>
      </c>
      <c r="IM124" s="276">
        <f t="shared" si="430"/>
        <v>5.4614568461819317</v>
      </c>
      <c r="IN124" s="276">
        <f t="shared" si="431"/>
        <v>7.063633276452304</v>
      </c>
      <c r="IO124" s="276">
        <f t="shared" si="432"/>
        <v>8.4491259052166612</v>
      </c>
      <c r="IP124" s="276">
        <f t="shared" si="433"/>
        <v>9.6472397883652441</v>
      </c>
      <c r="IQ124" s="276">
        <f t="shared" si="434"/>
        <v>8.991121442097084</v>
      </c>
      <c r="IR124" s="276">
        <f t="shared" si="435"/>
        <v>9.7479490275097582</v>
      </c>
      <c r="IS124" s="276">
        <f t="shared" si="436"/>
        <v>10.313907694795684</v>
      </c>
      <c r="IT124" s="276">
        <f t="shared" si="437"/>
        <v>10.737133828792121</v>
      </c>
      <c r="IU124" s="277">
        <f t="shared" si="438"/>
        <v>11.053624008819837</v>
      </c>
      <c r="IV124" s="74">
        <f t="shared" si="261"/>
        <v>0</v>
      </c>
      <c r="IW124" s="275">
        <f t="shared" si="262"/>
        <v>0.32094707493500463</v>
      </c>
      <c r="IX124" s="275">
        <f t="shared" si="263"/>
        <v>2.1515368465719971</v>
      </c>
      <c r="IY124" s="275">
        <f t="shared" si="264"/>
        <v>4.2651606343213828</v>
      </c>
      <c r="IZ124" s="275">
        <f t="shared" si="265"/>
        <v>0.8241613071690006</v>
      </c>
      <c r="JA124" s="275">
        <f t="shared" si="266"/>
        <v>1.6844111389570962</v>
      </c>
      <c r="JB124" s="74">
        <f t="shared" si="267"/>
        <v>0</v>
      </c>
      <c r="JC124" s="275">
        <f t="shared" si="268"/>
        <v>0.32280298424018233</v>
      </c>
      <c r="JD124" s="275">
        <f t="shared" si="269"/>
        <v>2.1609166450761359</v>
      </c>
      <c r="JE124" s="275">
        <f t="shared" si="270"/>
        <v>4.2742042875054578</v>
      </c>
      <c r="JF124" s="275">
        <f t="shared" si="271"/>
        <v>0.82790654310543943</v>
      </c>
      <c r="JG124" s="275">
        <f t="shared" si="272"/>
        <v>1.6894809792054439</v>
      </c>
      <c r="JH124" s="524">
        <f t="shared" si="273"/>
        <v>36.282435240773793</v>
      </c>
      <c r="JI124" s="525">
        <f t="shared" si="274"/>
        <v>86.905541506321612</v>
      </c>
      <c r="JJ124" s="524">
        <f t="shared" si="275"/>
        <v>35.254806129705486</v>
      </c>
      <c r="JK124" s="525">
        <f t="shared" si="276"/>
        <v>84.561257433596708</v>
      </c>
      <c r="JL124" s="524">
        <f t="shared" si="277"/>
        <v>71.537241370479279</v>
      </c>
      <c r="JM124" s="525">
        <f t="shared" si="278"/>
        <v>171.46679893991831</v>
      </c>
      <c r="JN124" s="7">
        <f t="shared" si="439"/>
        <v>12.000664214677833</v>
      </c>
      <c r="JO124" s="7">
        <f t="shared" si="440"/>
        <v>40.8389538525565</v>
      </c>
    </row>
    <row r="125" spans="1:275" s="3" customFormat="1" ht="13.5" customHeight="1" x14ac:dyDescent="0.2">
      <c r="A125" s="3" t="str">
        <f>'2021 estimates'!B125</f>
        <v>Malta</v>
      </c>
      <c r="B125" s="3" t="str">
        <f>VLOOKUP(A125,'2021 estimates'!$B$4:$C$218,2)</f>
        <v>EUR</v>
      </c>
      <c r="C125" s="371" t="str">
        <f>VLOOKUP(A125,'2021 estimates'!$B$4:$F$218,4,FALSE)</f>
        <v>Middle East &amp; North Africa</v>
      </c>
      <c r="D125" s="695">
        <f>'2021 estimates'!Q125</f>
        <v>6.0782526180407404</v>
      </c>
      <c r="E125" s="4">
        <f>'2021 estimates'!R125</f>
        <v>2.4772240625423372</v>
      </c>
      <c r="F125" s="47">
        <f>1000*'2021 estimates'!G125/5</f>
        <v>2216</v>
      </c>
      <c r="G125" s="47">
        <f t="shared" si="279"/>
        <v>2216</v>
      </c>
      <c r="H125" s="47">
        <f>1000*'2021 estimates'!H125/5</f>
        <v>2241.4</v>
      </c>
      <c r="I125" s="47">
        <f>1000*'2021 estimates'!I125/5</f>
        <v>2138.8000000000002</v>
      </c>
      <c r="J125" s="47">
        <f>1000*'2021 estimates'!J125/5</f>
        <v>2081.1999999999998</v>
      </c>
      <c r="K125" s="47">
        <f>1000*'2021 estimates'!K125/5</f>
        <v>2103.6</v>
      </c>
      <c r="L125" s="73">
        <f t="shared" si="280"/>
        <v>2103.6</v>
      </c>
      <c r="M125" s="47">
        <f>1000*'2021 estimates'!L125/5</f>
        <v>2083</v>
      </c>
      <c r="N125" s="47">
        <f>1000*'2021 estimates'!M125/5</f>
        <v>1988.4</v>
      </c>
      <c r="O125" s="47">
        <f>1000*'2021 estimates'!N125/5</f>
        <v>1988.4</v>
      </c>
      <c r="P125" s="22">
        <v>0</v>
      </c>
      <c r="Q125" s="124">
        <f>IF('2021 estimates'!AD125&lt;&gt;"",'2021 estimates'!AD125*5/4,IF('2021 estimates'!AL125&lt;&gt;"",'2021 estimates'!AL125*15/14,'2021 estimates'!AN125*15/14))/100000</f>
        <v>2.7125000000000001E-4</v>
      </c>
      <c r="R125" s="124">
        <f>IF('2021 estimates'!AE125&lt;&gt;"",'2021 estimates'!AE125,IF('2021 estimates'!AL125&lt;&gt;"",'2021 estimates'!AL125*15/14,'2021 estimates'!AN125*15/14))/100000</f>
        <v>3.0399999999999996E-4</v>
      </c>
      <c r="S125" s="124">
        <f>IF('2021 estimates'!AF125&lt;&gt;"",'2021 estimates'!AF125,IF('2021 estimates'!AL125&lt;&gt;"",'2021 estimates'!AL125*15/14,'2021 estimates'!AN125*15/14))/100000</f>
        <v>1.6100000000000001E-4</v>
      </c>
      <c r="T125" s="124">
        <f>IF('2021 estimates'!AG125&lt;&gt;"",'2021 estimates'!AG125,'2021 estimates'!$AP125)/100000</f>
        <v>1.6611684182966859E-4</v>
      </c>
      <c r="U125" s="22">
        <v>0</v>
      </c>
      <c r="V125" s="124">
        <f>IF('2021 estimates'!AH125&lt;&gt;"",'2021 estimates'!AH125*5/4,IF('2021 estimates'!AM125&lt;&gt;"",'2021 estimates'!AM125*15/14,'2021 estimates'!AN125*15/14))/100000</f>
        <v>2.7125000000000001E-4</v>
      </c>
      <c r="W125" s="124">
        <f>IF('2021 estimates'!AI125&lt;&gt;"",'2021 estimates'!AI125,IF('2021 estimates'!AM125&lt;&gt;"",'2021 estimates'!AM125*15/14,'2021 estimates'!AN125*15/14))/100000</f>
        <v>3.0399999999999996E-4</v>
      </c>
      <c r="X125" s="124">
        <f>IF('2021 estimates'!AJ125&lt;&gt;"",'2021 estimates'!AJ125,IF('2021 estimates'!AM125&lt;&gt;"",'2021 estimates'!AM125*15/14,'2021 estimates'!AN125*15/14))/100000</f>
        <v>1.6100000000000001E-4</v>
      </c>
      <c r="Y125" s="124">
        <f>IF('2021 estimates'!AK125&lt;&gt;"",'2021 estimates'!AK125,'2021 estimates'!$AQ125)/100000</f>
        <v>1.6611684182966859E-4</v>
      </c>
      <c r="Z125" s="81">
        <f>VLOOKUP($A125,'Mortality-WHO Global Health Obs'!$B$3:$Q$218,7,FALSE)</f>
        <v>4.8599999999999997E-3</v>
      </c>
      <c r="AA125" s="82">
        <f>VLOOKUP($A125,'Mortality-WHO Global Health Obs'!$B$3:$Q$218,9,FALSE)</f>
        <v>3.0000000000000001E-5</v>
      </c>
      <c r="AB125" s="82">
        <f>VLOOKUP($A125,'Mortality-WHO Global Health Obs'!$B$3:$Q$218,11,FALSE)</f>
        <v>5.0000000000000002E-5</v>
      </c>
      <c r="AC125" s="82">
        <f>VLOOKUP($A125,'Mortality-WHO Global Health Obs'!$B$3:$Q$218,13,FALSE)</f>
        <v>2.0000000000000001E-4</v>
      </c>
      <c r="AD125" s="82">
        <f>VLOOKUP($A125,'Mortality-WHO Global Health Obs'!$B$3:$Q$218,15,FALSE)</f>
        <v>2.7E-4</v>
      </c>
      <c r="AE125" s="81">
        <f>VLOOKUP($A125,'Mortality-WHO Global Health Obs'!$B$3:$Q$218,8,FALSE)</f>
        <v>3.7100000000000002E-3</v>
      </c>
      <c r="AF125" s="82">
        <f>VLOOKUP($A125,'Mortality-WHO Global Health Obs'!$B$3:$Q$218,10,FALSE)</f>
        <v>4.2000000000000002E-4</v>
      </c>
      <c r="AG125" s="82">
        <f>VLOOKUP($A125,'Mortality-WHO Global Health Obs'!$B$3:$Q$218,12,FALSE)</f>
        <v>6.0000000000000002E-5</v>
      </c>
      <c r="AH125" s="82">
        <f>VLOOKUP($A125,'Mortality-WHO Global Health Obs'!$B$3:$Q$218,14,FALSE)</f>
        <v>9.0000000000000006E-5</v>
      </c>
      <c r="AI125" s="82">
        <f>VLOOKUP($A125,'Mortality-WHO Global Health Obs'!$B$3:$Q$218,16,FALSE)</f>
        <v>1.7000000000000001E-4</v>
      </c>
      <c r="AJ125" s="81">
        <f t="shared" si="849"/>
        <v>1.2039308943955758E-2</v>
      </c>
      <c r="AK125" s="82">
        <f t="shared" si="849"/>
        <v>7.4316721876270116E-5</v>
      </c>
      <c r="AL125" s="82">
        <f t="shared" si="849"/>
        <v>1.2386120312711686E-4</v>
      </c>
      <c r="AM125" s="82">
        <f t="shared" si="849"/>
        <v>4.9544481250846746E-4</v>
      </c>
      <c r="AN125" s="82">
        <f t="shared" si="849"/>
        <v>6.68850496886431E-4</v>
      </c>
      <c r="AO125" s="81">
        <f t="shared" si="848"/>
        <v>9.1905012720320707E-3</v>
      </c>
      <c r="AP125" s="82">
        <f t="shared" si="848"/>
        <v>1.0404341062677817E-3</v>
      </c>
      <c r="AQ125" s="82">
        <f t="shared" si="848"/>
        <v>1.4863344375254023E-4</v>
      </c>
      <c r="AR125" s="82">
        <f t="shared" si="848"/>
        <v>2.2295016562881036E-4</v>
      </c>
      <c r="AS125" s="82">
        <f t="shared" si="848"/>
        <v>4.2112809063219733E-4</v>
      </c>
      <c r="AT125" s="272">
        <f t="shared" si="258"/>
        <v>0</v>
      </c>
      <c r="AU125" s="266">
        <f t="shared" si="248"/>
        <v>0.60109000000000001</v>
      </c>
      <c r="AV125" s="266">
        <f t="shared" si="249"/>
        <v>0.68138559999999992</v>
      </c>
      <c r="AW125" s="266">
        <f t="shared" si="250"/>
        <v>0.34434680000000006</v>
      </c>
      <c r="AX125" s="266">
        <f t="shared" si="251"/>
        <v>0.34572237121590627</v>
      </c>
      <c r="AY125" s="272">
        <f t="shared" si="259"/>
        <v>0</v>
      </c>
      <c r="AZ125" s="266">
        <f t="shared" si="252"/>
        <v>0.57060149999999998</v>
      </c>
      <c r="BA125" s="266">
        <f t="shared" si="253"/>
        <v>0.63323199999999991</v>
      </c>
      <c r="BB125" s="266">
        <f t="shared" si="254"/>
        <v>0.32013240000000004</v>
      </c>
      <c r="BC125" s="266">
        <f t="shared" si="255"/>
        <v>0.33030672829411306</v>
      </c>
      <c r="BD125" s="74">
        <f t="shared" si="260"/>
        <v>0</v>
      </c>
      <c r="BE125" s="515">
        <f t="shared" si="282"/>
        <v>0</v>
      </c>
      <c r="BF125" s="515">
        <f t="shared" si="283"/>
        <v>0.6010676653107544</v>
      </c>
      <c r="BG125" s="515">
        <f t="shared" si="284"/>
        <v>1.202090662902797</v>
      </c>
      <c r="BH125" s="515">
        <f t="shared" si="285"/>
        <v>1.8030689960955626</v>
      </c>
      <c r="BI125" s="515">
        <f t="shared" si="286"/>
        <v>2.4315575724377028</v>
      </c>
      <c r="BJ125" s="515">
        <f t="shared" si="287"/>
        <v>3.1125998194357001</v>
      </c>
      <c r="BK125" s="515">
        <f t="shared" si="288"/>
        <v>3.7935577169455263</v>
      </c>
      <c r="BL125" s="515">
        <f t="shared" si="289"/>
        <v>4.4744312754141635</v>
      </c>
      <c r="BM125" s="515">
        <f t="shared" si="290"/>
        <v>5.155220505287299</v>
      </c>
      <c r="BN125" s="515">
        <f t="shared" si="291"/>
        <v>5.568786152359932</v>
      </c>
      <c r="BO125" s="515">
        <f t="shared" si="292"/>
        <v>5.910289328218477</v>
      </c>
      <c r="BP125" s="515">
        <f t="shared" si="293"/>
        <v>6.2516233500068017</v>
      </c>
      <c r="BQ125" s="515">
        <f t="shared" si="294"/>
        <v>6.5927883015106543</v>
      </c>
      <c r="BR125" s="515">
        <f t="shared" si="295"/>
        <v>6.9337842664742837</v>
      </c>
      <c r="BS125" s="515">
        <f t="shared" si="296"/>
        <v>7.0786988484586084</v>
      </c>
      <c r="BT125" s="515">
        <f t="shared" si="297"/>
        <v>7.4195726318134829</v>
      </c>
      <c r="BU125" s="515">
        <f t="shared" si="298"/>
        <v>7.7602184977988049</v>
      </c>
      <c r="BV125" s="515">
        <f t="shared" si="299"/>
        <v>8.1006365988062505</v>
      </c>
      <c r="BW125" s="516">
        <f t="shared" si="300"/>
        <v>8.4408270871256033</v>
      </c>
      <c r="BX125" s="515">
        <v>0</v>
      </c>
      <c r="BY125" s="515">
        <f t="shared" si="301"/>
        <v>0</v>
      </c>
      <c r="BZ125" s="515">
        <f t="shared" si="302"/>
        <v>0.57030481773509312</v>
      </c>
      <c r="CA125" s="515">
        <f t="shared" si="303"/>
        <v>1.1400165794581953</v>
      </c>
      <c r="CB125" s="515">
        <f t="shared" si="304"/>
        <v>1.7091359018841275</v>
      </c>
      <c r="CC125" s="515">
        <f t="shared" si="305"/>
        <v>2.2553588441067487</v>
      </c>
      <c r="CD125" s="515">
        <f t="shared" si="306"/>
        <v>2.8882085910369231</v>
      </c>
      <c r="CE125" s="515">
        <f t="shared" si="307"/>
        <v>3.5209642823199139</v>
      </c>
      <c r="CF125" s="515">
        <f t="shared" si="308"/>
        <v>4.1536259319344966</v>
      </c>
      <c r="CG125" s="515">
        <f t="shared" si="309"/>
        <v>4.7861935538573697</v>
      </c>
      <c r="CH125" s="515">
        <f t="shared" si="310"/>
        <v>5.1725769491341218</v>
      </c>
      <c r="CI125" s="515">
        <f t="shared" si="311"/>
        <v>5.4915205679851846</v>
      </c>
      <c r="CJ125" s="515">
        <f t="shared" si="312"/>
        <v>5.8103930862298387</v>
      </c>
      <c r="CK125" s="515">
        <f t="shared" si="313"/>
        <v>6.1291945197182098</v>
      </c>
      <c r="CL125" s="515">
        <f t="shared" si="314"/>
        <v>6.4479248842968886</v>
      </c>
      <c r="CM125" s="515">
        <f t="shared" si="315"/>
        <v>6.7665841958089343</v>
      </c>
      <c r="CN125" s="515">
        <f t="shared" si="316"/>
        <v>7.0939723892812916</v>
      </c>
      <c r="CO125" s="515">
        <f t="shared" si="317"/>
        <v>7.4212227394157244</v>
      </c>
      <c r="CP125" s="515">
        <f t="shared" si="318"/>
        <v>7.7483353042497134</v>
      </c>
      <c r="CQ125" s="516">
        <f t="shared" si="319"/>
        <v>8.0753101417963009</v>
      </c>
      <c r="CR125" s="515">
        <f t="shared" si="320"/>
        <v>0</v>
      </c>
      <c r="CS125" s="515">
        <f t="shared" si="321"/>
        <v>0.30054500000000001</v>
      </c>
      <c r="CT125" s="515">
        <f t="shared" si="322"/>
        <v>0.90161266531075435</v>
      </c>
      <c r="CU125" s="515">
        <f t="shared" si="323"/>
        <v>1.502635662902797</v>
      </c>
      <c r="CV125" s="515">
        <f t="shared" si="324"/>
        <v>2.1036139960955627</v>
      </c>
      <c r="CW125" s="515">
        <f t="shared" si="325"/>
        <v>2.7722503724377026</v>
      </c>
      <c r="CX125" s="515">
        <f t="shared" si="326"/>
        <v>3.4532926194356999</v>
      </c>
      <c r="CY125" s="515">
        <f t="shared" si="327"/>
        <v>4.1342505169455261</v>
      </c>
      <c r="CZ125" s="515">
        <f t="shared" si="328"/>
        <v>4.8151240754141638</v>
      </c>
      <c r="DA125" s="515">
        <f t="shared" si="329"/>
        <v>5.4959133052872993</v>
      </c>
      <c r="DB125" s="515">
        <f t="shared" si="330"/>
        <v>5.7409595523599322</v>
      </c>
      <c r="DC125" s="515">
        <f t="shared" si="331"/>
        <v>6.0824627282184771</v>
      </c>
      <c r="DD125" s="515">
        <f t="shared" si="332"/>
        <v>6.4237967500068018</v>
      </c>
      <c r="DE125" s="515">
        <f t="shared" si="333"/>
        <v>6.7649617015106545</v>
      </c>
      <c r="DF125" s="515">
        <f t="shared" si="334"/>
        <v>7.1059576664742838</v>
      </c>
      <c r="DG125" s="515">
        <f t="shared" si="335"/>
        <v>7.2515600340665616</v>
      </c>
      <c r="DH125" s="515">
        <f t="shared" si="336"/>
        <v>7.5924338174214361</v>
      </c>
      <c r="DI125" s="515">
        <f t="shared" si="337"/>
        <v>7.9330796834067581</v>
      </c>
      <c r="DJ125" s="515">
        <f t="shared" si="338"/>
        <v>8.2734977844142037</v>
      </c>
      <c r="DK125" s="516">
        <f t="shared" si="339"/>
        <v>8.6136882727335564</v>
      </c>
      <c r="DL125" s="515">
        <f t="shared" si="340"/>
        <v>0</v>
      </c>
      <c r="DM125" s="515">
        <f t="shared" si="341"/>
        <v>0.28530074999999999</v>
      </c>
      <c r="DN125" s="515">
        <f t="shared" si="342"/>
        <v>0.85560556773509311</v>
      </c>
      <c r="DO125" s="515">
        <f t="shared" si="343"/>
        <v>1.4253173294581953</v>
      </c>
      <c r="DP125" s="515">
        <f t="shared" si="344"/>
        <v>1.9944366518841274</v>
      </c>
      <c r="DQ125" s="515">
        <f t="shared" si="345"/>
        <v>2.5719748441067485</v>
      </c>
      <c r="DR125" s="515">
        <f t="shared" si="346"/>
        <v>3.2048245910369229</v>
      </c>
      <c r="DS125" s="515">
        <f t="shared" si="347"/>
        <v>3.8375802823199137</v>
      </c>
      <c r="DT125" s="515">
        <f t="shared" si="348"/>
        <v>4.4702419319344964</v>
      </c>
      <c r="DU125" s="515">
        <f t="shared" si="349"/>
        <v>5.1028095538573695</v>
      </c>
      <c r="DV125" s="515">
        <f t="shared" si="350"/>
        <v>5.332643149134122</v>
      </c>
      <c r="DW125" s="515">
        <f t="shared" si="351"/>
        <v>5.6515867679851848</v>
      </c>
      <c r="DX125" s="515">
        <f t="shared" si="352"/>
        <v>5.9704592862298389</v>
      </c>
      <c r="DY125" s="515">
        <f t="shared" si="353"/>
        <v>6.28926071971821</v>
      </c>
      <c r="DZ125" s="515">
        <f t="shared" si="354"/>
        <v>6.6079910842968888</v>
      </c>
      <c r="EA125" s="515">
        <f t="shared" si="355"/>
        <v>6.9317375599559909</v>
      </c>
      <c r="EB125" s="515">
        <f t="shared" si="356"/>
        <v>7.2591257534283482</v>
      </c>
      <c r="EC125" s="515">
        <f t="shared" si="357"/>
        <v>7.586376103562781</v>
      </c>
      <c r="ED125" s="515">
        <f t="shared" si="358"/>
        <v>7.91348866839677</v>
      </c>
      <c r="EE125" s="516">
        <f t="shared" si="359"/>
        <v>8.2404635059433566</v>
      </c>
      <c r="EF125" s="276">
        <f t="shared" si="360"/>
        <v>0</v>
      </c>
      <c r="EG125" s="276">
        <f t="shared" si="361"/>
        <v>2.2334689245577696E-5</v>
      </c>
      <c r="EH125" s="276">
        <f t="shared" si="362"/>
        <v>6.7002407957519661E-5</v>
      </c>
      <c r="EI125" s="276">
        <f t="shared" si="363"/>
        <v>1.1166680723437959E-4</v>
      </c>
      <c r="EJ125" s="276">
        <f t="shared" si="364"/>
        <v>1.5632788732283779E-4</v>
      </c>
      <c r="EK125" s="276">
        <f t="shared" si="365"/>
        <v>3.4335300200280083E-4</v>
      </c>
      <c r="EL125" s="276">
        <f t="shared" si="366"/>
        <v>4.2770249017398513E-4</v>
      </c>
      <c r="EM125" s="276">
        <f t="shared" si="367"/>
        <v>5.1204153136308274E-4</v>
      </c>
      <c r="EN125" s="276">
        <f t="shared" si="368"/>
        <v>5.9637012686398919E-4</v>
      </c>
      <c r="EO125" s="276">
        <f t="shared" si="369"/>
        <v>6.8068827797043967E-4</v>
      </c>
      <c r="EP125" s="276">
        <f t="shared" si="370"/>
        <v>2.8436241414550897E-3</v>
      </c>
      <c r="EQ125" s="276">
        <f t="shared" si="371"/>
        <v>3.0127782116759379E-3</v>
      </c>
      <c r="ER125" s="276">
        <f t="shared" si="372"/>
        <v>3.1818484961475021E-3</v>
      </c>
      <c r="ES125" s="276">
        <f t="shared" si="373"/>
        <v>3.350835036370715E-3</v>
      </c>
      <c r="ET125" s="276">
        <f t="shared" si="374"/>
        <v>3.5197378738259541E-3</v>
      </c>
      <c r="EU125" s="276">
        <f t="shared" si="375"/>
        <v>4.8485878610316138E-3</v>
      </c>
      <c r="EV125" s="276">
        <f t="shared" si="376"/>
        <v>5.0765052305843722E-3</v>
      </c>
      <c r="EW125" s="276">
        <f t="shared" si="377"/>
        <v>5.304270208460562E-3</v>
      </c>
      <c r="EX125" s="276">
        <f t="shared" si="378"/>
        <v>5.5318828965533525E-3</v>
      </c>
      <c r="EY125" s="277">
        <f t="shared" si="379"/>
        <v>5.7593433966877834E-3</v>
      </c>
      <c r="EZ125" s="276">
        <f t="shared" si="380"/>
        <v>0</v>
      </c>
      <c r="FA125" s="276">
        <f t="shared" si="381"/>
        <v>2.9668226490691627E-4</v>
      </c>
      <c r="FB125" s="276">
        <f t="shared" si="382"/>
        <v>8.8973827689767867E-4</v>
      </c>
      <c r="FC125" s="276">
        <f t="shared" si="383"/>
        <v>1.4821775740678383E-3</v>
      </c>
      <c r="FD125" s="276">
        <f t="shared" si="384"/>
        <v>2.074000797734846E-3</v>
      </c>
      <c r="FE125" s="276">
        <f t="shared" si="385"/>
        <v>3.8225306982560205E-4</v>
      </c>
      <c r="FF125" s="276">
        <f t="shared" si="386"/>
        <v>4.7630871700920813E-4</v>
      </c>
      <c r="FG125" s="276">
        <f t="shared" si="387"/>
        <v>5.7035038541695146E-4</v>
      </c>
      <c r="FH125" s="276">
        <f t="shared" si="388"/>
        <v>6.6437807712639118E-4</v>
      </c>
      <c r="FI125" s="276">
        <f t="shared" si="389"/>
        <v>7.5839179421477779E-4</v>
      </c>
      <c r="FJ125" s="276">
        <f t="shared" si="390"/>
        <v>1.188781148937379E-3</v>
      </c>
      <c r="FK125" s="276">
        <f t="shared" si="391"/>
        <v>1.259881755345962E-3</v>
      </c>
      <c r="FL125" s="276">
        <f t="shared" si="392"/>
        <v>1.3309665116295296E-3</v>
      </c>
      <c r="FM125" s="276">
        <f t="shared" si="393"/>
        <v>1.4020354213214758E-3</v>
      </c>
      <c r="FN125" s="276">
        <f t="shared" si="394"/>
        <v>1.4730884879544071E-3</v>
      </c>
      <c r="FO125" s="276">
        <f t="shared" si="395"/>
        <v>2.9185348217557108E-3</v>
      </c>
      <c r="FP125" s="276">
        <f t="shared" si="396"/>
        <v>3.0563781596801829E-3</v>
      </c>
      <c r="FQ125" s="276">
        <f t="shared" si="397"/>
        <v>3.1941634601244128E-3</v>
      </c>
      <c r="FR125" s="276">
        <f t="shared" si="398"/>
        <v>3.3318907475244687E-3</v>
      </c>
      <c r="FS125" s="277">
        <f t="shared" si="399"/>
        <v>3.4695600463061278E-3</v>
      </c>
      <c r="FT125" s="74">
        <f>SUM($EF125:EF125)</f>
        <v>0</v>
      </c>
      <c r="FU125" s="276">
        <f>SUM($EF125:EG125)</f>
        <v>2.2334689245577696E-5</v>
      </c>
      <c r="FV125" s="276">
        <f>SUM($EF125:EH125)</f>
        <v>8.9337097203097353E-5</v>
      </c>
      <c r="FW125" s="276">
        <f>SUM($EF125:EI125)</f>
        <v>2.0100390443747695E-4</v>
      </c>
      <c r="FX125" s="276">
        <f>SUM($EF125:EJ125)</f>
        <v>3.5733179176031477E-4</v>
      </c>
      <c r="FY125" s="276">
        <f>SUM($EF125:EK125)</f>
        <v>7.006847937631156E-4</v>
      </c>
      <c r="FZ125" s="276">
        <f>SUM($EF125:EL125)</f>
        <v>1.1283872839371006E-3</v>
      </c>
      <c r="GA125" s="276">
        <f>SUM($EF125:EM125)</f>
        <v>1.6404288153001835E-3</v>
      </c>
      <c r="GB125" s="276">
        <f>SUM($EF125:EN125)</f>
        <v>2.2367989421641725E-3</v>
      </c>
      <c r="GC125" s="276">
        <f>SUM($EF125:EO125)</f>
        <v>2.9174872201346122E-3</v>
      </c>
      <c r="GD125" s="276">
        <f>SUM($EF125:EP125)</f>
        <v>5.7611113615897019E-3</v>
      </c>
      <c r="GE125" s="276">
        <f>SUM($EF125:EQ125)</f>
        <v>8.7738895732656398E-3</v>
      </c>
      <c r="GF125" s="276">
        <f>SUM($EF125:ER125)</f>
        <v>1.1955738069413142E-2</v>
      </c>
      <c r="GG125" s="276">
        <f>SUM($EF125:ES125)</f>
        <v>1.5306573105783858E-2</v>
      </c>
      <c r="GH125" s="276">
        <f>SUM($EF125:ET125)</f>
        <v>1.8826310979609812E-2</v>
      </c>
      <c r="GI125" s="276">
        <f>SUM($EF125:EU125)</f>
        <v>2.3674898840641424E-2</v>
      </c>
      <c r="GJ125" s="276">
        <f>SUM($EF125:EV125)</f>
        <v>2.8751404071225797E-2</v>
      </c>
      <c r="GK125" s="276">
        <f>SUM($EF125:EW125)</f>
        <v>3.4055674279686358E-2</v>
      </c>
      <c r="GL125" s="276">
        <f>SUM($EF125:EX125)</f>
        <v>3.9587557176239713E-2</v>
      </c>
      <c r="GM125" s="276">
        <f>SUM($EF125:EY125)</f>
        <v>4.5346900572927493E-2</v>
      </c>
      <c r="GN125" s="74">
        <f>SUM($EZ125:EZ125)</f>
        <v>0</v>
      </c>
      <c r="GO125" s="276">
        <f>SUM($EZ125:FA125)</f>
        <v>2.9668226490691627E-4</v>
      </c>
      <c r="GP125" s="276">
        <f>SUM($EZ125:FB125)</f>
        <v>1.186420541804595E-3</v>
      </c>
      <c r="GQ125" s="276">
        <f>SUM($EZ125:FC125)</f>
        <v>2.6685981158724335E-3</v>
      </c>
      <c r="GR125" s="276">
        <f>SUM($EZ125:FD125)</f>
        <v>4.742598913607279E-3</v>
      </c>
      <c r="GS125" s="276">
        <f>SUM($EZ125:FE125)</f>
        <v>5.1248519834328808E-3</v>
      </c>
      <c r="GT125" s="276">
        <f>SUM($EZ125:FF125)</f>
        <v>5.6011607004420889E-3</v>
      </c>
      <c r="GU125" s="276">
        <f>SUM($EZ125:FG125)</f>
        <v>6.1715110858590405E-3</v>
      </c>
      <c r="GV125" s="276">
        <f>SUM($EZ125:FH125)</f>
        <v>6.8358891629854319E-3</v>
      </c>
      <c r="GW125" s="276">
        <f>SUM($EZ125:FI125)</f>
        <v>7.5942809572002098E-3</v>
      </c>
      <c r="GX125" s="276">
        <f>SUM($EZ125:FJ125)</f>
        <v>8.7830621061375895E-3</v>
      </c>
      <c r="GY125" s="276">
        <f>SUM($EZ125:FK125)</f>
        <v>1.0042943861483552E-2</v>
      </c>
      <c r="GZ125" s="276">
        <f>SUM($EZ125:FL125)</f>
        <v>1.1373910373113081E-2</v>
      </c>
      <c r="HA125" s="276">
        <f>SUM($EZ125:FM125)</f>
        <v>1.2775945794434557E-2</v>
      </c>
      <c r="HB125" s="276">
        <f>SUM($EZ125:FN125)</f>
        <v>1.4249034282388964E-2</v>
      </c>
      <c r="HC125" s="276">
        <f>SUM($EZ125:FO125)</f>
        <v>1.7167569104144673E-2</v>
      </c>
      <c r="HD125" s="276">
        <f>SUM($EZ125:FP125)</f>
        <v>2.0223947263824857E-2</v>
      </c>
      <c r="HE125" s="276">
        <f>SUM($EZ125:FQ125)</f>
        <v>2.3418110723949271E-2</v>
      </c>
      <c r="HF125" s="276">
        <f>SUM($EZ125:FR125)</f>
        <v>2.6750001471473741E-2</v>
      </c>
      <c r="HG125" s="277">
        <f>SUM($EZ125:FS125)</f>
        <v>3.021956151777987E-2</v>
      </c>
      <c r="HH125" s="74">
        <f t="shared" si="644"/>
        <v>0</v>
      </c>
      <c r="HI125" s="276">
        <f t="shared" si="400"/>
        <v>0.6010676653107544</v>
      </c>
      <c r="HJ125" s="276">
        <f t="shared" si="401"/>
        <v>1.202090662902797</v>
      </c>
      <c r="HK125" s="276">
        <f t="shared" si="402"/>
        <v>1.8030689960955626</v>
      </c>
      <c r="HL125" s="276">
        <f t="shared" si="403"/>
        <v>2.40400266820824</v>
      </c>
      <c r="HM125" s="276">
        <f t="shared" si="404"/>
        <v>3.1125998194357001</v>
      </c>
      <c r="HN125" s="276">
        <f t="shared" si="405"/>
        <v>3.7935577169455263</v>
      </c>
      <c r="HO125" s="276">
        <f t="shared" si="406"/>
        <v>4.4744312754141635</v>
      </c>
      <c r="HP125" s="276">
        <f t="shared" si="407"/>
        <v>5.155220505287299</v>
      </c>
      <c r="HQ125" s="276">
        <f t="shared" si="408"/>
        <v>5.835925417009328</v>
      </c>
      <c r="HR125" s="276">
        <f t="shared" si="409"/>
        <v>5.910289328218477</v>
      </c>
      <c r="HS125" s="276">
        <f t="shared" si="410"/>
        <v>6.2516233500068017</v>
      </c>
      <c r="HT125" s="276">
        <f t="shared" si="411"/>
        <v>6.5927883015106543</v>
      </c>
      <c r="HU125" s="276">
        <f t="shared" si="412"/>
        <v>6.9337842664742837</v>
      </c>
      <c r="HV125" s="276">
        <f t="shared" si="413"/>
        <v>7.2746113286004581</v>
      </c>
      <c r="HW125" s="276">
        <f t="shared" si="414"/>
        <v>7.4195726318134829</v>
      </c>
      <c r="HX125" s="276">
        <f t="shared" si="415"/>
        <v>7.7602184977988049</v>
      </c>
      <c r="HY125" s="276">
        <f t="shared" si="416"/>
        <v>8.1006365988062505</v>
      </c>
      <c r="HZ125" s="276">
        <f t="shared" si="417"/>
        <v>8.4408270871256033</v>
      </c>
      <c r="IA125" s="277">
        <f t="shared" si="418"/>
        <v>8.7807901149448213</v>
      </c>
      <c r="IB125" s="276">
        <f t="shared" si="419"/>
        <v>0</v>
      </c>
      <c r="IC125" s="276">
        <f t="shared" si="420"/>
        <v>0.57030481773509312</v>
      </c>
      <c r="ID125" s="276">
        <f t="shared" si="421"/>
        <v>1.1400165794581953</v>
      </c>
      <c r="IE125" s="276">
        <f t="shared" si="422"/>
        <v>1.7091359018841275</v>
      </c>
      <c r="IF125" s="276">
        <f t="shared" si="423"/>
        <v>2.277663401086393</v>
      </c>
      <c r="IG125" s="276">
        <f t="shared" si="424"/>
        <v>2.8882085910369231</v>
      </c>
      <c r="IH125" s="276">
        <f t="shared" si="425"/>
        <v>3.5209642823199139</v>
      </c>
      <c r="II125" s="276">
        <f t="shared" si="426"/>
        <v>4.1536259319344966</v>
      </c>
      <c r="IJ125" s="276">
        <f t="shared" si="427"/>
        <v>4.7861935538573697</v>
      </c>
      <c r="IK125" s="276">
        <f t="shared" si="428"/>
        <v>5.4186671620631541</v>
      </c>
      <c r="IL125" s="276">
        <f t="shared" si="429"/>
        <v>5.4915205679851846</v>
      </c>
      <c r="IM125" s="276">
        <f t="shared" si="430"/>
        <v>5.8103930862298387</v>
      </c>
      <c r="IN125" s="276">
        <f t="shared" si="431"/>
        <v>6.1291945197182098</v>
      </c>
      <c r="IO125" s="276">
        <f t="shared" si="432"/>
        <v>6.4479248842968886</v>
      </c>
      <c r="IP125" s="276">
        <f t="shared" si="433"/>
        <v>6.7665841958089343</v>
      </c>
      <c r="IQ125" s="276">
        <f t="shared" si="434"/>
        <v>7.0939723892812916</v>
      </c>
      <c r="IR125" s="276">
        <f t="shared" si="435"/>
        <v>7.4212227394157244</v>
      </c>
      <c r="IS125" s="276">
        <f t="shared" si="436"/>
        <v>7.7483353042497134</v>
      </c>
      <c r="IT125" s="276">
        <f t="shared" si="437"/>
        <v>8.0753101417963009</v>
      </c>
      <c r="IU125" s="277">
        <f t="shared" si="438"/>
        <v>8.4021473100441089</v>
      </c>
      <c r="IV125" s="74">
        <f t="shared" si="261"/>
        <v>43.395565509144717</v>
      </c>
      <c r="IW125" s="275">
        <f t="shared" si="262"/>
        <v>184.43428938883025</v>
      </c>
      <c r="IX125" s="275">
        <f t="shared" si="263"/>
        <v>300.26354952955313</v>
      </c>
      <c r="IY125" s="275">
        <f t="shared" si="264"/>
        <v>381.03977798621816</v>
      </c>
      <c r="IZ125" s="275">
        <f t="shared" si="265"/>
        <v>176.03113480917602</v>
      </c>
      <c r="JA125" s="275">
        <f t="shared" si="266"/>
        <v>227.28329560343656</v>
      </c>
      <c r="JB125" s="74">
        <f t="shared" si="267"/>
        <v>43.337982502572849</v>
      </c>
      <c r="JC125" s="275">
        <f t="shared" si="268"/>
        <v>184.21512589758669</v>
      </c>
      <c r="JD125" s="275">
        <f t="shared" si="269"/>
        <v>300.22745554920186</v>
      </c>
      <c r="JE125" s="275">
        <f t="shared" si="270"/>
        <v>381.44444103469675</v>
      </c>
      <c r="JF125" s="275">
        <f t="shared" si="271"/>
        <v>175.92685464978715</v>
      </c>
      <c r="JG125" s="275">
        <f t="shared" si="272"/>
        <v>227.30625124601454</v>
      </c>
      <c r="JH125" s="524">
        <f t="shared" si="273"/>
        <v>57.587963456909847</v>
      </c>
      <c r="JI125" s="525">
        <f t="shared" si="274"/>
        <v>97.238962754155693</v>
      </c>
      <c r="JJ125" s="524">
        <f t="shared" si="275"/>
        <v>53.592907992555922</v>
      </c>
      <c r="JK125" s="525">
        <f t="shared" si="276"/>
        <v>91.516114320225469</v>
      </c>
      <c r="JL125" s="524">
        <f t="shared" si="277"/>
        <v>111.18087144946577</v>
      </c>
      <c r="JM125" s="525">
        <f t="shared" si="278"/>
        <v>188.75507707438118</v>
      </c>
      <c r="JN125" s="7">
        <f t="shared" si="439"/>
        <v>3.3075345261998776E-2</v>
      </c>
      <c r="JO125" s="7">
        <f t="shared" si="440"/>
        <v>7.5566462090707359E-2</v>
      </c>
    </row>
    <row r="126" spans="1:275" s="3" customFormat="1" ht="13.5" customHeight="1" x14ac:dyDescent="0.2">
      <c r="A126" s="3" t="str">
        <f>'2021 estimates'!B126</f>
        <v>Marshall Islands</v>
      </c>
      <c r="B126" s="3" t="str">
        <f>VLOOKUP(A126,'2021 estimates'!$B$4:$C$218,2)</f>
        <v>WP</v>
      </c>
      <c r="C126" s="371" t="str">
        <f>VLOOKUP(A126,'2021 estimates'!$B$4:$F$218,4,FALSE)</f>
        <v>East Asia &amp; Pacific</v>
      </c>
      <c r="D126" s="695">
        <f>'2021 estimates'!Q126</f>
        <v>26.389709464841001</v>
      </c>
      <c r="E126" s="4">
        <f>'2021 estimates'!R126</f>
        <v>9.5696088828533341</v>
      </c>
      <c r="F126" s="47">
        <f>1000*'2021 estimates'!G126/5</f>
        <v>606.49819494584835</v>
      </c>
      <c r="G126" s="47">
        <f t="shared" si="279"/>
        <v>606.49819494584835</v>
      </c>
      <c r="H126" s="47">
        <f>1000*'2021 estimates'!H126/5</f>
        <v>584.8375451263538</v>
      </c>
      <c r="I126" s="47">
        <f>1000*'2021 estimates'!I126/5</f>
        <v>606.49819494584835</v>
      </c>
      <c r="J126" s="47">
        <f>1000*'2021 estimates'!J126/5</f>
        <v>541.51624548736459</v>
      </c>
      <c r="K126" s="47">
        <f>1000*'2021 estimates'!K126/5</f>
        <v>563.17689530685925</v>
      </c>
      <c r="L126" s="73">
        <f t="shared" si="280"/>
        <v>563.17689530685925</v>
      </c>
      <c r="M126" s="47">
        <f>1000*'2021 estimates'!L126/5</f>
        <v>563.17689530685925</v>
      </c>
      <c r="N126" s="47">
        <f>1000*'2021 estimates'!M126/5</f>
        <v>563.17689530685925</v>
      </c>
      <c r="O126" s="47">
        <f>1000*'2021 estimates'!N126/5</f>
        <v>519.85559566787003</v>
      </c>
      <c r="P126" s="22">
        <v>0</v>
      </c>
      <c r="Q126" s="124">
        <f>IF('2021 estimates'!AD126&lt;&gt;"",'2021 estimates'!AD126*5/4,IF('2021 estimates'!AL126&lt;&gt;"",'2021 estimates'!AL126*15/14,'2021 estimates'!AN126*15/14))/100000</f>
        <v>1.0714285714285714E-6</v>
      </c>
      <c r="R126" s="124">
        <f>IF('2021 estimates'!AE126&lt;&gt;"",'2021 estimates'!AE126,IF('2021 estimates'!AL126&lt;&gt;"",'2021 estimates'!AL126*15/14,'2021 estimates'!AN126*15/14))/100000</f>
        <v>1.0714285714285714E-6</v>
      </c>
      <c r="S126" s="124">
        <f>IF('2021 estimates'!AF126&lt;&gt;"",'2021 estimates'!AF126,IF('2021 estimates'!AL126&lt;&gt;"",'2021 estimates'!AL126*15/14,'2021 estimates'!AN126*15/14))/100000</f>
        <v>1.0714285714285714E-6</v>
      </c>
      <c r="T126" s="124">
        <f>IF('2021 estimates'!AG126&lt;&gt;"",'2021 estimates'!AG126,'2021 estimates'!$AP126)/100000</f>
        <v>1.1166596956660293E-6</v>
      </c>
      <c r="U126" s="22">
        <v>0</v>
      </c>
      <c r="V126" s="124">
        <f>IF('2021 estimates'!AH126&lt;&gt;"",'2021 estimates'!AH126*5/4,IF('2021 estimates'!AM126&lt;&gt;"",'2021 estimates'!AM126*15/14,'2021 estimates'!AN126*15/14))/100000</f>
        <v>1.0714285714285714E-6</v>
      </c>
      <c r="W126" s="124">
        <f>IF('2021 estimates'!AI126&lt;&gt;"",'2021 estimates'!AI126,IF('2021 estimates'!AM126&lt;&gt;"",'2021 estimates'!AM126*15/14,'2021 estimates'!AN126*15/14))/100000</f>
        <v>1.0714285714285714E-6</v>
      </c>
      <c r="X126" s="124">
        <f>IF('2021 estimates'!AJ126&lt;&gt;"",'2021 estimates'!AJ126,IF('2021 estimates'!AM126&lt;&gt;"",'2021 estimates'!AM126*15/14,'2021 estimates'!AN126*15/14))/100000</f>
        <v>1.0714285714285714E-6</v>
      </c>
      <c r="Y126" s="124">
        <f>IF('2021 estimates'!AK126&lt;&gt;"",'2021 estimates'!AK126,'2021 estimates'!$AQ126)/100000</f>
        <v>1.1166596956660293E-6</v>
      </c>
      <c r="Z126" s="81">
        <f>VLOOKUP($A126,'Mortality-WHO Global Health Obs'!$B$3:$Q$218,7,FALSE)</f>
        <v>3.0300000000000001E-2</v>
      </c>
      <c r="AA126" s="82">
        <f>VLOOKUP($A126,'Mortality-WHO Global Health Obs'!$B$3:$Q$218,9,FALSE)</f>
        <v>1.42E-3</v>
      </c>
      <c r="AB126" s="82">
        <f>VLOOKUP($A126,'Mortality-WHO Global Health Obs'!$B$3:$Q$218,11,FALSE)</f>
        <v>9.3999999999999997E-4</v>
      </c>
      <c r="AC126" s="82">
        <f>VLOOKUP($A126,'Mortality-WHO Global Health Obs'!$B$3:$Q$218,13,FALSE)</f>
        <v>3.5E-4</v>
      </c>
      <c r="AD126" s="82">
        <f>VLOOKUP($A126,'Mortality-WHO Global Health Obs'!$B$3:$Q$218,15,FALSE)</f>
        <v>1.1199999999999999E-3</v>
      </c>
      <c r="AE126" s="81">
        <f>VLOOKUP($A126,'Mortality-WHO Global Health Obs'!$B$3:$Q$218,8,FALSE)</f>
        <v>2.5760000000000002E-2</v>
      </c>
      <c r="AF126" s="82">
        <f>VLOOKUP($A126,'Mortality-WHO Global Health Obs'!$B$3:$Q$218,10,FALSE)</f>
        <v>1.6199999999999999E-3</v>
      </c>
      <c r="AG126" s="82">
        <f>VLOOKUP($A126,'Mortality-WHO Global Health Obs'!$B$3:$Q$218,12,FALSE)</f>
        <v>8.0999999999999996E-4</v>
      </c>
      <c r="AH126" s="82">
        <f>VLOOKUP($A126,'Mortality-WHO Global Health Obs'!$B$3:$Q$218,14,FALSE)</f>
        <v>2.9999999999999997E-4</v>
      </c>
      <c r="AI126" s="82">
        <f>VLOOKUP($A126,'Mortality-WHO Global Health Obs'!$B$3:$Q$218,16,FALSE)</f>
        <v>8.5999999999999998E-4</v>
      </c>
      <c r="AJ126" s="81">
        <f t="shared" si="849"/>
        <v>0.28995914915045601</v>
      </c>
      <c r="AK126" s="82">
        <f t="shared" si="849"/>
        <v>1.3588844613651735E-2</v>
      </c>
      <c r="AL126" s="82">
        <f t="shared" si="849"/>
        <v>8.9954323498821331E-3</v>
      </c>
      <c r="AM126" s="82">
        <f t="shared" si="849"/>
        <v>3.349363108998667E-3</v>
      </c>
      <c r="AN126" s="82">
        <f t="shared" si="849"/>
        <v>1.0717961948795733E-2</v>
      </c>
      <c r="AO126" s="81">
        <f t="shared" si="848"/>
        <v>0.24651312482230189</v>
      </c>
      <c r="AP126" s="82">
        <f t="shared" si="848"/>
        <v>1.5502766390222401E-2</v>
      </c>
      <c r="AQ126" s="82">
        <f t="shared" si="848"/>
        <v>7.7513831951112003E-3</v>
      </c>
      <c r="AR126" s="82">
        <f t="shared" si="848"/>
        <v>2.8708826648560001E-3</v>
      </c>
      <c r="AS126" s="82">
        <f t="shared" si="848"/>
        <v>8.2298636392538673E-3</v>
      </c>
      <c r="AT126" s="272">
        <f t="shared" si="258"/>
        <v>0</v>
      </c>
      <c r="AU126" s="266">
        <f t="shared" si="248"/>
        <v>6.4981949458483743E-4</v>
      </c>
      <c r="AV126" s="266">
        <f t="shared" si="249"/>
        <v>6.2661165549252192E-4</v>
      </c>
      <c r="AW126" s="266">
        <f t="shared" si="250"/>
        <v>6.4981949458483743E-4</v>
      </c>
      <c r="AX126" s="266">
        <f t="shared" si="251"/>
        <v>6.0468936588413131E-4</v>
      </c>
      <c r="AY126" s="272">
        <f t="shared" si="259"/>
        <v>0</v>
      </c>
      <c r="AZ126" s="266">
        <f t="shared" si="252"/>
        <v>6.034038164002063E-4</v>
      </c>
      <c r="BA126" s="266">
        <f t="shared" si="253"/>
        <v>6.034038164002063E-4</v>
      </c>
      <c r="BB126" s="266">
        <f t="shared" si="254"/>
        <v>6.034038164002063E-4</v>
      </c>
      <c r="BC126" s="266">
        <f t="shared" si="255"/>
        <v>5.8050179124876614E-4</v>
      </c>
      <c r="BD126" s="74">
        <f t="shared" si="260"/>
        <v>0</v>
      </c>
      <c r="BE126" s="515">
        <f t="shared" si="282"/>
        <v>0</v>
      </c>
      <c r="BF126" s="515">
        <f t="shared" si="283"/>
        <v>6.4543420947520526E-4</v>
      </c>
      <c r="BG126" s="515">
        <f t="shared" si="284"/>
        <v>1.2821570366307181E-3</v>
      </c>
      <c r="BH126" s="515">
        <f t="shared" si="285"/>
        <v>1.9102860584105648E-3</v>
      </c>
      <c r="BI126" s="515">
        <f t="shared" si="286"/>
        <v>2.4395823625152483E-3</v>
      </c>
      <c r="BJ126" s="515">
        <f t="shared" si="287"/>
        <v>3.0415416441406137E-3</v>
      </c>
      <c r="BK126" s="515">
        <f t="shared" si="288"/>
        <v>3.6381103235192439E-3</v>
      </c>
      <c r="BL126" s="515">
        <f t="shared" si="289"/>
        <v>4.2293366740036231E-3</v>
      </c>
      <c r="BM126" s="515">
        <f t="shared" si="290"/>
        <v>4.8152685366538014E-3</v>
      </c>
      <c r="BN126" s="515">
        <f t="shared" si="291"/>
        <v>5.5958034472237484E-3</v>
      </c>
      <c r="BO126" s="515">
        <f t="shared" si="292"/>
        <v>6.2258254963802901E-3</v>
      </c>
      <c r="BP126" s="515">
        <f t="shared" si="293"/>
        <v>6.8537409028525771E-3</v>
      </c>
      <c r="BQ126" s="515">
        <f t="shared" si="294"/>
        <v>7.4795567107486761E-3</v>
      </c>
      <c r="BR126" s="515">
        <f t="shared" si="295"/>
        <v>8.1032799406228467E-3</v>
      </c>
      <c r="BS126" s="515">
        <f t="shared" si="296"/>
        <v>7.7901049906734781E-3</v>
      </c>
      <c r="BT126" s="515">
        <f t="shared" si="297"/>
        <v>8.3085229416199266E-3</v>
      </c>
      <c r="BU126" s="515">
        <f t="shared" si="298"/>
        <v>8.8214141791531208E-3</v>
      </c>
      <c r="BV126" s="515">
        <f t="shared" si="299"/>
        <v>9.3288376220684033E-3</v>
      </c>
      <c r="BW126" s="516">
        <f t="shared" si="300"/>
        <v>9.8308515610437859E-3</v>
      </c>
      <c r="BX126" s="515">
        <v>0</v>
      </c>
      <c r="BY126" s="515">
        <f t="shared" si="301"/>
        <v>0</v>
      </c>
      <c r="BZ126" s="515">
        <f t="shared" si="302"/>
        <v>5.9876267045102052E-4</v>
      </c>
      <c r="CA126" s="515">
        <f t="shared" si="303"/>
        <v>1.1883144447593348E-3</v>
      </c>
      <c r="CB126" s="515">
        <f t="shared" si="304"/>
        <v>1.7687970161398654E-3</v>
      </c>
      <c r="CC126" s="515">
        <f t="shared" si="305"/>
        <v>2.3403498981100497E-3</v>
      </c>
      <c r="CD126" s="515">
        <f t="shared" si="306"/>
        <v>2.9233533262959413E-3</v>
      </c>
      <c r="CE126" s="515">
        <f t="shared" si="307"/>
        <v>3.5018551409113259E-3</v>
      </c>
      <c r="CF126" s="515">
        <f t="shared" si="308"/>
        <v>4.0758901007993918E-3</v>
      </c>
      <c r="CG126" s="515">
        <f t="shared" si="309"/>
        <v>4.6454926964157438E-3</v>
      </c>
      <c r="CH126" s="515">
        <f t="shared" si="310"/>
        <v>5.2106971519007396E-3</v>
      </c>
      <c r="CI126" s="515">
        <f t="shared" si="311"/>
        <v>5.7982982121806501E-3</v>
      </c>
      <c r="CJ126" s="515">
        <f t="shared" si="312"/>
        <v>6.3842147579414943E-3</v>
      </c>
      <c r="CK126" s="515">
        <f t="shared" si="313"/>
        <v>6.9684516182915834E-3</v>
      </c>
      <c r="CL126" s="515">
        <f t="shared" si="314"/>
        <v>7.5510136084953111E-3</v>
      </c>
      <c r="CM126" s="515">
        <f t="shared" si="315"/>
        <v>7.5063743353964603E-3</v>
      </c>
      <c r="CN126" s="515">
        <f t="shared" si="316"/>
        <v>8.0229742765795045E-3</v>
      </c>
      <c r="CO126" s="515">
        <f t="shared" si="317"/>
        <v>8.5353401176221314E-3</v>
      </c>
      <c r="CP126" s="515">
        <f t="shared" si="318"/>
        <v>9.0435065615944929E-3</v>
      </c>
      <c r="CQ126" s="516">
        <f t="shared" si="319"/>
        <v>9.5475080271372192E-3</v>
      </c>
      <c r="CR126" s="515">
        <f t="shared" si="320"/>
        <v>0</v>
      </c>
      <c r="CS126" s="515">
        <f t="shared" si="321"/>
        <v>3.2490974729241872E-4</v>
      </c>
      <c r="CT126" s="515">
        <f t="shared" si="322"/>
        <v>9.7034395676762393E-4</v>
      </c>
      <c r="CU126" s="515">
        <f t="shared" si="323"/>
        <v>1.6070667839231368E-3</v>
      </c>
      <c r="CV126" s="515">
        <f t="shared" si="324"/>
        <v>2.2351958057029836E-3</v>
      </c>
      <c r="CW126" s="515">
        <f t="shared" si="325"/>
        <v>2.7528881902615094E-3</v>
      </c>
      <c r="CX126" s="515">
        <f t="shared" si="326"/>
        <v>3.3548474718868748E-3</v>
      </c>
      <c r="CY126" s="515">
        <f t="shared" si="327"/>
        <v>3.9514161512655046E-3</v>
      </c>
      <c r="CZ126" s="515">
        <f t="shared" si="328"/>
        <v>4.5426425017498842E-3</v>
      </c>
      <c r="DA126" s="515">
        <f t="shared" si="329"/>
        <v>5.1285743644000625E-3</v>
      </c>
      <c r="DB126" s="515">
        <f t="shared" si="330"/>
        <v>5.9207131945161673E-3</v>
      </c>
      <c r="DC126" s="515">
        <f t="shared" si="331"/>
        <v>6.550735243672709E-3</v>
      </c>
      <c r="DD126" s="515">
        <f t="shared" si="332"/>
        <v>7.178650650144996E-3</v>
      </c>
      <c r="DE126" s="515">
        <f t="shared" si="333"/>
        <v>7.804466458041095E-3</v>
      </c>
      <c r="DF126" s="515">
        <f t="shared" si="334"/>
        <v>8.4281896879152655E-3</v>
      </c>
      <c r="DG126" s="515">
        <f t="shared" si="335"/>
        <v>8.0924496736155434E-3</v>
      </c>
      <c r="DH126" s="515">
        <f t="shared" si="336"/>
        <v>8.6108676245619919E-3</v>
      </c>
      <c r="DI126" s="515">
        <f t="shared" si="337"/>
        <v>9.1237588620951861E-3</v>
      </c>
      <c r="DJ126" s="515">
        <f t="shared" si="338"/>
        <v>9.6311823050104686E-3</v>
      </c>
      <c r="DK126" s="516">
        <f t="shared" si="339"/>
        <v>1.0133196243985851E-2</v>
      </c>
      <c r="DL126" s="515">
        <f t="shared" si="340"/>
        <v>0</v>
      </c>
      <c r="DM126" s="515">
        <f t="shared" si="341"/>
        <v>3.0170190820010315E-4</v>
      </c>
      <c r="DN126" s="515">
        <f t="shared" si="342"/>
        <v>9.0046457865112367E-4</v>
      </c>
      <c r="DO126" s="515">
        <f t="shared" si="343"/>
        <v>1.490016352959438E-3</v>
      </c>
      <c r="DP126" s="515">
        <f t="shared" si="344"/>
        <v>2.0704989243399688E-3</v>
      </c>
      <c r="DQ126" s="515">
        <f t="shared" si="345"/>
        <v>2.6420518063101526E-3</v>
      </c>
      <c r="DR126" s="515">
        <f t="shared" si="346"/>
        <v>3.2250552344960442E-3</v>
      </c>
      <c r="DS126" s="515">
        <f t="shared" si="347"/>
        <v>3.8035570491114293E-3</v>
      </c>
      <c r="DT126" s="515">
        <f t="shared" si="348"/>
        <v>4.3775920089994952E-3</v>
      </c>
      <c r="DU126" s="515">
        <f t="shared" si="349"/>
        <v>4.9471946046158472E-3</v>
      </c>
      <c r="DV126" s="515">
        <f t="shared" si="350"/>
        <v>5.512399060100843E-3</v>
      </c>
      <c r="DW126" s="515">
        <f t="shared" si="351"/>
        <v>6.1000001203807535E-3</v>
      </c>
      <c r="DX126" s="515">
        <f t="shared" si="352"/>
        <v>6.6859166661415977E-3</v>
      </c>
      <c r="DY126" s="515">
        <f t="shared" si="353"/>
        <v>7.2701535264916867E-3</v>
      </c>
      <c r="DZ126" s="515">
        <f t="shared" si="354"/>
        <v>7.8527155166954136E-3</v>
      </c>
      <c r="EA126" s="515">
        <f t="shared" si="355"/>
        <v>7.7966252310208437E-3</v>
      </c>
      <c r="EB126" s="515">
        <f t="shared" si="356"/>
        <v>8.313225172203887E-3</v>
      </c>
      <c r="EC126" s="515">
        <f t="shared" si="357"/>
        <v>8.8255910132465139E-3</v>
      </c>
      <c r="ED126" s="515">
        <f t="shared" si="358"/>
        <v>9.3337574572188754E-3</v>
      </c>
      <c r="EE126" s="516">
        <f t="shared" si="359"/>
        <v>9.8377589227616018E-3</v>
      </c>
      <c r="EF126" s="276">
        <f t="shared" si="360"/>
        <v>0</v>
      </c>
      <c r="EG126" s="276">
        <f t="shared" si="361"/>
        <v>4.3852851096322189E-6</v>
      </c>
      <c r="EH126" s="276">
        <f t="shared" si="362"/>
        <v>1.309666742932449E-5</v>
      </c>
      <c r="EI126" s="276">
        <f t="shared" si="363"/>
        <v>2.1690472804990892E-5</v>
      </c>
      <c r="EJ126" s="276">
        <f t="shared" si="364"/>
        <v>3.0168288164774303E-5</v>
      </c>
      <c r="EK126" s="276">
        <f t="shared" si="365"/>
        <v>2.4652373867156604E-5</v>
      </c>
      <c r="EL126" s="276">
        <f t="shared" si="366"/>
        <v>3.0042976113891452E-5</v>
      </c>
      <c r="EM126" s="276">
        <f t="shared" si="367"/>
        <v>3.5385305008142984E-5</v>
      </c>
      <c r="EN126" s="276">
        <f t="shared" si="368"/>
        <v>4.0679792842344099E-5</v>
      </c>
      <c r="EO126" s="276">
        <f t="shared" si="369"/>
        <v>4.5926868037708092E-5</v>
      </c>
      <c r="EP126" s="276">
        <f t="shared" si="370"/>
        <v>1.9797445428295777E-5</v>
      </c>
      <c r="EQ126" s="276">
        <f t="shared" si="371"/>
        <v>2.1904088112550807E-5</v>
      </c>
      <c r="ER126" s="276">
        <f t="shared" si="372"/>
        <v>2.4003686688738404E-5</v>
      </c>
      <c r="ES126" s="276">
        <f t="shared" si="373"/>
        <v>2.6096264710667112E-5</v>
      </c>
      <c r="ET126" s="276">
        <f t="shared" si="374"/>
        <v>2.8181845653387197E-5</v>
      </c>
      <c r="EU126" s="276">
        <f t="shared" si="375"/>
        <v>8.6271414937682874E-5</v>
      </c>
      <c r="EV126" s="276">
        <f t="shared" si="376"/>
        <v>9.1798128350935678E-5</v>
      </c>
      <c r="EW126" s="276">
        <f t="shared" si="377"/>
        <v>9.7265922968848808E-5</v>
      </c>
      <c r="EX126" s="276">
        <f t="shared" si="378"/>
        <v>1.026754269087471E-4</v>
      </c>
      <c r="EY126" s="277">
        <f t="shared" si="379"/>
        <v>1.0802726159176664E-4</v>
      </c>
      <c r="EZ126" s="276">
        <f t="shared" si="380"/>
        <v>0</v>
      </c>
      <c r="FA126" s="276">
        <f t="shared" si="381"/>
        <v>4.6411459491857967E-6</v>
      </c>
      <c r="FB126" s="276">
        <f t="shared" si="382"/>
        <v>1.3852042091891977E-5</v>
      </c>
      <c r="FC126" s="276">
        <f t="shared" si="383"/>
        <v>2.2921245019675769E-5</v>
      </c>
      <c r="FD126" s="276">
        <f t="shared" si="384"/>
        <v>3.1850934430021981E-5</v>
      </c>
      <c r="FE126" s="276">
        <f t="shared" si="385"/>
        <v>2.0400388214314663E-5</v>
      </c>
      <c r="FF126" s="276">
        <f t="shared" si="386"/>
        <v>2.4902001784821734E-5</v>
      </c>
      <c r="FG126" s="276">
        <f t="shared" si="387"/>
        <v>2.9368856512141164E-5</v>
      </c>
      <c r="FH126" s="276">
        <f t="shared" si="388"/>
        <v>3.3801220783854609E-5</v>
      </c>
      <c r="FI126" s="276">
        <f t="shared" si="389"/>
        <v>3.8199360915210829E-5</v>
      </c>
      <c r="FJ126" s="276">
        <f t="shared" si="390"/>
        <v>1.5802756120295762E-5</v>
      </c>
      <c r="FK126" s="276">
        <f t="shared" si="391"/>
        <v>1.7487270639362667E-5</v>
      </c>
      <c r="FL126" s="276">
        <f t="shared" si="392"/>
        <v>1.9166956050116535E-5</v>
      </c>
      <c r="FM126" s="276">
        <f t="shared" si="393"/>
        <v>2.0841826196479062E-5</v>
      </c>
      <c r="FN126" s="276">
        <f t="shared" si="394"/>
        <v>2.2511894882684666E-5</v>
      </c>
      <c r="FO126" s="276">
        <f t="shared" si="395"/>
        <v>6.3901850065723294E-5</v>
      </c>
      <c r="FP126" s="276">
        <f t="shared" si="396"/>
        <v>6.8135950206139802E-5</v>
      </c>
      <c r="FQ126" s="276">
        <f t="shared" si="397"/>
        <v>7.2335347276404944E-5</v>
      </c>
      <c r="FR126" s="276">
        <f t="shared" si="398"/>
        <v>7.6500325706040429E-5</v>
      </c>
      <c r="FS126" s="277">
        <f t="shared" si="399"/>
        <v>8.0631167593357765E-5</v>
      </c>
      <c r="FT126" s="74">
        <f>SUM($EF126:EF126)</f>
        <v>0</v>
      </c>
      <c r="FU126" s="276">
        <f>SUM($EF126:EG126)</f>
        <v>4.3852851096322189E-6</v>
      </c>
      <c r="FV126" s="276">
        <f>SUM($EF126:EH126)</f>
        <v>1.7481952538956709E-5</v>
      </c>
      <c r="FW126" s="276">
        <f>SUM($EF126:EI126)</f>
        <v>3.9172425343947601E-5</v>
      </c>
      <c r="FX126" s="276">
        <f>SUM($EF126:EJ126)</f>
        <v>6.9340713508721897E-5</v>
      </c>
      <c r="FY126" s="276">
        <f>SUM($EF126:EK126)</f>
        <v>9.3993087375878498E-5</v>
      </c>
      <c r="FZ126" s="276">
        <f>SUM($EF126:EL126)</f>
        <v>1.2403606348976995E-4</v>
      </c>
      <c r="GA126" s="276">
        <f>SUM($EF126:EM126)</f>
        <v>1.5942136849791293E-4</v>
      </c>
      <c r="GB126" s="276">
        <f>SUM($EF126:EN126)</f>
        <v>2.0010116134025702E-4</v>
      </c>
      <c r="GC126" s="276">
        <f>SUM($EF126:EO126)</f>
        <v>2.4602802937796509E-4</v>
      </c>
      <c r="GD126" s="276">
        <f>SUM($EF126:EP126)</f>
        <v>2.6582547480626085E-4</v>
      </c>
      <c r="GE126" s="276">
        <f>SUM($EF126:EQ126)</f>
        <v>2.8772956291881163E-4</v>
      </c>
      <c r="GF126" s="276">
        <f>SUM($EF126:ER126)</f>
        <v>3.1173324960755003E-4</v>
      </c>
      <c r="GG126" s="276">
        <f>SUM($EF126:ES126)</f>
        <v>3.3782951431821713E-4</v>
      </c>
      <c r="GH126" s="276">
        <f>SUM($EF126:ET126)</f>
        <v>3.6601135997160435E-4</v>
      </c>
      <c r="GI126" s="276">
        <f>SUM($EF126:EU126)</f>
        <v>4.5228277490928721E-4</v>
      </c>
      <c r="GJ126" s="276">
        <f>SUM($EF126:EV126)</f>
        <v>5.4408090326022287E-4</v>
      </c>
      <c r="GK126" s="276">
        <f>SUM($EF126:EW126)</f>
        <v>6.413468262290717E-4</v>
      </c>
      <c r="GL126" s="276">
        <f>SUM($EF126:EX126)</f>
        <v>7.4402225313781876E-4</v>
      </c>
      <c r="GM126" s="276">
        <f>SUM($EF126:EY126)</f>
        <v>8.5204951472958536E-4</v>
      </c>
      <c r="GN126" s="74">
        <f>SUM($EZ126:EZ126)</f>
        <v>0</v>
      </c>
      <c r="GO126" s="276">
        <f>SUM($EZ126:FA126)</f>
        <v>4.6411459491857967E-6</v>
      </c>
      <c r="GP126" s="276">
        <f>SUM($EZ126:FB126)</f>
        <v>1.8493188041077772E-5</v>
      </c>
      <c r="GQ126" s="276">
        <f>SUM($EZ126:FC126)</f>
        <v>4.1414433060753538E-5</v>
      </c>
      <c r="GR126" s="276">
        <f>SUM($EZ126:FD126)</f>
        <v>7.3265367490775519E-5</v>
      </c>
      <c r="GS126" s="276">
        <f>SUM($EZ126:FE126)</f>
        <v>9.3665755705090185E-5</v>
      </c>
      <c r="GT126" s="276">
        <f>SUM($EZ126:FF126)</f>
        <v>1.1856775748991192E-4</v>
      </c>
      <c r="GU126" s="276">
        <f>SUM($EZ126:FG126)</f>
        <v>1.4793661400205307E-4</v>
      </c>
      <c r="GV126" s="276">
        <f>SUM($EZ126:FH126)</f>
        <v>1.8173783478590767E-4</v>
      </c>
      <c r="GW126" s="276">
        <f>SUM($EZ126:FI126)</f>
        <v>2.199371957011185E-4</v>
      </c>
      <c r="GX126" s="276">
        <f>SUM($EZ126:FJ126)</f>
        <v>2.3573995182141425E-4</v>
      </c>
      <c r="GY126" s="276">
        <f>SUM($EZ126:FK126)</f>
        <v>2.5322722246077692E-4</v>
      </c>
      <c r="GZ126" s="276">
        <f>SUM($EZ126:FL126)</f>
        <v>2.7239417851089348E-4</v>
      </c>
      <c r="HA126" s="276">
        <f>SUM($EZ126:FM126)</f>
        <v>2.9323600470737256E-4</v>
      </c>
      <c r="HB126" s="276">
        <f>SUM($EZ126:FN126)</f>
        <v>3.1574789959005724E-4</v>
      </c>
      <c r="HC126" s="276">
        <f>SUM($EZ126:FO126)</f>
        <v>3.7964974965578051E-4</v>
      </c>
      <c r="HD126" s="276">
        <f>SUM($EZ126:FP126)</f>
        <v>4.4778569986192028E-4</v>
      </c>
      <c r="HE126" s="276">
        <f>SUM($EZ126:FQ126)</f>
        <v>5.2012104713832527E-4</v>
      </c>
      <c r="HF126" s="276">
        <f>SUM($EZ126:FR126)</f>
        <v>5.9662137284436571E-4</v>
      </c>
      <c r="HG126" s="277">
        <f>SUM($EZ126:FS126)</f>
        <v>6.7725254043772348E-4</v>
      </c>
      <c r="HH126" s="74">
        <f t="shared" si="644"/>
        <v>0</v>
      </c>
      <c r="HI126" s="276">
        <f t="shared" si="400"/>
        <v>6.4543420947520526E-4</v>
      </c>
      <c r="HJ126" s="276">
        <f t="shared" si="401"/>
        <v>1.2821570366307181E-3</v>
      </c>
      <c r="HK126" s="276">
        <f t="shared" si="402"/>
        <v>1.9102860584105648E-3</v>
      </c>
      <c r="HL126" s="276">
        <f t="shared" si="403"/>
        <v>2.5299372648306278E-3</v>
      </c>
      <c r="HM126" s="276">
        <f t="shared" si="404"/>
        <v>3.0415416441406137E-3</v>
      </c>
      <c r="HN126" s="276">
        <f t="shared" si="405"/>
        <v>3.6381103235192439E-3</v>
      </c>
      <c r="HO126" s="276">
        <f t="shared" si="406"/>
        <v>4.2293366740036231E-3</v>
      </c>
      <c r="HP126" s="276">
        <f t="shared" si="407"/>
        <v>4.8152685366538014E-3</v>
      </c>
      <c r="HQ126" s="276">
        <f t="shared" si="408"/>
        <v>5.3959533241086152E-3</v>
      </c>
      <c r="HR126" s="276">
        <f t="shared" si="409"/>
        <v>6.2258254963802901E-3</v>
      </c>
      <c r="HS126" s="276">
        <f t="shared" si="410"/>
        <v>6.8537409028525771E-3</v>
      </c>
      <c r="HT126" s="276">
        <f t="shared" si="411"/>
        <v>7.4795567107486761E-3</v>
      </c>
      <c r="HU126" s="276">
        <f t="shared" si="412"/>
        <v>8.1032799406228467E-3</v>
      </c>
      <c r="HV126" s="276">
        <f t="shared" si="413"/>
        <v>8.7249175895542964E-3</v>
      </c>
      <c r="HW126" s="276">
        <f t="shared" si="414"/>
        <v>8.3085229416199266E-3</v>
      </c>
      <c r="HX126" s="276">
        <f t="shared" si="415"/>
        <v>8.8214141791531208E-3</v>
      </c>
      <c r="HY126" s="276">
        <f t="shared" si="416"/>
        <v>9.3288376220684033E-3</v>
      </c>
      <c r="HZ126" s="276">
        <f t="shared" si="417"/>
        <v>9.8308515610437859E-3</v>
      </c>
      <c r="IA126" s="277">
        <f t="shared" si="418"/>
        <v>1.0327513665336149E-2</v>
      </c>
      <c r="IB126" s="276">
        <f t="shared" si="419"/>
        <v>0</v>
      </c>
      <c r="IC126" s="276">
        <f t="shared" si="420"/>
        <v>5.9876267045102052E-4</v>
      </c>
      <c r="ID126" s="276">
        <f t="shared" si="421"/>
        <v>1.1883144447593348E-3</v>
      </c>
      <c r="IE126" s="276">
        <f t="shared" si="422"/>
        <v>1.7687970161398654E-3</v>
      </c>
      <c r="IF126" s="276">
        <f t="shared" si="423"/>
        <v>2.3403498981100497E-3</v>
      </c>
      <c r="IG126" s="276">
        <f t="shared" si="424"/>
        <v>2.9233533262959413E-3</v>
      </c>
      <c r="IH126" s="276">
        <f t="shared" si="425"/>
        <v>3.5018551409113259E-3</v>
      </c>
      <c r="II126" s="276">
        <f t="shared" si="426"/>
        <v>4.0758901007993918E-3</v>
      </c>
      <c r="IJ126" s="276">
        <f t="shared" si="427"/>
        <v>4.6454926964157438E-3</v>
      </c>
      <c r="IK126" s="276">
        <f t="shared" si="428"/>
        <v>5.2106971519007396E-3</v>
      </c>
      <c r="IL126" s="276">
        <f t="shared" si="429"/>
        <v>5.7982982121806501E-3</v>
      </c>
      <c r="IM126" s="276">
        <f t="shared" si="430"/>
        <v>6.3842147579414943E-3</v>
      </c>
      <c r="IN126" s="276">
        <f t="shared" si="431"/>
        <v>6.9684516182915834E-3</v>
      </c>
      <c r="IO126" s="276">
        <f t="shared" si="432"/>
        <v>7.5510136084953111E-3</v>
      </c>
      <c r="IP126" s="276">
        <f t="shared" si="433"/>
        <v>8.1319055300128323E-3</v>
      </c>
      <c r="IQ126" s="276">
        <f t="shared" si="434"/>
        <v>8.0229742765795045E-3</v>
      </c>
      <c r="IR126" s="276">
        <f t="shared" si="435"/>
        <v>8.5353401176221314E-3</v>
      </c>
      <c r="IS126" s="276">
        <f t="shared" si="436"/>
        <v>9.0435065615944929E-3</v>
      </c>
      <c r="IT126" s="276">
        <f t="shared" si="437"/>
        <v>9.5475080271372192E-3</v>
      </c>
      <c r="IU126" s="277">
        <f t="shared" si="438"/>
        <v>1.0047378650792629E-2</v>
      </c>
      <c r="IV126" s="74">
        <f t="shared" si="261"/>
        <v>0.16827241958691777</v>
      </c>
      <c r="IW126" s="275">
        <f t="shared" si="262"/>
        <v>0.6717087569125052</v>
      </c>
      <c r="IX126" s="275">
        <f t="shared" si="263"/>
        <v>1.1812982748346639</v>
      </c>
      <c r="IY126" s="275">
        <f t="shared" si="264"/>
        <v>1.6748688893378059</v>
      </c>
      <c r="IZ126" s="275">
        <f t="shared" si="265"/>
        <v>0.67375981711136224</v>
      </c>
      <c r="JA126" s="275">
        <f t="shared" si="266"/>
        <v>0.92403708516797312</v>
      </c>
      <c r="JB126" s="74">
        <f t="shared" si="267"/>
        <v>0.16783533272721191</v>
      </c>
      <c r="JC126" s="275">
        <f t="shared" si="268"/>
        <v>0.67197766623993593</v>
      </c>
      <c r="JD126" s="275">
        <f t="shared" si="269"/>
        <v>1.1851792861524144</v>
      </c>
      <c r="JE126" s="275">
        <f t="shared" si="270"/>
        <v>1.6899387384527398</v>
      </c>
      <c r="JF126" s="275">
        <f t="shared" si="271"/>
        <v>0.67499742837318744</v>
      </c>
      <c r="JG126" s="275">
        <f t="shared" si="272"/>
        <v>0.92873275589307558</v>
      </c>
      <c r="JH126" s="524">
        <f t="shared" si="273"/>
        <v>6.0567634527554426E-2</v>
      </c>
      <c r="JI126" s="525">
        <f t="shared" si="274"/>
        <v>0.10591607015944446</v>
      </c>
      <c r="JJ126" s="524">
        <f t="shared" si="275"/>
        <v>5.7021443407698873E-2</v>
      </c>
      <c r="JK126" s="525">
        <f t="shared" si="276"/>
        <v>0.10094764888372676</v>
      </c>
      <c r="JL126" s="524">
        <f t="shared" si="277"/>
        <v>0.11758907793525331</v>
      </c>
      <c r="JM126" s="525">
        <f t="shared" si="278"/>
        <v>0.20686371904317122</v>
      </c>
      <c r="JN126" s="7">
        <f t="shared" si="439"/>
        <v>6.8175925956166154E-4</v>
      </c>
      <c r="JO126" s="7">
        <f t="shared" si="440"/>
        <v>1.5293020551673088E-3</v>
      </c>
    </row>
    <row r="127" spans="1:275" s="3" customFormat="1" ht="13.5" customHeight="1" x14ac:dyDescent="0.2">
      <c r="A127" s="3" t="str">
        <f>'2021 estimates'!B127</f>
        <v>Mauritania</v>
      </c>
      <c r="B127" s="3" t="str">
        <f>VLOOKUP(A127,'2021 estimates'!$B$4:$C$218,2)</f>
        <v>AFR</v>
      </c>
      <c r="C127" s="371" t="str">
        <f>VLOOKUP(A127,'2021 estimates'!$B$4:$F$218,4,FALSE)</f>
        <v>Sub-Saharan Africa</v>
      </c>
      <c r="D127" s="695">
        <f>'2021 estimates'!Q127</f>
        <v>50.139646693294203</v>
      </c>
      <c r="E127" s="4">
        <f>'2021 estimates'!R127</f>
        <v>46.471099312097863</v>
      </c>
      <c r="F127" s="47">
        <f>1000*'2021 estimates'!G127/5</f>
        <v>71340</v>
      </c>
      <c r="G127" s="47">
        <f t="shared" si="279"/>
        <v>71340</v>
      </c>
      <c r="H127" s="47">
        <f>1000*'2021 estimates'!H127/5</f>
        <v>64336.2</v>
      </c>
      <c r="I127" s="47">
        <f>1000*'2021 estimates'!I127/5</f>
        <v>56046.6</v>
      </c>
      <c r="J127" s="47">
        <f>1000*'2021 estimates'!J127/5</f>
        <v>48894.400000000001</v>
      </c>
      <c r="K127" s="47">
        <f>1000*'2021 estimates'!K127/5</f>
        <v>68724.399999999994</v>
      </c>
      <c r="L127" s="73">
        <f t="shared" si="280"/>
        <v>68724.399999999994</v>
      </c>
      <c r="M127" s="47">
        <f>1000*'2021 estimates'!L127/5</f>
        <v>62292.6</v>
      </c>
      <c r="N127" s="47">
        <f>1000*'2021 estimates'!M127/5</f>
        <v>54512.800000000003</v>
      </c>
      <c r="O127" s="47">
        <f>1000*'2021 estimates'!N127/5</f>
        <v>47606.2</v>
      </c>
      <c r="P127" s="22">
        <v>0</v>
      </c>
      <c r="Q127" s="124">
        <f>IF('2021 estimates'!AD127&lt;&gt;"",'2021 estimates'!AD127*5/4,IF('2021 estimates'!AL127&lt;&gt;"",'2021 estimates'!AL127*15/14,'2021 estimates'!AN127*15/14))/100000</f>
        <v>1.8214285714285715E-5</v>
      </c>
      <c r="R127" s="124">
        <f>IF('2021 estimates'!AE127&lt;&gt;"",'2021 estimates'!AE127,IF('2021 estimates'!AL127&lt;&gt;"",'2021 estimates'!AL127*15/14,'2021 estimates'!AN127*15/14))/100000</f>
        <v>1.8214285714285715E-5</v>
      </c>
      <c r="S127" s="124">
        <f>IF('2021 estimates'!AF127&lt;&gt;"",'2021 estimates'!AF127,IF('2021 estimates'!AL127&lt;&gt;"",'2021 estimates'!AL127*15/14,'2021 estimates'!AN127*15/14))/100000</f>
        <v>1.8214285714285715E-5</v>
      </c>
      <c r="T127" s="124">
        <f>IF('2021 estimates'!AG127&lt;&gt;"",'2021 estimates'!AG127,'2021 estimates'!$AP127)/100000</f>
        <v>1.0049379403022246E-4</v>
      </c>
      <c r="U127" s="22">
        <v>0</v>
      </c>
      <c r="V127" s="124">
        <f>IF('2021 estimates'!AH127&lt;&gt;"",'2021 estimates'!AH127*5/4,IF('2021 estimates'!AM127&lt;&gt;"",'2021 estimates'!AM127*15/14,'2021 estimates'!AN127*15/14))/100000</f>
        <v>1.8214285714285715E-5</v>
      </c>
      <c r="W127" s="124">
        <f>IF('2021 estimates'!AI127&lt;&gt;"",'2021 estimates'!AI127,IF('2021 estimates'!AM127&lt;&gt;"",'2021 estimates'!AM127*15/14,'2021 estimates'!AN127*15/14))/100000</f>
        <v>1.8214285714285715E-5</v>
      </c>
      <c r="X127" s="124">
        <f>IF('2021 estimates'!AJ127&lt;&gt;"",'2021 estimates'!AJ127,IF('2021 estimates'!AM127&lt;&gt;"",'2021 estimates'!AM127*15/14,'2021 estimates'!AN127*15/14))/100000</f>
        <v>1.8214285714285715E-5</v>
      </c>
      <c r="Y127" s="124">
        <f>IF('2021 estimates'!AK127&lt;&gt;"",'2021 estimates'!AK127,'2021 estimates'!$AQ127)/100000</f>
        <v>1.0049379403022246E-4</v>
      </c>
      <c r="Z127" s="81">
        <f>VLOOKUP($A127,'Mortality-WHO Global Health Obs'!$B$3:$Q$218,7,FALSE)</f>
        <v>6.2700000000000006E-2</v>
      </c>
      <c r="AA127" s="82">
        <f>VLOOKUP($A127,'Mortality-WHO Global Health Obs'!$B$3:$Q$218,9,FALSE)</f>
        <v>7.3200000000000001E-3</v>
      </c>
      <c r="AB127" s="82">
        <f>VLOOKUP($A127,'Mortality-WHO Global Health Obs'!$B$3:$Q$218,11,FALSE)</f>
        <v>1.2800000000000001E-3</v>
      </c>
      <c r="AC127" s="82">
        <f>VLOOKUP($A127,'Mortality-WHO Global Health Obs'!$B$3:$Q$218,13,FALSE)</f>
        <v>4.8000000000000001E-4</v>
      </c>
      <c r="AD127" s="82">
        <f>VLOOKUP($A127,'Mortality-WHO Global Health Obs'!$B$3:$Q$218,15,FALSE)</f>
        <v>1.65E-3</v>
      </c>
      <c r="AE127" s="81">
        <f>VLOOKUP($A127,'Mortality-WHO Global Health Obs'!$B$3:$Q$218,8,FALSE)</f>
        <v>5.1189999999999999E-2</v>
      </c>
      <c r="AF127" s="82">
        <f>VLOOKUP($A127,'Mortality-WHO Global Health Obs'!$B$3:$Q$218,10,FALSE)</f>
        <v>7.1700000000000002E-3</v>
      </c>
      <c r="AG127" s="82">
        <f>VLOOKUP($A127,'Mortality-WHO Global Health Obs'!$B$3:$Q$218,12,FALSE)</f>
        <v>1.49E-3</v>
      </c>
      <c r="AH127" s="82">
        <f>VLOOKUP($A127,'Mortality-WHO Global Health Obs'!$B$3:$Q$218,14,FALSE)</f>
        <v>4.8999999999999998E-4</v>
      </c>
      <c r="AI127" s="82">
        <f>VLOOKUP($A127,'Mortality-WHO Global Health Obs'!$B$3:$Q$218,16,FALSE)</f>
        <v>1.7600000000000001E-3</v>
      </c>
      <c r="AJ127" s="81">
        <f t="shared" si="849"/>
        <v>2.9137379268685364</v>
      </c>
      <c r="AK127" s="82">
        <f t="shared" si="849"/>
        <v>0.34016844696455634</v>
      </c>
      <c r="AL127" s="82">
        <f t="shared" si="849"/>
        <v>5.9483007119485266E-2</v>
      </c>
      <c r="AM127" s="82">
        <f t="shared" si="849"/>
        <v>2.2306127669806976E-2</v>
      </c>
      <c r="AN127" s="82">
        <f t="shared" si="849"/>
        <v>7.6677313864961474E-2</v>
      </c>
      <c r="AO127" s="81">
        <f t="shared" si="848"/>
        <v>2.3788555737862898</v>
      </c>
      <c r="AP127" s="82">
        <f t="shared" si="848"/>
        <v>0.3331977820677417</v>
      </c>
      <c r="AQ127" s="82">
        <f t="shared" si="848"/>
        <v>6.9241937975025813E-2</v>
      </c>
      <c r="AR127" s="82">
        <f t="shared" si="848"/>
        <v>2.2770838662927954E-2</v>
      </c>
      <c r="AS127" s="82">
        <f t="shared" si="848"/>
        <v>8.1789134789292242E-2</v>
      </c>
      <c r="AT127" s="272">
        <f t="shared" si="258"/>
        <v>0</v>
      </c>
      <c r="AU127" s="266">
        <f t="shared" si="248"/>
        <v>1.299407142857143</v>
      </c>
      <c r="AV127" s="266">
        <f t="shared" si="249"/>
        <v>1.1718379285714287</v>
      </c>
      <c r="AW127" s="266">
        <f t="shared" si="250"/>
        <v>1.0208487857142858</v>
      </c>
      <c r="AX127" s="266">
        <f t="shared" si="251"/>
        <v>4.9135837628313093</v>
      </c>
      <c r="AY127" s="272">
        <f t="shared" si="259"/>
        <v>0</v>
      </c>
      <c r="AZ127" s="266">
        <f t="shared" si="252"/>
        <v>1.2517658571428572</v>
      </c>
      <c r="BA127" s="266">
        <f t="shared" si="253"/>
        <v>1.1346152142857142</v>
      </c>
      <c r="BB127" s="266">
        <f t="shared" si="254"/>
        <v>0.99291171428571434</v>
      </c>
      <c r="BC127" s="266">
        <f t="shared" si="255"/>
        <v>4.7841276573615765</v>
      </c>
      <c r="BD127" s="74">
        <f t="shared" si="260"/>
        <v>0</v>
      </c>
      <c r="BE127" s="515">
        <f t="shared" si="282"/>
        <v>0</v>
      </c>
      <c r="BF127" s="515">
        <f t="shared" si="283"/>
        <v>1.1120654021574097</v>
      </c>
      <c r="BG127" s="515">
        <f t="shared" si="284"/>
        <v>1.9034672319197541</v>
      </c>
      <c r="BH127" s="515">
        <f t="shared" si="285"/>
        <v>2.4666686901578494</v>
      </c>
      <c r="BI127" s="515">
        <f t="shared" si="286"/>
        <v>2.5859574446997233</v>
      </c>
      <c r="BJ127" s="515">
        <f t="shared" si="287"/>
        <v>3.5746244112745935</v>
      </c>
      <c r="BK127" s="515">
        <f t="shared" si="288"/>
        <v>4.5061973880430761</v>
      </c>
      <c r="BL127" s="515">
        <f t="shared" si="289"/>
        <v>5.3839734647049546</v>
      </c>
      <c r="BM127" s="515">
        <f t="shared" si="290"/>
        <v>6.2110593291239331</v>
      </c>
      <c r="BN127" s="515">
        <f t="shared" si="291"/>
        <v>6.089684478207527</v>
      </c>
      <c r="BO127" s="515">
        <f t="shared" si="292"/>
        <v>6.9649402378850533</v>
      </c>
      <c r="BP127" s="515">
        <f t="shared" si="293"/>
        <v>7.8208885683827036</v>
      </c>
      <c r="BQ127" s="515">
        <f t="shared" si="294"/>
        <v>8.6579553758626648</v>
      </c>
      <c r="BR127" s="515">
        <f t="shared" si="295"/>
        <v>9.4765571713440764</v>
      </c>
      <c r="BS127" s="515">
        <f t="shared" si="296"/>
        <v>8.9656232621552068</v>
      </c>
      <c r="BT127" s="515">
        <f t="shared" si="297"/>
        <v>13.036103412945309</v>
      </c>
      <c r="BU127" s="515">
        <f t="shared" si="298"/>
        <v>16.806136024862269</v>
      </c>
      <c r="BV127" s="515">
        <f t="shared" si="299"/>
        <v>20.297897529253479</v>
      </c>
      <c r="BW127" s="516">
        <f t="shared" si="300"/>
        <v>23.531927485654538</v>
      </c>
      <c r="BX127" s="515">
        <v>0</v>
      </c>
      <c r="BY127" s="515">
        <f t="shared" si="301"/>
        <v>0</v>
      </c>
      <c r="BZ127" s="515">
        <f t="shared" si="302"/>
        <v>1.0744084377264413</v>
      </c>
      <c r="CA127" s="515">
        <f t="shared" si="303"/>
        <v>1.8443600845489951</v>
      </c>
      <c r="CB127" s="515">
        <f t="shared" si="304"/>
        <v>2.3961293350765152</v>
      </c>
      <c r="CC127" s="515">
        <f t="shared" si="305"/>
        <v>2.5302871129011866</v>
      </c>
      <c r="CD127" s="515">
        <f t="shared" si="306"/>
        <v>3.4576760289470703</v>
      </c>
      <c r="CE127" s="515">
        <f t="shared" si="307"/>
        <v>4.3230234613678444</v>
      </c>
      <c r="CF127" s="515">
        <f t="shared" si="308"/>
        <v>5.1304799295667571</v>
      </c>
      <c r="CG127" s="515">
        <f t="shared" si="309"/>
        <v>5.8839182869353772</v>
      </c>
      <c r="CH127" s="515">
        <f t="shared" si="310"/>
        <v>5.7642996623427933</v>
      </c>
      <c r="CI127" s="515">
        <f t="shared" si="311"/>
        <v>6.6162596081446319</v>
      </c>
      <c r="CJ127" s="515">
        <f t="shared" si="312"/>
        <v>7.4490389198098317</v>
      </c>
      <c r="CK127" s="515">
        <f t="shared" si="313"/>
        <v>8.2630694213081668</v>
      </c>
      <c r="CL127" s="515">
        <f t="shared" si="314"/>
        <v>9.0587732147232831</v>
      </c>
      <c r="CM127" s="515">
        <f t="shared" si="315"/>
        <v>8.590301373042827</v>
      </c>
      <c r="CN127" s="515">
        <f t="shared" si="316"/>
        <v>12.511942634598045</v>
      </c>
      <c r="CO127" s="515">
        <f t="shared" si="317"/>
        <v>16.125602675787963</v>
      </c>
      <c r="CP127" s="515">
        <f t="shared" si="318"/>
        <v>19.455468418814657</v>
      </c>
      <c r="CQ127" s="516">
        <f t="shared" si="319"/>
        <v>22.52382729601873</v>
      </c>
      <c r="CR127" s="515">
        <f t="shared" si="320"/>
        <v>0</v>
      </c>
      <c r="CS127" s="515">
        <f t="shared" si="321"/>
        <v>0.64970357142857149</v>
      </c>
      <c r="CT127" s="515">
        <f t="shared" si="322"/>
        <v>1.7617689735859812</v>
      </c>
      <c r="CU127" s="515">
        <f t="shared" si="323"/>
        <v>2.5531708033483254</v>
      </c>
      <c r="CV127" s="515">
        <f t="shared" si="324"/>
        <v>3.1163722615864211</v>
      </c>
      <c r="CW127" s="515">
        <f t="shared" si="325"/>
        <v>3.1718764089854377</v>
      </c>
      <c r="CX127" s="515">
        <f t="shared" si="326"/>
        <v>4.1605433755603078</v>
      </c>
      <c r="CY127" s="515">
        <f t="shared" si="327"/>
        <v>5.0921163523287909</v>
      </c>
      <c r="CZ127" s="515">
        <f t="shared" si="328"/>
        <v>5.9698924289906685</v>
      </c>
      <c r="DA127" s="515">
        <f t="shared" si="329"/>
        <v>6.7969782934096479</v>
      </c>
      <c r="DB127" s="515">
        <f t="shared" si="330"/>
        <v>6.6001088710646698</v>
      </c>
      <c r="DC127" s="515">
        <f t="shared" si="331"/>
        <v>7.4753646307421961</v>
      </c>
      <c r="DD127" s="515">
        <f t="shared" si="332"/>
        <v>8.3313129612398473</v>
      </c>
      <c r="DE127" s="515">
        <f t="shared" si="333"/>
        <v>9.1683797687198076</v>
      </c>
      <c r="DF127" s="515">
        <f t="shared" si="334"/>
        <v>9.9869815642012192</v>
      </c>
      <c r="DG127" s="515">
        <f t="shared" si="335"/>
        <v>11.422415143570861</v>
      </c>
      <c r="DH127" s="515">
        <f t="shared" si="336"/>
        <v>15.492895294360963</v>
      </c>
      <c r="DI127" s="515">
        <f t="shared" si="337"/>
        <v>19.262927906277923</v>
      </c>
      <c r="DJ127" s="515">
        <f t="shared" si="338"/>
        <v>22.754689410669133</v>
      </c>
      <c r="DK127" s="516">
        <f t="shared" si="339"/>
        <v>25.988719367070193</v>
      </c>
      <c r="DL127" s="515">
        <f t="shared" si="340"/>
        <v>0</v>
      </c>
      <c r="DM127" s="515">
        <f t="shared" si="341"/>
        <v>0.62588292857142858</v>
      </c>
      <c r="DN127" s="515">
        <f t="shared" si="342"/>
        <v>1.7002913662978698</v>
      </c>
      <c r="DO127" s="515">
        <f t="shared" si="343"/>
        <v>2.4702430131204238</v>
      </c>
      <c r="DP127" s="515">
        <f t="shared" si="344"/>
        <v>3.0220122636479436</v>
      </c>
      <c r="DQ127" s="515">
        <f t="shared" si="345"/>
        <v>3.0975947200440439</v>
      </c>
      <c r="DR127" s="515">
        <f t="shared" si="346"/>
        <v>4.0249836360899272</v>
      </c>
      <c r="DS127" s="515">
        <f t="shared" si="347"/>
        <v>4.8903310685107018</v>
      </c>
      <c r="DT127" s="515">
        <f t="shared" si="348"/>
        <v>5.6977875367096145</v>
      </c>
      <c r="DU127" s="515">
        <f t="shared" si="349"/>
        <v>6.4512258940782345</v>
      </c>
      <c r="DV127" s="515">
        <f t="shared" si="350"/>
        <v>6.2607555194856506</v>
      </c>
      <c r="DW127" s="515">
        <f t="shared" si="351"/>
        <v>7.1127154652874891</v>
      </c>
      <c r="DX127" s="515">
        <f t="shared" si="352"/>
        <v>7.9454947769526889</v>
      </c>
      <c r="DY127" s="515">
        <f t="shared" si="353"/>
        <v>8.759525278451024</v>
      </c>
      <c r="DZ127" s="515">
        <f t="shared" si="354"/>
        <v>9.5552290718661403</v>
      </c>
      <c r="EA127" s="515">
        <f t="shared" si="355"/>
        <v>10.982365201723615</v>
      </c>
      <c r="EB127" s="515">
        <f t="shared" si="356"/>
        <v>14.904006463278833</v>
      </c>
      <c r="EC127" s="515">
        <f t="shared" si="357"/>
        <v>18.51766650446875</v>
      </c>
      <c r="ED127" s="515">
        <f t="shared" si="358"/>
        <v>21.847532247495444</v>
      </c>
      <c r="EE127" s="516">
        <f t="shared" si="359"/>
        <v>24.91589112469952</v>
      </c>
      <c r="EF127" s="276">
        <f t="shared" si="360"/>
        <v>0</v>
      </c>
      <c r="EG127" s="276">
        <f t="shared" si="361"/>
        <v>0.18734174069973333</v>
      </c>
      <c r="EH127" s="276">
        <f t="shared" si="362"/>
        <v>0.50800531309479846</v>
      </c>
      <c r="EI127" s="276">
        <f t="shared" si="363"/>
        <v>0.73620568461904767</v>
      </c>
      <c r="EJ127" s="276">
        <f t="shared" si="364"/>
        <v>0.89860457880852329</v>
      </c>
      <c r="EK127" s="276">
        <f t="shared" si="365"/>
        <v>0.18317096199655847</v>
      </c>
      <c r="EL127" s="276">
        <f t="shared" si="366"/>
        <v>0.24026495180294685</v>
      </c>
      <c r="EM127" s="276">
        <f t="shared" si="367"/>
        <v>0.29406185190954998</v>
      </c>
      <c r="EN127" s="276">
        <f t="shared" si="368"/>
        <v>0.34475206415245052</v>
      </c>
      <c r="EO127" s="276">
        <f t="shared" si="369"/>
        <v>0.39251499495587294</v>
      </c>
      <c r="EP127" s="276">
        <f t="shared" si="370"/>
        <v>0.14559302603675914</v>
      </c>
      <c r="EQ127" s="276">
        <f t="shared" si="371"/>
        <v>0.16490045521663529</v>
      </c>
      <c r="ER127" s="276">
        <f t="shared" si="372"/>
        <v>0.18378197823432491</v>
      </c>
      <c r="ES127" s="276">
        <f t="shared" si="373"/>
        <v>0.2022469902328736</v>
      </c>
      <c r="ET127" s="276">
        <f t="shared" si="374"/>
        <v>0.22030467910612359</v>
      </c>
      <c r="EU127" s="276">
        <f t="shared" si="375"/>
        <v>0.84310361204120765</v>
      </c>
      <c r="EV127" s="276">
        <f t="shared" si="376"/>
        <v>1.1435511509143499</v>
      </c>
      <c r="EW127" s="276">
        <f t="shared" si="377"/>
        <v>1.4218222584400977</v>
      </c>
      <c r="EX127" s="276">
        <f t="shared" si="378"/>
        <v>1.6795538064302495</v>
      </c>
      <c r="EY127" s="277">
        <f t="shared" si="379"/>
        <v>1.9182618470170856</v>
      </c>
      <c r="EZ127" s="276">
        <f t="shared" si="380"/>
        <v>0</v>
      </c>
      <c r="FA127" s="276">
        <f t="shared" si="381"/>
        <v>0.17735741941641572</v>
      </c>
      <c r="FB127" s="276">
        <f t="shared" si="382"/>
        <v>0.48181421032030364</v>
      </c>
      <c r="FC127" s="276">
        <f t="shared" si="383"/>
        <v>0.69999660661533736</v>
      </c>
      <c r="FD127" s="276">
        <f t="shared" si="384"/>
        <v>0.85635231775488863</v>
      </c>
      <c r="FE127" s="276">
        <f t="shared" si="385"/>
        <v>0.20722629823983046</v>
      </c>
      <c r="FF127" s="276">
        <f t="shared" si="386"/>
        <v>0.26926778186493966</v>
      </c>
      <c r="FG127" s="276">
        <f t="shared" si="387"/>
        <v>0.32715874608680184</v>
      </c>
      <c r="FH127" s="276">
        <f t="shared" si="388"/>
        <v>0.38117685691709435</v>
      </c>
      <c r="FI127" s="276">
        <f t="shared" si="389"/>
        <v>0.43158120476127509</v>
      </c>
      <c r="FJ127" s="276">
        <f t="shared" si="390"/>
        <v>0.14095176848387556</v>
      </c>
      <c r="FK127" s="276">
        <f t="shared" si="391"/>
        <v>0.16013240262051431</v>
      </c>
      <c r="FL127" s="276">
        <f t="shared" si="392"/>
        <v>0.17888121278738023</v>
      </c>
      <c r="FM127" s="276">
        <f t="shared" si="393"/>
        <v>0.19720792087059777</v>
      </c>
      <c r="FN127" s="276">
        <f t="shared" si="394"/>
        <v>0.21512202988222121</v>
      </c>
      <c r="FO127" s="276">
        <f t="shared" si="395"/>
        <v>0.862486395806359</v>
      </c>
      <c r="FP127" s="276">
        <f t="shared" si="396"/>
        <v>1.1704676161716607</v>
      </c>
      <c r="FQ127" s="276">
        <f t="shared" si="397"/>
        <v>1.4542619143348832</v>
      </c>
      <c r="FR127" s="276">
        <f t="shared" si="398"/>
        <v>1.7157687801575039</v>
      </c>
      <c r="FS127" s="277">
        <f t="shared" si="399"/>
        <v>1.9567385294265276</v>
      </c>
      <c r="FT127" s="74">
        <f>SUM($EF127:EF127)</f>
        <v>0</v>
      </c>
      <c r="FU127" s="276">
        <f>SUM($EF127:EG127)</f>
        <v>0.18734174069973333</v>
      </c>
      <c r="FV127" s="276">
        <f>SUM($EF127:EH127)</f>
        <v>0.69534705379453177</v>
      </c>
      <c r="FW127" s="276">
        <f>SUM($EF127:EI127)</f>
        <v>1.4315527384135796</v>
      </c>
      <c r="FX127" s="276">
        <f>SUM($EF127:EJ127)</f>
        <v>2.3301573172221026</v>
      </c>
      <c r="FY127" s="276">
        <f>SUM($EF127:EK127)</f>
        <v>2.5133282792186611</v>
      </c>
      <c r="FZ127" s="276">
        <f>SUM($EF127:EL127)</f>
        <v>2.753593231021608</v>
      </c>
      <c r="GA127" s="276">
        <f>SUM($EF127:EM127)</f>
        <v>3.0476550829311582</v>
      </c>
      <c r="GB127" s="276">
        <f>SUM($EF127:EN127)</f>
        <v>3.3924071470836088</v>
      </c>
      <c r="GC127" s="276">
        <f>SUM($EF127:EO127)</f>
        <v>3.7849221420394819</v>
      </c>
      <c r="GD127" s="276">
        <f>SUM($EF127:EP127)</f>
        <v>3.9305151680762411</v>
      </c>
      <c r="GE127" s="276">
        <f>SUM($EF127:EQ127)</f>
        <v>4.095415623292876</v>
      </c>
      <c r="GF127" s="276">
        <f>SUM($EF127:ER127)</f>
        <v>4.2791976015272013</v>
      </c>
      <c r="GG127" s="276">
        <f>SUM($EF127:ES127)</f>
        <v>4.4814445917600745</v>
      </c>
      <c r="GH127" s="276">
        <f>SUM($EF127:ET127)</f>
        <v>4.7017492708661983</v>
      </c>
      <c r="GI127" s="276">
        <f>SUM($EF127:EU127)</f>
        <v>5.5448528829074064</v>
      </c>
      <c r="GJ127" s="276">
        <f>SUM($EF127:EV127)</f>
        <v>6.6884040338217563</v>
      </c>
      <c r="GK127" s="276">
        <f>SUM($EF127:EW127)</f>
        <v>8.1102262922618547</v>
      </c>
      <c r="GL127" s="276">
        <f>SUM($EF127:EX127)</f>
        <v>9.7897800986921037</v>
      </c>
      <c r="GM127" s="276">
        <f>SUM($EF127:EY127)</f>
        <v>11.708041945709189</v>
      </c>
      <c r="GN127" s="74">
        <f>SUM($EZ127:EZ127)</f>
        <v>0</v>
      </c>
      <c r="GO127" s="276">
        <f>SUM($EZ127:FA127)</f>
        <v>0.17735741941641572</v>
      </c>
      <c r="GP127" s="276">
        <f>SUM($EZ127:FB127)</f>
        <v>0.65917162973671939</v>
      </c>
      <c r="GQ127" s="276">
        <f>SUM($EZ127:FC127)</f>
        <v>1.3591682363520567</v>
      </c>
      <c r="GR127" s="276">
        <f>SUM($EZ127:FD127)</f>
        <v>2.2155205541069454</v>
      </c>
      <c r="GS127" s="276">
        <f>SUM($EZ127:FE127)</f>
        <v>2.4227468523467759</v>
      </c>
      <c r="GT127" s="276">
        <f>SUM($EZ127:FF127)</f>
        <v>2.6920146342117155</v>
      </c>
      <c r="GU127" s="276">
        <f>SUM($EZ127:FG127)</f>
        <v>3.0191733802985175</v>
      </c>
      <c r="GV127" s="276">
        <f>SUM($EZ127:FH127)</f>
        <v>3.400350237215612</v>
      </c>
      <c r="GW127" s="276">
        <f>SUM($EZ127:FI127)</f>
        <v>3.8319314419768871</v>
      </c>
      <c r="GX127" s="276">
        <f>SUM($EZ127:FJ127)</f>
        <v>3.9728832104607625</v>
      </c>
      <c r="GY127" s="276">
        <f>SUM($EZ127:FK127)</f>
        <v>4.1330156130812767</v>
      </c>
      <c r="GZ127" s="276">
        <f>SUM($EZ127:FL127)</f>
        <v>4.311896825868657</v>
      </c>
      <c r="HA127" s="276">
        <f>SUM($EZ127:FM127)</f>
        <v>4.5091047467392551</v>
      </c>
      <c r="HB127" s="276">
        <f>SUM($EZ127:FN127)</f>
        <v>4.7242267766214763</v>
      </c>
      <c r="HC127" s="276">
        <f>SUM($EZ127:FO127)</f>
        <v>5.5867131724278352</v>
      </c>
      <c r="HD127" s="276">
        <f>SUM($EZ127:FP127)</f>
        <v>6.7571807885994959</v>
      </c>
      <c r="HE127" s="276">
        <f>SUM($EZ127:FQ127)</f>
        <v>8.2114427029343791</v>
      </c>
      <c r="HF127" s="276">
        <f>SUM($EZ127:FR127)</f>
        <v>9.9272114830918827</v>
      </c>
      <c r="HG127" s="277">
        <f>SUM($EZ127:FS127)</f>
        <v>11.88395001251841</v>
      </c>
      <c r="HH127" s="74">
        <f t="shared" si="644"/>
        <v>0</v>
      </c>
      <c r="HI127" s="276">
        <f t="shared" si="400"/>
        <v>1.1120654021574097</v>
      </c>
      <c r="HJ127" s="276">
        <f t="shared" si="401"/>
        <v>1.9034672319197541</v>
      </c>
      <c r="HK127" s="276">
        <f t="shared" si="402"/>
        <v>2.4666686901578494</v>
      </c>
      <c r="HL127" s="276">
        <f t="shared" si="403"/>
        <v>2.8674712542064693</v>
      </c>
      <c r="HM127" s="276">
        <f t="shared" si="404"/>
        <v>3.5746244112745935</v>
      </c>
      <c r="HN127" s="276">
        <f t="shared" si="405"/>
        <v>4.5061973880430761</v>
      </c>
      <c r="HO127" s="276">
        <f t="shared" si="406"/>
        <v>5.3839734647049546</v>
      </c>
      <c r="HP127" s="276">
        <f t="shared" si="407"/>
        <v>6.2110593291239331</v>
      </c>
      <c r="HQ127" s="276">
        <f t="shared" si="408"/>
        <v>6.9903822627394891</v>
      </c>
      <c r="HR127" s="276">
        <f t="shared" si="409"/>
        <v>6.9649402378850533</v>
      </c>
      <c r="HS127" s="276">
        <f t="shared" si="410"/>
        <v>7.8208885683827036</v>
      </c>
      <c r="HT127" s="276">
        <f t="shared" si="411"/>
        <v>8.6579553758626648</v>
      </c>
      <c r="HU127" s="276">
        <f t="shared" si="412"/>
        <v>9.4765571713440764</v>
      </c>
      <c r="HV127" s="276">
        <f t="shared" si="413"/>
        <v>10.277101277952239</v>
      </c>
      <c r="HW127" s="276">
        <f t="shared" si="414"/>
        <v>13.036103412945309</v>
      </c>
      <c r="HX127" s="276">
        <f t="shared" si="415"/>
        <v>16.806136024862269</v>
      </c>
      <c r="HY127" s="276">
        <f t="shared" si="416"/>
        <v>20.297897529253479</v>
      </c>
      <c r="HZ127" s="276">
        <f t="shared" si="417"/>
        <v>23.531927485654538</v>
      </c>
      <c r="IA127" s="277">
        <f t="shared" si="418"/>
        <v>26.527249401468762</v>
      </c>
      <c r="IB127" s="276">
        <f t="shared" si="419"/>
        <v>0</v>
      </c>
      <c r="IC127" s="276">
        <f t="shared" si="420"/>
        <v>1.0744084377264413</v>
      </c>
      <c r="ID127" s="276">
        <f t="shared" si="421"/>
        <v>1.8443600845489951</v>
      </c>
      <c r="IE127" s="276">
        <f t="shared" si="422"/>
        <v>2.3961293350765152</v>
      </c>
      <c r="IF127" s="276">
        <f t="shared" si="423"/>
        <v>2.7915428744644837</v>
      </c>
      <c r="IG127" s="276">
        <f t="shared" si="424"/>
        <v>3.4576760289470703</v>
      </c>
      <c r="IH127" s="276">
        <f t="shared" si="425"/>
        <v>4.3230234613678444</v>
      </c>
      <c r="II127" s="276">
        <f t="shared" si="426"/>
        <v>5.1304799295667571</v>
      </c>
      <c r="IJ127" s="276">
        <f t="shared" si="427"/>
        <v>5.8839182869353772</v>
      </c>
      <c r="IK127" s="276">
        <f t="shared" si="428"/>
        <v>6.5869522964598159</v>
      </c>
      <c r="IL127" s="276">
        <f t="shared" si="429"/>
        <v>6.6162596081446319</v>
      </c>
      <c r="IM127" s="276">
        <f t="shared" si="430"/>
        <v>7.4490389198098317</v>
      </c>
      <c r="IN127" s="276">
        <f t="shared" si="431"/>
        <v>8.2630694213081668</v>
      </c>
      <c r="IO127" s="276">
        <f t="shared" si="432"/>
        <v>9.0587732147232831</v>
      </c>
      <c r="IP127" s="276">
        <f t="shared" si="433"/>
        <v>9.8365628991267755</v>
      </c>
      <c r="IQ127" s="276">
        <f t="shared" si="434"/>
        <v>12.511942634598045</v>
      </c>
      <c r="IR127" s="276">
        <f t="shared" si="435"/>
        <v>16.125602675787963</v>
      </c>
      <c r="IS127" s="276">
        <f t="shared" si="436"/>
        <v>19.455468418814657</v>
      </c>
      <c r="IT127" s="276">
        <f t="shared" si="437"/>
        <v>22.52382729601873</v>
      </c>
      <c r="IU127" s="277">
        <f t="shared" si="438"/>
        <v>25.35121642395378</v>
      </c>
      <c r="IV127" s="74">
        <f t="shared" si="261"/>
        <v>1.9388665408854073</v>
      </c>
      <c r="IW127" s="275">
        <f t="shared" si="262"/>
        <v>7.6050573228963376</v>
      </c>
      <c r="IX127" s="275">
        <f t="shared" si="263"/>
        <v>14.667699461360504</v>
      </c>
      <c r="IY127" s="275">
        <f t="shared" si="264"/>
        <v>37.394262240472358</v>
      </c>
      <c r="IZ127" s="275">
        <f t="shared" si="265"/>
        <v>8.0705411083807501</v>
      </c>
      <c r="JA127" s="275">
        <f t="shared" si="266"/>
        <v>15.401471391403652</v>
      </c>
      <c r="JB127" s="74">
        <f t="shared" si="267"/>
        <v>1.952921900979621</v>
      </c>
      <c r="JC127" s="275">
        <f t="shared" si="268"/>
        <v>7.4980711710532386</v>
      </c>
      <c r="JD127" s="275">
        <f t="shared" si="269"/>
        <v>14.377383823513265</v>
      </c>
      <c r="JE127" s="275">
        <f t="shared" si="270"/>
        <v>36.796719722942683</v>
      </c>
      <c r="JF127" s="275">
        <f t="shared" si="271"/>
        <v>7.9427922985153749</v>
      </c>
      <c r="JG127" s="275">
        <f t="shared" si="272"/>
        <v>15.156274154622203</v>
      </c>
      <c r="JH127" s="524">
        <f t="shared" si="273"/>
        <v>72.483695629758785</v>
      </c>
      <c r="JI127" s="525">
        <f t="shared" si="274"/>
        <v>163.90219641428638</v>
      </c>
      <c r="JJ127" s="524">
        <f t="shared" si="275"/>
        <v>69.251959150802435</v>
      </c>
      <c r="JK127" s="525">
        <f t="shared" si="276"/>
        <v>156.83955907452014</v>
      </c>
      <c r="JL127" s="524">
        <f t="shared" si="277"/>
        <v>141.73565478056122</v>
      </c>
      <c r="JM127" s="525">
        <f t="shared" si="278"/>
        <v>320.74175548880652</v>
      </c>
      <c r="JN127" s="7">
        <f t="shared" si="439"/>
        <v>9.4259760474876746</v>
      </c>
      <c r="JO127" s="7">
        <f t="shared" si="440"/>
        <v>23.591991958227599</v>
      </c>
    </row>
    <row r="128" spans="1:275" s="3" customFormat="1" ht="13.5" customHeight="1" x14ac:dyDescent="0.2">
      <c r="A128" s="3" t="str">
        <f>'2021 estimates'!B128</f>
        <v>Mauritius</v>
      </c>
      <c r="B128" s="3" t="str">
        <f>VLOOKUP(A128,'2021 estimates'!$B$4:$C$218,2)</f>
        <v>SEA</v>
      </c>
      <c r="C128" s="371" t="str">
        <f>VLOOKUP(A128,'2021 estimates'!$B$4:$F$218,4,FALSE)</f>
        <v>Sub-Saharan Africa</v>
      </c>
      <c r="D128" s="695">
        <f>'2021 estimates'!Q128</f>
        <v>14.269959103193401</v>
      </c>
      <c r="E128" s="4">
        <f>'2021 estimates'!R128</f>
        <v>4.2724450608993862</v>
      </c>
      <c r="F128" s="47">
        <f>1000*'2021 estimates'!G128/5</f>
        <v>6518.6</v>
      </c>
      <c r="G128" s="47">
        <f t="shared" si="279"/>
        <v>6518.6</v>
      </c>
      <c r="H128" s="47">
        <f>1000*'2021 estimates'!H128/5</f>
        <v>6849.8</v>
      </c>
      <c r="I128" s="47">
        <f>1000*'2021 estimates'!I128/5</f>
        <v>7921.2</v>
      </c>
      <c r="J128" s="47">
        <f>1000*'2021 estimates'!J128/5</f>
        <v>9466</v>
      </c>
      <c r="K128" s="47">
        <f>1000*'2021 estimates'!K128/5</f>
        <v>6267.8</v>
      </c>
      <c r="L128" s="73">
        <f t="shared" si="280"/>
        <v>6267.8</v>
      </c>
      <c r="M128" s="47">
        <f>1000*'2021 estimates'!L128/5</f>
        <v>6593.8</v>
      </c>
      <c r="N128" s="47">
        <f>1000*'2021 estimates'!M128/5</f>
        <v>7627.6</v>
      </c>
      <c r="O128" s="47">
        <f>1000*'2021 estimates'!N128/5</f>
        <v>9109.2000000000007</v>
      </c>
      <c r="P128" s="22">
        <v>0</v>
      </c>
      <c r="Q128" s="124">
        <f>IF('2021 estimates'!AD128&lt;&gt;"",'2021 estimates'!AD128*5/4,IF('2021 estimates'!AL128&lt;&gt;"",'2021 estimates'!AL128*15/14,'2021 estimates'!AN128*15/14))/100000</f>
        <v>1.0000000000000001E-5</v>
      </c>
      <c r="R128" s="124">
        <f>IF('2021 estimates'!AE128&lt;&gt;"",'2021 estimates'!AE128,IF('2021 estimates'!AL128&lt;&gt;"",'2021 estimates'!AL128*15/14,'2021 estimates'!AN128*15/14))/100000</f>
        <v>3.9999999999999998E-6</v>
      </c>
      <c r="S128" s="124">
        <f>IF('2021 estimates'!AF128&lt;&gt;"",'2021 estimates'!AF128,IF('2021 estimates'!AL128&lt;&gt;"",'2021 estimates'!AL128*15/14,'2021 estimates'!AN128*15/14))/100000</f>
        <v>2.5000000000000001E-5</v>
      </c>
      <c r="T128" s="124">
        <f>IF('2021 estimates'!AG128&lt;&gt;"",'2021 estimates'!AG128,'2021 estimates'!$AP128)/100000</f>
        <v>1.5523141891891893E-5</v>
      </c>
      <c r="U128" s="22">
        <v>0</v>
      </c>
      <c r="V128" s="124">
        <f>IF('2021 estimates'!AH128&lt;&gt;"",'2021 estimates'!AH128*5/4,IF('2021 estimates'!AM128&lt;&gt;"",'2021 estimates'!AM128*15/14,'2021 estimates'!AN128*15/14))/100000</f>
        <v>1.0000000000000001E-5</v>
      </c>
      <c r="W128" s="124">
        <f>IF('2021 estimates'!AI128&lt;&gt;"",'2021 estimates'!AI128,IF('2021 estimates'!AM128&lt;&gt;"",'2021 estimates'!AM128*15/14,'2021 estimates'!AN128*15/14))/100000</f>
        <v>1.3000000000000001E-5</v>
      </c>
      <c r="X128" s="124">
        <f>IF('2021 estimates'!AJ128&lt;&gt;"",'2021 estimates'!AJ128,IF('2021 estimates'!AM128&lt;&gt;"",'2021 estimates'!AM128*15/14,'2021 estimates'!AN128*15/14))/100000</f>
        <v>2.2000000000000003E-5</v>
      </c>
      <c r="Y128" s="124">
        <f>IF('2021 estimates'!AK128&lt;&gt;"",'2021 estimates'!AK128,'2021 estimates'!$AQ128)/100000</f>
        <v>1.7911317567567568E-5</v>
      </c>
      <c r="Z128" s="81">
        <f>VLOOKUP($A128,'Mortality-WHO Global Health Obs'!$B$3:$Q$218,7,FALSE)</f>
        <v>1.222E-2</v>
      </c>
      <c r="AA128" s="82">
        <f>VLOOKUP($A128,'Mortality-WHO Global Health Obs'!$B$3:$Q$218,9,FALSE)</f>
        <v>5.5999999999999995E-4</v>
      </c>
      <c r="AB128" s="82">
        <f>VLOOKUP($A128,'Mortality-WHO Global Health Obs'!$B$3:$Q$218,11,FALSE)</f>
        <v>1.4999999999999999E-4</v>
      </c>
      <c r="AC128" s="82">
        <f>VLOOKUP($A128,'Mortality-WHO Global Health Obs'!$B$3:$Q$218,13,FALSE)</f>
        <v>1.9000000000000001E-4</v>
      </c>
      <c r="AD128" s="82">
        <f>VLOOKUP($A128,'Mortality-WHO Global Health Obs'!$B$3:$Q$218,15,FALSE)</f>
        <v>9.7000000000000005E-4</v>
      </c>
      <c r="AE128" s="81">
        <f>VLOOKUP($A128,'Mortality-WHO Global Health Obs'!$B$3:$Q$218,8,FALSE)</f>
        <v>9.5999999999999992E-3</v>
      </c>
      <c r="AF128" s="82">
        <f>VLOOKUP($A128,'Mortality-WHO Global Health Obs'!$B$3:$Q$218,10,FALSE)</f>
        <v>5.9000000000000003E-4</v>
      </c>
      <c r="AG128" s="82">
        <f>VLOOKUP($A128,'Mortality-WHO Global Health Obs'!$B$3:$Q$218,12,FALSE)</f>
        <v>1.1E-4</v>
      </c>
      <c r="AH128" s="82">
        <f>VLOOKUP($A128,'Mortality-WHO Global Health Obs'!$B$3:$Q$218,14,FALSE)</f>
        <v>2.9999999999999997E-4</v>
      </c>
      <c r="AI128" s="82">
        <f>VLOOKUP($A128,'Mortality-WHO Global Health Obs'!$B$3:$Q$218,16,FALSE)</f>
        <v>2.1000000000000001E-4</v>
      </c>
      <c r="AJ128" s="81">
        <f t="shared" si="849"/>
        <v>5.2209278644190497E-2</v>
      </c>
      <c r="AK128" s="82">
        <f t="shared" si="849"/>
        <v>2.3925692341036559E-3</v>
      </c>
      <c r="AL128" s="82">
        <f t="shared" si="849"/>
        <v>6.4086675913490785E-4</v>
      </c>
      <c r="AM128" s="82">
        <f t="shared" si="849"/>
        <v>8.1176456157088341E-4</v>
      </c>
      <c r="AN128" s="82">
        <f t="shared" si="849"/>
        <v>4.1442717090724047E-3</v>
      </c>
      <c r="AO128" s="81">
        <f t="shared" si="848"/>
        <v>4.1015472584634102E-2</v>
      </c>
      <c r="AP128" s="82">
        <f t="shared" si="848"/>
        <v>2.5207425859306381E-3</v>
      </c>
      <c r="AQ128" s="82">
        <f t="shared" si="848"/>
        <v>4.699689566989325E-4</v>
      </c>
      <c r="AR128" s="82">
        <f t="shared" si="848"/>
        <v>1.2817335182698157E-3</v>
      </c>
      <c r="AS128" s="82">
        <f t="shared" si="848"/>
        <v>8.9721346278887114E-4</v>
      </c>
      <c r="AT128" s="272">
        <f t="shared" si="258"/>
        <v>0</v>
      </c>
      <c r="AU128" s="266">
        <f t="shared" si="248"/>
        <v>6.5186000000000008E-2</v>
      </c>
      <c r="AV128" s="266">
        <f t="shared" si="249"/>
        <v>2.7399199999999999E-2</v>
      </c>
      <c r="AW128" s="266">
        <f t="shared" si="250"/>
        <v>0.19803000000000001</v>
      </c>
      <c r="AX128" s="266">
        <f t="shared" si="251"/>
        <v>0.14694206114864866</v>
      </c>
      <c r="AY128" s="272">
        <f t="shared" si="259"/>
        <v>0</v>
      </c>
      <c r="AZ128" s="266">
        <f t="shared" si="252"/>
        <v>6.2678000000000011E-2</v>
      </c>
      <c r="BA128" s="266">
        <f t="shared" si="253"/>
        <v>8.5719400000000015E-2</v>
      </c>
      <c r="BB128" s="266">
        <f t="shared" si="254"/>
        <v>0.16780720000000002</v>
      </c>
      <c r="BC128" s="266">
        <f t="shared" si="255"/>
        <v>0.16315777398648651</v>
      </c>
      <c r="BD128" s="74">
        <f t="shared" si="260"/>
        <v>0</v>
      </c>
      <c r="BE128" s="515">
        <f t="shared" si="282"/>
        <v>0</v>
      </c>
      <c r="BF128" s="515">
        <f t="shared" si="283"/>
        <v>6.5108112204079971E-2</v>
      </c>
      <c r="BG128" s="515">
        <f t="shared" si="284"/>
        <v>0.13006063494551184</v>
      </c>
      <c r="BH128" s="515">
        <f t="shared" si="285"/>
        <v>0.19485794003788484</v>
      </c>
      <c r="BI128" s="515">
        <f t="shared" si="286"/>
        <v>0.27268521292964931</v>
      </c>
      <c r="BJ128" s="515">
        <f t="shared" si="287"/>
        <v>0.29990093722074274</v>
      </c>
      <c r="BK128" s="515">
        <f t="shared" si="288"/>
        <v>0.32709922544650633</v>
      </c>
      <c r="BL128" s="515">
        <f t="shared" si="289"/>
        <v>0.35428008877755496</v>
      </c>
      <c r="BM128" s="515">
        <f t="shared" si="290"/>
        <v>0.3814435383773469</v>
      </c>
      <c r="BN128" s="515">
        <f t="shared" si="291"/>
        <v>0.47249844139796998</v>
      </c>
      <c r="BO128" s="515">
        <f t="shared" si="292"/>
        <v>0.67006469529157497</v>
      </c>
      <c r="BP128" s="515">
        <f t="shared" si="293"/>
        <v>0.86747063697839433</v>
      </c>
      <c r="BQ128" s="515">
        <f t="shared" si="294"/>
        <v>1.0647163965413906</v>
      </c>
      <c r="BR128" s="515">
        <f t="shared" si="295"/>
        <v>1.2618021039579728</v>
      </c>
      <c r="BS128" s="515">
        <f t="shared" si="296"/>
        <v>1.7432103971899928</v>
      </c>
      <c r="BT128" s="515">
        <f t="shared" si="297"/>
        <v>1.882639216105094</v>
      </c>
      <c r="BU128" s="515">
        <f t="shared" si="298"/>
        <v>2.021491399802354</v>
      </c>
      <c r="BV128" s="515">
        <f t="shared" si="299"/>
        <v>2.1597693330697747</v>
      </c>
      <c r="BW128" s="516">
        <f t="shared" si="300"/>
        <v>2.2974753908325996</v>
      </c>
      <c r="BX128" s="515">
        <v>0</v>
      </c>
      <c r="BY128" s="515">
        <f t="shared" si="301"/>
        <v>0</v>
      </c>
      <c r="BZ128" s="515">
        <f t="shared" si="302"/>
        <v>6.259910193073856E-2</v>
      </c>
      <c r="CA128" s="515">
        <f t="shared" si="303"/>
        <v>0.12504060635422304</v>
      </c>
      <c r="CB128" s="515">
        <f t="shared" si="304"/>
        <v>0.18732491003292329</v>
      </c>
      <c r="CC128" s="515">
        <f t="shared" si="305"/>
        <v>0.26242689503282274</v>
      </c>
      <c r="CD128" s="515">
        <f t="shared" si="306"/>
        <v>0.34800285351943039</v>
      </c>
      <c r="CE128" s="515">
        <f t="shared" si="307"/>
        <v>0.43353860341124528</v>
      </c>
      <c r="CF128" s="515">
        <f t="shared" si="308"/>
        <v>0.51903416360061905</v>
      </c>
      <c r="CG128" s="515">
        <f t="shared" si="309"/>
        <v>0.60448955297102658</v>
      </c>
      <c r="CH128" s="515">
        <f t="shared" si="310"/>
        <v>0.79807057830578609</v>
      </c>
      <c r="CI128" s="515">
        <f t="shared" si="311"/>
        <v>0.96474804660136337</v>
      </c>
      <c r="CJ128" s="515">
        <f t="shared" si="312"/>
        <v>1.1312120156528831</v>
      </c>
      <c r="CK128" s="515">
        <f t="shared" si="313"/>
        <v>1.2974627589341849</v>
      </c>
      <c r="CL128" s="515">
        <f t="shared" si="314"/>
        <v>1.4635005495688125</v>
      </c>
      <c r="CM128" s="515">
        <f t="shared" si="315"/>
        <v>1.9458090756046778</v>
      </c>
      <c r="CN128" s="515">
        <f t="shared" si="316"/>
        <v>2.1071486655883764</v>
      </c>
      <c r="CO128" s="515">
        <f t="shared" si="317"/>
        <v>2.2683435644389833</v>
      </c>
      <c r="CP128" s="515">
        <f t="shared" si="318"/>
        <v>2.4293939019171109</v>
      </c>
      <c r="CQ128" s="516">
        <f t="shared" si="319"/>
        <v>2.5902998076670012</v>
      </c>
      <c r="CR128" s="515">
        <f t="shared" si="320"/>
        <v>0</v>
      </c>
      <c r="CS128" s="515">
        <f t="shared" si="321"/>
        <v>3.2593000000000004E-2</v>
      </c>
      <c r="CT128" s="515">
        <f t="shared" si="322"/>
        <v>9.7701112204079982E-2</v>
      </c>
      <c r="CU128" s="515">
        <f t="shared" si="323"/>
        <v>0.16265363494551185</v>
      </c>
      <c r="CV128" s="515">
        <f t="shared" si="324"/>
        <v>0.22745094003788485</v>
      </c>
      <c r="CW128" s="515">
        <f t="shared" si="325"/>
        <v>0.28638481292964929</v>
      </c>
      <c r="CX128" s="515">
        <f t="shared" si="326"/>
        <v>0.31360053722074271</v>
      </c>
      <c r="CY128" s="515">
        <f t="shared" si="327"/>
        <v>0.3407988254465063</v>
      </c>
      <c r="CZ128" s="515">
        <f t="shared" si="328"/>
        <v>0.36797968877755494</v>
      </c>
      <c r="DA128" s="515">
        <f t="shared" si="329"/>
        <v>0.39514313837734688</v>
      </c>
      <c r="DB128" s="515">
        <f t="shared" si="330"/>
        <v>0.57151344139797</v>
      </c>
      <c r="DC128" s="515">
        <f t="shared" si="331"/>
        <v>0.76907969529157494</v>
      </c>
      <c r="DD128" s="515">
        <f t="shared" si="332"/>
        <v>0.96648563697839429</v>
      </c>
      <c r="DE128" s="515">
        <f t="shared" si="333"/>
        <v>1.1637313965413907</v>
      </c>
      <c r="DF128" s="515">
        <f t="shared" si="334"/>
        <v>1.3608171039579728</v>
      </c>
      <c r="DG128" s="515">
        <f t="shared" si="335"/>
        <v>1.8166814277643171</v>
      </c>
      <c r="DH128" s="515">
        <f t="shared" si="336"/>
        <v>1.9561102466794182</v>
      </c>
      <c r="DI128" s="515">
        <f t="shared" si="337"/>
        <v>2.0949624303766785</v>
      </c>
      <c r="DJ128" s="515">
        <f t="shared" si="338"/>
        <v>2.2332403636440992</v>
      </c>
      <c r="DK128" s="516">
        <f t="shared" si="339"/>
        <v>2.370946421406924</v>
      </c>
      <c r="DL128" s="515">
        <f t="shared" si="340"/>
        <v>0</v>
      </c>
      <c r="DM128" s="515">
        <f t="shared" si="341"/>
        <v>3.1339000000000006E-2</v>
      </c>
      <c r="DN128" s="515">
        <f t="shared" si="342"/>
        <v>9.3938101930738566E-2</v>
      </c>
      <c r="DO128" s="515">
        <f t="shared" si="343"/>
        <v>0.15637960635422304</v>
      </c>
      <c r="DP128" s="515">
        <f t="shared" si="344"/>
        <v>0.21866391003292329</v>
      </c>
      <c r="DQ128" s="515">
        <f t="shared" si="345"/>
        <v>0.30528659503282274</v>
      </c>
      <c r="DR128" s="515">
        <f t="shared" si="346"/>
        <v>0.39086255351943039</v>
      </c>
      <c r="DS128" s="515">
        <f t="shared" si="347"/>
        <v>0.47639830341124528</v>
      </c>
      <c r="DT128" s="515">
        <f t="shared" si="348"/>
        <v>0.5618938636006191</v>
      </c>
      <c r="DU128" s="515">
        <f t="shared" si="349"/>
        <v>0.64734925297102663</v>
      </c>
      <c r="DV128" s="515">
        <f t="shared" si="350"/>
        <v>0.88197417830578606</v>
      </c>
      <c r="DW128" s="515">
        <f t="shared" si="351"/>
        <v>1.0486516466013633</v>
      </c>
      <c r="DX128" s="515">
        <f t="shared" si="352"/>
        <v>1.2151156156528831</v>
      </c>
      <c r="DY128" s="515">
        <f t="shared" si="353"/>
        <v>1.3813663589341849</v>
      </c>
      <c r="DZ128" s="515">
        <f t="shared" si="354"/>
        <v>1.5474041495688124</v>
      </c>
      <c r="EA128" s="515">
        <f t="shared" si="355"/>
        <v>2.027387962597921</v>
      </c>
      <c r="EB128" s="515">
        <f t="shared" si="356"/>
        <v>2.1887275525816197</v>
      </c>
      <c r="EC128" s="515">
        <f t="shared" si="357"/>
        <v>2.3499224514322266</v>
      </c>
      <c r="ED128" s="515">
        <f t="shared" si="358"/>
        <v>2.5109727889103541</v>
      </c>
      <c r="EE128" s="516">
        <f t="shared" si="359"/>
        <v>2.6718786946602444</v>
      </c>
      <c r="EF128" s="276">
        <f t="shared" si="360"/>
        <v>0</v>
      </c>
      <c r="EG128" s="276">
        <f t="shared" si="361"/>
        <v>7.7887795920033733E-5</v>
      </c>
      <c r="EH128" s="276">
        <f t="shared" si="362"/>
        <v>2.3347725856814956E-4</v>
      </c>
      <c r="EI128" s="276">
        <f t="shared" si="363"/>
        <v>3.8869490762702706E-4</v>
      </c>
      <c r="EJ128" s="276">
        <f t="shared" si="364"/>
        <v>5.4354163162306638E-4</v>
      </c>
      <c r="EK128" s="276">
        <f t="shared" si="365"/>
        <v>1.8347570890658014E-4</v>
      </c>
      <c r="EL128" s="276">
        <f t="shared" si="366"/>
        <v>2.0091177423641675E-4</v>
      </c>
      <c r="EM128" s="276">
        <f t="shared" si="367"/>
        <v>2.1833666895139354E-4</v>
      </c>
      <c r="EN128" s="276">
        <f t="shared" si="368"/>
        <v>2.3575040020809286E-4</v>
      </c>
      <c r="EO128" s="276">
        <f t="shared" si="369"/>
        <v>2.5315297515851202E-4</v>
      </c>
      <c r="EP128" s="276">
        <f t="shared" si="370"/>
        <v>4.6374610639501326E-4</v>
      </c>
      <c r="EQ128" s="276">
        <f t="shared" si="371"/>
        <v>6.2405831318072997E-4</v>
      </c>
      <c r="ER128" s="276">
        <f t="shared" si="372"/>
        <v>7.8424043700370369E-4</v>
      </c>
      <c r="ES128" s="276">
        <f t="shared" si="373"/>
        <v>9.4429258341782556E-4</v>
      </c>
      <c r="ET128" s="276">
        <f t="shared" si="374"/>
        <v>1.1042148578913362E-3</v>
      </c>
      <c r="EU128" s="276">
        <f t="shared" si="375"/>
        <v>7.5132422335476299E-3</v>
      </c>
      <c r="EV128" s="276">
        <f t="shared" si="376"/>
        <v>8.089877451388644E-3</v>
      </c>
      <c r="EW128" s="276">
        <f t="shared" si="377"/>
        <v>8.6641278812278552E-3</v>
      </c>
      <c r="EX128" s="276">
        <f t="shared" si="378"/>
        <v>9.2360033858236157E-3</v>
      </c>
      <c r="EY128" s="277">
        <f t="shared" si="379"/>
        <v>9.8055137871449136E-3</v>
      </c>
      <c r="EZ128" s="276">
        <f t="shared" si="380"/>
        <v>0</v>
      </c>
      <c r="FA128" s="276">
        <f t="shared" si="381"/>
        <v>7.8898069261449226E-5</v>
      </c>
      <c r="FB128" s="276">
        <f t="shared" si="382"/>
        <v>2.3649557651553933E-4</v>
      </c>
      <c r="FC128" s="276">
        <f t="shared" si="383"/>
        <v>3.9369632129977511E-4</v>
      </c>
      <c r="FD128" s="276">
        <f t="shared" si="384"/>
        <v>5.5050130249072659E-4</v>
      </c>
      <c r="FE128" s="276">
        <f t="shared" si="385"/>
        <v>1.4344151339237363E-4</v>
      </c>
      <c r="FF128" s="276">
        <f t="shared" si="386"/>
        <v>1.8365010818508694E-4</v>
      </c>
      <c r="FG128" s="276">
        <f t="shared" si="387"/>
        <v>2.238398106262123E-4</v>
      </c>
      <c r="FH128" s="276">
        <f t="shared" si="388"/>
        <v>2.6401062959248244E-4</v>
      </c>
      <c r="FI128" s="276">
        <f t="shared" si="389"/>
        <v>3.0416257395645926E-4</v>
      </c>
      <c r="FJ128" s="276">
        <f t="shared" si="390"/>
        <v>1.1297317044227479E-3</v>
      </c>
      <c r="FK128" s="276">
        <f t="shared" si="391"/>
        <v>1.3432309484801472E-3</v>
      </c>
      <c r="FL128" s="276">
        <f t="shared" si="392"/>
        <v>1.5564567186980452E-3</v>
      </c>
      <c r="FM128" s="276">
        <f t="shared" si="393"/>
        <v>1.7694093653724877E-3</v>
      </c>
      <c r="FN128" s="276">
        <f t="shared" si="394"/>
        <v>1.982089238350822E-3</v>
      </c>
      <c r="FO128" s="276">
        <f t="shared" si="395"/>
        <v>1.8181840027877445E-3</v>
      </c>
      <c r="FP128" s="276">
        <f t="shared" si="396"/>
        <v>1.9628751358794091E-3</v>
      </c>
      <c r="FQ128" s="276">
        <f t="shared" si="397"/>
        <v>2.1074365083587066E-3</v>
      </c>
      <c r="FR128" s="276">
        <f t="shared" si="398"/>
        <v>2.2518682365963928E-3</v>
      </c>
      <c r="FS128" s="277">
        <f t="shared" si="399"/>
        <v>2.3961704368588611E-3</v>
      </c>
      <c r="FT128" s="74">
        <f>SUM($EF128:EF128)</f>
        <v>0</v>
      </c>
      <c r="FU128" s="276">
        <f>SUM($EF128:EG128)</f>
        <v>7.7887795920033733E-5</v>
      </c>
      <c r="FV128" s="276">
        <f>SUM($EF128:EH128)</f>
        <v>3.113650544881833E-4</v>
      </c>
      <c r="FW128" s="276">
        <f>SUM($EF128:EI128)</f>
        <v>7.0005996211521036E-4</v>
      </c>
      <c r="FX128" s="276">
        <f>SUM($EF128:EJ128)</f>
        <v>1.2436015937382769E-3</v>
      </c>
      <c r="FY128" s="276">
        <f>SUM($EF128:EK128)</f>
        <v>1.427077302644857E-3</v>
      </c>
      <c r="FZ128" s="276">
        <f>SUM($EF128:EL128)</f>
        <v>1.6279890768812737E-3</v>
      </c>
      <c r="GA128" s="276">
        <f>SUM($EF128:EM128)</f>
        <v>1.8463257458326673E-3</v>
      </c>
      <c r="GB128" s="276">
        <f>SUM($EF128:EN128)</f>
        <v>2.0820761460407602E-3</v>
      </c>
      <c r="GC128" s="276">
        <f>SUM($EF128:EO128)</f>
        <v>2.3352291211992723E-3</v>
      </c>
      <c r="GD128" s="276">
        <f>SUM($EF128:EP128)</f>
        <v>2.7989752275942854E-3</v>
      </c>
      <c r="GE128" s="276">
        <f>SUM($EF128:EQ128)</f>
        <v>3.4230335407750153E-3</v>
      </c>
      <c r="GF128" s="276">
        <f>SUM($EF128:ER128)</f>
        <v>4.2072739777787192E-3</v>
      </c>
      <c r="GG128" s="276">
        <f>SUM($EF128:ES128)</f>
        <v>5.1515665611965447E-3</v>
      </c>
      <c r="GH128" s="276">
        <f>SUM($EF128:ET128)</f>
        <v>6.2557814190878809E-3</v>
      </c>
      <c r="GI128" s="276">
        <f>SUM($EF128:EU128)</f>
        <v>1.376902365263551E-2</v>
      </c>
      <c r="GJ128" s="276">
        <f>SUM($EF128:EV128)</f>
        <v>2.1858901104024154E-2</v>
      </c>
      <c r="GK128" s="276">
        <f>SUM($EF128:EW128)</f>
        <v>3.0523028985252009E-2</v>
      </c>
      <c r="GL128" s="276">
        <f>SUM($EF128:EX128)</f>
        <v>3.9759032371075628E-2</v>
      </c>
      <c r="GM128" s="276">
        <f>SUM($EF128:EY128)</f>
        <v>4.9564546158220542E-2</v>
      </c>
      <c r="GN128" s="74">
        <f>SUM($EZ128:EZ128)</f>
        <v>0</v>
      </c>
      <c r="GO128" s="276">
        <f>SUM($EZ128:FA128)</f>
        <v>7.8898069261449226E-5</v>
      </c>
      <c r="GP128" s="276">
        <f>SUM($EZ128:FB128)</f>
        <v>3.1539364577698855E-4</v>
      </c>
      <c r="GQ128" s="276">
        <f>SUM($EZ128:FC128)</f>
        <v>7.0908996707676371E-4</v>
      </c>
      <c r="GR128" s="276">
        <f>SUM($EZ128:FD128)</f>
        <v>1.2595912695674903E-3</v>
      </c>
      <c r="GS128" s="276">
        <f>SUM($EZ128:FE128)</f>
        <v>1.4030327829598638E-3</v>
      </c>
      <c r="GT128" s="276">
        <f>SUM($EZ128:FF128)</f>
        <v>1.5866828911449509E-3</v>
      </c>
      <c r="GU128" s="276">
        <f>SUM($EZ128:FG128)</f>
        <v>1.8105227017711631E-3</v>
      </c>
      <c r="GV128" s="276">
        <f>SUM($EZ128:FH128)</f>
        <v>2.0745333313636457E-3</v>
      </c>
      <c r="GW128" s="276">
        <f>SUM($EZ128:FI128)</f>
        <v>2.378695905320105E-3</v>
      </c>
      <c r="GX128" s="276">
        <f>SUM($EZ128:FJ128)</f>
        <v>3.5084276097428532E-3</v>
      </c>
      <c r="GY128" s="276">
        <f>SUM($EZ128:FK128)</f>
        <v>4.8516585582230008E-3</v>
      </c>
      <c r="GZ128" s="276">
        <f>SUM($EZ128:FL128)</f>
        <v>6.4081152769210458E-3</v>
      </c>
      <c r="HA128" s="276">
        <f>SUM($EZ128:FM128)</f>
        <v>8.1775246422935328E-3</v>
      </c>
      <c r="HB128" s="276">
        <f>SUM($EZ128:FN128)</f>
        <v>1.0159613880644354E-2</v>
      </c>
      <c r="HC128" s="276">
        <f>SUM($EZ128:FO128)</f>
        <v>1.1977797883432098E-2</v>
      </c>
      <c r="HD128" s="276">
        <f>SUM($EZ128:FP128)</f>
        <v>1.3940673019311508E-2</v>
      </c>
      <c r="HE128" s="276">
        <f>SUM($EZ128:FQ128)</f>
        <v>1.6048109527670214E-2</v>
      </c>
      <c r="HF128" s="276">
        <f>SUM($EZ128:FR128)</f>
        <v>1.8299977764266607E-2</v>
      </c>
      <c r="HG128" s="277">
        <f>SUM($EZ128:FS128)</f>
        <v>2.0696148201125468E-2</v>
      </c>
      <c r="HH128" s="74">
        <f t="shared" si="644"/>
        <v>0</v>
      </c>
      <c r="HI128" s="276">
        <f t="shared" si="400"/>
        <v>6.5108112204079971E-2</v>
      </c>
      <c r="HJ128" s="276">
        <f t="shared" si="401"/>
        <v>0.13006063494551184</v>
      </c>
      <c r="HK128" s="276">
        <f t="shared" si="402"/>
        <v>0.19485794003788484</v>
      </c>
      <c r="HL128" s="276">
        <f t="shared" si="403"/>
        <v>0.25950039840626177</v>
      </c>
      <c r="HM128" s="276">
        <f t="shared" si="404"/>
        <v>0.29990093722074274</v>
      </c>
      <c r="HN128" s="276">
        <f t="shared" si="405"/>
        <v>0.32709922544650633</v>
      </c>
      <c r="HO128" s="276">
        <f t="shared" si="406"/>
        <v>0.35428008877755496</v>
      </c>
      <c r="HP128" s="276">
        <f t="shared" si="407"/>
        <v>0.3814435383773469</v>
      </c>
      <c r="HQ128" s="276">
        <f t="shared" si="408"/>
        <v>0.40858958540218843</v>
      </c>
      <c r="HR128" s="276">
        <f t="shared" si="409"/>
        <v>0.67006469529157497</v>
      </c>
      <c r="HS128" s="276">
        <f t="shared" si="410"/>
        <v>0.86747063697839433</v>
      </c>
      <c r="HT128" s="276">
        <f t="shared" si="411"/>
        <v>1.0647163965413906</v>
      </c>
      <c r="HU128" s="276">
        <f t="shared" si="412"/>
        <v>1.2618021039579728</v>
      </c>
      <c r="HV128" s="276">
        <f t="shared" si="413"/>
        <v>1.4587278891000814</v>
      </c>
      <c r="HW128" s="276">
        <f t="shared" si="414"/>
        <v>1.882639216105094</v>
      </c>
      <c r="HX128" s="276">
        <f t="shared" si="415"/>
        <v>2.021491399802354</v>
      </c>
      <c r="HY128" s="276">
        <f t="shared" si="416"/>
        <v>2.1597693330697747</v>
      </c>
      <c r="HZ128" s="276">
        <f t="shared" si="417"/>
        <v>2.2974753908325996</v>
      </c>
      <c r="IA128" s="277">
        <f t="shared" si="418"/>
        <v>2.4346119381941032</v>
      </c>
      <c r="IB128" s="276">
        <f t="shared" si="419"/>
        <v>0</v>
      </c>
      <c r="IC128" s="276">
        <f t="shared" si="420"/>
        <v>6.259910193073856E-2</v>
      </c>
      <c r="ID128" s="276">
        <f t="shared" si="421"/>
        <v>0.12504060635422304</v>
      </c>
      <c r="IE128" s="276">
        <f t="shared" si="422"/>
        <v>0.18732491003292329</v>
      </c>
      <c r="IF128" s="276">
        <f t="shared" si="423"/>
        <v>0.24945240873043256</v>
      </c>
      <c r="IG128" s="276">
        <f t="shared" si="424"/>
        <v>0.34800285351943039</v>
      </c>
      <c r="IH128" s="276">
        <f t="shared" si="425"/>
        <v>0.43353860341124528</v>
      </c>
      <c r="II128" s="276">
        <f t="shared" si="426"/>
        <v>0.51903416360061905</v>
      </c>
      <c r="IJ128" s="276">
        <f t="shared" si="427"/>
        <v>0.60448955297102658</v>
      </c>
      <c r="IK128" s="276">
        <f t="shared" si="428"/>
        <v>0.68990479039707009</v>
      </c>
      <c r="IL128" s="276">
        <f t="shared" si="429"/>
        <v>0.96474804660136337</v>
      </c>
      <c r="IM128" s="276">
        <f t="shared" si="430"/>
        <v>1.1312120156528831</v>
      </c>
      <c r="IN128" s="276">
        <f t="shared" si="431"/>
        <v>1.2974627589341849</v>
      </c>
      <c r="IO128" s="276">
        <f t="shared" si="432"/>
        <v>1.4635005495688125</v>
      </c>
      <c r="IP128" s="276">
        <f t="shared" si="433"/>
        <v>1.6293256603304616</v>
      </c>
      <c r="IQ128" s="276">
        <f t="shared" si="434"/>
        <v>2.1071486655883764</v>
      </c>
      <c r="IR128" s="276">
        <f t="shared" si="435"/>
        <v>2.2683435644389833</v>
      </c>
      <c r="IS128" s="276">
        <f t="shared" si="436"/>
        <v>2.4293939019171109</v>
      </c>
      <c r="IT128" s="276">
        <f t="shared" si="437"/>
        <v>2.5902998076670012</v>
      </c>
      <c r="IU128" s="277">
        <f t="shared" si="438"/>
        <v>2.7510614112166287</v>
      </c>
      <c r="IV128" s="74">
        <f t="shared" si="261"/>
        <v>1.5947500579590939</v>
      </c>
      <c r="IW128" s="275">
        <f t="shared" si="262"/>
        <v>4.9734625506965742</v>
      </c>
      <c r="IX128" s="275">
        <f t="shared" si="263"/>
        <v>12.194281164516383</v>
      </c>
      <c r="IY128" s="275">
        <f t="shared" si="264"/>
        <v>22.079624989439829</v>
      </c>
      <c r="IZ128" s="275">
        <f t="shared" si="265"/>
        <v>6.25416459105735</v>
      </c>
      <c r="JA128" s="275">
        <f t="shared" si="266"/>
        <v>10.210529690652969</v>
      </c>
      <c r="JB128" s="74">
        <f t="shared" si="267"/>
        <v>1.5944695832129336</v>
      </c>
      <c r="JC128" s="275">
        <f t="shared" si="268"/>
        <v>7.2226364652166195</v>
      </c>
      <c r="JD128" s="275">
        <f t="shared" si="269"/>
        <v>15.917514001980617</v>
      </c>
      <c r="JE128" s="275">
        <f t="shared" si="270"/>
        <v>25.784089015549387</v>
      </c>
      <c r="JF128" s="275">
        <f t="shared" si="271"/>
        <v>8.2448733501367233</v>
      </c>
      <c r="JG128" s="275">
        <f t="shared" si="272"/>
        <v>12.629677266489889</v>
      </c>
      <c r="JH128" s="524">
        <f t="shared" si="273"/>
        <v>7.0528050733970353</v>
      </c>
      <c r="JI128" s="525">
        <f t="shared" si="274"/>
        <v>17.503091580898904</v>
      </c>
      <c r="JJ128" s="524">
        <f t="shared" si="275"/>
        <v>8.9515433289757382</v>
      </c>
      <c r="JK128" s="525">
        <f t="shared" si="276"/>
        <v>20.695164511997859</v>
      </c>
      <c r="JL128" s="524">
        <f t="shared" si="277"/>
        <v>16.004348402372774</v>
      </c>
      <c r="JM128" s="525">
        <f t="shared" si="278"/>
        <v>38.198256092896763</v>
      </c>
      <c r="JN128" s="7">
        <f t="shared" si="439"/>
        <v>1.6415395299732235E-2</v>
      </c>
      <c r="JO128" s="7">
        <f t="shared" si="440"/>
        <v>7.026069435934601E-2</v>
      </c>
    </row>
    <row r="129" spans="1:275" s="3" customFormat="1" ht="13.5" customHeight="1" x14ac:dyDescent="0.2">
      <c r="A129" s="672" t="s">
        <v>999</v>
      </c>
      <c r="B129" s="3" t="str">
        <f>VLOOKUP(A129,'2021 estimates'!$B$4:$C$218,2)</f>
        <v>AFR</v>
      </c>
      <c r="C129" s="371" t="str">
        <f>VLOOKUP(A129,'2021 estimates'!$B$4:$F$218,4,FALSE)</f>
        <v>Sub-Saharan Africa</v>
      </c>
      <c r="D129" s="695">
        <f>'2021 estimates'!Q129</f>
        <v>14.269959103193401</v>
      </c>
      <c r="E129" s="4">
        <f>'2021 estimates'!R129</f>
        <v>4.2724450608993862</v>
      </c>
      <c r="F129" s="47">
        <f>1000*'2021 estimates'!G129/5</f>
        <v>3707.8</v>
      </c>
      <c r="G129" s="47">
        <f t="shared" ref="G129" si="850">F129</f>
        <v>3707.8</v>
      </c>
      <c r="H129" s="47">
        <f>1000*'2021 estimates'!H129/5</f>
        <v>3585.8</v>
      </c>
      <c r="I129" s="47">
        <f>1000*'2021 estimates'!I129/5</f>
        <v>3585.4</v>
      </c>
      <c r="J129" s="47">
        <f>1000*'2021 estimates'!J129/5</f>
        <v>3111.2</v>
      </c>
      <c r="K129" s="47">
        <f>1000*'2021 estimates'!K129/5</f>
        <v>3603</v>
      </c>
      <c r="L129" s="73">
        <f t="shared" ref="L129" si="851">K129</f>
        <v>3603</v>
      </c>
      <c r="M129" s="47">
        <f>1000*'2021 estimates'!L129/5</f>
        <v>3485.2</v>
      </c>
      <c r="N129" s="47">
        <f>1000*'2021 estimates'!M129/5</f>
        <v>3487.8</v>
      </c>
      <c r="O129" s="47">
        <f>1000*'2021 estimates'!N129/5</f>
        <v>3033.8</v>
      </c>
      <c r="P129" s="670">
        <v>0</v>
      </c>
      <c r="Q129" s="124">
        <f>IF('2021 estimates'!AD129&lt;&gt;"",'2021 estimates'!AD129*5/4,IF('2021 estimates'!AL129&lt;&gt;"",'2021 estimates'!AL129*15/14,'2021 estimates'!AN129*15/14))/100000</f>
        <v>1.5E-5</v>
      </c>
      <c r="R129" s="124">
        <f>IF('2021 estimates'!AE129&lt;&gt;"",'2021 estimates'!AE129,IF('2021 estimates'!AL129&lt;&gt;"",'2021 estimates'!AL129*15/14,'2021 estimates'!AN129*15/14))/100000</f>
        <v>1.5E-5</v>
      </c>
      <c r="S129" s="124">
        <f>IF('2021 estimates'!AF129&lt;&gt;"",'2021 estimates'!AF129,IF('2021 estimates'!AL129&lt;&gt;"",'2021 estimates'!AL129*15/14,'2021 estimates'!AN129*15/14))/100000</f>
        <v>1.5E-5</v>
      </c>
      <c r="T129" s="124">
        <f>IF('2021 estimates'!AG129&lt;&gt;"",'2021 estimates'!AG129,'2021 estimates'!$AP129)/100000</f>
        <v>8.2759595083712625E-5</v>
      </c>
      <c r="U129" s="22">
        <v>0</v>
      </c>
      <c r="V129" s="124">
        <f>IF('2021 estimates'!AH129&lt;&gt;"",'2021 estimates'!AH129*5/4,IF('2021 estimates'!AM129&lt;&gt;"",'2021 estimates'!AM129*15/14,'2021 estimates'!AN129*15/14))/100000</f>
        <v>1.5E-5</v>
      </c>
      <c r="W129" s="124">
        <f>IF('2021 estimates'!AI129&lt;&gt;"",'2021 estimates'!AI129,IF('2021 estimates'!AM129&lt;&gt;"",'2021 estimates'!AM129*15/14,'2021 estimates'!AN129*15/14))/100000</f>
        <v>1.5E-5</v>
      </c>
      <c r="X129" s="124">
        <f>IF('2021 estimates'!AJ129&lt;&gt;"",'2021 estimates'!AJ129,IF('2021 estimates'!AM129&lt;&gt;"",'2021 estimates'!AM129*15/14,'2021 estimates'!AN129*15/14))/100000</f>
        <v>1.5E-5</v>
      </c>
      <c r="Y129" s="124">
        <f>IF('2021 estimates'!AK129&lt;&gt;"",'2021 estimates'!AK129,'2021 estimates'!$AQ129)/100000</f>
        <v>8.2759595083712625E-5</v>
      </c>
      <c r="Z129" s="81">
        <f>VLOOKUP($A129,'Mortality-WHO Global Health Obs'!$B$3:$Q$218,7,FALSE)</f>
        <v>1.336E-2</v>
      </c>
      <c r="AA129" s="82">
        <f>VLOOKUP($A129,'Mortality-WHO Global Health Obs'!$B$3:$Q$218,9,FALSE)</f>
        <v>6.2E-4</v>
      </c>
      <c r="AB129" s="82">
        <f>VLOOKUP($A129,'Mortality-WHO Global Health Obs'!$B$3:$Q$218,11,FALSE)</f>
        <v>5.1000000000000004E-4</v>
      </c>
      <c r="AC129" s="82">
        <f>VLOOKUP($A129,'Mortality-WHO Global Health Obs'!$B$3:$Q$218,13,FALSE)</f>
        <v>3.6999999999999999E-4</v>
      </c>
      <c r="AD129" s="82">
        <f>VLOOKUP($A129,'Mortality-WHO Global Health Obs'!$B$3:$Q$218,15,FALSE)</f>
        <v>4.8000000000000001E-4</v>
      </c>
      <c r="AE129" s="81">
        <f>VLOOKUP($A129,'Mortality-WHO Global Health Obs'!$B$3:$Q$218,8,FALSE)</f>
        <v>1.099E-2</v>
      </c>
      <c r="AF129" s="82">
        <f>VLOOKUP($A129,'Mortality-WHO Global Health Obs'!$B$3:$Q$218,10,FALSE)</f>
        <v>3.3E-4</v>
      </c>
      <c r="AG129" s="82">
        <f>VLOOKUP($A129,'Mortality-WHO Global Health Obs'!$B$3:$Q$218,12,FALSE)</f>
        <v>3.5E-4</v>
      </c>
      <c r="AH129" s="82">
        <f>VLOOKUP($A129,'Mortality-WHO Global Health Obs'!$B$3:$Q$218,14,FALSE)</f>
        <v>3.1E-4</v>
      </c>
      <c r="AI129" s="82">
        <f>VLOOKUP($A129,'Mortality-WHO Global Health Obs'!$B$3:$Q$218,16,FALSE)</f>
        <v>2.9999999999999997E-4</v>
      </c>
      <c r="AJ129" s="81">
        <f t="shared" ref="AJ129" si="852">Z129*$E129</f>
        <v>5.7079866013615803E-2</v>
      </c>
      <c r="AK129" s="82">
        <f t="shared" ref="AK129" si="853">AA129*$E129</f>
        <v>2.6489159377576193E-3</v>
      </c>
      <c r="AL129" s="82">
        <f t="shared" ref="AL129" si="854">AB129*$E129</f>
        <v>2.1789469810586872E-3</v>
      </c>
      <c r="AM129" s="82">
        <f t="shared" ref="AM129" si="855">AC129*$E129</f>
        <v>1.5808046725327729E-3</v>
      </c>
      <c r="AN129" s="82">
        <f t="shared" ref="AN129" si="856">AD129*$E129</f>
        <v>2.0507736292317055E-3</v>
      </c>
      <c r="AO129" s="81">
        <f t="shared" ref="AO129" si="857">AE129*$E129</f>
        <v>4.6954171219284253E-2</v>
      </c>
      <c r="AP129" s="82">
        <f t="shared" ref="AP129" si="858">AF129*$E129</f>
        <v>1.4099068700967974E-3</v>
      </c>
      <c r="AQ129" s="82">
        <f t="shared" ref="AQ129" si="859">AG129*$E129</f>
        <v>1.4953557713147851E-3</v>
      </c>
      <c r="AR129" s="82">
        <f t="shared" ref="AR129" si="860">AH129*$E129</f>
        <v>1.3244579688788097E-3</v>
      </c>
      <c r="AS129" s="82">
        <f t="shared" ref="AS129" si="861">AI129*$E129</f>
        <v>1.2817335182698157E-3</v>
      </c>
      <c r="AT129" s="272">
        <f t="shared" ref="AT129" si="862">F129*P129</f>
        <v>0</v>
      </c>
      <c r="AU129" s="266">
        <f t="shared" ref="AU129" si="863">G129*Q129</f>
        <v>5.5617000000000007E-2</v>
      </c>
      <c r="AV129" s="266">
        <f t="shared" ref="AV129" si="864">H129*R129</f>
        <v>5.3787000000000001E-2</v>
      </c>
      <c r="AW129" s="266">
        <f t="shared" ref="AW129" si="865">I129*S129</f>
        <v>5.3781000000000002E-2</v>
      </c>
      <c r="AX129" s="266">
        <f t="shared" ref="AX129" si="866">J129*T129</f>
        <v>0.25748165222444669</v>
      </c>
      <c r="AY129" s="272">
        <f t="shared" ref="AY129" si="867">K129*U129</f>
        <v>0</v>
      </c>
      <c r="AZ129" s="266">
        <f t="shared" ref="AZ129" si="868">L129*V129</f>
        <v>5.4045000000000003E-2</v>
      </c>
      <c r="BA129" s="266">
        <f t="shared" ref="BA129" si="869">M129*W129</f>
        <v>5.2277999999999998E-2</v>
      </c>
      <c r="BB129" s="266">
        <f t="shared" ref="BB129" si="870">N129*X129</f>
        <v>5.2317000000000002E-2</v>
      </c>
      <c r="BC129" s="266">
        <f t="shared" ref="BC129" si="871">O129*Y129</f>
        <v>0.25107605956496737</v>
      </c>
      <c r="BD129" s="74">
        <f t="shared" ref="BD129" si="872">AT129</f>
        <v>0</v>
      </c>
      <c r="BE129" s="515">
        <f t="shared" ref="BE129" si="873">HH129</f>
        <v>0</v>
      </c>
      <c r="BF129" s="515">
        <f t="shared" ref="BF129" si="874">HI129</f>
        <v>5.5543435097781424E-2</v>
      </c>
      <c r="BG129" s="515">
        <f t="shared" ref="BG129" si="875">HJ129</f>
        <v>0.11093993500050188</v>
      </c>
      <c r="BH129" s="515">
        <f t="shared" ref="BH129" si="876">HK129</f>
        <v>0.16618988841209209</v>
      </c>
      <c r="BI129" s="515">
        <f t="shared" ref="BI129" si="877">HL129*(H129/G129)</f>
        <v>0.21401232227488215</v>
      </c>
      <c r="BJ129" s="515">
        <f t="shared" ref="BJ129" si="878">HM129</f>
        <v>0.26727497273310169</v>
      </c>
      <c r="BK129" s="515">
        <f t="shared" ref="BK129" si="879">HN129</f>
        <v>0.3204216930485872</v>
      </c>
      <c r="BL129" s="515">
        <f t="shared" ref="BL129" si="880">HO129</f>
        <v>0.37345273555196584</v>
      </c>
      <c r="BM129" s="515">
        <f t="shared" ref="BM129" si="881">HP129</f>
        <v>0.42636835202464834</v>
      </c>
      <c r="BN129" s="515">
        <f t="shared" ref="BN129" si="882">HQ129*(I129/H129)</f>
        <v>0.47911534188523264</v>
      </c>
      <c r="BO129" s="515">
        <f t="shared" ref="BO129" si="883">HR129</f>
        <v>0.53209707739301659</v>
      </c>
      <c r="BP129" s="515">
        <f t="shared" ref="BP129" si="884">HS129</f>
        <v>0.58499512529006148</v>
      </c>
      <c r="BQ129" s="515">
        <f t="shared" ref="BQ129" si="885">HT129</f>
        <v>0.63780961776562328</v>
      </c>
      <c r="BR129" s="515">
        <f t="shared" ref="BR129" si="886">HU129</f>
        <v>0.69054068680015745</v>
      </c>
      <c r="BS129" s="515">
        <f t="shared" ref="BS129" si="887">HV129*(J129/I129)</f>
        <v>0.64489539513364402</v>
      </c>
      <c r="BT129" s="515">
        <f t="shared" ref="BT129" si="888">HW129</f>
        <v>0.90079212031570621</v>
      </c>
      <c r="BU129" s="515">
        <f t="shared" ref="BU129" si="889">HX129</f>
        <v>1.1561645969832075</v>
      </c>
      <c r="BV129" s="515">
        <f t="shared" ref="BV129" si="890">HY129</f>
        <v>1.4110138991495211</v>
      </c>
      <c r="BW129" s="516">
        <f t="shared" ref="BW129" si="891">HZ129</f>
        <v>1.6653410986277191</v>
      </c>
      <c r="BX129" s="515">
        <v>1</v>
      </c>
      <c r="BY129" s="515">
        <f t="shared" ref="BY129" si="892">IB129</f>
        <v>0</v>
      </c>
      <c r="BZ129" s="515">
        <f t="shared" ref="BZ129" si="893">IC129</f>
        <v>5.4006927637152591E-2</v>
      </c>
      <c r="CA129" s="515">
        <f t="shared" ref="CA129" si="894">ID129</f>
        <v>0.10793776418927324</v>
      </c>
      <c r="CB129" s="515">
        <f t="shared" ref="CB129" si="895">IE129</f>
        <v>0.16179261686211266</v>
      </c>
      <c r="CC129" s="515">
        <f t="shared" ref="CC129" si="896">IF129*(M129/L129)</f>
        <v>0.20852348457235892</v>
      </c>
      <c r="CD129" s="515">
        <f t="shared" ref="CD129" si="897">IG129</f>
        <v>0.26045084290410253</v>
      </c>
      <c r="CE129" s="515">
        <f t="shared" ref="CE129" si="898">IH129</f>
        <v>0.31230060938904214</v>
      </c>
      <c r="CF129" s="515">
        <f t="shared" ref="CF129" si="899">II129</f>
        <v>0.36407289996788572</v>
      </c>
      <c r="CG129" s="515">
        <f t="shared" ref="CG129" si="900">IJ129</f>
        <v>0.41576783040809828</v>
      </c>
      <c r="CH129" s="515">
        <f t="shared" ref="CH129" si="901">IK129*(N129/M129)</f>
        <v>0.46773419137083999</v>
      </c>
      <c r="CI129" s="515">
        <f t="shared" ref="CI129" si="902">IL129</f>
        <v>0.51939748425933996</v>
      </c>
      <c r="CJ129" s="515">
        <f t="shared" ref="CJ129" si="903">IM129</f>
        <v>0.57099239658146428</v>
      </c>
      <c r="CK129" s="515">
        <f t="shared" ref="CK129" si="904">IN129</f>
        <v>0.62251901884444916</v>
      </c>
      <c r="CL129" s="515">
        <f t="shared" ref="CL129" si="905">IO129</f>
        <v>0.67397744143573735</v>
      </c>
      <c r="CM129" s="515">
        <f t="shared" ref="CM129" si="906">IP129*(O129/N129)</f>
        <v>0.630948074423898</v>
      </c>
      <c r="CN129" s="515">
        <f t="shared" ref="CN129" si="907">IQ129</f>
        <v>0.88105514152071973</v>
      </c>
      <c r="CO129" s="515">
        <f t="shared" ref="CO129" si="908">IR129</f>
        <v>1.1308418433617895</v>
      </c>
      <c r="CP129" s="515">
        <f t="shared" ref="CP129" si="909">IS129</f>
        <v>1.3803085903069519</v>
      </c>
      <c r="CQ129" s="516">
        <f t="shared" ref="CQ129" si="910">IT129</f>
        <v>1.6294557921904156</v>
      </c>
      <c r="CR129" s="515">
        <f t="shared" ref="CR129" si="911">0.5*AT129+BD129</f>
        <v>0</v>
      </c>
      <c r="CS129" s="515">
        <f t="shared" ref="CS129" si="912">0.5*$AU129+BE129</f>
        <v>2.7808500000000003E-2</v>
      </c>
      <c r="CT129" s="515">
        <f t="shared" ref="CT129" si="913">0.5*$AU129+BF129</f>
        <v>8.3351935097781424E-2</v>
      </c>
      <c r="CU129" s="515">
        <f t="shared" ref="CU129" si="914">0.5*$AU129+BG129</f>
        <v>0.13874843500050188</v>
      </c>
      <c r="CV129" s="515">
        <f t="shared" ref="CV129" si="915">0.5*$AU129+BH129</f>
        <v>0.1939983884120921</v>
      </c>
      <c r="CW129" s="515">
        <f t="shared" ref="CW129" si="916">0.5*$AV129+BI129</f>
        <v>0.24090582227488216</v>
      </c>
      <c r="CX129" s="515">
        <f t="shared" ref="CX129" si="917">0.5*$AV129+BJ129</f>
        <v>0.2941684727331017</v>
      </c>
      <c r="CY129" s="515">
        <f t="shared" ref="CY129" si="918">0.5*$AV129+BK129</f>
        <v>0.34731519304858721</v>
      </c>
      <c r="CZ129" s="515">
        <f t="shared" ref="CZ129" si="919">0.5*$AV129+BL129</f>
        <v>0.40034623555196586</v>
      </c>
      <c r="DA129" s="515">
        <f t="shared" ref="DA129" si="920">0.5*$AV129+BM129</f>
        <v>0.45326185202464836</v>
      </c>
      <c r="DB129" s="515">
        <f t="shared" ref="DB129" si="921">0.5*$AW129+BN129</f>
        <v>0.50600584188523268</v>
      </c>
      <c r="DC129" s="515">
        <f t="shared" ref="DC129" si="922">0.5*$AW129+BO129</f>
        <v>0.55898757739301663</v>
      </c>
      <c r="DD129" s="515">
        <f t="shared" ref="DD129" si="923">0.5*$AW129+BP129</f>
        <v>0.61188562529006152</v>
      </c>
      <c r="DE129" s="515">
        <f t="shared" ref="DE129" si="924">0.5*$AW129+BQ129</f>
        <v>0.66470011776562332</v>
      </c>
      <c r="DF129" s="515">
        <f t="shared" ref="DF129" si="925">0.5*$AW129+BR129</f>
        <v>0.71743118680015749</v>
      </c>
      <c r="DG129" s="515">
        <f t="shared" ref="DG129" si="926">0.5*$AX129+BS129</f>
        <v>0.77363622124586739</v>
      </c>
      <c r="DH129" s="515">
        <f t="shared" ref="DH129" si="927">0.5*$AX129+BT129</f>
        <v>1.0295329464279295</v>
      </c>
      <c r="DI129" s="515">
        <f t="shared" ref="DI129" si="928">0.5*$AX129+BU129</f>
        <v>1.2849054230954309</v>
      </c>
      <c r="DJ129" s="515">
        <f t="shared" ref="DJ129" si="929">0.5*$AX129+BV129</f>
        <v>1.5397547252617445</v>
      </c>
      <c r="DK129" s="516">
        <f t="shared" ref="DK129" si="930">0.5*$AX129+BW129</f>
        <v>1.7940819247399424</v>
      </c>
      <c r="DL129" s="515">
        <f t="shared" ref="DL129" si="931">0.5*AY129+BX129</f>
        <v>1</v>
      </c>
      <c r="DM129" s="515">
        <f t="shared" ref="DM129" si="932">0.5*$AZ129+BY129</f>
        <v>2.7022500000000001E-2</v>
      </c>
      <c r="DN129" s="515">
        <f t="shared" ref="DN129" si="933">0.5*$AZ129+BZ129</f>
        <v>8.1029427637152596E-2</v>
      </c>
      <c r="DO129" s="515">
        <f t="shared" ref="DO129" si="934">0.5*$AZ129+CA129</f>
        <v>0.13496026418927323</v>
      </c>
      <c r="DP129" s="515">
        <f t="shared" ref="DP129" si="935">0.5*$AZ129+CB129</f>
        <v>0.18881511686211266</v>
      </c>
      <c r="DQ129" s="515">
        <f t="shared" ref="DQ129" si="936">0.5*$BA129+CC129</f>
        <v>0.23466248457235891</v>
      </c>
      <c r="DR129" s="515">
        <f t="shared" ref="DR129" si="937">0.5*$BA129+CD129</f>
        <v>0.28658984290410255</v>
      </c>
      <c r="DS129" s="515">
        <f t="shared" ref="DS129" si="938">0.5*$BA129+CE129</f>
        <v>0.33843960938904216</v>
      </c>
      <c r="DT129" s="515">
        <f t="shared" ref="DT129" si="939">0.5*$BA129+CF129</f>
        <v>0.39021189996788574</v>
      </c>
      <c r="DU129" s="515">
        <f t="shared" ref="DU129" si="940">0.5*$BA129+CG129</f>
        <v>0.44190683040809831</v>
      </c>
      <c r="DV129" s="515">
        <f t="shared" ref="DV129" si="941">0.5*$BB129+CH129</f>
        <v>0.49389269137084002</v>
      </c>
      <c r="DW129" s="515">
        <f t="shared" ref="DW129" si="942">0.5*$BB129+CI129</f>
        <v>0.54555598425933993</v>
      </c>
      <c r="DX129" s="515">
        <f t="shared" ref="DX129" si="943">0.5*$BB129+CJ129</f>
        <v>0.59715089658146425</v>
      </c>
      <c r="DY129" s="515">
        <f t="shared" ref="DY129" si="944">0.5*$BB129+CK129</f>
        <v>0.64867751884444913</v>
      </c>
      <c r="DZ129" s="515">
        <f t="shared" ref="DZ129" si="945">0.5*$BB129+CL129</f>
        <v>0.70013594143573732</v>
      </c>
      <c r="EA129" s="515">
        <f t="shared" ref="EA129" si="946">0.5*$BC129+CM129</f>
        <v>0.75648610420638174</v>
      </c>
      <c r="EB129" s="515">
        <f t="shared" ref="EB129" si="947">0.5*$BC129+CN129</f>
        <v>1.0065931713032035</v>
      </c>
      <c r="EC129" s="515">
        <f t="shared" ref="EC129" si="948">0.5*$BC129+CO129</f>
        <v>1.2563798731442732</v>
      </c>
      <c r="ED129" s="515">
        <f t="shared" ref="ED129" si="949">0.5*$BC129+CP129</f>
        <v>1.5058466200894356</v>
      </c>
      <c r="EE129" s="516">
        <f t="shared" ref="EE129" si="950">0.5*$BC129+CQ129</f>
        <v>1.7549938219728993</v>
      </c>
      <c r="EF129" s="276">
        <f t="shared" ref="EF129" si="951">CR129*(1-EXP(-AJ129))</f>
        <v>0</v>
      </c>
      <c r="EG129" s="276">
        <f t="shared" ref="EG129" si="952">CS129*(1-EXP(-$AK129))</f>
        <v>7.3564902218586044E-5</v>
      </c>
      <c r="EH129" s="276">
        <f t="shared" ref="EH129" si="953">CT129*(1-EXP(-$AK129))</f>
        <v>2.2050009727954474E-4</v>
      </c>
      <c r="EI129" s="276">
        <f t="shared" ref="EI129" si="954">CU129*(1-EXP(-$AK129))</f>
        <v>3.6704658840979414E-4</v>
      </c>
      <c r="EJ129" s="276">
        <f t="shared" ref="EJ129" si="955">CV129*(1-EXP(-$AK129))</f>
        <v>5.1320540389085455E-4</v>
      </c>
      <c r="EK129" s="276">
        <f t="shared" ref="EK129" si="956">CW129*(1-EXP(-$AL129))</f>
        <v>5.2434954178045667E-4</v>
      </c>
      <c r="EL129" s="276">
        <f t="shared" ref="EL129" si="957">CX129*(1-EXP(-$AL129))</f>
        <v>6.4027968451446215E-4</v>
      </c>
      <c r="EM129" s="276">
        <f t="shared" ref="EM129" si="958">CY129*(1-EXP(-$AL129))</f>
        <v>7.5595749662130758E-4</v>
      </c>
      <c r="EN129" s="276">
        <f t="shared" ref="EN129" si="959">CZ129*(1-EXP(-$AL129))</f>
        <v>8.7138352731747711E-4</v>
      </c>
      <c r="EO129" s="276">
        <f t="shared" ref="EO129" si="960">DA129*(1-EXP(-$AL129))</f>
        <v>9.8655832462404424E-4</v>
      </c>
      <c r="EP129" s="276">
        <f t="shared" ref="EP129" si="961">DB129*(1-EXP(-$AM129))</f>
        <v>7.9926449221604944E-4</v>
      </c>
      <c r="EQ129" s="276">
        <f t="shared" ref="EQ129" si="962">DC129*(1-EXP(-$AM129))</f>
        <v>8.8295210295505464E-4</v>
      </c>
      <c r="ER129" s="276">
        <f t="shared" ref="ER129" si="963">DD129*(1-EXP(-$AM129))</f>
        <v>9.6650752443819493E-4</v>
      </c>
      <c r="ES129" s="276">
        <f t="shared" ref="ES129" si="964">DE129*(1-EXP(-$AM129))</f>
        <v>1.0499309654657841E-3</v>
      </c>
      <c r="ET129" s="276">
        <f t="shared" ref="ET129" si="965">DF129*(1-EXP(-$AM129))</f>
        <v>1.1332226345083236E-3</v>
      </c>
      <c r="EU129" s="276">
        <f t="shared" ref="EU129" si="966">DG129*(1-EXP(-$AN129))</f>
        <v>1.5849270423845051E-3</v>
      </c>
      <c r="EV129" s="276">
        <f t="shared" ref="EV129" si="967">DH129*(1-EXP(-$AN129))</f>
        <v>2.1091755569454468E-3</v>
      </c>
      <c r="EW129" s="276">
        <f t="shared" ref="EW129" si="968">DI129*(1-EXP(-$AN129))</f>
        <v>2.632350058133128E-3</v>
      </c>
      <c r="EX129" s="276">
        <f t="shared" ref="EX129" si="969">DJ129*(1-EXP(-$AN129))</f>
        <v>3.1544527462489193E-3</v>
      </c>
      <c r="EY129" s="277">
        <f t="shared" ref="EY129" si="970">DK129*(1-EXP(-$AN129))</f>
        <v>3.6754858170864975E-3</v>
      </c>
      <c r="EZ129" s="276">
        <f t="shared" ref="EZ129" si="971">DL129*(1-EXP(-AO129))</f>
        <v>4.5868876745561726E-2</v>
      </c>
      <c r="FA129" s="276">
        <f t="shared" ref="FA129" si="972">DM129*(1-EXP(-$AP129))</f>
        <v>3.807236284741477E-5</v>
      </c>
      <c r="FB129" s="276">
        <f t="shared" ref="FB129" si="973">DN129*(1-EXP(-$AP129))</f>
        <v>1.1416344787936022E-4</v>
      </c>
      <c r="FC129" s="276">
        <f t="shared" ref="FC129" si="974">DO129*(1-EXP(-$AP129))</f>
        <v>1.9014732716058722E-4</v>
      </c>
      <c r="FD129" s="276">
        <f t="shared" ref="FD129" si="975">DP129*(1-EXP(-$AP129))</f>
        <v>2.6602415173471644E-4</v>
      </c>
      <c r="FE129" s="276">
        <f t="shared" ref="FE129" si="976">DQ129*(1-EXP(-$AQ129))</f>
        <v>3.506416682563847E-4</v>
      </c>
      <c r="FF129" s="276">
        <f t="shared" ref="FF129" si="977">DR129*(1-EXP(-$AQ129))</f>
        <v>4.2823351506040674E-4</v>
      </c>
      <c r="FG129" s="276">
        <f t="shared" ref="FG129" si="978">DS129*(1-EXP(-$AQ129))</f>
        <v>5.0570942115641131E-4</v>
      </c>
      <c r="FH129" s="276">
        <f t="shared" ref="FH129" si="979">DT129*(1-EXP(-$AQ129))</f>
        <v>5.8306955978744304E-4</v>
      </c>
      <c r="FI129" s="276">
        <f t="shared" ref="FI129" si="980">DU129*(1-EXP(-$AQ129))</f>
        <v>6.6031410393768014E-4</v>
      </c>
      <c r="FJ129" s="276">
        <f t="shared" ref="FJ129" si="981">DV129*(1-EXP(-$AR129))</f>
        <v>6.5370711150006494E-4</v>
      </c>
      <c r="FK129" s="276">
        <f t="shared" ref="FK129" si="982">DW129*(1-EXP(-$AR129))</f>
        <v>7.220876778756966E-4</v>
      </c>
      <c r="FL129" s="276">
        <f t="shared" ref="FL129" si="983">DX129*(1-EXP(-$AR129))</f>
        <v>7.9037773701502148E-4</v>
      </c>
      <c r="FM129" s="276">
        <f t="shared" ref="FM129" si="984">DY129*(1-EXP(-$AR129))</f>
        <v>8.5857740871172138E-4</v>
      </c>
      <c r="FN129" s="276">
        <f t="shared" ref="FN129" si="985">DZ129*(1-EXP(-$AR129))</f>
        <v>9.2668681260092158E-4</v>
      </c>
      <c r="FO129" s="276">
        <f t="shared" ref="FO129" si="986">EA129*(1-EXP(-$AS129))</f>
        <v>9.6899246814558763E-4</v>
      </c>
      <c r="FP129" s="276">
        <f t="shared" ref="FP129" si="987">EB129*(1-EXP(-$AS129))</f>
        <v>1.2893577238974445E-3</v>
      </c>
      <c r="FQ129" s="276">
        <f t="shared" ref="FQ129" si="988">EC129*(1-EXP(-$AS129))</f>
        <v>1.6093126198050783E-3</v>
      </c>
      <c r="FR129" s="276">
        <f t="shared" ref="FR129" si="989">ED129*(1-EXP(-$AS129))</f>
        <v>1.928857681503522E-3</v>
      </c>
      <c r="FS129" s="277">
        <f t="shared" ref="FS129" si="990">EE129*(1-EXP(-$AS129))</f>
        <v>2.2479934339545158E-3</v>
      </c>
      <c r="FT129" s="74">
        <f>SUM($EF129:EF129)</f>
        <v>0</v>
      </c>
      <c r="FU129" s="276">
        <f>SUM($EF129:EG129)</f>
        <v>7.3564902218586044E-5</v>
      </c>
      <c r="FV129" s="276">
        <f>SUM($EF129:EH129)</f>
        <v>2.9406499949813077E-4</v>
      </c>
      <c r="FW129" s="276">
        <f>SUM($EF129:EI129)</f>
        <v>6.6111158790792485E-4</v>
      </c>
      <c r="FX129" s="276">
        <f>SUM($EF129:EJ129)</f>
        <v>1.1743169917987793E-3</v>
      </c>
      <c r="FY129" s="276">
        <f>SUM($EF129:EK129)</f>
        <v>1.6986665335792361E-3</v>
      </c>
      <c r="FZ129" s="276">
        <f>SUM($EF129:EL129)</f>
        <v>2.3389462180936982E-3</v>
      </c>
      <c r="GA129" s="276">
        <f>SUM($EF129:EM129)</f>
        <v>3.0949037147150059E-3</v>
      </c>
      <c r="GB129" s="276">
        <f>SUM($EF129:EN129)</f>
        <v>3.9662872420324832E-3</v>
      </c>
      <c r="GC129" s="276">
        <f>SUM($EF129:EO129)</f>
        <v>4.9528455666565272E-3</v>
      </c>
      <c r="GD129" s="276">
        <f>SUM($EF129:EP129)</f>
        <v>5.7521100588725765E-3</v>
      </c>
      <c r="GE129" s="276">
        <f>SUM($EF129:EQ129)</f>
        <v>6.6350621618276309E-3</v>
      </c>
      <c r="GF129" s="276">
        <f>SUM($EF129:ER129)</f>
        <v>7.6015696862658261E-3</v>
      </c>
      <c r="GG129" s="276">
        <f>SUM($EF129:ES129)</f>
        <v>8.6515006517316109E-3</v>
      </c>
      <c r="GH129" s="276">
        <f>SUM($EF129:ET129)</f>
        <v>9.7847232862399349E-3</v>
      </c>
      <c r="GI129" s="276">
        <f>SUM($EF129:EU129)</f>
        <v>1.136965032862444E-2</v>
      </c>
      <c r="GJ129" s="276">
        <f>SUM($EF129:EV129)</f>
        <v>1.3478825885569888E-2</v>
      </c>
      <c r="GK129" s="276">
        <f>SUM($EF129:EW129)</f>
        <v>1.6111175943703017E-2</v>
      </c>
      <c r="GL129" s="276">
        <f>SUM($EF129:EX129)</f>
        <v>1.9265628689951936E-2</v>
      </c>
      <c r="GM129" s="276">
        <f>SUM($EF129:EY129)</f>
        <v>2.2941114507038434E-2</v>
      </c>
      <c r="GN129" s="74">
        <f>SUM($EZ129:EZ129)</f>
        <v>4.5868876745561726E-2</v>
      </c>
      <c r="GO129" s="276">
        <f>SUM($EZ129:FA129)</f>
        <v>4.5906949108409138E-2</v>
      </c>
      <c r="GP129" s="276">
        <f>SUM($EZ129:FB129)</f>
        <v>4.6021112556288497E-2</v>
      </c>
      <c r="GQ129" s="276">
        <f>SUM($EZ129:FC129)</f>
        <v>4.6211259883449082E-2</v>
      </c>
      <c r="GR129" s="276">
        <f>SUM($EZ129:FD129)</f>
        <v>4.6477284035183801E-2</v>
      </c>
      <c r="GS129" s="276">
        <f>SUM($EZ129:FE129)</f>
        <v>4.6827925703440187E-2</v>
      </c>
      <c r="GT129" s="276">
        <f>SUM($EZ129:FF129)</f>
        <v>4.7256159218500592E-2</v>
      </c>
      <c r="GU129" s="276">
        <f>SUM($EZ129:FG129)</f>
        <v>4.7761868639657E-2</v>
      </c>
      <c r="GV129" s="276">
        <f>SUM($EZ129:FH129)</f>
        <v>4.8344938199444444E-2</v>
      </c>
      <c r="GW129" s="276">
        <f>SUM($EZ129:FI129)</f>
        <v>4.9005252303382124E-2</v>
      </c>
      <c r="GX129" s="276">
        <f>SUM($EZ129:FJ129)</f>
        <v>4.9658959414882187E-2</v>
      </c>
      <c r="GY129" s="276">
        <f>SUM($EZ129:FK129)</f>
        <v>5.0381047092757883E-2</v>
      </c>
      <c r="GZ129" s="276">
        <f>SUM($EZ129:FL129)</f>
        <v>5.1171424829772903E-2</v>
      </c>
      <c r="HA129" s="276">
        <f>SUM($EZ129:FM129)</f>
        <v>5.2030002238484627E-2</v>
      </c>
      <c r="HB129" s="276">
        <f>SUM($EZ129:FN129)</f>
        <v>5.2956689051085547E-2</v>
      </c>
      <c r="HC129" s="276">
        <f>SUM($EZ129:FO129)</f>
        <v>5.3925681519231133E-2</v>
      </c>
      <c r="HD129" s="276">
        <f>SUM($EZ129:FP129)</f>
        <v>5.521503924312858E-2</v>
      </c>
      <c r="HE129" s="276">
        <f>SUM($EZ129:FQ129)</f>
        <v>5.6824351862933657E-2</v>
      </c>
      <c r="HF129" s="276">
        <f>SUM($EZ129:FR129)</f>
        <v>5.8753209544437177E-2</v>
      </c>
      <c r="HG129" s="277">
        <f>SUM($EZ129:FS129)</f>
        <v>6.1001202978391691E-2</v>
      </c>
      <c r="HH129" s="74">
        <f t="shared" ref="HH129" si="991">BD129-FT129</f>
        <v>0</v>
      </c>
      <c r="HI129" s="276">
        <f t="shared" ref="HI129" si="992">BE129+$AU129-EG129</f>
        <v>5.5543435097781424E-2</v>
      </c>
      <c r="HJ129" s="276">
        <f t="shared" ref="HJ129" si="993">BF129+$AU129-EH129</f>
        <v>0.11093993500050188</v>
      </c>
      <c r="HK129" s="276">
        <f t="shared" ref="HK129" si="994">BG129+$AU129-EI129</f>
        <v>0.16618988841209209</v>
      </c>
      <c r="HL129" s="276">
        <f t="shared" ref="HL129" si="995">BH129+$AU129-EJ129</f>
        <v>0.22129368300820124</v>
      </c>
      <c r="HM129" s="276">
        <f t="shared" ref="HM129" si="996">BI129+$AV129-EK129</f>
        <v>0.26727497273310169</v>
      </c>
      <c r="HN129" s="276">
        <f t="shared" ref="HN129" si="997">BJ129+$AV129-EL129</f>
        <v>0.3204216930485872</v>
      </c>
      <c r="HO129" s="276">
        <f t="shared" ref="HO129" si="998">BK129+$AV129-EM129</f>
        <v>0.37345273555196584</v>
      </c>
      <c r="HP129" s="276">
        <f t="shared" ref="HP129" si="999">BL129+$AV129-EN129</f>
        <v>0.42636835202464834</v>
      </c>
      <c r="HQ129" s="276">
        <f t="shared" ref="HQ129" si="1000">BM129+$AV129-EO129</f>
        <v>0.4791687937000243</v>
      </c>
      <c r="HR129" s="276">
        <f t="shared" ref="HR129" si="1001">BN129+$AW129-EP129</f>
        <v>0.53209707739301659</v>
      </c>
      <c r="HS129" s="276">
        <f t="shared" ref="HS129" si="1002">BO129+$AW129-EQ129</f>
        <v>0.58499512529006148</v>
      </c>
      <c r="HT129" s="276">
        <f t="shared" ref="HT129" si="1003">BP129+$AW129-ER129</f>
        <v>0.63780961776562328</v>
      </c>
      <c r="HU129" s="276">
        <f t="shared" ref="HU129" si="1004">BQ129+$AW129-ES129</f>
        <v>0.69054068680015745</v>
      </c>
      <c r="HV129" s="276">
        <f t="shared" ref="HV129" si="1005">BR129+$AW129-ET129</f>
        <v>0.7431884641656491</v>
      </c>
      <c r="HW129" s="276">
        <f t="shared" ref="HW129" si="1006">BS129+$AX129-EU129</f>
        <v>0.90079212031570621</v>
      </c>
      <c r="HX129" s="276">
        <f t="shared" ref="HX129" si="1007">BT129+$AX129-EV129</f>
        <v>1.1561645969832075</v>
      </c>
      <c r="HY129" s="276">
        <f t="shared" ref="HY129" si="1008">BU129+$AX129-EW129</f>
        <v>1.4110138991495211</v>
      </c>
      <c r="HZ129" s="276">
        <f t="shared" ref="HZ129" si="1009">BV129+$AX129-EX129</f>
        <v>1.6653410986277191</v>
      </c>
      <c r="IA129" s="277">
        <f t="shared" ref="IA129" si="1010">BW129+$AX129-EY129</f>
        <v>1.9191472650350794</v>
      </c>
      <c r="IB129" s="276">
        <v>0</v>
      </c>
      <c r="IC129" s="276">
        <f t="shared" ref="IC129" si="1011">BY129+$AZ129-FA129</f>
        <v>5.4006927637152591E-2</v>
      </c>
      <c r="ID129" s="276">
        <f t="shared" ref="ID129" si="1012">BZ129+$AZ129-FB129</f>
        <v>0.10793776418927324</v>
      </c>
      <c r="IE129" s="276">
        <f t="shared" ref="IE129" si="1013">CA129+$AZ129-FC129</f>
        <v>0.16179261686211266</v>
      </c>
      <c r="IF129" s="276">
        <f t="shared" ref="IF129" si="1014">CB129+$AZ129-FD129</f>
        <v>0.21557159271037796</v>
      </c>
      <c r="IG129" s="276">
        <f t="shared" ref="IG129" si="1015">CC129+$BA129-FE129</f>
        <v>0.26045084290410253</v>
      </c>
      <c r="IH129" s="276">
        <f t="shared" ref="IH129" si="1016">CD129+$BA129-FF129</f>
        <v>0.31230060938904214</v>
      </c>
      <c r="II129" s="276">
        <f t="shared" ref="II129" si="1017">CE129+$BA129-FG129</f>
        <v>0.36407289996788572</v>
      </c>
      <c r="IJ129" s="276">
        <f t="shared" ref="IJ129" si="1018">CF129+$BA129-FH129</f>
        <v>0.41576783040809828</v>
      </c>
      <c r="IK129" s="276">
        <f t="shared" ref="IK129" si="1019">CG129+$BA129-FI129</f>
        <v>0.46738551630416059</v>
      </c>
      <c r="IL129" s="276">
        <f t="shared" ref="IL129" si="1020">CH129+$BB129-FJ129</f>
        <v>0.51939748425933996</v>
      </c>
      <c r="IM129" s="276">
        <f t="shared" ref="IM129" si="1021">CI129+$BB129-FK129</f>
        <v>0.57099239658146428</v>
      </c>
      <c r="IN129" s="276">
        <f t="shared" ref="IN129" si="1022">CJ129+$BB129-FL129</f>
        <v>0.62251901884444916</v>
      </c>
      <c r="IO129" s="276">
        <f t="shared" ref="IO129" si="1023">CK129+$BB129-FM129</f>
        <v>0.67397744143573735</v>
      </c>
      <c r="IP129" s="276">
        <f t="shared" ref="IP129" si="1024">CL129+$BB129-FN129</f>
        <v>0.72536775462313641</v>
      </c>
      <c r="IQ129" s="276">
        <f t="shared" ref="IQ129" si="1025">CM129+$BC129-FO129</f>
        <v>0.88105514152071973</v>
      </c>
      <c r="IR129" s="276">
        <f t="shared" ref="IR129" si="1026">CN129+$BC129-FP129</f>
        <v>1.1308418433617895</v>
      </c>
      <c r="IS129" s="276">
        <f t="shared" ref="IS129" si="1027">CO129+$BC129-FQ129</f>
        <v>1.3803085903069519</v>
      </c>
      <c r="IT129" s="276">
        <f t="shared" ref="IT129" si="1028">CP129+$BC129-FR129</f>
        <v>1.6294557921904156</v>
      </c>
      <c r="IU129" s="277">
        <f t="shared" ref="IU129" si="1029">CQ129+$BC129-FS129</f>
        <v>1.8782838583214285</v>
      </c>
      <c r="IV129" s="74">
        <f t="shared" ref="IV129" si="1030">100000*(1.5*(HH129/F129)+(HI129/G129)+(HJ129/G129)+(HK129/G129)+0.5*(HL129/G129))/5</f>
        <v>2.39128378021725</v>
      </c>
      <c r="IW129" s="275">
        <f t="shared" ref="IW129" si="1031">100000*(0.5*HL129/G129 + HM129/H129+HN129/H129+HO129/H129+HP129/H129+0.5*HQ129/H129)/5</f>
        <v>9.6720860691937993</v>
      </c>
      <c r="IX129" s="275">
        <f t="shared" ref="IX129" si="1032">100000*(0.5*HQ129/H129 + HR129/I129+HS129/I129+HT129/I129+HU129/I129+0.5*HV129/I129)/5</f>
        <v>17.050228204798906</v>
      </c>
      <c r="IY129" s="275">
        <f t="shared" ref="IY129" si="1033">100000*(0.5*HV129/I129 + HW129/J129+HX129/J129+HY129/J129+HZ129/J129+0.5*IA129/J129)/5</f>
        <v>41.24024842607686</v>
      </c>
      <c r="IZ129" s="275">
        <f t="shared" ref="IZ129" si="1034">AVERAGE(IV129:IX129)</f>
        <v>9.7045326847366518</v>
      </c>
      <c r="JA129" s="275">
        <f t="shared" ref="JA129" si="1035">AVERAGE(IV129:IY129)</f>
        <v>17.588461620071705</v>
      </c>
      <c r="JB129" s="74">
        <f t="shared" ref="JB129" si="1036">100000*(1.5*(IB129/K129)+(IC129/L129)+(ID129/L129)+(IE129/L129)+0.5*(IF129/L129))/5</f>
        <v>2.395354454863877</v>
      </c>
      <c r="JC129" s="275">
        <f t="shared" ref="JC129" si="1037">100000*(0.5*IF129/L129 + IG129/M129+IH129/M129+II129/M129+IJ129/M129+0.5*IK129/M129)/5</f>
        <v>9.7012893556030555</v>
      </c>
      <c r="JD129" s="275">
        <f t="shared" ref="JD129" si="1038">100000*(0.5*IK129/M129 + IL129/N129+IM129/N129+IN129/N129+IO129/N129+0.5*IP129/N129)/5</f>
        <v>17.107846287734269</v>
      </c>
      <c r="JE129" s="275">
        <f t="shared" ref="JE129" si="1039">100000*(0.5*IP129/N129 + IQ129/O129+IR129/O129+IS129/O129+IT129/O129+0.5*IU129/O129)/5</f>
        <v>41.375682864740853</v>
      </c>
      <c r="JF129" s="275">
        <f t="shared" ref="JF129" si="1040">AVERAGE(JB129:JD129)</f>
        <v>9.7348300327337345</v>
      </c>
      <c r="JG129" s="275">
        <f t="shared" ref="JG129" si="1041">AVERAGE(JB129:JE129)</f>
        <v>17.645043240735514</v>
      </c>
      <c r="JH129" s="524">
        <f t="shared" ref="JH129" si="1042">0.5*(SUM(BD129:BR129)+SUM(HH129:HV129))</f>
        <v>5.2340228216345324</v>
      </c>
      <c r="JI129" s="525">
        <f t="shared" ref="JI129" si="1043">0.5*(SUM(BD129:BW129)+SUM(HH129:IA129))</f>
        <v>11.649355866795046</v>
      </c>
      <c r="JJ129" s="524">
        <f t="shared" ref="JJ129" si="1044">0.5*(SUM(BX129:CL129) +SUM(IB129:IP129))</f>
        <v>5.6055071022690957</v>
      </c>
      <c r="JK129" s="525">
        <f t="shared" ref="JK129" si="1045">0.5*(SUM(BX129:CQ129) +SUM(IB129:IU129))</f>
        <v>11.881784436021634</v>
      </c>
      <c r="JL129" s="524">
        <f t="shared" ref="JL129" si="1046">JH129+JJ129</f>
        <v>10.839529923903628</v>
      </c>
      <c r="JM129" s="525">
        <f t="shared" ref="JM129" si="1047">JI129+JK129</f>
        <v>23.531140302816681</v>
      </c>
      <c r="JN129" s="7">
        <f t="shared" ref="JN129" si="1048">GH129+HB129</f>
        <v>6.2741412337325483E-2</v>
      </c>
      <c r="JO129" s="7">
        <f t="shared" ref="JO129" si="1049">GM129+HG129</f>
        <v>8.3942317485430129E-2</v>
      </c>
    </row>
    <row r="130" spans="1:275" s="3" customFormat="1" ht="13.5" customHeight="1" x14ac:dyDescent="0.2">
      <c r="A130" s="3" t="str">
        <f>'2021 estimates'!B130</f>
        <v>Mexico</v>
      </c>
      <c r="B130" s="3" t="str">
        <f>VLOOKUP(A130,'2021 estimates'!$B$4:$C$218,2)</f>
        <v>NAC</v>
      </c>
      <c r="C130" s="371" t="str">
        <f>VLOOKUP(A130,'2021 estimates'!$B$4:$F$218,4,FALSE)</f>
        <v>Latin America &amp; Caribbean</v>
      </c>
      <c r="D130" s="695">
        <f>'2021 estimates'!Q130</f>
        <v>12.196271627291701</v>
      </c>
      <c r="E130" s="4">
        <f>'2021 estimates'!R130</f>
        <v>3.7218107888959739</v>
      </c>
      <c r="F130" s="47">
        <f>1000*'2021 estimates'!G130/5</f>
        <v>1111076</v>
      </c>
      <c r="G130" s="47">
        <f t="shared" si="279"/>
        <v>1111076</v>
      </c>
      <c r="H130" s="47">
        <f>1000*'2021 estimates'!H130/5</f>
        <v>1145110.2</v>
      </c>
      <c r="I130" s="47">
        <f>1000*'2021 estimates'!I130/5</f>
        <v>1139112.6000000001</v>
      </c>
      <c r="J130" s="47">
        <f>1000*'2021 estimates'!J130/5</f>
        <v>1139658</v>
      </c>
      <c r="K130" s="47">
        <f>1000*'2021 estimates'!K130/5</f>
        <v>1060648.2</v>
      </c>
      <c r="L130" s="73">
        <f t="shared" si="280"/>
        <v>1060648.2</v>
      </c>
      <c r="M130" s="47">
        <f>1000*'2021 estimates'!L130/5</f>
        <v>1094765.8</v>
      </c>
      <c r="N130" s="47">
        <f>1000*'2021 estimates'!M130/5</f>
        <v>1089362.3999999999</v>
      </c>
      <c r="O130" s="47">
        <f>1000*'2021 estimates'!N130/5</f>
        <v>1101034.2</v>
      </c>
      <c r="P130" s="22">
        <v>0</v>
      </c>
      <c r="Q130" s="124">
        <f>IF('2021 estimates'!AD130&lt;&gt;"",'2021 estimates'!AD130*5/4,IF('2021 estimates'!AL130&lt;&gt;"",'2021 estimates'!AL130*15/14,'2021 estimates'!AN130*15/14))/100000</f>
        <v>4.0624999999999996E-6</v>
      </c>
      <c r="R130" s="124">
        <f>IF('2021 estimates'!AE130&lt;&gt;"",'2021 estimates'!AE130,IF('2021 estimates'!AL130&lt;&gt;"",'2021 estimates'!AL130*15/14,'2021 estimates'!AN130*15/14))/100000</f>
        <v>3.8500000000000001E-5</v>
      </c>
      <c r="S130" s="124">
        <f>IF('2021 estimates'!AF130&lt;&gt;"",'2021 estimates'!AF130,IF('2021 estimates'!AL130&lt;&gt;"",'2021 estimates'!AL130*15/14,'2021 estimates'!AN130*15/14))/100000</f>
        <v>5.3200000000000006E-5</v>
      </c>
      <c r="T130" s="124">
        <f>IF('2021 estimates'!AG130&lt;&gt;"",'2021 estimates'!AG130,'2021 estimates'!$AP130)/100000</f>
        <v>1.2799999999999999E-4</v>
      </c>
      <c r="U130" s="22">
        <v>0</v>
      </c>
      <c r="V130" s="124">
        <f>IF('2021 estimates'!AH130&lt;&gt;"",'2021 estimates'!AH130*5/4,IF('2021 estimates'!AM130&lt;&gt;"",'2021 estimates'!AM130*15/14,'2021 estimates'!AN130*15/14))/100000</f>
        <v>4.0624999999999996E-6</v>
      </c>
      <c r="W130" s="124">
        <f>IF('2021 estimates'!AI130&lt;&gt;"",'2021 estimates'!AI130,IF('2021 estimates'!AM130&lt;&gt;"",'2021 estimates'!AM130*15/14,'2021 estimates'!AN130*15/14))/100000</f>
        <v>3.8500000000000001E-5</v>
      </c>
      <c r="X130" s="124">
        <f>IF('2021 estimates'!AJ130&lt;&gt;"",'2021 estimates'!AJ130,IF('2021 estimates'!AM130&lt;&gt;"",'2021 estimates'!AM130*15/14,'2021 estimates'!AN130*15/14))/100000</f>
        <v>5.3200000000000006E-5</v>
      </c>
      <c r="Y130" s="124">
        <f>IF('2021 estimates'!AK130&lt;&gt;"",'2021 estimates'!AK130,'2021 estimates'!$AQ130)/100000</f>
        <v>1.2799999999999999E-4</v>
      </c>
      <c r="Z130" s="81">
        <f>VLOOKUP($A130,'Mortality-WHO Global Health Obs'!$B$3:$Q$218,7,FALSE)</f>
        <v>1.3429999999999999E-2</v>
      </c>
      <c r="AA130" s="82">
        <f>VLOOKUP($A130,'Mortality-WHO Global Health Obs'!$B$3:$Q$218,9,FALSE)</f>
        <v>5.4000000000000001E-4</v>
      </c>
      <c r="AB130" s="82">
        <f>VLOOKUP($A130,'Mortality-WHO Global Health Obs'!$B$3:$Q$218,11,FALSE)</f>
        <v>2.4000000000000001E-4</v>
      </c>
      <c r="AC130" s="82">
        <f>VLOOKUP($A130,'Mortality-WHO Global Health Obs'!$B$3:$Q$218,13,FALSE)</f>
        <v>3.2000000000000003E-4</v>
      </c>
      <c r="AD130" s="82">
        <f>VLOOKUP($A130,'Mortality-WHO Global Health Obs'!$B$3:$Q$218,15,FALSE)</f>
        <v>9.3999999999999997E-4</v>
      </c>
      <c r="AE130" s="81">
        <f>VLOOKUP($A130,'Mortality-WHO Global Health Obs'!$B$3:$Q$218,8,FALSE)</f>
        <v>1.155E-2</v>
      </c>
      <c r="AF130" s="82">
        <f>VLOOKUP($A130,'Mortality-WHO Global Health Obs'!$B$3:$Q$218,10,FALSE)</f>
        <v>4.8000000000000001E-4</v>
      </c>
      <c r="AG130" s="82">
        <f>VLOOKUP($A130,'Mortality-WHO Global Health Obs'!$B$3:$Q$218,12,FALSE)</f>
        <v>2.0000000000000001E-4</v>
      </c>
      <c r="AH130" s="82">
        <f>VLOOKUP($A130,'Mortality-WHO Global Health Obs'!$B$3:$Q$218,14,FALSE)</f>
        <v>2.3000000000000001E-4</v>
      </c>
      <c r="AI130" s="82">
        <f>VLOOKUP($A130,'Mortality-WHO Global Health Obs'!$B$3:$Q$218,16,FALSE)</f>
        <v>3.8999999999999999E-4</v>
      </c>
      <c r="AJ130" s="81">
        <f t="shared" si="849"/>
        <v>4.9983918894872928E-2</v>
      </c>
      <c r="AK130" s="82">
        <f t="shared" si="849"/>
        <v>2.009777826003826E-3</v>
      </c>
      <c r="AL130" s="82">
        <f t="shared" si="849"/>
        <v>8.9323458933503381E-4</v>
      </c>
      <c r="AM130" s="82">
        <f t="shared" si="849"/>
        <v>1.1909794524467118E-3</v>
      </c>
      <c r="AN130" s="82">
        <f t="shared" si="849"/>
        <v>3.4985021415622152E-3</v>
      </c>
      <c r="AO130" s="81">
        <f t="shared" si="848"/>
        <v>4.29869146117485E-2</v>
      </c>
      <c r="AP130" s="82">
        <f t="shared" si="848"/>
        <v>1.7864691786700676E-3</v>
      </c>
      <c r="AQ130" s="82">
        <f t="shared" si="848"/>
        <v>7.4436215777919481E-4</v>
      </c>
      <c r="AR130" s="82">
        <f t="shared" si="848"/>
        <v>8.5601648144607401E-4</v>
      </c>
      <c r="AS130" s="82">
        <f t="shared" si="848"/>
        <v>1.4515062076694298E-3</v>
      </c>
      <c r="AT130" s="272">
        <f t="shared" si="258"/>
        <v>0</v>
      </c>
      <c r="AU130" s="266">
        <f t="shared" si="248"/>
        <v>4.5137462499999996</v>
      </c>
      <c r="AV130" s="266">
        <f t="shared" si="249"/>
        <v>44.086742700000002</v>
      </c>
      <c r="AW130" s="266">
        <f t="shared" si="250"/>
        <v>60.600790320000009</v>
      </c>
      <c r="AX130" s="266">
        <f t="shared" si="251"/>
        <v>145.87622399999998</v>
      </c>
      <c r="AY130" s="272">
        <f t="shared" si="259"/>
        <v>0</v>
      </c>
      <c r="AZ130" s="266">
        <f t="shared" si="252"/>
        <v>4.308883312499999</v>
      </c>
      <c r="BA130" s="266">
        <f t="shared" si="253"/>
        <v>42.148483300000002</v>
      </c>
      <c r="BB130" s="266">
        <f t="shared" si="254"/>
        <v>57.95407968</v>
      </c>
      <c r="BC130" s="266">
        <f t="shared" si="255"/>
        <v>140.9323776</v>
      </c>
      <c r="BD130" s="74">
        <f t="shared" si="260"/>
        <v>0</v>
      </c>
      <c r="BE130" s="515">
        <f t="shared" si="282"/>
        <v>0</v>
      </c>
      <c r="BF130" s="515">
        <f t="shared" si="283"/>
        <v>4.5092149913740496</v>
      </c>
      <c r="BG130" s="515">
        <f t="shared" si="284"/>
        <v>9.0093765631740919</v>
      </c>
      <c r="BH130" s="515">
        <f t="shared" si="285"/>
        <v>13.500502892489962</v>
      </c>
      <c r="BI130" s="515">
        <f t="shared" si="286"/>
        <v>18.533450962094175</v>
      </c>
      <c r="BJ130" s="515">
        <f t="shared" si="287"/>
        <v>62.583965223535728</v>
      </c>
      <c r="BK130" s="515">
        <f t="shared" si="288"/>
        <v>106.59514960997834</v>
      </c>
      <c r="BL130" s="515">
        <f t="shared" si="289"/>
        <v>150.5670392365414</v>
      </c>
      <c r="BM130" s="515">
        <f t="shared" si="290"/>
        <v>194.49966918699226</v>
      </c>
      <c r="BN130" s="515">
        <f t="shared" si="291"/>
        <v>237.14447302222891</v>
      </c>
      <c r="BO130" s="515">
        <f t="shared" si="292"/>
        <v>297.42693160047094</v>
      </c>
      <c r="BP130" s="515">
        <f t="shared" si="293"/>
        <v>357.63763774552143</v>
      </c>
      <c r="BQ130" s="515">
        <f t="shared" si="294"/>
        <v>417.77667686218621</v>
      </c>
      <c r="BR130" s="515">
        <f t="shared" si="295"/>
        <v>477.84413425361623</v>
      </c>
      <c r="BS130" s="515">
        <f t="shared" si="296"/>
        <v>538.09760960057622</v>
      </c>
      <c r="BT130" s="515">
        <f t="shared" si="297"/>
        <v>681.83985885416371</v>
      </c>
      <c r="BU130" s="515">
        <f t="shared" si="298"/>
        <v>825.08010418382969</v>
      </c>
      <c r="BV130" s="515">
        <f t="shared" si="299"/>
        <v>967.82009878281383</v>
      </c>
      <c r="BW130" s="516">
        <f t="shared" si="300"/>
        <v>1110.0615897215218</v>
      </c>
      <c r="BX130" s="515">
        <v>0</v>
      </c>
      <c r="BY130" s="515">
        <f t="shared" si="301"/>
        <v>0</v>
      </c>
      <c r="BZ130" s="515">
        <f t="shared" si="302"/>
        <v>4.3050379047577803</v>
      </c>
      <c r="CA130" s="515">
        <f t="shared" si="303"/>
        <v>8.6023918576009297</v>
      </c>
      <c r="CB130" s="515">
        <f t="shared" si="304"/>
        <v>12.892075573418454</v>
      </c>
      <c r="CC130" s="515">
        <f t="shared" si="305"/>
        <v>17.726537723164554</v>
      </c>
      <c r="CD130" s="515">
        <f t="shared" si="306"/>
        <v>59.846149937911555</v>
      </c>
      <c r="CE130" s="515">
        <f t="shared" si="307"/>
        <v>101.93442157304338</v>
      </c>
      <c r="CF130" s="515">
        <f t="shared" si="308"/>
        <v>143.99137594862114</v>
      </c>
      <c r="CG130" s="515">
        <f t="shared" si="309"/>
        <v>186.01703636735385</v>
      </c>
      <c r="CH130" s="515">
        <f t="shared" si="310"/>
        <v>226.88603752477067</v>
      </c>
      <c r="CI130" s="515">
        <f t="shared" si="311"/>
        <v>284.62118791046362</v>
      </c>
      <c r="CJ130" s="515">
        <f t="shared" si="312"/>
        <v>342.30693720295926</v>
      </c>
      <c r="CK130" s="515">
        <f t="shared" si="313"/>
        <v>399.9433276723131</v>
      </c>
      <c r="CL130" s="515">
        <f t="shared" si="314"/>
        <v>457.53040155241217</v>
      </c>
      <c r="CM130" s="515">
        <f t="shared" si="315"/>
        <v>520.58681727827525</v>
      </c>
      <c r="CN130" s="515">
        <f t="shared" si="316"/>
        <v>660.66190010575042</v>
      </c>
      <c r="CO130" s="515">
        <f t="shared" si="317"/>
        <v>800.53381056960666</v>
      </c>
      <c r="CP130" s="515">
        <f t="shared" si="318"/>
        <v>940.20284336186569</v>
      </c>
      <c r="CQ130" s="516">
        <f t="shared" si="319"/>
        <v>1079.6692927471122</v>
      </c>
      <c r="CR130" s="515">
        <f t="shared" si="320"/>
        <v>0</v>
      </c>
      <c r="CS130" s="515">
        <f t="shared" si="321"/>
        <v>2.2568731249999998</v>
      </c>
      <c r="CT130" s="515">
        <f t="shared" si="322"/>
        <v>6.7660881163740498</v>
      </c>
      <c r="CU130" s="515">
        <f t="shared" si="323"/>
        <v>11.266249688174092</v>
      </c>
      <c r="CV130" s="515">
        <f t="shared" si="324"/>
        <v>15.757376017489962</v>
      </c>
      <c r="CW130" s="515">
        <f t="shared" si="325"/>
        <v>40.57682231209418</v>
      </c>
      <c r="CX130" s="515">
        <f t="shared" si="326"/>
        <v>84.627336573535729</v>
      </c>
      <c r="CY130" s="515">
        <f t="shared" si="327"/>
        <v>128.63852095997834</v>
      </c>
      <c r="CZ130" s="515">
        <f t="shared" si="328"/>
        <v>172.61041058654141</v>
      </c>
      <c r="DA130" s="515">
        <f t="shared" si="329"/>
        <v>216.54304053699227</v>
      </c>
      <c r="DB130" s="515">
        <f t="shared" si="330"/>
        <v>267.4448681822289</v>
      </c>
      <c r="DC130" s="515">
        <f t="shared" si="331"/>
        <v>327.72732676047093</v>
      </c>
      <c r="DD130" s="515">
        <f t="shared" si="332"/>
        <v>387.93803290552142</v>
      </c>
      <c r="DE130" s="515">
        <f t="shared" si="333"/>
        <v>448.0770720221862</v>
      </c>
      <c r="DF130" s="515">
        <f t="shared" si="334"/>
        <v>508.14452941361623</v>
      </c>
      <c r="DG130" s="515">
        <f t="shared" si="335"/>
        <v>611.03572160057615</v>
      </c>
      <c r="DH130" s="515">
        <f t="shared" si="336"/>
        <v>754.77797085416364</v>
      </c>
      <c r="DI130" s="515">
        <f t="shared" si="337"/>
        <v>898.01821618382974</v>
      </c>
      <c r="DJ130" s="515">
        <f t="shared" si="338"/>
        <v>1040.7582107828139</v>
      </c>
      <c r="DK130" s="516">
        <f t="shared" si="339"/>
        <v>1182.9997017215219</v>
      </c>
      <c r="DL130" s="515">
        <f t="shared" si="340"/>
        <v>0</v>
      </c>
      <c r="DM130" s="515">
        <f t="shared" si="341"/>
        <v>2.1544416562499995</v>
      </c>
      <c r="DN130" s="515">
        <f t="shared" si="342"/>
        <v>6.4594795610077798</v>
      </c>
      <c r="DO130" s="515">
        <f t="shared" si="343"/>
        <v>10.756833513850928</v>
      </c>
      <c r="DP130" s="515">
        <f t="shared" si="344"/>
        <v>15.046517229668453</v>
      </c>
      <c r="DQ130" s="515">
        <f t="shared" si="345"/>
        <v>38.800779373164559</v>
      </c>
      <c r="DR130" s="515">
        <f t="shared" si="346"/>
        <v>80.920391587911553</v>
      </c>
      <c r="DS130" s="515">
        <f t="shared" si="347"/>
        <v>123.00866322304338</v>
      </c>
      <c r="DT130" s="515">
        <f t="shared" si="348"/>
        <v>165.06561759862115</v>
      </c>
      <c r="DU130" s="515">
        <f t="shared" si="349"/>
        <v>207.09127801735386</v>
      </c>
      <c r="DV130" s="515">
        <f t="shared" si="350"/>
        <v>255.86307736477067</v>
      </c>
      <c r="DW130" s="515">
        <f t="shared" si="351"/>
        <v>313.59822775046359</v>
      </c>
      <c r="DX130" s="515">
        <f t="shared" si="352"/>
        <v>371.28397704295924</v>
      </c>
      <c r="DY130" s="515">
        <f t="shared" si="353"/>
        <v>428.92036751231308</v>
      </c>
      <c r="DZ130" s="515">
        <f t="shared" si="354"/>
        <v>486.50744139241215</v>
      </c>
      <c r="EA130" s="515">
        <f t="shared" si="355"/>
        <v>591.0530060782753</v>
      </c>
      <c r="EB130" s="515">
        <f t="shared" si="356"/>
        <v>731.12808890575047</v>
      </c>
      <c r="EC130" s="515">
        <f t="shared" si="357"/>
        <v>870.99999936960671</v>
      </c>
      <c r="ED130" s="515">
        <f t="shared" si="358"/>
        <v>1010.6690321618657</v>
      </c>
      <c r="EE130" s="516">
        <f t="shared" si="359"/>
        <v>1150.1354815471122</v>
      </c>
      <c r="EF130" s="276">
        <f t="shared" si="360"/>
        <v>0</v>
      </c>
      <c r="EG130" s="276">
        <f t="shared" si="361"/>
        <v>4.5312586259496582E-3</v>
      </c>
      <c r="EH130" s="276">
        <f t="shared" si="362"/>
        <v>1.3584678199956585E-2</v>
      </c>
      <c r="EI130" s="276">
        <f t="shared" si="363"/>
        <v>2.2619920684128627E-2</v>
      </c>
      <c r="EJ130" s="276">
        <f t="shared" si="364"/>
        <v>3.1637022573691942E-2</v>
      </c>
      <c r="EK130" s="276">
        <f t="shared" si="365"/>
        <v>3.62284385584528E-2</v>
      </c>
      <c r="EL130" s="276">
        <f t="shared" si="366"/>
        <v>7.55583135573933E-2</v>
      </c>
      <c r="EM130" s="276">
        <f t="shared" si="367"/>
        <v>0.11485307343694491</v>
      </c>
      <c r="EN130" s="276">
        <f t="shared" si="368"/>
        <v>0.15411274954914245</v>
      </c>
      <c r="EO130" s="276">
        <f t="shared" si="369"/>
        <v>0.19333737321802849</v>
      </c>
      <c r="EP130" s="276">
        <f t="shared" si="370"/>
        <v>0.31833174175795825</v>
      </c>
      <c r="EQ130" s="276">
        <f t="shared" si="371"/>
        <v>0.39008417494949138</v>
      </c>
      <c r="ER130" s="276">
        <f t="shared" si="372"/>
        <v>0.4617512033352098</v>
      </c>
      <c r="ES130" s="276">
        <f t="shared" si="373"/>
        <v>0.53333292856993608</v>
      </c>
      <c r="ET130" s="276">
        <f t="shared" si="374"/>
        <v>0.60482945218749573</v>
      </c>
      <c r="EU130" s="276">
        <f t="shared" si="375"/>
        <v>2.1339747464124912</v>
      </c>
      <c r="EV130" s="276">
        <f t="shared" si="376"/>
        <v>2.6359786703339765</v>
      </c>
      <c r="EW130" s="276">
        <f t="shared" si="377"/>
        <v>3.1362294010158878</v>
      </c>
      <c r="EX130" s="276">
        <f t="shared" si="378"/>
        <v>3.63473306129191</v>
      </c>
      <c r="EY130" s="277">
        <f t="shared" si="379"/>
        <v>4.1314957526124063</v>
      </c>
      <c r="EZ130" s="276">
        <f t="shared" si="380"/>
        <v>0</v>
      </c>
      <c r="FA130" s="276">
        <f t="shared" si="381"/>
        <v>3.8454077422189351E-3</v>
      </c>
      <c r="FB130" s="276">
        <f t="shared" si="382"/>
        <v>1.1529359656849278E-2</v>
      </c>
      <c r="FC130" s="276">
        <f t="shared" si="383"/>
        <v>1.9199596682474555E-2</v>
      </c>
      <c r="FD130" s="276">
        <f t="shared" si="384"/>
        <v>2.6856143298448945E-2</v>
      </c>
      <c r="FE130" s="276">
        <f t="shared" si="385"/>
        <v>2.8871085253001822E-2</v>
      </c>
      <c r="FF130" s="276">
        <f t="shared" si="386"/>
        <v>6.0211664868172532E-2</v>
      </c>
      <c r="FG130" s="276">
        <f t="shared" si="387"/>
        <v>9.1528924422237104E-2</v>
      </c>
      <c r="FH130" s="276">
        <f t="shared" si="388"/>
        <v>0.12282288126730762</v>
      </c>
      <c r="FI130" s="276">
        <f t="shared" si="389"/>
        <v>0.15409355274258468</v>
      </c>
      <c r="FJ130" s="276">
        <f t="shared" si="390"/>
        <v>0.21892929430702182</v>
      </c>
      <c r="FK130" s="276">
        <f t="shared" si="391"/>
        <v>0.26833038750433946</v>
      </c>
      <c r="FL130" s="276">
        <f t="shared" si="392"/>
        <v>0.31768921064619204</v>
      </c>
      <c r="FM130" s="276">
        <f t="shared" si="393"/>
        <v>0.3670057999009611</v>
      </c>
      <c r="FN130" s="276">
        <f t="shared" si="394"/>
        <v>0.41628019140608069</v>
      </c>
      <c r="FO130" s="276">
        <f t="shared" si="395"/>
        <v>0.85729477252483755</v>
      </c>
      <c r="FP130" s="276">
        <f t="shared" si="396"/>
        <v>1.0604671361437357</v>
      </c>
      <c r="FQ130" s="276">
        <f t="shared" si="397"/>
        <v>1.2633448077410032</v>
      </c>
      <c r="FR130" s="276">
        <f t="shared" si="398"/>
        <v>1.4659282147536501</v>
      </c>
      <c r="FS130" s="277">
        <f t="shared" si="399"/>
        <v>1.6682177839987093</v>
      </c>
      <c r="FT130" s="74">
        <f>SUM($EF130:EF130)</f>
        <v>0</v>
      </c>
      <c r="FU130" s="276">
        <f>SUM($EF130:EG130)</f>
        <v>4.5312586259496582E-3</v>
      </c>
      <c r="FV130" s="276">
        <f>SUM($EF130:EH130)</f>
        <v>1.8115936825906245E-2</v>
      </c>
      <c r="FW130" s="276">
        <f>SUM($EF130:EI130)</f>
        <v>4.0735857510034876E-2</v>
      </c>
      <c r="FX130" s="276">
        <f>SUM($EF130:EJ130)</f>
        <v>7.2372880083726818E-2</v>
      </c>
      <c r="FY130" s="276">
        <f>SUM($EF130:EK130)</f>
        <v>0.10860131864217962</v>
      </c>
      <c r="FZ130" s="276">
        <f>SUM($EF130:EL130)</f>
        <v>0.18415963219957293</v>
      </c>
      <c r="GA130" s="276">
        <f>SUM($EF130:EM130)</f>
        <v>0.29901270563651783</v>
      </c>
      <c r="GB130" s="276">
        <f>SUM($EF130:EN130)</f>
        <v>0.45312545518566028</v>
      </c>
      <c r="GC130" s="276">
        <f>SUM($EF130:EO130)</f>
        <v>0.64646282840368874</v>
      </c>
      <c r="GD130" s="276">
        <f>SUM($EF130:EP130)</f>
        <v>0.96479457016164694</v>
      </c>
      <c r="GE130" s="276">
        <f>SUM($EF130:EQ130)</f>
        <v>1.3548787451111384</v>
      </c>
      <c r="GF130" s="276">
        <f>SUM($EF130:ER130)</f>
        <v>1.8166299484463482</v>
      </c>
      <c r="GG130" s="276">
        <f>SUM($EF130:ES130)</f>
        <v>2.3499628770162841</v>
      </c>
      <c r="GH130" s="276">
        <f>SUM($EF130:ET130)</f>
        <v>2.9547923292037801</v>
      </c>
      <c r="GI130" s="276">
        <f>SUM($EF130:EU130)</f>
        <v>5.0887670756162713</v>
      </c>
      <c r="GJ130" s="276">
        <f>SUM($EF130:EV130)</f>
        <v>7.7247457459502478</v>
      </c>
      <c r="GK130" s="276">
        <f>SUM($EF130:EW130)</f>
        <v>10.860975146966135</v>
      </c>
      <c r="GL130" s="276">
        <f>SUM($EF130:EX130)</f>
        <v>14.495708208258044</v>
      </c>
      <c r="GM130" s="276">
        <f>SUM($EF130:EY130)</f>
        <v>18.62720396087045</v>
      </c>
      <c r="GN130" s="74">
        <f>SUM($EZ130:EZ130)</f>
        <v>0</v>
      </c>
      <c r="GO130" s="276">
        <f>SUM($EZ130:FA130)</f>
        <v>3.8454077422189351E-3</v>
      </c>
      <c r="GP130" s="276">
        <f>SUM($EZ130:FB130)</f>
        <v>1.5374767399068213E-2</v>
      </c>
      <c r="GQ130" s="276">
        <f>SUM($EZ130:FC130)</f>
        <v>3.4574364081542769E-2</v>
      </c>
      <c r="GR130" s="276">
        <f>SUM($EZ130:FD130)</f>
        <v>6.1430507379991714E-2</v>
      </c>
      <c r="GS130" s="276">
        <f>SUM($EZ130:FE130)</f>
        <v>9.0301592632993533E-2</v>
      </c>
      <c r="GT130" s="276">
        <f>SUM($EZ130:FF130)</f>
        <v>0.15051325750116606</v>
      </c>
      <c r="GU130" s="276">
        <f>SUM($EZ130:FG130)</f>
        <v>0.24204218192340315</v>
      </c>
      <c r="GV130" s="276">
        <f>SUM($EZ130:FH130)</f>
        <v>0.36486506319071077</v>
      </c>
      <c r="GW130" s="276">
        <f>SUM($EZ130:FI130)</f>
        <v>0.51895861593329551</v>
      </c>
      <c r="GX130" s="276">
        <f>SUM($EZ130:FJ130)</f>
        <v>0.7378879102403173</v>
      </c>
      <c r="GY130" s="276">
        <f>SUM($EZ130:FK130)</f>
        <v>1.0062182977446568</v>
      </c>
      <c r="GZ130" s="276">
        <f>SUM($EZ130:FL130)</f>
        <v>1.3239075083908487</v>
      </c>
      <c r="HA130" s="276">
        <f>SUM($EZ130:FM130)</f>
        <v>1.6909133082918097</v>
      </c>
      <c r="HB130" s="276">
        <f>SUM($EZ130:FN130)</f>
        <v>2.1071934996978903</v>
      </c>
      <c r="HC130" s="276">
        <f>SUM($EZ130:FO130)</f>
        <v>2.9644882722227277</v>
      </c>
      <c r="HD130" s="276">
        <f>SUM($EZ130:FP130)</f>
        <v>4.0249554083664636</v>
      </c>
      <c r="HE130" s="276">
        <f>SUM($EZ130:FQ130)</f>
        <v>5.2883002161074666</v>
      </c>
      <c r="HF130" s="276">
        <f>SUM($EZ130:FR130)</f>
        <v>6.7542284308611169</v>
      </c>
      <c r="HG130" s="277">
        <f>SUM($EZ130:FS130)</f>
        <v>8.4224462148598267</v>
      </c>
      <c r="HH130" s="74">
        <f t="shared" si="644"/>
        <v>0</v>
      </c>
      <c r="HI130" s="276">
        <f t="shared" si="400"/>
        <v>4.5092149913740496</v>
      </c>
      <c r="HJ130" s="276">
        <f t="shared" si="401"/>
        <v>9.0093765631740919</v>
      </c>
      <c r="HK130" s="276">
        <f t="shared" si="402"/>
        <v>13.500502892489962</v>
      </c>
      <c r="HL130" s="276">
        <f t="shared" si="403"/>
        <v>17.982612119916272</v>
      </c>
      <c r="HM130" s="276">
        <f t="shared" si="404"/>
        <v>62.583965223535728</v>
      </c>
      <c r="HN130" s="276">
        <f t="shared" si="405"/>
        <v>106.59514960997834</v>
      </c>
      <c r="HO130" s="276">
        <f t="shared" si="406"/>
        <v>150.5670392365414</v>
      </c>
      <c r="HP130" s="276">
        <f t="shared" si="407"/>
        <v>194.49966918699226</v>
      </c>
      <c r="HQ130" s="276">
        <f t="shared" si="408"/>
        <v>238.39307451377425</v>
      </c>
      <c r="HR130" s="276">
        <f t="shared" si="409"/>
        <v>297.42693160047094</v>
      </c>
      <c r="HS130" s="276">
        <f t="shared" si="410"/>
        <v>357.63763774552143</v>
      </c>
      <c r="HT130" s="276">
        <f t="shared" si="411"/>
        <v>417.77667686218621</v>
      </c>
      <c r="HU130" s="276">
        <f t="shared" si="412"/>
        <v>477.84413425361623</v>
      </c>
      <c r="HV130" s="276">
        <f t="shared" si="413"/>
        <v>537.84009512142882</v>
      </c>
      <c r="HW130" s="276">
        <f t="shared" si="414"/>
        <v>681.83985885416371</v>
      </c>
      <c r="HX130" s="276">
        <f t="shared" si="415"/>
        <v>825.08010418382969</v>
      </c>
      <c r="HY130" s="276">
        <f t="shared" si="416"/>
        <v>967.82009878281383</v>
      </c>
      <c r="HZ130" s="276">
        <f t="shared" si="417"/>
        <v>1110.0615897215218</v>
      </c>
      <c r="IA130" s="277">
        <f t="shared" si="418"/>
        <v>1251.8063179689093</v>
      </c>
      <c r="IB130" s="276">
        <f t="shared" si="419"/>
        <v>0</v>
      </c>
      <c r="IC130" s="276">
        <f t="shared" si="420"/>
        <v>4.3050379047577803</v>
      </c>
      <c r="ID130" s="276">
        <f t="shared" si="421"/>
        <v>8.6023918576009297</v>
      </c>
      <c r="IE130" s="276">
        <f t="shared" si="422"/>
        <v>12.892075573418454</v>
      </c>
      <c r="IF130" s="276">
        <f t="shared" si="423"/>
        <v>17.174102742620004</v>
      </c>
      <c r="IG130" s="276">
        <f t="shared" si="424"/>
        <v>59.846149937911555</v>
      </c>
      <c r="IH130" s="276">
        <f t="shared" si="425"/>
        <v>101.93442157304338</v>
      </c>
      <c r="II130" s="276">
        <f t="shared" si="426"/>
        <v>143.99137594862114</v>
      </c>
      <c r="IJ130" s="276">
        <f t="shared" si="427"/>
        <v>186.01703636735385</v>
      </c>
      <c r="IK130" s="276">
        <f t="shared" si="428"/>
        <v>228.01142611461128</v>
      </c>
      <c r="IL130" s="276">
        <f t="shared" si="429"/>
        <v>284.62118791046362</v>
      </c>
      <c r="IM130" s="276">
        <f t="shared" si="430"/>
        <v>342.30693720295926</v>
      </c>
      <c r="IN130" s="276">
        <f t="shared" si="431"/>
        <v>399.9433276723131</v>
      </c>
      <c r="IO130" s="276">
        <f t="shared" si="432"/>
        <v>457.53040155241217</v>
      </c>
      <c r="IP130" s="276">
        <f t="shared" si="433"/>
        <v>515.06820104100609</v>
      </c>
      <c r="IQ130" s="276">
        <f t="shared" si="434"/>
        <v>660.66190010575042</v>
      </c>
      <c r="IR130" s="276">
        <f t="shared" si="435"/>
        <v>800.53381056960666</v>
      </c>
      <c r="IS130" s="276">
        <f t="shared" si="436"/>
        <v>940.20284336186569</v>
      </c>
      <c r="IT130" s="276">
        <f t="shared" si="437"/>
        <v>1079.6692927471122</v>
      </c>
      <c r="IU130" s="277">
        <f t="shared" si="438"/>
        <v>1218.9334525631136</v>
      </c>
      <c r="IV130" s="74">
        <f t="shared" si="261"/>
        <v>0.648207692489015</v>
      </c>
      <c r="IW130" s="275">
        <f t="shared" si="262"/>
        <v>11.22527920884788</v>
      </c>
      <c r="IX130" s="275">
        <f t="shared" si="263"/>
        <v>34.029606283586418</v>
      </c>
      <c r="IY130" s="275">
        <f t="shared" si="264"/>
        <v>78.615753415973415</v>
      </c>
      <c r="IZ130" s="275">
        <f t="shared" si="265"/>
        <v>15.301031061641105</v>
      </c>
      <c r="JA130" s="275">
        <f t="shared" si="266"/>
        <v>31.129711650224181</v>
      </c>
      <c r="JB130" s="74">
        <f t="shared" si="267"/>
        <v>0.64840645007622999</v>
      </c>
      <c r="JC130" s="275">
        <f t="shared" si="268"/>
        <v>11.229031190886998</v>
      </c>
      <c r="JD130" s="275">
        <f t="shared" si="269"/>
        <v>34.063576521845015</v>
      </c>
      <c r="JE130" s="275">
        <f t="shared" si="270"/>
        <v>79.03165917471101</v>
      </c>
      <c r="JF130" s="275">
        <f t="shared" si="271"/>
        <v>15.313671387602747</v>
      </c>
      <c r="JG130" s="275">
        <f t="shared" si="272"/>
        <v>31.243168334379813</v>
      </c>
      <c r="JH130" s="524">
        <f t="shared" si="273"/>
        <v>2616.8971510356018</v>
      </c>
      <c r="JI130" s="525">
        <f t="shared" si="274"/>
        <v>7096.6507663626744</v>
      </c>
      <c r="JJ130" s="524">
        <f t="shared" si="275"/>
        <v>2504.4234960739414</v>
      </c>
      <c r="JK130" s="525">
        <f t="shared" si="276"/>
        <v>6855.2514777789711</v>
      </c>
      <c r="JL130" s="524">
        <f t="shared" si="277"/>
        <v>5121.3206471095436</v>
      </c>
      <c r="JM130" s="525">
        <f t="shared" si="278"/>
        <v>13951.902244141645</v>
      </c>
      <c r="JN130" s="7">
        <f t="shared" si="439"/>
        <v>5.0619858289016708</v>
      </c>
      <c r="JO130" s="7">
        <f t="shared" si="440"/>
        <v>27.049650175730278</v>
      </c>
    </row>
    <row r="131" spans="1:275" s="3" customFormat="1" ht="13.5" customHeight="1" x14ac:dyDescent="0.2">
      <c r="A131" s="533" t="s">
        <v>578</v>
      </c>
      <c r="B131" s="3" t="str">
        <f>VLOOKUP(A131,'2021 estimates'!$B$4:$C$218,2)</f>
        <v>WP</v>
      </c>
      <c r="C131" s="371" t="str">
        <f>VLOOKUP(A131,'2021 estimates'!$B$4:$F$218,4,FALSE)</f>
        <v>East Asia &amp; Pacific</v>
      </c>
      <c r="D131" s="695">
        <f>'2021 estimates'!Q131</f>
        <v>24.540711561499499</v>
      </c>
      <c r="E131" s="4">
        <f>'2021 estimates'!R131</f>
        <v>8.4618382947915318</v>
      </c>
      <c r="F131" s="47">
        <f>1000*'2021 estimates'!G131/5</f>
        <v>1269.8</v>
      </c>
      <c r="G131" s="47">
        <f t="shared" ref="G131" si="1050">F131</f>
        <v>1269.8</v>
      </c>
      <c r="H131" s="47">
        <f>1000*'2021 estimates'!H131/5</f>
        <v>1218.2</v>
      </c>
      <c r="I131" s="47">
        <f>1000*'2021 estimates'!I131/5</f>
        <v>1200.5999999999999</v>
      </c>
      <c r="J131" s="47">
        <f>1000*'2021 estimates'!J131/5</f>
        <v>1170.4000000000001</v>
      </c>
      <c r="K131" s="47">
        <f>1000*'2021 estimates'!K131/5</f>
        <v>1214.4000000000001</v>
      </c>
      <c r="L131" s="73">
        <f t="shared" ref="L131" si="1051">K131</f>
        <v>1214.4000000000001</v>
      </c>
      <c r="M131" s="47">
        <f>1000*'2021 estimates'!L131/5</f>
        <v>1140.8</v>
      </c>
      <c r="N131" s="47">
        <f>1000*'2021 estimates'!M131/5</f>
        <v>1156.2</v>
      </c>
      <c r="O131" s="47">
        <f>1000*'2021 estimates'!N131/5</f>
        <v>1104.5999999999999</v>
      </c>
      <c r="P131" s="22">
        <v>0</v>
      </c>
      <c r="Q131" s="124">
        <f>IF('2021 estimates'!AD131&lt;&gt;"",'2021 estimates'!AD131*5/4,IF('2021 estimates'!AL131&lt;&gt;"",'2021 estimates'!AL131*15/14,'2021 estimates'!AN131*15/14))/100000</f>
        <v>1.0714285714285714E-6</v>
      </c>
      <c r="R131" s="124">
        <f>IF('2021 estimates'!AE131&lt;&gt;"",'2021 estimates'!AE131,IF('2021 estimates'!AL131&lt;&gt;"",'2021 estimates'!AL131*15/14,'2021 estimates'!AN131*15/14))/100000</f>
        <v>1.0714285714285714E-6</v>
      </c>
      <c r="S131" s="124">
        <f>IF('2021 estimates'!AF131&lt;&gt;"",'2021 estimates'!AF131,IF('2021 estimates'!AL131&lt;&gt;"",'2021 estimates'!AL131*15/14,'2021 estimates'!AN131*15/14))/100000</f>
        <v>1.0714285714285714E-6</v>
      </c>
      <c r="T131" s="124">
        <f>IF('2021 estimates'!AG131&lt;&gt;"",'2021 estimates'!AG131,'2021 estimates'!$AP131)/100000</f>
        <v>1.1166596956660293E-6</v>
      </c>
      <c r="U131" s="22">
        <v>0</v>
      </c>
      <c r="V131" s="124">
        <f>IF('2021 estimates'!AH131&lt;&gt;"",'2021 estimates'!AH131*5/4,IF('2021 estimates'!AM131&lt;&gt;"",'2021 estimates'!AM131*15/14,'2021 estimates'!AN131*15/14))/100000</f>
        <v>1.0714285714285714E-6</v>
      </c>
      <c r="W131" s="124">
        <f>IF('2021 estimates'!AI131&lt;&gt;"",'2021 estimates'!AI131,IF('2021 estimates'!AM131&lt;&gt;"",'2021 estimates'!AM131*15/14,'2021 estimates'!AN131*15/14))/100000</f>
        <v>1.0714285714285714E-6</v>
      </c>
      <c r="X131" s="124">
        <f>IF('2021 estimates'!AJ131&lt;&gt;"",'2021 estimates'!AJ131,IF('2021 estimates'!AM131&lt;&gt;"",'2021 estimates'!AM131*15/14,'2021 estimates'!AN131*15/14))/100000</f>
        <v>1.0714285714285714E-6</v>
      </c>
      <c r="Y131" s="124">
        <f>IF('2021 estimates'!AK131&lt;&gt;"",'2021 estimates'!AK131,'2021 estimates'!$AQ131)/100000</f>
        <v>1.1166596956660293E-6</v>
      </c>
      <c r="Z131" s="81">
        <f>VLOOKUP($A131,'Mortality-WHO Global Health Obs'!$B$3:$Q$218,7,FALSE)</f>
        <v>3.0300000000000001E-2</v>
      </c>
      <c r="AA131" s="82">
        <f>VLOOKUP($A131,'Mortality-WHO Global Health Obs'!$B$3:$Q$218,9,FALSE)</f>
        <v>1.42E-3</v>
      </c>
      <c r="AB131" s="82">
        <f>VLOOKUP($A131,'Mortality-WHO Global Health Obs'!$B$3:$Q$218,11,FALSE)</f>
        <v>9.3999999999999997E-4</v>
      </c>
      <c r="AC131" s="82">
        <f>VLOOKUP($A131,'Mortality-WHO Global Health Obs'!$B$3:$Q$218,13,FALSE)</f>
        <v>3.5E-4</v>
      </c>
      <c r="AD131" s="82">
        <f>VLOOKUP($A131,'Mortality-WHO Global Health Obs'!$B$3:$Q$218,15,FALSE)</f>
        <v>1.1199999999999999E-3</v>
      </c>
      <c r="AE131" s="81">
        <f>VLOOKUP($A131,'Mortality-WHO Global Health Obs'!$B$3:$Q$218,8,FALSE)</f>
        <v>2.5760000000000002E-2</v>
      </c>
      <c r="AF131" s="82">
        <f>VLOOKUP($A131,'Mortality-WHO Global Health Obs'!$B$3:$Q$218,10,FALSE)</f>
        <v>1.6199999999999999E-3</v>
      </c>
      <c r="AG131" s="82">
        <f>VLOOKUP($A131,'Mortality-WHO Global Health Obs'!$B$3:$Q$218,12,FALSE)</f>
        <v>8.0999999999999996E-4</v>
      </c>
      <c r="AH131" s="82">
        <f>VLOOKUP($A131,'Mortality-WHO Global Health Obs'!$B$3:$Q$218,14,FALSE)</f>
        <v>2.9999999999999997E-4</v>
      </c>
      <c r="AI131" s="82">
        <f>VLOOKUP($A131,'Mortality-WHO Global Health Obs'!$B$3:$Q$218,16,FALSE)</f>
        <v>8.5999999999999998E-4</v>
      </c>
      <c r="AJ131" s="81">
        <f t="shared" ref="AJ131:AS131" si="1052">Z131*$E131</f>
        <v>0.25639370033218339</v>
      </c>
      <c r="AK131" s="82">
        <f t="shared" si="1052"/>
        <v>1.2015810378603976E-2</v>
      </c>
      <c r="AL131" s="82">
        <f t="shared" si="1052"/>
        <v>7.95412799710404E-3</v>
      </c>
      <c r="AM131" s="82">
        <f t="shared" si="1052"/>
        <v>2.9616434031770359E-3</v>
      </c>
      <c r="AN131" s="82">
        <f t="shared" si="1052"/>
        <v>9.477258890166514E-3</v>
      </c>
      <c r="AO131" s="81">
        <f t="shared" si="1052"/>
        <v>0.21797695447382986</v>
      </c>
      <c r="AP131" s="82">
        <f t="shared" si="1052"/>
        <v>1.3708178037562281E-2</v>
      </c>
      <c r="AQ131" s="82">
        <f t="shared" si="1052"/>
        <v>6.8540890187811405E-3</v>
      </c>
      <c r="AR131" s="82">
        <f t="shared" si="1052"/>
        <v>2.5385514884374593E-3</v>
      </c>
      <c r="AS131" s="82">
        <f t="shared" si="1052"/>
        <v>7.2771809335207176E-3</v>
      </c>
      <c r="AT131" s="272">
        <f>F131*P131</f>
        <v>0</v>
      </c>
      <c r="AU131" s="266">
        <f t="shared" ref="AU131" si="1053">G131*Q131</f>
        <v>1.3604999999999999E-3</v>
      </c>
      <c r="AV131" s="266">
        <f t="shared" ref="AV131" si="1054">H131*R131</f>
        <v>1.3052142857142856E-3</v>
      </c>
      <c r="AW131" s="266">
        <f t="shared" ref="AW131" si="1055">I131*S131</f>
        <v>1.2863571428571427E-3</v>
      </c>
      <c r="AX131" s="266">
        <f t="shared" ref="AX131" si="1056">J131*T131</f>
        <v>1.3069385078075208E-3</v>
      </c>
      <c r="AY131" s="272">
        <f>K131*U131</f>
        <v>0</v>
      </c>
      <c r="AZ131" s="266">
        <f>L131*V131</f>
        <v>1.3011428571428573E-3</v>
      </c>
      <c r="BA131" s="266">
        <f>M131*W131</f>
        <v>1.2222857142857142E-3</v>
      </c>
      <c r="BB131" s="266">
        <f>N131*X131</f>
        <v>1.2387857142857142E-3</v>
      </c>
      <c r="BC131" s="266">
        <f>O131*Y131</f>
        <v>1.2334622998326958E-3</v>
      </c>
      <c r="BD131" s="74">
        <f>AT131</f>
        <v>0</v>
      </c>
      <c r="BE131" s="515">
        <f>HH131</f>
        <v>0</v>
      </c>
      <c r="BF131" s="515">
        <f>HI131</f>
        <v>1.3523751560371366E-3</v>
      </c>
      <c r="BG131" s="515">
        <f>HJ131</f>
        <v>2.6885976665438731E-3</v>
      </c>
      <c r="BH131" s="515">
        <f>HK131</f>
        <v>4.0088604572453427E-3</v>
      </c>
      <c r="BI131" s="515">
        <f>HL131*(H131/G131)</f>
        <v>5.0974389864684522E-3</v>
      </c>
      <c r="BJ131" s="515">
        <f>HM131</f>
        <v>6.3570980853567566E-3</v>
      </c>
      <c r="BK131" s="515">
        <f>HN131</f>
        <v>7.6067774372489041E-3</v>
      </c>
      <c r="BL131" s="515">
        <f>HO131</f>
        <v>8.8465561074651828E-3</v>
      </c>
      <c r="BM131" s="515">
        <f>HP131</f>
        <v>1.0076512534924743E-2</v>
      </c>
      <c r="BN131" s="515">
        <f>HQ131*(I131/H131)</f>
        <v>1.1133514594690717E-2</v>
      </c>
      <c r="BO131" s="515">
        <f>HR131</f>
        <v>1.2385044969611363E-2</v>
      </c>
      <c r="BP131" s="515">
        <f>HS131</f>
        <v>1.3632874241232634E-2</v>
      </c>
      <c r="BQ131" s="515">
        <f>HT131</f>
        <v>1.4877013354686913E-2</v>
      </c>
      <c r="BR131" s="515">
        <f>HU131</f>
        <v>1.6117473222738956E-2</v>
      </c>
      <c r="BS131" s="515">
        <f>HV131*(J131/I131)</f>
        <v>1.6917733995645379E-2</v>
      </c>
      <c r="BT131" s="515">
        <f>HW131</f>
        <v>1.8058932283274851E-2</v>
      </c>
      <c r="BU131" s="515">
        <f>HX131</f>
        <v>1.9189366228088846E-2</v>
      </c>
      <c r="BV131" s="515">
        <f>HY131</f>
        <v>2.0309137364656341E-2</v>
      </c>
      <c r="BW131" s="516">
        <f>HZ131</f>
        <v>2.1418346269822384E-2</v>
      </c>
      <c r="BX131" s="515">
        <v>0</v>
      </c>
      <c r="BY131" s="515">
        <f>IB131</f>
        <v>0</v>
      </c>
      <c r="BZ131" s="515">
        <f>IC131</f>
        <v>1.2922855556076237E-3</v>
      </c>
      <c r="CA131" s="515">
        <f>ID131</f>
        <v>2.5669770971947148E-3</v>
      </c>
      <c r="CB131" s="515">
        <f>IE131</f>
        <v>3.8243141610835758E-3</v>
      </c>
      <c r="CC131" s="515">
        <f>IF131*(M131/L131)</f>
        <v>4.7575916270970187E-3</v>
      </c>
      <c r="CD131" s="515">
        <f>IG131</f>
        <v>5.9432053773287655E-3</v>
      </c>
      <c r="CE131" s="515">
        <f>IH131</f>
        <v>7.1207206110557343E-3</v>
      </c>
      <c r="CF131" s="515">
        <f>II131</f>
        <v>8.2901926464366144E-3</v>
      </c>
      <c r="CG131" s="515">
        <f>IJ131</f>
        <v>9.4516764237709272E-3</v>
      </c>
      <c r="CH131" s="515">
        <f>IK131*(N131/M131)</f>
        <v>1.0748389628893903E-2</v>
      </c>
      <c r="CI131" s="515">
        <f>IL131</f>
        <v>1.1958354239434877E-2</v>
      </c>
      <c r="CJ131" s="515">
        <f>IM131</f>
        <v>1.3165251187869306E-2</v>
      </c>
      <c r="CK131" s="515">
        <f>IN131</f>
        <v>1.4369088251739373E-2</v>
      </c>
      <c r="CL131" s="515">
        <f>IO131</f>
        <v>1.556987318886861E-2</v>
      </c>
      <c r="CM131" s="515">
        <f>IP131*(O131/N131)</f>
        <v>1.601929262614182E-2</v>
      </c>
      <c r="CN131" s="515">
        <f>IQ131</f>
        <v>1.7132131004319772E-2</v>
      </c>
      <c r="CO131" s="515">
        <f>IR131</f>
        <v>1.823690045141475E-2</v>
      </c>
      <c r="CP131" s="515">
        <f>IS131</f>
        <v>1.9333659473360857E-2</v>
      </c>
      <c r="CQ131" s="516">
        <f>IT131</f>
        <v>2.0422466151879339E-2</v>
      </c>
      <c r="CR131" s="515">
        <f>0.5*AT131+BD131</f>
        <v>0</v>
      </c>
      <c r="CS131" s="515">
        <f>0.5*$AU131+BE131</f>
        <v>6.8024999999999997E-4</v>
      </c>
      <c r="CT131" s="515">
        <f>0.5*$AU131+BF131</f>
        <v>2.0326251560371365E-3</v>
      </c>
      <c r="CU131" s="515">
        <f>0.5*$AU131+BG131</f>
        <v>3.3688476665438729E-3</v>
      </c>
      <c r="CV131" s="515">
        <f>0.5*$AU131+BH131</f>
        <v>4.689110457245343E-3</v>
      </c>
      <c r="CW131" s="515">
        <f>0.5*$AV131+BI131</f>
        <v>5.7500461293255953E-3</v>
      </c>
      <c r="CX131" s="515">
        <f>0.5*$AV131+BJ131</f>
        <v>7.0097052282138998E-3</v>
      </c>
      <c r="CY131" s="515">
        <f>0.5*$AV131+BK131</f>
        <v>8.2593845801060464E-3</v>
      </c>
      <c r="CZ131" s="515">
        <f>0.5*$AV131+BL131</f>
        <v>9.4991632503223251E-3</v>
      </c>
      <c r="DA131" s="515">
        <f>0.5*$AV131+BM131</f>
        <v>1.0729119677781885E-2</v>
      </c>
      <c r="DB131" s="515">
        <f>0.5*$AW131+BN131</f>
        <v>1.1776693166119288E-2</v>
      </c>
      <c r="DC131" s="515">
        <f>0.5*$AW131+BO131</f>
        <v>1.3028223541039934E-2</v>
      </c>
      <c r="DD131" s="515">
        <f>0.5*$AW131+BP131</f>
        <v>1.4276052812661205E-2</v>
      </c>
      <c r="DE131" s="515">
        <f>0.5*$AW131+BQ131</f>
        <v>1.5520191926115484E-2</v>
      </c>
      <c r="DF131" s="515">
        <f>0.5*$AW131+BR131</f>
        <v>1.6760651794167528E-2</v>
      </c>
      <c r="DG131" s="515">
        <f>0.5*$AX131+BS131</f>
        <v>1.7571203249549139E-2</v>
      </c>
      <c r="DH131" s="515">
        <f>0.5*$AX131+BT131</f>
        <v>1.8712401537178611E-2</v>
      </c>
      <c r="DI131" s="515">
        <f>0.5*$AX131+BU131</f>
        <v>1.9842835481992605E-2</v>
      </c>
      <c r="DJ131" s="515">
        <f>0.5*$AX131+BV131</f>
        <v>2.0962606618560101E-2</v>
      </c>
      <c r="DK131" s="516">
        <f>0.5*$AX131+BW131</f>
        <v>2.2071815523726144E-2</v>
      </c>
      <c r="DL131" s="515">
        <f>0.5*AY131+BX131</f>
        <v>0</v>
      </c>
      <c r="DM131" s="515">
        <f>0.5*$AZ131+BY131</f>
        <v>6.5057142857142863E-4</v>
      </c>
      <c r="DN131" s="515">
        <f>0.5*$AZ131+BZ131</f>
        <v>1.9428569841790522E-3</v>
      </c>
      <c r="DO131" s="515">
        <f>0.5*$AZ131+CA131</f>
        <v>3.2175485257661435E-3</v>
      </c>
      <c r="DP131" s="515">
        <f>0.5*$AZ131+CB131</f>
        <v>4.4748855896550041E-3</v>
      </c>
      <c r="DQ131" s="515">
        <f>0.5*$BA131+CC131</f>
        <v>5.3687344842398756E-3</v>
      </c>
      <c r="DR131" s="515">
        <f>0.5*$BA131+CD131</f>
        <v>6.5543482344716224E-3</v>
      </c>
      <c r="DS131" s="515">
        <f>0.5*$BA131+CE131</f>
        <v>7.7318634681985913E-3</v>
      </c>
      <c r="DT131" s="515">
        <f>0.5*$BA131+CF131</f>
        <v>8.9013355035794713E-3</v>
      </c>
      <c r="DU131" s="515">
        <f>0.5*$BA131+CG131</f>
        <v>1.0062819280913784E-2</v>
      </c>
      <c r="DV131" s="515">
        <f>0.5*$BB131+CH131</f>
        <v>1.1367782486036759E-2</v>
      </c>
      <c r="DW131" s="515">
        <f>0.5*$BB131+CI131</f>
        <v>1.2577747096577734E-2</v>
      </c>
      <c r="DX131" s="515">
        <f>0.5*$BB131+CJ131</f>
        <v>1.3784644045012163E-2</v>
      </c>
      <c r="DY131" s="515">
        <f>0.5*$BB131+CK131</f>
        <v>1.4988481108882229E-2</v>
      </c>
      <c r="DZ131" s="515">
        <f>0.5*$BB131+CL131</f>
        <v>1.6189266046011466E-2</v>
      </c>
      <c r="EA131" s="515">
        <f>0.5*$BC131+CM131</f>
        <v>1.6636023776058169E-2</v>
      </c>
      <c r="EB131" s="515">
        <f>0.5*$BC131+CN131</f>
        <v>1.7748862154236121E-2</v>
      </c>
      <c r="EC131" s="515">
        <f>0.5*$BC131+CO131</f>
        <v>1.8853631601331099E-2</v>
      </c>
      <c r="ED131" s="515">
        <f>0.5*$BC131+CP131</f>
        <v>1.9950390623277206E-2</v>
      </c>
      <c r="EE131" s="516">
        <f>0.5*$BC131+CQ131</f>
        <v>2.1039197301795688E-2</v>
      </c>
      <c r="EF131" s="276">
        <f>CR131*(1-EXP(-AJ131))</f>
        <v>0</v>
      </c>
      <c r="EG131" s="276">
        <f>CS131*(1-EXP(-$AK131))</f>
        <v>8.1248439628632881E-6</v>
      </c>
      <c r="EH131" s="276">
        <f>CT131*(1-EXP(-$AK131))</f>
        <v>2.4277489493263327E-5</v>
      </c>
      <c r="EI131" s="276">
        <f>CU131*(1-EXP(-$AK131))</f>
        <v>4.0237209298530047E-5</v>
      </c>
      <c r="EJ131" s="276">
        <f>CV131*(1-EXP(-$AK131))</f>
        <v>5.6006307665930085E-5</v>
      </c>
      <c r="EK131" s="276">
        <f>CW131*(1-EXP(-$AL131))</f>
        <v>4.5555186825980908E-5</v>
      </c>
      <c r="EL131" s="276">
        <f>CX131*(1-EXP(-$AL131))</f>
        <v>5.5534933822138289E-5</v>
      </c>
      <c r="EM131" s="276">
        <f>CY131*(1-EXP(-$AL131))</f>
        <v>6.543561549800765E-5</v>
      </c>
      <c r="EN131" s="276">
        <f>CZ131*(1-EXP(-$AL131))</f>
        <v>7.5257858254726702E-5</v>
      </c>
      <c r="EO131" s="276">
        <f>DA131*(1-EXP(-$AL131))</f>
        <v>8.5002283530721481E-5</v>
      </c>
      <c r="EP131" s="276">
        <f>DB131*(1-EXP(-$AM131))</f>
        <v>3.4826767936497177E-5</v>
      </c>
      <c r="EQ131" s="276">
        <f>DC131*(1-EXP(-$AM131))</f>
        <v>3.8527871235871112E-5</v>
      </c>
      <c r="ER131" s="276">
        <f>DD131*(1-EXP(-$AM131))</f>
        <v>4.2218029402863826E-5</v>
      </c>
      <c r="ES131" s="276">
        <f>DE131*(1-EXP(-$AM131))</f>
        <v>4.589727480510008E-5</v>
      </c>
      <c r="ET131" s="276">
        <f>DF131*(1-EXP(-$AM131))</f>
        <v>4.9565639714485104E-5</v>
      </c>
      <c r="EU131" s="276">
        <f>DG131*(1-EXP(-$AN131))</f>
        <v>1.6574022017805187E-4</v>
      </c>
      <c r="EV131" s="276">
        <f>DH131*(1-EXP(-$AN131))</f>
        <v>1.7650456299352625E-4</v>
      </c>
      <c r="EW131" s="276">
        <f>DI131*(1-EXP(-$AN131))</f>
        <v>1.8716737124002596E-4</v>
      </c>
      <c r="EX131" s="276">
        <f>DJ131*(1-EXP(-$AN131))</f>
        <v>1.9772960264148029E-4</v>
      </c>
      <c r="EY131" s="277">
        <f>DK131*(1-EXP(-$AN131))</f>
        <v>2.0819220588809591E-4</v>
      </c>
      <c r="EZ131" s="276">
        <f>DL131*(1-EXP(-AO131))</f>
        <v>0</v>
      </c>
      <c r="FA131" s="276">
        <f>DM131*(1-EXP(-$AP131))</f>
        <v>8.8573015352335889E-6</v>
      </c>
      <c r="FB131" s="276">
        <f>DN131*(1-EXP(-$AP131))</f>
        <v>2.6451315555766123E-5</v>
      </c>
      <c r="FC131" s="276">
        <f>DO131*(1-EXP(-$AP131))</f>
        <v>4.3805793253996315E-5</v>
      </c>
      <c r="FD131" s="276">
        <f>DP131*(1-EXP(-$AP131))</f>
        <v>6.0923995832832997E-5</v>
      </c>
      <c r="FE131" s="276">
        <f>DQ131*(1-EXP(-$AQ131))</f>
        <v>3.6671964053966873E-5</v>
      </c>
      <c r="FF131" s="276">
        <f>DR131*(1-EXP(-$AQ131))</f>
        <v>4.4770480558744877E-5</v>
      </c>
      <c r="FG131" s="276">
        <f>DS131*(1-EXP(-$AQ131))</f>
        <v>5.2813678904834745E-5</v>
      </c>
      <c r="FH131" s="276">
        <f>DT131*(1-EXP(-$AQ131))</f>
        <v>6.0801936951401037E-5</v>
      </c>
      <c r="FI131" s="276">
        <f>DU131*(1-EXP(-$AQ131))</f>
        <v>6.8735629976583335E-5</v>
      </c>
      <c r="FJ131" s="276">
        <f>DV131*(1-EXP(-$AR131))</f>
        <v>2.882110374474106E-5</v>
      </c>
      <c r="FK131" s="276">
        <f>DW131*(1-EXP(-$AR131))</f>
        <v>3.1888765851286567E-5</v>
      </c>
      <c r="FL131" s="276">
        <f>DX131*(1-EXP(-$AR131))</f>
        <v>3.4948650415647818E-5</v>
      </c>
      <c r="FM131" s="276">
        <f>DY131*(1-EXP(-$AR131))</f>
        <v>3.8000777156477107E-5</v>
      </c>
      <c r="FN131" s="276">
        <f>DZ131*(1-EXP(-$AR131))</f>
        <v>4.10451657424334E-5</v>
      </c>
      <c r="FO131" s="276">
        <f>EA131*(1-EXP(-$AS131))</f>
        <v>1.2062392165474189E-4</v>
      </c>
      <c r="FP131" s="276">
        <f>EB131*(1-EXP(-$AS131))</f>
        <v>1.2869285273771572E-4</v>
      </c>
      <c r="FQ131" s="276">
        <f>EC131*(1-EXP(-$AS131))</f>
        <v>1.3670327788658582E-4</v>
      </c>
      <c r="FR131" s="276">
        <f>ED131*(1-EXP(-$AS131))</f>
        <v>1.4465562131421136E-4</v>
      </c>
      <c r="FS131" s="277">
        <f>EE131*(1-EXP(-$AS131))</f>
        <v>1.5255030415758326E-4</v>
      </c>
      <c r="FT131" s="74">
        <f>SUM($EF131:EF131)</f>
        <v>0</v>
      </c>
      <c r="FU131" s="276">
        <f>SUM($EF131:EG131)</f>
        <v>8.1248439628632881E-6</v>
      </c>
      <c r="FV131" s="276">
        <f>SUM($EF131:EH131)</f>
        <v>3.2402333456126615E-5</v>
      </c>
      <c r="FW131" s="276">
        <f>SUM($EF131:EI131)</f>
        <v>7.2639542754656669E-5</v>
      </c>
      <c r="FX131" s="276">
        <f>SUM($EF131:EJ131)</f>
        <v>1.2864585042058675E-4</v>
      </c>
      <c r="FY131" s="276">
        <f>SUM($EF131:EK131)</f>
        <v>1.7420103724656767E-4</v>
      </c>
      <c r="FZ131" s="276">
        <f>SUM($EF131:EL131)</f>
        <v>2.2973597106870595E-4</v>
      </c>
      <c r="GA131" s="276">
        <f>SUM($EF131:EM131)</f>
        <v>2.951715865667136E-4</v>
      </c>
      <c r="GB131" s="276">
        <f>SUM($EF131:EN131)</f>
        <v>3.7042944482144029E-4</v>
      </c>
      <c r="GC131" s="276">
        <f>SUM($EF131:EO131)</f>
        <v>4.5543172835216174E-4</v>
      </c>
      <c r="GD131" s="276">
        <f>SUM($EF131:EP131)</f>
        <v>4.9025849628865897E-4</v>
      </c>
      <c r="GE131" s="276">
        <f>SUM($EF131:EQ131)</f>
        <v>5.2878636752453007E-4</v>
      </c>
      <c r="GF131" s="276">
        <f>SUM($EF131:ER131)</f>
        <v>5.710043969273939E-4</v>
      </c>
      <c r="GG131" s="276">
        <f>SUM($EF131:ES131)</f>
        <v>6.1690167173249395E-4</v>
      </c>
      <c r="GH131" s="276">
        <f>SUM($EF131:ET131)</f>
        <v>6.6646731144697901E-4</v>
      </c>
      <c r="GI131" s="276">
        <f>SUM($EF131:EU131)</f>
        <v>8.3220753162503085E-4</v>
      </c>
      <c r="GJ131" s="276">
        <f>SUM($EF131:EV131)</f>
        <v>1.0087120946185571E-3</v>
      </c>
      <c r="GK131" s="276">
        <f>SUM($EF131:EW131)</f>
        <v>1.195879465858583E-3</v>
      </c>
      <c r="GL131" s="276">
        <f>SUM($EF131:EX131)</f>
        <v>1.3936090685000633E-3</v>
      </c>
      <c r="GM131" s="276">
        <f>SUM($EF131:EY131)</f>
        <v>1.6018012743881592E-3</v>
      </c>
      <c r="GN131" s="74">
        <f>SUM($EZ131:EZ131)</f>
        <v>0</v>
      </c>
      <c r="GO131" s="276">
        <f>SUM($EZ131:FA131)</f>
        <v>8.8573015352335889E-6</v>
      </c>
      <c r="GP131" s="276">
        <f>SUM($EZ131:FB131)</f>
        <v>3.5308617090999713E-5</v>
      </c>
      <c r="GQ131" s="276">
        <f>SUM($EZ131:FC131)</f>
        <v>7.9114410344996021E-5</v>
      </c>
      <c r="GR131" s="276">
        <f>SUM($EZ131:FD131)</f>
        <v>1.4003840617782902E-4</v>
      </c>
      <c r="GS131" s="276">
        <f>SUM($EZ131:FE131)</f>
        <v>1.7671037023179588E-4</v>
      </c>
      <c r="GT131" s="276">
        <f>SUM($EZ131:FF131)</f>
        <v>2.2148085079054075E-4</v>
      </c>
      <c r="GU131" s="276">
        <f>SUM($EZ131:FG131)</f>
        <v>2.7429452969537547E-4</v>
      </c>
      <c r="GV131" s="276">
        <f>SUM($EZ131:FH131)</f>
        <v>3.3509646664677651E-4</v>
      </c>
      <c r="GW131" s="276">
        <f>SUM($EZ131:FI131)</f>
        <v>4.0383209662335983E-4</v>
      </c>
      <c r="GX131" s="276">
        <f>SUM($EZ131:FJ131)</f>
        <v>4.3265320036810087E-4</v>
      </c>
      <c r="GY131" s="276">
        <f>SUM($EZ131:FK131)</f>
        <v>4.6454196621938744E-4</v>
      </c>
      <c r="GZ131" s="276">
        <f>SUM($EZ131:FL131)</f>
        <v>4.9949061663503525E-4</v>
      </c>
      <c r="HA131" s="276">
        <f>SUM($EZ131:FM131)</f>
        <v>5.3749139379151239E-4</v>
      </c>
      <c r="HB131" s="276">
        <f>SUM($EZ131:FN131)</f>
        <v>5.7853655953394581E-4</v>
      </c>
      <c r="HC131" s="276">
        <f>SUM($EZ131:FO131)</f>
        <v>6.9916048118868774E-4</v>
      </c>
      <c r="HD131" s="276">
        <f>SUM($EZ131:FP131)</f>
        <v>8.2785333392640349E-4</v>
      </c>
      <c r="HE131" s="276">
        <f>SUM($EZ131:FQ131)</f>
        <v>9.6455661181298925E-4</v>
      </c>
      <c r="HF131" s="276">
        <f>SUM($EZ131:FR131)</f>
        <v>1.1092122331272005E-3</v>
      </c>
      <c r="HG131" s="277">
        <f>SUM($EZ131:FS131)</f>
        <v>1.2617625372847838E-3</v>
      </c>
      <c r="HH131" s="74">
        <f>BD131-FT131</f>
        <v>0</v>
      </c>
      <c r="HI131" s="276">
        <f>BE131+$AU131-EG131</f>
        <v>1.3523751560371366E-3</v>
      </c>
      <c r="HJ131" s="276">
        <f>BF131+$AU131-EH131</f>
        <v>2.6885976665438731E-3</v>
      </c>
      <c r="HK131" s="276">
        <f>BG131+$AU131-EI131</f>
        <v>4.0088604572453427E-3</v>
      </c>
      <c r="HL131" s="276">
        <f>BH131+$AU131-EJ131</f>
        <v>5.3133541495794124E-3</v>
      </c>
      <c r="HM131" s="276">
        <f>BI131+$AV131-EK131</f>
        <v>6.3570980853567566E-3</v>
      </c>
      <c r="HN131" s="276">
        <f>BJ131+$AV131-EL131</f>
        <v>7.6067774372489041E-3</v>
      </c>
      <c r="HO131" s="276">
        <f>BK131+$AV131-EM131</f>
        <v>8.8465561074651828E-3</v>
      </c>
      <c r="HP131" s="276">
        <f>BL131+$AV131-EN131</f>
        <v>1.0076512534924743E-2</v>
      </c>
      <c r="HQ131" s="276">
        <f>BM131+$AV131-EO131</f>
        <v>1.1296724537108307E-2</v>
      </c>
      <c r="HR131" s="276">
        <f>BN131+$AW131-EP131</f>
        <v>1.2385044969611363E-2</v>
      </c>
      <c r="HS131" s="276">
        <f>BO131+$AW131-EQ131</f>
        <v>1.3632874241232634E-2</v>
      </c>
      <c r="HT131" s="276">
        <f>BP131+$AW131-ER131</f>
        <v>1.4877013354686913E-2</v>
      </c>
      <c r="HU131" s="276">
        <f>BQ131+$AW131-ES131</f>
        <v>1.6117473222738956E-2</v>
      </c>
      <c r="HV131" s="276">
        <f>BR131+$AW131-ET131</f>
        <v>1.7354264725881613E-2</v>
      </c>
      <c r="HW131" s="276">
        <f>BS131+$AX131-EU131</f>
        <v>1.8058932283274851E-2</v>
      </c>
      <c r="HX131" s="276">
        <f>BT131+$AX131-EV131</f>
        <v>1.9189366228088846E-2</v>
      </c>
      <c r="HY131" s="276">
        <f>BU131+$AX131-EW131</f>
        <v>2.0309137364656341E-2</v>
      </c>
      <c r="HZ131" s="276">
        <f>BV131+$AX131-EX131</f>
        <v>2.1418346269822384E-2</v>
      </c>
      <c r="IA131" s="277">
        <f>BW131+$AX131-EY131</f>
        <v>2.2517092571741809E-2</v>
      </c>
      <c r="IB131" s="276">
        <f>BX131+AY131-EZ131</f>
        <v>0</v>
      </c>
      <c r="IC131" s="276">
        <f>BY131+$AZ131-FA131</f>
        <v>1.2922855556076237E-3</v>
      </c>
      <c r="ID131" s="276">
        <f>BZ131+$AZ131-FB131</f>
        <v>2.5669770971947148E-3</v>
      </c>
      <c r="IE131" s="276">
        <f>CA131+$AZ131-FC131</f>
        <v>3.8243141610835758E-3</v>
      </c>
      <c r="IF131" s="276">
        <f>CB131+$AZ131-FD131</f>
        <v>5.0645330223936004E-3</v>
      </c>
      <c r="IG131" s="276">
        <f>CC131+$BA131-FE131</f>
        <v>5.9432053773287655E-3</v>
      </c>
      <c r="IH131" s="276">
        <f>CD131+$BA131-FF131</f>
        <v>7.1207206110557343E-3</v>
      </c>
      <c r="II131" s="276">
        <f>CE131+$BA131-FG131</f>
        <v>8.2901926464366144E-3</v>
      </c>
      <c r="IJ131" s="276">
        <f>CF131+$BA131-FH131</f>
        <v>9.4516764237709272E-3</v>
      </c>
      <c r="IK131" s="276">
        <f>CG131+$BA131-FI131</f>
        <v>1.0605226508080058E-2</v>
      </c>
      <c r="IL131" s="276">
        <f>CH131+$BB131-FJ131</f>
        <v>1.1958354239434877E-2</v>
      </c>
      <c r="IM131" s="276">
        <f>CI131+$BB131-FK131</f>
        <v>1.3165251187869306E-2</v>
      </c>
      <c r="IN131" s="276">
        <f>CJ131+$BB131-FL131</f>
        <v>1.4369088251739373E-2</v>
      </c>
      <c r="IO131" s="276">
        <f>CK131+$BB131-FM131</f>
        <v>1.556987318886861E-2</v>
      </c>
      <c r="IP131" s="276">
        <f>CL131+$BB131-FN131</f>
        <v>1.6767613737411889E-2</v>
      </c>
      <c r="IQ131" s="276">
        <f>CM131+$BC131-FO131</f>
        <v>1.7132131004319772E-2</v>
      </c>
      <c r="IR131" s="276">
        <f>CN131+$BC131-FP131</f>
        <v>1.823690045141475E-2</v>
      </c>
      <c r="IS131" s="276">
        <f>CO131+$BC131-FQ131</f>
        <v>1.9333659473360857E-2</v>
      </c>
      <c r="IT131" s="276">
        <f>CP131+$BC131-FR131</f>
        <v>2.0422466151879339E-2</v>
      </c>
      <c r="IU131" s="277">
        <f>CQ131+$BC131-FS131</f>
        <v>2.1503378147554451E-2</v>
      </c>
      <c r="IV131" s="74">
        <f>100000*(1.5*(HH131/F131)+(HI131/G131)+(HJ131/G131)+(HK131/G131)+0.5*(HL131/G131))/5</f>
        <v>0.16863301865830932</v>
      </c>
      <c r="IW131" s="275">
        <f>100000*(0.5*HL131/G131 + HM131/H131+HN131/H131+HO131/H131+HP131/H131+0.5*HQ131/H131)/5</f>
        <v>0.67450379127867277</v>
      </c>
      <c r="IX131" s="275">
        <f>100000*(0.5*HQ131/H131 + HR131/I131+HS131/I131+HT131/I131+HU131/I131+0.5*HV131/I131)/5</f>
        <v>1.187011418433384</v>
      </c>
      <c r="IY131" s="275">
        <f>100000*(0.5*HV131/I131 + HW131/J131+HX131/J131+HY131/J131+HZ131/J131+0.5*IA131/J131)/5</f>
        <v>1.6864865931226252</v>
      </c>
      <c r="IZ131" s="275">
        <f>AVERAGE(IV131:IX131)</f>
        <v>0.6767160761234553</v>
      </c>
      <c r="JA131" s="275">
        <f>AVERAGE(IV131:IY131)</f>
        <v>0.92915870537324774</v>
      </c>
      <c r="JB131" s="74">
        <f>100000*(1.5*(IB131/K131)+(IC131/L131)+(ID131/L131)+(IE131/L131)+0.5*(IF131/L131))/5</f>
        <v>0.1682451140494518</v>
      </c>
      <c r="JC131" s="275">
        <f>100000*(0.5*IF131/L131 + IG131/M131+IH131/M131+II131/M131+IJ131/M131+0.5*IK131/M131)/5</f>
        <v>0.67474060529769608</v>
      </c>
      <c r="JD131" s="275">
        <f>100000*(0.5*IK131/M131 + IL131/N131+IM131/N131+IN131/N131+IO131/N131+0.5*IP131/N131)/5</f>
        <v>1.1904613138049656</v>
      </c>
      <c r="JE131" s="275">
        <f>100000*(0.5*IP131/N131 + IQ131/O131+IR131/O131+IS131/O131+IT131/O131+0.5*IU131/O131)/5</f>
        <v>1.699918386163731</v>
      </c>
      <c r="JF131" s="275">
        <f>AVERAGE(JB131:JD131)</f>
        <v>0.67781567771737128</v>
      </c>
      <c r="JG131" s="275">
        <f>AVERAGE(JB131:JE131)</f>
        <v>0.93334135482896119</v>
      </c>
      <c r="JH131" s="524">
        <f>0.5*(SUM(BD131:BR131)+SUM(HH131:HV131))</f>
        <v>0.12304683172995606</v>
      </c>
      <c r="JI131" s="525">
        <f>0.5*(SUM(BD131:BW131)+SUM(HH131:IA131))</f>
        <v>0.22174002715949209</v>
      </c>
      <c r="JJ131" s="524">
        <f>0.5*(SUM(BX131:CL131) +SUM(IB131:IP131))</f>
        <v>0.11752361600232836</v>
      </c>
      <c r="JK131" s="525">
        <f>0.5*(SUM(BX131:CQ131) +SUM(IB131:IU131))</f>
        <v>0.21141010847015118</v>
      </c>
      <c r="JL131" s="524">
        <f>JH131+JJ131</f>
        <v>0.24057044773228442</v>
      </c>
      <c r="JM131" s="525">
        <f>JI131+JK131</f>
        <v>0.43315013562964327</v>
      </c>
      <c r="JN131" s="7">
        <f>GH131+HB131</f>
        <v>1.2450038709809247E-3</v>
      </c>
      <c r="JO131" s="7">
        <f>GM131+HG131</f>
        <v>2.8635638116729428E-3</v>
      </c>
    </row>
    <row r="132" spans="1:275" s="3" customFormat="1" ht="13.5" customHeight="1" x14ac:dyDescent="0.2">
      <c r="A132" s="3" t="str">
        <f>'2021 estimates'!B132</f>
        <v>Moldova</v>
      </c>
      <c r="B132" s="3" t="str">
        <f>VLOOKUP(A132,'2021 estimates'!$B$4:$C$218,2)</f>
        <v>EUR</v>
      </c>
      <c r="C132" s="371" t="str">
        <f>VLOOKUP(A132,'2021 estimates'!$B$4:$F$218,4,FALSE)</f>
        <v>Europe &amp; Central Asia</v>
      </c>
      <c r="D132" s="695">
        <f>'2021 estimates'!Q132</f>
        <v>12.353641024653699</v>
      </c>
      <c r="E132" s="4">
        <f>'2021 estimates'!R132</f>
        <v>3.7609859121620395</v>
      </c>
      <c r="F132" s="47">
        <f>1000*'2021 estimates'!G132/5</f>
        <v>20135.2</v>
      </c>
      <c r="G132" s="47">
        <f t="shared" si="279"/>
        <v>20135.2</v>
      </c>
      <c r="H132" s="47">
        <f>1000*'2021 estimates'!H132/5</f>
        <v>22707.4</v>
      </c>
      <c r="I132" s="47">
        <f>1000*'2021 estimates'!I132/5</f>
        <v>22562.799999999999</v>
      </c>
      <c r="J132" s="47">
        <f>1000*'2021 estimates'!J132/5</f>
        <v>20885</v>
      </c>
      <c r="K132" s="47">
        <f>1000*'2021 estimates'!K132/5</f>
        <v>19206.400000000001</v>
      </c>
      <c r="L132" s="73">
        <f t="shared" si="280"/>
        <v>19206.400000000001</v>
      </c>
      <c r="M132" s="47">
        <f>1000*'2021 estimates'!L132/5</f>
        <v>21286.400000000001</v>
      </c>
      <c r="N132" s="47">
        <f>1000*'2021 estimates'!M132/5</f>
        <v>21358.6</v>
      </c>
      <c r="O132" s="47">
        <f>1000*'2021 estimates'!N132/5</f>
        <v>19526.400000000001</v>
      </c>
      <c r="P132" s="22">
        <v>0</v>
      </c>
      <c r="Q132" s="124">
        <f>IF('2021 estimates'!AD132&lt;&gt;"",'2021 estimates'!AD132*5/4,IF('2021 estimates'!AL132&lt;&gt;"",'2021 estimates'!AL132*15/14,'2021 estimates'!AN132*15/14))/100000</f>
        <v>1.0607142857142857E-4</v>
      </c>
      <c r="R132" s="124">
        <f>IF('2021 estimates'!AE132&lt;&gt;"",'2021 estimates'!AE132,IF('2021 estimates'!AL132&lt;&gt;"",'2021 estimates'!AL132*15/14,'2021 estimates'!AN132*15/14))/100000</f>
        <v>1.0607142857142857E-4</v>
      </c>
      <c r="S132" s="124">
        <f>IF('2021 estimates'!AF132&lt;&gt;"",'2021 estimates'!AF132,IF('2021 estimates'!AL132&lt;&gt;"",'2021 estimates'!AL132*15/14,'2021 estimates'!AN132*15/14))/100000</f>
        <v>1.0607142857142857E-4</v>
      </c>
      <c r="T132" s="124">
        <f>IF('2021 estimates'!AG132&lt;&gt;"",'2021 estimates'!AG132,'2021 estimates'!$AP132)/100000</f>
        <v>7.5093914799713202E-5</v>
      </c>
      <c r="U132" s="22">
        <v>0</v>
      </c>
      <c r="V132" s="124">
        <f>IF('2021 estimates'!AH132&lt;&gt;"",'2021 estimates'!AH132*5/4,IF('2021 estimates'!AM132&lt;&gt;"",'2021 estimates'!AM132*15/14,'2021 estimates'!AN132*15/14))/100000</f>
        <v>1.1057142857142859E-4</v>
      </c>
      <c r="W132" s="124">
        <f>IF('2021 estimates'!AI132&lt;&gt;"",'2021 estimates'!AI132,IF('2021 estimates'!AM132&lt;&gt;"",'2021 estimates'!AM132*15/14,'2021 estimates'!AN132*15/14))/100000</f>
        <v>1.1057142857142859E-4</v>
      </c>
      <c r="X132" s="124">
        <f>IF('2021 estimates'!AJ132&lt;&gt;"",'2021 estimates'!AJ132,IF('2021 estimates'!AM132&lt;&gt;"",'2021 estimates'!AM132*15/14,'2021 estimates'!AN132*15/14))/100000</f>
        <v>1.1057142857142859E-4</v>
      </c>
      <c r="Y132" s="124">
        <f>IF('2021 estimates'!AK132&lt;&gt;"",'2021 estimates'!AK132,'2021 estimates'!$AQ132)/100000</f>
        <v>7.8279717245761645E-5</v>
      </c>
      <c r="Z132" s="81">
        <f>VLOOKUP($A132,'Mortality-WHO Global Health Obs'!$B$3:$Q$218,7,FALSE)</f>
        <v>1.52E-2</v>
      </c>
      <c r="AA132" s="82">
        <f>VLOOKUP($A132,'Mortality-WHO Global Health Obs'!$B$3:$Q$218,9,FALSE)</f>
        <v>5.6999999999999998E-4</v>
      </c>
      <c r="AB132" s="82">
        <f>VLOOKUP($A132,'Mortality-WHO Global Health Obs'!$B$3:$Q$218,11,FALSE)</f>
        <v>2.0000000000000001E-4</v>
      </c>
      <c r="AC132" s="82">
        <f>VLOOKUP($A132,'Mortality-WHO Global Health Obs'!$B$3:$Q$218,13,FALSE)</f>
        <v>2.7999999999999998E-4</v>
      </c>
      <c r="AD132" s="82">
        <f>VLOOKUP($A132,'Mortality-WHO Global Health Obs'!$B$3:$Q$218,15,FALSE)</f>
        <v>6.7000000000000002E-4</v>
      </c>
      <c r="AE132" s="81">
        <f>VLOOKUP($A132,'Mortality-WHO Global Health Obs'!$B$3:$Q$218,8,FALSE)</f>
        <v>1.295E-2</v>
      </c>
      <c r="AF132" s="82">
        <f>VLOOKUP($A132,'Mortality-WHO Global Health Obs'!$B$3:$Q$218,10,FALSE)</f>
        <v>5.1999999999999995E-4</v>
      </c>
      <c r="AG132" s="82">
        <f>VLOOKUP($A132,'Mortality-WHO Global Health Obs'!$B$3:$Q$218,12,FALSE)</f>
        <v>1.6000000000000001E-4</v>
      </c>
      <c r="AH132" s="82">
        <f>VLOOKUP($A132,'Mortality-WHO Global Health Obs'!$B$3:$Q$218,14,FALSE)</f>
        <v>2.1000000000000001E-4</v>
      </c>
      <c r="AI132" s="82">
        <f>VLOOKUP($A132,'Mortality-WHO Global Health Obs'!$B$3:$Q$218,16,FALSE)</f>
        <v>2.3000000000000001E-4</v>
      </c>
      <c r="AJ132" s="81">
        <f t="shared" si="849"/>
        <v>5.7166985864862997E-2</v>
      </c>
      <c r="AK132" s="82">
        <f t="shared" si="849"/>
        <v>2.1437619699323624E-3</v>
      </c>
      <c r="AL132" s="82">
        <f t="shared" si="849"/>
        <v>7.5219718243240796E-4</v>
      </c>
      <c r="AM132" s="82">
        <f t="shared" si="849"/>
        <v>1.0530760554053711E-3</v>
      </c>
      <c r="AN132" s="82">
        <f t="shared" si="849"/>
        <v>2.5198605611485665E-3</v>
      </c>
      <c r="AO132" s="81">
        <f t="shared" si="848"/>
        <v>4.8704767562498412E-2</v>
      </c>
      <c r="AP132" s="82">
        <f t="shared" si="848"/>
        <v>1.9557126743242606E-3</v>
      </c>
      <c r="AQ132" s="82">
        <f t="shared" si="848"/>
        <v>6.0175774594592641E-4</v>
      </c>
      <c r="AR132" s="82">
        <f t="shared" si="848"/>
        <v>7.8980704155402835E-4</v>
      </c>
      <c r="AS132" s="82">
        <f t="shared" si="848"/>
        <v>8.6502675979726912E-4</v>
      </c>
      <c r="AT132" s="272">
        <f t="shared" si="258"/>
        <v>0</v>
      </c>
      <c r="AU132" s="266">
        <f t="shared" si="248"/>
        <v>2.1357694285714288</v>
      </c>
      <c r="AV132" s="266">
        <f t="shared" si="249"/>
        <v>2.4086063571428573</v>
      </c>
      <c r="AW132" s="266">
        <f t="shared" si="250"/>
        <v>2.3932684285714285</v>
      </c>
      <c r="AX132" s="266">
        <f t="shared" si="251"/>
        <v>1.5683364105920101</v>
      </c>
      <c r="AY132" s="272">
        <f t="shared" si="259"/>
        <v>0</v>
      </c>
      <c r="AZ132" s="266">
        <f t="shared" si="252"/>
        <v>2.123679085714286</v>
      </c>
      <c r="BA132" s="266">
        <f t="shared" si="253"/>
        <v>2.3536676571428576</v>
      </c>
      <c r="BB132" s="266">
        <f t="shared" si="254"/>
        <v>2.3616509142857143</v>
      </c>
      <c r="BC132" s="266">
        <f t="shared" si="255"/>
        <v>1.5285210708276402</v>
      </c>
      <c r="BD132" s="74">
        <f t="shared" si="260"/>
        <v>0</v>
      </c>
      <c r="BE132" s="515">
        <f t="shared" si="282"/>
        <v>0</v>
      </c>
      <c r="BF132" s="515">
        <f t="shared" si="283"/>
        <v>2.133482590027227</v>
      </c>
      <c r="BG132" s="515">
        <f t="shared" si="284"/>
        <v>4.2623964001524763</v>
      </c>
      <c r="BH132" s="515">
        <f t="shared" si="285"/>
        <v>6.3867512142614435</v>
      </c>
      <c r="BI132" s="515">
        <f t="shared" si="286"/>
        <v>9.5932390924014666</v>
      </c>
      <c r="BJ132" s="515">
        <f t="shared" si="287"/>
        <v>11.993726622533107</v>
      </c>
      <c r="BK132" s="515">
        <f t="shared" si="288"/>
        <v>14.392409191636524</v>
      </c>
      <c r="BL132" s="515">
        <f t="shared" si="289"/>
        <v>16.789288156887821</v>
      </c>
      <c r="BM132" s="515">
        <f t="shared" si="290"/>
        <v>19.184364874442618</v>
      </c>
      <c r="BN132" s="515">
        <f t="shared" si="291"/>
        <v>21.440234970681509</v>
      </c>
      <c r="BO132" s="515">
        <f t="shared" si="292"/>
        <v>23.809677601735178</v>
      </c>
      <c r="BP132" s="515">
        <f t="shared" si="293"/>
        <v>26.17662634284779</v>
      </c>
      <c r="BQ132" s="515">
        <f t="shared" si="294"/>
        <v>28.541083818892787</v>
      </c>
      <c r="BR132" s="515">
        <f t="shared" si="295"/>
        <v>30.903052651980875</v>
      </c>
      <c r="BS132" s="515">
        <f t="shared" si="296"/>
        <v>30.789088814892366</v>
      </c>
      <c r="BT132" s="515">
        <f t="shared" si="297"/>
        <v>32.277965176499613</v>
      </c>
      <c r="BU132" s="515">
        <f t="shared" si="298"/>
        <v>33.763094500271961</v>
      </c>
      <c r="BV132" s="515">
        <f t="shared" si="299"/>
        <v>35.244486216335979</v>
      </c>
      <c r="BW132" s="516">
        <f t="shared" si="300"/>
        <v>36.722149731085551</v>
      </c>
      <c r="BX132" s="515">
        <v>0</v>
      </c>
      <c r="BY132" s="515">
        <f t="shared" si="301"/>
        <v>0</v>
      </c>
      <c r="BZ132" s="515">
        <f t="shared" si="302"/>
        <v>2.1216044620074141</v>
      </c>
      <c r="CA132" s="515">
        <f t="shared" si="303"/>
        <v>4.239063730004025</v>
      </c>
      <c r="CB132" s="515">
        <f t="shared" si="304"/>
        <v>6.3523859028761693</v>
      </c>
      <c r="CC132" s="515">
        <f t="shared" si="305"/>
        <v>9.377944673715934</v>
      </c>
      <c r="CD132" s="515">
        <f t="shared" si="306"/>
        <v>11.725262821763039</v>
      </c>
      <c r="CE132" s="515">
        <f t="shared" si="307"/>
        <v>14.071168877843608</v>
      </c>
      <c r="CF132" s="515">
        <f t="shared" si="308"/>
        <v>16.415663691439303</v>
      </c>
      <c r="CG132" s="515">
        <f t="shared" si="309"/>
        <v>18.758748111520756</v>
      </c>
      <c r="CH132" s="515">
        <f t="shared" si="310"/>
        <v>21.171992182824788</v>
      </c>
      <c r="CI132" s="515">
        <f t="shared" si="311"/>
        <v>23.515995654294549</v>
      </c>
      <c r="CJ132" s="515">
        <f t="shared" si="312"/>
        <v>25.858148546213698</v>
      </c>
      <c r="CK132" s="515">
        <f t="shared" si="313"/>
        <v>28.198452319605952</v>
      </c>
      <c r="CL132" s="515">
        <f t="shared" si="314"/>
        <v>30.536908434341559</v>
      </c>
      <c r="CM132" s="515">
        <f t="shared" si="315"/>
        <v>30.053536687452006</v>
      </c>
      <c r="CN132" s="515">
        <f t="shared" si="316"/>
        <v>31.555411065716505</v>
      </c>
      <c r="CO132" s="515">
        <f t="shared" si="317"/>
        <v>33.055986844196717</v>
      </c>
      <c r="CP132" s="515">
        <f t="shared" si="318"/>
        <v>34.55526514573048</v>
      </c>
      <c r="CQ132" s="516">
        <f t="shared" si="319"/>
        <v>36.05324709218479</v>
      </c>
      <c r="CR132" s="515">
        <f t="shared" si="320"/>
        <v>0</v>
      </c>
      <c r="CS132" s="515">
        <f t="shared" si="321"/>
        <v>1.0678847142857144</v>
      </c>
      <c r="CT132" s="515">
        <f t="shared" si="322"/>
        <v>3.2013673043129414</v>
      </c>
      <c r="CU132" s="515">
        <f t="shared" si="323"/>
        <v>5.3302811144381907</v>
      </c>
      <c r="CV132" s="515">
        <f t="shared" si="324"/>
        <v>7.454635928547158</v>
      </c>
      <c r="CW132" s="515">
        <f t="shared" si="325"/>
        <v>10.797542270972896</v>
      </c>
      <c r="CX132" s="515">
        <f t="shared" si="326"/>
        <v>13.198029801104536</v>
      </c>
      <c r="CY132" s="515">
        <f t="shared" si="327"/>
        <v>15.596712370207953</v>
      </c>
      <c r="CZ132" s="515">
        <f t="shared" si="328"/>
        <v>17.99359133545925</v>
      </c>
      <c r="DA132" s="515">
        <f t="shared" si="329"/>
        <v>20.388668053014047</v>
      </c>
      <c r="DB132" s="515">
        <f t="shared" si="330"/>
        <v>22.636869184967225</v>
      </c>
      <c r="DC132" s="515">
        <f t="shared" si="331"/>
        <v>25.006311816020894</v>
      </c>
      <c r="DD132" s="515">
        <f t="shared" si="332"/>
        <v>27.373260557133506</v>
      </c>
      <c r="DE132" s="515">
        <f t="shared" si="333"/>
        <v>29.737718033178503</v>
      </c>
      <c r="DF132" s="515">
        <f t="shared" si="334"/>
        <v>32.099686866266588</v>
      </c>
      <c r="DG132" s="515">
        <f t="shared" si="335"/>
        <v>31.573257020188372</v>
      </c>
      <c r="DH132" s="515">
        <f t="shared" si="336"/>
        <v>33.062133381795618</v>
      </c>
      <c r="DI132" s="515">
        <f t="shared" si="337"/>
        <v>34.547262705567967</v>
      </c>
      <c r="DJ132" s="515">
        <f t="shared" si="338"/>
        <v>36.028654421631984</v>
      </c>
      <c r="DK132" s="516">
        <f t="shared" si="339"/>
        <v>37.506317936381556</v>
      </c>
      <c r="DL132" s="515">
        <f t="shared" si="340"/>
        <v>0</v>
      </c>
      <c r="DM132" s="515">
        <f t="shared" si="341"/>
        <v>1.061839542857143</v>
      </c>
      <c r="DN132" s="515">
        <f t="shared" si="342"/>
        <v>3.1834440048645574</v>
      </c>
      <c r="DO132" s="515">
        <f t="shared" si="343"/>
        <v>5.3009032728611682</v>
      </c>
      <c r="DP132" s="515">
        <f t="shared" si="344"/>
        <v>7.4142254457333125</v>
      </c>
      <c r="DQ132" s="515">
        <f t="shared" si="345"/>
        <v>10.554778502287363</v>
      </c>
      <c r="DR132" s="515">
        <f t="shared" si="346"/>
        <v>12.902096650334467</v>
      </c>
      <c r="DS132" s="515">
        <f t="shared" si="347"/>
        <v>15.248002706415036</v>
      </c>
      <c r="DT132" s="515">
        <f t="shared" si="348"/>
        <v>17.592497520010731</v>
      </c>
      <c r="DU132" s="515">
        <f t="shared" si="349"/>
        <v>19.935581940092185</v>
      </c>
      <c r="DV132" s="515">
        <f t="shared" si="350"/>
        <v>22.352817639967643</v>
      </c>
      <c r="DW132" s="515">
        <f t="shared" si="351"/>
        <v>24.696821111437405</v>
      </c>
      <c r="DX132" s="515">
        <f t="shared" si="352"/>
        <v>27.038974003356554</v>
      </c>
      <c r="DY132" s="515">
        <f t="shared" si="353"/>
        <v>29.379277776748808</v>
      </c>
      <c r="DZ132" s="515">
        <f t="shared" si="354"/>
        <v>31.717733891484414</v>
      </c>
      <c r="EA132" s="515">
        <f t="shared" si="355"/>
        <v>30.817797222865828</v>
      </c>
      <c r="EB132" s="515">
        <f t="shared" si="356"/>
        <v>32.319671601130324</v>
      </c>
      <c r="EC132" s="515">
        <f t="shared" si="357"/>
        <v>33.820247379610535</v>
      </c>
      <c r="ED132" s="515">
        <f t="shared" si="358"/>
        <v>35.319525681144299</v>
      </c>
      <c r="EE132" s="516">
        <f t="shared" si="359"/>
        <v>36.817507627598609</v>
      </c>
      <c r="EF132" s="276">
        <f t="shared" si="360"/>
        <v>0</v>
      </c>
      <c r="EG132" s="276">
        <f t="shared" si="361"/>
        <v>2.28683854420171E-3</v>
      </c>
      <c r="EH132" s="276">
        <f t="shared" si="362"/>
        <v>6.8556184461792099E-3</v>
      </c>
      <c r="EI132" s="276">
        <f t="shared" si="363"/>
        <v>1.141461446246189E-2</v>
      </c>
      <c r="EJ132" s="276">
        <f t="shared" si="364"/>
        <v>1.5963847544905901E-2</v>
      </c>
      <c r="EK132" s="276">
        <f t="shared" si="365"/>
        <v>8.1188270112157873E-3</v>
      </c>
      <c r="EL132" s="276">
        <f t="shared" si="366"/>
        <v>9.9237880394409065E-3</v>
      </c>
      <c r="EM132" s="276">
        <f t="shared" si="367"/>
        <v>1.1727391891562208E-2</v>
      </c>
      <c r="EN132" s="276">
        <f t="shared" si="368"/>
        <v>1.3529639588059883E-2</v>
      </c>
      <c r="EO132" s="276">
        <f t="shared" si="369"/>
        <v>1.5330532148646808E-2</v>
      </c>
      <c r="EP132" s="276">
        <f t="shared" si="370"/>
        <v>2.3825797517759543E-2</v>
      </c>
      <c r="EQ132" s="276">
        <f t="shared" si="371"/>
        <v>2.6319687458817392E-2</v>
      </c>
      <c r="ER132" s="276">
        <f t="shared" si="372"/>
        <v>2.8810952526431757E-2</v>
      </c>
      <c r="ES132" s="276">
        <f t="shared" si="373"/>
        <v>3.129959548333907E-2</v>
      </c>
      <c r="ET132" s="276">
        <f t="shared" si="374"/>
        <v>3.3785619089367919E-2</v>
      </c>
      <c r="EU132" s="276">
        <f t="shared" si="375"/>
        <v>7.9460048984767162E-2</v>
      </c>
      <c r="EV132" s="276">
        <f t="shared" si="376"/>
        <v>8.3207086819664183E-2</v>
      </c>
      <c r="EW132" s="276">
        <f t="shared" si="377"/>
        <v>8.6944694527991792E-2</v>
      </c>
      <c r="EX132" s="276">
        <f t="shared" si="378"/>
        <v>9.0672895842439927E-2</v>
      </c>
      <c r="EY132" s="277">
        <f t="shared" si="379"/>
        <v>9.4391714435970747E-2</v>
      </c>
      <c r="EZ132" s="276">
        <f t="shared" si="380"/>
        <v>0</v>
      </c>
      <c r="FA132" s="276">
        <f t="shared" si="381"/>
        <v>2.0746237068716522E-3</v>
      </c>
      <c r="FB132" s="276">
        <f t="shared" si="382"/>
        <v>6.2198177176746852E-3</v>
      </c>
      <c r="FC132" s="276">
        <f t="shared" si="383"/>
        <v>1.0356912842141977E-2</v>
      </c>
      <c r="FD132" s="276">
        <f t="shared" si="384"/>
        <v>1.4485924903889918E-2</v>
      </c>
      <c r="FE132" s="276">
        <f t="shared" si="385"/>
        <v>6.3495090957517361E-3</v>
      </c>
      <c r="FF132" s="276">
        <f t="shared" si="386"/>
        <v>7.761601062287864E-3</v>
      </c>
      <c r="FG132" s="276">
        <f t="shared" si="387"/>
        <v>9.1728435471618609E-3</v>
      </c>
      <c r="FH132" s="276">
        <f t="shared" si="388"/>
        <v>1.0583237061402122E-2</v>
      </c>
      <c r="FI132" s="276">
        <f t="shared" si="389"/>
        <v>1.1992782115729621E-2</v>
      </c>
      <c r="FJ132" s="276">
        <f t="shared" si="390"/>
        <v>1.7647442815952166E-2</v>
      </c>
      <c r="FK132" s="276">
        <f t="shared" si="391"/>
        <v>1.9498022366567416E-2</v>
      </c>
      <c r="FL132" s="276">
        <f t="shared" si="392"/>
        <v>2.1347140893461999E-2</v>
      </c>
      <c r="FM132" s="276">
        <f t="shared" si="393"/>
        <v>2.319479955010716E-2</v>
      </c>
      <c r="FN132" s="276">
        <f t="shared" si="394"/>
        <v>2.5040999489063492E-2</v>
      </c>
      <c r="FO132" s="276">
        <f t="shared" si="395"/>
        <v>2.6646692563140045E-2</v>
      </c>
      <c r="FP132" s="276">
        <f t="shared" si="396"/>
        <v>2.7945292347435386E-2</v>
      </c>
      <c r="FQ132" s="276">
        <f t="shared" si="397"/>
        <v>2.9242769293879464E-2</v>
      </c>
      <c r="FR132" s="276">
        <f t="shared" si="398"/>
        <v>3.0539124373337081E-2</v>
      </c>
      <c r="FS132" s="277">
        <f t="shared" si="399"/>
        <v>3.1834358555833601E-2</v>
      </c>
      <c r="FT132" s="74">
        <f>SUM($EF132:EF132)</f>
        <v>0</v>
      </c>
      <c r="FU132" s="276">
        <f>SUM($EF132:EG132)</f>
        <v>2.28683854420171E-3</v>
      </c>
      <c r="FV132" s="276">
        <f>SUM($EF132:EH132)</f>
        <v>9.1424569903809198E-3</v>
      </c>
      <c r="FW132" s="276">
        <f>SUM($EF132:EI132)</f>
        <v>2.0557071452842808E-2</v>
      </c>
      <c r="FX132" s="276">
        <f>SUM($EF132:EJ132)</f>
        <v>3.6520918997748709E-2</v>
      </c>
      <c r="FY132" s="276">
        <f>SUM($EF132:EK132)</f>
        <v>4.4639746008964497E-2</v>
      </c>
      <c r="FZ132" s="276">
        <f>SUM($EF132:EL132)</f>
        <v>5.4563534048405402E-2</v>
      </c>
      <c r="GA132" s="276">
        <f>SUM($EF132:EM132)</f>
        <v>6.6290925939967604E-2</v>
      </c>
      <c r="GB132" s="276">
        <f>SUM($EF132:EN132)</f>
        <v>7.9820565528027493E-2</v>
      </c>
      <c r="GC132" s="276">
        <f>SUM($EF132:EO132)</f>
        <v>9.5151097676674304E-2</v>
      </c>
      <c r="GD132" s="276">
        <f>SUM($EF132:EP132)</f>
        <v>0.11897689519443384</v>
      </c>
      <c r="GE132" s="276">
        <f>SUM($EF132:EQ132)</f>
        <v>0.14529658265325124</v>
      </c>
      <c r="GF132" s="276">
        <f>SUM($EF132:ER132)</f>
        <v>0.174107535179683</v>
      </c>
      <c r="GG132" s="276">
        <f>SUM($EF132:ES132)</f>
        <v>0.20540713066302208</v>
      </c>
      <c r="GH132" s="276">
        <f>SUM($EF132:ET132)</f>
        <v>0.23919274975238999</v>
      </c>
      <c r="GI132" s="276">
        <f>SUM($EF132:EU132)</f>
        <v>0.31865279873715713</v>
      </c>
      <c r="GJ132" s="276">
        <f>SUM($EF132:EV132)</f>
        <v>0.40185988555682128</v>
      </c>
      <c r="GK132" s="276">
        <f>SUM($EF132:EW132)</f>
        <v>0.48880458008481309</v>
      </c>
      <c r="GL132" s="276">
        <f>SUM($EF132:EX132)</f>
        <v>0.57947747592725296</v>
      </c>
      <c r="GM132" s="276">
        <f>SUM($EF132:EY132)</f>
        <v>0.67386919036322368</v>
      </c>
      <c r="GN132" s="74">
        <f>SUM($EZ132:EZ132)</f>
        <v>0</v>
      </c>
      <c r="GO132" s="276">
        <f>SUM($EZ132:FA132)</f>
        <v>2.0746237068716522E-3</v>
      </c>
      <c r="GP132" s="276">
        <f>SUM($EZ132:FB132)</f>
        <v>8.2944414245463369E-3</v>
      </c>
      <c r="GQ132" s="276">
        <f>SUM($EZ132:FC132)</f>
        <v>1.8651354266688312E-2</v>
      </c>
      <c r="GR132" s="276">
        <f>SUM($EZ132:FD132)</f>
        <v>3.3137279170578231E-2</v>
      </c>
      <c r="GS132" s="276">
        <f>SUM($EZ132:FE132)</f>
        <v>3.9486788266329967E-2</v>
      </c>
      <c r="GT132" s="276">
        <f>SUM($EZ132:FF132)</f>
        <v>4.7248389328617829E-2</v>
      </c>
      <c r="GU132" s="276">
        <f>SUM($EZ132:FG132)</f>
        <v>5.6421232875779687E-2</v>
      </c>
      <c r="GV132" s="276">
        <f>SUM($EZ132:FH132)</f>
        <v>6.7004469937181815E-2</v>
      </c>
      <c r="GW132" s="276">
        <f>SUM($EZ132:FI132)</f>
        <v>7.8997252052911443E-2</v>
      </c>
      <c r="GX132" s="276">
        <f>SUM($EZ132:FJ132)</f>
        <v>9.6644694868863609E-2</v>
      </c>
      <c r="GY132" s="276">
        <f>SUM($EZ132:FK132)</f>
        <v>0.11614271723543103</v>
      </c>
      <c r="GZ132" s="276">
        <f>SUM($EZ132:FL132)</f>
        <v>0.13748985812889303</v>
      </c>
      <c r="HA132" s="276">
        <f>SUM($EZ132:FM132)</f>
        <v>0.1606846576790002</v>
      </c>
      <c r="HB132" s="276">
        <f>SUM($EZ132:FN132)</f>
        <v>0.18572565716806369</v>
      </c>
      <c r="HC132" s="276">
        <f>SUM($EZ132:FO132)</f>
        <v>0.21237234973120372</v>
      </c>
      <c r="HD132" s="276">
        <f>SUM($EZ132:FP132)</f>
        <v>0.24031764207863912</v>
      </c>
      <c r="HE132" s="276">
        <f>SUM($EZ132:FQ132)</f>
        <v>0.26956041137251857</v>
      </c>
      <c r="HF132" s="276">
        <f>SUM($EZ132:FR132)</f>
        <v>0.30009953574585563</v>
      </c>
      <c r="HG132" s="277">
        <f>SUM($EZ132:FS132)</f>
        <v>0.33193389430168924</v>
      </c>
      <c r="HH132" s="74">
        <f t="shared" si="644"/>
        <v>0</v>
      </c>
      <c r="HI132" s="276">
        <f t="shared" si="400"/>
        <v>2.133482590027227</v>
      </c>
      <c r="HJ132" s="276">
        <f t="shared" si="401"/>
        <v>4.2623964001524763</v>
      </c>
      <c r="HK132" s="276">
        <f t="shared" si="402"/>
        <v>6.3867512142614435</v>
      </c>
      <c r="HL132" s="276">
        <f t="shared" si="403"/>
        <v>8.5065567952879668</v>
      </c>
      <c r="HM132" s="276">
        <f t="shared" si="404"/>
        <v>11.993726622533107</v>
      </c>
      <c r="HN132" s="276">
        <f t="shared" si="405"/>
        <v>14.392409191636524</v>
      </c>
      <c r="HO132" s="276">
        <f t="shared" si="406"/>
        <v>16.789288156887821</v>
      </c>
      <c r="HP132" s="276">
        <f t="shared" si="407"/>
        <v>19.184364874442618</v>
      </c>
      <c r="HQ132" s="276">
        <f t="shared" si="408"/>
        <v>21.577640699436831</v>
      </c>
      <c r="HR132" s="276">
        <f t="shared" si="409"/>
        <v>23.809677601735178</v>
      </c>
      <c r="HS132" s="276">
        <f t="shared" si="410"/>
        <v>26.17662634284779</v>
      </c>
      <c r="HT132" s="276">
        <f t="shared" si="411"/>
        <v>28.541083818892787</v>
      </c>
      <c r="HU132" s="276">
        <f t="shared" si="412"/>
        <v>30.903052651980875</v>
      </c>
      <c r="HV132" s="276">
        <f t="shared" si="413"/>
        <v>33.262535461462939</v>
      </c>
      <c r="HW132" s="276">
        <f t="shared" si="414"/>
        <v>32.277965176499613</v>
      </c>
      <c r="HX132" s="276">
        <f t="shared" si="415"/>
        <v>33.763094500271961</v>
      </c>
      <c r="HY132" s="276">
        <f t="shared" si="416"/>
        <v>35.244486216335979</v>
      </c>
      <c r="HZ132" s="276">
        <f t="shared" si="417"/>
        <v>36.722149731085551</v>
      </c>
      <c r="IA132" s="277">
        <f t="shared" si="418"/>
        <v>38.19609442724159</v>
      </c>
      <c r="IB132" s="276">
        <f t="shared" si="419"/>
        <v>0</v>
      </c>
      <c r="IC132" s="276">
        <f t="shared" si="420"/>
        <v>2.1216044620074141</v>
      </c>
      <c r="ID132" s="276">
        <f t="shared" si="421"/>
        <v>4.239063730004025</v>
      </c>
      <c r="IE132" s="276">
        <f t="shared" si="422"/>
        <v>6.3523859028761693</v>
      </c>
      <c r="IF132" s="276">
        <f t="shared" si="423"/>
        <v>8.4615790636865658</v>
      </c>
      <c r="IG132" s="276">
        <f t="shared" si="424"/>
        <v>11.725262821763039</v>
      </c>
      <c r="IH132" s="276">
        <f t="shared" si="425"/>
        <v>14.071168877843608</v>
      </c>
      <c r="II132" s="276">
        <f t="shared" si="426"/>
        <v>16.415663691439303</v>
      </c>
      <c r="IJ132" s="276">
        <f t="shared" si="427"/>
        <v>18.758748111520756</v>
      </c>
      <c r="IK132" s="276">
        <f t="shared" si="428"/>
        <v>21.100422986547883</v>
      </c>
      <c r="IL132" s="276">
        <f t="shared" si="429"/>
        <v>23.515995654294549</v>
      </c>
      <c r="IM132" s="276">
        <f t="shared" si="430"/>
        <v>25.858148546213698</v>
      </c>
      <c r="IN132" s="276">
        <f t="shared" si="431"/>
        <v>28.198452319605952</v>
      </c>
      <c r="IO132" s="276">
        <f t="shared" si="432"/>
        <v>30.536908434341559</v>
      </c>
      <c r="IP132" s="276">
        <f t="shared" si="433"/>
        <v>32.873518349138209</v>
      </c>
      <c r="IQ132" s="276">
        <f t="shared" si="434"/>
        <v>31.555411065716505</v>
      </c>
      <c r="IR132" s="276">
        <f t="shared" si="435"/>
        <v>33.055986844196717</v>
      </c>
      <c r="IS132" s="276">
        <f t="shared" si="436"/>
        <v>34.55526514573048</v>
      </c>
      <c r="IT132" s="276">
        <f t="shared" si="437"/>
        <v>36.05324709218479</v>
      </c>
      <c r="IU132" s="277">
        <f t="shared" si="438"/>
        <v>37.549933804456593</v>
      </c>
      <c r="IV132" s="74">
        <f t="shared" si="261"/>
        <v>16.921519132747754</v>
      </c>
      <c r="IW132" s="275">
        <f t="shared" si="262"/>
        <v>68.651830452997018</v>
      </c>
      <c r="IX132" s="275">
        <f t="shared" si="263"/>
        <v>121.24543552354214</v>
      </c>
      <c r="IY132" s="275">
        <f t="shared" si="264"/>
        <v>165.19060305986119</v>
      </c>
      <c r="IZ132" s="275">
        <f t="shared" si="265"/>
        <v>68.939595036428969</v>
      </c>
      <c r="JA132" s="275">
        <f t="shared" si="266"/>
        <v>93.002347042287028</v>
      </c>
      <c r="JB132" s="74">
        <f t="shared" si="267"/>
        <v>17.643955792580485</v>
      </c>
      <c r="JC132" s="275">
        <f t="shared" si="268"/>
        <v>71.604430371221639</v>
      </c>
      <c r="JD132" s="275">
        <f t="shared" si="269"/>
        <v>126.5366271388923</v>
      </c>
      <c r="JE132" s="275">
        <f t="shared" si="270"/>
        <v>173.12115432827633</v>
      </c>
      <c r="JF132" s="275">
        <f t="shared" si="271"/>
        <v>71.928337767564813</v>
      </c>
      <c r="JG132" s="275">
        <f t="shared" si="272"/>
        <v>97.2265419077427</v>
      </c>
      <c r="JH132" s="524">
        <f t="shared" si="273"/>
        <v>231.76296297503319</v>
      </c>
      <c r="JI132" s="525">
        <f t="shared" si="274"/>
        <v>404.26325022029329</v>
      </c>
      <c r="JJ132" s="524">
        <f t="shared" si="275"/>
        <v>228.2861311798668</v>
      </c>
      <c r="JK132" s="525">
        <f t="shared" si="276"/>
        <v>397.30777657364956</v>
      </c>
      <c r="JL132" s="524">
        <f t="shared" si="277"/>
        <v>460.04909415489999</v>
      </c>
      <c r="JM132" s="525">
        <f t="shared" si="278"/>
        <v>801.57102679394279</v>
      </c>
      <c r="JN132" s="7">
        <f t="shared" si="439"/>
        <v>0.42491840692045368</v>
      </c>
      <c r="JO132" s="7">
        <f t="shared" si="440"/>
        <v>1.0058030846649129</v>
      </c>
    </row>
    <row r="133" spans="1:275" s="3" customFormat="1" ht="13.5" customHeight="1" x14ac:dyDescent="0.2">
      <c r="A133" s="3" t="str">
        <f>'2021 estimates'!B133</f>
        <v>Monaco</v>
      </c>
      <c r="B133" s="3" t="str">
        <f>VLOOKUP(A133,'2021 estimates'!$B$4:$C$218,2)</f>
        <v>EUR</v>
      </c>
      <c r="C133" s="371" t="str">
        <f>VLOOKUP(A133,'2021 estimates'!$B$4:$F$218,4,FALSE)</f>
        <v>Europe &amp; Central Asia</v>
      </c>
      <c r="D133" s="695">
        <f>'2021 estimates'!Q133</f>
        <v>2.5276754108083699</v>
      </c>
      <c r="E133" s="4">
        <f>'2021 estimates'!R133</f>
        <v>1.9559881998266822</v>
      </c>
      <c r="F133" s="47">
        <f>1000*'2021 estimates'!G133/5</f>
        <v>210.73940885947823</v>
      </c>
      <c r="G133" s="47">
        <f t="shared" si="279"/>
        <v>210.73940885947823</v>
      </c>
      <c r="H133" s="47">
        <f>1000*'2021 estimates'!H133/5</f>
        <v>213.14018606023305</v>
      </c>
      <c r="I133" s="47">
        <f>1000*'2021 estimates'!I133/5</f>
        <v>215.2968164270128</v>
      </c>
      <c r="J133" s="47">
        <f>1000*'2021 estimates'!J133/5</f>
        <v>221.0749581644227</v>
      </c>
      <c r="K133" s="47">
        <f>1000*'2021 estimates'!K133/5</f>
        <v>200.52593297152129</v>
      </c>
      <c r="L133" s="73">
        <f t="shared" si="280"/>
        <v>200.52593297152129</v>
      </c>
      <c r="M133" s="47">
        <f>1000*'2021 estimates'!L133/5</f>
        <v>202.15357853135507</v>
      </c>
      <c r="N133" s="47">
        <f>1000*'2021 estimates'!M133/5</f>
        <v>203.00809245026778</v>
      </c>
      <c r="O133" s="47">
        <f>1000*'2021 estimates'!N133/5</f>
        <v>207.93172026876496</v>
      </c>
      <c r="P133" s="22">
        <v>0</v>
      </c>
      <c r="Q133" s="124">
        <f>IF('2021 estimates'!AD133&lt;&gt;"",'2021 estimates'!AD133*5/4,IF('2021 estimates'!AL133&lt;&gt;"",'2021 estimates'!AL133*15/14,'2021 estimates'!AN133*15/14))/100000</f>
        <v>1.8124999999999999E-4</v>
      </c>
      <c r="R133" s="124">
        <f>IF('2021 estimates'!AE133&lt;&gt;"",'2021 estimates'!AE133,IF('2021 estimates'!AL133&lt;&gt;"",'2021 estimates'!AL133*15/14,'2021 estimates'!AN133*15/14))/100000</f>
        <v>2.02E-4</v>
      </c>
      <c r="S133" s="124">
        <f>IF('2021 estimates'!AF133&lt;&gt;"",'2021 estimates'!AF133,IF('2021 estimates'!AL133&lt;&gt;"",'2021 estimates'!AL133*15/14,'2021 estimates'!AN133*15/14))/100000</f>
        <v>2.34E-4</v>
      </c>
      <c r="T133" s="124">
        <f>IF('2021 estimates'!AG133&lt;&gt;"",'2021 estimates'!AG133,'2021 estimates'!$AP133)/100000</f>
        <v>1.4715373203176121E-4</v>
      </c>
      <c r="U133" s="22">
        <v>0</v>
      </c>
      <c r="V133" s="124">
        <f>IF('2021 estimates'!AH133&lt;&gt;"",'2021 estimates'!AH133*5/4,IF('2021 estimates'!AM133&lt;&gt;"",'2021 estimates'!AM133*15/14,'2021 estimates'!AN133*15/14))/100000</f>
        <v>1.7249999999999999E-4</v>
      </c>
      <c r="W133" s="124">
        <f>IF('2021 estimates'!AI133&lt;&gt;"",'2021 estimates'!AI133,IF('2021 estimates'!AM133&lt;&gt;"",'2021 estimates'!AM133*15/14,'2021 estimates'!AN133*15/14))/100000</f>
        <v>1.8699999999999999E-4</v>
      </c>
      <c r="X133" s="124">
        <f>IF('2021 estimates'!AJ133&lt;&gt;"",'2021 estimates'!AJ133,IF('2021 estimates'!AM133&lt;&gt;"",'2021 estimates'!AM133*15/14,'2021 estimates'!AN133*15/14))/100000</f>
        <v>2.2800000000000001E-4</v>
      </c>
      <c r="Y133" s="124">
        <f>IF('2021 estimates'!AK133&lt;&gt;"",'2021 estimates'!AK133,'2021 estimates'!$AQ133)/100000</f>
        <v>1.3956848811259826E-4</v>
      </c>
      <c r="Z133" s="81">
        <f>VLOOKUP($A133,'Mortality-WHO Global Health Obs'!$B$3:$Q$218,7,FALSE)</f>
        <v>3.1700000000000001E-3</v>
      </c>
      <c r="AA133" s="82">
        <f>VLOOKUP($A133,'Mortality-WHO Global Health Obs'!$B$3:$Q$218,9,FALSE)</f>
        <v>1.4999999999999999E-4</v>
      </c>
      <c r="AB133" s="82">
        <f>VLOOKUP($A133,'Mortality-WHO Global Health Obs'!$B$3:$Q$218,11,FALSE)</f>
        <v>9.0000000000000006E-5</v>
      </c>
      <c r="AC133" s="82">
        <f>VLOOKUP($A133,'Mortality-WHO Global Health Obs'!$B$3:$Q$218,13,FALSE)</f>
        <v>1E-4</v>
      </c>
      <c r="AD133" s="82">
        <f>VLOOKUP($A133,'Mortality-WHO Global Health Obs'!$B$3:$Q$218,15,FALSE)</f>
        <v>2.7999999999999998E-4</v>
      </c>
      <c r="AE133" s="81">
        <f>VLOOKUP($A133,'Mortality-WHO Global Health Obs'!$B$3:$Q$218,8,FALSE)</f>
        <v>2.9099999999999998E-3</v>
      </c>
      <c r="AF133" s="82">
        <f>VLOOKUP($A133,'Mortality-WHO Global Health Obs'!$B$3:$Q$218,10,FALSE)</f>
        <v>1.3999999999999999E-4</v>
      </c>
      <c r="AG133" s="82">
        <f>VLOOKUP($A133,'Mortality-WHO Global Health Obs'!$B$3:$Q$218,12,FALSE)</f>
        <v>6.9999999999999994E-5</v>
      </c>
      <c r="AH133" s="82">
        <f>VLOOKUP($A133,'Mortality-WHO Global Health Obs'!$B$3:$Q$218,14,FALSE)</f>
        <v>8.0000000000000007E-5</v>
      </c>
      <c r="AI133" s="82">
        <f>VLOOKUP($A133,'Mortality-WHO Global Health Obs'!$B$3:$Q$218,16,FALSE)</f>
        <v>1.4999999999999999E-4</v>
      </c>
      <c r="AJ133" s="81">
        <f t="shared" si="849"/>
        <v>6.2004825934505823E-3</v>
      </c>
      <c r="AK133" s="82">
        <f t="shared" si="849"/>
        <v>2.933982299740023E-4</v>
      </c>
      <c r="AL133" s="82">
        <f t="shared" si="849"/>
        <v>1.7603893798440141E-4</v>
      </c>
      <c r="AM133" s="82">
        <f t="shared" si="849"/>
        <v>1.9559881998266822E-4</v>
      </c>
      <c r="AN133" s="82">
        <f t="shared" si="849"/>
        <v>5.4767669595147091E-4</v>
      </c>
      <c r="AO133" s="81">
        <f t="shared" si="848"/>
        <v>5.6919256614956443E-3</v>
      </c>
      <c r="AP133" s="82">
        <f t="shared" si="848"/>
        <v>2.7383834797573546E-4</v>
      </c>
      <c r="AQ133" s="82">
        <f t="shared" si="848"/>
        <v>1.3691917398786773E-4</v>
      </c>
      <c r="AR133" s="82">
        <f t="shared" si="848"/>
        <v>1.564790559861346E-4</v>
      </c>
      <c r="AS133" s="82">
        <f t="shared" si="848"/>
        <v>2.933982299740023E-4</v>
      </c>
      <c r="AT133" s="272">
        <f t="shared" si="258"/>
        <v>0</v>
      </c>
      <c r="AU133" s="266">
        <f t="shared" ref="AU133:AU192" si="1057">G133*Q133</f>
        <v>3.8196517855780425E-2</v>
      </c>
      <c r="AV133" s="266">
        <f t="shared" ref="AV133:AV192" si="1058">H133*R133</f>
        <v>4.3054317584167077E-2</v>
      </c>
      <c r="AW133" s="266">
        <f t="shared" ref="AW133:AW192" si="1059">I133*S133</f>
        <v>5.0379455043920995E-2</v>
      </c>
      <c r="AX133" s="266">
        <f t="shared" ref="AX133:AX192" si="1060">J133*T133</f>
        <v>3.2532005152660276E-2</v>
      </c>
      <c r="AY133" s="272">
        <f t="shared" si="259"/>
        <v>0</v>
      </c>
      <c r="AZ133" s="266">
        <f t="shared" ref="AZ133:AZ192" si="1061">L133*V133</f>
        <v>3.4590723437587421E-2</v>
      </c>
      <c r="BA133" s="266">
        <f t="shared" ref="BA133:BA192" si="1062">M133*W133</f>
        <v>3.7802719185363397E-2</v>
      </c>
      <c r="BB133" s="266">
        <f t="shared" ref="BB133:BB192" si="1063">N133*X133</f>
        <v>4.6285845078661056E-2</v>
      </c>
      <c r="BC133" s="266">
        <f t="shared" ref="BC133:BC192" si="1064">O133*Y133</f>
        <v>2.9020715828563231E-2</v>
      </c>
      <c r="BD133" s="74">
        <f t="shared" si="260"/>
        <v>0</v>
      </c>
      <c r="BE133" s="515">
        <f t="shared" si="282"/>
        <v>0</v>
      </c>
      <c r="BF133" s="515">
        <f t="shared" si="283"/>
        <v>3.8190915282348151E-2</v>
      </c>
      <c r="BG133" s="515">
        <f t="shared" si="284"/>
        <v>7.6370627061375762E-2</v>
      </c>
      <c r="BH133" s="515">
        <f t="shared" si="285"/>
        <v>0.11453913862368872</v>
      </c>
      <c r="BI133" s="515">
        <f t="shared" si="286"/>
        <v>0.15443599578090689</v>
      </c>
      <c r="BJ133" s="515">
        <f t="shared" si="287"/>
        <v>0.19745933972458193</v>
      </c>
      <c r="BK133" s="515">
        <f t="shared" si="288"/>
        <v>0.24047511055108189</v>
      </c>
      <c r="BL133" s="515">
        <f t="shared" si="289"/>
        <v>0.28348330959345291</v>
      </c>
      <c r="BM133" s="515">
        <f t="shared" si="290"/>
        <v>0.32648393818450655</v>
      </c>
      <c r="BN133" s="515">
        <f t="shared" si="291"/>
        <v>0.37321550106953671</v>
      </c>
      <c r="BO133" s="515">
        <f t="shared" si="292"/>
        <v>0.42351703614164599</v>
      </c>
      <c r="BP133" s="515">
        <f t="shared" si="293"/>
        <v>0.47380873325502976</v>
      </c>
      <c r="BQ133" s="515">
        <f t="shared" si="294"/>
        <v>0.52409059433379301</v>
      </c>
      <c r="BR133" s="515">
        <f t="shared" si="295"/>
        <v>0.57436262130166427</v>
      </c>
      <c r="BS133" s="515">
        <f t="shared" si="296"/>
        <v>0.64138851365970218</v>
      </c>
      <c r="BT133" s="515">
        <f t="shared" si="297"/>
        <v>0.67356043537348731</v>
      </c>
      <c r="BU133" s="515">
        <f t="shared" si="298"/>
        <v>0.70571474209958529</v>
      </c>
      <c r="BV133" s="515">
        <f t="shared" si="299"/>
        <v>0.73785144348267306</v>
      </c>
      <c r="BW133" s="516">
        <f t="shared" si="300"/>
        <v>0.7699705491621468</v>
      </c>
      <c r="BX133" s="515">
        <v>0</v>
      </c>
      <c r="BY133" s="515">
        <f t="shared" si="301"/>
        <v>0</v>
      </c>
      <c r="BZ133" s="515">
        <f t="shared" si="302"/>
        <v>3.4585987952714975E-2</v>
      </c>
      <c r="CA133" s="515">
        <f t="shared" si="303"/>
        <v>6.9162506232264873E-2</v>
      </c>
      <c r="CB133" s="515">
        <f t="shared" si="304"/>
        <v>0.10372955743145432</v>
      </c>
      <c r="CC133" s="515">
        <f t="shared" si="305"/>
        <v>0.1394096047279493</v>
      </c>
      <c r="CD133" s="515">
        <f t="shared" si="306"/>
        <v>0.17719064959069375</v>
      </c>
      <c r="CE133" s="515">
        <f t="shared" si="307"/>
        <v>0.214966521858105</v>
      </c>
      <c r="CF133" s="515">
        <f t="shared" si="308"/>
        <v>0.25273722223836204</v>
      </c>
      <c r="CG133" s="515">
        <f t="shared" si="309"/>
        <v>0.2905027514395469</v>
      </c>
      <c r="CH133" s="515">
        <f t="shared" si="310"/>
        <v>0.32965069578026518</v>
      </c>
      <c r="CI133" s="515">
        <f t="shared" si="311"/>
        <v>0.37588134036554682</v>
      </c>
      <c r="CJ133" s="515">
        <f t="shared" si="312"/>
        <v>0.42210475138917136</v>
      </c>
      <c r="CK133" s="515">
        <f t="shared" si="313"/>
        <v>0.46832092998295111</v>
      </c>
      <c r="CL133" s="515">
        <f t="shared" si="314"/>
        <v>0.51452987727852129</v>
      </c>
      <c r="CM133" s="515">
        <f t="shared" si="315"/>
        <v>0.57433121816426314</v>
      </c>
      <c r="CN133" s="515">
        <f t="shared" si="316"/>
        <v>0.60317919425867517</v>
      </c>
      <c r="CO133" s="515">
        <f t="shared" si="317"/>
        <v>0.63201870764949453</v>
      </c>
      <c r="CP133" s="515">
        <f t="shared" si="318"/>
        <v>0.66084976081929936</v>
      </c>
      <c r="CQ133" s="516">
        <f t="shared" si="319"/>
        <v>0.68967235624993939</v>
      </c>
      <c r="CR133" s="515">
        <f t="shared" si="320"/>
        <v>0</v>
      </c>
      <c r="CS133" s="515">
        <f t="shared" si="321"/>
        <v>1.9098258927890212E-2</v>
      </c>
      <c r="CT133" s="515">
        <f t="shared" si="322"/>
        <v>5.7289174210238367E-2</v>
      </c>
      <c r="CU133" s="515">
        <f t="shared" si="323"/>
        <v>9.5468885989265978E-2</v>
      </c>
      <c r="CV133" s="515">
        <f t="shared" si="324"/>
        <v>0.13363739755157894</v>
      </c>
      <c r="CW133" s="515">
        <f t="shared" si="325"/>
        <v>0.17596315457299042</v>
      </c>
      <c r="CX133" s="515">
        <f t="shared" si="326"/>
        <v>0.21898649851666546</v>
      </c>
      <c r="CY133" s="515">
        <f t="shared" si="327"/>
        <v>0.26200226934316545</v>
      </c>
      <c r="CZ133" s="515">
        <f t="shared" si="328"/>
        <v>0.30501046838553647</v>
      </c>
      <c r="DA133" s="515">
        <f t="shared" si="329"/>
        <v>0.34801109697659011</v>
      </c>
      <c r="DB133" s="515">
        <f t="shared" si="330"/>
        <v>0.39840522859149718</v>
      </c>
      <c r="DC133" s="515">
        <f t="shared" si="331"/>
        <v>0.44870676366360651</v>
      </c>
      <c r="DD133" s="515">
        <f t="shared" si="332"/>
        <v>0.49899846077699028</v>
      </c>
      <c r="DE133" s="515">
        <f t="shared" si="333"/>
        <v>0.54928032185575348</v>
      </c>
      <c r="DF133" s="515">
        <f t="shared" si="334"/>
        <v>0.59955234882362474</v>
      </c>
      <c r="DG133" s="515">
        <f t="shared" si="335"/>
        <v>0.65765451623603233</v>
      </c>
      <c r="DH133" s="515">
        <f t="shared" si="336"/>
        <v>0.68982643794981746</v>
      </c>
      <c r="DI133" s="515">
        <f t="shared" si="337"/>
        <v>0.72198074467591544</v>
      </c>
      <c r="DJ133" s="515">
        <f t="shared" si="338"/>
        <v>0.75411744605900322</v>
      </c>
      <c r="DK133" s="516">
        <f t="shared" si="339"/>
        <v>0.78623655173847695</v>
      </c>
      <c r="DL133" s="515">
        <f t="shared" si="340"/>
        <v>0</v>
      </c>
      <c r="DM133" s="515">
        <f t="shared" si="341"/>
        <v>1.7295361718793711E-2</v>
      </c>
      <c r="DN133" s="515">
        <f t="shared" si="342"/>
        <v>5.1881349671508689E-2</v>
      </c>
      <c r="DO133" s="515">
        <f t="shared" si="343"/>
        <v>8.6457867951058587E-2</v>
      </c>
      <c r="DP133" s="515">
        <f t="shared" si="344"/>
        <v>0.12102491915024803</v>
      </c>
      <c r="DQ133" s="515">
        <f t="shared" si="345"/>
        <v>0.15831096432063099</v>
      </c>
      <c r="DR133" s="515">
        <f t="shared" si="346"/>
        <v>0.19609200918337544</v>
      </c>
      <c r="DS133" s="515">
        <f t="shared" si="347"/>
        <v>0.23386788145078669</v>
      </c>
      <c r="DT133" s="515">
        <f t="shared" si="348"/>
        <v>0.27163858183104372</v>
      </c>
      <c r="DU133" s="515">
        <f t="shared" si="349"/>
        <v>0.30940411103222859</v>
      </c>
      <c r="DV133" s="515">
        <f t="shared" si="350"/>
        <v>0.35279361831959571</v>
      </c>
      <c r="DW133" s="515">
        <f t="shared" si="351"/>
        <v>0.39902426290487736</v>
      </c>
      <c r="DX133" s="515">
        <f t="shared" si="352"/>
        <v>0.4452476739285019</v>
      </c>
      <c r="DY133" s="515">
        <f t="shared" si="353"/>
        <v>0.49146385252228164</v>
      </c>
      <c r="DZ133" s="515">
        <f t="shared" si="354"/>
        <v>0.53767279981785177</v>
      </c>
      <c r="EA133" s="515">
        <f t="shared" si="355"/>
        <v>0.5888415760785447</v>
      </c>
      <c r="EB133" s="515">
        <f t="shared" si="356"/>
        <v>0.61768955217295674</v>
      </c>
      <c r="EC133" s="515">
        <f t="shared" si="357"/>
        <v>0.6465290655637761</v>
      </c>
      <c r="ED133" s="515">
        <f t="shared" si="358"/>
        <v>0.67536011873358093</v>
      </c>
      <c r="EE133" s="516">
        <f t="shared" si="359"/>
        <v>0.70418271416422096</v>
      </c>
      <c r="EF133" s="276">
        <f t="shared" si="360"/>
        <v>0</v>
      </c>
      <c r="EG133" s="276">
        <f t="shared" si="361"/>
        <v>5.6025734322730941E-6</v>
      </c>
      <c r="EH133" s="276">
        <f t="shared" si="362"/>
        <v>1.6806076752809198E-5</v>
      </c>
      <c r="EI133" s="276">
        <f t="shared" si="363"/>
        <v>2.8006293467467296E-5</v>
      </c>
      <c r="EJ133" s="276">
        <f t="shared" si="364"/>
        <v>3.9203224540390293E-5</v>
      </c>
      <c r="EK133" s="276">
        <f t="shared" si="365"/>
        <v>3.0973640492040979E-5</v>
      </c>
      <c r="EL133" s="276">
        <f t="shared" si="366"/>
        <v>3.8546757667114432E-5</v>
      </c>
      <c r="EM133" s="276">
        <f t="shared" si="367"/>
        <v>4.611854179602062E-5</v>
      </c>
      <c r="EN133" s="276">
        <f t="shared" si="368"/>
        <v>5.3688993113406905E-5</v>
      </c>
      <c r="EO133" s="276">
        <f t="shared" si="369"/>
        <v>6.1258111853879364E-5</v>
      </c>
      <c r="EP133" s="276">
        <f t="shared" si="370"/>
        <v>7.7919971811718077E-5</v>
      </c>
      <c r="EQ133" s="276">
        <f t="shared" si="371"/>
        <v>8.7757930537213968E-5</v>
      </c>
      <c r="ER133" s="276">
        <f t="shared" si="372"/>
        <v>9.7593965157774569E-5</v>
      </c>
      <c r="ES133" s="276">
        <f t="shared" si="373"/>
        <v>1.0742807604971573E-4</v>
      </c>
      <c r="ET133" s="276">
        <f t="shared" si="374"/>
        <v>1.1726026358927973E-4</v>
      </c>
      <c r="EU133" s="276">
        <f t="shared" si="375"/>
        <v>3.6008343887513521E-4</v>
      </c>
      <c r="EV133" s="276">
        <f t="shared" si="376"/>
        <v>3.7769842656232337E-4</v>
      </c>
      <c r="EW133" s="276">
        <f t="shared" si="377"/>
        <v>3.9530376957257928E-4</v>
      </c>
      <c r="EX133" s="276">
        <f t="shared" si="378"/>
        <v>4.128994731866215E-4</v>
      </c>
      <c r="EY133" s="277">
        <f t="shared" si="379"/>
        <v>4.3048554268227735E-4</v>
      </c>
      <c r="EZ133" s="276">
        <f t="shared" si="380"/>
        <v>0</v>
      </c>
      <c r="FA133" s="276">
        <f t="shared" si="381"/>
        <v>4.7354848724478915E-6</v>
      </c>
      <c r="FB133" s="276">
        <f t="shared" si="382"/>
        <v>1.4205158037524081E-5</v>
      </c>
      <c r="FC133" s="276">
        <f t="shared" si="383"/>
        <v>2.3672238397965746E-5</v>
      </c>
      <c r="FD133" s="276">
        <f t="shared" si="384"/>
        <v>3.3136726663685017E-5</v>
      </c>
      <c r="FE133" s="276">
        <f t="shared" si="385"/>
        <v>2.1674322618971902E-5</v>
      </c>
      <c r="FF133" s="276">
        <f t="shared" si="386"/>
        <v>2.6846917952157287E-5</v>
      </c>
      <c r="FG133" s="276">
        <f t="shared" si="387"/>
        <v>3.2018805106345027E-5</v>
      </c>
      <c r="FH133" s="276">
        <f t="shared" si="388"/>
        <v>3.7189984178491761E-5</v>
      </c>
      <c r="FI133" s="276">
        <f t="shared" si="389"/>
        <v>4.2360455265540871E-5</v>
      </c>
      <c r="FJ133" s="276">
        <f t="shared" si="390"/>
        <v>5.5200493379408766E-5</v>
      </c>
      <c r="FK133" s="276">
        <f t="shared" si="391"/>
        <v>6.2434055036535515E-5</v>
      </c>
      <c r="FL133" s="276">
        <f t="shared" si="392"/>
        <v>6.9666484881317532E-5</v>
      </c>
      <c r="FM133" s="276">
        <f t="shared" si="393"/>
        <v>7.689778309084585E-5</v>
      </c>
      <c r="FN133" s="276">
        <f t="shared" si="394"/>
        <v>8.4127949842183845E-5</v>
      </c>
      <c r="FO133" s="276">
        <f t="shared" si="395"/>
        <v>1.7273973415124887E-4</v>
      </c>
      <c r="FP133" s="276">
        <f t="shared" si="396"/>
        <v>1.8120243774384575E-4</v>
      </c>
      <c r="FQ133" s="276">
        <f t="shared" si="397"/>
        <v>1.8966265875839758E-4</v>
      </c>
      <c r="FR133" s="276">
        <f t="shared" si="398"/>
        <v>1.981203979231815E-4</v>
      </c>
      <c r="FS133" s="277">
        <f t="shared" si="399"/>
        <v>2.0657565596626107E-4</v>
      </c>
      <c r="FT133" s="74">
        <f>SUM($EF133:EF133)</f>
        <v>0</v>
      </c>
      <c r="FU133" s="276">
        <f>SUM($EF133:EG133)</f>
        <v>5.6025734322730941E-6</v>
      </c>
      <c r="FV133" s="276">
        <f>SUM($EF133:EH133)</f>
        <v>2.2408650185082294E-5</v>
      </c>
      <c r="FW133" s="276">
        <f>SUM($EF133:EI133)</f>
        <v>5.041494365254959E-5</v>
      </c>
      <c r="FX133" s="276">
        <f>SUM($EF133:EJ133)</f>
        <v>8.9618168192939876E-5</v>
      </c>
      <c r="FY133" s="276">
        <f>SUM($EF133:EK133)</f>
        <v>1.2059180868498085E-4</v>
      </c>
      <c r="FZ133" s="276">
        <f>SUM($EF133:EL133)</f>
        <v>1.5913856635209529E-4</v>
      </c>
      <c r="GA133" s="276">
        <f>SUM($EF133:EM133)</f>
        <v>2.052571081481159E-4</v>
      </c>
      <c r="GB133" s="276">
        <f>SUM($EF133:EN133)</f>
        <v>2.5894610126152279E-4</v>
      </c>
      <c r="GC133" s="276">
        <f>SUM($EF133:EO133)</f>
        <v>3.2020421311540216E-4</v>
      </c>
      <c r="GD133" s="276">
        <f>SUM($EF133:EP133)</f>
        <v>3.9812418492712025E-4</v>
      </c>
      <c r="GE133" s="276">
        <f>SUM($EF133:EQ133)</f>
        <v>4.858821154643342E-4</v>
      </c>
      <c r="GF133" s="276">
        <f>SUM($EF133:ER133)</f>
        <v>5.834760806221088E-4</v>
      </c>
      <c r="GG133" s="276">
        <f>SUM($EF133:ES133)</f>
        <v>6.9090415667182449E-4</v>
      </c>
      <c r="GH133" s="276">
        <f>SUM($EF133:ET133)</f>
        <v>8.0816442026110423E-4</v>
      </c>
      <c r="GI133" s="276">
        <f>SUM($EF133:EU133)</f>
        <v>1.1682478591362394E-3</v>
      </c>
      <c r="GJ133" s="276">
        <f>SUM($EF133:EV133)</f>
        <v>1.5459462856985628E-3</v>
      </c>
      <c r="GK133" s="276">
        <f>SUM($EF133:EW133)</f>
        <v>1.9412500552711421E-3</v>
      </c>
      <c r="GL133" s="276">
        <f>SUM($EF133:EX133)</f>
        <v>2.3541495284577635E-3</v>
      </c>
      <c r="GM133" s="276">
        <f>SUM($EF133:EY133)</f>
        <v>2.7846350711400406E-3</v>
      </c>
      <c r="GN133" s="74">
        <f>SUM($EZ133:EZ133)</f>
        <v>0</v>
      </c>
      <c r="GO133" s="276">
        <f>SUM($EZ133:FA133)</f>
        <v>4.7354848724478915E-6</v>
      </c>
      <c r="GP133" s="276">
        <f>SUM($EZ133:FB133)</f>
        <v>1.8940642909971972E-5</v>
      </c>
      <c r="GQ133" s="276">
        <f>SUM($EZ133:FC133)</f>
        <v>4.2612881307937718E-5</v>
      </c>
      <c r="GR133" s="276">
        <f>SUM($EZ133:FD133)</f>
        <v>7.5749607971622735E-5</v>
      </c>
      <c r="GS133" s="276">
        <f>SUM($EZ133:FE133)</f>
        <v>9.7423930590594633E-5</v>
      </c>
      <c r="GT133" s="276">
        <f>SUM($EZ133:FF133)</f>
        <v>1.2427084854275191E-4</v>
      </c>
      <c r="GU133" s="276">
        <f>SUM($EZ133:FG133)</f>
        <v>1.5628965364909692E-4</v>
      </c>
      <c r="GV133" s="276">
        <f>SUM($EZ133:FH133)</f>
        <v>1.9347963782758869E-4</v>
      </c>
      <c r="GW133" s="276">
        <f>SUM($EZ133:FI133)</f>
        <v>2.3584009309312955E-4</v>
      </c>
      <c r="GX133" s="276">
        <f>SUM($EZ133:FJ133)</f>
        <v>2.9104058647253829E-4</v>
      </c>
      <c r="GY133" s="276">
        <f>SUM($EZ133:FK133)</f>
        <v>3.5347464150907383E-4</v>
      </c>
      <c r="GZ133" s="276">
        <f>SUM($EZ133:FL133)</f>
        <v>4.2314112639039135E-4</v>
      </c>
      <c r="HA133" s="276">
        <f>SUM($EZ133:FM133)</f>
        <v>5.0003890948123724E-4</v>
      </c>
      <c r="HB133" s="276">
        <f>SUM($EZ133:FN133)</f>
        <v>5.8416685932342113E-4</v>
      </c>
      <c r="HC133" s="276">
        <f>SUM($EZ133:FO133)</f>
        <v>7.5690659347467002E-4</v>
      </c>
      <c r="HD133" s="276">
        <f>SUM($EZ133:FP133)</f>
        <v>9.3810903121851574E-4</v>
      </c>
      <c r="HE133" s="276">
        <f>SUM($EZ133:FQ133)</f>
        <v>1.1277716899769133E-3</v>
      </c>
      <c r="HF133" s="276">
        <f>SUM($EZ133:FR133)</f>
        <v>1.3258920879000949E-3</v>
      </c>
      <c r="HG133" s="277">
        <f>SUM($EZ133:FS133)</f>
        <v>1.5324677438663559E-3</v>
      </c>
      <c r="HH133" s="74">
        <f t="shared" si="644"/>
        <v>0</v>
      </c>
      <c r="HI133" s="276">
        <f t="shared" si="400"/>
        <v>3.8190915282348151E-2</v>
      </c>
      <c r="HJ133" s="276">
        <f t="shared" si="401"/>
        <v>7.6370627061375762E-2</v>
      </c>
      <c r="HK133" s="276">
        <f t="shared" si="402"/>
        <v>0.11453913862368872</v>
      </c>
      <c r="HL133" s="276">
        <f t="shared" si="403"/>
        <v>0.15269645325492875</v>
      </c>
      <c r="HM133" s="276">
        <f t="shared" si="404"/>
        <v>0.19745933972458193</v>
      </c>
      <c r="HN133" s="276">
        <f t="shared" si="405"/>
        <v>0.24047511055108189</v>
      </c>
      <c r="HO133" s="276">
        <f t="shared" si="406"/>
        <v>0.28348330959345291</v>
      </c>
      <c r="HP133" s="276">
        <f t="shared" si="407"/>
        <v>0.32648393818450655</v>
      </c>
      <c r="HQ133" s="276">
        <f t="shared" si="408"/>
        <v>0.36947699765681974</v>
      </c>
      <c r="HR133" s="276">
        <f t="shared" si="409"/>
        <v>0.42351703614164599</v>
      </c>
      <c r="HS133" s="276">
        <f t="shared" si="410"/>
        <v>0.47380873325502976</v>
      </c>
      <c r="HT133" s="276">
        <f t="shared" si="411"/>
        <v>0.52409059433379301</v>
      </c>
      <c r="HU133" s="276">
        <f t="shared" si="412"/>
        <v>0.57436262130166427</v>
      </c>
      <c r="HV133" s="276">
        <f t="shared" si="413"/>
        <v>0.62462481608199605</v>
      </c>
      <c r="HW133" s="276">
        <f t="shared" si="414"/>
        <v>0.67356043537348731</v>
      </c>
      <c r="HX133" s="276">
        <f t="shared" si="415"/>
        <v>0.70571474209958529</v>
      </c>
      <c r="HY133" s="276">
        <f t="shared" si="416"/>
        <v>0.73785144348267306</v>
      </c>
      <c r="HZ133" s="276">
        <f t="shared" si="417"/>
        <v>0.7699705491621468</v>
      </c>
      <c r="IA133" s="277">
        <f t="shared" si="418"/>
        <v>0.80207206877212478</v>
      </c>
      <c r="IB133" s="276">
        <f t="shared" si="419"/>
        <v>0</v>
      </c>
      <c r="IC133" s="276">
        <f t="shared" si="420"/>
        <v>3.4585987952714975E-2</v>
      </c>
      <c r="ID133" s="276">
        <f t="shared" si="421"/>
        <v>6.9162506232264873E-2</v>
      </c>
      <c r="IE133" s="276">
        <f t="shared" si="422"/>
        <v>0.10372955743145432</v>
      </c>
      <c r="IF133" s="276">
        <f t="shared" si="423"/>
        <v>0.13828714414237805</v>
      </c>
      <c r="IG133" s="276">
        <f t="shared" si="424"/>
        <v>0.17719064959069375</v>
      </c>
      <c r="IH133" s="276">
        <f t="shared" si="425"/>
        <v>0.214966521858105</v>
      </c>
      <c r="II133" s="276">
        <f t="shared" si="426"/>
        <v>0.25273722223836204</v>
      </c>
      <c r="IJ133" s="276">
        <f t="shared" si="427"/>
        <v>0.2905027514395469</v>
      </c>
      <c r="IK133" s="276">
        <f t="shared" si="428"/>
        <v>0.32826311016964471</v>
      </c>
      <c r="IL133" s="276">
        <f t="shared" si="429"/>
        <v>0.37588134036554682</v>
      </c>
      <c r="IM133" s="276">
        <f t="shared" si="430"/>
        <v>0.42210475138917136</v>
      </c>
      <c r="IN133" s="276">
        <f t="shared" si="431"/>
        <v>0.46832092998295111</v>
      </c>
      <c r="IO133" s="276">
        <f t="shared" si="432"/>
        <v>0.51452987727852129</v>
      </c>
      <c r="IP133" s="276">
        <f t="shared" si="433"/>
        <v>0.56073159440734022</v>
      </c>
      <c r="IQ133" s="276">
        <f t="shared" si="434"/>
        <v>0.60317919425867517</v>
      </c>
      <c r="IR133" s="276">
        <f t="shared" si="435"/>
        <v>0.63201870764949453</v>
      </c>
      <c r="IS133" s="276">
        <f t="shared" si="436"/>
        <v>0.66084976081929936</v>
      </c>
      <c r="IT133" s="276">
        <f t="shared" si="437"/>
        <v>0.68967235624993939</v>
      </c>
      <c r="IU133" s="277">
        <f t="shared" si="438"/>
        <v>0.71848649642253637</v>
      </c>
      <c r="IV133" s="74">
        <f t="shared" si="261"/>
        <v>28.988304489223594</v>
      </c>
      <c r="IW133" s="275">
        <f t="shared" si="262"/>
        <v>122.910486190748</v>
      </c>
      <c r="IX133" s="275">
        <f t="shared" si="263"/>
        <v>231.74510287787933</v>
      </c>
      <c r="IY133" s="275">
        <f t="shared" si="264"/>
        <v>326.47998591045939</v>
      </c>
      <c r="IZ133" s="275">
        <f t="shared" si="265"/>
        <v>127.88129785261697</v>
      </c>
      <c r="JA133" s="275">
        <f t="shared" si="266"/>
        <v>177.53096986707757</v>
      </c>
      <c r="JB133" s="74">
        <f t="shared" si="267"/>
        <v>27.589610938442462</v>
      </c>
      <c r="JC133" s="275">
        <f t="shared" si="268"/>
        <v>115.67774471963162</v>
      </c>
      <c r="JD133" s="275">
        <f t="shared" si="269"/>
        <v>219.30436538191876</v>
      </c>
      <c r="JE133" s="275">
        <f t="shared" si="270"/>
        <v>310.88367586177577</v>
      </c>
      <c r="JF133" s="275">
        <f t="shared" si="271"/>
        <v>120.85724034666428</v>
      </c>
      <c r="JG133" s="275">
        <f t="shared" si="272"/>
        <v>168.36384922544215</v>
      </c>
      <c r="JH133" s="524">
        <f t="shared" si="273"/>
        <v>4.1100062459752627</v>
      </c>
      <c r="JI133" s="525">
        <f t="shared" si="274"/>
        <v>7.7188337073090683</v>
      </c>
      <c r="JJ133" s="524">
        <f t="shared" si="275"/>
        <v>3.6718831703731212</v>
      </c>
      <c r="JK133" s="525">
        <f t="shared" si="276"/>
        <v>6.9040120466439294</v>
      </c>
      <c r="JL133" s="524">
        <f t="shared" si="277"/>
        <v>7.7818894163483838</v>
      </c>
      <c r="JM133" s="525">
        <f t="shared" si="278"/>
        <v>14.622845753952998</v>
      </c>
      <c r="JN133" s="7">
        <f t="shared" si="439"/>
        <v>1.3923312795845254E-3</v>
      </c>
      <c r="JO133" s="7">
        <f t="shared" si="440"/>
        <v>4.3171028150063963E-3</v>
      </c>
    </row>
    <row r="134" spans="1:275" s="3" customFormat="1" ht="13.5" customHeight="1" x14ac:dyDescent="0.2">
      <c r="A134" s="3" t="str">
        <f>'2021 estimates'!B134</f>
        <v>Mongolia</v>
      </c>
      <c r="B134" s="3" t="str">
        <f>VLOOKUP(A134,'2021 estimates'!$B$4:$C$218,2)</f>
        <v>WP</v>
      </c>
      <c r="C134" s="371" t="str">
        <f>VLOOKUP(A134,'2021 estimates'!$B$4:$F$218,4,FALSE)</f>
        <v>East Asia &amp; Pacific</v>
      </c>
      <c r="D134" s="695">
        <f>'2021 estimates'!Q134</f>
        <v>13.4465395041529</v>
      </c>
      <c r="E134" s="4">
        <f>'2021 estimates'!R134</f>
        <v>4.0446652856253271</v>
      </c>
      <c r="F134" s="47">
        <f>1000*'2021 estimates'!G134/5</f>
        <v>37183.599999999999</v>
      </c>
      <c r="G134" s="47">
        <f t="shared" si="279"/>
        <v>37183.599999999999</v>
      </c>
      <c r="H134" s="47">
        <f>1000*'2021 estimates'!H134/5</f>
        <v>37718.800000000003</v>
      </c>
      <c r="I134" s="47">
        <f>1000*'2021 estimates'!I134/5</f>
        <v>30233.599999999999</v>
      </c>
      <c r="J134" s="47">
        <f>1000*'2021 estimates'!J134/5</f>
        <v>22800.6</v>
      </c>
      <c r="K134" s="47">
        <f>1000*'2021 estimates'!K134/5</f>
        <v>36200.800000000003</v>
      </c>
      <c r="L134" s="73">
        <f t="shared" si="280"/>
        <v>36200.800000000003</v>
      </c>
      <c r="M134" s="47">
        <f>1000*'2021 estimates'!L134/5</f>
        <v>36802.800000000003</v>
      </c>
      <c r="N134" s="47">
        <f>1000*'2021 estimates'!M134/5</f>
        <v>29579.8</v>
      </c>
      <c r="O134" s="47">
        <f>1000*'2021 estimates'!N134/5</f>
        <v>22383.599999999999</v>
      </c>
      <c r="P134" s="22">
        <v>0</v>
      </c>
      <c r="Q134" s="124">
        <f>IF('2021 estimates'!AD134&lt;&gt;"",'2021 estimates'!AD134*5/4,IF('2021 estimates'!AL134&lt;&gt;"",'2021 estimates'!AL134*15/14,'2021 estimates'!AN134*15/14))/100000</f>
        <v>1.375E-5</v>
      </c>
      <c r="R134" s="124">
        <f>IF('2021 estimates'!AE134&lt;&gt;"",'2021 estimates'!AE134,IF('2021 estimates'!AL134&lt;&gt;"",'2021 estimates'!AL134*15/14,'2021 estimates'!AN134*15/14))/100000</f>
        <v>1.98E-5</v>
      </c>
      <c r="S134" s="124">
        <f>IF('2021 estimates'!AF134&lt;&gt;"",'2021 estimates'!AF134,IF('2021 estimates'!AL134&lt;&gt;"",'2021 estimates'!AL134*15/14,'2021 estimates'!AN134*15/14))/100000</f>
        <v>2.6800000000000001E-5</v>
      </c>
      <c r="T134" s="124">
        <f>IF('2021 estimates'!AG134&lt;&gt;"",'2021 estimates'!AG134,'2021 estimates'!$AP134)/100000</f>
        <v>1.4299999999999999E-5</v>
      </c>
      <c r="U134" s="22">
        <v>0</v>
      </c>
      <c r="V134" s="124">
        <f>IF('2021 estimates'!AH134&lt;&gt;"",'2021 estimates'!AH134*5/4,IF('2021 estimates'!AM134&lt;&gt;"",'2021 estimates'!AM134*15/14,'2021 estimates'!AN134*15/14))/100000</f>
        <v>1.375E-5</v>
      </c>
      <c r="W134" s="124">
        <f>IF('2021 estimates'!AI134&lt;&gt;"",'2021 estimates'!AI134,IF('2021 estimates'!AM134&lt;&gt;"",'2021 estimates'!AM134*15/14,'2021 estimates'!AN134*15/14))/100000</f>
        <v>1.98E-5</v>
      </c>
      <c r="X134" s="124">
        <f>IF('2021 estimates'!AJ134&lt;&gt;"",'2021 estimates'!AJ134,IF('2021 estimates'!AM134&lt;&gt;"",'2021 estimates'!AM134*15/14,'2021 estimates'!AN134*15/14))/100000</f>
        <v>2.6800000000000001E-5</v>
      </c>
      <c r="Y134" s="124">
        <f>IF('2021 estimates'!AK134&lt;&gt;"",'2021 estimates'!AK134,'2021 estimates'!$AQ134)/100000</f>
        <v>1.4299999999999999E-5</v>
      </c>
      <c r="Z134" s="81">
        <f>VLOOKUP($A134,'Mortality-WHO Global Health Obs'!$B$3:$Q$218,7,FALSE)</f>
        <v>1.7760000000000001E-2</v>
      </c>
      <c r="AA134" s="82">
        <f>VLOOKUP($A134,'Mortality-WHO Global Health Obs'!$B$3:$Q$218,9,FALSE)</f>
        <v>6.8000000000000005E-4</v>
      </c>
      <c r="AB134" s="82">
        <f>VLOOKUP($A134,'Mortality-WHO Global Health Obs'!$B$3:$Q$218,11,FALSE)</f>
        <v>5.9000000000000003E-4</v>
      </c>
      <c r="AC134" s="82">
        <f>VLOOKUP($A134,'Mortality-WHO Global Health Obs'!$B$3:$Q$218,13,FALSE)</f>
        <v>3.2000000000000003E-4</v>
      </c>
      <c r="AD134" s="82">
        <f>VLOOKUP($A134,'Mortality-WHO Global Health Obs'!$B$3:$Q$218,15,FALSE)</f>
        <v>7.3999999999999999E-4</v>
      </c>
      <c r="AE134" s="81">
        <f>VLOOKUP($A134,'Mortality-WHO Global Health Obs'!$B$3:$Q$218,8,FALSE)</f>
        <v>1.193E-2</v>
      </c>
      <c r="AF134" s="82">
        <f>VLOOKUP($A134,'Mortality-WHO Global Health Obs'!$B$3:$Q$218,10,FALSE)</f>
        <v>5.5000000000000003E-4</v>
      </c>
      <c r="AG134" s="82">
        <f>VLOOKUP($A134,'Mortality-WHO Global Health Obs'!$B$3:$Q$218,12,FALSE)</f>
        <v>3.6999999999999999E-4</v>
      </c>
      <c r="AH134" s="82">
        <f>VLOOKUP($A134,'Mortality-WHO Global Health Obs'!$B$3:$Q$218,14,FALSE)</f>
        <v>1.6000000000000001E-4</v>
      </c>
      <c r="AI134" s="82">
        <f>VLOOKUP($A134,'Mortality-WHO Global Health Obs'!$B$3:$Q$218,16,FALSE)</f>
        <v>3.4000000000000002E-4</v>
      </c>
      <c r="AJ134" s="81">
        <f t="shared" si="849"/>
        <v>7.1833255472705818E-2</v>
      </c>
      <c r="AK134" s="82">
        <f t="shared" si="849"/>
        <v>2.7503723942252228E-3</v>
      </c>
      <c r="AL134" s="82">
        <f t="shared" si="849"/>
        <v>2.3863525185189431E-3</v>
      </c>
      <c r="AM134" s="82">
        <f t="shared" si="849"/>
        <v>1.2942928914001048E-3</v>
      </c>
      <c r="AN134" s="82">
        <f t="shared" si="849"/>
        <v>2.993052311362742E-3</v>
      </c>
      <c r="AO134" s="81">
        <f t="shared" si="848"/>
        <v>4.825285685751015E-2</v>
      </c>
      <c r="AP134" s="82">
        <f t="shared" si="848"/>
        <v>2.2245659070939299E-3</v>
      </c>
      <c r="AQ134" s="82">
        <f t="shared" si="848"/>
        <v>1.496526155681371E-3</v>
      </c>
      <c r="AR134" s="82">
        <f t="shared" si="848"/>
        <v>6.4714644570005241E-4</v>
      </c>
      <c r="AS134" s="82">
        <f t="shared" si="848"/>
        <v>1.3751861971126114E-3</v>
      </c>
      <c r="AT134" s="272">
        <f t="shared" ref="AT134:AT193" si="1065">F134*P134</f>
        <v>0</v>
      </c>
      <c r="AU134" s="266">
        <f t="shared" si="1057"/>
        <v>0.51127449999999997</v>
      </c>
      <c r="AV134" s="266">
        <f t="shared" si="1058"/>
        <v>0.74683224000000004</v>
      </c>
      <c r="AW134" s="266">
        <f t="shared" si="1059"/>
        <v>0.81026047999999995</v>
      </c>
      <c r="AX134" s="266">
        <f t="shared" si="1060"/>
        <v>0.32604857999999992</v>
      </c>
      <c r="AY134" s="272">
        <f t="shared" ref="AY134:AY193" si="1066">K134*U134</f>
        <v>0</v>
      </c>
      <c r="AZ134" s="266">
        <f t="shared" si="1061"/>
        <v>0.49776100000000006</v>
      </c>
      <c r="BA134" s="266">
        <f t="shared" si="1062"/>
        <v>0.72869544000000008</v>
      </c>
      <c r="BB134" s="266">
        <f t="shared" si="1063"/>
        <v>0.79273864000000005</v>
      </c>
      <c r="BC134" s="266">
        <f t="shared" si="1064"/>
        <v>0.32008547999999992</v>
      </c>
      <c r="BD134" s="74">
        <f t="shared" ref="BD134:BD193" si="1067">AT134</f>
        <v>0</v>
      </c>
      <c r="BE134" s="515">
        <f t="shared" si="282"/>
        <v>0</v>
      </c>
      <c r="BF134" s="515">
        <f t="shared" si="283"/>
        <v>0.51057236836900077</v>
      </c>
      <c r="BG134" s="515">
        <f t="shared" si="284"/>
        <v>1.0197424019462369</v>
      </c>
      <c r="BH134" s="515">
        <f t="shared" si="285"/>
        <v>1.527513952375452</v>
      </c>
      <c r="BI134" s="515">
        <f t="shared" si="286"/>
        <v>2.0631655514092695</v>
      </c>
      <c r="BJ134" s="515">
        <f t="shared" si="287"/>
        <v>2.8041901808601946</v>
      </c>
      <c r="BK134" s="515">
        <f t="shared" si="288"/>
        <v>3.5434485725914393</v>
      </c>
      <c r="BL134" s="515">
        <f t="shared" si="289"/>
        <v>4.2809449364437553</v>
      </c>
      <c r="BM134" s="515">
        <f t="shared" si="290"/>
        <v>5.0166834722237059</v>
      </c>
      <c r="BN134" s="515">
        <f t="shared" si="291"/>
        <v>4.6094628467235408</v>
      </c>
      <c r="BO134" s="515">
        <f t="shared" si="292"/>
        <v>5.4132371729349646</v>
      </c>
      <c r="BP134" s="515">
        <f t="shared" si="293"/>
        <v>6.2159718526983214</v>
      </c>
      <c r="BQ134" s="515">
        <f t="shared" si="294"/>
        <v>7.0176682307501883</v>
      </c>
      <c r="BR134" s="515">
        <f t="shared" si="295"/>
        <v>7.8183276500877872</v>
      </c>
      <c r="BS134" s="515">
        <f t="shared" si="296"/>
        <v>6.4992082939449887</v>
      </c>
      <c r="BT134" s="515">
        <f t="shared" si="297"/>
        <v>6.8053462749068734</v>
      </c>
      <c r="BU134" s="515">
        <f t="shared" si="298"/>
        <v>7.1105693387576441</v>
      </c>
      <c r="BV134" s="515">
        <f t="shared" si="299"/>
        <v>7.4148802197980812</v>
      </c>
      <c r="BW134" s="516">
        <f t="shared" si="300"/>
        <v>7.7182816441572957</v>
      </c>
      <c r="BX134" s="515">
        <v>0</v>
      </c>
      <c r="BY134" s="515">
        <f t="shared" si="301"/>
        <v>0</v>
      </c>
      <c r="BZ134" s="515">
        <f t="shared" si="302"/>
        <v>0.49720796428502506</v>
      </c>
      <c r="CA134" s="515">
        <f t="shared" si="303"/>
        <v>0.99331108603710905</v>
      </c>
      <c r="CB134" s="515">
        <f t="shared" si="304"/>
        <v>1.488311820319546</v>
      </c>
      <c r="CC134" s="515">
        <f t="shared" si="305"/>
        <v>2.0151757555459566</v>
      </c>
      <c r="CD134" s="515">
        <f t="shared" si="306"/>
        <v>2.7403128396771637</v>
      </c>
      <c r="CE134" s="515">
        <f t="shared" si="307"/>
        <v>3.4643655487956782</v>
      </c>
      <c r="CF134" s="515">
        <f t="shared" si="308"/>
        <v>4.1873355044833964</v>
      </c>
      <c r="CG134" s="515">
        <f t="shared" si="309"/>
        <v>4.9092243258972905</v>
      </c>
      <c r="CH134" s="515">
        <f t="shared" si="310"/>
        <v>4.5250706131587908</v>
      </c>
      <c r="CI134" s="515">
        <f t="shared" si="311"/>
        <v>5.314625391121937</v>
      </c>
      <c r="CJ134" s="515">
        <f t="shared" si="312"/>
        <v>6.1036693768133681</v>
      </c>
      <c r="CK134" s="515">
        <f t="shared" si="313"/>
        <v>6.8922029006835484</v>
      </c>
      <c r="CL134" s="515">
        <f t="shared" si="314"/>
        <v>7.6802262929691656</v>
      </c>
      <c r="CM134" s="515">
        <f t="shared" si="315"/>
        <v>6.4077006085449035</v>
      </c>
      <c r="CN134" s="515">
        <f t="shared" si="316"/>
        <v>6.7187604259515119</v>
      </c>
      <c r="CO134" s="515">
        <f t="shared" si="317"/>
        <v>7.0293927721843428</v>
      </c>
      <c r="CP134" s="515">
        <f t="shared" si="318"/>
        <v>7.3395982346918354</v>
      </c>
      <c r="CQ134" s="516">
        <f t="shared" si="319"/>
        <v>7.6493774001151351</v>
      </c>
      <c r="CR134" s="515">
        <f t="shared" si="320"/>
        <v>0</v>
      </c>
      <c r="CS134" s="515">
        <f t="shared" si="321"/>
        <v>0.25563724999999998</v>
      </c>
      <c r="CT134" s="515">
        <f t="shared" si="322"/>
        <v>0.76620961836900081</v>
      </c>
      <c r="CU134" s="515">
        <f t="shared" si="323"/>
        <v>1.2753796519462368</v>
      </c>
      <c r="CV134" s="515">
        <f t="shared" si="324"/>
        <v>1.7831512023754519</v>
      </c>
      <c r="CW134" s="515">
        <f t="shared" si="325"/>
        <v>2.4365816714092694</v>
      </c>
      <c r="CX134" s="515">
        <f t="shared" si="326"/>
        <v>3.1776063008601945</v>
      </c>
      <c r="CY134" s="515">
        <f t="shared" si="327"/>
        <v>3.9168646925914392</v>
      </c>
      <c r="CZ134" s="515">
        <f t="shared" si="328"/>
        <v>4.6543610564437552</v>
      </c>
      <c r="DA134" s="515">
        <f t="shared" si="329"/>
        <v>5.3900995922237058</v>
      </c>
      <c r="DB134" s="515">
        <f t="shared" si="330"/>
        <v>5.0145930867235409</v>
      </c>
      <c r="DC134" s="515">
        <f t="shared" si="331"/>
        <v>5.8183674129349647</v>
      </c>
      <c r="DD134" s="515">
        <f t="shared" si="332"/>
        <v>6.6211020926983215</v>
      </c>
      <c r="DE134" s="515">
        <f t="shared" si="333"/>
        <v>7.4227984707501884</v>
      </c>
      <c r="DF134" s="515">
        <f t="shared" si="334"/>
        <v>8.2234578900877864</v>
      </c>
      <c r="DG134" s="515">
        <f t="shared" si="335"/>
        <v>6.6622325839449887</v>
      </c>
      <c r="DH134" s="515">
        <f t="shared" si="336"/>
        <v>6.9683705649068735</v>
      </c>
      <c r="DI134" s="515">
        <f t="shared" si="337"/>
        <v>7.2735936287576441</v>
      </c>
      <c r="DJ134" s="515">
        <f t="shared" si="338"/>
        <v>7.5779045097980813</v>
      </c>
      <c r="DK134" s="516">
        <f t="shared" si="339"/>
        <v>7.8813059341572957</v>
      </c>
      <c r="DL134" s="515">
        <f t="shared" si="340"/>
        <v>0</v>
      </c>
      <c r="DM134" s="515">
        <f t="shared" si="341"/>
        <v>0.24888050000000003</v>
      </c>
      <c r="DN134" s="515">
        <f t="shared" si="342"/>
        <v>0.74608846428502507</v>
      </c>
      <c r="DO134" s="515">
        <f t="shared" si="343"/>
        <v>1.2421915860371091</v>
      </c>
      <c r="DP134" s="515">
        <f t="shared" si="344"/>
        <v>1.7371923203195461</v>
      </c>
      <c r="DQ134" s="515">
        <f t="shared" si="345"/>
        <v>2.3795234755459567</v>
      </c>
      <c r="DR134" s="515">
        <f t="shared" si="346"/>
        <v>3.1046605596771637</v>
      </c>
      <c r="DS134" s="515">
        <f t="shared" si="347"/>
        <v>3.8287132687956782</v>
      </c>
      <c r="DT134" s="515">
        <f t="shared" si="348"/>
        <v>4.551683224483396</v>
      </c>
      <c r="DU134" s="515">
        <f t="shared" si="349"/>
        <v>5.273572045897291</v>
      </c>
      <c r="DV134" s="515">
        <f t="shared" si="350"/>
        <v>4.9214399331587906</v>
      </c>
      <c r="DW134" s="515">
        <f t="shared" si="351"/>
        <v>5.7109947111219368</v>
      </c>
      <c r="DX134" s="515">
        <f t="shared" si="352"/>
        <v>6.5000386968133679</v>
      </c>
      <c r="DY134" s="515">
        <f t="shared" si="353"/>
        <v>7.2885722206835482</v>
      </c>
      <c r="DZ134" s="515">
        <f t="shared" si="354"/>
        <v>8.0765956129691663</v>
      </c>
      <c r="EA134" s="515">
        <f t="shared" si="355"/>
        <v>6.5677433485449033</v>
      </c>
      <c r="EB134" s="515">
        <f t="shared" si="356"/>
        <v>6.8788031659515116</v>
      </c>
      <c r="EC134" s="515">
        <f t="shared" si="357"/>
        <v>7.1894355121843425</v>
      </c>
      <c r="ED134" s="515">
        <f t="shared" si="358"/>
        <v>7.4996409746918351</v>
      </c>
      <c r="EE134" s="516">
        <f t="shared" si="359"/>
        <v>7.8094201401151349</v>
      </c>
      <c r="EF134" s="276">
        <f t="shared" si="360"/>
        <v>0</v>
      </c>
      <c r="EG134" s="276">
        <f t="shared" si="361"/>
        <v>7.0213163099915716E-4</v>
      </c>
      <c r="EH134" s="276">
        <f t="shared" si="362"/>
        <v>2.1044664227637729E-3</v>
      </c>
      <c r="EI134" s="276">
        <f t="shared" si="363"/>
        <v>3.5029495707849644E-3</v>
      </c>
      <c r="EJ134" s="276">
        <f t="shared" si="364"/>
        <v>4.8975916539627309E-3</v>
      </c>
      <c r="EK134" s="276">
        <f t="shared" si="365"/>
        <v>5.807610549075185E-3</v>
      </c>
      <c r="EL134" s="276">
        <f t="shared" si="366"/>
        <v>7.5738482687550757E-3</v>
      </c>
      <c r="EM134" s="276">
        <f t="shared" si="367"/>
        <v>9.3358761476841495E-3</v>
      </c>
      <c r="EN134" s="276">
        <f t="shared" si="368"/>
        <v>1.1093704220049173E-2</v>
      </c>
      <c r="EO134" s="276">
        <f t="shared" si="369"/>
        <v>1.2847342496120347E-2</v>
      </c>
      <c r="EP134" s="276">
        <f t="shared" si="370"/>
        <v>6.4861537885759126E-3</v>
      </c>
      <c r="EQ134" s="276">
        <f t="shared" si="371"/>
        <v>7.5258002366434739E-3</v>
      </c>
      <c r="ER134" s="276">
        <f t="shared" si="372"/>
        <v>8.5641019481329551E-3</v>
      </c>
      <c r="ES134" s="276">
        <f t="shared" si="373"/>
        <v>9.6010606624014842E-3</v>
      </c>
      <c r="ET134" s="276">
        <f t="shared" si="374"/>
        <v>1.0636678116556416E-2</v>
      </c>
      <c r="EU134" s="276">
        <f t="shared" si="375"/>
        <v>1.9910599038115737E-2</v>
      </c>
      <c r="EV134" s="276">
        <f t="shared" si="376"/>
        <v>2.0825516149229419E-2</v>
      </c>
      <c r="EW134" s="276">
        <f t="shared" si="377"/>
        <v>2.1737698959562849E-2</v>
      </c>
      <c r="EX134" s="276">
        <f t="shared" si="378"/>
        <v>2.2647155640786083E-2</v>
      </c>
      <c r="EY134" s="277">
        <f t="shared" si="379"/>
        <v>2.3553894340147496E-2</v>
      </c>
      <c r="EZ134" s="276">
        <f t="shared" si="380"/>
        <v>0</v>
      </c>
      <c r="FA134" s="276">
        <f t="shared" si="381"/>
        <v>5.5303571497501897E-4</v>
      </c>
      <c r="FB134" s="276">
        <f t="shared" si="382"/>
        <v>1.6578782479160991E-3</v>
      </c>
      <c r="FC134" s="276">
        <f t="shared" si="383"/>
        <v>2.7602657175631895E-3</v>
      </c>
      <c r="FD134" s="276">
        <f t="shared" si="384"/>
        <v>3.8602035792962173E-3</v>
      </c>
      <c r="FE134" s="276">
        <f t="shared" si="385"/>
        <v>3.5583558687930072E-3</v>
      </c>
      <c r="FF134" s="276">
        <f t="shared" si="386"/>
        <v>4.6427308814857085E-3</v>
      </c>
      <c r="FG134" s="276">
        <f t="shared" si="387"/>
        <v>5.72548431228185E-3</v>
      </c>
      <c r="FH134" s="276">
        <f t="shared" si="388"/>
        <v>6.8066185861062169E-3</v>
      </c>
      <c r="FI134" s="276">
        <f t="shared" si="389"/>
        <v>7.8861361242573494E-3</v>
      </c>
      <c r="FJ134" s="276">
        <f t="shared" si="390"/>
        <v>3.1838620368534161E-3</v>
      </c>
      <c r="FK134" s="276">
        <f t="shared" si="391"/>
        <v>3.6946543085696342E-3</v>
      </c>
      <c r="FL134" s="276">
        <f t="shared" si="392"/>
        <v>4.2051161298191754E-3</v>
      </c>
      <c r="FM134" s="276">
        <f t="shared" si="393"/>
        <v>4.7152477143827028E-3</v>
      </c>
      <c r="FN134" s="276">
        <f t="shared" si="394"/>
        <v>5.2250492759025793E-3</v>
      </c>
      <c r="FO134" s="276">
        <f t="shared" si="395"/>
        <v>9.0256625933911091E-3</v>
      </c>
      <c r="FP134" s="276">
        <f t="shared" si="396"/>
        <v>9.4531337671689194E-3</v>
      </c>
      <c r="FQ134" s="276">
        <f t="shared" si="397"/>
        <v>9.8800174925069584E-3</v>
      </c>
      <c r="FR134" s="276">
        <f t="shared" si="398"/>
        <v>1.0306314576700995E-2</v>
      </c>
      <c r="FS134" s="277">
        <f t="shared" si="399"/>
        <v>1.0732025825937377E-2</v>
      </c>
      <c r="FT134" s="74">
        <f>SUM($EF134:EF134)</f>
        <v>0</v>
      </c>
      <c r="FU134" s="276">
        <f>SUM($EF134:EG134)</f>
        <v>7.0213163099915716E-4</v>
      </c>
      <c r="FV134" s="276">
        <f>SUM($EF134:EH134)</f>
        <v>2.8065980537629303E-3</v>
      </c>
      <c r="FW134" s="276">
        <f>SUM($EF134:EI134)</f>
        <v>6.3095476245478947E-3</v>
      </c>
      <c r="FX134" s="276">
        <f>SUM($EF134:EJ134)</f>
        <v>1.1207139278510626E-2</v>
      </c>
      <c r="FY134" s="276">
        <f>SUM($EF134:EK134)</f>
        <v>1.7014749827585812E-2</v>
      </c>
      <c r="FZ134" s="276">
        <f>SUM($EF134:EL134)</f>
        <v>2.4588598096340886E-2</v>
      </c>
      <c r="GA134" s="276">
        <f>SUM($EF134:EM134)</f>
        <v>3.3924474244025032E-2</v>
      </c>
      <c r="GB134" s="276">
        <f>SUM($EF134:EN134)</f>
        <v>4.5018178464074202E-2</v>
      </c>
      <c r="GC134" s="276">
        <f>SUM($EF134:EO134)</f>
        <v>5.7865520960194552E-2</v>
      </c>
      <c r="GD134" s="276">
        <f>SUM($EF134:EP134)</f>
        <v>6.435167474877046E-2</v>
      </c>
      <c r="GE134" s="276">
        <f>SUM($EF134:EQ134)</f>
        <v>7.1877474985413928E-2</v>
      </c>
      <c r="GF134" s="276">
        <f>SUM($EF134:ER134)</f>
        <v>8.0441576933546879E-2</v>
      </c>
      <c r="GG134" s="276">
        <f>SUM($EF134:ES134)</f>
        <v>9.0042637595948369E-2</v>
      </c>
      <c r="GH134" s="276">
        <f>SUM($EF134:ET134)</f>
        <v>0.10067931571250478</v>
      </c>
      <c r="GI134" s="276">
        <f>SUM($EF134:EU134)</f>
        <v>0.12058991475062052</v>
      </c>
      <c r="GJ134" s="276">
        <f>SUM($EF134:EV134)</f>
        <v>0.14141543089984993</v>
      </c>
      <c r="GK134" s="276">
        <f>SUM($EF134:EW134)</f>
        <v>0.16315312985941277</v>
      </c>
      <c r="GL134" s="276">
        <f>SUM($EF134:EX134)</f>
        <v>0.18580028550019886</v>
      </c>
      <c r="GM134" s="276">
        <f>SUM($EF134:EY134)</f>
        <v>0.20935417984034635</v>
      </c>
      <c r="GN134" s="74">
        <f>SUM($EZ134:EZ134)</f>
        <v>0</v>
      </c>
      <c r="GO134" s="276">
        <f>SUM($EZ134:FA134)</f>
        <v>5.5303571497501897E-4</v>
      </c>
      <c r="GP134" s="276">
        <f>SUM($EZ134:FB134)</f>
        <v>2.2109139628911181E-3</v>
      </c>
      <c r="GQ134" s="276">
        <f>SUM($EZ134:FC134)</f>
        <v>4.9711796804543075E-3</v>
      </c>
      <c r="GR134" s="276">
        <f>SUM($EZ134:FD134)</f>
        <v>8.8313832597505249E-3</v>
      </c>
      <c r="GS134" s="276">
        <f>SUM($EZ134:FE134)</f>
        <v>1.2389739128543532E-2</v>
      </c>
      <c r="GT134" s="276">
        <f>SUM($EZ134:FF134)</f>
        <v>1.7032470010029242E-2</v>
      </c>
      <c r="GU134" s="276">
        <f>SUM($EZ134:FG134)</f>
        <v>2.2757954322311091E-2</v>
      </c>
      <c r="GV134" s="276">
        <f>SUM($EZ134:FH134)</f>
        <v>2.9564572908417307E-2</v>
      </c>
      <c r="GW134" s="276">
        <f>SUM($EZ134:FI134)</f>
        <v>3.7450709032674653E-2</v>
      </c>
      <c r="GX134" s="276">
        <f>SUM($EZ134:FJ134)</f>
        <v>4.0634571069528072E-2</v>
      </c>
      <c r="GY134" s="276">
        <f>SUM($EZ134:FK134)</f>
        <v>4.4329225378097706E-2</v>
      </c>
      <c r="GZ134" s="276">
        <f>SUM($EZ134:FL134)</f>
        <v>4.8534341507916884E-2</v>
      </c>
      <c r="HA134" s="276">
        <f>SUM($EZ134:FM134)</f>
        <v>5.3249589222299588E-2</v>
      </c>
      <c r="HB134" s="276">
        <f>SUM($EZ134:FN134)</f>
        <v>5.8474638498202169E-2</v>
      </c>
      <c r="HC134" s="276">
        <f>SUM($EZ134:FO134)</f>
        <v>6.7500301091593273E-2</v>
      </c>
      <c r="HD134" s="276">
        <f>SUM($EZ134:FP134)</f>
        <v>7.6953434858762187E-2</v>
      </c>
      <c r="HE134" s="276">
        <f>SUM($EZ134:FQ134)</f>
        <v>8.6833452351269144E-2</v>
      </c>
      <c r="HF134" s="276">
        <f>SUM($EZ134:FR134)</f>
        <v>9.7139766927970134E-2</v>
      </c>
      <c r="HG134" s="277">
        <f>SUM($EZ134:FS134)</f>
        <v>0.10787179275390751</v>
      </c>
      <c r="HH134" s="74">
        <f t="shared" si="644"/>
        <v>0</v>
      </c>
      <c r="HI134" s="276">
        <f t="shared" si="400"/>
        <v>0.51057236836900077</v>
      </c>
      <c r="HJ134" s="276">
        <f t="shared" si="401"/>
        <v>1.0197424019462369</v>
      </c>
      <c r="HK134" s="276">
        <f t="shared" si="402"/>
        <v>1.527513952375452</v>
      </c>
      <c r="HL134" s="276">
        <f t="shared" si="403"/>
        <v>2.0338908607214892</v>
      </c>
      <c r="HM134" s="276">
        <f t="shared" si="404"/>
        <v>2.8041901808601946</v>
      </c>
      <c r="HN134" s="276">
        <f t="shared" si="405"/>
        <v>3.5434485725914393</v>
      </c>
      <c r="HO134" s="276">
        <f t="shared" si="406"/>
        <v>4.2809449364437553</v>
      </c>
      <c r="HP134" s="276">
        <f t="shared" si="407"/>
        <v>5.0166834722237059</v>
      </c>
      <c r="HQ134" s="276">
        <f t="shared" si="408"/>
        <v>5.7506683697275855</v>
      </c>
      <c r="HR134" s="276">
        <f t="shared" si="409"/>
        <v>5.4132371729349646</v>
      </c>
      <c r="HS134" s="276">
        <f t="shared" si="410"/>
        <v>6.2159718526983214</v>
      </c>
      <c r="HT134" s="276">
        <f t="shared" si="411"/>
        <v>7.0176682307501883</v>
      </c>
      <c r="HU134" s="276">
        <f t="shared" si="412"/>
        <v>7.8183276500877872</v>
      </c>
      <c r="HV134" s="276">
        <f t="shared" si="413"/>
        <v>8.6179514519712299</v>
      </c>
      <c r="HW134" s="276">
        <f t="shared" si="414"/>
        <v>6.8053462749068734</v>
      </c>
      <c r="HX134" s="276">
        <f t="shared" si="415"/>
        <v>7.1105693387576441</v>
      </c>
      <c r="HY134" s="276">
        <f t="shared" si="416"/>
        <v>7.4148802197980812</v>
      </c>
      <c r="HZ134" s="276">
        <f t="shared" si="417"/>
        <v>7.7182816441572957</v>
      </c>
      <c r="IA134" s="277">
        <f t="shared" si="418"/>
        <v>8.0207763298171475</v>
      </c>
      <c r="IB134" s="276">
        <f t="shared" si="419"/>
        <v>0</v>
      </c>
      <c r="IC134" s="276">
        <f t="shared" si="420"/>
        <v>0.49720796428502506</v>
      </c>
      <c r="ID134" s="276">
        <f t="shared" si="421"/>
        <v>0.99331108603710905</v>
      </c>
      <c r="IE134" s="276">
        <f t="shared" si="422"/>
        <v>1.488311820319546</v>
      </c>
      <c r="IF134" s="276">
        <f t="shared" si="423"/>
        <v>1.9822126167402498</v>
      </c>
      <c r="IG134" s="276">
        <f t="shared" si="424"/>
        <v>2.7403128396771637</v>
      </c>
      <c r="IH134" s="276">
        <f t="shared" si="425"/>
        <v>3.4643655487956782</v>
      </c>
      <c r="II134" s="276">
        <f t="shared" si="426"/>
        <v>4.1873355044833964</v>
      </c>
      <c r="IJ134" s="276">
        <f t="shared" si="427"/>
        <v>4.9092243258972905</v>
      </c>
      <c r="IK134" s="276">
        <f t="shared" si="428"/>
        <v>5.6300336297730329</v>
      </c>
      <c r="IL134" s="276">
        <f t="shared" si="429"/>
        <v>5.314625391121937</v>
      </c>
      <c r="IM134" s="276">
        <f t="shared" si="430"/>
        <v>6.1036693768133681</v>
      </c>
      <c r="IN134" s="276">
        <f t="shared" si="431"/>
        <v>6.8922029006835484</v>
      </c>
      <c r="IO134" s="276">
        <f t="shared" si="432"/>
        <v>7.6802262929691656</v>
      </c>
      <c r="IP134" s="276">
        <f t="shared" si="433"/>
        <v>8.4677398836932642</v>
      </c>
      <c r="IQ134" s="276">
        <f t="shared" si="434"/>
        <v>6.7187604259515119</v>
      </c>
      <c r="IR134" s="276">
        <f t="shared" si="435"/>
        <v>7.0293927721843428</v>
      </c>
      <c r="IS134" s="276">
        <f t="shared" si="436"/>
        <v>7.3395982346918354</v>
      </c>
      <c r="IT134" s="276">
        <f t="shared" si="437"/>
        <v>7.6493774001151351</v>
      </c>
      <c r="IU134" s="277">
        <f t="shared" si="438"/>
        <v>7.9587308542891968</v>
      </c>
      <c r="IV134" s="74">
        <f t="shared" ref="IV134:IV193" si="1068">100000*(1.5*(HH134/F134)+(HI134/G134)+(HJ134/G134)+(HK134/G134)+0.5*(HL134/G134))/5</f>
        <v>2.1917050275129002</v>
      </c>
      <c r="IW134" s="275">
        <f t="shared" ref="IW134:IW193" si="1069">100000*(0.5*HL134/G134 + HM134/H134+HN134/H134+HO134/H134+HP134/H134+0.5*HQ134/H134)/5</f>
        <v>10.367341549936649</v>
      </c>
      <c r="IX134" s="275">
        <f t="shared" ref="IX134:IX193" si="1070">100000*(0.5*HQ134/H134 + HR134/I134+HS134/I134+HT134/I134+HU134/I134+0.5*HV134/I134)/5</f>
        <v>21.882218495858019</v>
      </c>
      <c r="IY134" s="275">
        <f t="shared" ref="IY134:IY193" si="1071">100000*(0.5*HV134/I134 + HW134/J134+HX134/J134+HY134/J134+HZ134/J134+0.5*IA134/J134)/5</f>
        <v>31.849223081410987</v>
      </c>
      <c r="IZ134" s="275">
        <f t="shared" ref="IZ134:IZ193" si="1072">AVERAGE(IV134:IX134)</f>
        <v>11.480421691102523</v>
      </c>
      <c r="JA134" s="275">
        <f t="shared" ref="JA134:JA193" si="1073">AVERAGE(IV134:IY134)</f>
        <v>16.57262203867964</v>
      </c>
      <c r="JB134" s="74">
        <f t="shared" ref="JB134:JB193" si="1074">100000*(1.5*(IB134/K134)+(IC134/L134)+(ID134/L134)+(IE134/L134)+0.5*(IF134/L134))/5</f>
        <v>2.193286987586907</v>
      </c>
      <c r="JC134" s="275">
        <f t="shared" ref="JC134:JC193" si="1075">100000*(0.5*IF134/L134 + IG134/M134+IH134/M134+II134/M134+IJ134/M134+0.5*IK134/M134)/5</f>
        <v>10.39260214522429</v>
      </c>
      <c r="JD134" s="275">
        <f t="shared" ref="JD134:JD193" si="1076">100000*(0.5*IK134/M134 + IL134/N134+IM134/N134+IN134/N134+IO134/N134+0.5*IP134/N134)/5</f>
        <v>21.965753122072528</v>
      </c>
      <c r="JE134" s="275">
        <f t="shared" ref="JE134:JE193" si="1077">100000*(0.5*IP134/N134 + IQ134/O134+IR134/O134+IS134/O134+IT134/O134+0.5*IU134/O134)/5</f>
        <v>32.09523451487685</v>
      </c>
      <c r="JF134" s="275">
        <f t="shared" ref="JF134:JF193" si="1078">AVERAGE(JB134:JD134)</f>
        <v>11.517214084961241</v>
      </c>
      <c r="JG134" s="275">
        <f t="shared" ref="JG134:JG193" si="1079">AVERAGE(JB134:JE134)</f>
        <v>16.661719192440145</v>
      </c>
      <c r="JH134" s="524">
        <f t="shared" si="273"/>
        <v>56.705870331557605</v>
      </c>
      <c r="JI134" s="525">
        <f t="shared" si="274"/>
        <v>93.014940121058572</v>
      </c>
      <c r="JJ134" s="524">
        <f t="shared" si="275"/>
        <v>55.580909300538877</v>
      </c>
      <c r="JK134" s="525">
        <f t="shared" si="276"/>
        <v>91.501253864898757</v>
      </c>
      <c r="JL134" s="524">
        <f t="shared" si="277"/>
        <v>112.28677963209648</v>
      </c>
      <c r="JM134" s="525">
        <f t="shared" si="278"/>
        <v>184.51619398595733</v>
      </c>
      <c r="JN134" s="7">
        <f t="shared" si="439"/>
        <v>0.15915395421070694</v>
      </c>
      <c r="JO134" s="7">
        <f t="shared" si="440"/>
        <v>0.31722597259425389</v>
      </c>
    </row>
    <row r="135" spans="1:275" s="3" customFormat="1" ht="13.5" customHeight="1" x14ac:dyDescent="0.2">
      <c r="A135" s="3" t="str">
        <f>'2021 estimates'!B135</f>
        <v>Montenegro</v>
      </c>
      <c r="B135" s="3" t="str">
        <f>VLOOKUP(A135,'2021 estimates'!$B$4:$C$218,2)</f>
        <v>EUR</v>
      </c>
      <c r="C135" s="371" t="str">
        <f>VLOOKUP(A135,'2021 estimates'!$B$4:$F$218,4,FALSE)</f>
        <v>Europe &amp; Central Asia</v>
      </c>
      <c r="D135" s="695">
        <f>'2021 estimates'!Q135</f>
        <v>2.0397516103772699</v>
      </c>
      <c r="E135" s="4">
        <f>'2021 estimates'!R135</f>
        <v>1.8935072272499074</v>
      </c>
      <c r="F135" s="47">
        <f>1000*'2021 estimates'!G135/5</f>
        <v>3853.2</v>
      </c>
      <c r="G135" s="47">
        <f t="shared" si="279"/>
        <v>3853.2</v>
      </c>
      <c r="H135" s="47">
        <f>1000*'2021 estimates'!H135/5</f>
        <v>3809.2</v>
      </c>
      <c r="I135" s="47">
        <f>1000*'2021 estimates'!I135/5</f>
        <v>4086.8</v>
      </c>
      <c r="J135" s="47">
        <f>1000*'2021 estimates'!J135/5</f>
        <v>4087.8</v>
      </c>
      <c r="K135" s="47">
        <f>1000*'2021 estimates'!K135/5</f>
        <v>3581.4</v>
      </c>
      <c r="L135" s="73">
        <f t="shared" si="280"/>
        <v>3581.4</v>
      </c>
      <c r="M135" s="47">
        <f>1000*'2021 estimates'!L135/5</f>
        <v>3526.6</v>
      </c>
      <c r="N135" s="47">
        <f>1000*'2021 estimates'!M135/5</f>
        <v>3721.6</v>
      </c>
      <c r="O135" s="47">
        <f>1000*'2021 estimates'!N135/5</f>
        <v>3709</v>
      </c>
      <c r="P135" s="22">
        <v>0</v>
      </c>
      <c r="Q135" s="124">
        <f>IF('2021 estimates'!AD135&lt;&gt;"",'2021 estimates'!AD135*5/4,IF('2021 estimates'!AL135&lt;&gt;"",'2021 estimates'!AL135*15/14,'2021 estimates'!AN135*15/14))/100000</f>
        <v>2.3499999999999999E-4</v>
      </c>
      <c r="R135" s="124">
        <f>IF('2021 estimates'!AE135&lt;&gt;"",'2021 estimates'!AE135,IF('2021 estimates'!AL135&lt;&gt;"",'2021 estimates'!AL135*15/14,'2021 estimates'!AN135*15/14))/100000</f>
        <v>2.1899999999999998E-4</v>
      </c>
      <c r="S135" s="124">
        <f>IF('2021 estimates'!AF135&lt;&gt;"",'2021 estimates'!AF135,IF('2021 estimates'!AL135&lt;&gt;"",'2021 estimates'!AL135*15/14,'2021 estimates'!AN135*15/14))/100000</f>
        <v>1.85E-4</v>
      </c>
      <c r="T135" s="124">
        <f>IF('2021 estimates'!AG135&lt;&gt;"",'2021 estimates'!AG135,'2021 estimates'!$AP135)/100000</f>
        <v>1.4942930520751011E-4</v>
      </c>
      <c r="U135" s="22">
        <v>0</v>
      </c>
      <c r="V135" s="124">
        <f>IF('2021 estimates'!AH135&lt;&gt;"",'2021 estimates'!AH135*5/4,IF('2021 estimates'!AM135&lt;&gt;"",'2021 estimates'!AM135*15/14,'2021 estimates'!AN135*15/14))/100000</f>
        <v>1.3625000000000001E-4</v>
      </c>
      <c r="W135" s="124">
        <f>IF('2021 estimates'!AI135&lt;&gt;"",'2021 estimates'!AI135,IF('2021 estimates'!AM135&lt;&gt;"",'2021 estimates'!AM135*15/14,'2021 estimates'!AN135*15/14))/100000</f>
        <v>2.9100000000000003E-4</v>
      </c>
      <c r="X135" s="124">
        <f>IF('2021 estimates'!AJ135&lt;&gt;"",'2021 estimates'!AJ135,IF('2021 estimates'!AM135&lt;&gt;"",'2021 estimates'!AM135*15/14,'2021 estimates'!AN135*15/14))/100000</f>
        <v>1.1900000000000001E-4</v>
      </c>
      <c r="Y135" s="124">
        <f>IF('2021 estimates'!AK135&lt;&gt;"",'2021 estimates'!AK135,'2021 estimates'!$AQ135)/100000</f>
        <v>1.3122471980151902E-4</v>
      </c>
      <c r="Z135" s="81">
        <f>VLOOKUP($A135,'Mortality-WHO Global Health Obs'!$B$3:$Q$218,7,FALSE)</f>
        <v>3.7299999999999998E-3</v>
      </c>
      <c r="AA135" s="82">
        <f>VLOOKUP($A135,'Mortality-WHO Global Health Obs'!$B$3:$Q$218,9,FALSE)</f>
        <v>0</v>
      </c>
      <c r="AB135" s="82">
        <f>VLOOKUP($A135,'Mortality-WHO Global Health Obs'!$B$3:$Q$218,11,FALSE)</f>
        <v>1.1E-4</v>
      </c>
      <c r="AC135" s="82">
        <f>VLOOKUP($A135,'Mortality-WHO Global Health Obs'!$B$3:$Q$218,13,FALSE)</f>
        <v>2.0000000000000001E-4</v>
      </c>
      <c r="AD135" s="82">
        <f>VLOOKUP($A135,'Mortality-WHO Global Health Obs'!$B$3:$Q$218,15,FALSE)</f>
        <v>5.0000000000000001E-4</v>
      </c>
      <c r="AE135" s="81">
        <f>VLOOKUP($A135,'Mortality-WHO Global Health Obs'!$B$3:$Q$218,8,FALSE)</f>
        <v>3.5100000000000001E-3</v>
      </c>
      <c r="AF135" s="82">
        <f>VLOOKUP($A135,'Mortality-WHO Global Health Obs'!$B$3:$Q$218,10,FALSE)</f>
        <v>1.3999999999999999E-4</v>
      </c>
      <c r="AG135" s="82">
        <f>VLOOKUP($A135,'Mortality-WHO Global Health Obs'!$B$3:$Q$218,12,FALSE)</f>
        <v>1.8000000000000001E-4</v>
      </c>
      <c r="AH135" s="82">
        <f>VLOOKUP($A135,'Mortality-WHO Global Health Obs'!$B$3:$Q$218,14,FALSE)</f>
        <v>5.0000000000000002E-5</v>
      </c>
      <c r="AI135" s="82">
        <f>VLOOKUP($A135,'Mortality-WHO Global Health Obs'!$B$3:$Q$218,16,FALSE)</f>
        <v>1.2E-4</v>
      </c>
      <c r="AJ135" s="81">
        <f t="shared" si="849"/>
        <v>7.0627819576421546E-3</v>
      </c>
      <c r="AK135" s="82">
        <f t="shared" si="849"/>
        <v>0</v>
      </c>
      <c r="AL135" s="82">
        <f t="shared" si="849"/>
        <v>2.0828579499748982E-4</v>
      </c>
      <c r="AM135" s="82">
        <f t="shared" si="849"/>
        <v>3.7870144544998149E-4</v>
      </c>
      <c r="AN135" s="82">
        <f t="shared" si="849"/>
        <v>9.4675361362495374E-4</v>
      </c>
      <c r="AO135" s="81">
        <f t="shared" si="848"/>
        <v>6.6462103676471753E-3</v>
      </c>
      <c r="AP135" s="82">
        <f t="shared" si="848"/>
        <v>2.6509101181498699E-4</v>
      </c>
      <c r="AQ135" s="82">
        <f t="shared" si="848"/>
        <v>3.4083130090498337E-4</v>
      </c>
      <c r="AR135" s="82">
        <f t="shared" si="848"/>
        <v>9.4675361362495371E-5</v>
      </c>
      <c r="AS135" s="82">
        <f t="shared" si="848"/>
        <v>2.2722086726998888E-4</v>
      </c>
      <c r="AT135" s="272">
        <f t="shared" si="1065"/>
        <v>0</v>
      </c>
      <c r="AU135" s="266">
        <f t="shared" si="1057"/>
        <v>0.90550199999999992</v>
      </c>
      <c r="AV135" s="266">
        <f t="shared" si="1058"/>
        <v>0.83421479999999992</v>
      </c>
      <c r="AW135" s="266">
        <f t="shared" si="1059"/>
        <v>0.75605800000000001</v>
      </c>
      <c r="AX135" s="266">
        <f t="shared" si="1060"/>
        <v>0.61083711382725991</v>
      </c>
      <c r="AY135" s="272">
        <f t="shared" si="1066"/>
        <v>0</v>
      </c>
      <c r="AZ135" s="266">
        <f t="shared" si="1061"/>
        <v>0.48796575000000003</v>
      </c>
      <c r="BA135" s="266">
        <f t="shared" si="1062"/>
        <v>1.0262406000000002</v>
      </c>
      <c r="BB135" s="266">
        <f t="shared" si="1063"/>
        <v>0.4428704</v>
      </c>
      <c r="BC135" s="266">
        <f t="shared" si="1064"/>
        <v>0.48671248574383408</v>
      </c>
      <c r="BD135" s="74">
        <f t="shared" si="1067"/>
        <v>0</v>
      </c>
      <c r="BE135" s="515">
        <f t="shared" si="282"/>
        <v>0</v>
      </c>
      <c r="BF135" s="515">
        <f t="shared" si="283"/>
        <v>0.90550199999999992</v>
      </c>
      <c r="BG135" s="515">
        <f t="shared" si="284"/>
        <v>1.8110039999999998</v>
      </c>
      <c r="BH135" s="515">
        <f t="shared" si="285"/>
        <v>2.7165059999999999</v>
      </c>
      <c r="BI135" s="515">
        <f t="shared" si="286"/>
        <v>3.5806479999999996</v>
      </c>
      <c r="BJ135" s="515">
        <f t="shared" si="287"/>
        <v>4.4140302110495409</v>
      </c>
      <c r="BK135" s="515">
        <f t="shared" si="288"/>
        <v>5.2472388584987604</v>
      </c>
      <c r="BL135" s="515">
        <f t="shared" si="289"/>
        <v>6.0802739784947262</v>
      </c>
      <c r="BM135" s="515">
        <f t="shared" si="290"/>
        <v>6.9131356071769785</v>
      </c>
      <c r="BN135" s="515">
        <f t="shared" si="291"/>
        <v>8.3103099408991223</v>
      </c>
      <c r="BO135" s="515">
        <f t="shared" si="292"/>
        <v>9.0630782773231342</v>
      </c>
      <c r="BP135" s="515">
        <f t="shared" si="293"/>
        <v>9.815561593262295</v>
      </c>
      <c r="BQ135" s="515">
        <f t="shared" si="294"/>
        <v>10.567759996633839</v>
      </c>
      <c r="BR135" s="515">
        <f t="shared" si="295"/>
        <v>11.319673595314137</v>
      </c>
      <c r="BS135" s="515">
        <f t="shared" si="296"/>
        <v>12.074256226828732</v>
      </c>
      <c r="BT135" s="515">
        <f t="shared" si="297"/>
        <v>12.6733783852822</v>
      </c>
      <c r="BU135" s="515">
        <f t="shared" si="298"/>
        <v>13.271933591091731</v>
      </c>
      <c r="BV135" s="515">
        <f t="shared" si="299"/>
        <v>13.869922380767777</v>
      </c>
      <c r="BW135" s="516">
        <f t="shared" si="300"/>
        <v>14.467345290313087</v>
      </c>
      <c r="BX135" s="515">
        <v>0</v>
      </c>
      <c r="BY135" s="515">
        <f t="shared" si="301"/>
        <v>0</v>
      </c>
      <c r="BZ135" s="515">
        <f t="shared" si="302"/>
        <v>0.48790108090477741</v>
      </c>
      <c r="CA135" s="515">
        <f t="shared" si="303"/>
        <v>0.97567284076003336</v>
      </c>
      <c r="CB135" s="515">
        <f t="shared" si="304"/>
        <v>1.4633153138430723</v>
      </c>
      <c r="CC135" s="515">
        <f t="shared" si="305"/>
        <v>1.9209783630683599</v>
      </c>
      <c r="CD135" s="515">
        <f t="shared" si="306"/>
        <v>2.9463894874181578</v>
      </c>
      <c r="CE135" s="515">
        <f t="shared" si="307"/>
        <v>3.9714511791126568</v>
      </c>
      <c r="CF135" s="515">
        <f t="shared" si="308"/>
        <v>4.9961635572291492</v>
      </c>
      <c r="CG135" s="515">
        <f t="shared" si="309"/>
        <v>6.0205267408043506</v>
      </c>
      <c r="CH135" s="515">
        <f t="shared" si="310"/>
        <v>7.4340620492888725</v>
      </c>
      <c r="CI135" s="515">
        <f t="shared" si="311"/>
        <v>7.876207696629038</v>
      </c>
      <c r="CJ135" s="515">
        <f t="shared" si="312"/>
        <v>8.3183114856517744</v>
      </c>
      <c r="CK135" s="515">
        <f t="shared" si="313"/>
        <v>8.7603734203198442</v>
      </c>
      <c r="CL135" s="515">
        <f t="shared" si="314"/>
        <v>9.2023935045956371</v>
      </c>
      <c r="CM135" s="515">
        <f t="shared" si="315"/>
        <v>9.6117193660560751</v>
      </c>
      <c r="CN135" s="515">
        <f t="shared" si="316"/>
        <v>10.096192827359207</v>
      </c>
      <c r="CO135" s="515">
        <f t="shared" si="317"/>
        <v>10.580556218687864</v>
      </c>
      <c r="CP135" s="515">
        <f t="shared" si="318"/>
        <v>11.0648095650494</v>
      </c>
      <c r="CQ135" s="516">
        <f t="shared" si="319"/>
        <v>11.548952891445486</v>
      </c>
      <c r="CR135" s="515">
        <f t="shared" si="320"/>
        <v>0</v>
      </c>
      <c r="CS135" s="515">
        <f t="shared" si="321"/>
        <v>0.45275099999999996</v>
      </c>
      <c r="CT135" s="515">
        <f t="shared" si="322"/>
        <v>1.3582529999999999</v>
      </c>
      <c r="CU135" s="515">
        <f t="shared" si="323"/>
        <v>2.2637549999999997</v>
      </c>
      <c r="CV135" s="515">
        <f t="shared" si="324"/>
        <v>3.169257</v>
      </c>
      <c r="CW135" s="515">
        <f t="shared" si="325"/>
        <v>3.9977553999999995</v>
      </c>
      <c r="CX135" s="515">
        <f t="shared" si="326"/>
        <v>4.8311376110495408</v>
      </c>
      <c r="CY135" s="515">
        <f t="shared" si="327"/>
        <v>5.6643462584987603</v>
      </c>
      <c r="CZ135" s="515">
        <f t="shared" si="328"/>
        <v>6.4973813784947261</v>
      </c>
      <c r="DA135" s="515">
        <f t="shared" si="329"/>
        <v>7.3302430071769784</v>
      </c>
      <c r="DB135" s="515">
        <f t="shared" si="330"/>
        <v>8.6883389408991221</v>
      </c>
      <c r="DC135" s="515">
        <f t="shared" si="331"/>
        <v>9.4411072773231339</v>
      </c>
      <c r="DD135" s="515">
        <f t="shared" si="332"/>
        <v>10.193590593262295</v>
      </c>
      <c r="DE135" s="515">
        <f t="shared" si="333"/>
        <v>10.945788996633839</v>
      </c>
      <c r="DF135" s="515">
        <f t="shared" si="334"/>
        <v>11.697702595314137</v>
      </c>
      <c r="DG135" s="515">
        <f t="shared" si="335"/>
        <v>12.379674783742361</v>
      </c>
      <c r="DH135" s="515">
        <f t="shared" si="336"/>
        <v>12.97879694219583</v>
      </c>
      <c r="DI135" s="515">
        <f t="shared" si="337"/>
        <v>13.57735214800536</v>
      </c>
      <c r="DJ135" s="515">
        <f t="shared" si="338"/>
        <v>14.175340937681407</v>
      </c>
      <c r="DK135" s="516">
        <f t="shared" si="339"/>
        <v>14.772763847226717</v>
      </c>
      <c r="DL135" s="515">
        <f t="shared" si="340"/>
        <v>0</v>
      </c>
      <c r="DM135" s="515">
        <f t="shared" si="341"/>
        <v>0.24398287500000002</v>
      </c>
      <c r="DN135" s="515">
        <f t="shared" si="342"/>
        <v>0.73188395590477739</v>
      </c>
      <c r="DO135" s="515">
        <f t="shared" si="343"/>
        <v>1.2196557157600334</v>
      </c>
      <c r="DP135" s="515">
        <f t="shared" si="344"/>
        <v>1.7072981888430723</v>
      </c>
      <c r="DQ135" s="515">
        <f t="shared" si="345"/>
        <v>2.4340986630683599</v>
      </c>
      <c r="DR135" s="515">
        <f t="shared" si="346"/>
        <v>3.459509787418158</v>
      </c>
      <c r="DS135" s="515">
        <f t="shared" si="347"/>
        <v>4.484571479112657</v>
      </c>
      <c r="DT135" s="515">
        <f t="shared" si="348"/>
        <v>5.5092838572291489</v>
      </c>
      <c r="DU135" s="515">
        <f t="shared" si="349"/>
        <v>6.5336470408043503</v>
      </c>
      <c r="DV135" s="515">
        <f t="shared" si="350"/>
        <v>7.6554972492888727</v>
      </c>
      <c r="DW135" s="515">
        <f t="shared" si="351"/>
        <v>8.0976428966290381</v>
      </c>
      <c r="DX135" s="515">
        <f t="shared" si="352"/>
        <v>8.5397466856517745</v>
      </c>
      <c r="DY135" s="515">
        <f t="shared" si="353"/>
        <v>8.9818086203198444</v>
      </c>
      <c r="DZ135" s="515">
        <f t="shared" si="354"/>
        <v>9.4238287045956373</v>
      </c>
      <c r="EA135" s="515">
        <f t="shared" si="355"/>
        <v>9.8550756089279918</v>
      </c>
      <c r="EB135" s="515">
        <f t="shared" si="356"/>
        <v>10.339549070231124</v>
      </c>
      <c r="EC135" s="515">
        <f t="shared" si="357"/>
        <v>10.823912461559781</v>
      </c>
      <c r="ED135" s="515">
        <f t="shared" si="358"/>
        <v>11.308165807921316</v>
      </c>
      <c r="EE135" s="516">
        <f t="shared" si="359"/>
        <v>11.792309134317403</v>
      </c>
      <c r="EF135" s="276">
        <f t="shared" si="360"/>
        <v>0</v>
      </c>
      <c r="EG135" s="276">
        <f t="shared" si="361"/>
        <v>0</v>
      </c>
      <c r="EH135" s="276">
        <f t="shared" si="362"/>
        <v>0</v>
      </c>
      <c r="EI135" s="276">
        <f t="shared" si="363"/>
        <v>0</v>
      </c>
      <c r="EJ135" s="276">
        <f t="shared" si="364"/>
        <v>0</v>
      </c>
      <c r="EK135" s="276">
        <f t="shared" si="365"/>
        <v>8.3258895045857913E-4</v>
      </c>
      <c r="EL135" s="276">
        <f t="shared" si="366"/>
        <v>1.0061525507800463E-3</v>
      </c>
      <c r="EM135" s="276">
        <f t="shared" si="367"/>
        <v>1.1796800040336291E-3</v>
      </c>
      <c r="EN135" s="276">
        <f t="shared" si="368"/>
        <v>1.353171317747464E-3</v>
      </c>
      <c r="EO135" s="276">
        <f t="shared" si="369"/>
        <v>1.5266264994481203E-3</v>
      </c>
      <c r="EP135" s="276">
        <f t="shared" si="370"/>
        <v>3.289663575987061E-3</v>
      </c>
      <c r="EQ135" s="276">
        <f t="shared" si="371"/>
        <v>3.5746840608387002E-3</v>
      </c>
      <c r="ER135" s="276">
        <f t="shared" si="372"/>
        <v>3.8595966284562396E-3</v>
      </c>
      <c r="ES135" s="276">
        <f t="shared" si="373"/>
        <v>4.1444013197003545E-3</v>
      </c>
      <c r="ET135" s="276">
        <f t="shared" si="374"/>
        <v>4.4290981754162469E-3</v>
      </c>
      <c r="EU135" s="276">
        <f t="shared" si="375"/>
        <v>1.1714955373791875E-2</v>
      </c>
      <c r="EV135" s="276">
        <f t="shared" si="376"/>
        <v>1.2281908017729626E-2</v>
      </c>
      <c r="EW135" s="276">
        <f t="shared" si="377"/>
        <v>1.2848324151214655E-2</v>
      </c>
      <c r="EX135" s="276">
        <f t="shared" si="378"/>
        <v>1.3414204281949799E-2</v>
      </c>
      <c r="EY135" s="277">
        <f t="shared" si="379"/>
        <v>1.3979548917157454E-2</v>
      </c>
      <c r="EZ135" s="276">
        <f t="shared" si="380"/>
        <v>0</v>
      </c>
      <c r="FA135" s="276">
        <f t="shared" si="381"/>
        <v>6.4669095222621035E-5</v>
      </c>
      <c r="FB135" s="276">
        <f t="shared" si="382"/>
        <v>1.9399014474403019E-4</v>
      </c>
      <c r="FC135" s="276">
        <f t="shared" si="383"/>
        <v>3.2327691696107613E-4</v>
      </c>
      <c r="FD135" s="276">
        <f t="shared" si="384"/>
        <v>4.525294209591598E-4</v>
      </c>
      <c r="FE135" s="276">
        <f t="shared" si="385"/>
        <v>8.2947565020248439E-4</v>
      </c>
      <c r="FF135" s="276">
        <f t="shared" si="386"/>
        <v>1.1789083055011502E-3</v>
      </c>
      <c r="FG135" s="276">
        <f t="shared" si="387"/>
        <v>1.5282218835071188E-3</v>
      </c>
      <c r="FH135" s="276">
        <f t="shared" si="388"/>
        <v>1.8774164247987426E-3</v>
      </c>
      <c r="FI135" s="276">
        <f t="shared" si="389"/>
        <v>2.2264919699405482E-3</v>
      </c>
      <c r="FJ135" s="276">
        <f t="shared" si="390"/>
        <v>7.2475265983441362E-4</v>
      </c>
      <c r="FK135" s="276">
        <f t="shared" si="391"/>
        <v>7.6661097726425274E-4</v>
      </c>
      <c r="FL135" s="276">
        <f t="shared" si="392"/>
        <v>8.0846533193035415E-4</v>
      </c>
      <c r="FM135" s="276">
        <f t="shared" si="393"/>
        <v>8.5031572420787621E-4</v>
      </c>
      <c r="FN135" s="276">
        <f t="shared" si="394"/>
        <v>8.921621544719418E-4</v>
      </c>
      <c r="FO135" s="276">
        <f t="shared" si="395"/>
        <v>2.2390244407008808E-3</v>
      </c>
      <c r="FP135" s="276">
        <f t="shared" si="396"/>
        <v>2.3490944151763646E-3</v>
      </c>
      <c r="FQ135" s="276">
        <f t="shared" si="397"/>
        <v>2.4591393822979914E-3</v>
      </c>
      <c r="FR135" s="276">
        <f t="shared" si="398"/>
        <v>2.5691593477473085E-3</v>
      </c>
      <c r="FS135" s="277">
        <f t="shared" si="399"/>
        <v>2.6791543172045725E-3</v>
      </c>
      <c r="FT135" s="74">
        <f>SUM($EF135:EF135)</f>
        <v>0</v>
      </c>
      <c r="FU135" s="276">
        <f>SUM($EF135:EG135)</f>
        <v>0</v>
      </c>
      <c r="FV135" s="276">
        <f>SUM($EF135:EH135)</f>
        <v>0</v>
      </c>
      <c r="FW135" s="276">
        <f>SUM($EF135:EI135)</f>
        <v>0</v>
      </c>
      <c r="FX135" s="276">
        <f>SUM($EF135:EJ135)</f>
        <v>0</v>
      </c>
      <c r="FY135" s="276">
        <f>SUM($EF135:EK135)</f>
        <v>8.3258895045857913E-4</v>
      </c>
      <c r="FZ135" s="276">
        <f>SUM($EF135:EL135)</f>
        <v>1.8387415012386253E-3</v>
      </c>
      <c r="GA135" s="276">
        <f>SUM($EF135:EM135)</f>
        <v>3.0184215052722545E-3</v>
      </c>
      <c r="GB135" s="276">
        <f>SUM($EF135:EN135)</f>
        <v>4.3715928230197189E-3</v>
      </c>
      <c r="GC135" s="276">
        <f>SUM($EF135:EO135)</f>
        <v>5.8982193224678394E-3</v>
      </c>
      <c r="GD135" s="276">
        <f>SUM($EF135:EP135)</f>
        <v>9.1878828984549004E-3</v>
      </c>
      <c r="GE135" s="276">
        <f>SUM($EF135:EQ135)</f>
        <v>1.2762566959293601E-2</v>
      </c>
      <c r="GF135" s="276">
        <f>SUM($EF135:ER135)</f>
        <v>1.6622163587749841E-2</v>
      </c>
      <c r="GG135" s="276">
        <f>SUM($EF135:ES135)</f>
        <v>2.0766564907450196E-2</v>
      </c>
      <c r="GH135" s="276">
        <f>SUM($EF135:ET135)</f>
        <v>2.5195663082866443E-2</v>
      </c>
      <c r="GI135" s="276">
        <f>SUM($EF135:EU135)</f>
        <v>3.6910618456658315E-2</v>
      </c>
      <c r="GJ135" s="276">
        <f>SUM($EF135:EV135)</f>
        <v>4.9192526474387939E-2</v>
      </c>
      <c r="GK135" s="276">
        <f>SUM($EF135:EW135)</f>
        <v>6.2040850625602592E-2</v>
      </c>
      <c r="GL135" s="276">
        <f>SUM($EF135:EX135)</f>
        <v>7.5455054907552388E-2</v>
      </c>
      <c r="GM135" s="276">
        <f>SUM($EF135:EY135)</f>
        <v>8.9434603824709843E-2</v>
      </c>
      <c r="GN135" s="74">
        <f>SUM($EZ135:EZ135)</f>
        <v>0</v>
      </c>
      <c r="GO135" s="276">
        <f>SUM($EZ135:FA135)</f>
        <v>6.4669095222621035E-5</v>
      </c>
      <c r="GP135" s="276">
        <f>SUM($EZ135:FB135)</f>
        <v>2.5865923996665121E-4</v>
      </c>
      <c r="GQ135" s="276">
        <f>SUM($EZ135:FC135)</f>
        <v>5.8193615692772734E-4</v>
      </c>
      <c r="GR135" s="276">
        <f>SUM($EZ135:FD135)</f>
        <v>1.0344655778868873E-3</v>
      </c>
      <c r="GS135" s="276">
        <f>SUM($EZ135:FE135)</f>
        <v>1.8639412280893716E-3</v>
      </c>
      <c r="GT135" s="276">
        <f>SUM($EZ135:FF135)</f>
        <v>3.0428495335905218E-3</v>
      </c>
      <c r="GU135" s="276">
        <f>SUM($EZ135:FG135)</f>
        <v>4.5710714170976406E-3</v>
      </c>
      <c r="GV135" s="276">
        <f>SUM($EZ135:FH135)</f>
        <v>6.4484878418963835E-3</v>
      </c>
      <c r="GW135" s="276">
        <f>SUM($EZ135:FI135)</f>
        <v>8.6749798118369321E-3</v>
      </c>
      <c r="GX135" s="276">
        <f>SUM($EZ135:FJ135)</f>
        <v>9.3997324716713453E-3</v>
      </c>
      <c r="GY135" s="276">
        <f>SUM($EZ135:FK135)</f>
        <v>1.0166343448935598E-2</v>
      </c>
      <c r="GZ135" s="276">
        <f>SUM($EZ135:FL135)</f>
        <v>1.0974808780865953E-2</v>
      </c>
      <c r="HA135" s="276">
        <f>SUM($EZ135:FM135)</f>
        <v>1.1825124505073829E-2</v>
      </c>
      <c r="HB135" s="276">
        <f>SUM($EZ135:FN135)</f>
        <v>1.2717286659545772E-2</v>
      </c>
      <c r="HC135" s="276">
        <f>SUM($EZ135:FO135)</f>
        <v>1.4956311100246653E-2</v>
      </c>
      <c r="HD135" s="276">
        <f>SUM($EZ135:FP135)</f>
        <v>1.7305405515423016E-2</v>
      </c>
      <c r="HE135" s="276">
        <f>SUM($EZ135:FQ135)</f>
        <v>1.9764544897721007E-2</v>
      </c>
      <c r="HF135" s="276">
        <f>SUM($EZ135:FR135)</f>
        <v>2.2333704245468315E-2</v>
      </c>
      <c r="HG135" s="277">
        <f>SUM($EZ135:FS135)</f>
        <v>2.5012858562672886E-2</v>
      </c>
      <c r="HH135" s="74">
        <f t="shared" si="644"/>
        <v>0</v>
      </c>
      <c r="HI135" s="276">
        <f t="shared" si="400"/>
        <v>0.90550199999999992</v>
      </c>
      <c r="HJ135" s="276">
        <f t="shared" si="401"/>
        <v>1.8110039999999998</v>
      </c>
      <c r="HK135" s="276">
        <f t="shared" si="402"/>
        <v>2.7165059999999999</v>
      </c>
      <c r="HL135" s="276">
        <f t="shared" si="403"/>
        <v>3.6220079999999997</v>
      </c>
      <c r="HM135" s="276">
        <f t="shared" si="404"/>
        <v>4.4140302110495409</v>
      </c>
      <c r="HN135" s="276">
        <f t="shared" si="405"/>
        <v>5.2472388584987604</v>
      </c>
      <c r="HO135" s="276">
        <f t="shared" si="406"/>
        <v>6.0802739784947262</v>
      </c>
      <c r="HP135" s="276">
        <f t="shared" si="407"/>
        <v>6.9131356071769785</v>
      </c>
      <c r="HQ135" s="276">
        <f t="shared" si="408"/>
        <v>7.7458237806775303</v>
      </c>
      <c r="HR135" s="276">
        <f t="shared" si="409"/>
        <v>9.0630782773231342</v>
      </c>
      <c r="HS135" s="276">
        <f t="shared" si="410"/>
        <v>9.815561593262295</v>
      </c>
      <c r="HT135" s="276">
        <f t="shared" si="411"/>
        <v>10.567759996633839</v>
      </c>
      <c r="HU135" s="276">
        <f t="shared" si="412"/>
        <v>11.319673595314137</v>
      </c>
      <c r="HV135" s="276">
        <f t="shared" si="413"/>
        <v>12.071302497138721</v>
      </c>
      <c r="HW135" s="276">
        <f t="shared" si="414"/>
        <v>12.6733783852822</v>
      </c>
      <c r="HX135" s="276">
        <f t="shared" si="415"/>
        <v>13.271933591091731</v>
      </c>
      <c r="HY135" s="276">
        <f t="shared" si="416"/>
        <v>13.869922380767777</v>
      </c>
      <c r="HZ135" s="276">
        <f t="shared" si="417"/>
        <v>14.467345290313087</v>
      </c>
      <c r="IA135" s="277">
        <f t="shared" si="418"/>
        <v>15.06420285522319</v>
      </c>
      <c r="IB135" s="276">
        <f t="shared" si="419"/>
        <v>0</v>
      </c>
      <c r="IC135" s="276">
        <f t="shared" si="420"/>
        <v>0.48790108090477741</v>
      </c>
      <c r="ID135" s="276">
        <f t="shared" si="421"/>
        <v>0.97567284076003336</v>
      </c>
      <c r="IE135" s="276">
        <f t="shared" si="422"/>
        <v>1.4633153138430723</v>
      </c>
      <c r="IF135" s="276">
        <f t="shared" si="423"/>
        <v>1.9508285344221132</v>
      </c>
      <c r="IG135" s="276">
        <f t="shared" si="424"/>
        <v>2.9463894874181578</v>
      </c>
      <c r="IH135" s="276">
        <f t="shared" si="425"/>
        <v>3.9714511791126568</v>
      </c>
      <c r="II135" s="276">
        <f t="shared" si="426"/>
        <v>4.9961635572291492</v>
      </c>
      <c r="IJ135" s="276">
        <f t="shared" si="427"/>
        <v>6.0205267408043506</v>
      </c>
      <c r="IK135" s="276">
        <f t="shared" si="428"/>
        <v>7.0445408488344103</v>
      </c>
      <c r="IL135" s="276">
        <f t="shared" si="429"/>
        <v>7.876207696629038</v>
      </c>
      <c r="IM135" s="276">
        <f t="shared" si="430"/>
        <v>8.3183114856517744</v>
      </c>
      <c r="IN135" s="276">
        <f t="shared" si="431"/>
        <v>8.7603734203198442</v>
      </c>
      <c r="IO135" s="276">
        <f t="shared" si="432"/>
        <v>9.2023935045956371</v>
      </c>
      <c r="IP135" s="276">
        <f t="shared" si="433"/>
        <v>9.6443717424411659</v>
      </c>
      <c r="IQ135" s="276">
        <f t="shared" si="434"/>
        <v>10.096192827359207</v>
      </c>
      <c r="IR135" s="276">
        <f t="shared" si="435"/>
        <v>10.580556218687864</v>
      </c>
      <c r="IS135" s="276">
        <f t="shared" si="436"/>
        <v>11.0648095650494</v>
      </c>
      <c r="IT135" s="276">
        <f t="shared" si="437"/>
        <v>11.548952891445486</v>
      </c>
      <c r="IU135" s="277">
        <f t="shared" si="438"/>
        <v>12.032986222872115</v>
      </c>
      <c r="IV135" s="74">
        <f t="shared" si="1068"/>
        <v>37.6</v>
      </c>
      <c r="IW135" s="275">
        <f t="shared" si="1069"/>
        <v>148.68168930777469</v>
      </c>
      <c r="IX135" s="275">
        <f t="shared" si="1070"/>
        <v>249.37300421626861</v>
      </c>
      <c r="IY135" s="275">
        <f t="shared" si="1071"/>
        <v>331.97225494633182</v>
      </c>
      <c r="IZ135" s="275">
        <f t="shared" si="1072"/>
        <v>145.21823117468111</v>
      </c>
      <c r="JA135" s="275">
        <f t="shared" si="1073"/>
        <v>191.90673711759376</v>
      </c>
      <c r="JB135" s="74">
        <f t="shared" si="1074"/>
        <v>21.792056194331487</v>
      </c>
      <c r="JC135" s="275">
        <f t="shared" si="1075"/>
        <v>127.13259553403107</v>
      </c>
      <c r="JD135" s="275">
        <f t="shared" si="1076"/>
        <v>229.45240220905694</v>
      </c>
      <c r="JE135" s="275">
        <f t="shared" si="1077"/>
        <v>291.79220435160988</v>
      </c>
      <c r="JF135" s="275">
        <f t="shared" si="1078"/>
        <v>126.12568464580652</v>
      </c>
      <c r="JG135" s="275">
        <f t="shared" si="1079"/>
        <v>167.54231457225734</v>
      </c>
      <c r="JH135" s="524">
        <f t="shared" si="273"/>
        <v>86.518810227111103</v>
      </c>
      <c r="JI135" s="525">
        <f t="shared" si="274"/>
        <v>154.37061941559188</v>
      </c>
      <c r="JJ135" s="524">
        <f t="shared" si="275"/>
        <v>69.016097076295949</v>
      </c>
      <c r="JK135" s="525">
        <f t="shared" si="276"/>
        <v>123.128961373302</v>
      </c>
      <c r="JL135" s="524">
        <f t="shared" si="277"/>
        <v>155.53490730340707</v>
      </c>
      <c r="JM135" s="525">
        <f t="shared" si="278"/>
        <v>277.49958078889387</v>
      </c>
      <c r="JN135" s="7">
        <f t="shared" si="439"/>
        <v>3.7912949742412216E-2</v>
      </c>
      <c r="JO135" s="7">
        <f t="shared" si="440"/>
        <v>0.11444746238738274</v>
      </c>
    </row>
    <row r="136" spans="1:275" s="3" customFormat="1" ht="13.5" customHeight="1" x14ac:dyDescent="0.2">
      <c r="A136" s="3" t="str">
        <f>'2021 estimates'!B136</f>
        <v>Morocco</v>
      </c>
      <c r="B136" s="3" t="str">
        <f>VLOOKUP(A136,'2021 estimates'!$B$4:$C$218,2)</f>
        <v>MENA</v>
      </c>
      <c r="C136" s="371" t="str">
        <f>VLOOKUP(A136,'2021 estimates'!$B$4:$F$218,4,FALSE)</f>
        <v>Middle East &amp; North Africa</v>
      </c>
      <c r="D136" s="695">
        <f>'2021 estimates'!Q136</f>
        <v>18.342283129755501</v>
      </c>
      <c r="E136" s="4">
        <f>'2021 estimates'!R136</f>
        <v>5.6021169980467818</v>
      </c>
      <c r="F136" s="47">
        <f>1000*'2021 estimates'!G136/5</f>
        <v>333596</v>
      </c>
      <c r="G136" s="47">
        <f t="shared" si="279"/>
        <v>333596</v>
      </c>
      <c r="H136" s="47">
        <f>1000*'2021 estimates'!H136/5</f>
        <v>354228</v>
      </c>
      <c r="I136" s="47">
        <f>1000*'2021 estimates'!I136/5</f>
        <v>327260</v>
      </c>
      <c r="J136" s="47">
        <f>1000*'2021 estimates'!J136/5</f>
        <v>306283.2</v>
      </c>
      <c r="K136" s="47">
        <f>1000*'2021 estimates'!K136/5</f>
        <v>316113.8</v>
      </c>
      <c r="L136" s="73">
        <f t="shared" si="280"/>
        <v>316113.8</v>
      </c>
      <c r="M136" s="47">
        <f>1000*'2021 estimates'!L136/5</f>
        <v>336717</v>
      </c>
      <c r="N136" s="47">
        <f>1000*'2021 estimates'!M136/5</f>
        <v>310052.2</v>
      </c>
      <c r="O136" s="47">
        <f>1000*'2021 estimates'!N136/5</f>
        <v>292185</v>
      </c>
      <c r="P136" s="22">
        <v>0</v>
      </c>
      <c r="Q136" s="124">
        <f>IF('2021 estimates'!AD136&lt;&gt;"",'2021 estimates'!AD136*5/4,IF('2021 estimates'!AL136&lt;&gt;"",'2021 estimates'!AL136*15/14,'2021 estimates'!AN136*15/14))/100000</f>
        <v>3.3581250000000006E-4</v>
      </c>
      <c r="R136" s="124">
        <f>IF('2021 estimates'!AE136&lt;&gt;"",'2021 estimates'!AE136,IF('2021 estimates'!AL136&lt;&gt;"",'2021 estimates'!AL136*15/14,'2021 estimates'!AN136*15/14))/100000</f>
        <v>4.0850000000000001E-4</v>
      </c>
      <c r="S136" s="124">
        <f>IF('2021 estimates'!AF136&lt;&gt;"",'2021 estimates'!AF136,IF('2021 estimates'!AL136&lt;&gt;"",'2021 estimates'!AL136*15/14,'2021 estimates'!AN136*15/14))/100000</f>
        <v>3.9424999999999996E-4</v>
      </c>
      <c r="T136" s="124">
        <f>IF('2021 estimates'!AG136&lt;&gt;"",'2021 estimates'!AG136,'2021 estimates'!$AP136)/100000</f>
        <v>5.3518296413035502E-4</v>
      </c>
      <c r="U136" s="22">
        <v>0</v>
      </c>
      <c r="V136" s="124">
        <f>IF('2021 estimates'!AH136&lt;&gt;"",'2021 estimates'!AH136*5/4,IF('2021 estimates'!AM136&lt;&gt;"",'2021 estimates'!AM136*15/14,'2021 estimates'!AN136*15/14))/100000</f>
        <v>3.3581250000000006E-4</v>
      </c>
      <c r="W136" s="124">
        <f>IF('2021 estimates'!AI136&lt;&gt;"",'2021 estimates'!AI136,IF('2021 estimates'!AM136&lt;&gt;"",'2021 estimates'!AM136*15/14,'2021 estimates'!AN136*15/14))/100000</f>
        <v>4.0850000000000001E-4</v>
      </c>
      <c r="X136" s="124">
        <f>IF('2021 estimates'!AJ136&lt;&gt;"",'2021 estimates'!AJ136,IF('2021 estimates'!AM136&lt;&gt;"",'2021 estimates'!AM136*15/14,'2021 estimates'!AN136*15/14))/100000</f>
        <v>3.9424999999999996E-4</v>
      </c>
      <c r="Y136" s="124">
        <f>IF('2021 estimates'!AK136&lt;&gt;"",'2021 estimates'!AK136,'2021 estimates'!$AQ136)/100000</f>
        <v>5.3518296413035502E-4</v>
      </c>
      <c r="Z136" s="81">
        <f>VLOOKUP($A136,'Mortality-WHO Global Health Obs'!$B$3:$Q$218,7,FALSE)</f>
        <v>2.469E-2</v>
      </c>
      <c r="AA136" s="82">
        <f>VLOOKUP($A136,'Mortality-WHO Global Health Obs'!$B$3:$Q$218,9,FALSE)</f>
        <v>9.8999999999999999E-4</v>
      </c>
      <c r="AB136" s="82">
        <f>VLOOKUP($A136,'Mortality-WHO Global Health Obs'!$B$3:$Q$218,11,FALSE)</f>
        <v>4.6999999999999999E-4</v>
      </c>
      <c r="AC136" s="82">
        <f>VLOOKUP($A136,'Mortality-WHO Global Health Obs'!$B$3:$Q$218,13,FALSE)</f>
        <v>2.9E-4</v>
      </c>
      <c r="AD136" s="82">
        <f>VLOOKUP($A136,'Mortality-WHO Global Health Obs'!$B$3:$Q$218,15,FALSE)</f>
        <v>4.2999999999999999E-4</v>
      </c>
      <c r="AE136" s="81">
        <f>VLOOKUP($A136,'Mortality-WHO Global Health Obs'!$B$3:$Q$218,8,FALSE)</f>
        <v>2.0750000000000001E-2</v>
      </c>
      <c r="AF136" s="82">
        <f>VLOOKUP($A136,'Mortality-WHO Global Health Obs'!$B$3:$Q$218,10,FALSE)</f>
        <v>9.3999999999999997E-4</v>
      </c>
      <c r="AG136" s="82">
        <f>VLOOKUP($A136,'Mortality-WHO Global Health Obs'!$B$3:$Q$218,12,FALSE)</f>
        <v>3.6999999999999999E-4</v>
      </c>
      <c r="AH136" s="82">
        <f>VLOOKUP($A136,'Mortality-WHO Global Health Obs'!$B$3:$Q$218,14,FALSE)</f>
        <v>2.3000000000000001E-4</v>
      </c>
      <c r="AI136" s="82">
        <f>VLOOKUP($A136,'Mortality-WHO Global Health Obs'!$B$3:$Q$218,16,FALSE)</f>
        <v>4.0000000000000002E-4</v>
      </c>
      <c r="AJ136" s="81">
        <f t="shared" si="849"/>
        <v>0.13831626868177505</v>
      </c>
      <c r="AK136" s="82">
        <f t="shared" si="849"/>
        <v>5.5460958280663143E-3</v>
      </c>
      <c r="AL136" s="82">
        <f t="shared" si="849"/>
        <v>2.6329949890819874E-3</v>
      </c>
      <c r="AM136" s="82">
        <f t="shared" si="849"/>
        <v>1.6246139294335668E-3</v>
      </c>
      <c r="AN136" s="82">
        <f t="shared" si="849"/>
        <v>2.4089103091601161E-3</v>
      </c>
      <c r="AO136" s="81">
        <f t="shared" si="848"/>
        <v>0.11624392770947073</v>
      </c>
      <c r="AP136" s="82">
        <f t="shared" si="848"/>
        <v>5.2659899781639747E-3</v>
      </c>
      <c r="AQ136" s="82">
        <f t="shared" si="848"/>
        <v>2.0727832892773091E-3</v>
      </c>
      <c r="AR136" s="82">
        <f t="shared" si="848"/>
        <v>1.2884869095507599E-3</v>
      </c>
      <c r="AS136" s="82">
        <f t="shared" si="848"/>
        <v>2.2408467992187128E-3</v>
      </c>
      <c r="AT136" s="272">
        <f t="shared" si="1065"/>
        <v>0</v>
      </c>
      <c r="AU136" s="266">
        <f t="shared" si="1057"/>
        <v>112.02570675000003</v>
      </c>
      <c r="AV136" s="266">
        <f t="shared" si="1058"/>
        <v>144.70213799999999</v>
      </c>
      <c r="AW136" s="266">
        <f t="shared" si="1059"/>
        <v>129.022255</v>
      </c>
      <c r="AX136" s="266">
        <f t="shared" si="1060"/>
        <v>163.91755083933035</v>
      </c>
      <c r="AY136" s="272">
        <f t="shared" si="1066"/>
        <v>0</v>
      </c>
      <c r="AZ136" s="266">
        <f t="shared" si="1061"/>
        <v>106.15496546250002</v>
      </c>
      <c r="BA136" s="266">
        <f t="shared" si="1062"/>
        <v>137.54889450000002</v>
      </c>
      <c r="BB136" s="266">
        <f t="shared" si="1063"/>
        <v>122.23807984999999</v>
      </c>
      <c r="BC136" s="266">
        <f t="shared" si="1064"/>
        <v>156.37243437442777</v>
      </c>
      <c r="BD136" s="74">
        <f t="shared" si="1067"/>
        <v>0</v>
      </c>
      <c r="BE136" s="515">
        <f t="shared" si="282"/>
        <v>0</v>
      </c>
      <c r="BF136" s="515">
        <f t="shared" si="283"/>
        <v>111.71591396190423</v>
      </c>
      <c r="BG136" s="515">
        <f t="shared" si="284"/>
        <v>222.8139557324165</v>
      </c>
      <c r="BH136" s="515">
        <f t="shared" si="285"/>
        <v>333.29754260484231</v>
      </c>
      <c r="BI136" s="515">
        <f t="shared" si="286"/>
        <v>470.57892962995834</v>
      </c>
      <c r="BJ136" s="515">
        <f t="shared" si="287"/>
        <v>613.85341598873765</v>
      </c>
      <c r="BK136" s="515">
        <f t="shared" si="288"/>
        <v>756.75115754411445</v>
      </c>
      <c r="BL136" s="515">
        <f t="shared" si="289"/>
        <v>899.27314495849134</v>
      </c>
      <c r="BM136" s="515">
        <f t="shared" si="290"/>
        <v>1041.4203662892928</v>
      </c>
      <c r="BN136" s="515">
        <f t="shared" si="291"/>
        <v>1093.1151836598192</v>
      </c>
      <c r="BO136" s="515">
        <f t="shared" si="292"/>
        <v>1220.2582697049786</v>
      </c>
      <c r="BP136" s="515">
        <f t="shared" si="293"/>
        <v>1347.1949650195409</v>
      </c>
      <c r="BQ136" s="515">
        <f t="shared" si="294"/>
        <v>1473.9256046365385</v>
      </c>
      <c r="BR136" s="515">
        <f t="shared" si="295"/>
        <v>1600.4505230451466</v>
      </c>
      <c r="BS136" s="515">
        <f t="shared" si="296"/>
        <v>1616.0870801869037</v>
      </c>
      <c r="BT136" s="515">
        <f t="shared" si="297"/>
        <v>1775.9191136573272</v>
      </c>
      <c r="BU136" s="515">
        <f t="shared" si="298"/>
        <v>1935.3665894630121</v>
      </c>
      <c r="BV136" s="515">
        <f t="shared" si="299"/>
        <v>2094.430432854012</v>
      </c>
      <c r="BW136" s="516">
        <f t="shared" si="300"/>
        <v>2253.1115668542184</v>
      </c>
      <c r="BX136" s="515">
        <v>0</v>
      </c>
      <c r="BY136" s="515">
        <f t="shared" si="301"/>
        <v>0</v>
      </c>
      <c r="BZ136" s="515">
        <f t="shared" si="302"/>
        <v>105.87619461681864</v>
      </c>
      <c r="CA136" s="515">
        <f t="shared" si="303"/>
        <v>211.19631168828153</v>
      </c>
      <c r="CB136" s="515">
        <f t="shared" si="304"/>
        <v>315.96327181648968</v>
      </c>
      <c r="CC136" s="515">
        <f t="shared" si="305"/>
        <v>447.56585259672084</v>
      </c>
      <c r="CD136" s="515">
        <f t="shared" si="306"/>
        <v>584.04559399575396</v>
      </c>
      <c r="CE136" s="515">
        <f t="shared" si="307"/>
        <v>720.24273545288963</v>
      </c>
      <c r="CF136" s="515">
        <f t="shared" si="308"/>
        <v>856.15786212989894</v>
      </c>
      <c r="CG136" s="515">
        <f t="shared" si="309"/>
        <v>991.79155797689521</v>
      </c>
      <c r="CH136" s="515">
        <f t="shared" si="310"/>
        <v>1037.8852351255828</v>
      </c>
      <c r="CI136" s="515">
        <f t="shared" si="311"/>
        <v>1158.708174244578</v>
      </c>
      <c r="CJ136" s="515">
        <f t="shared" si="312"/>
        <v>1279.3755348401146</v>
      </c>
      <c r="CK136" s="515">
        <f t="shared" si="313"/>
        <v>1399.8875172439934</v>
      </c>
      <c r="CL136" s="515">
        <f t="shared" si="314"/>
        <v>1520.2443215300564</v>
      </c>
      <c r="CM136" s="515">
        <f t="shared" si="315"/>
        <v>1545.9130998313499</v>
      </c>
      <c r="CN136" s="515">
        <f t="shared" si="316"/>
        <v>1698.6502510271432</v>
      </c>
      <c r="CO136" s="515">
        <f t="shared" si="317"/>
        <v>1851.0455248570165</v>
      </c>
      <c r="CP136" s="515">
        <f t="shared" si="318"/>
        <v>2003.0996865580614</v>
      </c>
      <c r="CQ136" s="516">
        <f t="shared" si="319"/>
        <v>2154.81349965451</v>
      </c>
      <c r="CR136" s="515">
        <f t="shared" si="320"/>
        <v>0</v>
      </c>
      <c r="CS136" s="515">
        <f t="shared" si="321"/>
        <v>56.012853375000013</v>
      </c>
      <c r="CT136" s="515">
        <f t="shared" si="322"/>
        <v>167.72876733690424</v>
      </c>
      <c r="CU136" s="515">
        <f t="shared" si="323"/>
        <v>278.82680910741652</v>
      </c>
      <c r="CV136" s="515">
        <f t="shared" si="324"/>
        <v>389.31039597984233</v>
      </c>
      <c r="CW136" s="515">
        <f t="shared" si="325"/>
        <v>542.92999862995839</v>
      </c>
      <c r="CX136" s="515">
        <f t="shared" si="326"/>
        <v>686.2044849887377</v>
      </c>
      <c r="CY136" s="515">
        <f t="shared" si="327"/>
        <v>829.1022265441145</v>
      </c>
      <c r="CZ136" s="515">
        <f t="shared" si="328"/>
        <v>971.62421395849128</v>
      </c>
      <c r="DA136" s="515">
        <f t="shared" si="329"/>
        <v>1113.7714352892929</v>
      </c>
      <c r="DB136" s="515">
        <f t="shared" si="330"/>
        <v>1157.6263111598191</v>
      </c>
      <c r="DC136" s="515">
        <f t="shared" si="331"/>
        <v>1284.7693972049785</v>
      </c>
      <c r="DD136" s="515">
        <f t="shared" si="332"/>
        <v>1411.7060925195408</v>
      </c>
      <c r="DE136" s="515">
        <f t="shared" si="333"/>
        <v>1538.4367321365385</v>
      </c>
      <c r="DF136" s="515">
        <f t="shared" si="334"/>
        <v>1664.9616505451465</v>
      </c>
      <c r="DG136" s="515">
        <f t="shared" si="335"/>
        <v>1698.0458556065689</v>
      </c>
      <c r="DH136" s="515">
        <f t="shared" si="336"/>
        <v>1857.8778890769925</v>
      </c>
      <c r="DI136" s="515">
        <f t="shared" si="337"/>
        <v>2017.3253648826774</v>
      </c>
      <c r="DJ136" s="515">
        <f t="shared" si="338"/>
        <v>2176.389208273677</v>
      </c>
      <c r="DK136" s="516">
        <f t="shared" si="339"/>
        <v>2335.0703422738834</v>
      </c>
      <c r="DL136" s="515">
        <f t="shared" si="340"/>
        <v>0</v>
      </c>
      <c r="DM136" s="515">
        <f t="shared" si="341"/>
        <v>53.077482731250008</v>
      </c>
      <c r="DN136" s="515">
        <f t="shared" si="342"/>
        <v>158.95367734806865</v>
      </c>
      <c r="DO136" s="515">
        <f t="shared" si="343"/>
        <v>264.27379441953155</v>
      </c>
      <c r="DP136" s="515">
        <f t="shared" si="344"/>
        <v>369.04075454773971</v>
      </c>
      <c r="DQ136" s="515">
        <f t="shared" si="345"/>
        <v>516.34029984672088</v>
      </c>
      <c r="DR136" s="515">
        <f t="shared" si="346"/>
        <v>652.82004124575394</v>
      </c>
      <c r="DS136" s="515">
        <f t="shared" si="347"/>
        <v>789.01718270288961</v>
      </c>
      <c r="DT136" s="515">
        <f t="shared" si="348"/>
        <v>924.93230937989892</v>
      </c>
      <c r="DU136" s="515">
        <f t="shared" si="349"/>
        <v>1060.5660052268952</v>
      </c>
      <c r="DV136" s="515">
        <f t="shared" si="350"/>
        <v>1099.0042750505827</v>
      </c>
      <c r="DW136" s="515">
        <f t="shared" si="351"/>
        <v>1219.8272141695779</v>
      </c>
      <c r="DX136" s="515">
        <f t="shared" si="352"/>
        <v>1340.4945747651145</v>
      </c>
      <c r="DY136" s="515">
        <f t="shared" si="353"/>
        <v>1461.0065571689934</v>
      </c>
      <c r="DZ136" s="515">
        <f t="shared" si="354"/>
        <v>1581.3633614550563</v>
      </c>
      <c r="EA136" s="515">
        <f t="shared" si="355"/>
        <v>1624.0993170185639</v>
      </c>
      <c r="EB136" s="515">
        <f t="shared" si="356"/>
        <v>1776.8364682143572</v>
      </c>
      <c r="EC136" s="515">
        <f t="shared" si="357"/>
        <v>1929.2317420442305</v>
      </c>
      <c r="ED136" s="515">
        <f t="shared" si="358"/>
        <v>2081.2859037452754</v>
      </c>
      <c r="EE136" s="516">
        <f t="shared" si="359"/>
        <v>2232.999716841724</v>
      </c>
      <c r="EF136" s="276">
        <f t="shared" si="360"/>
        <v>0</v>
      </c>
      <c r="EG136" s="276">
        <f t="shared" si="361"/>
        <v>0.30979278809578964</v>
      </c>
      <c r="EH136" s="276">
        <f t="shared" si="362"/>
        <v>0.92766497948774718</v>
      </c>
      <c r="EI136" s="276">
        <f t="shared" si="363"/>
        <v>1.5421198775742435</v>
      </c>
      <c r="EJ136" s="276">
        <f t="shared" si="364"/>
        <v>2.1531763825318819</v>
      </c>
      <c r="EK136" s="276">
        <f t="shared" si="365"/>
        <v>1.4276516412206965</v>
      </c>
      <c r="EL136" s="276">
        <f t="shared" si="366"/>
        <v>1.8043964446231973</v>
      </c>
      <c r="EM136" s="276">
        <f t="shared" si="367"/>
        <v>2.1801505856230747</v>
      </c>
      <c r="EN136" s="276">
        <f t="shared" si="368"/>
        <v>2.5549166691985183</v>
      </c>
      <c r="EO136" s="276">
        <f t="shared" si="369"/>
        <v>2.9286972934778461</v>
      </c>
      <c r="EP136" s="276">
        <f t="shared" si="370"/>
        <v>1.8791689548406443</v>
      </c>
      <c r="EQ136" s="276">
        <f t="shared" si="371"/>
        <v>2.0855596854377403</v>
      </c>
      <c r="ER136" s="276">
        <f t="shared" si="372"/>
        <v>2.2916153830023576</v>
      </c>
      <c r="ES136" s="276">
        <f t="shared" si="373"/>
        <v>2.497336591391929</v>
      </c>
      <c r="ET136" s="276">
        <f t="shared" si="374"/>
        <v>2.7027238535810456</v>
      </c>
      <c r="EU136" s="276">
        <f t="shared" si="375"/>
        <v>4.0855173689067072</v>
      </c>
      <c r="EV136" s="276">
        <f t="shared" si="376"/>
        <v>4.4700750336452915</v>
      </c>
      <c r="EW136" s="276">
        <f t="shared" si="377"/>
        <v>4.8537074483304403</v>
      </c>
      <c r="EX136" s="276">
        <f t="shared" si="378"/>
        <v>5.236416839124157</v>
      </c>
      <c r="EY136" s="277">
        <f t="shared" si="379"/>
        <v>5.6182054268322759</v>
      </c>
      <c r="EZ136" s="276">
        <f t="shared" si="380"/>
        <v>0</v>
      </c>
      <c r="FA136" s="276">
        <f t="shared" si="381"/>
        <v>0.278770845681375</v>
      </c>
      <c r="FB136" s="276">
        <f t="shared" si="382"/>
        <v>0.83484839103713737</v>
      </c>
      <c r="FC136" s="276">
        <f t="shared" si="383"/>
        <v>1.3880053342918515</v>
      </c>
      <c r="FD136" s="276">
        <f t="shared" si="384"/>
        <v>1.9382570148828022</v>
      </c>
      <c r="FE136" s="276">
        <f t="shared" si="385"/>
        <v>1.0691531009669148</v>
      </c>
      <c r="FF136" s="276">
        <f t="shared" si="386"/>
        <v>1.3517530428642555</v>
      </c>
      <c r="FG136" s="276">
        <f t="shared" si="387"/>
        <v>1.6337678229907595</v>
      </c>
      <c r="FH136" s="276">
        <f t="shared" si="388"/>
        <v>1.9151986530037821</v>
      </c>
      <c r="FI136" s="276">
        <f t="shared" si="389"/>
        <v>2.1960467420517751</v>
      </c>
      <c r="FJ136" s="276">
        <f t="shared" si="390"/>
        <v>1.4151407310048782</v>
      </c>
      <c r="FK136" s="276">
        <f t="shared" si="391"/>
        <v>1.5707192544634365</v>
      </c>
      <c r="FL136" s="276">
        <f t="shared" si="392"/>
        <v>1.7260974461212784</v>
      </c>
      <c r="FM136" s="276">
        <f t="shared" si="393"/>
        <v>1.8812755639370828</v>
      </c>
      <c r="FN136" s="276">
        <f t="shared" si="394"/>
        <v>2.0362538655373661</v>
      </c>
      <c r="FO136" s="276">
        <f t="shared" si="395"/>
        <v>3.6352831786344555</v>
      </c>
      <c r="FP136" s="276">
        <f t="shared" si="396"/>
        <v>3.9771605445543554</v>
      </c>
      <c r="FQ136" s="276">
        <f t="shared" si="397"/>
        <v>4.3182726733828645</v>
      </c>
      <c r="FR136" s="276">
        <f t="shared" si="398"/>
        <v>4.6586212779792264</v>
      </c>
      <c r="FS136" s="277">
        <f t="shared" si="399"/>
        <v>4.9982080673687248</v>
      </c>
      <c r="FT136" s="74">
        <f>SUM($EF136:EF136)</f>
        <v>0</v>
      </c>
      <c r="FU136" s="276">
        <f>SUM($EF136:EG136)</f>
        <v>0.30979278809578964</v>
      </c>
      <c r="FV136" s="276">
        <f>SUM($EF136:EH136)</f>
        <v>1.2374577675835368</v>
      </c>
      <c r="FW136" s="276">
        <f>SUM($EF136:EI136)</f>
        <v>2.7795776451577803</v>
      </c>
      <c r="FX136" s="276">
        <f>SUM($EF136:EJ136)</f>
        <v>4.9327540276896622</v>
      </c>
      <c r="FY136" s="276">
        <f>SUM($EF136:EK136)</f>
        <v>6.3604056689103583</v>
      </c>
      <c r="FZ136" s="276">
        <f>SUM($EF136:EL136)</f>
        <v>8.1648021135335558</v>
      </c>
      <c r="GA136" s="276">
        <f>SUM($EF136:EM136)</f>
        <v>10.344952699156631</v>
      </c>
      <c r="GB136" s="276">
        <f>SUM($EF136:EN136)</f>
        <v>12.899869368355148</v>
      </c>
      <c r="GC136" s="276">
        <f>SUM($EF136:EO136)</f>
        <v>15.828566661832994</v>
      </c>
      <c r="GD136" s="276">
        <f>SUM($EF136:EP136)</f>
        <v>17.707735616673638</v>
      </c>
      <c r="GE136" s="276">
        <f>SUM($EF136:EQ136)</f>
        <v>19.793295302111378</v>
      </c>
      <c r="GF136" s="276">
        <f>SUM($EF136:ER136)</f>
        <v>22.084910685113737</v>
      </c>
      <c r="GG136" s="276">
        <f>SUM($EF136:ES136)</f>
        <v>24.582247276505665</v>
      </c>
      <c r="GH136" s="276">
        <f>SUM($EF136:ET136)</f>
        <v>27.28497113008671</v>
      </c>
      <c r="GI136" s="276">
        <f>SUM($EF136:EU136)</f>
        <v>31.370488498993417</v>
      </c>
      <c r="GJ136" s="276">
        <f>SUM($EF136:EV136)</f>
        <v>35.840563532638711</v>
      </c>
      <c r="GK136" s="276">
        <f>SUM($EF136:EW136)</f>
        <v>40.694270980969151</v>
      </c>
      <c r="GL136" s="276">
        <f>SUM($EF136:EX136)</f>
        <v>45.930687820093311</v>
      </c>
      <c r="GM136" s="276">
        <f>SUM($EF136:EY136)</f>
        <v>51.548893246925587</v>
      </c>
      <c r="GN136" s="74">
        <f>SUM($EZ136:EZ136)</f>
        <v>0</v>
      </c>
      <c r="GO136" s="276">
        <f>SUM($EZ136:FA136)</f>
        <v>0.278770845681375</v>
      </c>
      <c r="GP136" s="276">
        <f>SUM($EZ136:FB136)</f>
        <v>1.1136192367185123</v>
      </c>
      <c r="GQ136" s="276">
        <f>SUM($EZ136:FC136)</f>
        <v>2.501624571010364</v>
      </c>
      <c r="GR136" s="276">
        <f>SUM($EZ136:FD136)</f>
        <v>4.4398815858931666</v>
      </c>
      <c r="GS136" s="276">
        <f>SUM($EZ136:FE136)</f>
        <v>5.5090346868600815</v>
      </c>
      <c r="GT136" s="276">
        <f>SUM($EZ136:FF136)</f>
        <v>6.8607877297243371</v>
      </c>
      <c r="GU136" s="276">
        <f>SUM($EZ136:FG136)</f>
        <v>8.4945555527150969</v>
      </c>
      <c r="GV136" s="276">
        <f>SUM($EZ136:FH136)</f>
        <v>10.40975420571888</v>
      </c>
      <c r="GW136" s="276">
        <f>SUM($EZ136:FI136)</f>
        <v>12.605800947770655</v>
      </c>
      <c r="GX136" s="276">
        <f>SUM($EZ136:FJ136)</f>
        <v>14.020941678775534</v>
      </c>
      <c r="GY136" s="276">
        <f>SUM($EZ136:FK136)</f>
        <v>15.59166093323897</v>
      </c>
      <c r="GZ136" s="276">
        <f>SUM($EZ136:FL136)</f>
        <v>17.317758379360249</v>
      </c>
      <c r="HA136" s="276">
        <f>SUM($EZ136:FM136)</f>
        <v>19.199033943297334</v>
      </c>
      <c r="HB136" s="276">
        <f>SUM($EZ136:FN136)</f>
        <v>21.235287808834698</v>
      </c>
      <c r="HC136" s="276">
        <f>SUM($EZ136:FO136)</f>
        <v>24.870570987469154</v>
      </c>
      <c r="HD136" s="276">
        <f>SUM($EZ136:FP136)</f>
        <v>28.847731532023509</v>
      </c>
      <c r="HE136" s="276">
        <f>SUM($EZ136:FQ136)</f>
        <v>33.166004205406374</v>
      </c>
      <c r="HF136" s="276">
        <f>SUM($EZ136:FR136)</f>
        <v>37.824625483385603</v>
      </c>
      <c r="HG136" s="277">
        <f>SUM($EZ136:FS136)</f>
        <v>42.822833550754325</v>
      </c>
      <c r="HH136" s="74">
        <f t="shared" si="644"/>
        <v>0</v>
      </c>
      <c r="HI136" s="276">
        <f t="shared" si="400"/>
        <v>111.71591396190423</v>
      </c>
      <c r="HJ136" s="276">
        <f t="shared" si="401"/>
        <v>222.8139557324165</v>
      </c>
      <c r="HK136" s="276">
        <f t="shared" si="402"/>
        <v>333.29754260484231</v>
      </c>
      <c r="HL136" s="276">
        <f t="shared" si="403"/>
        <v>443.17007297231044</v>
      </c>
      <c r="HM136" s="276">
        <f t="shared" si="404"/>
        <v>613.85341598873765</v>
      </c>
      <c r="HN136" s="276">
        <f t="shared" si="405"/>
        <v>756.75115754411445</v>
      </c>
      <c r="HO136" s="276">
        <f t="shared" si="406"/>
        <v>899.27314495849134</v>
      </c>
      <c r="HP136" s="276">
        <f t="shared" si="407"/>
        <v>1041.4203662892928</v>
      </c>
      <c r="HQ136" s="276">
        <f t="shared" si="408"/>
        <v>1183.1938069958151</v>
      </c>
      <c r="HR136" s="276">
        <f t="shared" si="409"/>
        <v>1220.2582697049786</v>
      </c>
      <c r="HS136" s="276">
        <f t="shared" si="410"/>
        <v>1347.1949650195409</v>
      </c>
      <c r="HT136" s="276">
        <f t="shared" si="411"/>
        <v>1473.9256046365385</v>
      </c>
      <c r="HU136" s="276">
        <f t="shared" si="412"/>
        <v>1600.4505230451466</v>
      </c>
      <c r="HV136" s="276">
        <f t="shared" si="413"/>
        <v>1726.7700541915656</v>
      </c>
      <c r="HW136" s="276">
        <f t="shared" si="414"/>
        <v>1775.9191136573272</v>
      </c>
      <c r="HX136" s="276">
        <f t="shared" si="415"/>
        <v>1935.3665894630121</v>
      </c>
      <c r="HY136" s="276">
        <f t="shared" si="416"/>
        <v>2094.430432854012</v>
      </c>
      <c r="HZ136" s="276">
        <f t="shared" si="417"/>
        <v>2253.1115668542184</v>
      </c>
      <c r="IA136" s="277">
        <f t="shared" si="418"/>
        <v>2411.4109122667164</v>
      </c>
      <c r="IB136" s="276">
        <f t="shared" si="419"/>
        <v>0</v>
      </c>
      <c r="IC136" s="276">
        <f t="shared" si="420"/>
        <v>105.87619461681864</v>
      </c>
      <c r="ID136" s="276">
        <f t="shared" si="421"/>
        <v>211.19631168828153</v>
      </c>
      <c r="IE136" s="276">
        <f t="shared" si="422"/>
        <v>315.96327181648968</v>
      </c>
      <c r="IF136" s="276">
        <f t="shared" si="423"/>
        <v>420.17998026410686</v>
      </c>
      <c r="IG136" s="276">
        <f t="shared" si="424"/>
        <v>584.04559399575396</v>
      </c>
      <c r="IH136" s="276">
        <f t="shared" si="425"/>
        <v>720.24273545288963</v>
      </c>
      <c r="II136" s="276">
        <f t="shared" si="426"/>
        <v>856.15786212989894</v>
      </c>
      <c r="IJ136" s="276">
        <f t="shared" si="427"/>
        <v>991.79155797689521</v>
      </c>
      <c r="IK136" s="276">
        <f t="shared" si="428"/>
        <v>1127.1444057348435</v>
      </c>
      <c r="IL136" s="276">
        <f t="shared" si="429"/>
        <v>1158.708174244578</v>
      </c>
      <c r="IM136" s="276">
        <f t="shared" si="430"/>
        <v>1279.3755348401146</v>
      </c>
      <c r="IN136" s="276">
        <f t="shared" si="431"/>
        <v>1399.8875172439934</v>
      </c>
      <c r="IO136" s="276">
        <f t="shared" si="432"/>
        <v>1520.2443215300564</v>
      </c>
      <c r="IP136" s="276">
        <f t="shared" si="433"/>
        <v>1640.446147514519</v>
      </c>
      <c r="IQ136" s="276">
        <f t="shared" si="434"/>
        <v>1698.6502510271432</v>
      </c>
      <c r="IR136" s="276">
        <f t="shared" si="435"/>
        <v>1851.0455248570165</v>
      </c>
      <c r="IS136" s="276">
        <f t="shared" si="436"/>
        <v>2003.0996865580614</v>
      </c>
      <c r="IT136" s="276">
        <f t="shared" si="437"/>
        <v>2154.81349965451</v>
      </c>
      <c r="IU136" s="277">
        <f t="shared" si="438"/>
        <v>2306.1877259615694</v>
      </c>
      <c r="IV136" s="74">
        <f t="shared" si="1068"/>
        <v>53.322728616968938</v>
      </c>
      <c r="IW136" s="275">
        <f t="shared" si="1069"/>
        <v>233.64524843284684</v>
      </c>
      <c r="IX136" s="275">
        <f t="shared" si="1070"/>
        <v>430.95838057397168</v>
      </c>
      <c r="IY136" s="275">
        <f t="shared" si="1071"/>
        <v>657.72962402478356</v>
      </c>
      <c r="IZ136" s="275">
        <f t="shared" si="1072"/>
        <v>239.30878587459583</v>
      </c>
      <c r="JA136" s="275">
        <f t="shared" si="1073"/>
        <v>343.91399541214275</v>
      </c>
      <c r="JB136" s="74">
        <f t="shared" si="1074"/>
        <v>53.34318009866341</v>
      </c>
      <c r="JC136" s="275">
        <f t="shared" si="1075"/>
        <v>234.00023632434477</v>
      </c>
      <c r="JD136" s="275">
        <f t="shared" si="1076"/>
        <v>432.01636622341618</v>
      </c>
      <c r="JE136" s="275">
        <f t="shared" si="1077"/>
        <v>659.42189879652892</v>
      </c>
      <c r="JF136" s="275">
        <f t="shared" si="1078"/>
        <v>239.78659421547479</v>
      </c>
      <c r="JG136" s="275">
        <f t="shared" si="1079"/>
        <v>344.69542036073835</v>
      </c>
      <c r="JH136" s="524">
        <f t="shared" ref="JH136:JH146" si="1080">0.5*(SUM(BD136:BR136)+SUM(HH136:HV136))</f>
        <v>12079.368883210738</v>
      </c>
      <c r="JI136" s="525">
        <f t="shared" ref="JI136:JI146" si="1081">0.5*(SUM(BD136:BW136)+SUM(HH136:IA136))</f>
        <v>22151.945582266118</v>
      </c>
      <c r="JJ136" s="524">
        <f t="shared" ref="JJ136:JJ146" si="1082">0.5*(SUM(BX136:CL136) +SUM(IB136:IP136))</f>
        <v>11480.099886153655</v>
      </c>
      <c r="JK136" s="525">
        <f t="shared" ref="JK136:JK146" si="1083">0.5*(SUM(BX136:CQ136) +SUM(IB136:IU136))</f>
        <v>21113.759261146843</v>
      </c>
      <c r="JL136" s="524">
        <f t="shared" ref="JL136:JL146" si="1084">JH136+JJ136</f>
        <v>23559.468769364394</v>
      </c>
      <c r="JM136" s="525">
        <f t="shared" ref="JM136:JM146" si="1085">JI136+JK136</f>
        <v>43265.704843412961</v>
      </c>
      <c r="JN136" s="7">
        <f t="shared" si="439"/>
        <v>48.520258938921408</v>
      </c>
      <c r="JO136" s="7">
        <f t="shared" si="440"/>
        <v>94.371726797679912</v>
      </c>
    </row>
    <row r="137" spans="1:275" s="3" customFormat="1" ht="13.5" customHeight="1" x14ac:dyDescent="0.2">
      <c r="A137" s="3" t="str">
        <f>'2021 estimates'!B137</f>
        <v>Mozambique</v>
      </c>
      <c r="B137" s="3" t="str">
        <f>VLOOKUP(A137,'2021 estimates'!$B$4:$C$218,2)</f>
        <v>AFR</v>
      </c>
      <c r="C137" s="371" t="str">
        <f>VLOOKUP(A137,'2021 estimates'!$B$4:$F$218,4,FALSE)</f>
        <v>Sub-Saharan Africa</v>
      </c>
      <c r="D137" s="695">
        <f>'2021 estimates'!Q137</f>
        <v>54.773539156784899</v>
      </c>
      <c r="E137" s="4">
        <f>'2021 estimates'!R137</f>
        <v>63.253704520366654</v>
      </c>
      <c r="F137" s="47">
        <f>1000*'2021 estimates'!G137/5</f>
        <v>529898.80000000005</v>
      </c>
      <c r="G137" s="47">
        <f t="shared" ref="G137:G199" si="1086">F137</f>
        <v>529898.80000000005</v>
      </c>
      <c r="H137" s="47">
        <f>1000*'2021 estimates'!H137/5</f>
        <v>468078.8</v>
      </c>
      <c r="I137" s="47">
        <f>1000*'2021 estimates'!I137/5</f>
        <v>414910.8</v>
      </c>
      <c r="J137" s="47">
        <f>1000*'2021 estimates'!J137/5</f>
        <v>362765.2</v>
      </c>
      <c r="K137" s="47">
        <f>1000*'2021 estimates'!K137/5</f>
        <v>524957.6</v>
      </c>
      <c r="L137" s="73">
        <f t="shared" ref="L137:L199" si="1087">K137</f>
        <v>524957.6</v>
      </c>
      <c r="M137" s="47">
        <f>1000*'2021 estimates'!L137/5</f>
        <v>464762.4</v>
      </c>
      <c r="N137" s="47">
        <f>1000*'2021 estimates'!M137/5</f>
        <v>414690.4</v>
      </c>
      <c r="O137" s="47">
        <f>1000*'2021 estimates'!N137/5</f>
        <v>366498.2</v>
      </c>
      <c r="P137" s="22">
        <v>0</v>
      </c>
      <c r="Q137" s="124">
        <f>IF('2021 estimates'!AD137&lt;&gt;"",'2021 estimates'!AD137*5/4,IF('2021 estimates'!AL137&lt;&gt;"",'2021 estimates'!AL137*15/14,'2021 estimates'!AN137*15/14))/100000</f>
        <v>1.9285714285714285E-5</v>
      </c>
      <c r="R137" s="124">
        <f>IF('2021 estimates'!AE137&lt;&gt;"",'2021 estimates'!AE137,IF('2021 estimates'!AL137&lt;&gt;"",'2021 estimates'!AL137*15/14,'2021 estimates'!AN137*15/14))/100000</f>
        <v>1.9285714285714285E-5</v>
      </c>
      <c r="S137" s="124">
        <f>IF('2021 estimates'!AF137&lt;&gt;"",'2021 estimates'!AF137,IF('2021 estimates'!AL137&lt;&gt;"",'2021 estimates'!AL137*15/14,'2021 estimates'!AN137*15/14))/100000</f>
        <v>1.9285714285714285E-5</v>
      </c>
      <c r="T137" s="124">
        <f>IF('2021 estimates'!AG137&lt;&gt;"",'2021 estimates'!AG137,'2021 estimates'!$AP137)/100000</f>
        <v>1.064051936790591E-4</v>
      </c>
      <c r="U137" s="22">
        <v>0</v>
      </c>
      <c r="V137" s="124">
        <f>IF('2021 estimates'!AH137&lt;&gt;"",'2021 estimates'!AH137*5/4,IF('2021 estimates'!AM137&lt;&gt;"",'2021 estimates'!AM137*15/14,'2021 estimates'!AN137*15/14))/100000</f>
        <v>1.9285714285714285E-5</v>
      </c>
      <c r="W137" s="124">
        <f>IF('2021 estimates'!AI137&lt;&gt;"",'2021 estimates'!AI137,IF('2021 estimates'!AM137&lt;&gt;"",'2021 estimates'!AM137*15/14,'2021 estimates'!AN137*15/14))/100000</f>
        <v>1.9285714285714285E-5</v>
      </c>
      <c r="X137" s="124">
        <f>IF('2021 estimates'!AJ137&lt;&gt;"",'2021 estimates'!AJ137,IF('2021 estimates'!AM137&lt;&gt;"",'2021 estimates'!AM137*15/14,'2021 estimates'!AN137*15/14))/100000</f>
        <v>1.9285714285714285E-5</v>
      </c>
      <c r="Y137" s="124">
        <f>IF('2021 estimates'!AK137&lt;&gt;"",'2021 estimates'!AK137,'2021 estimates'!$AQ137)/100000</f>
        <v>1.064051936790591E-4</v>
      </c>
      <c r="Z137" s="81">
        <f>VLOOKUP($A137,'Mortality-WHO Global Health Obs'!$B$3:$Q$218,7,FALSE)</f>
        <v>5.9819999999999998E-2</v>
      </c>
      <c r="AA137" s="82">
        <f>VLOOKUP($A137,'Mortality-WHO Global Health Obs'!$B$3:$Q$218,9,FALSE)</f>
        <v>5.1200000000000004E-3</v>
      </c>
      <c r="AB137" s="82">
        <f>VLOOKUP($A137,'Mortality-WHO Global Health Obs'!$B$3:$Q$218,11,FALSE)</f>
        <v>2.3900000000000002E-3</v>
      </c>
      <c r="AC137" s="82">
        <f>VLOOKUP($A137,'Mortality-WHO Global Health Obs'!$B$3:$Q$218,13,FALSE)</f>
        <v>2.0799999999999998E-3</v>
      </c>
      <c r="AD137" s="82">
        <f>VLOOKUP($A137,'Mortality-WHO Global Health Obs'!$B$3:$Q$218,15,FALSE)</f>
        <v>2.96E-3</v>
      </c>
      <c r="AE137" s="81">
        <f>VLOOKUP($A137,'Mortality-WHO Global Health Obs'!$B$3:$Q$218,8,FALSE)</f>
        <v>5.2409999999999998E-2</v>
      </c>
      <c r="AF137" s="82">
        <f>VLOOKUP($A137,'Mortality-WHO Global Health Obs'!$B$3:$Q$218,10,FALSE)</f>
        <v>4.7400000000000003E-3</v>
      </c>
      <c r="AG137" s="82">
        <f>VLOOKUP($A137,'Mortality-WHO Global Health Obs'!$B$3:$Q$218,12,FALSE)</f>
        <v>2.0600000000000002E-3</v>
      </c>
      <c r="AH137" s="82">
        <f>VLOOKUP($A137,'Mortality-WHO Global Health Obs'!$B$3:$Q$218,14,FALSE)</f>
        <v>1.92E-3</v>
      </c>
      <c r="AI137" s="82">
        <f>VLOOKUP($A137,'Mortality-WHO Global Health Obs'!$B$3:$Q$218,16,FALSE)</f>
        <v>2.0899999999999998E-3</v>
      </c>
      <c r="AJ137" s="81">
        <f t="shared" si="849"/>
        <v>3.7838366044083331</v>
      </c>
      <c r="AK137" s="82">
        <f t="shared" si="849"/>
        <v>0.32385896714427731</v>
      </c>
      <c r="AL137" s="82">
        <f t="shared" si="849"/>
        <v>0.15117635380367631</v>
      </c>
      <c r="AM137" s="82">
        <f t="shared" si="849"/>
        <v>0.13156770540236262</v>
      </c>
      <c r="AN137" s="82">
        <f t="shared" si="849"/>
        <v>0.1872309653802853</v>
      </c>
      <c r="AO137" s="81">
        <f t="shared" si="848"/>
        <v>3.315126653912416</v>
      </c>
      <c r="AP137" s="82">
        <f t="shared" si="848"/>
        <v>0.29982255942653796</v>
      </c>
      <c r="AQ137" s="82">
        <f t="shared" si="848"/>
        <v>0.13030263131195532</v>
      </c>
      <c r="AR137" s="82">
        <f t="shared" si="848"/>
        <v>0.12144711267910398</v>
      </c>
      <c r="AS137" s="82">
        <f t="shared" si="848"/>
        <v>0.13220024244756629</v>
      </c>
      <c r="AT137" s="272">
        <f t="shared" si="1065"/>
        <v>0</v>
      </c>
      <c r="AU137" s="266">
        <f t="shared" si="1057"/>
        <v>10.219476857142858</v>
      </c>
      <c r="AV137" s="266">
        <f t="shared" si="1058"/>
        <v>9.027234</v>
      </c>
      <c r="AW137" s="266">
        <f t="shared" si="1059"/>
        <v>8.0018511428571415</v>
      </c>
      <c r="AX137" s="266">
        <f t="shared" si="1060"/>
        <v>38.600101366022614</v>
      </c>
      <c r="AY137" s="272">
        <f t="shared" si="1066"/>
        <v>0</v>
      </c>
      <c r="AZ137" s="266">
        <f t="shared" si="1061"/>
        <v>10.124182285714285</v>
      </c>
      <c r="BA137" s="266">
        <f t="shared" si="1062"/>
        <v>8.9632748571428564</v>
      </c>
      <c r="BB137" s="266">
        <f t="shared" si="1063"/>
        <v>7.9976005714285714</v>
      </c>
      <c r="BC137" s="266">
        <f t="shared" si="1064"/>
        <v>38.997311954026536</v>
      </c>
      <c r="BD137" s="74">
        <f t="shared" si="1067"/>
        <v>0</v>
      </c>
      <c r="BE137" s="515">
        <f t="shared" si="282"/>
        <v>0</v>
      </c>
      <c r="BF137" s="515">
        <f t="shared" si="283"/>
        <v>8.8058792260682495</v>
      </c>
      <c r="BG137" s="515">
        <f t="shared" si="284"/>
        <v>15.175631791739255</v>
      </c>
      <c r="BH137" s="515">
        <f t="shared" si="285"/>
        <v>19.783206652380194</v>
      </c>
      <c r="BI137" s="515">
        <f t="shared" si="286"/>
        <v>20.419293832460891</v>
      </c>
      <c r="BJ137" s="515">
        <f t="shared" si="287"/>
        <v>25.948342571444694</v>
      </c>
      <c r="BK137" s="515">
        <f t="shared" si="288"/>
        <v>30.701644068715673</v>
      </c>
      <c r="BL137" s="515">
        <f t="shared" si="289"/>
        <v>34.788038707391102</v>
      </c>
      <c r="BM137" s="515">
        <f t="shared" si="290"/>
        <v>38.301096137596716</v>
      </c>
      <c r="BN137" s="515">
        <f t="shared" si="291"/>
        <v>36.627670681102686</v>
      </c>
      <c r="BO137" s="515">
        <f t="shared" si="292"/>
        <v>39.620825002323016</v>
      </c>
      <c r="BP137" s="515">
        <f t="shared" si="293"/>
        <v>42.24498300277012</v>
      </c>
      <c r="BQ137" s="515">
        <f t="shared" si="294"/>
        <v>44.545634580435184</v>
      </c>
      <c r="BR137" s="515">
        <f t="shared" si="295"/>
        <v>46.562661634793542</v>
      </c>
      <c r="BS137" s="515">
        <f t="shared" si="296"/>
        <v>42.256830996539072</v>
      </c>
      <c r="BT137" s="515">
        <f t="shared" si="297"/>
        <v>70.346229361826914</v>
      </c>
      <c r="BU137" s="515">
        <f t="shared" si="298"/>
        <v>93.63942435177475</v>
      </c>
      <c r="BV137" s="515">
        <f t="shared" si="299"/>
        <v>112.95535720956883</v>
      </c>
      <c r="BW137" s="516">
        <f t="shared" si="300"/>
        <v>128.97313675109683</v>
      </c>
      <c r="BX137" s="515">
        <v>0</v>
      </c>
      <c r="BY137" s="515">
        <f t="shared" si="301"/>
        <v>0</v>
      </c>
      <c r="BZ137" s="515">
        <f t="shared" si="302"/>
        <v>8.8128459732822204</v>
      </c>
      <c r="CA137" s="515">
        <f t="shared" si="303"/>
        <v>15.342721408402042</v>
      </c>
      <c r="CB137" s="515">
        <f t="shared" si="304"/>
        <v>20.181030545705717</v>
      </c>
      <c r="CC137" s="515">
        <f t="shared" si="305"/>
        <v>21.040806330939887</v>
      </c>
      <c r="CD137" s="515">
        <f t="shared" si="306"/>
        <v>26.885997392812687</v>
      </c>
      <c r="CE137" s="515">
        <f t="shared" si="307"/>
        <v>32.01707989588062</v>
      </c>
      <c r="CF137" s="515">
        <f t="shared" si="308"/>
        <v>36.521296674186303</v>
      </c>
      <c r="CG137" s="515">
        <f t="shared" si="309"/>
        <v>40.475232081352338</v>
      </c>
      <c r="CH137" s="515">
        <f t="shared" si="310"/>
        <v>39.211501728966454</v>
      </c>
      <c r="CI137" s="515">
        <f t="shared" si="311"/>
        <v>42.267481036898118</v>
      </c>
      <c r="CJ137" s="515">
        <f t="shared" si="312"/>
        <v>44.973972106498316</v>
      </c>
      <c r="CK137" s="515">
        <f t="shared" si="313"/>
        <v>47.370943149729406</v>
      </c>
      <c r="CL137" s="515">
        <f t="shared" si="314"/>
        <v>49.493791529545817</v>
      </c>
      <c r="CM137" s="515">
        <f t="shared" si="315"/>
        <v>45.403582036850892</v>
      </c>
      <c r="CN137" s="515">
        <f t="shared" si="316"/>
        <v>76.363759873238806</v>
      </c>
      <c r="CO137" s="515">
        <f t="shared" si="317"/>
        <v>103.49000055750821</v>
      </c>
      <c r="CP137" s="515">
        <f t="shared" si="318"/>
        <v>127.25707765730698</v>
      </c>
      <c r="CQ137" s="516">
        <f t="shared" si="319"/>
        <v>148.0809714081042</v>
      </c>
      <c r="CR137" s="515">
        <f t="shared" si="320"/>
        <v>0</v>
      </c>
      <c r="CS137" s="515">
        <f t="shared" si="321"/>
        <v>5.1097384285714291</v>
      </c>
      <c r="CT137" s="515">
        <f t="shared" si="322"/>
        <v>13.915617654639679</v>
      </c>
      <c r="CU137" s="515">
        <f t="shared" si="323"/>
        <v>20.285370220310682</v>
      </c>
      <c r="CV137" s="515">
        <f t="shared" si="324"/>
        <v>24.892945080951623</v>
      </c>
      <c r="CW137" s="515">
        <f t="shared" si="325"/>
        <v>24.932910832460891</v>
      </c>
      <c r="CX137" s="515">
        <f t="shared" si="326"/>
        <v>30.461959571444694</v>
      </c>
      <c r="CY137" s="515">
        <f t="shared" si="327"/>
        <v>35.215261068715677</v>
      </c>
      <c r="CZ137" s="515">
        <f t="shared" si="328"/>
        <v>39.301655707391106</v>
      </c>
      <c r="DA137" s="515">
        <f t="shared" si="329"/>
        <v>42.814713137596712</v>
      </c>
      <c r="DB137" s="515">
        <f t="shared" si="330"/>
        <v>40.628596252531253</v>
      </c>
      <c r="DC137" s="515">
        <f t="shared" si="331"/>
        <v>43.621750573751584</v>
      </c>
      <c r="DD137" s="515">
        <f t="shared" si="332"/>
        <v>46.245908574198694</v>
      </c>
      <c r="DE137" s="515">
        <f t="shared" si="333"/>
        <v>48.546560151863758</v>
      </c>
      <c r="DF137" s="515">
        <f t="shared" si="334"/>
        <v>50.56358720622211</v>
      </c>
      <c r="DG137" s="515">
        <f t="shared" si="335"/>
        <v>61.556881679550379</v>
      </c>
      <c r="DH137" s="515">
        <f t="shared" si="336"/>
        <v>89.646280044838221</v>
      </c>
      <c r="DI137" s="515">
        <f t="shared" si="337"/>
        <v>112.93947503478606</v>
      </c>
      <c r="DJ137" s="515">
        <f t="shared" si="338"/>
        <v>132.25540789258014</v>
      </c>
      <c r="DK137" s="516">
        <f t="shared" si="339"/>
        <v>148.27318743410814</v>
      </c>
      <c r="DL137" s="515">
        <f t="shared" si="340"/>
        <v>0</v>
      </c>
      <c r="DM137" s="515">
        <f t="shared" si="341"/>
        <v>5.0620911428571427</v>
      </c>
      <c r="DN137" s="515">
        <f t="shared" si="342"/>
        <v>13.874937116139364</v>
      </c>
      <c r="DO137" s="515">
        <f t="shared" si="343"/>
        <v>20.404812551259184</v>
      </c>
      <c r="DP137" s="515">
        <f t="shared" si="344"/>
        <v>25.243121688562859</v>
      </c>
      <c r="DQ137" s="515">
        <f t="shared" si="345"/>
        <v>25.522443759511315</v>
      </c>
      <c r="DR137" s="515">
        <f t="shared" si="346"/>
        <v>31.367634821384115</v>
      </c>
      <c r="DS137" s="515">
        <f t="shared" si="347"/>
        <v>36.498717324452045</v>
      </c>
      <c r="DT137" s="515">
        <f t="shared" si="348"/>
        <v>41.002934102757735</v>
      </c>
      <c r="DU137" s="515">
        <f t="shared" si="349"/>
        <v>44.956869509923763</v>
      </c>
      <c r="DV137" s="515">
        <f t="shared" si="350"/>
        <v>43.210302014680742</v>
      </c>
      <c r="DW137" s="515">
        <f t="shared" si="351"/>
        <v>46.266281322612407</v>
      </c>
      <c r="DX137" s="515">
        <f t="shared" si="352"/>
        <v>48.972772392212605</v>
      </c>
      <c r="DY137" s="515">
        <f t="shared" si="353"/>
        <v>51.369743435443695</v>
      </c>
      <c r="DZ137" s="515">
        <f t="shared" si="354"/>
        <v>53.492591815260106</v>
      </c>
      <c r="EA137" s="515">
        <f t="shared" si="355"/>
        <v>64.902238013864164</v>
      </c>
      <c r="EB137" s="515">
        <f t="shared" si="356"/>
        <v>95.862415850252077</v>
      </c>
      <c r="EC137" s="515">
        <f t="shared" si="357"/>
        <v>122.98865653452148</v>
      </c>
      <c r="ED137" s="515">
        <f t="shared" si="358"/>
        <v>146.75573363432025</v>
      </c>
      <c r="EE137" s="516">
        <f t="shared" si="359"/>
        <v>167.57962738511748</v>
      </c>
      <c r="EF137" s="276">
        <f t="shared" si="360"/>
        <v>0</v>
      </c>
      <c r="EG137" s="276">
        <f t="shared" si="361"/>
        <v>1.4135976310746083</v>
      </c>
      <c r="EH137" s="276">
        <f t="shared" si="362"/>
        <v>3.849724291471853</v>
      </c>
      <c r="EI137" s="276">
        <f t="shared" si="363"/>
        <v>5.6119019965019197</v>
      </c>
      <c r="EJ137" s="276">
        <f t="shared" si="364"/>
        <v>6.8865772071901343</v>
      </c>
      <c r="EK137" s="276">
        <f t="shared" si="365"/>
        <v>3.4981852610161952</v>
      </c>
      <c r="EL137" s="276">
        <f t="shared" si="366"/>
        <v>4.2739325027290196</v>
      </c>
      <c r="EM137" s="276">
        <f t="shared" si="367"/>
        <v>4.9408393613245734</v>
      </c>
      <c r="EN137" s="276">
        <f t="shared" si="368"/>
        <v>5.5141765697943903</v>
      </c>
      <c r="EO137" s="276">
        <f t="shared" si="369"/>
        <v>6.0070723173478147</v>
      </c>
      <c r="EP137" s="276">
        <f t="shared" si="370"/>
        <v>5.0086968216368142</v>
      </c>
      <c r="EQ137" s="276">
        <f t="shared" si="371"/>
        <v>5.3776931424100365</v>
      </c>
      <c r="ER137" s="276">
        <f t="shared" si="372"/>
        <v>5.7011995651920788</v>
      </c>
      <c r="ES137" s="276">
        <f t="shared" si="373"/>
        <v>5.9848240884987831</v>
      </c>
      <c r="ET137" s="276">
        <f t="shared" si="374"/>
        <v>6.2334833563092165</v>
      </c>
      <c r="EU137" s="276">
        <f t="shared" si="375"/>
        <v>10.510703000734766</v>
      </c>
      <c r="EV137" s="276">
        <f t="shared" si="376"/>
        <v>15.306906376074776</v>
      </c>
      <c r="EW137" s="276">
        <f t="shared" si="377"/>
        <v>19.284168508228525</v>
      </c>
      <c r="EX137" s="276">
        <f t="shared" si="378"/>
        <v>22.582321824494603</v>
      </c>
      <c r="EY137" s="277">
        <f t="shared" si="379"/>
        <v>25.317322670844753</v>
      </c>
      <c r="EZ137" s="276">
        <f t="shared" si="380"/>
        <v>0</v>
      </c>
      <c r="FA137" s="276">
        <f t="shared" si="381"/>
        <v>1.3113363124320649</v>
      </c>
      <c r="FB137" s="276">
        <f t="shared" si="382"/>
        <v>3.5943068505944629</v>
      </c>
      <c r="FC137" s="276">
        <f t="shared" si="383"/>
        <v>5.285873148410607</v>
      </c>
      <c r="FD137" s="276">
        <f t="shared" si="384"/>
        <v>6.539238661489283</v>
      </c>
      <c r="FE137" s="276">
        <f t="shared" si="385"/>
        <v>3.1180837952700551</v>
      </c>
      <c r="FF137" s="276">
        <f t="shared" si="386"/>
        <v>3.8321923540749236</v>
      </c>
      <c r="FG137" s="276">
        <f t="shared" si="387"/>
        <v>4.4590580788371739</v>
      </c>
      <c r="FH137" s="276">
        <f t="shared" si="388"/>
        <v>5.0093394499768227</v>
      </c>
      <c r="FI137" s="276">
        <f t="shared" si="389"/>
        <v>5.4923927985040155</v>
      </c>
      <c r="FJ137" s="276">
        <f t="shared" si="390"/>
        <v>4.941621263496903</v>
      </c>
      <c r="FK137" s="276">
        <f t="shared" si="391"/>
        <v>5.2911095018283758</v>
      </c>
      <c r="FL137" s="276">
        <f t="shared" si="392"/>
        <v>5.6006295281974774</v>
      </c>
      <c r="FM137" s="276">
        <f t="shared" si="393"/>
        <v>5.8747521916121599</v>
      </c>
      <c r="FN137" s="276">
        <f t="shared" si="394"/>
        <v>6.1175256091484833</v>
      </c>
      <c r="FO137" s="276">
        <f t="shared" si="395"/>
        <v>8.0371341176386171</v>
      </c>
      <c r="FP137" s="276">
        <f t="shared" si="396"/>
        <v>11.871071269757129</v>
      </c>
      <c r="FQ137" s="276">
        <f t="shared" si="397"/>
        <v>15.230234854227767</v>
      </c>
      <c r="FR137" s="276">
        <f t="shared" si="398"/>
        <v>18.173418203229311</v>
      </c>
      <c r="FS137" s="277">
        <f t="shared" si="399"/>
        <v>20.752134007927175</v>
      </c>
      <c r="FT137" s="74">
        <f>SUM($EF137:EF137)</f>
        <v>0</v>
      </c>
      <c r="FU137" s="276">
        <f>SUM($EF137:EG137)</f>
        <v>1.4135976310746083</v>
      </c>
      <c r="FV137" s="276">
        <f>SUM($EF137:EH137)</f>
        <v>5.2633219225464618</v>
      </c>
      <c r="FW137" s="276">
        <f>SUM($EF137:EI137)</f>
        <v>10.875223919048381</v>
      </c>
      <c r="FX137" s="276">
        <f>SUM($EF137:EJ137)</f>
        <v>17.761801126238517</v>
      </c>
      <c r="FY137" s="276">
        <f>SUM($EF137:EK137)</f>
        <v>21.259986387254713</v>
      </c>
      <c r="FZ137" s="276">
        <f>SUM($EF137:EL137)</f>
        <v>25.533918889983731</v>
      </c>
      <c r="GA137" s="276">
        <f>SUM($EF137:EM137)</f>
        <v>30.474758251308305</v>
      </c>
      <c r="GB137" s="276">
        <f>SUM($EF137:EN137)</f>
        <v>35.988934821102696</v>
      </c>
      <c r="GC137" s="276">
        <f>SUM($EF137:EO137)</f>
        <v>41.996007138450508</v>
      </c>
      <c r="GD137" s="276">
        <f>SUM($EF137:EP137)</f>
        <v>47.004703960087326</v>
      </c>
      <c r="GE137" s="276">
        <f>SUM($EF137:EQ137)</f>
        <v>52.382397102497364</v>
      </c>
      <c r="GF137" s="276">
        <f>SUM($EF137:ER137)</f>
        <v>58.083596667689442</v>
      </c>
      <c r="GG137" s="276">
        <f>SUM($EF137:ES137)</f>
        <v>64.068420756188232</v>
      </c>
      <c r="GH137" s="276">
        <f>SUM($EF137:ET137)</f>
        <v>70.301904112497454</v>
      </c>
      <c r="GI137" s="276">
        <f>SUM($EF137:EU137)</f>
        <v>80.812607113232218</v>
      </c>
      <c r="GJ137" s="276">
        <f>SUM($EF137:EV137)</f>
        <v>96.119513489306996</v>
      </c>
      <c r="GK137" s="276">
        <f>SUM($EF137:EW137)</f>
        <v>115.40368199753553</v>
      </c>
      <c r="GL137" s="276">
        <f>SUM($EF137:EX137)</f>
        <v>137.98600382203014</v>
      </c>
      <c r="GM137" s="276">
        <f>SUM($EF137:EY137)</f>
        <v>163.3033264928749</v>
      </c>
      <c r="GN137" s="74">
        <f>SUM($EZ137:EZ137)</f>
        <v>0</v>
      </c>
      <c r="GO137" s="276">
        <f>SUM($EZ137:FA137)</f>
        <v>1.3113363124320649</v>
      </c>
      <c r="GP137" s="276">
        <f>SUM($EZ137:FB137)</f>
        <v>4.9056431630265278</v>
      </c>
      <c r="GQ137" s="276">
        <f>SUM($EZ137:FC137)</f>
        <v>10.191516311437134</v>
      </c>
      <c r="GR137" s="276">
        <f>SUM($EZ137:FD137)</f>
        <v>16.730754972926416</v>
      </c>
      <c r="GS137" s="276">
        <f>SUM($EZ137:FE137)</f>
        <v>19.848838768196472</v>
      </c>
      <c r="GT137" s="276">
        <f>SUM($EZ137:FF137)</f>
        <v>23.681031122271396</v>
      </c>
      <c r="GU137" s="276">
        <f>SUM($EZ137:FG137)</f>
        <v>28.140089201108569</v>
      </c>
      <c r="GV137" s="276">
        <f>SUM($EZ137:FH137)</f>
        <v>33.149428651085394</v>
      </c>
      <c r="GW137" s="276">
        <f>SUM($EZ137:FI137)</f>
        <v>38.641821449589408</v>
      </c>
      <c r="GX137" s="276">
        <f>SUM($EZ137:FJ137)</f>
        <v>43.583442713086313</v>
      </c>
      <c r="GY137" s="276">
        <f>SUM($EZ137:FK137)</f>
        <v>48.874552214914686</v>
      </c>
      <c r="GZ137" s="276">
        <f>SUM($EZ137:FL137)</f>
        <v>54.475181743112167</v>
      </c>
      <c r="HA137" s="276">
        <f>SUM($EZ137:FM137)</f>
        <v>60.349933934724326</v>
      </c>
      <c r="HB137" s="276">
        <f>SUM($EZ137:FN137)</f>
        <v>66.467459543872806</v>
      </c>
      <c r="HC137" s="276">
        <f>SUM($EZ137:FO137)</f>
        <v>74.504593661511421</v>
      </c>
      <c r="HD137" s="276">
        <f>SUM($EZ137:FP137)</f>
        <v>86.375664931268545</v>
      </c>
      <c r="HE137" s="276">
        <f>SUM($EZ137:FQ137)</f>
        <v>101.60589978549632</v>
      </c>
      <c r="HF137" s="276">
        <f>SUM($EZ137:FR137)</f>
        <v>119.77931798872564</v>
      </c>
      <c r="HG137" s="277">
        <f>SUM($EZ137:FS137)</f>
        <v>140.53145199665281</v>
      </c>
      <c r="HH137" s="74">
        <f t="shared" si="644"/>
        <v>0</v>
      </c>
      <c r="HI137" s="276">
        <f t="shared" si="400"/>
        <v>8.8058792260682495</v>
      </c>
      <c r="HJ137" s="276">
        <f t="shared" si="401"/>
        <v>15.175631791739255</v>
      </c>
      <c r="HK137" s="276">
        <f t="shared" si="402"/>
        <v>19.783206652380194</v>
      </c>
      <c r="HL137" s="276">
        <f t="shared" si="403"/>
        <v>23.116106302332916</v>
      </c>
      <c r="HM137" s="276">
        <f t="shared" si="404"/>
        <v>25.948342571444694</v>
      </c>
      <c r="HN137" s="276">
        <f t="shared" si="405"/>
        <v>30.701644068715673</v>
      </c>
      <c r="HO137" s="276">
        <f t="shared" si="406"/>
        <v>34.788038707391102</v>
      </c>
      <c r="HP137" s="276">
        <f t="shared" si="407"/>
        <v>38.301096137596716</v>
      </c>
      <c r="HQ137" s="276">
        <f t="shared" si="408"/>
        <v>41.321257820248903</v>
      </c>
      <c r="HR137" s="276">
        <f t="shared" si="409"/>
        <v>39.620825002323016</v>
      </c>
      <c r="HS137" s="276">
        <f t="shared" si="410"/>
        <v>42.24498300277012</v>
      </c>
      <c r="HT137" s="276">
        <f t="shared" si="411"/>
        <v>44.545634580435184</v>
      </c>
      <c r="HU137" s="276">
        <f t="shared" si="412"/>
        <v>46.562661634793542</v>
      </c>
      <c r="HV137" s="276">
        <f t="shared" si="413"/>
        <v>48.331029421341469</v>
      </c>
      <c r="HW137" s="276">
        <f t="shared" si="414"/>
        <v>70.346229361826914</v>
      </c>
      <c r="HX137" s="276">
        <f t="shared" si="415"/>
        <v>93.63942435177475</v>
      </c>
      <c r="HY137" s="276">
        <f t="shared" si="416"/>
        <v>112.95535720956883</v>
      </c>
      <c r="HZ137" s="276">
        <f t="shared" si="417"/>
        <v>128.97313675109683</v>
      </c>
      <c r="IA137" s="277">
        <f t="shared" si="418"/>
        <v>142.25591544627468</v>
      </c>
      <c r="IB137" s="276">
        <f t="shared" si="419"/>
        <v>0</v>
      </c>
      <c r="IC137" s="276">
        <f t="shared" si="420"/>
        <v>8.8128459732822204</v>
      </c>
      <c r="ID137" s="276">
        <f t="shared" si="421"/>
        <v>15.342721408402042</v>
      </c>
      <c r="IE137" s="276">
        <f t="shared" si="422"/>
        <v>20.181030545705717</v>
      </c>
      <c r="IF137" s="276">
        <f t="shared" si="423"/>
        <v>23.765974169930718</v>
      </c>
      <c r="IG137" s="276">
        <f t="shared" si="424"/>
        <v>26.885997392812687</v>
      </c>
      <c r="IH137" s="276">
        <f t="shared" si="425"/>
        <v>32.01707989588062</v>
      </c>
      <c r="II137" s="276">
        <f t="shared" si="426"/>
        <v>36.521296674186303</v>
      </c>
      <c r="IJ137" s="276">
        <f t="shared" si="427"/>
        <v>40.475232081352338</v>
      </c>
      <c r="IK137" s="276">
        <f t="shared" si="428"/>
        <v>43.946114139991181</v>
      </c>
      <c r="IL137" s="276">
        <f t="shared" si="429"/>
        <v>42.267481036898118</v>
      </c>
      <c r="IM137" s="276">
        <f t="shared" si="430"/>
        <v>44.973972106498316</v>
      </c>
      <c r="IN137" s="276">
        <f t="shared" si="431"/>
        <v>47.370943149729406</v>
      </c>
      <c r="IO137" s="276">
        <f t="shared" si="432"/>
        <v>49.493791529545817</v>
      </c>
      <c r="IP137" s="276">
        <f t="shared" si="433"/>
        <v>51.373866491825908</v>
      </c>
      <c r="IQ137" s="276">
        <f t="shared" si="434"/>
        <v>76.363759873238806</v>
      </c>
      <c r="IR137" s="276">
        <f t="shared" si="435"/>
        <v>103.49000055750821</v>
      </c>
      <c r="IS137" s="276">
        <f t="shared" si="436"/>
        <v>127.25707765730698</v>
      </c>
      <c r="IT137" s="276">
        <f t="shared" si="437"/>
        <v>148.0809714081042</v>
      </c>
      <c r="IU137" s="277">
        <f t="shared" si="438"/>
        <v>166.32614935420358</v>
      </c>
      <c r="IV137" s="74">
        <f t="shared" si="1068"/>
        <v>2.0880504285480228</v>
      </c>
      <c r="IW137" s="275">
        <f t="shared" si="1069"/>
        <v>6.8624939780012708</v>
      </c>
      <c r="IX137" s="275">
        <f t="shared" si="1070"/>
        <v>10.385531264625744</v>
      </c>
      <c r="IY137" s="275">
        <f t="shared" si="1071"/>
        <v>27.465176973738068</v>
      </c>
      <c r="IZ137" s="275">
        <f t="shared" si="1072"/>
        <v>6.4453585570583458</v>
      </c>
      <c r="JA137" s="275">
        <f t="shared" si="1073"/>
        <v>11.700313161228276</v>
      </c>
      <c r="JB137" s="74">
        <f t="shared" si="1074"/>
        <v>2.1418714582798817</v>
      </c>
      <c r="JC137" s="275">
        <f t="shared" si="1075"/>
        <v>7.246415212577328</v>
      </c>
      <c r="JD137" s="275">
        <f t="shared" si="1076"/>
        <v>11.063621049972115</v>
      </c>
      <c r="JE137" s="275">
        <f t="shared" si="1077"/>
        <v>30.617158566764335</v>
      </c>
      <c r="JF137" s="275">
        <f t="shared" si="1078"/>
        <v>6.8173025736097754</v>
      </c>
      <c r="JG137" s="275">
        <f t="shared" si="1079"/>
        <v>12.767266571898414</v>
      </c>
      <c r="JH137" s="524">
        <f t="shared" si="1080"/>
        <v>431.3856224044012</v>
      </c>
      <c r="JI137" s="525">
        <f t="shared" si="1081"/>
        <v>929.55614330007541</v>
      </c>
      <c r="JJ137" s="524">
        <f t="shared" si="1082"/>
        <v>454.01152322512064</v>
      </c>
      <c r="JK137" s="525">
        <f t="shared" si="1083"/>
        <v>1015.0681984168061</v>
      </c>
      <c r="JL137" s="524">
        <f t="shared" si="1084"/>
        <v>885.3971456295219</v>
      </c>
      <c r="JM137" s="525">
        <f t="shared" si="1085"/>
        <v>1944.6243417168816</v>
      </c>
      <c r="JN137" s="7">
        <f t="shared" si="439"/>
        <v>136.76936365637027</v>
      </c>
      <c r="JO137" s="7">
        <f t="shared" si="440"/>
        <v>303.83477848952771</v>
      </c>
    </row>
    <row r="138" spans="1:275" s="3" customFormat="1" ht="13.5" customHeight="1" x14ac:dyDescent="0.2">
      <c r="A138" s="3" t="str">
        <f>'2021 estimates'!B138</f>
        <v>Myanmar</v>
      </c>
      <c r="B138" s="3" t="str">
        <f>VLOOKUP(A138,'2021 estimates'!$B$4:$C$218,2)</f>
        <v>WP</v>
      </c>
      <c r="C138" s="371" t="str">
        <f>VLOOKUP(A138,'2021 estimates'!$B$4:$F$218,4,FALSE)</f>
        <v>East Asia &amp; Pacific</v>
      </c>
      <c r="D138" s="695">
        <f>'2021 estimates'!Q138</f>
        <v>35.754855048482902</v>
      </c>
      <c r="E138" s="4">
        <f>'2021 estimates'!R138</f>
        <v>17.844878843942691</v>
      </c>
      <c r="F138" s="47">
        <f>1000*'2021 estimates'!G138/5</f>
        <v>458350.6</v>
      </c>
      <c r="G138" s="47">
        <f t="shared" si="1086"/>
        <v>458350.6</v>
      </c>
      <c r="H138" s="47">
        <f>1000*'2021 estimates'!H138/5</f>
        <v>449617.2</v>
      </c>
      <c r="I138" s="47">
        <f>1000*'2021 estimates'!I138/5</f>
        <v>478010.8</v>
      </c>
      <c r="J138" s="47">
        <f>1000*'2021 estimates'!J138/5</f>
        <v>505785.4</v>
      </c>
      <c r="K138" s="47">
        <f>1000*'2021 estimates'!K138/5</f>
        <v>449227.6</v>
      </c>
      <c r="L138" s="73">
        <f t="shared" si="1087"/>
        <v>449227.6</v>
      </c>
      <c r="M138" s="47">
        <f>1000*'2021 estimates'!L138/5</f>
        <v>443357.2</v>
      </c>
      <c r="N138" s="47">
        <f>1000*'2021 estimates'!M138/5</f>
        <v>474030.6</v>
      </c>
      <c r="O138" s="47">
        <f>1000*'2021 estimates'!N138/5</f>
        <v>503592.4</v>
      </c>
      <c r="P138" s="22">
        <v>0</v>
      </c>
      <c r="Q138" s="124">
        <f>IF('2021 estimates'!AD138&lt;&gt;"",'2021 estimates'!AD138*5/4,IF('2021 estimates'!AL138&lt;&gt;"",'2021 estimates'!AL138*15/14,'2021 estimates'!AN138*15/14))/100000</f>
        <v>1.0392857142857142E-5</v>
      </c>
      <c r="R138" s="124">
        <f>IF('2021 estimates'!AE138&lt;&gt;"",'2021 estimates'!AE138,IF('2021 estimates'!AL138&lt;&gt;"",'2021 estimates'!AL138*15/14,'2021 estimates'!AN138*15/14))/100000</f>
        <v>1.0392857142857142E-5</v>
      </c>
      <c r="S138" s="124">
        <f>IF('2021 estimates'!AF138&lt;&gt;"",'2021 estimates'!AF138,IF('2021 estimates'!AL138&lt;&gt;"",'2021 estimates'!AL138*15/14,'2021 estimates'!AN138*15/14))/100000</f>
        <v>1.0392857142857142E-5</v>
      </c>
      <c r="T138" s="124">
        <f>IF('2021 estimates'!AG138&lt;&gt;"",'2021 estimates'!AG138,'2021 estimates'!$AP138)/100000</f>
        <v>1.0831599047960483E-5</v>
      </c>
      <c r="U138" s="22">
        <v>0</v>
      </c>
      <c r="V138" s="124">
        <f>IF('2021 estimates'!AH138&lt;&gt;"",'2021 estimates'!AH138*5/4,IF('2021 estimates'!AM138&lt;&gt;"",'2021 estimates'!AM138*15/14,'2021 estimates'!AN138*15/14))/100000</f>
        <v>1.0392857142857142E-5</v>
      </c>
      <c r="W138" s="124">
        <f>IF('2021 estimates'!AI138&lt;&gt;"",'2021 estimates'!AI138,IF('2021 estimates'!AM138&lt;&gt;"",'2021 estimates'!AM138*15/14,'2021 estimates'!AN138*15/14))/100000</f>
        <v>1.0392857142857142E-5</v>
      </c>
      <c r="X138" s="124">
        <f>IF('2021 estimates'!AJ138&lt;&gt;"",'2021 estimates'!AJ138,IF('2021 estimates'!AM138&lt;&gt;"",'2021 estimates'!AM138*15/14,'2021 estimates'!AN138*15/14))/100000</f>
        <v>1.0392857142857142E-5</v>
      </c>
      <c r="Y138" s="124">
        <f>IF('2021 estimates'!AK138&lt;&gt;"",'2021 estimates'!AK138,'2021 estimates'!$AQ138)/100000</f>
        <v>1.0831599047960483E-5</v>
      </c>
      <c r="Z138" s="81">
        <f>VLOOKUP($A138,'Mortality-WHO Global Health Obs'!$B$3:$Q$218,7,FALSE)</f>
        <v>4.5159999999999999E-2</v>
      </c>
      <c r="AA138" s="82">
        <f>VLOOKUP($A138,'Mortality-WHO Global Health Obs'!$B$3:$Q$218,9,FALSE)</f>
        <v>2.9499999999999999E-3</v>
      </c>
      <c r="AB138" s="82">
        <f>VLOOKUP($A138,'Mortality-WHO Global Health Obs'!$B$3:$Q$218,11,FALSE)</f>
        <v>1.5499999999999999E-3</v>
      </c>
      <c r="AC138" s="82">
        <f>VLOOKUP($A138,'Mortality-WHO Global Health Obs'!$B$3:$Q$218,13,FALSE)</f>
        <v>4.8000000000000001E-4</v>
      </c>
      <c r="AD138" s="82">
        <f>VLOOKUP($A138,'Mortality-WHO Global Health Obs'!$B$3:$Q$218,15,FALSE)</f>
        <v>1.66E-3</v>
      </c>
      <c r="AE138" s="81">
        <f>VLOOKUP($A138,'Mortality-WHO Global Health Obs'!$B$3:$Q$218,8,FALSE)</f>
        <v>3.671E-2</v>
      </c>
      <c r="AF138" s="82">
        <f>VLOOKUP($A138,'Mortality-WHO Global Health Obs'!$B$3:$Q$218,10,FALSE)</f>
        <v>2.7299999999999998E-3</v>
      </c>
      <c r="AG138" s="82">
        <f>VLOOKUP($A138,'Mortality-WHO Global Health Obs'!$B$3:$Q$218,12,FALSE)</f>
        <v>1.01E-3</v>
      </c>
      <c r="AH138" s="82">
        <f>VLOOKUP($A138,'Mortality-WHO Global Health Obs'!$B$3:$Q$218,14,FALSE)</f>
        <v>3.2000000000000003E-4</v>
      </c>
      <c r="AI138" s="82">
        <f>VLOOKUP($A138,'Mortality-WHO Global Health Obs'!$B$3:$Q$218,16,FALSE)</f>
        <v>1.06E-3</v>
      </c>
      <c r="AJ138" s="81">
        <f t="shared" si="849"/>
        <v>0.80587472859245191</v>
      </c>
      <c r="AK138" s="82">
        <f t="shared" si="849"/>
        <v>5.2642392589630937E-2</v>
      </c>
      <c r="AL138" s="82">
        <f t="shared" si="849"/>
        <v>2.7659562208111169E-2</v>
      </c>
      <c r="AM138" s="82">
        <f t="shared" si="849"/>
        <v>8.5655418450924919E-3</v>
      </c>
      <c r="AN138" s="82">
        <f t="shared" si="849"/>
        <v>2.9622498880944866E-2</v>
      </c>
      <c r="AO138" s="81">
        <f t="shared" si="848"/>
        <v>0.65508550236113616</v>
      </c>
      <c r="AP138" s="82">
        <f t="shared" si="848"/>
        <v>4.8716519243963544E-2</v>
      </c>
      <c r="AQ138" s="82">
        <f t="shared" si="848"/>
        <v>1.8023327632382118E-2</v>
      </c>
      <c r="AR138" s="82">
        <f t="shared" si="848"/>
        <v>5.7103612300616613E-3</v>
      </c>
      <c r="AS138" s="82">
        <f t="shared" si="848"/>
        <v>1.8915571574579251E-2</v>
      </c>
      <c r="AT138" s="272">
        <f t="shared" si="1065"/>
        <v>0</v>
      </c>
      <c r="AU138" s="266">
        <f t="shared" si="1057"/>
        <v>4.7635723071428568</v>
      </c>
      <c r="AV138" s="266">
        <f t="shared" si="1058"/>
        <v>4.6728073285714284</v>
      </c>
      <c r="AW138" s="266">
        <f t="shared" si="1059"/>
        <v>4.9678979571428563</v>
      </c>
      <c r="AX138" s="266">
        <f t="shared" si="1060"/>
        <v>5.4784646571123128</v>
      </c>
      <c r="AY138" s="272">
        <f t="shared" si="1066"/>
        <v>0</v>
      </c>
      <c r="AZ138" s="266">
        <f t="shared" si="1061"/>
        <v>4.6687582714285707</v>
      </c>
      <c r="BA138" s="266">
        <f t="shared" si="1062"/>
        <v>4.6077480428571427</v>
      </c>
      <c r="BB138" s="266">
        <f t="shared" si="1063"/>
        <v>4.9265323071428568</v>
      </c>
      <c r="BC138" s="266">
        <f t="shared" si="1064"/>
        <v>5.4547109604001349</v>
      </c>
      <c r="BD138" s="74">
        <f t="shared" si="1067"/>
        <v>0</v>
      </c>
      <c r="BE138" s="515">
        <f t="shared" ref="BE138:BE200" si="1088">HH138</f>
        <v>0</v>
      </c>
      <c r="BF138" s="515">
        <f t="shared" ref="BF138:BF200" si="1089">HI138</f>
        <v>4.6414324574207138</v>
      </c>
      <c r="BG138" s="515">
        <f t="shared" ref="BG138:BG200" si="1090">HJ138</f>
        <v>9.0448486420560723</v>
      </c>
      <c r="BH138" s="515">
        <f t="shared" ref="BH138:BH200" si="1091">HK138</f>
        <v>13.222454213824717</v>
      </c>
      <c r="BI138" s="515">
        <f t="shared" ref="BI138:BI200" si="1092">HL138*(H138/G138)</f>
        <v>16.858370595114739</v>
      </c>
      <c r="BJ138" s="515">
        <f t="shared" ref="BJ138:BJ200" si="1093">HM138</f>
        <v>21.007534134082395</v>
      </c>
      <c r="BK138" s="515">
        <f t="shared" ref="BK138:BK200" si="1094">HN138</f>
        <v>25.043506254913588</v>
      </c>
      <c r="BL138" s="515">
        <f t="shared" ref="BL138:BL200" si="1095">HO138</f>
        <v>28.969374880516014</v>
      </c>
      <c r="BM138" s="515">
        <f t="shared" ref="BM138:BM200" si="1096">HP138</f>
        <v>32.788143693595757</v>
      </c>
      <c r="BN138" s="515">
        <f t="shared" ref="BN138:BN200" si="1097">HQ138*(I138/H138)</f>
        <v>38.807904344750469</v>
      </c>
      <c r="BO138" s="515">
        <f t="shared" ref="BO138:BO200" si="1098">HR138</f>
        <v>43.423625649537598</v>
      </c>
      <c r="BP138" s="515">
        <f t="shared" ref="BP138:BP200" si="1099">HS138</f>
        <v>47.999979642215997</v>
      </c>
      <c r="BQ138" s="515">
        <f t="shared" ref="BQ138:BQ200" si="1100">HT138</f>
        <v>52.537302085098943</v>
      </c>
      <c r="BR138" s="515">
        <f t="shared" ref="BR138:BR200" si="1101">HU138</f>
        <v>57.035925876795631</v>
      </c>
      <c r="BS138" s="515">
        <f t="shared" ref="BS138:BS200" si="1102">HV138*(J138/I138)</f>
        <v>65.069388692302766</v>
      </c>
      <c r="BT138" s="515">
        <f t="shared" ref="BT138:BT200" si="1103">HW138</f>
        <v>68.568651723831167</v>
      </c>
      <c r="BU138" s="515">
        <f t="shared" ref="BU138:BU200" si="1104">HX138</f>
        <v>71.965778080463664</v>
      </c>
      <c r="BV138" s="515">
        <f t="shared" ref="BV138:BV200" si="1105">HY138</f>
        <v>75.263748932882436</v>
      </c>
      <c r="BW138" s="516">
        <f t="shared" ref="BW138:BW200" si="1106">HZ138</f>
        <v>78.465458437201704</v>
      </c>
      <c r="BX138" s="515">
        <v>0</v>
      </c>
      <c r="BY138" s="515">
        <f t="shared" ref="BY138:BY200" si="1107">IB138</f>
        <v>0</v>
      </c>
      <c r="BZ138" s="515">
        <f t="shared" ref="BZ138:BZ200" si="1108">IC138</f>
        <v>4.557761094973567</v>
      </c>
      <c r="CA138" s="515">
        <f t="shared" ref="CA138:CA200" si="1109">ID138</f>
        <v>8.8988056314589876</v>
      </c>
      <c r="CB138" s="515">
        <f t="shared" ref="CB138:CB200" si="1110">IE138</f>
        <v>13.033438244943794</v>
      </c>
      <c r="CC138" s="515">
        <f t="shared" ref="CC138:CC200" si="1111">IF138*(M138/L138)</f>
        <v>16.749694394854306</v>
      </c>
      <c r="CD138" s="515">
        <f t="shared" ref="CD138:CD200" si="1112">IG138</f>
        <v>21.017109906695353</v>
      </c>
      <c r="CE138" s="515">
        <f t="shared" ref="CE138:CE200" si="1113">IH138</f>
        <v>25.20830135959314</v>
      </c>
      <c r="CF138" s="515">
        <f t="shared" ref="CF138:CF200" si="1114">II138</f>
        <v>29.324630258455183</v>
      </c>
      <c r="CG138" s="515">
        <f t="shared" ref="CG138:CG200" si="1115">IJ138</f>
        <v>33.367433789153267</v>
      </c>
      <c r="CH138" s="515">
        <f t="shared" ref="CH138:CH200" si="1116">IK138*(N138/M138)</f>
        <v>39.921233969924721</v>
      </c>
      <c r="CI138" s="515">
        <f t="shared" ref="CI138:CI200" si="1117">IL138</f>
        <v>44.606425198982912</v>
      </c>
      <c r="CJ138" s="515">
        <f t="shared" ref="CJ138:CJ200" si="1118">IM138</f>
        <v>49.264938536383561</v>
      </c>
      <c r="CK138" s="515">
        <f t="shared" ref="CK138:CK200" si="1119">IN138</f>
        <v>53.896925888392282</v>
      </c>
      <c r="CL138" s="515">
        <f t="shared" ref="CL138:CL200" si="1120">IO138</f>
        <v>58.50253829630703</v>
      </c>
      <c r="CM138" s="515">
        <f t="shared" ref="CM138:CM200" si="1121">IP138*(O138/N138)</f>
        <v>67.015881425046146</v>
      </c>
      <c r="CN138" s="515">
        <f t="shared" ref="CN138:CN200" si="1122">IQ138</f>
        <v>71.163757921432136</v>
      </c>
      <c r="CO138" s="515">
        <f t="shared" ref="CO138:CO200" si="1123">IR138</f>
        <v>75.233912359042506</v>
      </c>
      <c r="CP138" s="515">
        <f t="shared" ref="CP138:CP200" si="1124">IS138</f>
        <v>79.227801077868477</v>
      </c>
      <c r="CQ138" s="516">
        <f t="shared" ref="CQ138:CQ200" si="1125">IT138</f>
        <v>83.146853129301306</v>
      </c>
      <c r="CR138" s="515">
        <f t="shared" ref="CR138:CR200" si="1126">0.5*AT138+BD138</f>
        <v>0</v>
      </c>
      <c r="CS138" s="515">
        <f t="shared" ref="CS138:CS200" si="1127">0.5*$AU138+BE138</f>
        <v>2.3817861535714284</v>
      </c>
      <c r="CT138" s="515">
        <f t="shared" ref="CT138:CT200" si="1128">0.5*$AU138+BF138</f>
        <v>7.0232186109921422</v>
      </c>
      <c r="CU138" s="515">
        <f t="shared" ref="CU138:CU200" si="1129">0.5*$AU138+BG138</f>
        <v>11.4266347956275</v>
      </c>
      <c r="CV138" s="515">
        <f t="shared" ref="CV138:CV200" si="1130">0.5*$AU138+BH138</f>
        <v>15.604240367396145</v>
      </c>
      <c r="CW138" s="515">
        <f t="shared" ref="CW138:CW200" si="1131">0.5*$AV138+BI138</f>
        <v>19.194774259400454</v>
      </c>
      <c r="CX138" s="515">
        <f t="shared" ref="CX138:CX200" si="1132">0.5*$AV138+BJ138</f>
        <v>23.34393779836811</v>
      </c>
      <c r="CY138" s="515">
        <f t="shared" ref="CY138:CY200" si="1133">0.5*$AV138+BK138</f>
        <v>27.379909919199303</v>
      </c>
      <c r="CZ138" s="515">
        <f t="shared" ref="CZ138:CZ200" si="1134">0.5*$AV138+BL138</f>
        <v>31.305778544801729</v>
      </c>
      <c r="DA138" s="515">
        <f t="shared" ref="DA138:DA200" si="1135">0.5*$AV138+BM138</f>
        <v>35.124547357881468</v>
      </c>
      <c r="DB138" s="515">
        <f t="shared" ref="DB138:DB200" si="1136">0.5*$AW138+BN138</f>
        <v>41.291853323321895</v>
      </c>
      <c r="DC138" s="515">
        <f t="shared" ref="DC138:DC200" si="1137">0.5*$AW138+BO138</f>
        <v>45.907574628109025</v>
      </c>
      <c r="DD138" s="515">
        <f t="shared" ref="DD138:DD200" si="1138">0.5*$AW138+BP138</f>
        <v>50.483928620787424</v>
      </c>
      <c r="DE138" s="515">
        <f t="shared" ref="DE138:DE200" si="1139">0.5*$AW138+BQ138</f>
        <v>55.02125106367037</v>
      </c>
      <c r="DF138" s="515">
        <f t="shared" ref="DF138:DF200" si="1140">0.5*$AW138+BR138</f>
        <v>59.519874855367057</v>
      </c>
      <c r="DG138" s="515">
        <f t="shared" ref="DG138:DG200" si="1141">0.5*$AX138+BS138</f>
        <v>67.808621020858922</v>
      </c>
      <c r="DH138" s="515">
        <f t="shared" ref="DH138:DH200" si="1142">0.5*$AX138+BT138</f>
        <v>71.307884052387323</v>
      </c>
      <c r="DI138" s="515">
        <f t="shared" ref="DI138:DI200" si="1143">0.5*$AX138+BU138</f>
        <v>74.70501040901982</v>
      </c>
      <c r="DJ138" s="515">
        <f t="shared" ref="DJ138:DJ200" si="1144">0.5*$AX138+BV138</f>
        <v>78.002981261438592</v>
      </c>
      <c r="DK138" s="516">
        <f t="shared" ref="DK138:DK200" si="1145">0.5*$AX138+BW138</f>
        <v>81.20469076575786</v>
      </c>
      <c r="DL138" s="515">
        <f t="shared" ref="DL138:DL200" si="1146">0.5*AY138+BX138</f>
        <v>0</v>
      </c>
      <c r="DM138" s="515">
        <f t="shared" ref="DM138:DM200" si="1147">0.5*$AZ138+BY138</f>
        <v>2.3343791357142853</v>
      </c>
      <c r="DN138" s="515">
        <f t="shared" ref="DN138:DN200" si="1148">0.5*$AZ138+BZ138</f>
        <v>6.8921402306878523</v>
      </c>
      <c r="DO138" s="515">
        <f t="shared" ref="DO138:DO200" si="1149">0.5*$AZ138+CA138</f>
        <v>11.233184767173274</v>
      </c>
      <c r="DP138" s="515">
        <f t="shared" ref="DP138:DP200" si="1150">0.5*$AZ138+CB138</f>
        <v>15.367817380658078</v>
      </c>
      <c r="DQ138" s="515">
        <f t="shared" ref="DQ138:DQ200" si="1151">0.5*$BA138+CC138</f>
        <v>19.053568416282879</v>
      </c>
      <c r="DR138" s="515">
        <f t="shared" ref="DR138:DR200" si="1152">0.5*$BA138+CD138</f>
        <v>23.320983928123923</v>
      </c>
      <c r="DS138" s="515">
        <f t="shared" ref="DS138:DS200" si="1153">0.5*$BA138+CE138</f>
        <v>27.512175381021713</v>
      </c>
      <c r="DT138" s="515">
        <f t="shared" ref="DT138:DT200" si="1154">0.5*$BA138+CF138</f>
        <v>31.628504279883757</v>
      </c>
      <c r="DU138" s="515">
        <f t="shared" ref="DU138:DU200" si="1155">0.5*$BA138+CG138</f>
        <v>35.671307810581837</v>
      </c>
      <c r="DV138" s="515">
        <f t="shared" ref="DV138:DV200" si="1156">0.5*$BB138+CH138</f>
        <v>42.384500123496153</v>
      </c>
      <c r="DW138" s="515">
        <f t="shared" ref="DW138:DW200" si="1157">0.5*$BB138+CI138</f>
        <v>47.069691352554344</v>
      </c>
      <c r="DX138" s="515">
        <f t="shared" ref="DX138:DX200" si="1158">0.5*$BB138+CJ138</f>
        <v>51.728204689954993</v>
      </c>
      <c r="DY138" s="515">
        <f t="shared" ref="DY138:DY200" si="1159">0.5*$BB138+CK138</f>
        <v>56.360192041963714</v>
      </c>
      <c r="DZ138" s="515">
        <f t="shared" ref="DZ138:DZ200" si="1160">0.5*$BB138+CL138</f>
        <v>60.965804449878462</v>
      </c>
      <c r="EA138" s="515">
        <f t="shared" ref="EA138:EA200" si="1161">0.5*$BC138+CM138</f>
        <v>69.743236905246221</v>
      </c>
      <c r="EB138" s="515">
        <f t="shared" ref="EB138:EB200" si="1162">0.5*$BC138+CN138</f>
        <v>73.891113401632197</v>
      </c>
      <c r="EC138" s="515">
        <f t="shared" ref="EC138:EC200" si="1163">0.5*$BC138+CO138</f>
        <v>77.961267839242566</v>
      </c>
      <c r="ED138" s="515">
        <f t="shared" ref="ED138:ED200" si="1164">0.5*$BC138+CP138</f>
        <v>81.955156558068552</v>
      </c>
      <c r="EE138" s="516">
        <f t="shared" ref="EE138:EE200" si="1165">0.5*$BC138+CQ138</f>
        <v>85.87420860950138</v>
      </c>
      <c r="EF138" s="276">
        <f t="shared" ref="EF138:EF200" si="1166">CR138*(1-EXP(-AJ138))</f>
        <v>0</v>
      </c>
      <c r="EG138" s="276">
        <f t="shared" ref="EG138:EG200" si="1167">CS138*(1-EXP(-$AK138))</f>
        <v>0.12213984972214305</v>
      </c>
      <c r="EH138" s="276">
        <f t="shared" ref="EH138:EH200" si="1168">CT138*(1-EXP(-$AK138))</f>
        <v>0.36015612250749995</v>
      </c>
      <c r="EI138" s="276">
        <f t="shared" ref="EI138:EI200" si="1169">CU138*(1-EXP(-$AK138))</f>
        <v>0.58596673537421284</v>
      </c>
      <c r="EJ138" s="276">
        <f t="shared" ref="EJ138:EJ200" si="1170">CV138*(1-EXP(-$AK138))</f>
        <v>0.80019760407294116</v>
      </c>
      <c r="EK138" s="276">
        <f t="shared" ref="EK138:EK200" si="1171">CW138*(1-EXP(-$AL138))</f>
        <v>0.52364378960377134</v>
      </c>
      <c r="EL138" s="276">
        <f t="shared" ref="EL138:EL200" si="1172">CX138*(1-EXP(-$AL138))</f>
        <v>0.63683520774023461</v>
      </c>
      <c r="EM138" s="276">
        <f t="shared" ref="EM138:EM200" si="1173">CY138*(1-EXP(-$AL138))</f>
        <v>0.74693870296900466</v>
      </c>
      <c r="EN138" s="276">
        <f t="shared" ref="EN138:EN200" si="1174">CZ138*(1-EXP(-$AL138))</f>
        <v>0.85403851549168741</v>
      </c>
      <c r="EO138" s="276">
        <f t="shared" ref="EO138:EO200" si="1175">DA138*(1-EXP(-$AL138))</f>
        <v>0.95821658739177495</v>
      </c>
      <c r="EP138" s="276">
        <f t="shared" ref="EP138:EP200" si="1176">DB138*(1-EXP(-$AM138))</f>
        <v>0.35217665235572609</v>
      </c>
      <c r="EQ138" s="276">
        <f t="shared" ref="EQ138:EQ200" si="1177">DC138*(1-EXP(-$AM138))</f>
        <v>0.39154396446445183</v>
      </c>
      <c r="ER138" s="276">
        <f t="shared" ref="ER138:ER200" si="1178">DD138*(1-EXP(-$AM138))</f>
        <v>0.43057551425991597</v>
      </c>
      <c r="ES138" s="276">
        <f t="shared" ref="ES138:ES200" si="1179">DE138*(1-EXP(-$AM138))</f>
        <v>0.46927416544616568</v>
      </c>
      <c r="ET138" s="276">
        <f t="shared" ref="ET138:ET200" si="1180">DF138*(1-EXP(-$AM138))</f>
        <v>0.5076427573028246</v>
      </c>
      <c r="EU138" s="276">
        <f t="shared" ref="EU138:EU200" si="1181">DG138*(1-EXP(-$AN138))</f>
        <v>1.9792016255839151</v>
      </c>
      <c r="EV138" s="276">
        <f t="shared" ref="EV138:EV200" si="1182">DH138*(1-EXP(-$AN138))</f>
        <v>2.0813383004798145</v>
      </c>
      <c r="EW138" s="276">
        <f t="shared" ref="EW138:EW200" si="1183">DI138*(1-EXP(-$AN138))</f>
        <v>2.1804938046935445</v>
      </c>
      <c r="EX138" s="276">
        <f t="shared" ref="EX138:EX200" si="1184">DJ138*(1-EXP(-$AN138))</f>
        <v>2.2767551527930392</v>
      </c>
      <c r="EY138" s="277">
        <f t="shared" ref="EY138:EY200" si="1185">DK138*(1-EXP(-$AN138))</f>
        <v>2.3702068195604085</v>
      </c>
      <c r="EZ138" s="276">
        <f t="shared" ref="EZ138:EZ200" si="1186">DL138*(1-EXP(-AO138))</f>
        <v>0</v>
      </c>
      <c r="FA138" s="276">
        <f t="shared" ref="FA138:FA200" si="1187">DM138*(1-EXP(-$AP138))</f>
        <v>0.11099717645500354</v>
      </c>
      <c r="FB138" s="276">
        <f t="shared" ref="FB138:FB200" si="1188">DN138*(1-EXP(-$AP138))</f>
        <v>0.32771373494314893</v>
      </c>
      <c r="FC138" s="276">
        <f t="shared" ref="FC138:FC200" si="1189">DO138*(1-EXP(-$AP138))</f>
        <v>0.53412565794376476</v>
      </c>
      <c r="FD138" s="276">
        <f t="shared" ref="FD138:FD200" si="1190">DP138*(1-EXP(-$AP138))</f>
        <v>0.73072291961144109</v>
      </c>
      <c r="FE138" s="276">
        <f t="shared" ref="FE138:FE200" si="1191">DQ138*(1-EXP(-$AQ138))</f>
        <v>0.34033253101609368</v>
      </c>
      <c r="FF138" s="276">
        <f t="shared" ref="FF138:FF200" si="1192">DR138*(1-EXP(-$AQ138))</f>
        <v>0.41655658995935463</v>
      </c>
      <c r="FG138" s="276">
        <f t="shared" ref="FG138:FG200" si="1193">DS138*(1-EXP(-$AQ138))</f>
        <v>0.49141914399509867</v>
      </c>
      <c r="FH138" s="276">
        <f t="shared" ref="FH138:FH200" si="1194">DT138*(1-EXP(-$AQ138))</f>
        <v>0.56494451215905928</v>
      </c>
      <c r="FI138" s="276">
        <f t="shared" ref="FI138:FI200" si="1195">DU138*(1-EXP(-$AQ138))</f>
        <v>0.63715657910329926</v>
      </c>
      <c r="FJ138" s="276">
        <f t="shared" ref="FJ138:FJ200" si="1196">DV138*(1-EXP(-$AR138))</f>
        <v>0.24134107808466387</v>
      </c>
      <c r="FK138" s="276">
        <f t="shared" ref="FK138:FK200" si="1197">DW138*(1-EXP(-$AR138))</f>
        <v>0.26801896974220607</v>
      </c>
      <c r="FL138" s="276">
        <f t="shared" ref="FL138:FL200" si="1198">DX138*(1-EXP(-$AR138))</f>
        <v>0.29454495513413476</v>
      </c>
      <c r="FM138" s="276">
        <f t="shared" ref="FM138:FM200" si="1199">DY138*(1-EXP(-$AR138))</f>
        <v>0.32091989922811037</v>
      </c>
      <c r="FN138" s="276">
        <f t="shared" ref="FN138:FN200" si="1200">DZ138*(1-EXP(-$AR138))</f>
        <v>0.34714466206659123</v>
      </c>
      <c r="FO138" s="276">
        <f t="shared" ref="FO138:FO200" si="1201">EA138*(1-EXP(-$AS138))</f>
        <v>1.3068344640141465</v>
      </c>
      <c r="FP138" s="276">
        <f t="shared" ref="FP138:FP200" si="1202">EB138*(1-EXP(-$AS138))</f>
        <v>1.3845565227897652</v>
      </c>
      <c r="FQ138" s="276">
        <f t="shared" ref="FQ138:FQ200" si="1203">EC138*(1-EXP(-$AS138))</f>
        <v>1.4608222415741658</v>
      </c>
      <c r="FR138" s="276">
        <f t="shared" ref="FR138:FR200" si="1204">ED138*(1-EXP(-$AS138))</f>
        <v>1.5356589089673089</v>
      </c>
      <c r="FS138" s="277">
        <f t="shared" ref="FS138:FS200" si="1205">EE138*(1-EXP(-$AS138))</f>
        <v>1.6090933022409672</v>
      </c>
      <c r="FT138" s="74">
        <f>SUM($EF138:EF138)</f>
        <v>0</v>
      </c>
      <c r="FU138" s="276">
        <f>SUM($EF138:EG138)</f>
        <v>0.12213984972214305</v>
      </c>
      <c r="FV138" s="276">
        <f>SUM($EF138:EH138)</f>
        <v>0.48229597222964299</v>
      </c>
      <c r="FW138" s="276">
        <f>SUM($EF138:EI138)</f>
        <v>1.0682627076038558</v>
      </c>
      <c r="FX138" s="276">
        <f>SUM($EF138:EJ138)</f>
        <v>1.868460311676797</v>
      </c>
      <c r="FY138" s="276">
        <f>SUM($EF138:EK138)</f>
        <v>2.3921041012805686</v>
      </c>
      <c r="FZ138" s="276">
        <f>SUM($EF138:EL138)</f>
        <v>3.028939309020803</v>
      </c>
      <c r="GA138" s="276">
        <f>SUM($EF138:EM138)</f>
        <v>3.7758780119898079</v>
      </c>
      <c r="GB138" s="276">
        <f>SUM($EF138:EN138)</f>
        <v>4.6299165274814955</v>
      </c>
      <c r="GC138" s="276">
        <f>SUM($EF138:EO138)</f>
        <v>5.5881331148732709</v>
      </c>
      <c r="GD138" s="276">
        <f>SUM($EF138:EP138)</f>
        <v>5.9403097672289968</v>
      </c>
      <c r="GE138" s="276">
        <f>SUM($EF138:EQ138)</f>
        <v>6.3318537316934487</v>
      </c>
      <c r="GF138" s="276">
        <f>SUM($EF138:ER138)</f>
        <v>6.7624292459533644</v>
      </c>
      <c r="GG138" s="276">
        <f>SUM($EF138:ES138)</f>
        <v>7.23170341139953</v>
      </c>
      <c r="GH138" s="276">
        <f>SUM($EF138:ET138)</f>
        <v>7.7393461687023546</v>
      </c>
      <c r="GI138" s="276">
        <f>SUM($EF138:EU138)</f>
        <v>9.7185477942862697</v>
      </c>
      <c r="GJ138" s="276">
        <f>SUM($EF138:EV138)</f>
        <v>11.799886094766084</v>
      </c>
      <c r="GK138" s="276">
        <f>SUM($EF138:EW138)</f>
        <v>13.980379899459628</v>
      </c>
      <c r="GL138" s="276">
        <f>SUM($EF138:EX138)</f>
        <v>16.257135052252668</v>
      </c>
      <c r="GM138" s="276">
        <f>SUM($EF138:EY138)</f>
        <v>18.627341871813076</v>
      </c>
      <c r="GN138" s="74">
        <f>SUM($EZ138:EZ138)</f>
        <v>0</v>
      </c>
      <c r="GO138" s="276">
        <f>SUM($EZ138:FA138)</f>
        <v>0.11099717645500354</v>
      </c>
      <c r="GP138" s="276">
        <f>SUM($EZ138:FB138)</f>
        <v>0.43871091139815244</v>
      </c>
      <c r="GQ138" s="276">
        <f>SUM($EZ138:FC138)</f>
        <v>0.9728365693419172</v>
      </c>
      <c r="GR138" s="276">
        <f>SUM($EZ138:FD138)</f>
        <v>1.7035594889533583</v>
      </c>
      <c r="GS138" s="276">
        <f>SUM($EZ138:FE138)</f>
        <v>2.0438920199694519</v>
      </c>
      <c r="GT138" s="276">
        <f>SUM($EZ138:FF138)</f>
        <v>2.4604486099288065</v>
      </c>
      <c r="GU138" s="276">
        <f>SUM($EZ138:FG138)</f>
        <v>2.9518677539239051</v>
      </c>
      <c r="GV138" s="276">
        <f>SUM($EZ138:FH138)</f>
        <v>3.5168122660829644</v>
      </c>
      <c r="GW138" s="276">
        <f>SUM($EZ138:FI138)</f>
        <v>4.153968845186264</v>
      </c>
      <c r="GX138" s="276">
        <f>SUM($EZ138:FJ138)</f>
        <v>4.3953099232709274</v>
      </c>
      <c r="GY138" s="276">
        <f>SUM($EZ138:FK138)</f>
        <v>4.6633288930131336</v>
      </c>
      <c r="GZ138" s="276">
        <f>SUM($EZ138:FL138)</f>
        <v>4.9578738481472682</v>
      </c>
      <c r="HA138" s="276">
        <f>SUM($EZ138:FM138)</f>
        <v>5.2787937473753788</v>
      </c>
      <c r="HB138" s="276">
        <f>SUM($EZ138:FN138)</f>
        <v>5.6259384094419698</v>
      </c>
      <c r="HC138" s="276">
        <f>SUM($EZ138:FO138)</f>
        <v>6.9327728734561163</v>
      </c>
      <c r="HD138" s="276">
        <f>SUM($EZ138:FP138)</f>
        <v>8.3173293962458814</v>
      </c>
      <c r="HE138" s="276">
        <f>SUM($EZ138:FQ138)</f>
        <v>9.7781516378200468</v>
      </c>
      <c r="HF138" s="276">
        <f>SUM($EZ138:FR138)</f>
        <v>11.313810546787355</v>
      </c>
      <c r="HG138" s="277">
        <f>SUM($EZ138:FS138)</f>
        <v>12.922903849028323</v>
      </c>
      <c r="HH138" s="74">
        <f t="shared" si="644"/>
        <v>0</v>
      </c>
      <c r="HI138" s="276">
        <f t="shared" ref="HI138:HI200" si="1206">BE138+$AU138-EG138</f>
        <v>4.6414324574207138</v>
      </c>
      <c r="HJ138" s="276">
        <f t="shared" ref="HJ138:HJ200" si="1207">BF138+$AU138-EH138</f>
        <v>9.0448486420560723</v>
      </c>
      <c r="HK138" s="276">
        <f t="shared" ref="HK138:HK200" si="1208">BG138+$AU138-EI138</f>
        <v>13.222454213824717</v>
      </c>
      <c r="HL138" s="276">
        <f t="shared" ref="HL138:HL200" si="1209">BH138+$AU138-EJ138</f>
        <v>17.185828916894632</v>
      </c>
      <c r="HM138" s="276">
        <f t="shared" ref="HM138:HM200" si="1210">BI138+$AV138-EK138</f>
        <v>21.007534134082395</v>
      </c>
      <c r="HN138" s="276">
        <f t="shared" ref="HN138:HN200" si="1211">BJ138+$AV138-EL138</f>
        <v>25.043506254913588</v>
      </c>
      <c r="HO138" s="276">
        <f t="shared" ref="HO138:HO200" si="1212">BK138+$AV138-EM138</f>
        <v>28.969374880516014</v>
      </c>
      <c r="HP138" s="276">
        <f t="shared" ref="HP138:HP200" si="1213">BL138+$AV138-EN138</f>
        <v>32.788143693595757</v>
      </c>
      <c r="HQ138" s="276">
        <f t="shared" ref="HQ138:HQ200" si="1214">BM138+$AV138-EO138</f>
        <v>36.502734434775412</v>
      </c>
      <c r="HR138" s="276">
        <f t="shared" ref="HR138:HR200" si="1215">BN138+$AW138-EP138</f>
        <v>43.423625649537598</v>
      </c>
      <c r="HS138" s="276">
        <f t="shared" ref="HS138:HS200" si="1216">BO138+$AW138-EQ138</f>
        <v>47.999979642215997</v>
      </c>
      <c r="HT138" s="276">
        <f t="shared" ref="HT138:HT200" si="1217">BP138+$AW138-ER138</f>
        <v>52.537302085098943</v>
      </c>
      <c r="HU138" s="276">
        <f t="shared" ref="HU138:HU200" si="1218">BQ138+$AW138-ES138</f>
        <v>57.035925876795631</v>
      </c>
      <c r="HV138" s="276">
        <f t="shared" ref="HV138:HV200" si="1219">BR138+$AW138-ET138</f>
        <v>61.496181076635658</v>
      </c>
      <c r="HW138" s="276">
        <f t="shared" ref="HW138:HW200" si="1220">BS138+$AX138-EU138</f>
        <v>68.568651723831167</v>
      </c>
      <c r="HX138" s="276">
        <f t="shared" ref="HX138:HX200" si="1221">BT138+$AX138-EV138</f>
        <v>71.965778080463664</v>
      </c>
      <c r="HY138" s="276">
        <f t="shared" ref="HY138:HY200" si="1222">BU138+$AX138-EW138</f>
        <v>75.263748932882436</v>
      </c>
      <c r="HZ138" s="276">
        <f t="shared" ref="HZ138:HZ200" si="1223">BV138+$AX138-EX138</f>
        <v>78.465458437201704</v>
      </c>
      <c r="IA138" s="277">
        <f t="shared" ref="IA138:IA200" si="1224">BW138+$AX138-EY138</f>
        <v>81.573716274753608</v>
      </c>
      <c r="IB138" s="276">
        <f t="shared" ref="IB138:IB200" si="1225">BX138+AY138-EZ138</f>
        <v>0</v>
      </c>
      <c r="IC138" s="276">
        <f t="shared" ref="IC138:IC200" si="1226">BY138+$AZ138-FA138</f>
        <v>4.557761094973567</v>
      </c>
      <c r="ID138" s="276">
        <f t="shared" ref="ID138:ID200" si="1227">BZ138+$AZ138-FB138</f>
        <v>8.8988056314589876</v>
      </c>
      <c r="IE138" s="276">
        <f t="shared" ref="IE138:IE200" si="1228">CA138+$AZ138-FC138</f>
        <v>13.033438244943794</v>
      </c>
      <c r="IF138" s="276">
        <f t="shared" ref="IF138:IF200" si="1229">CB138+$AZ138-FD138</f>
        <v>16.971473596760923</v>
      </c>
      <c r="IG138" s="276">
        <f t="shared" ref="IG138:IG200" si="1230">CC138+$BA138-FE138</f>
        <v>21.017109906695353</v>
      </c>
      <c r="IH138" s="276">
        <f t="shared" ref="IH138:IH200" si="1231">CD138+$BA138-FF138</f>
        <v>25.20830135959314</v>
      </c>
      <c r="II138" s="276">
        <f t="shared" ref="II138:II200" si="1232">CE138+$BA138-FG138</f>
        <v>29.324630258455183</v>
      </c>
      <c r="IJ138" s="276">
        <f t="shared" ref="IJ138:IJ200" si="1233">CF138+$BA138-FH138</f>
        <v>33.367433789153267</v>
      </c>
      <c r="IK138" s="276">
        <f t="shared" ref="IK138:IK200" si="1234">CG138+$BA138-FI138</f>
        <v>37.338025252907109</v>
      </c>
      <c r="IL138" s="276">
        <f t="shared" ref="IL138:IL200" si="1235">CH138+$BB138-FJ138</f>
        <v>44.606425198982912</v>
      </c>
      <c r="IM138" s="276">
        <f t="shared" ref="IM138:IM200" si="1236">CI138+$BB138-FK138</f>
        <v>49.264938536383561</v>
      </c>
      <c r="IN138" s="276">
        <f t="shared" ref="IN138:IN200" si="1237">CJ138+$BB138-FL138</f>
        <v>53.896925888392282</v>
      </c>
      <c r="IO138" s="276">
        <f t="shared" ref="IO138:IO200" si="1238">CK138+$BB138-FM138</f>
        <v>58.50253829630703</v>
      </c>
      <c r="IP138" s="276">
        <f t="shared" ref="IP138:IP200" si="1239">CL138+$BB138-FN138</f>
        <v>63.081925941383297</v>
      </c>
      <c r="IQ138" s="276">
        <f t="shared" ref="IQ138:IQ200" si="1240">CM138+$BC138-FO138</f>
        <v>71.163757921432136</v>
      </c>
      <c r="IR138" s="276">
        <f t="shared" ref="IR138:IR200" si="1241">CN138+$BC138-FP138</f>
        <v>75.233912359042506</v>
      </c>
      <c r="IS138" s="276">
        <f t="shared" ref="IS138:IS200" si="1242">CO138+$BC138-FQ138</f>
        <v>79.227801077868477</v>
      </c>
      <c r="IT138" s="276">
        <f t="shared" ref="IT138:IT200" si="1243">CP138+$BC138-FR138</f>
        <v>83.146853129301306</v>
      </c>
      <c r="IU138" s="277">
        <f t="shared" ref="IU138:IU200" si="1244">CQ138+$BC138-FS138</f>
        <v>86.992470787460476</v>
      </c>
      <c r="IV138" s="74">
        <f t="shared" si="1068"/>
        <v>1.5491045401380001</v>
      </c>
      <c r="IW138" s="275">
        <f t="shared" si="1069"/>
        <v>5.9823828571528335</v>
      </c>
      <c r="IX138" s="275">
        <f t="shared" si="1070"/>
        <v>10.508083748917022</v>
      </c>
      <c r="IY138" s="275">
        <f t="shared" si="1071"/>
        <v>14.53522342313191</v>
      </c>
      <c r="IZ138" s="275">
        <f t="shared" si="1072"/>
        <v>6.0131903820692854</v>
      </c>
      <c r="JA138" s="275">
        <f t="shared" si="1073"/>
        <v>8.1436986423349413</v>
      </c>
      <c r="JB138" s="74">
        <f t="shared" si="1074"/>
        <v>1.5571501737540978</v>
      </c>
      <c r="JC138" s="275">
        <f t="shared" si="1075"/>
        <v>6.1332638846409919</v>
      </c>
      <c r="JD138" s="275">
        <f t="shared" si="1076"/>
        <v>10.87577079942602</v>
      </c>
      <c r="JE138" s="275">
        <f t="shared" si="1077"/>
        <v>15.320981833478735</v>
      </c>
      <c r="JF138" s="275">
        <f t="shared" si="1078"/>
        <v>6.1887282859403703</v>
      </c>
      <c r="JG138" s="275">
        <f t="shared" si="1079"/>
        <v>8.4717916728249616</v>
      </c>
      <c r="JH138" s="524">
        <f t="shared" si="1080"/>
        <v>421.13963721414291</v>
      </c>
      <c r="JI138" s="525">
        <f t="shared" si="1081"/>
        <v>788.72482687205002</v>
      </c>
      <c r="JJ138" s="524">
        <f t="shared" si="1082"/>
        <v>428.70948478325425</v>
      </c>
      <c r="JK138" s="525">
        <f t="shared" si="1083"/>
        <v>814.48598537715202</v>
      </c>
      <c r="JL138" s="524">
        <f t="shared" si="1084"/>
        <v>849.84912199739711</v>
      </c>
      <c r="JM138" s="525">
        <f t="shared" si="1085"/>
        <v>1603.210812249202</v>
      </c>
      <c r="JN138" s="7">
        <f t="shared" ref="JN138:JN200" si="1245">GH138+HB138</f>
        <v>13.365284578144324</v>
      </c>
      <c r="JO138" s="7">
        <f t="shared" ref="JO138:JO200" si="1246">GM138+HG138</f>
        <v>31.550245720841399</v>
      </c>
    </row>
    <row r="139" spans="1:275" s="3" customFormat="1" ht="13.5" customHeight="1" x14ac:dyDescent="0.2">
      <c r="A139" s="3" t="str">
        <f>'2021 estimates'!B139</f>
        <v>Namibia</v>
      </c>
      <c r="B139" s="3" t="str">
        <f>VLOOKUP(A139,'2021 estimates'!$B$4:$C$218,2)</f>
        <v>AFR</v>
      </c>
      <c r="C139" s="371" t="str">
        <f>VLOOKUP(A139,'2021 estimates'!$B$4:$F$218,4,FALSE)</f>
        <v>Sub-Saharan Africa</v>
      </c>
      <c r="D139" s="695">
        <f>'2021 estimates'!Q139</f>
        <v>30.725068284753</v>
      </c>
      <c r="E139" s="4">
        <f>'2021 estimates'!R139</f>
        <v>12.769404559044405</v>
      </c>
      <c r="F139" s="47">
        <f>1000*'2021 estimates'!G139/5</f>
        <v>33683.800000000003</v>
      </c>
      <c r="G139" s="47">
        <f t="shared" si="1086"/>
        <v>33683.800000000003</v>
      </c>
      <c r="H139" s="47">
        <f>1000*'2021 estimates'!H139/5</f>
        <v>32352.2</v>
      </c>
      <c r="I139" s="47">
        <f>1000*'2021 estimates'!I139/5</f>
        <v>28881.8</v>
      </c>
      <c r="J139" s="47">
        <f>1000*'2021 estimates'!J139/5</f>
        <v>24729.8</v>
      </c>
      <c r="K139" s="47">
        <f>1000*'2021 estimates'!K139/5</f>
        <v>33547.199999999997</v>
      </c>
      <c r="L139" s="73">
        <f t="shared" si="1087"/>
        <v>33547.199999999997</v>
      </c>
      <c r="M139" s="47">
        <f>1000*'2021 estimates'!L139/5</f>
        <v>32380.400000000001</v>
      </c>
      <c r="N139" s="47">
        <f>1000*'2021 estimates'!M139/5</f>
        <v>28988.2</v>
      </c>
      <c r="O139" s="47">
        <f>1000*'2021 estimates'!N139/5</f>
        <v>24964.2</v>
      </c>
      <c r="P139" s="22">
        <v>0</v>
      </c>
      <c r="Q139" s="124">
        <f>IF('2021 estimates'!AD139&lt;&gt;"",'2021 estimates'!AD139*5/4,IF('2021 estimates'!AL139&lt;&gt;"",'2021 estimates'!AL139*15/14,'2021 estimates'!AN139*15/14))/100000</f>
        <v>1.9285714285714285E-5</v>
      </c>
      <c r="R139" s="124">
        <f>IF('2021 estimates'!AE139&lt;&gt;"",'2021 estimates'!AE139,IF('2021 estimates'!AL139&lt;&gt;"",'2021 estimates'!AL139*15/14,'2021 estimates'!AN139*15/14))/100000</f>
        <v>1.9285714285714285E-5</v>
      </c>
      <c r="S139" s="124">
        <f>IF('2021 estimates'!AF139&lt;&gt;"",'2021 estimates'!AF139,IF('2021 estimates'!AL139&lt;&gt;"",'2021 estimates'!AL139*15/14,'2021 estimates'!AN139*15/14))/100000</f>
        <v>1.9285714285714285E-5</v>
      </c>
      <c r="T139" s="124">
        <f>IF('2021 estimates'!AG139&lt;&gt;"",'2021 estimates'!AG139,'2021 estimates'!$AP139)/100000</f>
        <v>1.064051936790591E-4</v>
      </c>
      <c r="U139" s="22">
        <v>0</v>
      </c>
      <c r="V139" s="124">
        <f>IF('2021 estimates'!AH139&lt;&gt;"",'2021 estimates'!AH139*5/4,IF('2021 estimates'!AM139&lt;&gt;"",'2021 estimates'!AM139*15/14,'2021 estimates'!AN139*15/14))/100000</f>
        <v>1.9285714285714285E-5</v>
      </c>
      <c r="W139" s="124">
        <f>IF('2021 estimates'!AI139&lt;&gt;"",'2021 estimates'!AI139,IF('2021 estimates'!AM139&lt;&gt;"",'2021 estimates'!AM139*15/14,'2021 estimates'!AN139*15/14))/100000</f>
        <v>1.9285714285714285E-5</v>
      </c>
      <c r="X139" s="124">
        <f>IF('2021 estimates'!AJ139&lt;&gt;"",'2021 estimates'!AJ139,IF('2021 estimates'!AM139&lt;&gt;"",'2021 estimates'!AM139*15/14,'2021 estimates'!AN139*15/14))/100000</f>
        <v>1.9285714285714285E-5</v>
      </c>
      <c r="Y139" s="124">
        <f>IF('2021 estimates'!AK139&lt;&gt;"",'2021 estimates'!AK139,'2021 estimates'!$AQ139)/100000</f>
        <v>1.064051936790591E-4</v>
      </c>
      <c r="Z139" s="81">
        <f>VLOOKUP($A139,'Mortality-WHO Global Health Obs'!$B$3:$Q$218,7,FALSE)</f>
        <v>3.5130000000000002E-2</v>
      </c>
      <c r="AA139" s="82">
        <f>VLOOKUP($A139,'Mortality-WHO Global Health Obs'!$B$3:$Q$218,9,FALSE)</f>
        <v>3.48E-3</v>
      </c>
      <c r="AB139" s="82">
        <f>VLOOKUP($A139,'Mortality-WHO Global Health Obs'!$B$3:$Q$218,11,FALSE)</f>
        <v>1.4599999999999999E-3</v>
      </c>
      <c r="AC139" s="82">
        <f>VLOOKUP($A139,'Mortality-WHO Global Health Obs'!$B$3:$Q$218,13,FALSE)</f>
        <v>1.4499999999999999E-3</v>
      </c>
      <c r="AD139" s="82">
        <f>VLOOKUP($A139,'Mortality-WHO Global Health Obs'!$B$3:$Q$218,15,FALSE)</f>
        <v>2.15E-3</v>
      </c>
      <c r="AE139" s="81">
        <f>VLOOKUP($A139,'Mortality-WHO Global Health Obs'!$B$3:$Q$218,8,FALSE)</f>
        <v>2.8719999999999999E-2</v>
      </c>
      <c r="AF139" s="82">
        <f>VLOOKUP($A139,'Mortality-WHO Global Health Obs'!$B$3:$Q$218,10,FALSE)</f>
        <v>3.1099999999999999E-3</v>
      </c>
      <c r="AG139" s="82">
        <f>VLOOKUP($A139,'Mortality-WHO Global Health Obs'!$B$3:$Q$218,12,FALSE)</f>
        <v>8.3000000000000001E-4</v>
      </c>
      <c r="AH139" s="82">
        <f>VLOOKUP($A139,'Mortality-WHO Global Health Obs'!$B$3:$Q$218,14,FALSE)</f>
        <v>9.7000000000000005E-4</v>
      </c>
      <c r="AI139" s="82">
        <f>VLOOKUP($A139,'Mortality-WHO Global Health Obs'!$B$3:$Q$218,16,FALSE)</f>
        <v>1.33E-3</v>
      </c>
      <c r="AJ139" s="81">
        <f t="shared" si="849"/>
        <v>0.44858918215922999</v>
      </c>
      <c r="AK139" s="82">
        <f t="shared" si="849"/>
        <v>4.443752786547453E-2</v>
      </c>
      <c r="AL139" s="82">
        <f t="shared" si="849"/>
        <v>1.864333065620483E-2</v>
      </c>
      <c r="AM139" s="82">
        <f t="shared" si="849"/>
        <v>1.8515636610614387E-2</v>
      </c>
      <c r="AN139" s="82">
        <f t="shared" si="849"/>
        <v>2.745421980194547E-2</v>
      </c>
      <c r="AO139" s="81">
        <f t="shared" si="848"/>
        <v>0.3667372989357553</v>
      </c>
      <c r="AP139" s="82">
        <f t="shared" si="848"/>
        <v>3.97128481786281E-2</v>
      </c>
      <c r="AQ139" s="82">
        <f t="shared" si="848"/>
        <v>1.0598605784006856E-2</v>
      </c>
      <c r="AR139" s="82">
        <f t="shared" si="848"/>
        <v>1.2386322422273074E-2</v>
      </c>
      <c r="AS139" s="82">
        <f t="shared" si="848"/>
        <v>1.698330806352906E-2</v>
      </c>
      <c r="AT139" s="272">
        <f t="shared" si="1065"/>
        <v>0</v>
      </c>
      <c r="AU139" s="266">
        <f t="shared" si="1057"/>
        <v>0.64961614285714286</v>
      </c>
      <c r="AV139" s="266">
        <f t="shared" si="1058"/>
        <v>0.62393528571428569</v>
      </c>
      <c r="AW139" s="266">
        <f t="shared" si="1059"/>
        <v>0.55700614285714278</v>
      </c>
      <c r="AX139" s="266">
        <f t="shared" si="1060"/>
        <v>2.6313791586443958</v>
      </c>
      <c r="AY139" s="272">
        <f t="shared" si="1066"/>
        <v>0</v>
      </c>
      <c r="AZ139" s="266">
        <f t="shared" si="1061"/>
        <v>0.64698171428571416</v>
      </c>
      <c r="BA139" s="266">
        <f t="shared" si="1062"/>
        <v>0.6244791428571429</v>
      </c>
      <c r="BB139" s="266">
        <f t="shared" si="1063"/>
        <v>0.55905814285714284</v>
      </c>
      <c r="BC139" s="266">
        <f t="shared" si="1064"/>
        <v>2.6563205360427671</v>
      </c>
      <c r="BD139" s="74">
        <f t="shared" si="1067"/>
        <v>0</v>
      </c>
      <c r="BE139" s="515">
        <f t="shared" si="1088"/>
        <v>0</v>
      </c>
      <c r="BF139" s="515">
        <f t="shared" si="1089"/>
        <v>0.63549847534991188</v>
      </c>
      <c r="BG139" s="515">
        <f t="shared" si="1090"/>
        <v>1.2433752350913332</v>
      </c>
      <c r="BH139" s="515">
        <f t="shared" si="1091"/>
        <v>1.8248308472865811</v>
      </c>
      <c r="BI139" s="515">
        <f t="shared" si="1092"/>
        <v>2.286886614687476</v>
      </c>
      <c r="BJ139" s="515">
        <f t="shared" si="1093"/>
        <v>2.8628194542469658</v>
      </c>
      <c r="BK139" s="515">
        <f t="shared" si="1094"/>
        <v>3.4281144579064726</v>
      </c>
      <c r="BL139" s="515">
        <f t="shared" si="1095"/>
        <v>3.9829681130771348</v>
      </c>
      <c r="BM139" s="515">
        <f t="shared" si="1096"/>
        <v>4.5275732779260327</v>
      </c>
      <c r="BN139" s="515">
        <f t="shared" si="1097"/>
        <v>4.5191089233110713</v>
      </c>
      <c r="BO139" s="515">
        <f t="shared" si="1098"/>
        <v>4.9881015534337365</v>
      </c>
      <c r="BP139" s="515">
        <f t="shared" si="1099"/>
        <v>5.4484903846520858</v>
      </c>
      <c r="BQ139" s="515">
        <f t="shared" si="1100"/>
        <v>5.9004332560254795</v>
      </c>
      <c r="BR139" s="515">
        <f t="shared" si="1101"/>
        <v>6.3440851110122853</v>
      </c>
      <c r="BS139" s="515">
        <f t="shared" si="1102"/>
        <v>5.8049742007593803</v>
      </c>
      <c r="BT139" s="515">
        <f t="shared" si="1103"/>
        <v>8.2435202441392104</v>
      </c>
      <c r="BU139" s="515">
        <f t="shared" si="1104"/>
        <v>10.61602856339894</v>
      </c>
      <c r="BV139" s="515">
        <f t="shared" si="1105"/>
        <v>12.924287511487165</v>
      </c>
      <c r="BW139" s="516">
        <f t="shared" si="1106"/>
        <v>15.170037011363236</v>
      </c>
      <c r="BX139" s="515">
        <v>0</v>
      </c>
      <c r="BY139" s="515">
        <f t="shared" si="1107"/>
        <v>0</v>
      </c>
      <c r="BZ139" s="515">
        <f t="shared" si="1108"/>
        <v>0.63438671784429046</v>
      </c>
      <c r="CA139" s="515">
        <f t="shared" si="1109"/>
        <v>1.2440738243168545</v>
      </c>
      <c r="CB139" s="515">
        <f t="shared" si="1110"/>
        <v>1.8300229896178302</v>
      </c>
      <c r="CC139" s="515">
        <f t="shared" si="1111"/>
        <v>2.3099223662426698</v>
      </c>
      <c r="CD139" s="515">
        <f t="shared" si="1112"/>
        <v>2.9067570038036181</v>
      </c>
      <c r="CE139" s="515">
        <f t="shared" si="1113"/>
        <v>3.4972994295595017</v>
      </c>
      <c r="CF139" s="515">
        <f t="shared" si="1114"/>
        <v>4.0816159800245044</v>
      </c>
      <c r="CG139" s="515">
        <f t="shared" si="1115"/>
        <v>4.6597722923509233</v>
      </c>
      <c r="CH139" s="515">
        <f t="shared" si="1116"/>
        <v>4.6837417204941367</v>
      </c>
      <c r="CI139" s="515">
        <f t="shared" si="1117"/>
        <v>5.1817023588828492</v>
      </c>
      <c r="CJ139" s="515">
        <f t="shared" si="1118"/>
        <v>5.6735331378291605</v>
      </c>
      <c r="CK139" s="515">
        <f t="shared" si="1119"/>
        <v>6.1593095154594515</v>
      </c>
      <c r="CL139" s="515">
        <f t="shared" si="1120"/>
        <v>6.6391060210160235</v>
      </c>
      <c r="CM139" s="515">
        <f t="shared" si="1121"/>
        <v>6.1256049492882152</v>
      </c>
      <c r="CN139" s="515">
        <f t="shared" si="1122"/>
        <v>8.6564047897417744</v>
      </c>
      <c r="CO139" s="515">
        <f t="shared" si="1123"/>
        <v>11.144586202178166</v>
      </c>
      <c r="CP139" s="515">
        <f t="shared" si="1124"/>
        <v>13.590866876861796</v>
      </c>
      <c r="CQ139" s="516">
        <f t="shared" si="1125"/>
        <v>15.995952418221444</v>
      </c>
      <c r="CR139" s="515">
        <f t="shared" si="1126"/>
        <v>0</v>
      </c>
      <c r="CS139" s="515">
        <f t="shared" si="1127"/>
        <v>0.32480807142857143</v>
      </c>
      <c r="CT139" s="515">
        <f t="shared" si="1128"/>
        <v>0.96030654677848326</v>
      </c>
      <c r="CU139" s="515">
        <f t="shared" si="1129"/>
        <v>1.5681833065199047</v>
      </c>
      <c r="CV139" s="515">
        <f t="shared" si="1130"/>
        <v>2.1496389187151523</v>
      </c>
      <c r="CW139" s="515">
        <f t="shared" si="1131"/>
        <v>2.5988542575446187</v>
      </c>
      <c r="CX139" s="515">
        <f t="shared" si="1132"/>
        <v>3.1747870971041086</v>
      </c>
      <c r="CY139" s="515">
        <f t="shared" si="1133"/>
        <v>3.7400821007636154</v>
      </c>
      <c r="CZ139" s="515">
        <f t="shared" si="1134"/>
        <v>4.2949357559342776</v>
      </c>
      <c r="DA139" s="515">
        <f t="shared" si="1135"/>
        <v>4.8395409207831754</v>
      </c>
      <c r="DB139" s="515">
        <f t="shared" si="1136"/>
        <v>4.7976119947396425</v>
      </c>
      <c r="DC139" s="515">
        <f t="shared" si="1137"/>
        <v>5.2666046248623077</v>
      </c>
      <c r="DD139" s="515">
        <f t="shared" si="1138"/>
        <v>5.726993456080657</v>
      </c>
      <c r="DE139" s="515">
        <f t="shared" si="1139"/>
        <v>6.1789363274540507</v>
      </c>
      <c r="DF139" s="515">
        <f t="shared" si="1140"/>
        <v>6.6225881824408566</v>
      </c>
      <c r="DG139" s="515">
        <f t="shared" si="1141"/>
        <v>7.1206637800815784</v>
      </c>
      <c r="DH139" s="515">
        <f t="shared" si="1142"/>
        <v>9.5592098234614085</v>
      </c>
      <c r="DI139" s="515">
        <f t="shared" si="1143"/>
        <v>11.931718142721138</v>
      </c>
      <c r="DJ139" s="515">
        <f t="shared" si="1144"/>
        <v>14.239977090809363</v>
      </c>
      <c r="DK139" s="516">
        <f t="shared" si="1145"/>
        <v>16.485726590685434</v>
      </c>
      <c r="DL139" s="515">
        <f t="shared" si="1146"/>
        <v>0</v>
      </c>
      <c r="DM139" s="515">
        <f t="shared" si="1147"/>
        <v>0.32349085714285708</v>
      </c>
      <c r="DN139" s="515">
        <f t="shared" si="1148"/>
        <v>0.95787757498714754</v>
      </c>
      <c r="DO139" s="515">
        <f t="shared" si="1149"/>
        <v>1.5675646814597117</v>
      </c>
      <c r="DP139" s="515">
        <f t="shared" si="1150"/>
        <v>2.1535138467606871</v>
      </c>
      <c r="DQ139" s="515">
        <f t="shared" si="1151"/>
        <v>2.6221619376712413</v>
      </c>
      <c r="DR139" s="515">
        <f t="shared" si="1152"/>
        <v>3.2189965752321896</v>
      </c>
      <c r="DS139" s="515">
        <f t="shared" si="1153"/>
        <v>3.8095390009880732</v>
      </c>
      <c r="DT139" s="515">
        <f t="shared" si="1154"/>
        <v>4.3938555514530755</v>
      </c>
      <c r="DU139" s="515">
        <f t="shared" si="1155"/>
        <v>4.9720118637794943</v>
      </c>
      <c r="DV139" s="515">
        <f t="shared" si="1156"/>
        <v>4.9632707919227084</v>
      </c>
      <c r="DW139" s="515">
        <f t="shared" si="1157"/>
        <v>5.4612314303114209</v>
      </c>
      <c r="DX139" s="515">
        <f t="shared" si="1158"/>
        <v>5.9530622092577321</v>
      </c>
      <c r="DY139" s="515">
        <f t="shared" si="1159"/>
        <v>6.4388385868880231</v>
      </c>
      <c r="DZ139" s="515">
        <f t="shared" si="1160"/>
        <v>6.9186350924445952</v>
      </c>
      <c r="EA139" s="515">
        <f t="shared" si="1161"/>
        <v>7.4537652173095985</v>
      </c>
      <c r="EB139" s="515">
        <f t="shared" si="1162"/>
        <v>9.9845650577631577</v>
      </c>
      <c r="EC139" s="515">
        <f t="shared" si="1163"/>
        <v>12.472746470199549</v>
      </c>
      <c r="ED139" s="515">
        <f t="shared" si="1164"/>
        <v>14.919027144883179</v>
      </c>
      <c r="EE139" s="516">
        <f t="shared" si="1165"/>
        <v>17.324112686242827</v>
      </c>
      <c r="EF139" s="276">
        <f t="shared" si="1166"/>
        <v>0</v>
      </c>
      <c r="EG139" s="276">
        <f t="shared" si="1167"/>
        <v>1.4117667507230982E-2</v>
      </c>
      <c r="EH139" s="276">
        <f t="shared" si="1168"/>
        <v>4.1739383115721514E-2</v>
      </c>
      <c r="EI139" s="276">
        <f t="shared" si="1169"/>
        <v>6.8160530661894925E-2</v>
      </c>
      <c r="EJ139" s="276">
        <f t="shared" si="1170"/>
        <v>9.3433292410339167E-2</v>
      </c>
      <c r="EK139" s="276">
        <f t="shared" si="1171"/>
        <v>4.8002446154795514E-2</v>
      </c>
      <c r="EL139" s="276">
        <f t="shared" si="1172"/>
        <v>5.8640282054778926E-2</v>
      </c>
      <c r="EM139" s="276">
        <f t="shared" si="1173"/>
        <v>6.908163054362336E-2</v>
      </c>
      <c r="EN139" s="276">
        <f t="shared" si="1174"/>
        <v>7.9330120865387349E-2</v>
      </c>
      <c r="EO139" s="276">
        <f t="shared" si="1175"/>
        <v>8.9389315229746177E-2</v>
      </c>
      <c r="EP139" s="276">
        <f t="shared" si="1176"/>
        <v>8.8013512734476954E-2</v>
      </c>
      <c r="EQ139" s="276">
        <f t="shared" si="1177"/>
        <v>9.6617311638793543E-2</v>
      </c>
      <c r="ER139" s="276">
        <f t="shared" si="1178"/>
        <v>0.10506327148374889</v>
      </c>
      <c r="ES139" s="276">
        <f t="shared" si="1179"/>
        <v>0.11335428787033705</v>
      </c>
      <c r="ET139" s="276">
        <f t="shared" si="1180"/>
        <v>0.12149320327895474</v>
      </c>
      <c r="EU139" s="276">
        <f t="shared" si="1181"/>
        <v>0.19283311526456648</v>
      </c>
      <c r="EV139" s="276">
        <f t="shared" si="1182"/>
        <v>0.25887083938466643</v>
      </c>
      <c r="EW139" s="276">
        <f t="shared" si="1183"/>
        <v>0.32312021055617157</v>
      </c>
      <c r="EX139" s="276">
        <f t="shared" si="1184"/>
        <v>0.38562965876832467</v>
      </c>
      <c r="EY139" s="277">
        <f t="shared" si="1185"/>
        <v>0.44644630248857958</v>
      </c>
      <c r="EZ139" s="276">
        <f t="shared" si="1186"/>
        <v>0</v>
      </c>
      <c r="FA139" s="276">
        <f t="shared" si="1187"/>
        <v>1.2594996441423667E-2</v>
      </c>
      <c r="FB139" s="276">
        <f t="shared" si="1188"/>
        <v>3.7294607813150207E-2</v>
      </c>
      <c r="FC139" s="276">
        <f t="shared" si="1189"/>
        <v>6.1032548984738581E-2</v>
      </c>
      <c r="FD139" s="276">
        <f t="shared" si="1190"/>
        <v>8.3846262228454316E-2</v>
      </c>
      <c r="FE139" s="276">
        <f t="shared" si="1191"/>
        <v>2.7644505296194714E-2</v>
      </c>
      <c r="FF139" s="276">
        <f t="shared" si="1192"/>
        <v>3.3936717101259332E-2</v>
      </c>
      <c r="FG139" s="276">
        <f t="shared" si="1193"/>
        <v>4.0162592392140394E-2</v>
      </c>
      <c r="FH139" s="276">
        <f t="shared" si="1194"/>
        <v>4.6322830530723738E-2</v>
      </c>
      <c r="FI139" s="276">
        <f t="shared" si="1195"/>
        <v>5.2418123505775675E-2</v>
      </c>
      <c r="FJ139" s="276">
        <f t="shared" si="1196"/>
        <v>6.1097504468431013E-2</v>
      </c>
      <c r="FK139" s="276">
        <f t="shared" si="1197"/>
        <v>6.7227363910831325E-2</v>
      </c>
      <c r="FL139" s="276">
        <f t="shared" si="1198"/>
        <v>7.3281765226852077E-2</v>
      </c>
      <c r="FM139" s="276">
        <f t="shared" si="1199"/>
        <v>7.92616373005713E-2</v>
      </c>
      <c r="FN139" s="276">
        <f t="shared" si="1200"/>
        <v>8.5167897581571256E-2</v>
      </c>
      <c r="FO139" s="276">
        <f t="shared" si="1201"/>
        <v>0.12552069558920675</v>
      </c>
      <c r="FP139" s="276">
        <f t="shared" si="1202"/>
        <v>0.16813912360637537</v>
      </c>
      <c r="FQ139" s="276">
        <f t="shared" si="1203"/>
        <v>0.21003986135913766</v>
      </c>
      <c r="FR139" s="276">
        <f t="shared" si="1204"/>
        <v>0.25123499468311894</v>
      </c>
      <c r="FS139" s="277">
        <f t="shared" si="1205"/>
        <v>0.29173640588962485</v>
      </c>
      <c r="FT139" s="74">
        <f>SUM($EF139:EF139)</f>
        <v>0</v>
      </c>
      <c r="FU139" s="276">
        <f>SUM($EF139:EG139)</f>
        <v>1.4117667507230982E-2</v>
      </c>
      <c r="FV139" s="276">
        <f>SUM($EF139:EH139)</f>
        <v>5.5857050622952494E-2</v>
      </c>
      <c r="FW139" s="276">
        <f>SUM($EF139:EI139)</f>
        <v>0.12401758128484741</v>
      </c>
      <c r="FX139" s="276">
        <f>SUM($EF139:EJ139)</f>
        <v>0.21745087369518656</v>
      </c>
      <c r="FY139" s="276">
        <f>SUM($EF139:EK139)</f>
        <v>0.26545331984998211</v>
      </c>
      <c r="FZ139" s="276">
        <f>SUM($EF139:EL139)</f>
        <v>0.32409360190476105</v>
      </c>
      <c r="GA139" s="276">
        <f>SUM($EF139:EM139)</f>
        <v>0.39317523244838443</v>
      </c>
      <c r="GB139" s="276">
        <f>SUM($EF139:EN139)</f>
        <v>0.47250535331377175</v>
      </c>
      <c r="GC139" s="276">
        <f>SUM($EF139:EO139)</f>
        <v>0.56189466854351788</v>
      </c>
      <c r="GD139" s="276">
        <f>SUM($EF139:EP139)</f>
        <v>0.64990818127799488</v>
      </c>
      <c r="GE139" s="276">
        <f>SUM($EF139:EQ139)</f>
        <v>0.74652549291678838</v>
      </c>
      <c r="GF139" s="276">
        <f>SUM($EF139:ER139)</f>
        <v>0.85158876440053732</v>
      </c>
      <c r="GG139" s="276">
        <f>SUM($EF139:ES139)</f>
        <v>0.9649430522708744</v>
      </c>
      <c r="GH139" s="276">
        <f>SUM($EF139:ET139)</f>
        <v>1.0864362555498293</v>
      </c>
      <c r="GI139" s="276">
        <f>SUM($EF139:EU139)</f>
        <v>1.2792693708143958</v>
      </c>
      <c r="GJ139" s="276">
        <f>SUM($EF139:EV139)</f>
        <v>1.5381402101990622</v>
      </c>
      <c r="GK139" s="276">
        <f>SUM($EF139:EW139)</f>
        <v>1.8612604207552339</v>
      </c>
      <c r="GL139" s="276">
        <f>SUM($EF139:EX139)</f>
        <v>2.2468900795235585</v>
      </c>
      <c r="GM139" s="276">
        <f>SUM($EF139:EY139)</f>
        <v>2.6933363820121379</v>
      </c>
      <c r="GN139" s="74">
        <f>SUM($EZ139:EZ139)</f>
        <v>0</v>
      </c>
      <c r="GO139" s="276">
        <f>SUM($EZ139:FA139)</f>
        <v>1.2594996441423667E-2</v>
      </c>
      <c r="GP139" s="276">
        <f>SUM($EZ139:FB139)</f>
        <v>4.9889604254573873E-2</v>
      </c>
      <c r="GQ139" s="276">
        <f>SUM($EZ139:FC139)</f>
        <v>0.11092215323931245</v>
      </c>
      <c r="GR139" s="276">
        <f>SUM($EZ139:FD139)</f>
        <v>0.19476841546776677</v>
      </c>
      <c r="GS139" s="276">
        <f>SUM($EZ139:FE139)</f>
        <v>0.22241292076396149</v>
      </c>
      <c r="GT139" s="276">
        <f>SUM($EZ139:FF139)</f>
        <v>0.2563496378652208</v>
      </c>
      <c r="GU139" s="276">
        <f>SUM($EZ139:FG139)</f>
        <v>0.29651223025736118</v>
      </c>
      <c r="GV139" s="276">
        <f>SUM($EZ139:FH139)</f>
        <v>0.3428350607880849</v>
      </c>
      <c r="GW139" s="276">
        <f>SUM($EZ139:FI139)</f>
        <v>0.39525318429386058</v>
      </c>
      <c r="GX139" s="276">
        <f>SUM($EZ139:FJ139)</f>
        <v>0.45635068876229157</v>
      </c>
      <c r="GY139" s="276">
        <f>SUM($EZ139:FK139)</f>
        <v>0.52357805267312285</v>
      </c>
      <c r="GZ139" s="276">
        <f>SUM($EZ139:FL139)</f>
        <v>0.59685981789997489</v>
      </c>
      <c r="HA139" s="276">
        <f>SUM($EZ139:FM139)</f>
        <v>0.67612145520054623</v>
      </c>
      <c r="HB139" s="276">
        <f>SUM($EZ139:FN139)</f>
        <v>0.76128935278211751</v>
      </c>
      <c r="HC139" s="276">
        <f>SUM($EZ139:FO139)</f>
        <v>0.88681004837132427</v>
      </c>
      <c r="HD139" s="276">
        <f>SUM($EZ139:FP139)</f>
        <v>1.0549491719776996</v>
      </c>
      <c r="HE139" s="276">
        <f>SUM($EZ139:FQ139)</f>
        <v>1.2649890333368372</v>
      </c>
      <c r="HF139" s="276">
        <f>SUM($EZ139:FR139)</f>
        <v>1.5162240280199561</v>
      </c>
      <c r="HG139" s="277">
        <f>SUM($EZ139:FS139)</f>
        <v>1.8079604339095809</v>
      </c>
      <c r="HH139" s="74">
        <f t="shared" si="644"/>
        <v>0</v>
      </c>
      <c r="HI139" s="276">
        <f t="shared" si="1206"/>
        <v>0.63549847534991188</v>
      </c>
      <c r="HJ139" s="276">
        <f t="shared" si="1207"/>
        <v>1.2433752350913332</v>
      </c>
      <c r="HK139" s="276">
        <f t="shared" si="1208"/>
        <v>1.8248308472865811</v>
      </c>
      <c r="HL139" s="276">
        <f t="shared" si="1209"/>
        <v>2.3810136977333847</v>
      </c>
      <c r="HM139" s="276">
        <f t="shared" si="1210"/>
        <v>2.8628194542469658</v>
      </c>
      <c r="HN139" s="276">
        <f t="shared" si="1211"/>
        <v>3.4281144579064726</v>
      </c>
      <c r="HO139" s="276">
        <f t="shared" si="1212"/>
        <v>3.9829681130771348</v>
      </c>
      <c r="HP139" s="276">
        <f t="shared" si="1213"/>
        <v>4.5275732779260327</v>
      </c>
      <c r="HQ139" s="276">
        <f t="shared" si="1214"/>
        <v>5.0621192484105721</v>
      </c>
      <c r="HR139" s="276">
        <f t="shared" si="1215"/>
        <v>4.9881015534337365</v>
      </c>
      <c r="HS139" s="276">
        <f t="shared" si="1216"/>
        <v>5.4484903846520858</v>
      </c>
      <c r="HT139" s="276">
        <f t="shared" si="1217"/>
        <v>5.9004332560254795</v>
      </c>
      <c r="HU139" s="276">
        <f t="shared" si="1218"/>
        <v>6.3440851110122853</v>
      </c>
      <c r="HV139" s="276">
        <f t="shared" si="1219"/>
        <v>6.7795980505904732</v>
      </c>
      <c r="HW139" s="276">
        <f t="shared" si="1220"/>
        <v>8.2435202441392104</v>
      </c>
      <c r="HX139" s="276">
        <f t="shared" si="1221"/>
        <v>10.61602856339894</v>
      </c>
      <c r="HY139" s="276">
        <f t="shared" si="1222"/>
        <v>12.924287511487165</v>
      </c>
      <c r="HZ139" s="276">
        <f t="shared" si="1223"/>
        <v>15.170037011363236</v>
      </c>
      <c r="IA139" s="277">
        <f t="shared" si="1224"/>
        <v>17.354969867519053</v>
      </c>
      <c r="IB139" s="276">
        <f t="shared" si="1225"/>
        <v>0</v>
      </c>
      <c r="IC139" s="276">
        <f t="shared" si="1226"/>
        <v>0.63438671784429046</v>
      </c>
      <c r="ID139" s="276">
        <f t="shared" si="1227"/>
        <v>1.2440738243168545</v>
      </c>
      <c r="IE139" s="276">
        <f t="shared" si="1228"/>
        <v>1.8300229896178302</v>
      </c>
      <c r="IF139" s="276">
        <f t="shared" si="1229"/>
        <v>2.39315844167509</v>
      </c>
      <c r="IG139" s="276">
        <f t="shared" si="1230"/>
        <v>2.9067570038036181</v>
      </c>
      <c r="IH139" s="276">
        <f t="shared" si="1231"/>
        <v>3.4972994295595017</v>
      </c>
      <c r="II139" s="276">
        <f t="shared" si="1232"/>
        <v>4.0816159800245044</v>
      </c>
      <c r="IJ139" s="276">
        <f t="shared" si="1233"/>
        <v>4.6597722923509233</v>
      </c>
      <c r="IK139" s="276">
        <f t="shared" si="1234"/>
        <v>5.2318333117022906</v>
      </c>
      <c r="IL139" s="276">
        <f t="shared" si="1235"/>
        <v>5.1817023588828492</v>
      </c>
      <c r="IM139" s="276">
        <f t="shared" si="1236"/>
        <v>5.6735331378291605</v>
      </c>
      <c r="IN139" s="276">
        <f t="shared" si="1237"/>
        <v>6.1593095154594515</v>
      </c>
      <c r="IO139" s="276">
        <f t="shared" si="1238"/>
        <v>6.6391060210160235</v>
      </c>
      <c r="IP139" s="276">
        <f t="shared" si="1239"/>
        <v>7.1129962662915949</v>
      </c>
      <c r="IQ139" s="276">
        <f t="shared" si="1240"/>
        <v>8.6564047897417744</v>
      </c>
      <c r="IR139" s="276">
        <f t="shared" si="1241"/>
        <v>11.144586202178166</v>
      </c>
      <c r="IS139" s="276">
        <f t="shared" si="1242"/>
        <v>13.590866876861796</v>
      </c>
      <c r="IT139" s="276">
        <f t="shared" si="1243"/>
        <v>15.995952418221444</v>
      </c>
      <c r="IU139" s="277">
        <f t="shared" si="1244"/>
        <v>18.360536548374586</v>
      </c>
      <c r="IV139" s="74">
        <f t="shared" si="1068"/>
        <v>2.9059734392167855</v>
      </c>
      <c r="IW139" s="275">
        <f t="shared" si="1069"/>
        <v>11.421775480310847</v>
      </c>
      <c r="IX139" s="275">
        <f t="shared" si="1070"/>
        <v>19.618212017308032</v>
      </c>
      <c r="IY139" s="275">
        <f t="shared" si="1071"/>
        <v>47.33871310283768</v>
      </c>
      <c r="IZ139" s="275">
        <f t="shared" si="1072"/>
        <v>11.315320312278553</v>
      </c>
      <c r="JA139" s="275">
        <f t="shared" si="1073"/>
        <v>20.321168509918337</v>
      </c>
      <c r="JB139" s="74">
        <f t="shared" si="1074"/>
        <v>2.924275499962155</v>
      </c>
      <c r="JC139" s="275">
        <f t="shared" si="1075"/>
        <v>11.683810295555968</v>
      </c>
      <c r="JD139" s="275">
        <f t="shared" si="1076"/>
        <v>20.388999680270143</v>
      </c>
      <c r="JE139" s="275">
        <f t="shared" si="1077"/>
        <v>49.375410416383929</v>
      </c>
      <c r="JF139" s="275">
        <f t="shared" si="1078"/>
        <v>11.665695158596089</v>
      </c>
      <c r="JG139" s="275">
        <f t="shared" si="1079"/>
        <v>21.093123973043049</v>
      </c>
      <c r="JH139" s="524">
        <f t="shared" si="1080"/>
        <v>51.700653433374505</v>
      </c>
      <c r="JI139" s="525">
        <f t="shared" si="1081"/>
        <v>110.23449879790228</v>
      </c>
      <c r="JJ139" s="524">
        <f t="shared" si="1082"/>
        <v>53.373405323907903</v>
      </c>
      <c r="JK139" s="525">
        <f t="shared" si="1083"/>
        <v>115.00428635974248</v>
      </c>
      <c r="JL139" s="524">
        <f t="shared" si="1084"/>
        <v>105.07405875728242</v>
      </c>
      <c r="JM139" s="525">
        <f t="shared" si="1085"/>
        <v>225.23878515764477</v>
      </c>
      <c r="JN139" s="7">
        <f t="shared" si="1245"/>
        <v>1.8477256083319467</v>
      </c>
      <c r="JO139" s="7">
        <f t="shared" si="1246"/>
        <v>4.5012968159217186</v>
      </c>
    </row>
    <row r="140" spans="1:275" s="3" customFormat="1" ht="13.5" customHeight="1" x14ac:dyDescent="0.2">
      <c r="A140" s="3" t="str">
        <f>'2021 estimates'!B140</f>
        <v>Nauru</v>
      </c>
      <c r="B140" s="3" t="str">
        <f>VLOOKUP(A140,'2021 estimates'!$B$4:$C$218,2)</f>
        <v>WP</v>
      </c>
      <c r="C140" s="371" t="str">
        <f>VLOOKUP(A140,'2021 estimates'!$B$4:$F$218,4,FALSE)</f>
        <v>East Asia &amp; Pacific</v>
      </c>
      <c r="D140" s="695">
        <f>'2021 estimates'!Q140</f>
        <v>25.7046812266003</v>
      </c>
      <c r="E140" s="4">
        <f>'2021 estimates'!R140</f>
        <v>9.1432228970296325</v>
      </c>
      <c r="F140" s="47">
        <f>1000*'2021 estimates'!G140/5</f>
        <v>111.19133574007219</v>
      </c>
      <c r="G140" s="47">
        <f t="shared" si="1086"/>
        <v>111.19133574007219</v>
      </c>
      <c r="H140" s="47">
        <f>1000*'2021 estimates'!H140/5</f>
        <v>107.22021660649818</v>
      </c>
      <c r="I140" s="47">
        <f>1000*'2021 estimates'!I140/5</f>
        <v>111.19133574007219</v>
      </c>
      <c r="J140" s="47">
        <f>1000*'2021 estimates'!J140/5</f>
        <v>99.277978339350184</v>
      </c>
      <c r="K140" s="47">
        <f>1000*'2021 estimates'!K140/5</f>
        <v>103.24909747292421</v>
      </c>
      <c r="L140" s="73">
        <f t="shared" si="1087"/>
        <v>103.24909747292421</v>
      </c>
      <c r="M140" s="47">
        <f>1000*'2021 estimates'!L140/5</f>
        <v>103.24909747292421</v>
      </c>
      <c r="N140" s="47">
        <f>1000*'2021 estimates'!M140/5</f>
        <v>103.24909747292421</v>
      </c>
      <c r="O140" s="47">
        <f>1000*'2021 estimates'!N140/5</f>
        <v>95.306859205776163</v>
      </c>
      <c r="P140" s="22">
        <v>0</v>
      </c>
      <c r="Q140" s="124">
        <f>IF('2021 estimates'!AD140&lt;&gt;"",'2021 estimates'!AD140*5/4,IF('2021 estimates'!AL140&lt;&gt;"",'2021 estimates'!AL140*15/14,'2021 estimates'!AN140*15/14))/100000</f>
        <v>1.0714285714285714E-6</v>
      </c>
      <c r="R140" s="124">
        <f>IF('2021 estimates'!AE140&lt;&gt;"",'2021 estimates'!AE140,IF('2021 estimates'!AL140&lt;&gt;"",'2021 estimates'!AL140*15/14,'2021 estimates'!AN140*15/14))/100000</f>
        <v>1.0714285714285714E-6</v>
      </c>
      <c r="S140" s="124">
        <f>IF('2021 estimates'!AF140&lt;&gt;"",'2021 estimates'!AF140,IF('2021 estimates'!AL140&lt;&gt;"",'2021 estimates'!AL140*15/14,'2021 estimates'!AN140*15/14))/100000</f>
        <v>1.0714285714285714E-6</v>
      </c>
      <c r="T140" s="124">
        <f>IF('2021 estimates'!AG140&lt;&gt;"",'2021 estimates'!AG140,'2021 estimates'!$AP140)/100000</f>
        <v>1.1166596956660293E-6</v>
      </c>
      <c r="U140" s="22">
        <v>0</v>
      </c>
      <c r="V140" s="124">
        <f>IF('2021 estimates'!AH140&lt;&gt;"",'2021 estimates'!AH140*5/4,IF('2021 estimates'!AM140&lt;&gt;"",'2021 estimates'!AM140*15/14,'2021 estimates'!AN140*15/14))/100000</f>
        <v>1.0714285714285714E-6</v>
      </c>
      <c r="W140" s="124">
        <f>IF('2021 estimates'!AI140&lt;&gt;"",'2021 estimates'!AI140,IF('2021 estimates'!AM140&lt;&gt;"",'2021 estimates'!AM140*15/14,'2021 estimates'!AN140*15/14))/100000</f>
        <v>1.0714285714285714E-6</v>
      </c>
      <c r="X140" s="124">
        <f>IF('2021 estimates'!AJ140&lt;&gt;"",'2021 estimates'!AJ140,IF('2021 estimates'!AM140&lt;&gt;"",'2021 estimates'!AM140*15/14,'2021 estimates'!AN140*15/14))/100000</f>
        <v>1.0714285714285714E-6</v>
      </c>
      <c r="Y140" s="124">
        <f>IF('2021 estimates'!AK140&lt;&gt;"",'2021 estimates'!AK140,'2021 estimates'!$AQ140)/100000</f>
        <v>1.1166596956660293E-6</v>
      </c>
      <c r="Z140" s="81">
        <f>VLOOKUP($A140,'Mortality-WHO Global Health Obs'!$B$3:$Q$218,7,FALSE)</f>
        <v>3.0300000000000001E-2</v>
      </c>
      <c r="AA140" s="82">
        <f>VLOOKUP($A140,'Mortality-WHO Global Health Obs'!$B$3:$Q$218,9,FALSE)</f>
        <v>1.42E-3</v>
      </c>
      <c r="AB140" s="82">
        <f>VLOOKUP($A140,'Mortality-WHO Global Health Obs'!$B$3:$Q$218,11,FALSE)</f>
        <v>9.3999999999999997E-4</v>
      </c>
      <c r="AC140" s="82">
        <f>VLOOKUP($A140,'Mortality-WHO Global Health Obs'!$B$3:$Q$218,13,FALSE)</f>
        <v>3.5E-4</v>
      </c>
      <c r="AD140" s="82">
        <f>VLOOKUP($A140,'Mortality-WHO Global Health Obs'!$B$3:$Q$218,15,FALSE)</f>
        <v>1.1199999999999999E-3</v>
      </c>
      <c r="AE140" s="81">
        <f>VLOOKUP($A140,'Mortality-WHO Global Health Obs'!$B$3:$Q$218,8,FALSE)</f>
        <v>2.5760000000000002E-2</v>
      </c>
      <c r="AF140" s="82">
        <f>VLOOKUP($A140,'Mortality-WHO Global Health Obs'!$B$3:$Q$218,10,FALSE)</f>
        <v>1.6199999999999999E-3</v>
      </c>
      <c r="AG140" s="82">
        <f>VLOOKUP($A140,'Mortality-WHO Global Health Obs'!$B$3:$Q$218,12,FALSE)</f>
        <v>8.0999999999999996E-4</v>
      </c>
      <c r="AH140" s="82">
        <f>VLOOKUP($A140,'Mortality-WHO Global Health Obs'!$B$3:$Q$218,14,FALSE)</f>
        <v>2.9999999999999997E-4</v>
      </c>
      <c r="AI140" s="82">
        <f>VLOOKUP($A140,'Mortality-WHO Global Health Obs'!$B$3:$Q$218,16,FALSE)</f>
        <v>8.5999999999999998E-4</v>
      </c>
      <c r="AJ140" s="81">
        <f t="shared" si="849"/>
        <v>0.2770396537799979</v>
      </c>
      <c r="AK140" s="82">
        <f t="shared" si="849"/>
        <v>1.2983376513782079E-2</v>
      </c>
      <c r="AL140" s="82">
        <f t="shared" si="849"/>
        <v>8.594629523207855E-3</v>
      </c>
      <c r="AM140" s="82">
        <f t="shared" si="849"/>
        <v>3.2001280139603715E-3</v>
      </c>
      <c r="AN140" s="82">
        <f t="shared" si="849"/>
        <v>1.0240409644673187E-2</v>
      </c>
      <c r="AO140" s="81">
        <f t="shared" si="848"/>
        <v>0.23552942182748335</v>
      </c>
      <c r="AP140" s="82">
        <f t="shared" si="848"/>
        <v>1.4812021093188004E-2</v>
      </c>
      <c r="AQ140" s="82">
        <f t="shared" si="848"/>
        <v>7.406010546594002E-3</v>
      </c>
      <c r="AR140" s="82">
        <f t="shared" si="848"/>
        <v>2.7429668691088894E-3</v>
      </c>
      <c r="AS140" s="82">
        <f t="shared" si="848"/>
        <v>7.8631716914454846E-3</v>
      </c>
      <c r="AT140" s="272">
        <f t="shared" si="1065"/>
        <v>0</v>
      </c>
      <c r="AU140" s="266">
        <f t="shared" si="1057"/>
        <v>1.191335740072202E-4</v>
      </c>
      <c r="AV140" s="266">
        <f t="shared" si="1058"/>
        <v>1.1487880350696233E-4</v>
      </c>
      <c r="AW140" s="266">
        <f t="shared" si="1059"/>
        <v>1.191335740072202E-4</v>
      </c>
      <c r="AX140" s="266">
        <f t="shared" si="1060"/>
        <v>1.1085971707875742E-4</v>
      </c>
      <c r="AY140" s="272">
        <f t="shared" si="1066"/>
        <v>0</v>
      </c>
      <c r="AZ140" s="266">
        <f t="shared" si="1061"/>
        <v>1.106240330067045E-4</v>
      </c>
      <c r="BA140" s="266">
        <f t="shared" si="1062"/>
        <v>1.106240330067045E-4</v>
      </c>
      <c r="BB140" s="266">
        <f t="shared" si="1063"/>
        <v>1.106240330067045E-4</v>
      </c>
      <c r="BC140" s="266">
        <f t="shared" si="1064"/>
        <v>1.0642532839560711E-4</v>
      </c>
      <c r="BD140" s="74">
        <f t="shared" si="1067"/>
        <v>0</v>
      </c>
      <c r="BE140" s="515">
        <f t="shared" si="1088"/>
        <v>0</v>
      </c>
      <c r="BF140" s="515">
        <f t="shared" si="1089"/>
        <v>1.183651948554047E-4</v>
      </c>
      <c r="BG140" s="515">
        <f t="shared" si="1090"/>
        <v>2.352035430802876E-4</v>
      </c>
      <c r="BH140" s="515">
        <f t="shared" si="1091"/>
        <v>3.5053474016567528E-4</v>
      </c>
      <c r="BI140" s="515">
        <f t="shared" si="1092"/>
        <v>4.4779329084356347E-4</v>
      </c>
      <c r="BJ140" s="515">
        <f t="shared" si="1093"/>
        <v>5.5834841336773573E-4</v>
      </c>
      <c r="BK140" s="515">
        <f t="shared" si="1094"/>
        <v>6.6795742712299458E-4</v>
      </c>
      <c r="BL140" s="515">
        <f t="shared" si="1095"/>
        <v>7.7662842872017245E-4</v>
      </c>
      <c r="BM140" s="515">
        <f t="shared" si="1096"/>
        <v>8.8436944548091526E-4</v>
      </c>
      <c r="BN140" s="515">
        <f t="shared" si="1097"/>
        <v>1.0278991188465952E-3</v>
      </c>
      <c r="BO140" s="515">
        <f t="shared" si="1098"/>
        <v>1.1435582250802212E-3</v>
      </c>
      <c r="BP140" s="515">
        <f t="shared" si="1099"/>
        <v>1.2588477989586996E-3</v>
      </c>
      <c r="BQ140" s="515">
        <f t="shared" si="1100"/>
        <v>1.373769021142732E-3</v>
      </c>
      <c r="BR140" s="515">
        <f t="shared" si="1101"/>
        <v>1.4883230685207936E-3</v>
      </c>
      <c r="BS140" s="515">
        <f t="shared" si="1102"/>
        <v>1.4308134948403442E-3</v>
      </c>
      <c r="BT140" s="515">
        <f t="shared" si="1103"/>
        <v>1.5265311340129863E-3</v>
      </c>
      <c r="BU140" s="515">
        <f t="shared" si="1104"/>
        <v>1.621273587025135E-3</v>
      </c>
      <c r="BV140" s="515">
        <f t="shared" si="1105"/>
        <v>1.7150507892247137E-3</v>
      </c>
      <c r="BW140" s="516">
        <f t="shared" si="1106"/>
        <v>1.8078725747367797E-3</v>
      </c>
      <c r="BX140" s="515">
        <v>0</v>
      </c>
      <c r="BY140" s="515">
        <f t="shared" si="1107"/>
        <v>0</v>
      </c>
      <c r="BZ140" s="515">
        <f t="shared" si="1108"/>
        <v>1.0981078802099283E-4</v>
      </c>
      <c r="CA140" s="515">
        <f t="shared" si="1109"/>
        <v>2.180070430999493E-4</v>
      </c>
      <c r="CB140" s="515">
        <f t="shared" si="1110"/>
        <v>3.2461250349308176E-4</v>
      </c>
      <c r="CC140" s="515">
        <f t="shared" si="1111"/>
        <v>4.2965055843628014E-4</v>
      </c>
      <c r="CD140" s="515">
        <f t="shared" si="1112"/>
        <v>5.3669622058027412E-4</v>
      </c>
      <c r="CE140" s="515">
        <f t="shared" si="1113"/>
        <v>6.4295202986099651E-4</v>
      </c>
      <c r="CF140" s="515">
        <f t="shared" si="1114"/>
        <v>7.48423814329142E-4</v>
      </c>
      <c r="CG140" s="515">
        <f t="shared" si="1115"/>
        <v>8.5311735903223788E-4</v>
      </c>
      <c r="CH140" s="515">
        <f t="shared" si="1116"/>
        <v>9.5703840633194943E-4</v>
      </c>
      <c r="CI140" s="515">
        <f t="shared" si="1117"/>
        <v>1.0648894005842679E-3</v>
      </c>
      <c r="CJ140" s="515">
        <f t="shared" si="1118"/>
        <v>1.1724449684901209E-3</v>
      </c>
      <c r="CK140" s="515">
        <f t="shared" si="1119"/>
        <v>1.2797059192838306E-3</v>
      </c>
      <c r="CL140" s="515">
        <f t="shared" si="1120"/>
        <v>1.3866730599830571E-3</v>
      </c>
      <c r="CM140" s="515">
        <f t="shared" si="1121"/>
        <v>1.37847433421065E-3</v>
      </c>
      <c r="CN140" s="515">
        <f t="shared" si="1122"/>
        <v>1.4736862063719513E-3</v>
      </c>
      <c r="CO140" s="515">
        <f t="shared" si="1123"/>
        <v>1.5681523469853276E-3</v>
      </c>
      <c r="CP140" s="515">
        <f t="shared" si="1124"/>
        <v>1.6618785968721909E-3</v>
      </c>
      <c r="CQ140" s="516">
        <f t="shared" si="1125"/>
        <v>1.7548707511066662E-3</v>
      </c>
      <c r="CR140" s="515">
        <f t="shared" si="1126"/>
        <v>0</v>
      </c>
      <c r="CS140" s="515">
        <f t="shared" si="1127"/>
        <v>5.95667870036101E-5</v>
      </c>
      <c r="CT140" s="515">
        <f t="shared" si="1128"/>
        <v>1.7793198185901482E-4</v>
      </c>
      <c r="CU140" s="515">
        <f t="shared" si="1129"/>
        <v>2.9477033008389769E-4</v>
      </c>
      <c r="CV140" s="515">
        <f t="shared" si="1130"/>
        <v>4.1010152716928539E-4</v>
      </c>
      <c r="CW140" s="515">
        <f t="shared" si="1131"/>
        <v>5.0523269259704459E-4</v>
      </c>
      <c r="CX140" s="515">
        <f t="shared" si="1132"/>
        <v>6.1578781512121685E-4</v>
      </c>
      <c r="CY140" s="515">
        <f t="shared" si="1133"/>
        <v>7.2539682887647571E-4</v>
      </c>
      <c r="CZ140" s="515">
        <f t="shared" si="1134"/>
        <v>8.3406783047365357E-4</v>
      </c>
      <c r="DA140" s="515">
        <f t="shared" si="1135"/>
        <v>9.4180884723439639E-4</v>
      </c>
      <c r="DB140" s="515">
        <f t="shared" si="1136"/>
        <v>1.0874659058502053E-3</v>
      </c>
      <c r="DC140" s="515">
        <f t="shared" si="1137"/>
        <v>1.2031250120838313E-3</v>
      </c>
      <c r="DD140" s="515">
        <f t="shared" si="1138"/>
        <v>1.3184145859623097E-3</v>
      </c>
      <c r="DE140" s="515">
        <f t="shared" si="1139"/>
        <v>1.4333358081463422E-3</v>
      </c>
      <c r="DF140" s="515">
        <f t="shared" si="1140"/>
        <v>1.5478898555244037E-3</v>
      </c>
      <c r="DG140" s="515">
        <f t="shared" si="1141"/>
        <v>1.486243353379723E-3</v>
      </c>
      <c r="DH140" s="515">
        <f t="shared" si="1142"/>
        <v>1.581960992552365E-3</v>
      </c>
      <c r="DI140" s="515">
        <f t="shared" si="1143"/>
        <v>1.6767034455645138E-3</v>
      </c>
      <c r="DJ140" s="515">
        <f t="shared" si="1144"/>
        <v>1.7704806477640924E-3</v>
      </c>
      <c r="DK140" s="516">
        <f t="shared" si="1145"/>
        <v>1.8633024332761585E-3</v>
      </c>
      <c r="DL140" s="515">
        <f t="shared" si="1146"/>
        <v>0</v>
      </c>
      <c r="DM140" s="515">
        <f t="shared" si="1147"/>
        <v>5.5312016503352248E-5</v>
      </c>
      <c r="DN140" s="515">
        <f t="shared" si="1148"/>
        <v>1.6512280452434506E-4</v>
      </c>
      <c r="DO140" s="515">
        <f t="shared" si="1149"/>
        <v>2.7331905960330152E-4</v>
      </c>
      <c r="DP140" s="515">
        <f t="shared" si="1150"/>
        <v>3.79924519996434E-4</v>
      </c>
      <c r="DQ140" s="515">
        <f t="shared" si="1151"/>
        <v>4.8496257493963238E-4</v>
      </c>
      <c r="DR140" s="515">
        <f t="shared" si="1152"/>
        <v>5.9200823708362637E-4</v>
      </c>
      <c r="DS140" s="515">
        <f t="shared" si="1153"/>
        <v>6.9826404636434876E-4</v>
      </c>
      <c r="DT140" s="515">
        <f t="shared" si="1154"/>
        <v>8.0373583083249425E-4</v>
      </c>
      <c r="DU140" s="515">
        <f t="shared" si="1155"/>
        <v>9.0842937553559013E-4</v>
      </c>
      <c r="DV140" s="515">
        <f t="shared" si="1156"/>
        <v>1.0123504228353017E-3</v>
      </c>
      <c r="DW140" s="515">
        <f t="shared" si="1157"/>
        <v>1.12020141708762E-3</v>
      </c>
      <c r="DX140" s="515">
        <f t="shared" si="1158"/>
        <v>1.2277569849934731E-3</v>
      </c>
      <c r="DY140" s="515">
        <f t="shared" si="1159"/>
        <v>1.335017935787183E-3</v>
      </c>
      <c r="DZ140" s="515">
        <f t="shared" si="1160"/>
        <v>1.4419850764864094E-3</v>
      </c>
      <c r="EA140" s="515">
        <f t="shared" si="1161"/>
        <v>1.4316869984084535E-3</v>
      </c>
      <c r="EB140" s="515">
        <f t="shared" si="1162"/>
        <v>1.5268988705697548E-3</v>
      </c>
      <c r="EC140" s="515">
        <f t="shared" si="1163"/>
        <v>1.6213650111831311E-3</v>
      </c>
      <c r="ED140" s="515">
        <f t="shared" si="1164"/>
        <v>1.7150912610699944E-3</v>
      </c>
      <c r="EE140" s="516">
        <f t="shared" si="1165"/>
        <v>1.8080834153044697E-3</v>
      </c>
      <c r="EF140" s="276">
        <f t="shared" si="1166"/>
        <v>0</v>
      </c>
      <c r="EG140" s="276">
        <f t="shared" si="1167"/>
        <v>7.6837915181549886E-7</v>
      </c>
      <c r="EH140" s="276">
        <f t="shared" si="1168"/>
        <v>2.2952257823373035E-6</v>
      </c>
      <c r="EI140" s="276">
        <f t="shared" si="1169"/>
        <v>3.8023769218325134E-6</v>
      </c>
      <c r="EJ140" s="276">
        <f t="shared" si="1170"/>
        <v>5.2900866314222814E-6</v>
      </c>
      <c r="EK140" s="276">
        <f t="shared" si="1171"/>
        <v>4.3236809827901492E-6</v>
      </c>
      <c r="EL140" s="276">
        <f t="shared" si="1172"/>
        <v>5.2697897517035614E-6</v>
      </c>
      <c r="EM140" s="276">
        <f t="shared" si="1173"/>
        <v>6.2078019097844992E-6</v>
      </c>
      <c r="EN140" s="276">
        <f t="shared" si="1174"/>
        <v>7.1377867462194964E-6</v>
      </c>
      <c r="EO140" s="276">
        <f t="shared" si="1175"/>
        <v>8.0598129572320013E-6</v>
      </c>
      <c r="EP140" s="276">
        <f t="shared" si="1176"/>
        <v>3.4744677735942659E-6</v>
      </c>
      <c r="EQ140" s="276">
        <f t="shared" si="1177"/>
        <v>3.8440001287417777E-6</v>
      </c>
      <c r="ER140" s="276">
        <f t="shared" si="1178"/>
        <v>4.212351823187788E-6</v>
      </c>
      <c r="ES140" s="276">
        <f t="shared" si="1179"/>
        <v>4.5795266291586593E-6</v>
      </c>
      <c r="ET140" s="276">
        <f t="shared" si="1180"/>
        <v>4.9455283068284426E-6</v>
      </c>
      <c r="EU140" s="276">
        <f t="shared" si="1181"/>
        <v>1.5142077906115221E-5</v>
      </c>
      <c r="EV140" s="276">
        <f t="shared" si="1182"/>
        <v>1.6117264066608866E-5</v>
      </c>
      <c r="EW140" s="276">
        <f t="shared" si="1183"/>
        <v>1.7082514879178786E-5</v>
      </c>
      <c r="EX140" s="276">
        <f t="shared" si="1184"/>
        <v>1.8037931566691293E-5</v>
      </c>
      <c r="EY140" s="277">
        <f t="shared" si="1185"/>
        <v>1.8983614320738452E-5</v>
      </c>
      <c r="EZ140" s="276">
        <f t="shared" si="1186"/>
        <v>0</v>
      </c>
      <c r="FA140" s="276">
        <f t="shared" si="1187"/>
        <v>8.1324498571167361E-7</v>
      </c>
      <c r="FB140" s="276">
        <f t="shared" si="1188"/>
        <v>2.4277779277480139E-6</v>
      </c>
      <c r="FC140" s="276">
        <f t="shared" si="1189"/>
        <v>4.0185726135720213E-6</v>
      </c>
      <c r="FD140" s="276">
        <f t="shared" si="1190"/>
        <v>5.5859780635061252E-6</v>
      </c>
      <c r="FE140" s="276">
        <f t="shared" si="1191"/>
        <v>3.5783708627105E-6</v>
      </c>
      <c r="FF140" s="276">
        <f t="shared" si="1192"/>
        <v>4.3682237259820673E-6</v>
      </c>
      <c r="FG140" s="276">
        <f t="shared" si="1193"/>
        <v>5.1522485385589766E-6</v>
      </c>
      <c r="FH140" s="276">
        <f t="shared" si="1194"/>
        <v>5.9304883036086286E-6</v>
      </c>
      <c r="FI140" s="276">
        <f t="shared" si="1195"/>
        <v>6.7029857069929442E-6</v>
      </c>
      <c r="FJ140" s="276">
        <f t="shared" si="1196"/>
        <v>2.7730387543862154E-6</v>
      </c>
      <c r="FK140" s="276">
        <f t="shared" si="1197"/>
        <v>3.0684651008514451E-6</v>
      </c>
      <c r="FL140" s="276">
        <f t="shared" si="1198"/>
        <v>3.3630822129949066E-6</v>
      </c>
      <c r="FM140" s="276">
        <f t="shared" si="1199"/>
        <v>3.6568923074780305E-6</v>
      </c>
      <c r="FN140" s="276">
        <f t="shared" si="1200"/>
        <v>3.9498975948903473E-6</v>
      </c>
      <c r="FO140" s="276">
        <f t="shared" si="1201"/>
        <v>1.1213456234305932E-5</v>
      </c>
      <c r="FP140" s="276">
        <f t="shared" si="1202"/>
        <v>1.1959187782230827E-5</v>
      </c>
      <c r="FQ140" s="276">
        <f t="shared" si="1203"/>
        <v>1.2699078508743994E-5</v>
      </c>
      <c r="FR140" s="276">
        <f t="shared" si="1204"/>
        <v>1.3433174161131917E-5</v>
      </c>
      <c r="FS140" s="277">
        <f t="shared" si="1205"/>
        <v>1.4161520128372881E-5</v>
      </c>
      <c r="FT140" s="74">
        <f>SUM($EF140:EF140)</f>
        <v>0</v>
      </c>
      <c r="FU140" s="276">
        <f>SUM($EF140:EG140)</f>
        <v>7.6837915181549886E-7</v>
      </c>
      <c r="FV140" s="276">
        <f>SUM($EF140:EH140)</f>
        <v>3.0636049341528023E-6</v>
      </c>
      <c r="FW140" s="276">
        <f>SUM($EF140:EI140)</f>
        <v>6.8659818559853161E-6</v>
      </c>
      <c r="FX140" s="276">
        <f>SUM($EF140:EJ140)</f>
        <v>1.2156068487407597E-5</v>
      </c>
      <c r="FY140" s="276">
        <f>SUM($EF140:EK140)</f>
        <v>1.6479749470197745E-5</v>
      </c>
      <c r="FZ140" s="276">
        <f>SUM($EF140:EL140)</f>
        <v>2.1749539221901306E-5</v>
      </c>
      <c r="GA140" s="276">
        <f>SUM($EF140:EM140)</f>
        <v>2.7957341131685806E-5</v>
      </c>
      <c r="GB140" s="276">
        <f>SUM($EF140:EN140)</f>
        <v>3.5095127877905302E-5</v>
      </c>
      <c r="GC140" s="276">
        <f>SUM($EF140:EO140)</f>
        <v>4.3154940835137303E-5</v>
      </c>
      <c r="GD140" s="276">
        <f>SUM($EF140:EP140)</f>
        <v>4.6629408608731571E-5</v>
      </c>
      <c r="GE140" s="276">
        <f>SUM($EF140:EQ140)</f>
        <v>5.0473408737473348E-5</v>
      </c>
      <c r="GF140" s="276">
        <f>SUM($EF140:ER140)</f>
        <v>5.4685760560661138E-5</v>
      </c>
      <c r="GG140" s="276">
        <f>SUM($EF140:ES140)</f>
        <v>5.92652871898198E-5</v>
      </c>
      <c r="GH140" s="276">
        <f>SUM($EF140:ET140)</f>
        <v>6.4210815496648248E-5</v>
      </c>
      <c r="GI140" s="276">
        <f>SUM($EF140:EU140)</f>
        <v>7.9352893402763466E-5</v>
      </c>
      <c r="GJ140" s="276">
        <f>SUM($EF140:EV140)</f>
        <v>9.5470157469372332E-5</v>
      </c>
      <c r="GK140" s="276">
        <f>SUM($EF140:EW140)</f>
        <v>1.1255267234855112E-4</v>
      </c>
      <c r="GL140" s="276">
        <f>SUM($EF140:EX140)</f>
        <v>1.3059060391524242E-4</v>
      </c>
      <c r="GM140" s="276">
        <f>SUM($EF140:EY140)</f>
        <v>1.4957421823598088E-4</v>
      </c>
      <c r="GN140" s="74">
        <f>SUM($EZ140:EZ140)</f>
        <v>0</v>
      </c>
      <c r="GO140" s="276">
        <f>SUM($EZ140:FA140)</f>
        <v>8.1324498571167361E-7</v>
      </c>
      <c r="GP140" s="276">
        <f>SUM($EZ140:FB140)</f>
        <v>3.2410229134596877E-6</v>
      </c>
      <c r="GQ140" s="276">
        <f>SUM($EZ140:FC140)</f>
        <v>7.259595527031709E-6</v>
      </c>
      <c r="GR140" s="276">
        <f>SUM($EZ140:FD140)</f>
        <v>1.2845573590537834E-5</v>
      </c>
      <c r="GS140" s="276">
        <f>SUM($EZ140:FE140)</f>
        <v>1.6423944453248334E-5</v>
      </c>
      <c r="GT140" s="276">
        <f>SUM($EZ140:FF140)</f>
        <v>2.0792168179230403E-5</v>
      </c>
      <c r="GU140" s="276">
        <f>SUM($EZ140:FG140)</f>
        <v>2.5944416717789379E-5</v>
      </c>
      <c r="GV140" s="276">
        <f>SUM($EZ140:FH140)</f>
        <v>3.1874905021398006E-5</v>
      </c>
      <c r="GW140" s="276">
        <f>SUM($EZ140:FI140)</f>
        <v>3.8577890728390948E-5</v>
      </c>
      <c r="GX140" s="276">
        <f>SUM($EZ140:FJ140)</f>
        <v>4.1350929482777165E-5</v>
      </c>
      <c r="GY140" s="276">
        <f>SUM($EZ140:FK140)</f>
        <v>4.4419394583628612E-5</v>
      </c>
      <c r="GZ140" s="276">
        <f>SUM($EZ140:FL140)</f>
        <v>4.7782476796623516E-5</v>
      </c>
      <c r="HA140" s="276">
        <f>SUM($EZ140:FM140)</f>
        <v>5.1439369104101545E-5</v>
      </c>
      <c r="HB140" s="276">
        <f>SUM($EZ140:FN140)</f>
        <v>5.5389266698991892E-5</v>
      </c>
      <c r="HC140" s="276">
        <f>SUM($EZ140:FO140)</f>
        <v>6.6602722933297831E-5</v>
      </c>
      <c r="HD140" s="276">
        <f>SUM($EZ140:FP140)</f>
        <v>7.8561910715528661E-5</v>
      </c>
      <c r="HE140" s="276">
        <f>SUM($EZ140:FQ140)</f>
        <v>9.126098922427265E-5</v>
      </c>
      <c r="HF140" s="276">
        <f>SUM($EZ140:FR140)</f>
        <v>1.0469416338540457E-4</v>
      </c>
      <c r="HG140" s="277">
        <f>SUM($EZ140:FS140)</f>
        <v>1.1885568351377745E-4</v>
      </c>
      <c r="HH140" s="74">
        <f t="shared" si="644"/>
        <v>0</v>
      </c>
      <c r="HI140" s="276">
        <f t="shared" si="1206"/>
        <v>1.183651948554047E-4</v>
      </c>
      <c r="HJ140" s="276">
        <f t="shared" si="1207"/>
        <v>2.352035430802876E-4</v>
      </c>
      <c r="HK140" s="276">
        <f t="shared" si="1208"/>
        <v>3.5053474016567528E-4</v>
      </c>
      <c r="HL140" s="276">
        <f t="shared" si="1209"/>
        <v>4.6437822754147323E-4</v>
      </c>
      <c r="HM140" s="276">
        <f t="shared" si="1210"/>
        <v>5.5834841336773573E-4</v>
      </c>
      <c r="HN140" s="276">
        <f t="shared" si="1211"/>
        <v>6.6795742712299458E-4</v>
      </c>
      <c r="HO140" s="276">
        <f t="shared" si="1212"/>
        <v>7.7662842872017245E-4</v>
      </c>
      <c r="HP140" s="276">
        <f t="shared" si="1213"/>
        <v>8.8436944548091526E-4</v>
      </c>
      <c r="HQ140" s="276">
        <f t="shared" si="1214"/>
        <v>9.9118843603064545E-4</v>
      </c>
      <c r="HR140" s="276">
        <f t="shared" si="1215"/>
        <v>1.1435582250802212E-3</v>
      </c>
      <c r="HS140" s="276">
        <f t="shared" si="1216"/>
        <v>1.2588477989586996E-3</v>
      </c>
      <c r="HT140" s="276">
        <f t="shared" si="1217"/>
        <v>1.373769021142732E-3</v>
      </c>
      <c r="HU140" s="276">
        <f t="shared" si="1218"/>
        <v>1.4883230685207936E-3</v>
      </c>
      <c r="HV140" s="276">
        <f t="shared" si="1219"/>
        <v>1.6025111142211853E-3</v>
      </c>
      <c r="HW140" s="276">
        <f t="shared" si="1220"/>
        <v>1.5265311340129863E-3</v>
      </c>
      <c r="HX140" s="276">
        <f t="shared" si="1221"/>
        <v>1.621273587025135E-3</v>
      </c>
      <c r="HY140" s="276">
        <f t="shared" si="1222"/>
        <v>1.7150507892247137E-3</v>
      </c>
      <c r="HZ140" s="276">
        <f t="shared" si="1223"/>
        <v>1.8078725747367797E-3</v>
      </c>
      <c r="IA140" s="277">
        <f t="shared" si="1224"/>
        <v>1.8997486774947989E-3</v>
      </c>
      <c r="IB140" s="276">
        <f t="shared" si="1225"/>
        <v>0</v>
      </c>
      <c r="IC140" s="276">
        <f t="shared" si="1226"/>
        <v>1.0981078802099283E-4</v>
      </c>
      <c r="ID140" s="276">
        <f t="shared" si="1227"/>
        <v>2.180070430999493E-4</v>
      </c>
      <c r="IE140" s="276">
        <f t="shared" si="1228"/>
        <v>3.2461250349308176E-4</v>
      </c>
      <c r="IF140" s="276">
        <f t="shared" si="1229"/>
        <v>4.2965055843628014E-4</v>
      </c>
      <c r="IG140" s="276">
        <f t="shared" si="1230"/>
        <v>5.3669622058027412E-4</v>
      </c>
      <c r="IH140" s="276">
        <f t="shared" si="1231"/>
        <v>6.4295202986099651E-4</v>
      </c>
      <c r="II140" s="276">
        <f t="shared" si="1232"/>
        <v>7.48423814329142E-4</v>
      </c>
      <c r="IJ140" s="276">
        <f t="shared" si="1233"/>
        <v>8.5311735903223788E-4</v>
      </c>
      <c r="IK140" s="276">
        <f t="shared" si="1234"/>
        <v>9.5703840633194943E-4</v>
      </c>
      <c r="IL140" s="276">
        <f t="shared" si="1235"/>
        <v>1.0648894005842679E-3</v>
      </c>
      <c r="IM140" s="276">
        <f t="shared" si="1236"/>
        <v>1.1724449684901209E-3</v>
      </c>
      <c r="IN140" s="276">
        <f t="shared" si="1237"/>
        <v>1.2797059192838306E-3</v>
      </c>
      <c r="IO140" s="276">
        <f t="shared" si="1238"/>
        <v>1.3866730599830571E-3</v>
      </c>
      <c r="IP140" s="276">
        <f t="shared" si="1239"/>
        <v>1.4933471953948712E-3</v>
      </c>
      <c r="IQ140" s="276">
        <f t="shared" si="1240"/>
        <v>1.4736862063719513E-3</v>
      </c>
      <c r="IR140" s="276">
        <f t="shared" si="1241"/>
        <v>1.5681523469853276E-3</v>
      </c>
      <c r="IS140" s="276">
        <f t="shared" si="1242"/>
        <v>1.6618785968721909E-3</v>
      </c>
      <c r="IT140" s="276">
        <f t="shared" si="1243"/>
        <v>1.7548707511066662E-3</v>
      </c>
      <c r="IU140" s="277">
        <f t="shared" si="1244"/>
        <v>1.8471345593739006E-3</v>
      </c>
      <c r="IV140" s="74">
        <f t="shared" si="1068"/>
        <v>0.16841107009647588</v>
      </c>
      <c r="IW140" s="275">
        <f t="shared" si="1069"/>
        <v>0.67278255767118622</v>
      </c>
      <c r="IX140" s="275">
        <f t="shared" si="1070"/>
        <v>1.1834920745295228</v>
      </c>
      <c r="IY140" s="275">
        <f t="shared" si="1071"/>
        <v>1.6793269384824074</v>
      </c>
      <c r="IZ140" s="275">
        <f t="shared" si="1072"/>
        <v>0.6748952340990616</v>
      </c>
      <c r="JA140" s="275">
        <f t="shared" si="1073"/>
        <v>0.92600316019489803</v>
      </c>
      <c r="JB140" s="74">
        <f t="shared" si="1074"/>
        <v>0.16799287065140517</v>
      </c>
      <c r="JC140" s="275">
        <f t="shared" si="1075"/>
        <v>0.67303908532428935</v>
      </c>
      <c r="JD140" s="275">
        <f t="shared" si="1076"/>
        <v>1.1872076946361525</v>
      </c>
      <c r="JE140" s="275">
        <f t="shared" si="1077"/>
        <v>1.6937694548724018</v>
      </c>
      <c r="JF140" s="275">
        <f t="shared" si="1078"/>
        <v>0.67607988353728243</v>
      </c>
      <c r="JG140" s="275">
        <f t="shared" si="1079"/>
        <v>0.9305022763710622</v>
      </c>
      <c r="JH140" s="524">
        <f t="shared" si="1080"/>
        <v>1.1122790400237361E-2</v>
      </c>
      <c r="JI140" s="525">
        <f t="shared" si="1081"/>
        <v>1.9458799571404548E-2</v>
      </c>
      <c r="JJ140" s="524">
        <f t="shared" si="1082"/>
        <v>1.0470695669223616E-2</v>
      </c>
      <c r="JK140" s="525">
        <f t="shared" si="1083"/>
        <v>1.8542088017352028E-2</v>
      </c>
      <c r="JL140" s="524">
        <f t="shared" si="1084"/>
        <v>2.1593486069460977E-2</v>
      </c>
      <c r="JM140" s="525">
        <f t="shared" si="1085"/>
        <v>3.8000887588756575E-2</v>
      </c>
      <c r="JN140" s="7">
        <f t="shared" si="1245"/>
        <v>1.1960008219564014E-4</v>
      </c>
      <c r="JO140" s="7">
        <f t="shared" si="1246"/>
        <v>2.6842990174975835E-4</v>
      </c>
    </row>
    <row r="141" spans="1:275" s="3" customFormat="1" ht="13.5" customHeight="1" x14ac:dyDescent="0.2">
      <c r="A141" s="3" t="str">
        <f>'2021 estimates'!B141</f>
        <v>Nepal</v>
      </c>
      <c r="B141" s="3" t="str">
        <f>VLOOKUP(A141,'2021 estimates'!$B$4:$C$218,2)</f>
        <v>SEA</v>
      </c>
      <c r="C141" s="371" t="str">
        <f>VLOOKUP(A141,'2021 estimates'!$B$4:$F$218,4,FALSE)</f>
        <v>South Asia</v>
      </c>
      <c r="D141" s="695">
        <f>'2021 estimates'!Q141</f>
        <v>25.618696562971401</v>
      </c>
      <c r="E141" s="4">
        <f>'2021 estimates'!R141</f>
        <v>9.0910627654724987</v>
      </c>
      <c r="F141" s="47">
        <f>1000*'2021 estimates'!G141/5</f>
        <v>277924.8</v>
      </c>
      <c r="G141" s="47">
        <f t="shared" si="1086"/>
        <v>277924.8</v>
      </c>
      <c r="H141" s="47">
        <f>1000*'2021 estimates'!H141/5</f>
        <v>275443.20000000001</v>
      </c>
      <c r="I141" s="47">
        <f>1000*'2021 estimates'!I141/5</f>
        <v>289233.2</v>
      </c>
      <c r="J141" s="47">
        <f>1000*'2021 estimates'!J141/5</f>
        <v>313911.40000000002</v>
      </c>
      <c r="K141" s="47">
        <f>1000*'2021 estimates'!K141/5</f>
        <v>263695.2</v>
      </c>
      <c r="L141" s="73">
        <f t="shared" si="1087"/>
        <v>263695.2</v>
      </c>
      <c r="M141" s="47">
        <f>1000*'2021 estimates'!L141/5</f>
        <v>271825.59999999998</v>
      </c>
      <c r="N141" s="47">
        <f>1000*'2021 estimates'!M141/5</f>
        <v>287512</v>
      </c>
      <c r="O141" s="47">
        <f>1000*'2021 estimates'!N141/5</f>
        <v>311413.2</v>
      </c>
      <c r="P141" s="22">
        <v>0</v>
      </c>
      <c r="Q141" s="124">
        <f>IF('2021 estimates'!AD141&lt;&gt;"",'2021 estimates'!AD141*5/4,IF('2021 estimates'!AL141&lt;&gt;"",'2021 estimates'!AL141*15/14,'2021 estimates'!AN141*15/14))/100000</f>
        <v>4.7500000000000003E-5</v>
      </c>
      <c r="R141" s="124">
        <f>IF('2021 estimates'!AE141&lt;&gt;"",'2021 estimates'!AE141,IF('2021 estimates'!AL141&lt;&gt;"",'2021 estimates'!AL141*15/14,'2021 estimates'!AN141*15/14))/100000</f>
        <v>6.2000000000000003E-5</v>
      </c>
      <c r="S141" s="124">
        <f>IF('2021 estimates'!AF141&lt;&gt;"",'2021 estimates'!AF141,IF('2021 estimates'!AL141&lt;&gt;"",'2021 estimates'!AL141*15/14,'2021 estimates'!AN141*15/14))/100000</f>
        <v>6.0000000000000002E-5</v>
      </c>
      <c r="T141" s="124">
        <f>IF('2021 estimates'!AG141&lt;&gt;"",'2021 estimates'!AG141,'2021 estimates'!$AP141)/100000</f>
        <v>3.7999999999999995E-5</v>
      </c>
      <c r="U141" s="22">
        <v>0</v>
      </c>
      <c r="V141" s="124">
        <f>IF('2021 estimates'!AH141&lt;&gt;"",'2021 estimates'!AH141*5/4,IF('2021 estimates'!AM141&lt;&gt;"",'2021 estimates'!AM141*15/14,'2021 estimates'!AN141*15/14))/100000</f>
        <v>4.7500000000000003E-5</v>
      </c>
      <c r="W141" s="124">
        <f>IF('2021 estimates'!AI141&lt;&gt;"",'2021 estimates'!AI141,IF('2021 estimates'!AM141&lt;&gt;"",'2021 estimates'!AM141*15/14,'2021 estimates'!AN141*15/14))/100000</f>
        <v>6.2000000000000003E-5</v>
      </c>
      <c r="X141" s="124">
        <f>IF('2021 estimates'!AJ141&lt;&gt;"",'2021 estimates'!AJ141,IF('2021 estimates'!AM141&lt;&gt;"",'2021 estimates'!AM141*15/14,'2021 estimates'!AN141*15/14))/100000</f>
        <v>6.0000000000000002E-5</v>
      </c>
      <c r="Y141" s="124">
        <f>IF('2021 estimates'!AK141&lt;&gt;"",'2021 estimates'!AK141,'2021 estimates'!$AQ141)/100000</f>
        <v>3.7999999999999995E-5</v>
      </c>
      <c r="Z141" s="81">
        <f>VLOOKUP($A141,'Mortality-WHO Global Health Obs'!$B$3:$Q$218,7,FALSE)</f>
        <v>3.1220000000000001E-2</v>
      </c>
      <c r="AA141" s="82">
        <f>VLOOKUP($A141,'Mortality-WHO Global Health Obs'!$B$3:$Q$218,9,FALSE)</f>
        <v>1.5299999999999999E-3</v>
      </c>
      <c r="AB141" s="82">
        <f>VLOOKUP($A141,'Mortality-WHO Global Health Obs'!$B$3:$Q$218,11,FALSE)</f>
        <v>8.3000000000000001E-4</v>
      </c>
      <c r="AC141" s="82">
        <f>VLOOKUP($A141,'Mortality-WHO Global Health Obs'!$B$3:$Q$218,13,FALSE)</f>
        <v>3.2000000000000003E-4</v>
      </c>
      <c r="AD141" s="82">
        <f>VLOOKUP($A141,'Mortality-WHO Global Health Obs'!$B$3:$Q$218,15,FALSE)</f>
        <v>1.0200000000000001E-3</v>
      </c>
      <c r="AE141" s="81">
        <f>VLOOKUP($A141,'Mortality-WHO Global Health Obs'!$B$3:$Q$218,8,FALSE)</f>
        <v>2.853E-2</v>
      </c>
      <c r="AF141" s="82">
        <f>VLOOKUP($A141,'Mortality-WHO Global Health Obs'!$B$3:$Q$218,10,FALSE)</f>
        <v>1.67E-3</v>
      </c>
      <c r="AG141" s="82">
        <f>VLOOKUP($A141,'Mortality-WHO Global Health Obs'!$B$3:$Q$218,12,FALSE)</f>
        <v>6.0999999999999997E-4</v>
      </c>
      <c r="AH141" s="82">
        <f>VLOOKUP($A141,'Mortality-WHO Global Health Obs'!$B$3:$Q$218,14,FALSE)</f>
        <v>2.4000000000000001E-4</v>
      </c>
      <c r="AI141" s="82">
        <f>VLOOKUP($A141,'Mortality-WHO Global Health Obs'!$B$3:$Q$218,16,FALSE)</f>
        <v>6.6E-4</v>
      </c>
      <c r="AJ141" s="81">
        <f t="shared" si="849"/>
        <v>0.28382297953805141</v>
      </c>
      <c r="AK141" s="82">
        <f t="shared" si="849"/>
        <v>1.3909326031172922E-2</v>
      </c>
      <c r="AL141" s="82">
        <f t="shared" si="849"/>
        <v>7.5455820953421737E-3</v>
      </c>
      <c r="AM141" s="82">
        <f t="shared" si="849"/>
        <v>2.9091400849511999E-3</v>
      </c>
      <c r="AN141" s="82">
        <f t="shared" si="849"/>
        <v>9.2728840207819494E-3</v>
      </c>
      <c r="AO141" s="81">
        <f t="shared" si="848"/>
        <v>0.25936802069893039</v>
      </c>
      <c r="AP141" s="82">
        <f t="shared" si="848"/>
        <v>1.5182074818339074E-2</v>
      </c>
      <c r="AQ141" s="82">
        <f t="shared" si="848"/>
        <v>5.545548286938224E-3</v>
      </c>
      <c r="AR141" s="82">
        <f t="shared" si="848"/>
        <v>2.1818550637133999E-3</v>
      </c>
      <c r="AS141" s="82">
        <f t="shared" si="848"/>
        <v>6.0001014252118491E-3</v>
      </c>
      <c r="AT141" s="272">
        <f t="shared" si="1065"/>
        <v>0</v>
      </c>
      <c r="AU141" s="266">
        <f t="shared" si="1057"/>
        <v>13.201428</v>
      </c>
      <c r="AV141" s="266">
        <f t="shared" si="1058"/>
        <v>17.0774784</v>
      </c>
      <c r="AW141" s="266">
        <f t="shared" si="1059"/>
        <v>17.353992000000002</v>
      </c>
      <c r="AX141" s="266">
        <f t="shared" si="1060"/>
        <v>11.9286332</v>
      </c>
      <c r="AY141" s="272">
        <f t="shared" si="1066"/>
        <v>0</v>
      </c>
      <c r="AZ141" s="266">
        <f t="shared" si="1061"/>
        <v>12.525522</v>
      </c>
      <c r="BA141" s="266">
        <f t="shared" si="1062"/>
        <v>16.853187200000001</v>
      </c>
      <c r="BB141" s="266">
        <f t="shared" si="1063"/>
        <v>17.250720000000001</v>
      </c>
      <c r="BC141" s="266">
        <f t="shared" si="1064"/>
        <v>11.833701599999999</v>
      </c>
      <c r="BD141" s="74">
        <f t="shared" si="1067"/>
        <v>0</v>
      </c>
      <c r="BE141" s="515">
        <f t="shared" si="1088"/>
        <v>0</v>
      </c>
      <c r="BF141" s="515">
        <f t="shared" si="1089"/>
        <v>13.110252084675711</v>
      </c>
      <c r="BG141" s="515">
        <f t="shared" si="1090"/>
        <v>26.03941175511374</v>
      </c>
      <c r="BH141" s="515">
        <f t="shared" si="1091"/>
        <v>38.789980447768748</v>
      </c>
      <c r="BI141" s="515">
        <f t="shared" si="1092"/>
        <v>50.905790346926885</v>
      </c>
      <c r="BJ141" s="515">
        <f t="shared" si="1093"/>
        <v>67.536413181958252</v>
      </c>
      <c r="BK141" s="515">
        <f t="shared" si="1094"/>
        <v>84.042020537527193</v>
      </c>
      <c r="BL141" s="515">
        <f t="shared" si="1095"/>
        <v>100.42355217820297</v>
      </c>
      <c r="BM141" s="515">
        <f t="shared" si="1096"/>
        <v>116.6819408041701</v>
      </c>
      <c r="BN141" s="515">
        <f t="shared" si="1097"/>
        <v>139.4676201187572</v>
      </c>
      <c r="BO141" s="515">
        <f t="shared" si="1098"/>
        <v>156.39126495123989</v>
      </c>
      <c r="BP141" s="515">
        <f t="shared" si="1099"/>
        <v>173.26574807397887</v>
      </c>
      <c r="BQ141" s="515">
        <f t="shared" si="1100"/>
        <v>190.09121229744602</v>
      </c>
      <c r="BR141" s="515">
        <f t="shared" si="1101"/>
        <v>206.86780001726129</v>
      </c>
      <c r="BS141" s="515">
        <f t="shared" si="1102"/>
        <v>242.6734708697343</v>
      </c>
      <c r="BT141" s="515">
        <f t="shared" si="1103"/>
        <v>252.30717146964994</v>
      </c>
      <c r="BU141" s="515">
        <f t="shared" si="1104"/>
        <v>261.85195278745971</v>
      </c>
      <c r="BV141" s="515">
        <f t="shared" si="1105"/>
        <v>271.30863555021944</v>
      </c>
      <c r="BW141" s="516">
        <f t="shared" si="1106"/>
        <v>280.67803290965503</v>
      </c>
      <c r="BX141" s="515">
        <v>0</v>
      </c>
      <c r="BY141" s="515">
        <f t="shared" si="1107"/>
        <v>0</v>
      </c>
      <c r="BZ141" s="515">
        <f t="shared" si="1108"/>
        <v>12.431158423888803</v>
      </c>
      <c r="CA141" s="515">
        <f t="shared" si="1109"/>
        <v>24.675011510070647</v>
      </c>
      <c r="CB141" s="515">
        <f t="shared" si="1110"/>
        <v>36.734381464516787</v>
      </c>
      <c r="CC141" s="515">
        <f t="shared" si="1111"/>
        <v>50.110882210364409</v>
      </c>
      <c r="CD141" s="515">
        <f t="shared" si="1112"/>
        <v>66.640345454702427</v>
      </c>
      <c r="CE141" s="515">
        <f t="shared" si="1113"/>
        <v>83.078397459448198</v>
      </c>
      <c r="CF141" s="515">
        <f t="shared" si="1114"/>
        <v>99.425543747049758</v>
      </c>
      <c r="CG141" s="515">
        <f t="shared" si="1115"/>
        <v>115.68228704431482</v>
      </c>
      <c r="CH141" s="515">
        <f t="shared" si="1116"/>
        <v>139.45782254381325</v>
      </c>
      <c r="CI141" s="515">
        <f t="shared" si="1117"/>
        <v>156.38579872028697</v>
      </c>
      <c r="CJ141" s="515">
        <f t="shared" si="1118"/>
        <v>173.27688076967684</v>
      </c>
      <c r="CK141" s="515">
        <f t="shared" si="1119"/>
        <v>190.13114910186755</v>
      </c>
      <c r="CL141" s="515">
        <f t="shared" si="1120"/>
        <v>206.94868395149243</v>
      </c>
      <c r="CM141" s="515">
        <f t="shared" si="1121"/>
        <v>242.32845894804512</v>
      </c>
      <c r="CN141" s="515">
        <f t="shared" si="1122"/>
        <v>252.6771231539762</v>
      </c>
      <c r="CO141" s="515">
        <f t="shared" si="1123"/>
        <v>262.96388023529704</v>
      </c>
      <c r="CP141" s="515">
        <f t="shared" si="1124"/>
        <v>273.18910052889379</v>
      </c>
      <c r="CQ141" s="516">
        <f t="shared" si="1125"/>
        <v>283.35315215624667</v>
      </c>
      <c r="CR141" s="515">
        <f t="shared" si="1126"/>
        <v>0</v>
      </c>
      <c r="CS141" s="515">
        <f t="shared" si="1127"/>
        <v>6.600714</v>
      </c>
      <c r="CT141" s="515">
        <f t="shared" si="1128"/>
        <v>19.710966084675711</v>
      </c>
      <c r="CU141" s="515">
        <f t="shared" si="1129"/>
        <v>32.640125755113743</v>
      </c>
      <c r="CV141" s="515">
        <f t="shared" si="1130"/>
        <v>45.390694447768752</v>
      </c>
      <c r="CW141" s="515">
        <f t="shared" si="1131"/>
        <v>59.444529546926887</v>
      </c>
      <c r="CX141" s="515">
        <f t="shared" si="1132"/>
        <v>76.075152381958247</v>
      </c>
      <c r="CY141" s="515">
        <f t="shared" si="1133"/>
        <v>92.580759737527188</v>
      </c>
      <c r="CZ141" s="515">
        <f t="shared" si="1134"/>
        <v>108.96229137820296</v>
      </c>
      <c r="DA141" s="515">
        <f t="shared" si="1135"/>
        <v>125.22068000417009</v>
      </c>
      <c r="DB141" s="515">
        <f t="shared" si="1136"/>
        <v>148.1446161187572</v>
      </c>
      <c r="DC141" s="515">
        <f t="shared" si="1137"/>
        <v>165.06826095123989</v>
      </c>
      <c r="DD141" s="515">
        <f t="shared" si="1138"/>
        <v>181.94274407397887</v>
      </c>
      <c r="DE141" s="515">
        <f t="shared" si="1139"/>
        <v>198.76820829744602</v>
      </c>
      <c r="DF141" s="515">
        <f t="shared" si="1140"/>
        <v>215.54479601726129</v>
      </c>
      <c r="DG141" s="515">
        <f t="shared" si="1141"/>
        <v>248.63778746973429</v>
      </c>
      <c r="DH141" s="515">
        <f t="shared" si="1142"/>
        <v>258.27148806964993</v>
      </c>
      <c r="DI141" s="515">
        <f t="shared" si="1143"/>
        <v>267.81626938745973</v>
      </c>
      <c r="DJ141" s="515">
        <f t="shared" si="1144"/>
        <v>277.27295215021945</v>
      </c>
      <c r="DK141" s="516">
        <f t="shared" si="1145"/>
        <v>286.64234950965505</v>
      </c>
      <c r="DL141" s="515">
        <f t="shared" si="1146"/>
        <v>0</v>
      </c>
      <c r="DM141" s="515">
        <f t="shared" si="1147"/>
        <v>6.2627610000000002</v>
      </c>
      <c r="DN141" s="515">
        <f t="shared" si="1148"/>
        <v>18.693919423888804</v>
      </c>
      <c r="DO141" s="515">
        <f t="shared" si="1149"/>
        <v>30.937772510070648</v>
      </c>
      <c r="DP141" s="515">
        <f t="shared" si="1150"/>
        <v>42.997142464516784</v>
      </c>
      <c r="DQ141" s="515">
        <f t="shared" si="1151"/>
        <v>58.537475810364413</v>
      </c>
      <c r="DR141" s="515">
        <f t="shared" si="1152"/>
        <v>75.066939054702431</v>
      </c>
      <c r="DS141" s="515">
        <f t="shared" si="1153"/>
        <v>91.504991059448201</v>
      </c>
      <c r="DT141" s="515">
        <f t="shared" si="1154"/>
        <v>107.85213734704976</v>
      </c>
      <c r="DU141" s="515">
        <f t="shared" si="1155"/>
        <v>124.10888064431482</v>
      </c>
      <c r="DV141" s="515">
        <f t="shared" si="1156"/>
        <v>148.08318254381325</v>
      </c>
      <c r="DW141" s="515">
        <f t="shared" si="1157"/>
        <v>165.01115872028697</v>
      </c>
      <c r="DX141" s="515">
        <f t="shared" si="1158"/>
        <v>181.90224076967684</v>
      </c>
      <c r="DY141" s="515">
        <f t="shared" si="1159"/>
        <v>198.75650910186755</v>
      </c>
      <c r="DZ141" s="515">
        <f t="shared" si="1160"/>
        <v>215.57404395149243</v>
      </c>
      <c r="EA141" s="515">
        <f t="shared" si="1161"/>
        <v>248.24530974804512</v>
      </c>
      <c r="EB141" s="515">
        <f t="shared" si="1162"/>
        <v>258.59397395397622</v>
      </c>
      <c r="EC141" s="515">
        <f t="shared" si="1163"/>
        <v>268.88073103529706</v>
      </c>
      <c r="ED141" s="515">
        <f t="shared" si="1164"/>
        <v>279.10595132889381</v>
      </c>
      <c r="EE141" s="516">
        <f t="shared" si="1165"/>
        <v>289.27000295624669</v>
      </c>
      <c r="EF141" s="276">
        <f t="shared" si="1166"/>
        <v>0</v>
      </c>
      <c r="EG141" s="276">
        <f t="shared" si="1167"/>
        <v>9.1175915324288259E-2</v>
      </c>
      <c r="EH141" s="276">
        <f t="shared" si="1168"/>
        <v>0.27226832956197017</v>
      </c>
      <c r="EI141" s="276">
        <f t="shared" si="1169"/>
        <v>0.45085930734498891</v>
      </c>
      <c r="EJ141" s="276">
        <f t="shared" si="1170"/>
        <v>0.62698340111091089</v>
      </c>
      <c r="EK141" s="276">
        <f t="shared" si="1171"/>
        <v>0.44685556496862661</v>
      </c>
      <c r="EL141" s="276">
        <f t="shared" si="1172"/>
        <v>0.57187104443106385</v>
      </c>
      <c r="EM141" s="276">
        <f t="shared" si="1173"/>
        <v>0.69594675932423311</v>
      </c>
      <c r="EN141" s="276">
        <f t="shared" si="1174"/>
        <v>0.81908977403287653</v>
      </c>
      <c r="EO141" s="276">
        <f t="shared" si="1175"/>
        <v>0.94130709983744465</v>
      </c>
      <c r="EP141" s="276">
        <f t="shared" si="1176"/>
        <v>0.43034716751730134</v>
      </c>
      <c r="EQ141" s="276">
        <f t="shared" si="1177"/>
        <v>0.47950887726103875</v>
      </c>
      <c r="ER141" s="276">
        <f t="shared" si="1178"/>
        <v>0.52852777653286831</v>
      </c>
      <c r="ES141" s="276">
        <f t="shared" si="1179"/>
        <v>0.57740428018473478</v>
      </c>
      <c r="ET141" s="276">
        <f t="shared" si="1180"/>
        <v>0.6261388018634737</v>
      </c>
      <c r="EU141" s="276">
        <f t="shared" si="1181"/>
        <v>2.2949326000843611</v>
      </c>
      <c r="EV141" s="276">
        <f t="shared" si="1182"/>
        <v>2.3838518821902235</v>
      </c>
      <c r="EW141" s="276">
        <f t="shared" si="1183"/>
        <v>2.4719504372402445</v>
      </c>
      <c r="EX141" s="276">
        <f t="shared" si="1184"/>
        <v>2.5592358405643667</v>
      </c>
      <c r="EY141" s="277">
        <f t="shared" si="1185"/>
        <v>2.6457155975720599</v>
      </c>
      <c r="EZ141" s="276">
        <f t="shared" si="1186"/>
        <v>0</v>
      </c>
      <c r="FA141" s="276">
        <f t="shared" si="1187"/>
        <v>9.4363576111197237E-2</v>
      </c>
      <c r="FB141" s="276">
        <f t="shared" si="1188"/>
        <v>0.28166891381815773</v>
      </c>
      <c r="FC141" s="276">
        <f t="shared" si="1189"/>
        <v>0.46615204555386308</v>
      </c>
      <c r="FD141" s="276">
        <f t="shared" si="1190"/>
        <v>0.64785549464755565</v>
      </c>
      <c r="FE141" s="276">
        <f t="shared" si="1191"/>
        <v>0.32372395566197398</v>
      </c>
      <c r="FF141" s="276">
        <f t="shared" si="1192"/>
        <v>0.41513519525421633</v>
      </c>
      <c r="FG141" s="276">
        <f t="shared" si="1193"/>
        <v>0.50604091239843518</v>
      </c>
      <c r="FH141" s="276">
        <f t="shared" si="1194"/>
        <v>0.59644390273493275</v>
      </c>
      <c r="FI141" s="276">
        <f t="shared" si="1195"/>
        <v>0.68634694644356042</v>
      </c>
      <c r="FJ141" s="276">
        <f t="shared" si="1196"/>
        <v>0.32274382352626724</v>
      </c>
      <c r="FK141" s="276">
        <f t="shared" si="1197"/>
        <v>0.3596379506101462</v>
      </c>
      <c r="FL141" s="276">
        <f t="shared" si="1198"/>
        <v>0.39645166780928226</v>
      </c>
      <c r="FM141" s="276">
        <f t="shared" si="1199"/>
        <v>0.43318515037513339</v>
      </c>
      <c r="FN141" s="276">
        <f t="shared" si="1200"/>
        <v>0.46983857317720124</v>
      </c>
      <c r="FO141" s="276">
        <f t="shared" si="1201"/>
        <v>1.4850373940689416</v>
      </c>
      <c r="FP141" s="276">
        <f t="shared" si="1202"/>
        <v>1.5469445186791437</v>
      </c>
      <c r="FQ141" s="276">
        <f t="shared" si="1203"/>
        <v>1.6084813064032277</v>
      </c>
      <c r="FR141" s="276">
        <f t="shared" si="1204"/>
        <v>1.6696499726470955</v>
      </c>
      <c r="FS141" s="277">
        <f t="shared" si="1205"/>
        <v>1.730452719563788</v>
      </c>
      <c r="FT141" s="74">
        <f>SUM($EF141:EF141)</f>
        <v>0</v>
      </c>
      <c r="FU141" s="276">
        <f>SUM($EF141:EG141)</f>
        <v>9.1175915324288259E-2</v>
      </c>
      <c r="FV141" s="276">
        <f>SUM($EF141:EH141)</f>
        <v>0.36344424488625843</v>
      </c>
      <c r="FW141" s="276">
        <f>SUM($EF141:EI141)</f>
        <v>0.8143035522312474</v>
      </c>
      <c r="FX141" s="276">
        <f>SUM($EF141:EJ141)</f>
        <v>1.4412869533421584</v>
      </c>
      <c r="FY141" s="276">
        <f>SUM($EF141:EK141)</f>
        <v>1.8881425183107849</v>
      </c>
      <c r="FZ141" s="276">
        <f>SUM($EF141:EL141)</f>
        <v>2.4600135627418487</v>
      </c>
      <c r="GA141" s="276">
        <f>SUM($EF141:EM141)</f>
        <v>3.1559603220660817</v>
      </c>
      <c r="GB141" s="276">
        <f>SUM($EF141:EN141)</f>
        <v>3.9750500960989581</v>
      </c>
      <c r="GC141" s="276">
        <f>SUM($EF141:EO141)</f>
        <v>4.9163571959364027</v>
      </c>
      <c r="GD141" s="276">
        <f>SUM($EF141:EP141)</f>
        <v>5.3467043634537044</v>
      </c>
      <c r="GE141" s="276">
        <f>SUM($EF141:EQ141)</f>
        <v>5.8262132407147433</v>
      </c>
      <c r="GF141" s="276">
        <f>SUM($EF141:ER141)</f>
        <v>6.354741017247612</v>
      </c>
      <c r="GG141" s="276">
        <f>SUM($EF141:ES141)</f>
        <v>6.9321452974323465</v>
      </c>
      <c r="GH141" s="276">
        <f>SUM($EF141:ET141)</f>
        <v>7.55828409929582</v>
      </c>
      <c r="GI141" s="276">
        <f>SUM($EF141:EU141)</f>
        <v>9.8532166993801802</v>
      </c>
      <c r="GJ141" s="276">
        <f>SUM($EF141:EV141)</f>
        <v>12.237068581570403</v>
      </c>
      <c r="GK141" s="276">
        <f>SUM($EF141:EW141)</f>
        <v>14.709019018810647</v>
      </c>
      <c r="GL141" s="276">
        <f>SUM($EF141:EX141)</f>
        <v>17.268254859375013</v>
      </c>
      <c r="GM141" s="276">
        <f>SUM($EF141:EY141)</f>
        <v>19.913970456947073</v>
      </c>
      <c r="GN141" s="74">
        <f>SUM($EZ141:EZ141)</f>
        <v>0</v>
      </c>
      <c r="GO141" s="276">
        <f>SUM($EZ141:FA141)</f>
        <v>9.4363576111197237E-2</v>
      </c>
      <c r="GP141" s="276">
        <f>SUM($EZ141:FB141)</f>
        <v>0.37603248992935495</v>
      </c>
      <c r="GQ141" s="276">
        <f>SUM($EZ141:FC141)</f>
        <v>0.84218453548321803</v>
      </c>
      <c r="GR141" s="276">
        <f>SUM($EZ141:FD141)</f>
        <v>1.4900400301307737</v>
      </c>
      <c r="GS141" s="276">
        <f>SUM($EZ141:FE141)</f>
        <v>1.8137639857927477</v>
      </c>
      <c r="GT141" s="276">
        <f>SUM($EZ141:FF141)</f>
        <v>2.2288991810469638</v>
      </c>
      <c r="GU141" s="276">
        <f>SUM($EZ141:FG141)</f>
        <v>2.7349400934453989</v>
      </c>
      <c r="GV141" s="276">
        <f>SUM($EZ141:FH141)</f>
        <v>3.3313839961803318</v>
      </c>
      <c r="GW141" s="276">
        <f>SUM($EZ141:FI141)</f>
        <v>4.0177309426238921</v>
      </c>
      <c r="GX141" s="276">
        <f>SUM($EZ141:FJ141)</f>
        <v>4.3404747661501597</v>
      </c>
      <c r="GY141" s="276">
        <f>SUM($EZ141:FK141)</f>
        <v>4.7001127167603061</v>
      </c>
      <c r="GZ141" s="276">
        <f>SUM($EZ141:FL141)</f>
        <v>5.0965643845695885</v>
      </c>
      <c r="HA141" s="276">
        <f>SUM($EZ141:FM141)</f>
        <v>5.5297495349447221</v>
      </c>
      <c r="HB141" s="276">
        <f>SUM($EZ141:FN141)</f>
        <v>5.9995881081219231</v>
      </c>
      <c r="HC141" s="276">
        <f>SUM($EZ141:FO141)</f>
        <v>7.4846255021908643</v>
      </c>
      <c r="HD141" s="276">
        <f>SUM($EZ141:FP141)</f>
        <v>9.0315700208700083</v>
      </c>
      <c r="HE141" s="276">
        <f>SUM($EZ141:FQ141)</f>
        <v>10.640051327273236</v>
      </c>
      <c r="HF141" s="276">
        <f>SUM($EZ141:FR141)</f>
        <v>12.309701299920331</v>
      </c>
      <c r="HG141" s="277">
        <f>SUM($EZ141:FS141)</f>
        <v>14.040154019484119</v>
      </c>
      <c r="HH141" s="74">
        <f t="shared" si="644"/>
        <v>0</v>
      </c>
      <c r="HI141" s="276">
        <f t="shared" si="1206"/>
        <v>13.110252084675711</v>
      </c>
      <c r="HJ141" s="276">
        <f t="shared" si="1207"/>
        <v>26.03941175511374</v>
      </c>
      <c r="HK141" s="276">
        <f t="shared" si="1208"/>
        <v>38.789980447768748</v>
      </c>
      <c r="HL141" s="276">
        <f t="shared" si="1209"/>
        <v>51.364425046657836</v>
      </c>
      <c r="HM141" s="276">
        <f t="shared" si="1210"/>
        <v>67.536413181958252</v>
      </c>
      <c r="HN141" s="276">
        <f t="shared" si="1211"/>
        <v>84.042020537527193</v>
      </c>
      <c r="HO141" s="276">
        <f t="shared" si="1212"/>
        <v>100.42355217820297</v>
      </c>
      <c r="HP141" s="276">
        <f t="shared" si="1213"/>
        <v>116.6819408041701</v>
      </c>
      <c r="HQ141" s="276">
        <f t="shared" si="1214"/>
        <v>132.81811210433264</v>
      </c>
      <c r="HR141" s="276">
        <f t="shared" si="1215"/>
        <v>156.39126495123989</v>
      </c>
      <c r="HS141" s="276">
        <f t="shared" si="1216"/>
        <v>173.26574807397887</v>
      </c>
      <c r="HT141" s="276">
        <f t="shared" si="1217"/>
        <v>190.09121229744602</v>
      </c>
      <c r="HU141" s="276">
        <f t="shared" si="1218"/>
        <v>206.86780001726129</v>
      </c>
      <c r="HV141" s="276">
        <f t="shared" si="1219"/>
        <v>223.59565321539782</v>
      </c>
      <c r="HW141" s="276">
        <f t="shared" si="1220"/>
        <v>252.30717146964994</v>
      </c>
      <c r="HX141" s="276">
        <f t="shared" si="1221"/>
        <v>261.85195278745971</v>
      </c>
      <c r="HY141" s="276">
        <f t="shared" si="1222"/>
        <v>271.30863555021944</v>
      </c>
      <c r="HZ141" s="276">
        <f t="shared" si="1223"/>
        <v>280.67803290965503</v>
      </c>
      <c r="IA141" s="277">
        <f t="shared" si="1224"/>
        <v>289.96095051208295</v>
      </c>
      <c r="IB141" s="276">
        <f t="shared" si="1225"/>
        <v>0</v>
      </c>
      <c r="IC141" s="276">
        <f t="shared" si="1226"/>
        <v>12.431158423888803</v>
      </c>
      <c r="ID141" s="276">
        <f t="shared" si="1227"/>
        <v>24.675011510070647</v>
      </c>
      <c r="IE141" s="276">
        <f t="shared" si="1228"/>
        <v>36.734381464516787</v>
      </c>
      <c r="IF141" s="276">
        <f t="shared" si="1229"/>
        <v>48.612047969869231</v>
      </c>
      <c r="IG141" s="276">
        <f t="shared" si="1230"/>
        <v>66.640345454702427</v>
      </c>
      <c r="IH141" s="276">
        <f t="shared" si="1231"/>
        <v>83.078397459448198</v>
      </c>
      <c r="II141" s="276">
        <f t="shared" si="1232"/>
        <v>99.425543747049758</v>
      </c>
      <c r="IJ141" s="276">
        <f t="shared" si="1233"/>
        <v>115.68228704431482</v>
      </c>
      <c r="IK141" s="276">
        <f t="shared" si="1234"/>
        <v>131.84912729787126</v>
      </c>
      <c r="IL141" s="276">
        <f t="shared" si="1235"/>
        <v>156.38579872028697</v>
      </c>
      <c r="IM141" s="276">
        <f t="shared" si="1236"/>
        <v>173.27688076967684</v>
      </c>
      <c r="IN141" s="276">
        <f t="shared" si="1237"/>
        <v>190.13114910186755</v>
      </c>
      <c r="IO141" s="276">
        <f t="shared" si="1238"/>
        <v>206.94868395149243</v>
      </c>
      <c r="IP141" s="276">
        <f t="shared" si="1239"/>
        <v>223.72956537831521</v>
      </c>
      <c r="IQ141" s="276">
        <f t="shared" si="1240"/>
        <v>252.6771231539762</v>
      </c>
      <c r="IR141" s="276">
        <f t="shared" si="1241"/>
        <v>262.96388023529704</v>
      </c>
      <c r="IS141" s="276">
        <f t="shared" si="1242"/>
        <v>273.18910052889379</v>
      </c>
      <c r="IT141" s="276">
        <f t="shared" si="1243"/>
        <v>283.35315215624667</v>
      </c>
      <c r="IU141" s="277">
        <f t="shared" si="1244"/>
        <v>293.45640103668285</v>
      </c>
      <c r="IV141" s="74">
        <f t="shared" si="1068"/>
        <v>7.4568269410205303</v>
      </c>
      <c r="IW141" s="275">
        <f t="shared" si="1069"/>
        <v>33.440351980189618</v>
      </c>
      <c r="IX141" s="275">
        <f t="shared" si="1070"/>
        <v>62.796916951926924</v>
      </c>
      <c r="IY141" s="275">
        <f t="shared" si="1071"/>
        <v>84.89420922004696</v>
      </c>
      <c r="IZ141" s="275">
        <f t="shared" si="1072"/>
        <v>34.564698624379027</v>
      </c>
      <c r="JA141" s="275">
        <f t="shared" si="1073"/>
        <v>47.147076273296008</v>
      </c>
      <c r="JB141" s="74">
        <f t="shared" si="1074"/>
        <v>7.4439409881871841</v>
      </c>
      <c r="JC141" s="275">
        <f t="shared" si="1075"/>
        <v>33.536692530772164</v>
      </c>
      <c r="JD141" s="275">
        <f t="shared" si="1076"/>
        <v>63.185968342496189</v>
      </c>
      <c r="JE141" s="275">
        <f t="shared" si="1077"/>
        <v>86.064154381816678</v>
      </c>
      <c r="JF141" s="275">
        <f t="shared" si="1078"/>
        <v>34.722200620485182</v>
      </c>
      <c r="JG141" s="275">
        <f t="shared" si="1079"/>
        <v>47.557689060818056</v>
      </c>
      <c r="JH141" s="524">
        <f t="shared" si="1080"/>
        <v>1472.3153967453791</v>
      </c>
      <c r="JI141" s="525">
        <f t="shared" si="1081"/>
        <v>2804.7784001532718</v>
      </c>
      <c r="JJ141" s="524">
        <f t="shared" si="1082"/>
        <v>1462.2893603474322</v>
      </c>
      <c r="JK141" s="525">
        <f t="shared" si="1083"/>
        <v>2802.3650464142102</v>
      </c>
      <c r="JL141" s="524">
        <f t="shared" si="1084"/>
        <v>2934.6047570928113</v>
      </c>
      <c r="JM141" s="525">
        <f t="shared" si="1085"/>
        <v>5607.143446567482</v>
      </c>
      <c r="JN141" s="7">
        <f t="shared" si="1245"/>
        <v>13.557872207417743</v>
      </c>
      <c r="JO141" s="7">
        <f t="shared" si="1246"/>
        <v>33.95412447643119</v>
      </c>
    </row>
    <row r="142" spans="1:275" s="3" customFormat="1" ht="13.5" customHeight="1" x14ac:dyDescent="0.2">
      <c r="A142" s="3" t="str">
        <f>'2021 estimates'!B142</f>
        <v>Netherlands</v>
      </c>
      <c r="B142" s="3" t="str">
        <f>VLOOKUP(A142,'2021 estimates'!$B$4:$C$218,2)</f>
        <v>EUR</v>
      </c>
      <c r="C142" s="371" t="str">
        <f>VLOOKUP(A142,'2021 estimates'!$B$4:$F$218,4,FALSE)</f>
        <v>Europe &amp; Central Asia</v>
      </c>
      <c r="D142" s="695">
        <f>'2021 estimates'!Q142</f>
        <v>3.4545849081895099</v>
      </c>
      <c r="E142" s="4">
        <f>'2021 estimates'!R142</f>
        <v>2.0804180822962053</v>
      </c>
      <c r="F142" s="47">
        <f>1000*'2021 estimates'!G142/5</f>
        <v>87671.2</v>
      </c>
      <c r="G142" s="47">
        <f t="shared" si="1086"/>
        <v>87671.2</v>
      </c>
      <c r="H142" s="47">
        <f>1000*'2021 estimates'!H142/5</f>
        <v>91119.8</v>
      </c>
      <c r="I142" s="47">
        <f>1000*'2021 estimates'!I142/5</f>
        <v>95210.6</v>
      </c>
      <c r="J142" s="47">
        <f>1000*'2021 estimates'!J142/5</f>
        <v>103570.59999999999</v>
      </c>
      <c r="K142" s="47">
        <f>1000*'2021 estimates'!K142/5</f>
        <v>83363.600000000006</v>
      </c>
      <c r="L142" s="73">
        <f t="shared" si="1087"/>
        <v>83363.600000000006</v>
      </c>
      <c r="M142" s="47">
        <f>1000*'2021 estimates'!L142/5</f>
        <v>86409.600000000006</v>
      </c>
      <c r="N142" s="47">
        <f>1000*'2021 estimates'!M142/5</f>
        <v>90141.6</v>
      </c>
      <c r="O142" s="47">
        <f>1000*'2021 estimates'!N142/5</f>
        <v>98153.2</v>
      </c>
      <c r="P142" s="22">
        <v>0</v>
      </c>
      <c r="Q142" s="124">
        <f>IF('2021 estimates'!AD142&lt;&gt;"",'2021 estimates'!AD142*5/4,IF('2021 estimates'!AL142&lt;&gt;"",'2021 estimates'!AL142*15/14,'2021 estimates'!AN142*15/14))/100000</f>
        <v>1.5625E-4</v>
      </c>
      <c r="R142" s="124">
        <f>IF('2021 estimates'!AE142&lt;&gt;"",'2021 estimates'!AE142,IF('2021 estimates'!AL142&lt;&gt;"",'2021 estimates'!AL142*15/14,'2021 estimates'!AN142*15/14))/100000</f>
        <v>2.2100000000000001E-4</v>
      </c>
      <c r="S142" s="124">
        <f>IF('2021 estimates'!AF142&lt;&gt;"",'2021 estimates'!AF142,IF('2021 estimates'!AL142&lt;&gt;"",'2021 estimates'!AL142*15/14,'2021 estimates'!AN142*15/14))/100000</f>
        <v>2.7100000000000003E-4</v>
      </c>
      <c r="T142" s="124">
        <f>IF('2021 estimates'!AG142&lt;&gt;"",'2021 estimates'!AG142,'2021 estimates'!$AP142)/100000</f>
        <v>1.5625602473475677E-4</v>
      </c>
      <c r="U142" s="22">
        <v>0</v>
      </c>
      <c r="V142" s="124">
        <f>IF('2021 estimates'!AH142&lt;&gt;"",'2021 estimates'!AH142*5/4,IF('2021 estimates'!AM142&lt;&gt;"",'2021 estimates'!AM142*15/14,'2021 estimates'!AN142*15/14))/100000</f>
        <v>1.5375E-4</v>
      </c>
      <c r="W142" s="124">
        <f>IF('2021 estimates'!AI142&lt;&gt;"",'2021 estimates'!AI142,IF('2021 estimates'!AM142&lt;&gt;"",'2021 estimates'!AM142*15/14,'2021 estimates'!AN142*15/14))/100000</f>
        <v>2.5000000000000001E-4</v>
      </c>
      <c r="X142" s="124">
        <f>IF('2021 estimates'!AJ142&lt;&gt;"",'2021 estimates'!AJ142,IF('2021 estimates'!AM142&lt;&gt;"",'2021 estimates'!AM142*15/14,'2021 estimates'!AN142*15/14))/100000</f>
        <v>2.7999999999999998E-4</v>
      </c>
      <c r="Y142" s="124">
        <f>IF('2021 estimates'!AK142&lt;&gt;"",'2021 estimates'!AK142,'2021 estimates'!$AQ142)/100000</f>
        <v>1.653583174377523E-4</v>
      </c>
      <c r="Z142" s="81">
        <f>VLOOKUP($A142,'Mortality-WHO Global Health Obs'!$B$3:$Q$218,7,FALSE)</f>
        <v>3.0500000000000002E-3</v>
      </c>
      <c r="AA142" s="82">
        <f>VLOOKUP($A142,'Mortality-WHO Global Health Obs'!$B$3:$Q$218,9,FALSE)</f>
        <v>1.3999999999999999E-4</v>
      </c>
      <c r="AB142" s="82">
        <f>VLOOKUP($A142,'Mortality-WHO Global Health Obs'!$B$3:$Q$218,11,FALSE)</f>
        <v>5.0000000000000002E-5</v>
      </c>
      <c r="AC142" s="82">
        <f>VLOOKUP($A142,'Mortality-WHO Global Health Obs'!$B$3:$Q$218,13,FALSE)</f>
        <v>8.0000000000000007E-5</v>
      </c>
      <c r="AD142" s="82">
        <f>VLOOKUP($A142,'Mortality-WHO Global Health Obs'!$B$3:$Q$218,15,FALSE)</f>
        <v>2.2000000000000001E-4</v>
      </c>
      <c r="AE142" s="81">
        <f>VLOOKUP($A142,'Mortality-WHO Global Health Obs'!$B$3:$Q$218,8,FALSE)</f>
        <v>2.6099999999999999E-3</v>
      </c>
      <c r="AF142" s="82">
        <f>VLOOKUP($A142,'Mortality-WHO Global Health Obs'!$B$3:$Q$218,10,FALSE)</f>
        <v>1.2999999999999999E-4</v>
      </c>
      <c r="AG142" s="82">
        <f>VLOOKUP($A142,'Mortality-WHO Global Health Obs'!$B$3:$Q$218,12,FALSE)</f>
        <v>6.9999999999999994E-5</v>
      </c>
      <c r="AH142" s="82">
        <f>VLOOKUP($A142,'Mortality-WHO Global Health Obs'!$B$3:$Q$218,14,FALSE)</f>
        <v>6.9999999999999994E-5</v>
      </c>
      <c r="AI142" s="82">
        <f>VLOOKUP($A142,'Mortality-WHO Global Health Obs'!$B$3:$Q$218,16,FALSE)</f>
        <v>1.3999999999999999E-4</v>
      </c>
      <c r="AJ142" s="81">
        <f t="shared" si="849"/>
        <v>6.3452751510034268E-3</v>
      </c>
      <c r="AK142" s="82">
        <f t="shared" si="849"/>
        <v>2.9125853152146873E-4</v>
      </c>
      <c r="AL142" s="82">
        <f t="shared" si="849"/>
        <v>1.0402090411481026E-4</v>
      </c>
      <c r="AM142" s="82">
        <f t="shared" si="849"/>
        <v>1.6643344658369644E-4</v>
      </c>
      <c r="AN142" s="82">
        <f t="shared" si="849"/>
        <v>4.576919781051652E-4</v>
      </c>
      <c r="AO142" s="81">
        <f t="shared" si="848"/>
        <v>5.4298911947930958E-3</v>
      </c>
      <c r="AP142" s="82">
        <f t="shared" si="848"/>
        <v>2.7045435069850669E-4</v>
      </c>
      <c r="AQ142" s="82">
        <f t="shared" si="848"/>
        <v>1.4562926576073437E-4</v>
      </c>
      <c r="AR142" s="82">
        <f t="shared" si="848"/>
        <v>1.4562926576073437E-4</v>
      </c>
      <c r="AS142" s="82">
        <f t="shared" si="848"/>
        <v>2.9125853152146873E-4</v>
      </c>
      <c r="AT142" s="272">
        <f t="shared" si="1065"/>
        <v>0</v>
      </c>
      <c r="AU142" s="266">
        <f t="shared" si="1057"/>
        <v>13.698625</v>
      </c>
      <c r="AV142" s="266">
        <f t="shared" si="1058"/>
        <v>20.137475800000001</v>
      </c>
      <c r="AW142" s="266">
        <f t="shared" si="1059"/>
        <v>25.802072600000002</v>
      </c>
      <c r="AX142" s="266">
        <f t="shared" si="1060"/>
        <v>16.183530235393597</v>
      </c>
      <c r="AY142" s="272">
        <f t="shared" si="1066"/>
        <v>0</v>
      </c>
      <c r="AZ142" s="266">
        <f t="shared" si="1061"/>
        <v>12.8171535</v>
      </c>
      <c r="BA142" s="266">
        <f t="shared" si="1062"/>
        <v>21.602400000000003</v>
      </c>
      <c r="BB142" s="266">
        <f t="shared" si="1063"/>
        <v>25.239647999999999</v>
      </c>
      <c r="BC142" s="266">
        <f t="shared" si="1064"/>
        <v>16.230448003131187</v>
      </c>
      <c r="BD142" s="74">
        <f t="shared" si="1067"/>
        <v>0</v>
      </c>
      <c r="BE142" s="515">
        <f t="shared" si="1088"/>
        <v>0</v>
      </c>
      <c r="BF142" s="515">
        <f t="shared" si="1089"/>
        <v>13.696630369789952</v>
      </c>
      <c r="BG142" s="515">
        <f t="shared" si="1090"/>
        <v>27.389272060028276</v>
      </c>
      <c r="BH142" s="515">
        <f t="shared" si="1091"/>
        <v>41.077926232282756</v>
      </c>
      <c r="BI142" s="515">
        <f t="shared" si="1092"/>
        <v>56.916714007737653</v>
      </c>
      <c r="BJ142" s="515">
        <f t="shared" si="1093"/>
        <v>77.047222282858073</v>
      </c>
      <c r="BK142" s="515">
        <f t="shared" si="1094"/>
        <v>97.175636673213205</v>
      </c>
      <c r="BL142" s="515">
        <f t="shared" si="1095"/>
        <v>117.30195739659951</v>
      </c>
      <c r="BM142" s="515">
        <f t="shared" si="1096"/>
        <v>137.42618467079078</v>
      </c>
      <c r="BN142" s="515">
        <f t="shared" si="1097"/>
        <v>164.621409986712</v>
      </c>
      <c r="BO142" s="515">
        <f t="shared" si="1098"/>
        <v>190.39393937268818</v>
      </c>
      <c r="BP142" s="515">
        <f t="shared" si="1099"/>
        <v>216.1621797047024</v>
      </c>
      <c r="BQ142" s="515">
        <f t="shared" si="1100"/>
        <v>241.92613169653728</v>
      </c>
      <c r="BR142" s="515">
        <f t="shared" si="1101"/>
        <v>267.68579606185665</v>
      </c>
      <c r="BS142" s="515">
        <f t="shared" si="1102"/>
        <v>319.20687828424968</v>
      </c>
      <c r="BT142" s="515">
        <f t="shared" si="1103"/>
        <v>335.24064083246247</v>
      </c>
      <c r="BU142" s="515">
        <f t="shared" si="1104"/>
        <v>351.26706653531386</v>
      </c>
      <c r="BV142" s="515">
        <f t="shared" si="1105"/>
        <v>367.28615875005067</v>
      </c>
      <c r="BW142" s="516">
        <f t="shared" si="1106"/>
        <v>383.29792083238368</v>
      </c>
      <c r="BX142" s="515">
        <v>0</v>
      </c>
      <c r="BY142" s="515">
        <f t="shared" si="1107"/>
        <v>0</v>
      </c>
      <c r="BZ142" s="515">
        <f t="shared" si="1108"/>
        <v>12.815420506894503</v>
      </c>
      <c r="CA142" s="515">
        <f t="shared" si="1109"/>
        <v>25.62737549621016</v>
      </c>
      <c r="CB142" s="515">
        <f t="shared" si="1110"/>
        <v>38.435865905084547</v>
      </c>
      <c r="CC142" s="515">
        <f t="shared" si="1111"/>
        <v>53.113169768248405</v>
      </c>
      <c r="CD142" s="515">
        <f t="shared" si="1112"/>
        <v>74.706262643218835</v>
      </c>
      <c r="CE142" s="515">
        <f t="shared" si="1113"/>
        <v>96.296211160889158</v>
      </c>
      <c r="CF142" s="515">
        <f t="shared" si="1114"/>
        <v>117.88301577913649</v>
      </c>
      <c r="CG142" s="515">
        <f t="shared" si="1115"/>
        <v>139.46667695577122</v>
      </c>
      <c r="CH142" s="515">
        <f t="shared" si="1116"/>
        <v>168.00276643106062</v>
      </c>
      <c r="CI142" s="515">
        <f t="shared" si="1117"/>
        <v>193.21611241105475</v>
      </c>
      <c r="CJ142" s="515">
        <f t="shared" si="1118"/>
        <v>218.42578685733429</v>
      </c>
      <c r="CK142" s="515">
        <f t="shared" si="1119"/>
        <v>243.6317903045431</v>
      </c>
      <c r="CL142" s="515">
        <f t="shared" si="1120"/>
        <v>268.83412328724717</v>
      </c>
      <c r="CM142" s="515">
        <f t="shared" si="1121"/>
        <v>320.16581560767571</v>
      </c>
      <c r="CN142" s="515">
        <f t="shared" si="1122"/>
        <v>336.30066288022402</v>
      </c>
      <c r="CO142" s="515">
        <f t="shared" si="1123"/>
        <v>352.43081142515484</v>
      </c>
      <c r="CP142" s="515">
        <f t="shared" si="1124"/>
        <v>368.55626261081346</v>
      </c>
      <c r="CQ142" s="516">
        <f t="shared" si="1125"/>
        <v>384.67701780514659</v>
      </c>
      <c r="CR142" s="515">
        <f t="shared" si="1126"/>
        <v>0</v>
      </c>
      <c r="CS142" s="515">
        <f t="shared" si="1127"/>
        <v>6.8493124999999999</v>
      </c>
      <c r="CT142" s="515">
        <f t="shared" si="1128"/>
        <v>20.545942869789954</v>
      </c>
      <c r="CU142" s="515">
        <f t="shared" si="1129"/>
        <v>34.238584560028272</v>
      </c>
      <c r="CV142" s="515">
        <f t="shared" si="1130"/>
        <v>47.92723873228276</v>
      </c>
      <c r="CW142" s="515">
        <f t="shared" si="1131"/>
        <v>66.985451907737655</v>
      </c>
      <c r="CX142" s="515">
        <f t="shared" si="1132"/>
        <v>87.115960182858075</v>
      </c>
      <c r="CY142" s="515">
        <f t="shared" si="1133"/>
        <v>107.24437457321321</v>
      </c>
      <c r="CZ142" s="515">
        <f t="shared" si="1134"/>
        <v>127.37069529659951</v>
      </c>
      <c r="DA142" s="515">
        <f t="shared" si="1135"/>
        <v>147.49492257079078</v>
      </c>
      <c r="DB142" s="515">
        <f t="shared" si="1136"/>
        <v>177.52244628671201</v>
      </c>
      <c r="DC142" s="515">
        <f t="shared" si="1137"/>
        <v>203.29497567268817</v>
      </c>
      <c r="DD142" s="515">
        <f t="shared" si="1138"/>
        <v>229.06321600470238</v>
      </c>
      <c r="DE142" s="515">
        <f t="shared" si="1139"/>
        <v>254.8271679965373</v>
      </c>
      <c r="DF142" s="515">
        <f t="shared" si="1140"/>
        <v>280.58683236185664</v>
      </c>
      <c r="DG142" s="515">
        <f t="shared" si="1141"/>
        <v>327.29864340194649</v>
      </c>
      <c r="DH142" s="515">
        <f t="shared" si="1142"/>
        <v>343.33240595015928</v>
      </c>
      <c r="DI142" s="515">
        <f t="shared" si="1143"/>
        <v>359.35883165301067</v>
      </c>
      <c r="DJ142" s="515">
        <f t="shared" si="1144"/>
        <v>375.37792386774748</v>
      </c>
      <c r="DK142" s="516">
        <f t="shared" si="1145"/>
        <v>391.38968595008049</v>
      </c>
      <c r="DL142" s="515">
        <f t="shared" si="1146"/>
        <v>0</v>
      </c>
      <c r="DM142" s="515">
        <f t="shared" si="1147"/>
        <v>6.4085767499999999</v>
      </c>
      <c r="DN142" s="515">
        <f t="shared" si="1148"/>
        <v>19.223997256894503</v>
      </c>
      <c r="DO142" s="515">
        <f t="shared" si="1149"/>
        <v>32.035952246210158</v>
      </c>
      <c r="DP142" s="515">
        <f t="shared" si="1150"/>
        <v>44.844442655084549</v>
      </c>
      <c r="DQ142" s="515">
        <f t="shared" si="1151"/>
        <v>63.914369768248406</v>
      </c>
      <c r="DR142" s="515">
        <f t="shared" si="1152"/>
        <v>85.507462643218844</v>
      </c>
      <c r="DS142" s="515">
        <f t="shared" si="1153"/>
        <v>107.09741116088915</v>
      </c>
      <c r="DT142" s="515">
        <f t="shared" si="1154"/>
        <v>128.68421577913648</v>
      </c>
      <c r="DU142" s="515">
        <f t="shared" si="1155"/>
        <v>150.26787695577121</v>
      </c>
      <c r="DV142" s="515">
        <f t="shared" si="1156"/>
        <v>180.62259043106062</v>
      </c>
      <c r="DW142" s="515">
        <f t="shared" si="1157"/>
        <v>205.83593641105475</v>
      </c>
      <c r="DX142" s="515">
        <f t="shared" si="1158"/>
        <v>231.04561085733428</v>
      </c>
      <c r="DY142" s="515">
        <f t="shared" si="1159"/>
        <v>256.25161430454312</v>
      </c>
      <c r="DZ142" s="515">
        <f t="shared" si="1160"/>
        <v>281.45394728724716</v>
      </c>
      <c r="EA142" s="515">
        <f t="shared" si="1161"/>
        <v>328.2810396092413</v>
      </c>
      <c r="EB142" s="515">
        <f t="shared" si="1162"/>
        <v>344.41588688178962</v>
      </c>
      <c r="EC142" s="515">
        <f t="shared" si="1163"/>
        <v>360.54603542672044</v>
      </c>
      <c r="ED142" s="515">
        <f t="shared" si="1164"/>
        <v>376.67148661237906</v>
      </c>
      <c r="EE142" s="516">
        <f t="shared" si="1165"/>
        <v>392.79224180671218</v>
      </c>
      <c r="EF142" s="276">
        <f t="shared" si="1166"/>
        <v>0</v>
      </c>
      <c r="EG142" s="276">
        <f t="shared" si="1167"/>
        <v>1.9946302100479043E-3</v>
      </c>
      <c r="EH142" s="276">
        <f t="shared" si="1168"/>
        <v>5.9833097616733616E-3</v>
      </c>
      <c r="EI142" s="276">
        <f t="shared" si="1169"/>
        <v>9.9708277455163741E-3</v>
      </c>
      <c r="EJ142" s="276">
        <f t="shared" si="1170"/>
        <v>1.3957184499844212E-2</v>
      </c>
      <c r="EK142" s="276">
        <f t="shared" si="1171"/>
        <v>6.9675248795838191E-3</v>
      </c>
      <c r="EL142" s="276">
        <f t="shared" si="1172"/>
        <v>9.0614096448722019E-3</v>
      </c>
      <c r="EM142" s="276">
        <f t="shared" si="1173"/>
        <v>1.1155076613702075E-2</v>
      </c>
      <c r="EN142" s="276">
        <f t="shared" si="1174"/>
        <v>1.3248525808727644E-2</v>
      </c>
      <c r="EO142" s="276">
        <f t="shared" si="1175"/>
        <v>1.5341757252600762E-2</v>
      </c>
      <c r="EP142" s="276">
        <f t="shared" si="1176"/>
        <v>2.9543214023812613E-2</v>
      </c>
      <c r="EQ142" s="276">
        <f t="shared" si="1177"/>
        <v>3.3832267985784106E-2</v>
      </c>
      <c r="ER142" s="276">
        <f t="shared" si="1178"/>
        <v>3.812060816512243E-2</v>
      </c>
      <c r="ES142" s="276">
        <f t="shared" si="1179"/>
        <v>4.2408234680614998E-2</v>
      </c>
      <c r="ET142" s="276">
        <f t="shared" si="1180"/>
        <v>4.6695147651029452E-2</v>
      </c>
      <c r="EU142" s="276">
        <f t="shared" si="1181"/>
        <v>0.14976768718080369</v>
      </c>
      <c r="EV142" s="276">
        <f t="shared" si="1182"/>
        <v>0.15710453254225237</v>
      </c>
      <c r="EW142" s="276">
        <f t="shared" si="1183"/>
        <v>0.16443802065678564</v>
      </c>
      <c r="EX142" s="276">
        <f t="shared" si="1184"/>
        <v>0.17176815306063684</v>
      </c>
      <c r="EY142" s="277">
        <f t="shared" si="1185"/>
        <v>0.17909493128933646</v>
      </c>
      <c r="EZ142" s="276">
        <f t="shared" si="1186"/>
        <v>0</v>
      </c>
      <c r="FA142" s="276">
        <f t="shared" si="1187"/>
        <v>1.7329931054970724E-3</v>
      </c>
      <c r="FB142" s="276">
        <f t="shared" si="1188"/>
        <v>5.1985106843407637E-3</v>
      </c>
      <c r="FC142" s="276">
        <f t="shared" si="1189"/>
        <v>8.6630911256100115E-3</v>
      </c>
      <c r="FD142" s="276">
        <f t="shared" si="1190"/>
        <v>1.2126734682723486E-2</v>
      </c>
      <c r="FE142" s="276">
        <f t="shared" si="1191"/>
        <v>9.3071250295716692E-3</v>
      </c>
      <c r="FF142" s="276">
        <f t="shared" si="1192"/>
        <v>1.2451482329678248E-2</v>
      </c>
      <c r="FG142" s="276">
        <f t="shared" si="1193"/>
        <v>1.5595381752680881E-2</v>
      </c>
      <c r="FH142" s="276">
        <f t="shared" si="1194"/>
        <v>1.8738823365255026E-2</v>
      </c>
      <c r="FI142" s="276">
        <f t="shared" si="1195"/>
        <v>2.1881807234066422E-2</v>
      </c>
      <c r="FJ142" s="276">
        <f t="shared" si="1196"/>
        <v>2.6302020005869287E-2</v>
      </c>
      <c r="FK142" s="276">
        <f t="shared" si="1197"/>
        <v>2.997355372043985E-2</v>
      </c>
      <c r="FL142" s="276">
        <f t="shared" si="1198"/>
        <v>3.3644552791182183E-2</v>
      </c>
      <c r="FM142" s="276">
        <f t="shared" si="1199"/>
        <v>3.7315017295950409E-2</v>
      </c>
      <c r="FN142" s="276">
        <f t="shared" si="1200"/>
        <v>4.0984947312587297E-2</v>
      </c>
      <c r="FO142" s="276">
        <f t="shared" si="1201"/>
        <v>9.5600730582890675E-2</v>
      </c>
      <c r="FP142" s="276">
        <f t="shared" si="1202"/>
        <v>0.10029945820034628</v>
      </c>
      <c r="FQ142" s="276">
        <f t="shared" si="1203"/>
        <v>0.10499681747257678</v>
      </c>
      <c r="FR142" s="276">
        <f t="shared" si="1204"/>
        <v>0.10969280879806637</v>
      </c>
      <c r="FS142" s="277">
        <f t="shared" si="1205"/>
        <v>0.1143874325751832</v>
      </c>
      <c r="FT142" s="74">
        <f>SUM($EF142:EF142)</f>
        <v>0</v>
      </c>
      <c r="FU142" s="276">
        <f>SUM($EF142:EG142)</f>
        <v>1.9946302100479043E-3</v>
      </c>
      <c r="FV142" s="276">
        <f>SUM($EF142:EH142)</f>
        <v>7.9779399717212658E-3</v>
      </c>
      <c r="FW142" s="276">
        <f>SUM($EF142:EI142)</f>
        <v>1.7948767717237642E-2</v>
      </c>
      <c r="FX142" s="276">
        <f>SUM($EF142:EJ142)</f>
        <v>3.1905952217081854E-2</v>
      </c>
      <c r="FY142" s="276">
        <f>SUM($EF142:EK142)</f>
        <v>3.8873477096665672E-2</v>
      </c>
      <c r="FZ142" s="276">
        <f>SUM($EF142:EL142)</f>
        <v>4.7934886741537876E-2</v>
      </c>
      <c r="GA142" s="276">
        <f>SUM($EF142:EM142)</f>
        <v>5.9089963355239951E-2</v>
      </c>
      <c r="GB142" s="276">
        <f>SUM($EF142:EN142)</f>
        <v>7.2338489163967595E-2</v>
      </c>
      <c r="GC142" s="276">
        <f>SUM($EF142:EO142)</f>
        <v>8.7680246416568353E-2</v>
      </c>
      <c r="GD142" s="276">
        <f>SUM($EF142:EP142)</f>
        <v>0.11722346044038097</v>
      </c>
      <c r="GE142" s="276">
        <f>SUM($EF142:EQ142)</f>
        <v>0.15105572842616508</v>
      </c>
      <c r="GF142" s="276">
        <f>SUM($EF142:ER142)</f>
        <v>0.18917633659128752</v>
      </c>
      <c r="GG142" s="276">
        <f>SUM($EF142:ES142)</f>
        <v>0.23158457127190252</v>
      </c>
      <c r="GH142" s="276">
        <f>SUM($EF142:ET142)</f>
        <v>0.27827971892293196</v>
      </c>
      <c r="GI142" s="276">
        <f>SUM($EF142:EU142)</f>
        <v>0.42804740610373565</v>
      </c>
      <c r="GJ142" s="276">
        <f>SUM($EF142:EV142)</f>
        <v>0.58515193864598802</v>
      </c>
      <c r="GK142" s="276">
        <f>SUM($EF142:EW142)</f>
        <v>0.74958995930277372</v>
      </c>
      <c r="GL142" s="276">
        <f>SUM($EF142:EX142)</f>
        <v>0.92135811236341059</v>
      </c>
      <c r="GM142" s="276">
        <f>SUM($EF142:EY142)</f>
        <v>1.1004530436527471</v>
      </c>
      <c r="GN142" s="74">
        <f>SUM($EZ142:EZ142)</f>
        <v>0</v>
      </c>
      <c r="GO142" s="276">
        <f>SUM($EZ142:FA142)</f>
        <v>1.7329931054970724E-3</v>
      </c>
      <c r="GP142" s="276">
        <f>SUM($EZ142:FB142)</f>
        <v>6.9315037898378361E-3</v>
      </c>
      <c r="GQ142" s="276">
        <f>SUM($EZ142:FC142)</f>
        <v>1.5594594915447848E-2</v>
      </c>
      <c r="GR142" s="276">
        <f>SUM($EZ142:FD142)</f>
        <v>2.7721329598171335E-2</v>
      </c>
      <c r="GS142" s="276">
        <f>SUM($EZ142:FE142)</f>
        <v>3.7028454627743006E-2</v>
      </c>
      <c r="GT142" s="276">
        <f>SUM($EZ142:FF142)</f>
        <v>4.9479936957421256E-2</v>
      </c>
      <c r="GU142" s="276">
        <f>SUM($EZ142:FG142)</f>
        <v>6.5075318710102137E-2</v>
      </c>
      <c r="GV142" s="276">
        <f>SUM($EZ142:FH142)</f>
        <v>8.3814142075357159E-2</v>
      </c>
      <c r="GW142" s="276">
        <f>SUM($EZ142:FI142)</f>
        <v>0.10569594930942358</v>
      </c>
      <c r="GX142" s="276">
        <f>SUM($EZ142:FJ142)</f>
        <v>0.13199796931529287</v>
      </c>
      <c r="GY142" s="276">
        <f>SUM($EZ142:FK142)</f>
        <v>0.16197152303573273</v>
      </c>
      <c r="GZ142" s="276">
        <f>SUM($EZ142:FL142)</f>
        <v>0.19561607582691493</v>
      </c>
      <c r="HA142" s="276">
        <f>SUM($EZ142:FM142)</f>
        <v>0.23293109312286533</v>
      </c>
      <c r="HB142" s="276">
        <f>SUM($EZ142:FN142)</f>
        <v>0.27391604043545265</v>
      </c>
      <c r="HC142" s="276">
        <f>SUM($EZ142:FO142)</f>
        <v>0.36951677101834335</v>
      </c>
      <c r="HD142" s="276">
        <f>SUM($EZ142:FP142)</f>
        <v>0.4698162292186896</v>
      </c>
      <c r="HE142" s="276">
        <f>SUM($EZ142:FQ142)</f>
        <v>0.57481304669126643</v>
      </c>
      <c r="HF142" s="276">
        <f>SUM($EZ142:FR142)</f>
        <v>0.68450585548933285</v>
      </c>
      <c r="HG142" s="277">
        <f>SUM($EZ142:FS142)</f>
        <v>0.79889328806451609</v>
      </c>
      <c r="HH142" s="74">
        <f t="shared" si="644"/>
        <v>0</v>
      </c>
      <c r="HI142" s="276">
        <f t="shared" si="1206"/>
        <v>13.696630369789952</v>
      </c>
      <c r="HJ142" s="276">
        <f t="shared" si="1207"/>
        <v>27.389272060028276</v>
      </c>
      <c r="HK142" s="276">
        <f t="shared" si="1208"/>
        <v>41.077926232282756</v>
      </c>
      <c r="HL142" s="276">
        <f t="shared" si="1209"/>
        <v>54.762594047782912</v>
      </c>
      <c r="HM142" s="276">
        <f t="shared" si="1210"/>
        <v>77.047222282858073</v>
      </c>
      <c r="HN142" s="276">
        <f t="shared" si="1211"/>
        <v>97.175636673213205</v>
      </c>
      <c r="HO142" s="276">
        <f t="shared" si="1212"/>
        <v>117.30195739659951</v>
      </c>
      <c r="HP142" s="276">
        <f t="shared" si="1213"/>
        <v>137.42618467079078</v>
      </c>
      <c r="HQ142" s="276">
        <f t="shared" si="1214"/>
        <v>157.54831871353818</v>
      </c>
      <c r="HR142" s="276">
        <f t="shared" si="1215"/>
        <v>190.39393937268818</v>
      </c>
      <c r="HS142" s="276">
        <f t="shared" si="1216"/>
        <v>216.1621797047024</v>
      </c>
      <c r="HT142" s="276">
        <f t="shared" si="1217"/>
        <v>241.92613169653728</v>
      </c>
      <c r="HU142" s="276">
        <f t="shared" si="1218"/>
        <v>267.68579606185665</v>
      </c>
      <c r="HV142" s="276">
        <f t="shared" si="1219"/>
        <v>293.44117351420562</v>
      </c>
      <c r="HW142" s="276">
        <f t="shared" si="1220"/>
        <v>335.24064083246247</v>
      </c>
      <c r="HX142" s="276">
        <f t="shared" si="1221"/>
        <v>351.26706653531386</v>
      </c>
      <c r="HY142" s="276">
        <f t="shared" si="1222"/>
        <v>367.28615875005067</v>
      </c>
      <c r="HZ142" s="276">
        <f t="shared" si="1223"/>
        <v>383.29792083238368</v>
      </c>
      <c r="IA142" s="277">
        <f t="shared" si="1224"/>
        <v>399.30235613648796</v>
      </c>
      <c r="IB142" s="276">
        <f t="shared" si="1225"/>
        <v>0</v>
      </c>
      <c r="IC142" s="276">
        <f t="shared" si="1226"/>
        <v>12.815420506894503</v>
      </c>
      <c r="ID142" s="276">
        <f t="shared" si="1227"/>
        <v>25.62737549621016</v>
      </c>
      <c r="IE142" s="276">
        <f t="shared" si="1228"/>
        <v>38.435865905084547</v>
      </c>
      <c r="IF142" s="276">
        <f t="shared" si="1229"/>
        <v>51.24089267040182</v>
      </c>
      <c r="IG142" s="276">
        <f t="shared" si="1230"/>
        <v>74.706262643218835</v>
      </c>
      <c r="IH142" s="276">
        <f t="shared" si="1231"/>
        <v>96.296211160889158</v>
      </c>
      <c r="II142" s="276">
        <f t="shared" si="1232"/>
        <v>117.88301577913649</v>
      </c>
      <c r="IJ142" s="276">
        <f t="shared" si="1233"/>
        <v>139.46667695577122</v>
      </c>
      <c r="IK142" s="276">
        <f t="shared" si="1234"/>
        <v>161.04719514853716</v>
      </c>
      <c r="IL142" s="276">
        <f t="shared" si="1235"/>
        <v>193.21611241105475</v>
      </c>
      <c r="IM142" s="276">
        <f t="shared" si="1236"/>
        <v>218.42578685733429</v>
      </c>
      <c r="IN142" s="276">
        <f t="shared" si="1237"/>
        <v>243.6317903045431</v>
      </c>
      <c r="IO142" s="276">
        <f t="shared" si="1238"/>
        <v>268.83412328724717</v>
      </c>
      <c r="IP142" s="276">
        <f t="shared" si="1239"/>
        <v>294.03278633993455</v>
      </c>
      <c r="IQ142" s="276">
        <f t="shared" si="1240"/>
        <v>336.30066288022402</v>
      </c>
      <c r="IR142" s="276">
        <f t="shared" si="1241"/>
        <v>352.43081142515484</v>
      </c>
      <c r="IS142" s="276">
        <f t="shared" si="1242"/>
        <v>368.55626261081346</v>
      </c>
      <c r="IT142" s="276">
        <f t="shared" si="1243"/>
        <v>384.67701780514659</v>
      </c>
      <c r="IU142" s="277">
        <f t="shared" si="1244"/>
        <v>400.79307837570258</v>
      </c>
      <c r="IV142" s="74">
        <f t="shared" si="1068"/>
        <v>24.989991168363719</v>
      </c>
      <c r="IW142" s="275">
        <f t="shared" si="1069"/>
        <v>117.6875975109909</v>
      </c>
      <c r="IX142" s="275">
        <f t="shared" si="1070"/>
        <v>240.5613111536411</v>
      </c>
      <c r="IY142" s="275">
        <f t="shared" si="1071"/>
        <v>346.88346000903346</v>
      </c>
      <c r="IZ142" s="275">
        <f t="shared" si="1072"/>
        <v>127.74629994433189</v>
      </c>
      <c r="JA142" s="275">
        <f t="shared" si="1073"/>
        <v>182.53058996050729</v>
      </c>
      <c r="JB142" s="74">
        <f t="shared" si="1074"/>
        <v>24.590854580030161</v>
      </c>
      <c r="JC142" s="275">
        <f t="shared" si="1075"/>
        <v>123.92890350086297</v>
      </c>
      <c r="JD142" s="275">
        <f t="shared" si="1076"/>
        <v>256.29134367388122</v>
      </c>
      <c r="JE142" s="275">
        <f t="shared" si="1077"/>
        <v>367.27161248192181</v>
      </c>
      <c r="JF142" s="275">
        <f t="shared" si="1078"/>
        <v>134.93703391825809</v>
      </c>
      <c r="JG142" s="275">
        <f t="shared" si="1079"/>
        <v>193.02067855917403</v>
      </c>
      <c r="JH142" s="524">
        <f t="shared" si="1080"/>
        <v>1790.9279816563353</v>
      </c>
      <c r="JI142" s="525">
        <f t="shared" si="1081"/>
        <v>3587.2743858169147</v>
      </c>
      <c r="JJ142" s="524">
        <f t="shared" si="1082"/>
        <v>1793.0570464864754</v>
      </c>
      <c r="JK142" s="525">
        <f t="shared" si="1083"/>
        <v>3595.5012481995036</v>
      </c>
      <c r="JL142" s="524">
        <f t="shared" si="1084"/>
        <v>3583.9850281428107</v>
      </c>
      <c r="JM142" s="525">
        <f t="shared" si="1085"/>
        <v>7182.7756340164178</v>
      </c>
      <c r="JN142" s="7">
        <f t="shared" si="1245"/>
        <v>0.55219575935838461</v>
      </c>
      <c r="JO142" s="7">
        <f t="shared" si="1246"/>
        <v>1.8993463317172632</v>
      </c>
    </row>
    <row r="143" spans="1:275" s="3" customFormat="1" ht="13.5" customHeight="1" x14ac:dyDescent="0.2">
      <c r="A143" s="3" t="str">
        <f>'2021 estimates'!B143</f>
        <v>New Caledonia</v>
      </c>
      <c r="B143" s="3" t="str">
        <f>VLOOKUP(A143,'2021 estimates'!$B$4:$C$218,2)</f>
        <v>WP</v>
      </c>
      <c r="C143" s="371" t="str">
        <f>VLOOKUP(A143,'2021 estimates'!$B$4:$F$218,4,FALSE)</f>
        <v>East Asia &amp; Pacific</v>
      </c>
      <c r="D143" s="695">
        <f>'2021 estimates'!Q143</f>
        <v>5.08</v>
      </c>
      <c r="E143" s="4">
        <f>'2021 estimates'!R143</f>
        <v>2.3180315241871123</v>
      </c>
      <c r="F143" s="47">
        <f>1000*'2021 estimates'!G143/5</f>
        <v>1988.6</v>
      </c>
      <c r="G143" s="47">
        <f t="shared" si="1086"/>
        <v>1988.6</v>
      </c>
      <c r="H143" s="47">
        <f>1000*'2021 estimates'!H143/5</f>
        <v>2178.8000000000002</v>
      </c>
      <c r="I143" s="47">
        <f>1000*'2021 estimates'!I143/5</f>
        <v>2237</v>
      </c>
      <c r="J143" s="47">
        <f>1000*'2021 estimates'!J143/5</f>
        <v>2174.1999999999998</v>
      </c>
      <c r="K143" s="47">
        <f>1000*'2021 estimates'!K143/5</f>
        <v>1900.2</v>
      </c>
      <c r="L143" s="73">
        <f t="shared" si="1087"/>
        <v>1900.2</v>
      </c>
      <c r="M143" s="47">
        <f>1000*'2021 estimates'!L143/5</f>
        <v>2084.4</v>
      </c>
      <c r="N143" s="47">
        <f>1000*'2021 estimates'!M143/5</f>
        <v>2146.6</v>
      </c>
      <c r="O143" s="47">
        <f>1000*'2021 estimates'!N143/5</f>
        <v>2096.6</v>
      </c>
      <c r="P143" s="22">
        <v>0</v>
      </c>
      <c r="Q143" s="124">
        <f>IF('2021 estimates'!AD143&lt;&gt;"",'2021 estimates'!AD143*5/4,IF('2021 estimates'!AL143&lt;&gt;"",'2021 estimates'!AL143*15/14,'2021 estimates'!AN143*15/14))/100000</f>
        <v>9.6428571428571425E-6</v>
      </c>
      <c r="R143" s="124">
        <f>IF('2021 estimates'!AE143&lt;&gt;"",'2021 estimates'!AE143,IF('2021 estimates'!AL143&lt;&gt;"",'2021 estimates'!AL143*15/14,'2021 estimates'!AN143*15/14))/100000</f>
        <v>9.6428571428571425E-6</v>
      </c>
      <c r="S143" s="124">
        <f>IF('2021 estimates'!AF143&lt;&gt;"",'2021 estimates'!AF143,IF('2021 estimates'!AL143&lt;&gt;"",'2021 estimates'!AL143*15/14,'2021 estimates'!AN143*15/14))/100000</f>
        <v>9.6428571428571425E-6</v>
      </c>
      <c r="T143" s="124">
        <f>IF('2021 estimates'!AG143&lt;&gt;"",'2021 estimates'!AG143,'2021 estimates'!$AP143)/100000</f>
        <v>1.0049937260994264E-5</v>
      </c>
      <c r="U143" s="22">
        <v>0</v>
      </c>
      <c r="V143" s="124">
        <f>IF('2021 estimates'!AH143&lt;&gt;"",'2021 estimates'!AH143*5/4,IF('2021 estimates'!AM143&lt;&gt;"",'2021 estimates'!AM143*15/14,'2021 estimates'!AN143*15/14))/100000</f>
        <v>9.6428571428571425E-6</v>
      </c>
      <c r="W143" s="124">
        <f>IF('2021 estimates'!AI143&lt;&gt;"",'2021 estimates'!AI143,IF('2021 estimates'!AM143&lt;&gt;"",'2021 estimates'!AM143*15/14,'2021 estimates'!AN143*15/14))/100000</f>
        <v>9.6428571428571425E-6</v>
      </c>
      <c r="X143" s="124">
        <f>IF('2021 estimates'!AJ143&lt;&gt;"",'2021 estimates'!AJ143,IF('2021 estimates'!AM143&lt;&gt;"",'2021 estimates'!AM143*15/14,'2021 estimates'!AN143*15/14))/100000</f>
        <v>9.6428571428571425E-6</v>
      </c>
      <c r="Y143" s="124">
        <f>IF('2021 estimates'!AK143&lt;&gt;"",'2021 estimates'!AK143,'2021 estimates'!$AQ143)/100000</f>
        <v>1.0049937260994264E-5</v>
      </c>
      <c r="Z143" s="81">
        <f>VLOOKUP($A143,'Mortality-WHO Global Health Obs'!$B$3:$Q$218,7,FALSE)</f>
        <v>2.4899999999999999E-2</v>
      </c>
      <c r="AA143" s="82">
        <f>VLOOKUP($A143,'Mortality-WHO Global Health Obs'!$B$3:$Q$218,9,FALSE)</f>
        <v>1.2199999999999999E-3</v>
      </c>
      <c r="AB143" s="82">
        <f>VLOOKUP($A143,'Mortality-WHO Global Health Obs'!$B$3:$Q$218,11,FALSE)</f>
        <v>8.4999999999999995E-4</v>
      </c>
      <c r="AC143" s="82">
        <f>VLOOKUP($A143,'Mortality-WHO Global Health Obs'!$B$3:$Q$218,13,FALSE)</f>
        <v>3.8000000000000002E-4</v>
      </c>
      <c r="AD143" s="82">
        <f>VLOOKUP($A143,'Mortality-WHO Global Health Obs'!$B$3:$Q$218,15,FALSE)</f>
        <v>8.7000000000000001E-4</v>
      </c>
      <c r="AE143" s="81">
        <f>VLOOKUP($A143,'Mortality-WHO Global Health Obs'!$B$3:$Q$218,8,FALSE)</f>
        <v>2.2440000000000002E-2</v>
      </c>
      <c r="AF143" s="82">
        <f>VLOOKUP($A143,'Mortality-WHO Global Health Obs'!$B$3:$Q$218,10,FALSE)</f>
        <v>1.01E-3</v>
      </c>
      <c r="AG143" s="82">
        <f>VLOOKUP($A143,'Mortality-WHO Global Health Obs'!$B$3:$Q$218,12,FALSE)</f>
        <v>5.4000000000000001E-4</v>
      </c>
      <c r="AH143" s="82">
        <f>VLOOKUP($A143,'Mortality-WHO Global Health Obs'!$B$3:$Q$218,14,FALSE)</f>
        <v>2.3000000000000001E-4</v>
      </c>
      <c r="AI143" s="82">
        <f>VLOOKUP($A143,'Mortality-WHO Global Health Obs'!$B$3:$Q$218,16,FALSE)</f>
        <v>4.6999999999999999E-4</v>
      </c>
      <c r="AJ143" s="81">
        <f t="shared" si="849"/>
        <v>5.7718984952259092E-2</v>
      </c>
      <c r="AK143" s="82">
        <f t="shared" si="849"/>
        <v>2.8279984595082769E-3</v>
      </c>
      <c r="AL143" s="82">
        <f t="shared" si="849"/>
        <v>1.9703267955590454E-3</v>
      </c>
      <c r="AM143" s="82">
        <f t="shared" si="849"/>
        <v>8.8085197919110275E-4</v>
      </c>
      <c r="AN143" s="82">
        <f t="shared" si="849"/>
        <v>2.0166874260427879E-3</v>
      </c>
      <c r="AO143" s="81">
        <f t="shared" si="848"/>
        <v>5.2016627402758801E-2</v>
      </c>
      <c r="AP143" s="82">
        <f t="shared" si="848"/>
        <v>2.3412118394289835E-3</v>
      </c>
      <c r="AQ143" s="82">
        <f t="shared" si="848"/>
        <v>1.2517370230610407E-3</v>
      </c>
      <c r="AR143" s="82">
        <f t="shared" si="848"/>
        <v>5.3314725056303591E-4</v>
      </c>
      <c r="AS143" s="82">
        <f t="shared" si="848"/>
        <v>1.0894748163679429E-3</v>
      </c>
      <c r="AT143" s="272">
        <f t="shared" si="1065"/>
        <v>0</v>
      </c>
      <c r="AU143" s="266">
        <f t="shared" si="1057"/>
        <v>1.9175785714285711E-2</v>
      </c>
      <c r="AV143" s="266">
        <f t="shared" si="1058"/>
        <v>2.1009857142857143E-2</v>
      </c>
      <c r="AW143" s="266">
        <f t="shared" si="1059"/>
        <v>2.1571071428571429E-2</v>
      </c>
      <c r="AX143" s="266">
        <f t="shared" si="1060"/>
        <v>2.185057359285373E-2</v>
      </c>
      <c r="AY143" s="272">
        <f t="shared" si="1066"/>
        <v>0</v>
      </c>
      <c r="AZ143" s="266">
        <f t="shared" si="1061"/>
        <v>1.8323357142857141E-2</v>
      </c>
      <c r="BA143" s="266">
        <f t="shared" si="1062"/>
        <v>2.0099571428571428E-2</v>
      </c>
      <c r="BB143" s="266">
        <f t="shared" si="1063"/>
        <v>2.0699357142857141E-2</v>
      </c>
      <c r="BC143" s="266">
        <f t="shared" si="1064"/>
        <v>2.1070698461400573E-2</v>
      </c>
      <c r="BD143" s="74">
        <f t="shared" si="1067"/>
        <v>0</v>
      </c>
      <c r="BE143" s="515">
        <f t="shared" si="1088"/>
        <v>0</v>
      </c>
      <c r="BF143" s="515">
        <f t="shared" si="1089"/>
        <v>1.9148709471887033E-2</v>
      </c>
      <c r="BG143" s="515">
        <f t="shared" si="1090"/>
        <v>3.8243342922378347E-2</v>
      </c>
      <c r="BH143" s="515">
        <f t="shared" si="1091"/>
        <v>5.7284053062344312E-2</v>
      </c>
      <c r="BI143" s="515">
        <f t="shared" si="1092"/>
        <v>8.3565944756635216E-2</v>
      </c>
      <c r="BJ143" s="515">
        <f t="shared" si="1093"/>
        <v>0.10439063401761682</v>
      </c>
      <c r="BK143" s="515">
        <f t="shared" si="1094"/>
        <v>0.12517433223147881</v>
      </c>
      <c r="BL143" s="515">
        <f t="shared" si="1095"/>
        <v>0.14591712008446447</v>
      </c>
      <c r="BM143" s="515">
        <f t="shared" si="1096"/>
        <v>0.16661907810399534</v>
      </c>
      <c r="BN143" s="515">
        <f t="shared" si="1097"/>
        <v>0.19228290859929631</v>
      </c>
      <c r="BO143" s="515">
        <f t="shared" si="1098"/>
        <v>0.21367518554408088</v>
      </c>
      <c r="BP143" s="515">
        <f t="shared" si="1099"/>
        <v>0.23504862735607907</v>
      </c>
      <c r="BQ143" s="515">
        <f t="shared" si="1100"/>
        <v>0.25640325061894997</v>
      </c>
      <c r="BR143" s="515">
        <f t="shared" si="1101"/>
        <v>0.27773907190175129</v>
      </c>
      <c r="BS143" s="515">
        <f t="shared" si="1102"/>
        <v>0.29066061219915684</v>
      </c>
      <c r="BT143" s="515">
        <f t="shared" si="1103"/>
        <v>0.31190359416875213</v>
      </c>
      <c r="BU143" s="515">
        <f t="shared" si="1104"/>
        <v>0.33310377885259651</v>
      </c>
      <c r="BV143" s="515">
        <f t="shared" si="1105"/>
        <v>0.35426125247246759</v>
      </c>
      <c r="BW143" s="516">
        <f t="shared" si="1106"/>
        <v>0.37537610107643588</v>
      </c>
      <c r="BX143" s="515">
        <v>0</v>
      </c>
      <c r="BY143" s="515">
        <f t="shared" si="1107"/>
        <v>0</v>
      </c>
      <c r="BZ143" s="515">
        <f t="shared" si="1108"/>
        <v>1.8301932801763236E-2</v>
      </c>
      <c r="CA143" s="515">
        <f t="shared" si="1109"/>
        <v>3.6561067021589136E-2</v>
      </c>
      <c r="CB143" s="515">
        <f t="shared" si="1110"/>
        <v>5.4777502742820589E-2</v>
      </c>
      <c r="CC143" s="515">
        <f t="shared" si="1111"/>
        <v>8.0023035843533361E-2</v>
      </c>
      <c r="CD143" s="515">
        <f t="shared" si="1112"/>
        <v>0.10000993032225645</v>
      </c>
      <c r="CE143" s="515">
        <f t="shared" si="1113"/>
        <v>0.11997182211684183</v>
      </c>
      <c r="CF143" s="515">
        <f t="shared" si="1114"/>
        <v>0.13990874250449542</v>
      </c>
      <c r="CG143" s="515">
        <f t="shared" si="1115"/>
        <v>0.15982072272329678</v>
      </c>
      <c r="CH143" s="515">
        <f t="shared" si="1116"/>
        <v>0.1850704042126404</v>
      </c>
      <c r="CI143" s="515">
        <f t="shared" si="1117"/>
        <v>0.20566560144440879</v>
      </c>
      <c r="CJ143" s="515">
        <f t="shared" si="1118"/>
        <v>0.22624982132992927</v>
      </c>
      <c r="CK143" s="515">
        <f t="shared" si="1119"/>
        <v>0.24682306972018395</v>
      </c>
      <c r="CL143" s="515">
        <f t="shared" si="1120"/>
        <v>0.2673853524630363</v>
      </c>
      <c r="CM143" s="515">
        <f t="shared" si="1121"/>
        <v>0.28122986753490087</v>
      </c>
      <c r="CN143" s="515">
        <f t="shared" si="1122"/>
        <v>0.30198286823362341</v>
      </c>
      <c r="CO143" s="515">
        <f t="shared" si="1123"/>
        <v>0.3227132713726919</v>
      </c>
      <c r="CP143" s="515">
        <f t="shared" si="1124"/>
        <v>0.34342110155817224</v>
      </c>
      <c r="CQ143" s="516">
        <f t="shared" si="1125"/>
        <v>0.36410638336933715</v>
      </c>
      <c r="CR143" s="515">
        <f t="shared" si="1126"/>
        <v>0</v>
      </c>
      <c r="CS143" s="515">
        <f t="shared" si="1127"/>
        <v>9.5878928571428556E-3</v>
      </c>
      <c r="CT143" s="515">
        <f t="shared" si="1128"/>
        <v>2.8736602329029887E-2</v>
      </c>
      <c r="CU143" s="515">
        <f t="shared" si="1129"/>
        <v>4.7831235779521204E-2</v>
      </c>
      <c r="CV143" s="515">
        <f t="shared" si="1130"/>
        <v>6.6871945919487169E-2</v>
      </c>
      <c r="CW143" s="515">
        <f t="shared" si="1131"/>
        <v>9.4070873328063784E-2</v>
      </c>
      <c r="CX143" s="515">
        <f t="shared" si="1132"/>
        <v>0.11489556258904539</v>
      </c>
      <c r="CY143" s="515">
        <f t="shared" si="1133"/>
        <v>0.13567926080290738</v>
      </c>
      <c r="CZ143" s="515">
        <f t="shared" si="1134"/>
        <v>0.15642204865589304</v>
      </c>
      <c r="DA143" s="515">
        <f t="shared" si="1135"/>
        <v>0.17712400667542391</v>
      </c>
      <c r="DB143" s="515">
        <f t="shared" si="1136"/>
        <v>0.20306844431358204</v>
      </c>
      <c r="DC143" s="515">
        <f t="shared" si="1137"/>
        <v>0.22446072125836661</v>
      </c>
      <c r="DD143" s="515">
        <f t="shared" si="1138"/>
        <v>0.24583416307036479</v>
      </c>
      <c r="DE143" s="515">
        <f t="shared" si="1139"/>
        <v>0.26718878633323567</v>
      </c>
      <c r="DF143" s="515">
        <f t="shared" si="1140"/>
        <v>0.28852460761603699</v>
      </c>
      <c r="DG143" s="515">
        <f t="shared" si="1141"/>
        <v>0.30158589899558369</v>
      </c>
      <c r="DH143" s="515">
        <f t="shared" si="1142"/>
        <v>0.32282888096517898</v>
      </c>
      <c r="DI143" s="515">
        <f t="shared" si="1143"/>
        <v>0.34402906564902336</v>
      </c>
      <c r="DJ143" s="515">
        <f t="shared" si="1144"/>
        <v>0.36518653926889444</v>
      </c>
      <c r="DK143" s="516">
        <f t="shared" si="1145"/>
        <v>0.38630138787286272</v>
      </c>
      <c r="DL143" s="515">
        <f t="shared" si="1146"/>
        <v>0</v>
      </c>
      <c r="DM143" s="515">
        <f t="shared" si="1147"/>
        <v>9.1616785714285706E-3</v>
      </c>
      <c r="DN143" s="515">
        <f t="shared" si="1148"/>
        <v>2.7463611373191806E-2</v>
      </c>
      <c r="DO143" s="515">
        <f t="shared" si="1149"/>
        <v>4.5722745593017707E-2</v>
      </c>
      <c r="DP143" s="515">
        <f t="shared" si="1150"/>
        <v>6.3939181314249166E-2</v>
      </c>
      <c r="DQ143" s="515">
        <f t="shared" si="1151"/>
        <v>9.007282155781908E-2</v>
      </c>
      <c r="DR143" s="515">
        <f t="shared" si="1152"/>
        <v>0.11005971603654217</v>
      </c>
      <c r="DS143" s="515">
        <f t="shared" si="1153"/>
        <v>0.13002160783112754</v>
      </c>
      <c r="DT143" s="515">
        <f t="shared" si="1154"/>
        <v>0.14995852821878114</v>
      </c>
      <c r="DU143" s="515">
        <f t="shared" si="1155"/>
        <v>0.1698705084375825</v>
      </c>
      <c r="DV143" s="515">
        <f t="shared" si="1156"/>
        <v>0.19542008278406897</v>
      </c>
      <c r="DW143" s="515">
        <f t="shared" si="1157"/>
        <v>0.21601528001583736</v>
      </c>
      <c r="DX143" s="515">
        <f t="shared" si="1158"/>
        <v>0.23659949990135784</v>
      </c>
      <c r="DY143" s="515">
        <f t="shared" si="1159"/>
        <v>0.25717274829161252</v>
      </c>
      <c r="DZ143" s="515">
        <f t="shared" si="1160"/>
        <v>0.27773503103446484</v>
      </c>
      <c r="EA143" s="515">
        <f t="shared" si="1161"/>
        <v>0.29176521676560113</v>
      </c>
      <c r="EB143" s="515">
        <f t="shared" si="1162"/>
        <v>0.31251821746432368</v>
      </c>
      <c r="EC143" s="515">
        <f t="shared" si="1163"/>
        <v>0.33324862060339216</v>
      </c>
      <c r="ED143" s="515">
        <f t="shared" si="1164"/>
        <v>0.3539564507888725</v>
      </c>
      <c r="EE143" s="516">
        <f t="shared" si="1165"/>
        <v>0.37464173260003741</v>
      </c>
      <c r="EF143" s="276">
        <f t="shared" si="1166"/>
        <v>0</v>
      </c>
      <c r="EG143" s="276">
        <f t="shared" si="1167"/>
        <v>2.7076242398679321E-5</v>
      </c>
      <c r="EH143" s="276">
        <f t="shared" si="1168"/>
        <v>8.11522637943964E-5</v>
      </c>
      <c r="EI143" s="276">
        <f t="shared" si="1169"/>
        <v>1.3507557431973952E-4</v>
      </c>
      <c r="EJ143" s="276">
        <f t="shared" si="1170"/>
        <v>1.8884660523073172E-4</v>
      </c>
      <c r="EK143" s="276">
        <f t="shared" si="1171"/>
        <v>1.8516788187555061E-4</v>
      </c>
      <c r="EL143" s="276">
        <f t="shared" si="1172"/>
        <v>2.2615892899514959E-4</v>
      </c>
      <c r="EM143" s="276">
        <f t="shared" si="1173"/>
        <v>2.6706928987146758E-4</v>
      </c>
      <c r="EN143" s="276">
        <f t="shared" si="1174"/>
        <v>3.0789912332625512E-4</v>
      </c>
      <c r="EO143" s="276">
        <f t="shared" si="1175"/>
        <v>3.4864858786863985E-4</v>
      </c>
      <c r="EP143" s="276">
        <f t="shared" si="1176"/>
        <v>1.7879448378686441E-4</v>
      </c>
      <c r="EQ143" s="276">
        <f t="shared" si="1177"/>
        <v>1.9762961657323686E-4</v>
      </c>
      <c r="ER143" s="276">
        <f t="shared" si="1178"/>
        <v>2.1644816570056283E-4</v>
      </c>
      <c r="ES143" s="276">
        <f t="shared" si="1179"/>
        <v>2.3525014577015948E-4</v>
      </c>
      <c r="ET143" s="276">
        <f t="shared" si="1180"/>
        <v>2.5403557137048804E-4</v>
      </c>
      <c r="EU143" s="276">
        <f t="shared" si="1181"/>
        <v>6.0759162325848279E-4</v>
      </c>
      <c r="EV143" s="276">
        <f t="shared" si="1182"/>
        <v>6.5038890900938622E-4</v>
      </c>
      <c r="EW143" s="276">
        <f t="shared" si="1183"/>
        <v>6.9309997298265655E-4</v>
      </c>
      <c r="EX143" s="276">
        <f t="shared" si="1184"/>
        <v>7.3572498888545333E-4</v>
      </c>
      <c r="EY143" s="277">
        <f t="shared" si="1185"/>
        <v>7.7826413007497572E-4</v>
      </c>
      <c r="EZ143" s="276">
        <f t="shared" si="1186"/>
        <v>0</v>
      </c>
      <c r="FA143" s="276">
        <f t="shared" si="1187"/>
        <v>2.1424341093907158E-5</v>
      </c>
      <c r="FB143" s="276">
        <f t="shared" si="1188"/>
        <v>6.422292303123468E-5</v>
      </c>
      <c r="FC143" s="276">
        <f t="shared" si="1189"/>
        <v>1.0692142162568871E-4</v>
      </c>
      <c r="FD143" s="276">
        <f t="shared" si="1190"/>
        <v>1.4952007091949846E-4</v>
      </c>
      <c r="FE143" s="276">
        <f t="shared" si="1191"/>
        <v>1.1267694984832691E-4</v>
      </c>
      <c r="FF143" s="276">
        <f t="shared" si="1192"/>
        <v>1.3767963398604154E-4</v>
      </c>
      <c r="FG143" s="276">
        <f t="shared" si="1193"/>
        <v>1.6265104091784727E-4</v>
      </c>
      <c r="FH143" s="276">
        <f t="shared" si="1194"/>
        <v>1.8759120977008772E-4</v>
      </c>
      <c r="FI143" s="276">
        <f t="shared" si="1195"/>
        <v>2.1250017962016113E-4</v>
      </c>
      <c r="FJ143" s="276">
        <f t="shared" si="1196"/>
        <v>1.0415991108875792E-4</v>
      </c>
      <c r="FK143" s="276">
        <f t="shared" si="1197"/>
        <v>1.1513725733667032E-4</v>
      </c>
      <c r="FL143" s="276">
        <f t="shared" si="1198"/>
        <v>1.2610875260246827E-4</v>
      </c>
      <c r="FM143" s="276">
        <f t="shared" si="1199"/>
        <v>1.3707440000475539E-4</v>
      </c>
      <c r="FN143" s="276">
        <f t="shared" si="1200"/>
        <v>1.4803420266047302E-4</v>
      </c>
      <c r="FO143" s="276">
        <f t="shared" si="1201"/>
        <v>3.1769776267802092E-4</v>
      </c>
      <c r="FP143" s="276">
        <f t="shared" si="1202"/>
        <v>3.4029532233207797E-4</v>
      </c>
      <c r="FQ143" s="276">
        <f t="shared" si="1203"/>
        <v>3.6286827592025894E-4</v>
      </c>
      <c r="FR143" s="276">
        <f t="shared" si="1204"/>
        <v>3.8541665023565517E-4</v>
      </c>
      <c r="FS143" s="277">
        <f t="shared" si="1205"/>
        <v>4.0794047204218331E-4</v>
      </c>
      <c r="FT143" s="74">
        <f>SUM($EF143:EF143)</f>
        <v>0</v>
      </c>
      <c r="FU143" s="276">
        <f>SUM($EF143:EG143)</f>
        <v>2.7076242398679321E-5</v>
      </c>
      <c r="FV143" s="276">
        <f>SUM($EF143:EH143)</f>
        <v>1.0822850619307572E-4</v>
      </c>
      <c r="FW143" s="276">
        <f>SUM($EF143:EI143)</f>
        <v>2.4330408051281523E-4</v>
      </c>
      <c r="FX143" s="276">
        <f>SUM($EF143:EJ143)</f>
        <v>4.3215068574354698E-4</v>
      </c>
      <c r="FY143" s="276">
        <f>SUM($EF143:EK143)</f>
        <v>6.1731856761909761E-4</v>
      </c>
      <c r="FZ143" s="276">
        <f>SUM($EF143:EL143)</f>
        <v>8.4347749661424715E-4</v>
      </c>
      <c r="GA143" s="276">
        <f>SUM($EF143:EM143)</f>
        <v>1.1105467864857147E-3</v>
      </c>
      <c r="GB143" s="276">
        <f>SUM($EF143:EN143)</f>
        <v>1.4184459098119699E-3</v>
      </c>
      <c r="GC143" s="276">
        <f>SUM($EF143:EO143)</f>
        <v>1.7670944976806097E-3</v>
      </c>
      <c r="GD143" s="276">
        <f>SUM($EF143:EP143)</f>
        <v>1.9458889814674741E-3</v>
      </c>
      <c r="GE143" s="276">
        <f>SUM($EF143:EQ143)</f>
        <v>2.1435185980407112E-3</v>
      </c>
      <c r="GF143" s="276">
        <f>SUM($EF143:ER143)</f>
        <v>2.359966763741274E-3</v>
      </c>
      <c r="GG143" s="276">
        <f>SUM($EF143:ES143)</f>
        <v>2.5952169095114336E-3</v>
      </c>
      <c r="GH143" s="276">
        <f>SUM($EF143:ET143)</f>
        <v>2.8492524808819216E-3</v>
      </c>
      <c r="GI143" s="276">
        <f>SUM($EF143:EU143)</f>
        <v>3.4568441041404043E-3</v>
      </c>
      <c r="GJ143" s="276">
        <f>SUM($EF143:EV143)</f>
        <v>4.1072330131497903E-3</v>
      </c>
      <c r="GK143" s="276">
        <f>SUM($EF143:EW143)</f>
        <v>4.8003329861324466E-3</v>
      </c>
      <c r="GL143" s="276">
        <f>SUM($EF143:EX143)</f>
        <v>5.5360579750179002E-3</v>
      </c>
      <c r="GM143" s="276">
        <f>SUM($EF143:EY143)</f>
        <v>6.3143221050928761E-3</v>
      </c>
      <c r="GN143" s="74">
        <f>SUM($EZ143:EZ143)</f>
        <v>0</v>
      </c>
      <c r="GO143" s="276">
        <f>SUM($EZ143:FA143)</f>
        <v>2.1424341093907158E-5</v>
      </c>
      <c r="GP143" s="276">
        <f>SUM($EZ143:FB143)</f>
        <v>8.5647264125141844E-5</v>
      </c>
      <c r="GQ143" s="276">
        <f>SUM($EZ143:FC143)</f>
        <v>1.9256868575083055E-4</v>
      </c>
      <c r="GR143" s="276">
        <f>SUM($EZ143:FD143)</f>
        <v>3.4208875667032898E-4</v>
      </c>
      <c r="GS143" s="276">
        <f>SUM($EZ143:FE143)</f>
        <v>4.547657065186559E-4</v>
      </c>
      <c r="GT143" s="276">
        <f>SUM($EZ143:FF143)</f>
        <v>5.9244534050469739E-4</v>
      </c>
      <c r="GU143" s="276">
        <f>SUM($EZ143:FG143)</f>
        <v>7.5509638142254461E-4</v>
      </c>
      <c r="GV143" s="276">
        <f>SUM($EZ143:FH143)</f>
        <v>9.4268759119263239E-4</v>
      </c>
      <c r="GW143" s="276">
        <f>SUM($EZ143:FI143)</f>
        <v>1.1551877708127936E-3</v>
      </c>
      <c r="GX143" s="276">
        <f>SUM($EZ143:FJ143)</f>
        <v>1.2593476819015516E-3</v>
      </c>
      <c r="GY143" s="276">
        <f>SUM($EZ143:FK143)</f>
        <v>1.374484939238222E-3</v>
      </c>
      <c r="GZ143" s="276">
        <f>SUM($EZ143:FL143)</f>
        <v>1.5005936918406901E-3</v>
      </c>
      <c r="HA143" s="276">
        <f>SUM($EZ143:FM143)</f>
        <v>1.6376680918454454E-3</v>
      </c>
      <c r="HB143" s="276">
        <f>SUM($EZ143:FN143)</f>
        <v>1.7857022945059185E-3</v>
      </c>
      <c r="HC143" s="276">
        <f>SUM($EZ143:FO143)</f>
        <v>2.1034000571839395E-3</v>
      </c>
      <c r="HD143" s="276">
        <f>SUM($EZ143:FP143)</f>
        <v>2.4436953795160176E-3</v>
      </c>
      <c r="HE143" s="276">
        <f>SUM($EZ143:FQ143)</f>
        <v>2.8065636554362766E-3</v>
      </c>
      <c r="HF143" s="276">
        <f>SUM($EZ143:FR143)</f>
        <v>3.1919803056719319E-3</v>
      </c>
      <c r="HG143" s="277">
        <f>SUM($EZ143:FS143)</f>
        <v>3.5999207777141153E-3</v>
      </c>
      <c r="HH143" s="74">
        <f t="shared" si="644"/>
        <v>0</v>
      </c>
      <c r="HI143" s="276">
        <f t="shared" si="1206"/>
        <v>1.9148709471887033E-2</v>
      </c>
      <c r="HJ143" s="276">
        <f t="shared" si="1207"/>
        <v>3.8243342922378347E-2</v>
      </c>
      <c r="HK143" s="276">
        <f t="shared" si="1208"/>
        <v>5.7284053062344312E-2</v>
      </c>
      <c r="HL143" s="276">
        <f t="shared" si="1209"/>
        <v>7.6270992171399293E-2</v>
      </c>
      <c r="HM143" s="276">
        <f t="shared" si="1210"/>
        <v>0.10439063401761682</v>
      </c>
      <c r="HN143" s="276">
        <f t="shared" si="1211"/>
        <v>0.12517433223147881</v>
      </c>
      <c r="HO143" s="276">
        <f t="shared" si="1212"/>
        <v>0.14591712008446447</v>
      </c>
      <c r="HP143" s="276">
        <f t="shared" si="1213"/>
        <v>0.16661907810399534</v>
      </c>
      <c r="HQ143" s="276">
        <f t="shared" si="1214"/>
        <v>0.18728028665898383</v>
      </c>
      <c r="HR143" s="276">
        <f t="shared" si="1215"/>
        <v>0.21367518554408088</v>
      </c>
      <c r="HS143" s="276">
        <f t="shared" si="1216"/>
        <v>0.23504862735607907</v>
      </c>
      <c r="HT143" s="276">
        <f t="shared" si="1217"/>
        <v>0.25640325061894997</v>
      </c>
      <c r="HU143" s="276">
        <f t="shared" si="1218"/>
        <v>0.27773907190175129</v>
      </c>
      <c r="HV143" s="276">
        <f t="shared" si="1219"/>
        <v>0.29905610775895225</v>
      </c>
      <c r="HW143" s="276">
        <f t="shared" si="1220"/>
        <v>0.31190359416875213</v>
      </c>
      <c r="HX143" s="276">
        <f t="shared" si="1221"/>
        <v>0.33310377885259651</v>
      </c>
      <c r="HY143" s="276">
        <f t="shared" si="1222"/>
        <v>0.35426125247246759</v>
      </c>
      <c r="HZ143" s="276">
        <f t="shared" si="1223"/>
        <v>0.37537610107643588</v>
      </c>
      <c r="IA143" s="277">
        <f t="shared" si="1224"/>
        <v>0.39644841053921465</v>
      </c>
      <c r="IB143" s="276">
        <f t="shared" si="1225"/>
        <v>0</v>
      </c>
      <c r="IC143" s="276">
        <f t="shared" si="1226"/>
        <v>1.8301932801763236E-2</v>
      </c>
      <c r="ID143" s="276">
        <f t="shared" si="1227"/>
        <v>3.6561067021589136E-2</v>
      </c>
      <c r="IE143" s="276">
        <f t="shared" si="1228"/>
        <v>5.4777502742820589E-2</v>
      </c>
      <c r="IF143" s="276">
        <f t="shared" si="1229"/>
        <v>7.2951339814758237E-2</v>
      </c>
      <c r="IG143" s="276">
        <f t="shared" si="1230"/>
        <v>0.10000993032225645</v>
      </c>
      <c r="IH143" s="276">
        <f t="shared" si="1231"/>
        <v>0.11997182211684183</v>
      </c>
      <c r="II143" s="276">
        <f t="shared" si="1232"/>
        <v>0.13990874250449542</v>
      </c>
      <c r="IJ143" s="276">
        <f t="shared" si="1233"/>
        <v>0.15982072272329678</v>
      </c>
      <c r="IK143" s="276">
        <f t="shared" si="1234"/>
        <v>0.17970779397224806</v>
      </c>
      <c r="IL143" s="276">
        <f t="shared" si="1235"/>
        <v>0.20566560144440879</v>
      </c>
      <c r="IM143" s="276">
        <f t="shared" si="1236"/>
        <v>0.22624982132992927</v>
      </c>
      <c r="IN143" s="276">
        <f t="shared" si="1237"/>
        <v>0.24682306972018395</v>
      </c>
      <c r="IO143" s="276">
        <f t="shared" si="1238"/>
        <v>0.2673853524630363</v>
      </c>
      <c r="IP143" s="276">
        <f t="shared" si="1239"/>
        <v>0.28793667540323298</v>
      </c>
      <c r="IQ143" s="276">
        <f t="shared" si="1240"/>
        <v>0.30198286823362341</v>
      </c>
      <c r="IR143" s="276">
        <f t="shared" si="1241"/>
        <v>0.3227132713726919</v>
      </c>
      <c r="IS143" s="276">
        <f t="shared" si="1242"/>
        <v>0.34342110155817224</v>
      </c>
      <c r="IT143" s="276">
        <f t="shared" si="1243"/>
        <v>0.36410638336933715</v>
      </c>
      <c r="IU143" s="277">
        <f t="shared" si="1244"/>
        <v>0.38476914135869555</v>
      </c>
      <c r="IV143" s="74">
        <f t="shared" si="1068"/>
        <v>1.536876209819062</v>
      </c>
      <c r="IW143" s="275">
        <f t="shared" si="1069"/>
        <v>6.2192425201520543</v>
      </c>
      <c r="IX143" s="275">
        <f t="shared" si="1070"/>
        <v>10.98377866428239</v>
      </c>
      <c r="IY143" s="275">
        <f t="shared" si="1071"/>
        <v>15.805346683280638</v>
      </c>
      <c r="IZ143" s="275">
        <f t="shared" si="1072"/>
        <v>6.2466324647511691</v>
      </c>
      <c r="JA143" s="275">
        <f t="shared" si="1073"/>
        <v>8.6363110193835357</v>
      </c>
      <c r="JB143" s="74">
        <f t="shared" si="1074"/>
        <v>1.5379030888701406</v>
      </c>
      <c r="JC143" s="275">
        <f t="shared" si="1075"/>
        <v>6.2327445075300441</v>
      </c>
      <c r="JD143" s="275">
        <f t="shared" si="1076"/>
        <v>11.018609752776436</v>
      </c>
      <c r="JE143" s="275">
        <f t="shared" si="1077"/>
        <v>15.884986444535182</v>
      </c>
      <c r="JF143" s="275">
        <f t="shared" si="1078"/>
        <v>6.263085783058874</v>
      </c>
      <c r="JG143" s="275">
        <f t="shared" si="1079"/>
        <v>8.6685609484279507</v>
      </c>
      <c r="JH143" s="524">
        <f t="shared" si="1080"/>
        <v>2.0588715252876595</v>
      </c>
      <c r="JI143" s="525">
        <f t="shared" si="1081"/>
        <v>3.7770707632270977</v>
      </c>
      <c r="JJ143" s="524">
        <f t="shared" si="1082"/>
        <v>1.9783201898138283</v>
      </c>
      <c r="JK143" s="525">
        <f t="shared" si="1083"/>
        <v>3.6435433187944515</v>
      </c>
      <c r="JL143" s="524">
        <f t="shared" si="1084"/>
        <v>4.0371917151014873</v>
      </c>
      <c r="JM143" s="525">
        <f t="shared" si="1085"/>
        <v>7.4206140820215492</v>
      </c>
      <c r="JN143" s="7">
        <f t="shared" si="1245"/>
        <v>4.63495477538784E-3</v>
      </c>
      <c r="JO143" s="7">
        <f t="shared" si="1246"/>
        <v>9.9142428828069909E-3</v>
      </c>
    </row>
    <row r="144" spans="1:275" s="3" customFormat="1" ht="13.5" customHeight="1" x14ac:dyDescent="0.2">
      <c r="A144" s="3" t="str">
        <f>'2021 estimates'!B144</f>
        <v>New Zealand</v>
      </c>
      <c r="B144" s="3" t="str">
        <f>VLOOKUP(A144,'2021 estimates'!$B$4:$C$218,2)</f>
        <v>WP</v>
      </c>
      <c r="C144" s="371" t="str">
        <f>VLOOKUP(A144,'2021 estimates'!$B$4:$F$218,4,FALSE)</f>
        <v>East Asia &amp; Pacific</v>
      </c>
      <c r="D144" s="695">
        <f>'2021 estimates'!Q144</f>
        <v>3.94254962173884</v>
      </c>
      <c r="E144" s="4">
        <f>'2021 estimates'!R144</f>
        <v>2.1490724928713534</v>
      </c>
      <c r="F144" s="47">
        <f>1000*'2021 estimates'!G144/5</f>
        <v>30969.8</v>
      </c>
      <c r="G144" s="47">
        <f t="shared" si="1086"/>
        <v>30969.8</v>
      </c>
      <c r="H144" s="47">
        <f>1000*'2021 estimates'!H144/5</f>
        <v>32010.799999999999</v>
      </c>
      <c r="I144" s="47">
        <f>1000*'2021 estimates'!I144/5</f>
        <v>33275</v>
      </c>
      <c r="J144" s="47">
        <f>1000*'2021 estimates'!J144/5</f>
        <v>31137</v>
      </c>
      <c r="K144" s="47">
        <f>1000*'2021 estimates'!K144/5</f>
        <v>29280.6</v>
      </c>
      <c r="L144" s="73">
        <f t="shared" si="1087"/>
        <v>29280.6</v>
      </c>
      <c r="M144" s="47">
        <f>1000*'2021 estimates'!L144/5</f>
        <v>30462</v>
      </c>
      <c r="N144" s="47">
        <f>1000*'2021 estimates'!M144/5</f>
        <v>31497.4</v>
      </c>
      <c r="O144" s="47">
        <f>1000*'2021 estimates'!N144/5</f>
        <v>30013.8</v>
      </c>
      <c r="P144" s="22">
        <v>0</v>
      </c>
      <c r="Q144" s="124">
        <f>IF('2021 estimates'!AD144&lt;&gt;"",'2021 estimates'!AD144*5/4,IF('2021 estimates'!AL144&lt;&gt;"",'2021 estimates'!AL144*15/14,'2021 estimates'!AN144*15/14))/100000</f>
        <v>1.4375E-4</v>
      </c>
      <c r="R144" s="124">
        <f>IF('2021 estimates'!AE144&lt;&gt;"",'2021 estimates'!AE144,IF('2021 estimates'!AL144&lt;&gt;"",'2021 estimates'!AL144*15/14,'2021 estimates'!AN144*15/14))/100000</f>
        <v>2.2800000000000001E-4</v>
      </c>
      <c r="S144" s="124">
        <f>IF('2021 estimates'!AF144&lt;&gt;"",'2021 estimates'!AF144,IF('2021 estimates'!AL144&lt;&gt;"",'2021 estimates'!AL144*15/14,'2021 estimates'!AN144*15/14))/100000</f>
        <v>2.3899999999999998E-4</v>
      </c>
      <c r="T144" s="124">
        <f>IF('2021 estimates'!AG144&lt;&gt;"",'2021 estimates'!AG144,'2021 estimates'!$AP144)/100000</f>
        <v>1.4715373203176121E-4</v>
      </c>
      <c r="U144" s="22">
        <v>0</v>
      </c>
      <c r="V144" s="124">
        <f>IF('2021 estimates'!AH144&lt;&gt;"",'2021 estimates'!AH144*5/4,IF('2021 estimates'!AM144&lt;&gt;"",'2021 estimates'!AM144*15/14,'2021 estimates'!AN144*15/14))/100000</f>
        <v>1.4375E-4</v>
      </c>
      <c r="W144" s="124">
        <f>IF('2021 estimates'!AI144&lt;&gt;"",'2021 estimates'!AI144,IF('2021 estimates'!AM144&lt;&gt;"",'2021 estimates'!AM144*15/14,'2021 estimates'!AN144*15/14))/100000</f>
        <v>2.2800000000000001E-4</v>
      </c>
      <c r="X144" s="124">
        <f>IF('2021 estimates'!AJ144&lt;&gt;"",'2021 estimates'!AJ144,IF('2021 estimates'!AM144&lt;&gt;"",'2021 estimates'!AM144*15/14,'2021 estimates'!AN144*15/14))/100000</f>
        <v>2.3899999999999998E-4</v>
      </c>
      <c r="Y144" s="124">
        <f>IF('2021 estimates'!AK144&lt;&gt;"",'2021 estimates'!AK144,'2021 estimates'!$AQ144)/100000</f>
        <v>1.4715373203176121E-4</v>
      </c>
      <c r="Z144" s="81">
        <f>VLOOKUP($A144,'Mortality-WHO Global Health Obs'!$B$3:$Q$218,7,FALSE)</f>
        <v>4.3600000000000002E-3</v>
      </c>
      <c r="AA144" s="82">
        <f>VLOOKUP($A144,'Mortality-WHO Global Health Obs'!$B$3:$Q$218,9,FALSE)</f>
        <v>2.5000000000000001E-4</v>
      </c>
      <c r="AB144" s="82">
        <f>VLOOKUP($A144,'Mortality-WHO Global Health Obs'!$B$3:$Q$218,11,FALSE)</f>
        <v>9.0000000000000006E-5</v>
      </c>
      <c r="AC144" s="82">
        <f>VLOOKUP($A144,'Mortality-WHO Global Health Obs'!$B$3:$Q$218,13,FALSE)</f>
        <v>1.6000000000000001E-4</v>
      </c>
      <c r="AD144" s="82">
        <f>VLOOKUP($A144,'Mortality-WHO Global Health Obs'!$B$3:$Q$218,15,FALSE)</f>
        <v>7.1000000000000002E-4</v>
      </c>
      <c r="AE144" s="81">
        <f>VLOOKUP($A144,'Mortality-WHO Global Health Obs'!$B$3:$Q$218,8,FALSE)</f>
        <v>3.5899999999999999E-3</v>
      </c>
      <c r="AF144" s="82">
        <f>VLOOKUP($A144,'Mortality-WHO Global Health Obs'!$B$3:$Q$218,10,FALSE)</f>
        <v>2.2000000000000001E-4</v>
      </c>
      <c r="AG144" s="82">
        <f>VLOOKUP($A144,'Mortality-WHO Global Health Obs'!$B$3:$Q$218,12,FALSE)</f>
        <v>8.0000000000000007E-5</v>
      </c>
      <c r="AH144" s="82">
        <f>VLOOKUP($A144,'Mortality-WHO Global Health Obs'!$B$3:$Q$218,14,FALSE)</f>
        <v>1.1E-4</v>
      </c>
      <c r="AI144" s="82">
        <f>VLOOKUP($A144,'Mortality-WHO Global Health Obs'!$B$3:$Q$218,16,FALSE)</f>
        <v>3.4000000000000002E-4</v>
      </c>
      <c r="AJ144" s="81">
        <f t="shared" si="849"/>
        <v>9.3699560689191018E-3</v>
      </c>
      <c r="AK144" s="82">
        <f t="shared" si="849"/>
        <v>5.3726812321783831E-4</v>
      </c>
      <c r="AL144" s="82">
        <f t="shared" si="849"/>
        <v>1.9341652435842183E-4</v>
      </c>
      <c r="AM144" s="82">
        <f t="shared" si="849"/>
        <v>3.4385159885941659E-4</v>
      </c>
      <c r="AN144" s="82">
        <f t="shared" si="849"/>
        <v>1.5258414699386609E-3</v>
      </c>
      <c r="AO144" s="81">
        <f t="shared" si="848"/>
        <v>7.7151702494081585E-3</v>
      </c>
      <c r="AP144" s="82">
        <f t="shared" si="848"/>
        <v>4.7279594843169774E-4</v>
      </c>
      <c r="AQ144" s="82">
        <f t="shared" si="848"/>
        <v>1.719257994297083E-4</v>
      </c>
      <c r="AR144" s="82">
        <f t="shared" si="848"/>
        <v>2.3639797421584887E-4</v>
      </c>
      <c r="AS144" s="82">
        <f t="shared" si="848"/>
        <v>7.3068464757626019E-4</v>
      </c>
      <c r="AT144" s="272">
        <f t="shared" si="1065"/>
        <v>0</v>
      </c>
      <c r="AU144" s="266">
        <f t="shared" si="1057"/>
        <v>4.4519087499999994</v>
      </c>
      <c r="AV144" s="266">
        <f t="shared" si="1058"/>
        <v>7.2984624</v>
      </c>
      <c r="AW144" s="266">
        <f t="shared" si="1059"/>
        <v>7.9527249999999992</v>
      </c>
      <c r="AX144" s="266">
        <f t="shared" si="1060"/>
        <v>4.581925754272949</v>
      </c>
      <c r="AY144" s="272">
        <f t="shared" si="1066"/>
        <v>0</v>
      </c>
      <c r="AZ144" s="266">
        <f t="shared" si="1061"/>
        <v>4.2090862499999995</v>
      </c>
      <c r="BA144" s="266">
        <f t="shared" si="1062"/>
        <v>6.9453360000000002</v>
      </c>
      <c r="BB144" s="266">
        <f t="shared" si="1063"/>
        <v>7.5278786000000002</v>
      </c>
      <c r="BC144" s="266">
        <f t="shared" si="1064"/>
        <v>4.4166426824548743</v>
      </c>
      <c r="BD144" s="74">
        <f t="shared" si="1067"/>
        <v>0</v>
      </c>
      <c r="BE144" s="515">
        <f t="shared" si="1088"/>
        <v>0</v>
      </c>
      <c r="BF144" s="515">
        <f t="shared" si="1089"/>
        <v>4.4507131368817427</v>
      </c>
      <c r="BG144" s="515">
        <f t="shared" si="1090"/>
        <v>8.8990356897192591</v>
      </c>
      <c r="BH144" s="515">
        <f t="shared" si="1091"/>
        <v>13.344968942552184</v>
      </c>
      <c r="BI144" s="515">
        <f t="shared" si="1092"/>
        <v>18.386446463086784</v>
      </c>
      <c r="BJ144" s="515">
        <f t="shared" si="1093"/>
        <v>25.680647211051554</v>
      </c>
      <c r="BK144" s="515">
        <f t="shared" si="1094"/>
        <v>32.973437276488738</v>
      </c>
      <c r="BL144" s="515">
        <f t="shared" si="1095"/>
        <v>40.264816932221251</v>
      </c>
      <c r="BM144" s="515">
        <f t="shared" si="1096"/>
        <v>47.554786451019268</v>
      </c>
      <c r="BN144" s="515">
        <f t="shared" si="1097"/>
        <v>57.009270048353876</v>
      </c>
      <c r="BO144" s="515">
        <f t="shared" si="1098"/>
        <v>64.941028645966739</v>
      </c>
      <c r="BP144" s="515">
        <f t="shared" si="1099"/>
        <v>72.870060364551776</v>
      </c>
      <c r="BQ144" s="515">
        <f t="shared" si="1100"/>
        <v>80.796366141589502</v>
      </c>
      <c r="BR144" s="515">
        <f t="shared" si="1101"/>
        <v>88.71994691423815</v>
      </c>
      <c r="BS144" s="515">
        <f t="shared" si="1102"/>
        <v>90.431396011876643</v>
      </c>
      <c r="BT144" s="515">
        <f t="shared" si="1103"/>
        <v>94.871950028624468</v>
      </c>
      <c r="BU144" s="515">
        <f t="shared" si="1104"/>
        <v>99.30573363050749</v>
      </c>
      <c r="BV144" s="515">
        <f t="shared" si="1105"/>
        <v>103.73275714022807</v>
      </c>
      <c r="BW144" s="516">
        <f t="shared" si="1106"/>
        <v>108.15303086474978</v>
      </c>
      <c r="BX144" s="515">
        <v>0</v>
      </c>
      <c r="BY144" s="515">
        <f t="shared" si="1107"/>
        <v>0</v>
      </c>
      <c r="BZ144" s="515">
        <f t="shared" si="1108"/>
        <v>4.2080914657207185</v>
      </c>
      <c r="CA144" s="515">
        <f t="shared" si="1109"/>
        <v>8.4141938331016863</v>
      </c>
      <c r="CB144" s="515">
        <f t="shared" si="1110"/>
        <v>12.618308042358256</v>
      </c>
      <c r="CC144" s="515">
        <f t="shared" si="1111"/>
        <v>17.499098105339627</v>
      </c>
      <c r="CD144" s="515">
        <f t="shared" si="1112"/>
        <v>24.440828827615523</v>
      </c>
      <c r="CE144" s="515">
        <f t="shared" si="1113"/>
        <v>31.381366189875191</v>
      </c>
      <c r="CF144" s="515">
        <f t="shared" si="1114"/>
        <v>38.320710397270375</v>
      </c>
      <c r="CG144" s="515">
        <f t="shared" si="1115"/>
        <v>45.258861654917538</v>
      </c>
      <c r="CH144" s="515">
        <f t="shared" si="1116"/>
        <v>53.969950303865382</v>
      </c>
      <c r="CI144" s="515">
        <f t="shared" si="1117"/>
        <v>61.484182342392721</v>
      </c>
      <c r="CJ144" s="515">
        <f t="shared" si="1118"/>
        <v>68.9966382416345</v>
      </c>
      <c r="CK144" s="515">
        <f t="shared" si="1119"/>
        <v>76.507318421416812</v>
      </c>
      <c r="CL144" s="515">
        <f t="shared" si="1120"/>
        <v>84.016223301466539</v>
      </c>
      <c r="CM144" s="515">
        <f t="shared" si="1121"/>
        <v>87.212392810768492</v>
      </c>
      <c r="CN144" s="515">
        <f t="shared" si="1122"/>
        <v>91.56372101526631</v>
      </c>
      <c r="CO144" s="515">
        <f t="shared" si="1123"/>
        <v>95.911870932352855</v>
      </c>
      <c r="CP144" s="515">
        <f t="shared" si="1124"/>
        <v>100.25684488350569</v>
      </c>
      <c r="CQ144" s="516">
        <f t="shared" si="1125"/>
        <v>104.59864518850677</v>
      </c>
      <c r="CR144" s="515">
        <f t="shared" si="1126"/>
        <v>0</v>
      </c>
      <c r="CS144" s="515">
        <f t="shared" si="1127"/>
        <v>2.2259543749999997</v>
      </c>
      <c r="CT144" s="515">
        <f t="shared" si="1128"/>
        <v>6.6766675118817425</v>
      </c>
      <c r="CU144" s="515">
        <f t="shared" si="1129"/>
        <v>11.12499006471926</v>
      </c>
      <c r="CV144" s="515">
        <f t="shared" si="1130"/>
        <v>15.570923317552182</v>
      </c>
      <c r="CW144" s="515">
        <f t="shared" si="1131"/>
        <v>22.035677663086783</v>
      </c>
      <c r="CX144" s="515">
        <f t="shared" si="1132"/>
        <v>29.329878411051553</v>
      </c>
      <c r="CY144" s="515">
        <f t="shared" si="1133"/>
        <v>36.622668476488741</v>
      </c>
      <c r="CZ144" s="515">
        <f t="shared" si="1134"/>
        <v>43.914048132221254</v>
      </c>
      <c r="DA144" s="515">
        <f t="shared" si="1135"/>
        <v>51.204017651019271</v>
      </c>
      <c r="DB144" s="515">
        <f t="shared" si="1136"/>
        <v>60.985632548353877</v>
      </c>
      <c r="DC144" s="515">
        <f t="shared" si="1137"/>
        <v>68.917391145966732</v>
      </c>
      <c r="DD144" s="515">
        <f t="shared" si="1138"/>
        <v>76.846422864551769</v>
      </c>
      <c r="DE144" s="515">
        <f t="shared" si="1139"/>
        <v>84.772728641589495</v>
      </c>
      <c r="DF144" s="515">
        <f t="shared" si="1140"/>
        <v>92.696309414238144</v>
      </c>
      <c r="DG144" s="515">
        <f t="shared" si="1141"/>
        <v>92.722358889013123</v>
      </c>
      <c r="DH144" s="515">
        <f t="shared" si="1142"/>
        <v>97.162912905760948</v>
      </c>
      <c r="DI144" s="515">
        <f t="shared" si="1143"/>
        <v>101.59669650764397</v>
      </c>
      <c r="DJ144" s="515">
        <f t="shared" si="1144"/>
        <v>106.02372001736455</v>
      </c>
      <c r="DK144" s="516">
        <f t="shared" si="1145"/>
        <v>110.44399374188626</v>
      </c>
      <c r="DL144" s="515">
        <f t="shared" si="1146"/>
        <v>0</v>
      </c>
      <c r="DM144" s="515">
        <f t="shared" si="1147"/>
        <v>2.1045431249999997</v>
      </c>
      <c r="DN144" s="515">
        <f t="shared" si="1148"/>
        <v>6.3126345907207178</v>
      </c>
      <c r="DO144" s="515">
        <f t="shared" si="1149"/>
        <v>10.518736958101686</v>
      </c>
      <c r="DP144" s="515">
        <f t="shared" si="1150"/>
        <v>14.722851167358256</v>
      </c>
      <c r="DQ144" s="515">
        <f t="shared" si="1151"/>
        <v>20.971766105339626</v>
      </c>
      <c r="DR144" s="515">
        <f t="shared" si="1152"/>
        <v>27.913496827615521</v>
      </c>
      <c r="DS144" s="515">
        <f t="shared" si="1153"/>
        <v>34.854034189875193</v>
      </c>
      <c r="DT144" s="515">
        <f t="shared" si="1154"/>
        <v>41.793378397270374</v>
      </c>
      <c r="DU144" s="515">
        <f t="shared" si="1155"/>
        <v>48.731529654917537</v>
      </c>
      <c r="DV144" s="515">
        <f t="shared" si="1156"/>
        <v>57.733889603865379</v>
      </c>
      <c r="DW144" s="515">
        <f t="shared" si="1157"/>
        <v>65.248121642392718</v>
      </c>
      <c r="DX144" s="515">
        <f t="shared" si="1158"/>
        <v>72.760577541634504</v>
      </c>
      <c r="DY144" s="515">
        <f t="shared" si="1159"/>
        <v>80.271257721416816</v>
      </c>
      <c r="DZ144" s="515">
        <f t="shared" si="1160"/>
        <v>87.780162601466543</v>
      </c>
      <c r="EA144" s="515">
        <f t="shared" si="1161"/>
        <v>89.420714151995924</v>
      </c>
      <c r="EB144" s="515">
        <f t="shared" si="1162"/>
        <v>93.772042356493742</v>
      </c>
      <c r="EC144" s="515">
        <f t="shared" si="1163"/>
        <v>98.120192273580287</v>
      </c>
      <c r="ED144" s="515">
        <f t="shared" si="1164"/>
        <v>102.46516622473312</v>
      </c>
      <c r="EE144" s="516">
        <f t="shared" si="1165"/>
        <v>106.8069665297342</v>
      </c>
      <c r="EF144" s="276">
        <f t="shared" si="1166"/>
        <v>0</v>
      </c>
      <c r="EG144" s="276">
        <f t="shared" si="1167"/>
        <v>1.1956131182564954E-3</v>
      </c>
      <c r="EH144" s="276">
        <f t="shared" si="1168"/>
        <v>3.5861971624835155E-3</v>
      </c>
      <c r="EI144" s="276">
        <f t="shared" si="1169"/>
        <v>5.9754971670753698E-3</v>
      </c>
      <c r="EJ144" s="276">
        <f t="shared" si="1170"/>
        <v>8.3635138217203302E-3</v>
      </c>
      <c r="EK144" s="276">
        <f t="shared" si="1171"/>
        <v>4.2616520352285695E-3</v>
      </c>
      <c r="EL144" s="276">
        <f t="shared" si="1172"/>
        <v>5.6723345628189349E-3</v>
      </c>
      <c r="EM144" s="276">
        <f t="shared" si="1173"/>
        <v>7.0827442674829232E-3</v>
      </c>
      <c r="EN144" s="276">
        <f t="shared" si="1174"/>
        <v>8.4928812019838904E-3</v>
      </c>
      <c r="EO144" s="276">
        <f t="shared" si="1175"/>
        <v>9.9027454190749962E-3</v>
      </c>
      <c r="EP144" s="276">
        <f t="shared" si="1176"/>
        <v>2.0966402387136339E-2</v>
      </c>
      <c r="EQ144" s="276">
        <f t="shared" si="1177"/>
        <v>2.3693281414968414E-2</v>
      </c>
      <c r="ER144" s="276">
        <f t="shared" si="1178"/>
        <v>2.6419222962273201E-2</v>
      </c>
      <c r="ES144" s="276">
        <f t="shared" si="1179"/>
        <v>2.9144227351349462E-2</v>
      </c>
      <c r="ET144" s="276">
        <f t="shared" si="1180"/>
        <v>3.1868294904385155E-2</v>
      </c>
      <c r="EU144" s="276">
        <f t="shared" si="1181"/>
        <v>0.14137173752511559</v>
      </c>
      <c r="EV144" s="276">
        <f t="shared" si="1182"/>
        <v>0.14814215238991857</v>
      </c>
      <c r="EW144" s="276">
        <f t="shared" si="1183"/>
        <v>0.1549022445523586</v>
      </c>
      <c r="EX144" s="276">
        <f t="shared" si="1184"/>
        <v>0.1616520297512325</v>
      </c>
      <c r="EY144" s="277">
        <f t="shared" si="1185"/>
        <v>0.1683915237013405</v>
      </c>
      <c r="EZ144" s="276">
        <f t="shared" si="1186"/>
        <v>0</v>
      </c>
      <c r="FA144" s="276">
        <f t="shared" si="1187"/>
        <v>9.9478427928058224E-4</v>
      </c>
      <c r="FB144" s="276">
        <f t="shared" si="1188"/>
        <v>2.9838826190324718E-3</v>
      </c>
      <c r="FC144" s="276">
        <f t="shared" si="1189"/>
        <v>4.9720407434308148E-3</v>
      </c>
      <c r="FD144" s="276">
        <f t="shared" si="1190"/>
        <v>6.9592590969005498E-3</v>
      </c>
      <c r="FE144" s="276">
        <f t="shared" si="1191"/>
        <v>3.6052777241059081E-3</v>
      </c>
      <c r="FF144" s="276">
        <f t="shared" si="1192"/>
        <v>4.7986377403322388E-3</v>
      </c>
      <c r="FG144" s="276">
        <f t="shared" si="1193"/>
        <v>5.9917926048197161E-3</v>
      </c>
      <c r="FH144" s="276">
        <f t="shared" si="1194"/>
        <v>7.1847423528361839E-3</v>
      </c>
      <c r="FI144" s="276">
        <f t="shared" si="1195"/>
        <v>8.3774870196434252E-3</v>
      </c>
      <c r="FJ144" s="276">
        <f t="shared" si="1196"/>
        <v>1.3646561472661498E-2</v>
      </c>
      <c r="FK144" s="276">
        <f t="shared" si="1197"/>
        <v>1.5422700758221438E-2</v>
      </c>
      <c r="FL144" s="276">
        <f t="shared" si="1198"/>
        <v>1.7198420217677323E-2</v>
      </c>
      <c r="FM144" s="276">
        <f t="shared" si="1199"/>
        <v>1.8973719950263458E-2</v>
      </c>
      <c r="FN144" s="276">
        <f t="shared" si="1200"/>
        <v>2.0748600055190702E-2</v>
      </c>
      <c r="FO144" s="276">
        <f t="shared" si="1201"/>
        <v>6.5314477957060649E-2</v>
      </c>
      <c r="FP144" s="276">
        <f t="shared" si="1202"/>
        <v>6.8492765368336761E-2</v>
      </c>
      <c r="FQ144" s="276">
        <f t="shared" si="1203"/>
        <v>7.166873130203319E-2</v>
      </c>
      <c r="FR144" s="276">
        <f t="shared" si="1204"/>
        <v>7.4842377453798348E-2</v>
      </c>
      <c r="FS144" s="277">
        <f t="shared" si="1205"/>
        <v>7.8013705518042195E-2</v>
      </c>
      <c r="FT144" s="74">
        <f>SUM($EF144:EF144)</f>
        <v>0</v>
      </c>
      <c r="FU144" s="276">
        <f>SUM($EF144:EG144)</f>
        <v>1.1956131182564954E-3</v>
      </c>
      <c r="FV144" s="276">
        <f>SUM($EF144:EH144)</f>
        <v>4.7818102807400112E-3</v>
      </c>
      <c r="FW144" s="276">
        <f>SUM($EF144:EI144)</f>
        <v>1.0757307447815381E-2</v>
      </c>
      <c r="FX144" s="276">
        <f>SUM($EF144:EJ144)</f>
        <v>1.9120821269535709E-2</v>
      </c>
      <c r="FY144" s="276">
        <f>SUM($EF144:EK144)</f>
        <v>2.3382473304764277E-2</v>
      </c>
      <c r="FZ144" s="276">
        <f>SUM($EF144:EL144)</f>
        <v>2.9054807867583212E-2</v>
      </c>
      <c r="GA144" s="276">
        <f>SUM($EF144:EM144)</f>
        <v>3.6137552135066135E-2</v>
      </c>
      <c r="GB144" s="276">
        <f>SUM($EF144:EN144)</f>
        <v>4.4630433337050024E-2</v>
      </c>
      <c r="GC144" s="276">
        <f>SUM($EF144:EO144)</f>
        <v>5.4533178756125018E-2</v>
      </c>
      <c r="GD144" s="276">
        <f>SUM($EF144:EP144)</f>
        <v>7.5499581143261357E-2</v>
      </c>
      <c r="GE144" s="276">
        <f>SUM($EF144:EQ144)</f>
        <v>9.9192862558229775E-2</v>
      </c>
      <c r="GF144" s="276">
        <f>SUM($EF144:ER144)</f>
        <v>0.12561208552050299</v>
      </c>
      <c r="GG144" s="276">
        <f>SUM($EF144:ES144)</f>
        <v>0.15475631287185246</v>
      </c>
      <c r="GH144" s="276">
        <f>SUM($EF144:ET144)</f>
        <v>0.18662460777623763</v>
      </c>
      <c r="GI144" s="276">
        <f>SUM($EF144:EU144)</f>
        <v>0.32799634530135324</v>
      </c>
      <c r="GJ144" s="276">
        <f>SUM($EF144:EV144)</f>
        <v>0.47613849769127181</v>
      </c>
      <c r="GK144" s="276">
        <f>SUM($EF144:EW144)</f>
        <v>0.63104074224363038</v>
      </c>
      <c r="GL144" s="276">
        <f>SUM($EF144:EX144)</f>
        <v>0.79269277199486288</v>
      </c>
      <c r="GM144" s="276">
        <f>SUM($EF144:EY144)</f>
        <v>0.96108429569620335</v>
      </c>
      <c r="GN144" s="74">
        <f>SUM($EZ144:EZ144)</f>
        <v>0</v>
      </c>
      <c r="GO144" s="276">
        <f>SUM($EZ144:FA144)</f>
        <v>9.9478427928058224E-4</v>
      </c>
      <c r="GP144" s="276">
        <f>SUM($EZ144:FB144)</f>
        <v>3.9786668983130538E-3</v>
      </c>
      <c r="GQ144" s="276">
        <f>SUM($EZ144:FC144)</f>
        <v>8.9507076417438686E-3</v>
      </c>
      <c r="GR144" s="276">
        <f>SUM($EZ144:FD144)</f>
        <v>1.5909966738644418E-2</v>
      </c>
      <c r="GS144" s="276">
        <f>SUM($EZ144:FE144)</f>
        <v>1.9515244462750325E-2</v>
      </c>
      <c r="GT144" s="276">
        <f>SUM($EZ144:FF144)</f>
        <v>2.4313882203082563E-2</v>
      </c>
      <c r="GU144" s="276">
        <f>SUM($EZ144:FG144)</f>
        <v>3.0305674807902278E-2</v>
      </c>
      <c r="GV144" s="276">
        <f>SUM($EZ144:FH144)</f>
        <v>3.7490417160738462E-2</v>
      </c>
      <c r="GW144" s="276">
        <f>SUM($EZ144:FI144)</f>
        <v>4.5867904180381891E-2</v>
      </c>
      <c r="GX144" s="276">
        <f>SUM($EZ144:FJ144)</f>
        <v>5.9514465653043386E-2</v>
      </c>
      <c r="GY144" s="276">
        <f>SUM($EZ144:FK144)</f>
        <v>7.4937166411264827E-2</v>
      </c>
      <c r="GZ144" s="276">
        <f>SUM($EZ144:FL144)</f>
        <v>9.2135586628942154E-2</v>
      </c>
      <c r="HA144" s="276">
        <f>SUM($EZ144:FM144)</f>
        <v>0.11110930657920562</v>
      </c>
      <c r="HB144" s="276">
        <f>SUM($EZ144:FN144)</f>
        <v>0.13185790663439631</v>
      </c>
      <c r="HC144" s="276">
        <f>SUM($EZ144:FO144)</f>
        <v>0.19717238459145697</v>
      </c>
      <c r="HD144" s="276">
        <f>SUM($EZ144:FP144)</f>
        <v>0.26566514995979373</v>
      </c>
      <c r="HE144" s="276">
        <f>SUM($EZ144:FQ144)</f>
        <v>0.33733388126182695</v>
      </c>
      <c r="HF144" s="276">
        <f>SUM($EZ144:FR144)</f>
        <v>0.4121762587156253</v>
      </c>
      <c r="HG144" s="277">
        <f>SUM($EZ144:FS144)</f>
        <v>0.49018996423366751</v>
      </c>
      <c r="HH144" s="74">
        <f t="shared" ref="HH144:HH174" si="1247">BD144-FT144</f>
        <v>0</v>
      </c>
      <c r="HI144" s="276">
        <f t="shared" si="1206"/>
        <v>4.4507131368817427</v>
      </c>
      <c r="HJ144" s="276">
        <f t="shared" si="1207"/>
        <v>8.8990356897192591</v>
      </c>
      <c r="HK144" s="276">
        <f t="shared" si="1208"/>
        <v>13.344968942552184</v>
      </c>
      <c r="HL144" s="276">
        <f t="shared" si="1209"/>
        <v>17.788514178730463</v>
      </c>
      <c r="HM144" s="276">
        <f t="shared" si="1210"/>
        <v>25.680647211051554</v>
      </c>
      <c r="HN144" s="276">
        <f t="shared" si="1211"/>
        <v>32.973437276488738</v>
      </c>
      <c r="HO144" s="276">
        <f t="shared" si="1212"/>
        <v>40.264816932221251</v>
      </c>
      <c r="HP144" s="276">
        <f t="shared" si="1213"/>
        <v>47.554786451019268</v>
      </c>
      <c r="HQ144" s="276">
        <f t="shared" si="1214"/>
        <v>54.84334610560019</v>
      </c>
      <c r="HR144" s="276">
        <f t="shared" si="1215"/>
        <v>64.941028645966739</v>
      </c>
      <c r="HS144" s="276">
        <f t="shared" si="1216"/>
        <v>72.870060364551776</v>
      </c>
      <c r="HT144" s="276">
        <f t="shared" si="1217"/>
        <v>80.796366141589502</v>
      </c>
      <c r="HU144" s="276">
        <f t="shared" si="1218"/>
        <v>88.71994691423815</v>
      </c>
      <c r="HV144" s="276">
        <f t="shared" si="1219"/>
        <v>96.640803619333767</v>
      </c>
      <c r="HW144" s="276">
        <f t="shared" si="1220"/>
        <v>94.871950028624468</v>
      </c>
      <c r="HX144" s="276">
        <f t="shared" si="1221"/>
        <v>99.30573363050749</v>
      </c>
      <c r="HY144" s="276">
        <f t="shared" si="1222"/>
        <v>103.73275714022807</v>
      </c>
      <c r="HZ144" s="276">
        <f t="shared" si="1223"/>
        <v>108.15303086474978</v>
      </c>
      <c r="IA144" s="277">
        <f t="shared" si="1224"/>
        <v>112.56656509532138</v>
      </c>
      <c r="IB144" s="276">
        <f t="shared" si="1225"/>
        <v>0</v>
      </c>
      <c r="IC144" s="276">
        <f t="shared" si="1226"/>
        <v>4.2080914657207185</v>
      </c>
      <c r="ID144" s="276">
        <f t="shared" si="1227"/>
        <v>8.4141938331016863</v>
      </c>
      <c r="IE144" s="276">
        <f t="shared" si="1228"/>
        <v>12.618308042358256</v>
      </c>
      <c r="IF144" s="276">
        <f t="shared" si="1229"/>
        <v>16.820435033261354</v>
      </c>
      <c r="IG144" s="276">
        <f t="shared" si="1230"/>
        <v>24.440828827615523</v>
      </c>
      <c r="IH144" s="276">
        <f t="shared" si="1231"/>
        <v>31.381366189875191</v>
      </c>
      <c r="II144" s="276">
        <f t="shared" si="1232"/>
        <v>38.320710397270375</v>
      </c>
      <c r="IJ144" s="276">
        <f t="shared" si="1233"/>
        <v>45.258861654917538</v>
      </c>
      <c r="IK144" s="276">
        <f t="shared" si="1234"/>
        <v>52.195820167897892</v>
      </c>
      <c r="IL144" s="276">
        <f t="shared" si="1235"/>
        <v>61.484182342392721</v>
      </c>
      <c r="IM144" s="276">
        <f t="shared" si="1236"/>
        <v>68.9966382416345</v>
      </c>
      <c r="IN144" s="276">
        <f t="shared" si="1237"/>
        <v>76.507318421416812</v>
      </c>
      <c r="IO144" s="276">
        <f t="shared" si="1238"/>
        <v>84.016223301466539</v>
      </c>
      <c r="IP144" s="276">
        <f t="shared" si="1239"/>
        <v>91.523353301411348</v>
      </c>
      <c r="IQ144" s="276">
        <f t="shared" si="1240"/>
        <v>91.56372101526631</v>
      </c>
      <c r="IR144" s="276">
        <f t="shared" si="1241"/>
        <v>95.911870932352855</v>
      </c>
      <c r="IS144" s="276">
        <f t="shared" si="1242"/>
        <v>100.25684488350569</v>
      </c>
      <c r="IT144" s="276">
        <f t="shared" si="1243"/>
        <v>104.59864518850677</v>
      </c>
      <c r="IU144" s="277">
        <f t="shared" si="1244"/>
        <v>108.9372741654436</v>
      </c>
      <c r="IV144" s="74">
        <f t="shared" si="1068"/>
        <v>22.983018849665427</v>
      </c>
      <c r="IW144" s="275">
        <f t="shared" si="1069"/>
        <v>114.39175787866866</v>
      </c>
      <c r="IX144" s="275">
        <f t="shared" si="1070"/>
        <v>230.89553051852144</v>
      </c>
      <c r="IY144" s="275">
        <f t="shared" si="1071"/>
        <v>326.01885359392929</v>
      </c>
      <c r="IZ144" s="275">
        <f t="shared" si="1072"/>
        <v>122.75676908228517</v>
      </c>
      <c r="JA144" s="275">
        <f t="shared" si="1073"/>
        <v>173.5722902101962</v>
      </c>
      <c r="JB144" s="74">
        <f t="shared" si="1074"/>
        <v>22.985055536984451</v>
      </c>
      <c r="JC144" s="275">
        <f t="shared" si="1075"/>
        <v>114.40432421134355</v>
      </c>
      <c r="JD144" s="275">
        <f t="shared" si="1076"/>
        <v>230.9720891943773</v>
      </c>
      <c r="JE144" s="275">
        <f t="shared" si="1077"/>
        <v>326.7869550058557</v>
      </c>
      <c r="JF144" s="275">
        <f t="shared" si="1078"/>
        <v>122.78715631423511</v>
      </c>
      <c r="JG144" s="275">
        <f t="shared" si="1079"/>
        <v>173.78710598714025</v>
      </c>
      <c r="JH144" s="524">
        <f t="shared" si="1080"/>
        <v>602.82999791383259</v>
      </c>
      <c r="JI144" s="525">
        <f t="shared" si="1081"/>
        <v>1110.3924501315414</v>
      </c>
      <c r="JJ144" s="524">
        <f t="shared" si="1082"/>
        <v>571.65105117365761</v>
      </c>
      <c r="JK144" s="525">
        <f t="shared" si="1083"/>
        <v>1062.0569666813954</v>
      </c>
      <c r="JL144" s="524">
        <f t="shared" si="1084"/>
        <v>1174.4810490874902</v>
      </c>
      <c r="JM144" s="525">
        <f t="shared" si="1085"/>
        <v>2172.4494168129368</v>
      </c>
      <c r="JN144" s="7">
        <f t="shared" si="1245"/>
        <v>0.31848251441063391</v>
      </c>
      <c r="JO144" s="7">
        <f t="shared" si="1246"/>
        <v>1.4512742599298709</v>
      </c>
    </row>
    <row r="145" spans="1:275" s="3" customFormat="1" ht="13.5" customHeight="1" x14ac:dyDescent="0.2">
      <c r="A145" s="3" t="str">
        <f>'2021 estimates'!B145</f>
        <v>Nicaragua</v>
      </c>
      <c r="B145" s="3" t="str">
        <f>VLOOKUP(A145,'2021 estimates'!$B$4:$C$218,2)</f>
        <v>SACA</v>
      </c>
      <c r="C145" s="371" t="str">
        <f>VLOOKUP(A145,'2021 estimates'!$B$4:$F$218,4,FALSE)</f>
        <v>Latin America &amp; Caribbean</v>
      </c>
      <c r="D145" s="695">
        <f>'2021 estimates'!Q145</f>
        <v>14.3141394477629</v>
      </c>
      <c r="E145" s="4">
        <f>'2021 estimates'!R145</f>
        <v>4.2850228461888147</v>
      </c>
      <c r="F145" s="47">
        <f>1000*'2021 estimates'!G145/5</f>
        <v>66485.2</v>
      </c>
      <c r="G145" s="47">
        <f t="shared" si="1086"/>
        <v>66485.2</v>
      </c>
      <c r="H145" s="47">
        <f>1000*'2021 estimates'!H145/5</f>
        <v>67682.2</v>
      </c>
      <c r="I145" s="47">
        <f>1000*'2021 estimates'!I145/5</f>
        <v>66004.399999999994</v>
      </c>
      <c r="J145" s="47">
        <f>1000*'2021 estimates'!J145/5</f>
        <v>62611.8</v>
      </c>
      <c r="K145" s="47">
        <f>1000*'2021 estimates'!K145/5</f>
        <v>63703.4</v>
      </c>
      <c r="L145" s="73">
        <f t="shared" si="1087"/>
        <v>63703.4</v>
      </c>
      <c r="M145" s="47">
        <f>1000*'2021 estimates'!L145/5</f>
        <v>64269.2</v>
      </c>
      <c r="N145" s="47">
        <f>1000*'2021 estimates'!M145/5</f>
        <v>62039.8</v>
      </c>
      <c r="O145" s="47">
        <f>1000*'2021 estimates'!N145/5</f>
        <v>58481.599999999999</v>
      </c>
      <c r="P145" s="22">
        <v>0</v>
      </c>
      <c r="Q145" s="124">
        <f>IF('2021 estimates'!AD145&lt;&gt;"",'2021 estimates'!AD145*5/4,IF('2021 estimates'!AL145&lt;&gt;"",'2021 estimates'!AL145*15/14,'2021 estimates'!AN145*15/14))/100000</f>
        <v>4.0624999999999996E-6</v>
      </c>
      <c r="R145" s="124">
        <f>IF('2021 estimates'!AE145&lt;&gt;"",'2021 estimates'!AE145,IF('2021 estimates'!AL145&lt;&gt;"",'2021 estimates'!AL145*15/14,'2021 estimates'!AN145*15/14))/100000</f>
        <v>3.8500000000000001E-5</v>
      </c>
      <c r="S145" s="124">
        <f>IF('2021 estimates'!AF145&lt;&gt;"",'2021 estimates'!AF145,IF('2021 estimates'!AL145&lt;&gt;"",'2021 estimates'!AL145*15/14,'2021 estimates'!AN145*15/14))/100000</f>
        <v>5.3200000000000006E-5</v>
      </c>
      <c r="T145" s="124">
        <f>IF('2021 estimates'!AG145&lt;&gt;"",'2021 estimates'!AG145,'2021 estimates'!$AP145)/100000</f>
        <v>1.2799999999999999E-4</v>
      </c>
      <c r="U145" s="22">
        <v>0</v>
      </c>
      <c r="V145" s="124">
        <f>IF('2021 estimates'!AH145&lt;&gt;"",'2021 estimates'!AH145*5/4,IF('2021 estimates'!AM145&lt;&gt;"",'2021 estimates'!AM145*15/14,'2021 estimates'!AN145*15/14))/100000</f>
        <v>4.0624999999999996E-6</v>
      </c>
      <c r="W145" s="124">
        <f>IF('2021 estimates'!AI145&lt;&gt;"",'2021 estimates'!AI145,IF('2021 estimates'!AM145&lt;&gt;"",'2021 estimates'!AM145*15/14,'2021 estimates'!AN145*15/14))/100000</f>
        <v>3.8500000000000001E-5</v>
      </c>
      <c r="X145" s="124">
        <f>IF('2021 estimates'!AJ145&lt;&gt;"",'2021 estimates'!AJ145,IF('2021 estimates'!AM145&lt;&gt;"",'2021 estimates'!AM145*15/14,'2021 estimates'!AN145*15/14))/100000</f>
        <v>5.3200000000000006E-5</v>
      </c>
      <c r="Y145" s="124">
        <f>IF('2021 estimates'!AK145&lt;&gt;"",'2021 estimates'!AK145,'2021 estimates'!$AQ145)/100000</f>
        <v>1.2799999999999999E-4</v>
      </c>
      <c r="Z145" s="81">
        <f>VLOOKUP($A145,'Mortality-WHO Global Health Obs'!$B$3:$Q$218,7,FALSE)</f>
        <v>1.9009999999999999E-2</v>
      </c>
      <c r="AA145" s="82">
        <f>VLOOKUP($A145,'Mortality-WHO Global Health Obs'!$B$3:$Q$218,9,FALSE)</f>
        <v>8.0999999999999996E-4</v>
      </c>
      <c r="AB145" s="82">
        <f>VLOOKUP($A145,'Mortality-WHO Global Health Obs'!$B$3:$Q$218,11,FALSE)</f>
        <v>3.4000000000000002E-4</v>
      </c>
      <c r="AC145" s="82">
        <f>VLOOKUP($A145,'Mortality-WHO Global Health Obs'!$B$3:$Q$218,13,FALSE)</f>
        <v>5.1999999999999995E-4</v>
      </c>
      <c r="AD145" s="82">
        <f>VLOOKUP($A145,'Mortality-WHO Global Health Obs'!$B$3:$Q$218,15,FALSE)</f>
        <v>1.47E-3</v>
      </c>
      <c r="AE145" s="81">
        <f>VLOOKUP($A145,'Mortality-WHO Global Health Obs'!$B$3:$Q$218,8,FALSE)</f>
        <v>1.5599999999999999E-2</v>
      </c>
      <c r="AF145" s="82">
        <f>VLOOKUP($A145,'Mortality-WHO Global Health Obs'!$B$3:$Q$218,10,FALSE)</f>
        <v>6.8000000000000005E-4</v>
      </c>
      <c r="AG145" s="82">
        <f>VLOOKUP($A145,'Mortality-WHO Global Health Obs'!$B$3:$Q$218,12,FALSE)</f>
        <v>2.5999999999999998E-4</v>
      </c>
      <c r="AH145" s="82">
        <f>VLOOKUP($A145,'Mortality-WHO Global Health Obs'!$B$3:$Q$218,14,FALSE)</f>
        <v>3.8999999999999999E-4</v>
      </c>
      <c r="AI145" s="82">
        <f>VLOOKUP($A145,'Mortality-WHO Global Health Obs'!$B$3:$Q$218,16,FALSE)</f>
        <v>6.9999999999999999E-4</v>
      </c>
      <c r="AJ145" s="81">
        <f t="shared" si="849"/>
        <v>8.1458284306049358E-2</v>
      </c>
      <c r="AK145" s="82">
        <f t="shared" si="849"/>
        <v>3.4708685054129396E-3</v>
      </c>
      <c r="AL145" s="82">
        <f t="shared" si="849"/>
        <v>1.456907767704197E-3</v>
      </c>
      <c r="AM145" s="82">
        <f t="shared" si="849"/>
        <v>2.2282118800181832E-3</v>
      </c>
      <c r="AN145" s="82">
        <f t="shared" si="849"/>
        <v>6.2989835838975572E-3</v>
      </c>
      <c r="AO145" s="81">
        <f t="shared" si="848"/>
        <v>6.6846356400545509E-2</v>
      </c>
      <c r="AP145" s="82">
        <f t="shared" si="848"/>
        <v>2.913815535408394E-3</v>
      </c>
      <c r="AQ145" s="82">
        <f t="shared" si="848"/>
        <v>1.1141059400090916E-3</v>
      </c>
      <c r="AR145" s="82">
        <f t="shared" si="848"/>
        <v>1.6711589100136376E-3</v>
      </c>
      <c r="AS145" s="82">
        <f t="shared" si="848"/>
        <v>2.9995159923321703E-3</v>
      </c>
      <c r="AT145" s="272">
        <f t="shared" si="1065"/>
        <v>0</v>
      </c>
      <c r="AU145" s="266">
        <f t="shared" si="1057"/>
        <v>0.27009612499999996</v>
      </c>
      <c r="AV145" s="266">
        <f t="shared" si="1058"/>
        <v>2.6057646999999999</v>
      </c>
      <c r="AW145" s="266">
        <f t="shared" si="1059"/>
        <v>3.5114340799999999</v>
      </c>
      <c r="AX145" s="266">
        <f t="shared" si="1060"/>
        <v>8.0143103999999994</v>
      </c>
      <c r="AY145" s="272">
        <f t="shared" si="1066"/>
        <v>0</v>
      </c>
      <c r="AZ145" s="266">
        <f t="shared" si="1061"/>
        <v>0.25879506250000001</v>
      </c>
      <c r="BA145" s="266">
        <f t="shared" si="1062"/>
        <v>2.4743642000000001</v>
      </c>
      <c r="BB145" s="266">
        <f t="shared" si="1063"/>
        <v>3.3005173600000006</v>
      </c>
      <c r="BC145" s="266">
        <f t="shared" si="1064"/>
        <v>7.4856447999999993</v>
      </c>
      <c r="BD145" s="74">
        <f t="shared" si="1067"/>
        <v>0</v>
      </c>
      <c r="BE145" s="515">
        <f t="shared" si="1088"/>
        <v>0</v>
      </c>
      <c r="BF145" s="515">
        <f t="shared" si="1089"/>
        <v>0.2696282034499885</v>
      </c>
      <c r="BG145" s="515">
        <f t="shared" si="1090"/>
        <v>0.5383221850788743</v>
      </c>
      <c r="BH145" s="515">
        <f t="shared" si="1091"/>
        <v>0.80608518182700672</v>
      </c>
      <c r="BI145" s="515">
        <f t="shared" si="1092"/>
        <v>1.0922372860608864</v>
      </c>
      <c r="BJ145" s="515">
        <f t="shared" si="1093"/>
        <v>3.694515058341342</v>
      </c>
      <c r="BK145" s="515">
        <f t="shared" si="1094"/>
        <v>6.2930043123526049</v>
      </c>
      <c r="BL145" s="515">
        <f t="shared" si="1095"/>
        <v>8.8877105635976061</v>
      </c>
      <c r="BM145" s="515">
        <f t="shared" si="1096"/>
        <v>11.478639319549544</v>
      </c>
      <c r="BN145" s="515">
        <f t="shared" si="1097"/>
        <v>13.717113668890001</v>
      </c>
      <c r="BO145" s="515">
        <f t="shared" si="1098"/>
        <v>17.194109385920356</v>
      </c>
      <c r="BP145" s="515">
        <f t="shared" si="1099"/>
        <v>20.663366244896885</v>
      </c>
      <c r="BQ145" s="515">
        <f t="shared" si="1100"/>
        <v>24.124901470437866</v>
      </c>
      <c r="BR145" s="515">
        <f t="shared" si="1101"/>
        <v>27.578732248824203</v>
      </c>
      <c r="BS145" s="515">
        <f t="shared" si="1102"/>
        <v>29.430209411974015</v>
      </c>
      <c r="BT145" s="515">
        <f t="shared" si="1103"/>
        <v>37.234560360978314</v>
      </c>
      <c r="BU145" s="515">
        <f t="shared" si="1104"/>
        <v>44.989906334272177</v>
      </c>
      <c r="BV145" s="515">
        <f t="shared" si="1105"/>
        <v>52.696555043241226</v>
      </c>
      <c r="BW145" s="516">
        <f t="shared" si="1106"/>
        <v>60.354812267093877</v>
      </c>
      <c r="BX145" s="515">
        <v>0</v>
      </c>
      <c r="BY145" s="515">
        <f t="shared" si="1107"/>
        <v>0</v>
      </c>
      <c r="BZ145" s="515">
        <f t="shared" si="1108"/>
        <v>0.25841857074334296</v>
      </c>
      <c r="CA145" s="515">
        <f t="shared" si="1109"/>
        <v>0.51608525340418465</v>
      </c>
      <c r="CB145" s="515">
        <f t="shared" si="1110"/>
        <v>0.77300223565691306</v>
      </c>
      <c r="CC145" s="515">
        <f t="shared" si="1111"/>
        <v>1.0383125821417001</v>
      </c>
      <c r="CD145" s="515">
        <f t="shared" si="1112"/>
        <v>3.5101430516840226</v>
      </c>
      <c r="CE145" s="515">
        <f t="shared" si="1113"/>
        <v>5.9792211737055849</v>
      </c>
      <c r="CF145" s="515">
        <f t="shared" si="1114"/>
        <v>8.4455500129055938</v>
      </c>
      <c r="CG145" s="515">
        <f t="shared" si="1115"/>
        <v>10.909132630570754</v>
      </c>
      <c r="CH145" s="515">
        <f t="shared" si="1116"/>
        <v>12.90618825398276</v>
      </c>
      <c r="CI145" s="515">
        <f t="shared" si="1117"/>
        <v>16.182399793092188</v>
      </c>
      <c r="CJ145" s="515">
        <f t="shared" si="1118"/>
        <v>19.453140834405662</v>
      </c>
      <c r="CK145" s="515">
        <f t="shared" si="1119"/>
        <v>22.718420512359646</v>
      </c>
      <c r="CL145" s="515">
        <f t="shared" si="1120"/>
        <v>25.978247946138254</v>
      </c>
      <c r="CM145" s="515">
        <f t="shared" si="1121"/>
        <v>27.556038310716097</v>
      </c>
      <c r="CN145" s="515">
        <f t="shared" si="1122"/>
        <v>34.947942336231506</v>
      </c>
      <c r="CO145" s="515">
        <f t="shared" si="1123"/>
        <v>42.317707447021817</v>
      </c>
      <c r="CP145" s="515">
        <f t="shared" si="1124"/>
        <v>49.665399949622319</v>
      </c>
      <c r="CQ145" s="516">
        <f t="shared" si="1125"/>
        <v>56.991085951978782</v>
      </c>
      <c r="CR145" s="515">
        <f t="shared" si="1126"/>
        <v>0</v>
      </c>
      <c r="CS145" s="515">
        <f t="shared" si="1127"/>
        <v>0.13504806249999998</v>
      </c>
      <c r="CT145" s="515">
        <f t="shared" si="1128"/>
        <v>0.40467626594998851</v>
      </c>
      <c r="CU145" s="515">
        <f t="shared" si="1129"/>
        <v>0.67337024757887431</v>
      </c>
      <c r="CV145" s="515">
        <f t="shared" si="1130"/>
        <v>0.94113324432700673</v>
      </c>
      <c r="CW145" s="515">
        <f t="shared" si="1131"/>
        <v>2.3951196360608864</v>
      </c>
      <c r="CX145" s="515">
        <f t="shared" si="1132"/>
        <v>4.9973974083413424</v>
      </c>
      <c r="CY145" s="515">
        <f t="shared" si="1133"/>
        <v>7.5958866623526049</v>
      </c>
      <c r="CZ145" s="515">
        <f t="shared" si="1134"/>
        <v>10.190592913597605</v>
      </c>
      <c r="DA145" s="515">
        <f t="shared" si="1135"/>
        <v>12.781521669549544</v>
      </c>
      <c r="DB145" s="515">
        <f t="shared" si="1136"/>
        <v>15.472830708890001</v>
      </c>
      <c r="DC145" s="515">
        <f t="shared" si="1137"/>
        <v>18.949826425920357</v>
      </c>
      <c r="DD145" s="515">
        <f t="shared" si="1138"/>
        <v>22.419083284896885</v>
      </c>
      <c r="DE145" s="515">
        <f t="shared" si="1139"/>
        <v>25.880618510437866</v>
      </c>
      <c r="DF145" s="515">
        <f t="shared" si="1140"/>
        <v>29.334449288824203</v>
      </c>
      <c r="DG145" s="515">
        <f t="shared" si="1141"/>
        <v>33.437364611974019</v>
      </c>
      <c r="DH145" s="515">
        <f t="shared" si="1142"/>
        <v>41.241715560978314</v>
      </c>
      <c r="DI145" s="515">
        <f t="shared" si="1143"/>
        <v>48.997061534272177</v>
      </c>
      <c r="DJ145" s="515">
        <f t="shared" si="1144"/>
        <v>56.703710243241225</v>
      </c>
      <c r="DK145" s="516">
        <f t="shared" si="1145"/>
        <v>64.361967467093876</v>
      </c>
      <c r="DL145" s="515">
        <f t="shared" si="1146"/>
        <v>0</v>
      </c>
      <c r="DM145" s="515">
        <f t="shared" si="1147"/>
        <v>0.12939753125</v>
      </c>
      <c r="DN145" s="515">
        <f t="shared" si="1148"/>
        <v>0.38781610199334293</v>
      </c>
      <c r="DO145" s="515">
        <f t="shared" si="1149"/>
        <v>0.64548278465418463</v>
      </c>
      <c r="DP145" s="515">
        <f t="shared" si="1150"/>
        <v>0.90239976690691304</v>
      </c>
      <c r="DQ145" s="515">
        <f t="shared" si="1151"/>
        <v>2.2754946821417001</v>
      </c>
      <c r="DR145" s="515">
        <f t="shared" si="1152"/>
        <v>4.7473251516840227</v>
      </c>
      <c r="DS145" s="515">
        <f t="shared" si="1153"/>
        <v>7.216403273705585</v>
      </c>
      <c r="DT145" s="515">
        <f t="shared" si="1154"/>
        <v>9.6827321129055939</v>
      </c>
      <c r="DU145" s="515">
        <f t="shared" si="1155"/>
        <v>12.146314730570754</v>
      </c>
      <c r="DV145" s="515">
        <f t="shared" si="1156"/>
        <v>14.556446933982761</v>
      </c>
      <c r="DW145" s="515">
        <f t="shared" si="1157"/>
        <v>17.832658473092188</v>
      </c>
      <c r="DX145" s="515">
        <f t="shared" si="1158"/>
        <v>21.103399514405663</v>
      </c>
      <c r="DY145" s="515">
        <f t="shared" si="1159"/>
        <v>24.368679192359647</v>
      </c>
      <c r="DZ145" s="515">
        <f t="shared" si="1160"/>
        <v>27.628506626138254</v>
      </c>
      <c r="EA145" s="515">
        <f t="shared" si="1161"/>
        <v>31.298860710716099</v>
      </c>
      <c r="EB145" s="515">
        <f t="shared" si="1162"/>
        <v>38.690764736231507</v>
      </c>
      <c r="EC145" s="515">
        <f t="shared" si="1163"/>
        <v>46.060529847021819</v>
      </c>
      <c r="ED145" s="515">
        <f t="shared" si="1164"/>
        <v>53.408222349622321</v>
      </c>
      <c r="EE145" s="516">
        <f t="shared" si="1165"/>
        <v>60.733908351978783</v>
      </c>
      <c r="EF145" s="276">
        <f t="shared" si="1166"/>
        <v>0</v>
      </c>
      <c r="EG145" s="276">
        <f t="shared" si="1167"/>
        <v>4.6792155001147294E-4</v>
      </c>
      <c r="EH145" s="276">
        <f t="shared" si="1168"/>
        <v>1.4021433711140705E-3</v>
      </c>
      <c r="EI145" s="276">
        <f t="shared" si="1169"/>
        <v>2.3331282518674872E-3</v>
      </c>
      <c r="EJ145" s="276">
        <f t="shared" si="1170"/>
        <v>3.2608874077909803E-3</v>
      </c>
      <c r="EK145" s="276">
        <f t="shared" si="1171"/>
        <v>3.4869277195442839E-3</v>
      </c>
      <c r="EL145" s="276">
        <f t="shared" si="1172"/>
        <v>7.2754459887369128E-3</v>
      </c>
      <c r="EM145" s="276">
        <f t="shared" si="1173"/>
        <v>1.1058448755000188E-2</v>
      </c>
      <c r="EN145" s="276">
        <f t="shared" si="1174"/>
        <v>1.4835944048062462E-2</v>
      </c>
      <c r="EO145" s="276">
        <f t="shared" si="1175"/>
        <v>1.8607939885962033E-2</v>
      </c>
      <c r="EP145" s="276">
        <f t="shared" si="1176"/>
        <v>3.4438362969644587E-2</v>
      </c>
      <c r="EQ145" s="276">
        <f t="shared" si="1177"/>
        <v>4.2177221023471323E-2</v>
      </c>
      <c r="ER145" s="276">
        <f t="shared" si="1178"/>
        <v>4.9898854459020862E-2</v>
      </c>
      <c r="ES145" s="276">
        <f t="shared" si="1179"/>
        <v>5.7603301613664538E-2</v>
      </c>
      <c r="ET145" s="276">
        <f t="shared" si="1180"/>
        <v>6.5290600739444968E-2</v>
      </c>
      <c r="EU145" s="276">
        <f t="shared" si="1181"/>
        <v>0.20995945099570351</v>
      </c>
      <c r="EV145" s="276">
        <f t="shared" si="1182"/>
        <v>0.25896442670613834</v>
      </c>
      <c r="EW145" s="276">
        <f t="shared" si="1183"/>
        <v>0.30766169103095348</v>
      </c>
      <c r="EX145" s="276">
        <f t="shared" si="1184"/>
        <v>0.35605317614735071</v>
      </c>
      <c r="EY145" s="277">
        <f t="shared" si="1185"/>
        <v>0.40414080210003062</v>
      </c>
      <c r="EZ145" s="276">
        <f t="shared" si="1186"/>
        <v>0</v>
      </c>
      <c r="FA145" s="276">
        <f t="shared" si="1187"/>
        <v>3.7649175665703532E-4</v>
      </c>
      <c r="FB145" s="276">
        <f t="shared" si="1188"/>
        <v>1.1283798391583119E-3</v>
      </c>
      <c r="FC145" s="276">
        <f t="shared" si="1189"/>
        <v>1.8780802472715553E-3</v>
      </c>
      <c r="FD145" s="276">
        <f t="shared" si="1190"/>
        <v>2.6255993461983679E-3</v>
      </c>
      <c r="FE145" s="276">
        <f t="shared" si="1191"/>
        <v>2.5337304576776559E-3</v>
      </c>
      <c r="FF145" s="276">
        <f t="shared" si="1192"/>
        <v>5.2860779784375551E-3</v>
      </c>
      <c r="FG145" s="276">
        <f t="shared" si="1193"/>
        <v>8.0353607999924005E-3</v>
      </c>
      <c r="FH145" s="276">
        <f t="shared" si="1194"/>
        <v>1.0781582334840488E-2</v>
      </c>
      <c r="FI145" s="276">
        <f t="shared" si="1195"/>
        <v>1.352474599168034E-2</v>
      </c>
      <c r="FJ145" s="276">
        <f t="shared" si="1196"/>
        <v>2.4305820890574533E-2</v>
      </c>
      <c r="FK145" s="276">
        <f t="shared" si="1197"/>
        <v>2.9776318686525319E-2</v>
      </c>
      <c r="FL145" s="276">
        <f t="shared" si="1198"/>
        <v>3.5237682046015496E-2</v>
      </c>
      <c r="FM145" s="276">
        <f t="shared" si="1199"/>
        <v>4.0689926221391844E-2</v>
      </c>
      <c r="FN145" s="276">
        <f t="shared" si="1200"/>
        <v>4.6133066439533341E-2</v>
      </c>
      <c r="FO145" s="276">
        <f t="shared" si="1201"/>
        <v>9.3740774484585079E-2</v>
      </c>
      <c r="FP145" s="276">
        <f t="shared" si="1202"/>
        <v>0.11587968920969179</v>
      </c>
      <c r="FQ145" s="276">
        <f t="shared" si="1203"/>
        <v>0.13795229739949805</v>
      </c>
      <c r="FR145" s="276">
        <f t="shared" si="1204"/>
        <v>0.15995879764353174</v>
      </c>
      <c r="FS145" s="277">
        <f t="shared" si="1205"/>
        <v>0.18189938793654076</v>
      </c>
      <c r="FT145" s="74">
        <f>SUM($EF145:EF145)</f>
        <v>0</v>
      </c>
      <c r="FU145" s="276">
        <f>SUM($EF145:EG145)</f>
        <v>4.6792155001147294E-4</v>
      </c>
      <c r="FV145" s="276">
        <f>SUM($EF145:EH145)</f>
        <v>1.8700649211255433E-3</v>
      </c>
      <c r="FW145" s="276">
        <f>SUM($EF145:EI145)</f>
        <v>4.2031931729930305E-3</v>
      </c>
      <c r="FX145" s="276">
        <f>SUM($EF145:EJ145)</f>
        <v>7.4640805807840108E-3</v>
      </c>
      <c r="FY145" s="276">
        <f>SUM($EF145:EK145)</f>
        <v>1.0951008300328295E-2</v>
      </c>
      <c r="FZ145" s="276">
        <f>SUM($EF145:EL145)</f>
        <v>1.8226454289065209E-2</v>
      </c>
      <c r="GA145" s="276">
        <f>SUM($EF145:EM145)</f>
        <v>2.9284903044065398E-2</v>
      </c>
      <c r="GB145" s="276">
        <f>SUM($EF145:EN145)</f>
        <v>4.4120847092127859E-2</v>
      </c>
      <c r="GC145" s="276">
        <f>SUM($EF145:EO145)</f>
        <v>6.2728786978089895E-2</v>
      </c>
      <c r="GD145" s="276">
        <f>SUM($EF145:EP145)</f>
        <v>9.7167149947734482E-2</v>
      </c>
      <c r="GE145" s="276">
        <f>SUM($EF145:EQ145)</f>
        <v>0.13934437097120581</v>
      </c>
      <c r="GF145" s="276">
        <f>SUM($EF145:ER145)</f>
        <v>0.18924322543022667</v>
      </c>
      <c r="GG145" s="276">
        <f>SUM($EF145:ES145)</f>
        <v>0.24684652704389121</v>
      </c>
      <c r="GH145" s="276">
        <f>SUM($EF145:ET145)</f>
        <v>0.31213712778333619</v>
      </c>
      <c r="GI145" s="276">
        <f>SUM($EF145:EU145)</f>
        <v>0.5220965787790397</v>
      </c>
      <c r="GJ145" s="276">
        <f>SUM($EF145:EV145)</f>
        <v>0.78106100548517809</v>
      </c>
      <c r="GK145" s="276">
        <f>SUM($EF145:EW145)</f>
        <v>1.0887226965161316</v>
      </c>
      <c r="GL145" s="276">
        <f>SUM($EF145:EX145)</f>
        <v>1.4447758726634823</v>
      </c>
      <c r="GM145" s="276">
        <f>SUM($EF145:EY145)</f>
        <v>1.8489166747635128</v>
      </c>
      <c r="GN145" s="74">
        <f>SUM($EZ145:EZ145)</f>
        <v>0</v>
      </c>
      <c r="GO145" s="276">
        <f>SUM($EZ145:FA145)</f>
        <v>3.7649175665703532E-4</v>
      </c>
      <c r="GP145" s="276">
        <f>SUM($EZ145:FB145)</f>
        <v>1.5048715958153472E-3</v>
      </c>
      <c r="GQ145" s="276">
        <f>SUM($EZ145:FC145)</f>
        <v>3.3829518430869027E-3</v>
      </c>
      <c r="GR145" s="276">
        <f>SUM($EZ145:FD145)</f>
        <v>6.0085511892852706E-3</v>
      </c>
      <c r="GS145" s="276">
        <f>SUM($EZ145:FE145)</f>
        <v>8.5422816469629265E-3</v>
      </c>
      <c r="GT145" s="276">
        <f>SUM($EZ145:FF145)</f>
        <v>1.3828359625400482E-2</v>
      </c>
      <c r="GU145" s="276">
        <f>SUM($EZ145:FG145)</f>
        <v>2.1863720425392884E-2</v>
      </c>
      <c r="GV145" s="276">
        <f>SUM($EZ145:FH145)</f>
        <v>3.264530276023337E-2</v>
      </c>
      <c r="GW145" s="276">
        <f>SUM($EZ145:FI145)</f>
        <v>4.617004875191371E-2</v>
      </c>
      <c r="GX145" s="276">
        <f>SUM($EZ145:FJ145)</f>
        <v>7.047586964248824E-2</v>
      </c>
      <c r="GY145" s="276">
        <f>SUM($EZ145:FK145)</f>
        <v>0.10025218832901356</v>
      </c>
      <c r="GZ145" s="276">
        <f>SUM($EZ145:FL145)</f>
        <v>0.13548987037502905</v>
      </c>
      <c r="HA145" s="276">
        <f>SUM($EZ145:FM145)</f>
        <v>0.17617979659642088</v>
      </c>
      <c r="HB145" s="276">
        <f>SUM($EZ145:FN145)</f>
        <v>0.22231286303595421</v>
      </c>
      <c r="HC145" s="276">
        <f>SUM($EZ145:FO145)</f>
        <v>0.31605363752053928</v>
      </c>
      <c r="HD145" s="276">
        <f>SUM($EZ145:FP145)</f>
        <v>0.43193332673023105</v>
      </c>
      <c r="HE145" s="276">
        <f>SUM($EZ145:FQ145)</f>
        <v>0.5698856241297291</v>
      </c>
      <c r="HF145" s="276">
        <f>SUM($EZ145:FR145)</f>
        <v>0.72984442177326081</v>
      </c>
      <c r="HG145" s="277">
        <f>SUM($EZ145:FS145)</f>
        <v>0.91174380970980162</v>
      </c>
      <c r="HH145" s="74">
        <f t="shared" si="1247"/>
        <v>0</v>
      </c>
      <c r="HI145" s="276">
        <f t="shared" si="1206"/>
        <v>0.2696282034499885</v>
      </c>
      <c r="HJ145" s="276">
        <f t="shared" si="1207"/>
        <v>0.5383221850788743</v>
      </c>
      <c r="HK145" s="276">
        <f t="shared" si="1208"/>
        <v>0.80608518182700672</v>
      </c>
      <c r="HL145" s="276">
        <f t="shared" si="1209"/>
        <v>1.0729204194192157</v>
      </c>
      <c r="HM145" s="276">
        <f t="shared" si="1210"/>
        <v>3.694515058341342</v>
      </c>
      <c r="HN145" s="276">
        <f t="shared" si="1211"/>
        <v>6.2930043123526049</v>
      </c>
      <c r="HO145" s="276">
        <f t="shared" si="1212"/>
        <v>8.8877105635976061</v>
      </c>
      <c r="HP145" s="276">
        <f t="shared" si="1213"/>
        <v>11.478639319549544</v>
      </c>
      <c r="HQ145" s="276">
        <f t="shared" si="1214"/>
        <v>14.065796079663581</v>
      </c>
      <c r="HR145" s="276">
        <f t="shared" si="1215"/>
        <v>17.194109385920356</v>
      </c>
      <c r="HS145" s="276">
        <f t="shared" si="1216"/>
        <v>20.663366244896885</v>
      </c>
      <c r="HT145" s="276">
        <f t="shared" si="1217"/>
        <v>24.124901470437866</v>
      </c>
      <c r="HU145" s="276">
        <f t="shared" si="1218"/>
        <v>27.578732248824203</v>
      </c>
      <c r="HV145" s="276">
        <f t="shared" si="1219"/>
        <v>31.024875728084758</v>
      </c>
      <c r="HW145" s="276">
        <f t="shared" si="1220"/>
        <v>37.234560360978314</v>
      </c>
      <c r="HX145" s="276">
        <f t="shared" si="1221"/>
        <v>44.989906334272177</v>
      </c>
      <c r="HY145" s="276">
        <f t="shared" si="1222"/>
        <v>52.696555043241226</v>
      </c>
      <c r="HZ145" s="276">
        <f t="shared" si="1223"/>
        <v>60.354812267093877</v>
      </c>
      <c r="IA145" s="277">
        <f t="shared" si="1224"/>
        <v>67.964981864993845</v>
      </c>
      <c r="IB145" s="276">
        <f t="shared" si="1225"/>
        <v>0</v>
      </c>
      <c r="IC145" s="276">
        <f t="shared" si="1226"/>
        <v>0.25841857074334296</v>
      </c>
      <c r="ID145" s="276">
        <f t="shared" si="1227"/>
        <v>0.51608525340418465</v>
      </c>
      <c r="IE145" s="276">
        <f t="shared" si="1228"/>
        <v>0.77300223565691306</v>
      </c>
      <c r="IF145" s="276">
        <f t="shared" si="1229"/>
        <v>1.0291716988107147</v>
      </c>
      <c r="IG145" s="276">
        <f t="shared" si="1230"/>
        <v>3.5101430516840226</v>
      </c>
      <c r="IH145" s="276">
        <f t="shared" si="1231"/>
        <v>5.9792211737055849</v>
      </c>
      <c r="II145" s="276">
        <f t="shared" si="1232"/>
        <v>8.4455500129055938</v>
      </c>
      <c r="IJ145" s="276">
        <f t="shared" si="1233"/>
        <v>10.909132630570754</v>
      </c>
      <c r="IK145" s="276">
        <f t="shared" si="1234"/>
        <v>13.369972084579073</v>
      </c>
      <c r="IL145" s="276">
        <f t="shared" si="1235"/>
        <v>16.182399793092188</v>
      </c>
      <c r="IM145" s="276">
        <f t="shared" si="1236"/>
        <v>19.453140834405662</v>
      </c>
      <c r="IN145" s="276">
        <f t="shared" si="1237"/>
        <v>22.718420512359646</v>
      </c>
      <c r="IO145" s="276">
        <f t="shared" si="1238"/>
        <v>25.978247946138254</v>
      </c>
      <c r="IP145" s="276">
        <f t="shared" si="1239"/>
        <v>29.23263223969872</v>
      </c>
      <c r="IQ145" s="276">
        <f t="shared" si="1240"/>
        <v>34.947942336231506</v>
      </c>
      <c r="IR145" s="276">
        <f t="shared" si="1241"/>
        <v>42.317707447021817</v>
      </c>
      <c r="IS145" s="276">
        <f t="shared" si="1242"/>
        <v>49.665399949622319</v>
      </c>
      <c r="IT145" s="276">
        <f t="shared" si="1243"/>
        <v>56.991085951978782</v>
      </c>
      <c r="IU145" s="277">
        <f t="shared" si="1244"/>
        <v>64.294831364042238</v>
      </c>
      <c r="IV145" s="74">
        <f t="shared" si="1068"/>
        <v>0.64690962201075652</v>
      </c>
      <c r="IW145" s="275">
        <f t="shared" si="1069"/>
        <v>11.209117297222413</v>
      </c>
      <c r="IX145" s="275">
        <f t="shared" si="1070"/>
        <v>33.916558304769588</v>
      </c>
      <c r="IY145" s="275">
        <f t="shared" si="1071"/>
        <v>77.932092558932837</v>
      </c>
      <c r="IZ145" s="275">
        <f t="shared" si="1072"/>
        <v>15.257528408000917</v>
      </c>
      <c r="JA145" s="275">
        <f t="shared" si="1073"/>
        <v>30.926169445733898</v>
      </c>
      <c r="JB145" s="74">
        <f t="shared" si="1074"/>
        <v>0.64740403470138108</v>
      </c>
      <c r="JC145" s="275">
        <f t="shared" si="1075"/>
        <v>11.217873943421216</v>
      </c>
      <c r="JD145" s="275">
        <f t="shared" si="1076"/>
        <v>33.978710225641109</v>
      </c>
      <c r="JE145" s="275">
        <f t="shared" si="1077"/>
        <v>78.605089642634127</v>
      </c>
      <c r="JF145" s="275">
        <f t="shared" si="1078"/>
        <v>15.281329401254569</v>
      </c>
      <c r="JG145" s="275">
        <f t="shared" si="1079"/>
        <v>31.11226946159946</v>
      </c>
      <c r="JH145" s="524">
        <f t="shared" si="1080"/>
        <v>152.01548576533548</v>
      </c>
      <c r="JI145" s="525">
        <f t="shared" si="1081"/>
        <v>395.98891540940497</v>
      </c>
      <c r="JJ145" s="524">
        <f t="shared" si="1082"/>
        <v>143.51190044427261</v>
      </c>
      <c r="JK145" s="525">
        <f t="shared" si="1083"/>
        <v>373.35947096650625</v>
      </c>
      <c r="JL145" s="524">
        <f t="shared" si="1084"/>
        <v>295.5273862096081</v>
      </c>
      <c r="JM145" s="525">
        <f t="shared" si="1085"/>
        <v>769.34838637591122</v>
      </c>
      <c r="JN145" s="7">
        <f t="shared" si="1245"/>
        <v>0.53444999081929034</v>
      </c>
      <c r="JO145" s="7">
        <f t="shared" si="1246"/>
        <v>2.7606604844733145</v>
      </c>
    </row>
    <row r="146" spans="1:275" s="3" customFormat="1" ht="13.5" customHeight="1" x14ac:dyDescent="0.2">
      <c r="A146" s="3" t="str">
        <f>'2021 estimates'!B146</f>
        <v>Niger</v>
      </c>
      <c r="B146" s="3" t="str">
        <f>VLOOKUP(A146,'2021 estimates'!$B$4:$C$218,2)</f>
        <v>AFR</v>
      </c>
      <c r="C146" s="371" t="str">
        <f>VLOOKUP(A146,'2021 estimates'!$B$4:$F$218,4,FALSE)</f>
        <v>Sub-Saharan Africa</v>
      </c>
      <c r="D146" s="695">
        <f>'2021 estimates'!Q146</f>
        <v>46.721429212176403</v>
      </c>
      <c r="E146" s="4">
        <f>'2021 estimates'!R146</f>
        <v>37.017630176417427</v>
      </c>
      <c r="F146" s="47">
        <f>1000*'2021 estimates'!G146/5</f>
        <v>503794.8</v>
      </c>
      <c r="G146" s="47">
        <f t="shared" si="1086"/>
        <v>503794.8</v>
      </c>
      <c r="H146" s="47">
        <f>1000*'2021 estimates'!H146/5</f>
        <v>418466.79999999993</v>
      </c>
      <c r="I146" s="47">
        <f>1000*'2021 estimates'!I146/5</f>
        <v>344992.6</v>
      </c>
      <c r="J146" s="47">
        <f>1000*'2021 estimates'!J146/5</f>
        <v>279458.8</v>
      </c>
      <c r="K146" s="47">
        <f>1000*'2021 estimates'!K146/5</f>
        <v>484325.8</v>
      </c>
      <c r="L146" s="73">
        <f t="shared" si="1087"/>
        <v>484325.8</v>
      </c>
      <c r="M146" s="47">
        <f>1000*'2021 estimates'!L146/5</f>
        <v>404451</v>
      </c>
      <c r="N146" s="47">
        <f>1000*'2021 estimates'!M146/5</f>
        <v>334023.2</v>
      </c>
      <c r="O146" s="47">
        <f>1000*'2021 estimates'!N146/5</f>
        <v>270348.40000000002</v>
      </c>
      <c r="P146" s="22">
        <v>0</v>
      </c>
      <c r="Q146" s="124">
        <f>IF('2021 estimates'!AD146&lt;&gt;"",'2021 estimates'!AD146*5/4,IF('2021 estimates'!AL146&lt;&gt;"",'2021 estimates'!AL146*15/14,'2021 estimates'!AN146*15/14))/100000</f>
        <v>4.0714285714285717E-6</v>
      </c>
      <c r="R146" s="124">
        <f>IF('2021 estimates'!AE146&lt;&gt;"",'2021 estimates'!AE146,IF('2021 estimates'!AL146&lt;&gt;"",'2021 estimates'!AL146*15/14,'2021 estimates'!AN146*15/14))/100000</f>
        <v>4.0714285714285717E-6</v>
      </c>
      <c r="S146" s="124">
        <f>IF('2021 estimates'!AF146&lt;&gt;"",'2021 estimates'!AF146,IF('2021 estimates'!AL146&lt;&gt;"",'2021 estimates'!AL146*15/14,'2021 estimates'!AN146*15/14))/100000</f>
        <v>4.0714285714285717E-6</v>
      </c>
      <c r="T146" s="124">
        <f>IF('2021 estimates'!AG146&lt;&gt;"",'2021 estimates'!AG146,'2021 estimates'!$AP146)/100000</f>
        <v>2.2463318665579138E-5</v>
      </c>
      <c r="U146" s="22">
        <v>0</v>
      </c>
      <c r="V146" s="124">
        <f>IF('2021 estimates'!AH146&lt;&gt;"",'2021 estimates'!AH146*5/4,IF('2021 estimates'!AM146&lt;&gt;"",'2021 estimates'!AM146*15/14,'2021 estimates'!AN146*15/14))/100000</f>
        <v>4.0714285714285717E-6</v>
      </c>
      <c r="W146" s="124">
        <f>IF('2021 estimates'!AI146&lt;&gt;"",'2021 estimates'!AI146,IF('2021 estimates'!AM146&lt;&gt;"",'2021 estimates'!AM146*15/14,'2021 estimates'!AN146*15/14))/100000</f>
        <v>4.0714285714285717E-6</v>
      </c>
      <c r="X146" s="124">
        <f>IF('2021 estimates'!AJ146&lt;&gt;"",'2021 estimates'!AJ146,IF('2021 estimates'!AM146&lt;&gt;"",'2021 estimates'!AM146*15/14,'2021 estimates'!AN146*15/14))/100000</f>
        <v>4.0714285714285717E-6</v>
      </c>
      <c r="Y146" s="124">
        <f>IF('2021 estimates'!AK146&lt;&gt;"",'2021 estimates'!AK146,'2021 estimates'!$AQ146)/100000</f>
        <v>2.2463318665579138E-5</v>
      </c>
      <c r="Z146" s="81">
        <f>VLOOKUP($A146,'Mortality-WHO Global Health Obs'!$B$3:$Q$218,7,FALSE)</f>
        <v>5.7639999999999997E-2</v>
      </c>
      <c r="AA146" s="82">
        <f>VLOOKUP($A146,'Mortality-WHO Global Health Obs'!$B$3:$Q$218,9,FALSE)</f>
        <v>1.0699999999999999E-2</v>
      </c>
      <c r="AB146" s="82">
        <f>VLOOKUP($A146,'Mortality-WHO Global Health Obs'!$B$3:$Q$218,11,FALSE)</f>
        <v>4.7800000000000004E-3</v>
      </c>
      <c r="AC146" s="82">
        <f>VLOOKUP($A146,'Mortality-WHO Global Health Obs'!$B$3:$Q$218,13,FALSE)</f>
        <v>3.7000000000000002E-3</v>
      </c>
      <c r="AD146" s="82">
        <f>VLOOKUP($A146,'Mortality-WHO Global Health Obs'!$B$3:$Q$218,15,FALSE)</f>
        <v>2.32E-3</v>
      </c>
      <c r="AE146" s="81">
        <f>VLOOKUP($A146,'Mortality-WHO Global Health Obs'!$B$3:$Q$218,8,FALSE)</f>
        <v>5.0090000000000003E-2</v>
      </c>
      <c r="AF146" s="82">
        <f>VLOOKUP($A146,'Mortality-WHO Global Health Obs'!$B$3:$Q$218,10,FALSE)</f>
        <v>1.142E-2</v>
      </c>
      <c r="AG146" s="82">
        <f>VLOOKUP($A146,'Mortality-WHO Global Health Obs'!$B$3:$Q$218,12,FALSE)</f>
        <v>4.4000000000000003E-3</v>
      </c>
      <c r="AH146" s="82">
        <f>VLOOKUP($A146,'Mortality-WHO Global Health Obs'!$B$3:$Q$218,14,FALSE)</f>
        <v>3.5799999999999998E-3</v>
      </c>
      <c r="AI146" s="82">
        <f>VLOOKUP($A146,'Mortality-WHO Global Health Obs'!$B$3:$Q$218,16,FALSE)</f>
        <v>2.2499999999999998E-3</v>
      </c>
      <c r="AJ146" s="81">
        <f t="shared" si="849"/>
        <v>2.1336962033687006</v>
      </c>
      <c r="AK146" s="82">
        <f t="shared" si="849"/>
        <v>0.39608864288766643</v>
      </c>
      <c r="AL146" s="82">
        <f t="shared" si="849"/>
        <v>0.1769442722432753</v>
      </c>
      <c r="AM146" s="82">
        <f t="shared" si="849"/>
        <v>0.13696523165274449</v>
      </c>
      <c r="AN146" s="82">
        <f t="shared" si="849"/>
        <v>8.5880902009288426E-2</v>
      </c>
      <c r="AO146" s="81">
        <f t="shared" si="848"/>
        <v>1.8542130955367491</v>
      </c>
      <c r="AP146" s="82">
        <f t="shared" si="848"/>
        <v>0.42274133661468699</v>
      </c>
      <c r="AQ146" s="82">
        <f t="shared" si="848"/>
        <v>0.16287757277623668</v>
      </c>
      <c r="AR146" s="82">
        <f t="shared" si="848"/>
        <v>0.13252311603157438</v>
      </c>
      <c r="AS146" s="82">
        <f t="shared" si="848"/>
        <v>8.3289667896939201E-2</v>
      </c>
      <c r="AT146" s="272">
        <f t="shared" si="1065"/>
        <v>0</v>
      </c>
      <c r="AU146" s="266">
        <f t="shared" si="1057"/>
        <v>2.0511645428571428</v>
      </c>
      <c r="AV146" s="266">
        <f t="shared" si="1058"/>
        <v>1.7037576857142855</v>
      </c>
      <c r="AW146" s="266">
        <f t="shared" si="1059"/>
        <v>1.4046127285714285</v>
      </c>
      <c r="AX146" s="266">
        <f t="shared" si="1060"/>
        <v>6.2775720783003468</v>
      </c>
      <c r="AY146" s="272">
        <f t="shared" si="1066"/>
        <v>0</v>
      </c>
      <c r="AZ146" s="266">
        <f t="shared" si="1061"/>
        <v>1.9718979000000001</v>
      </c>
      <c r="BA146" s="266">
        <f t="shared" si="1062"/>
        <v>1.6466933571428573</v>
      </c>
      <c r="BB146" s="266">
        <f t="shared" si="1063"/>
        <v>1.3599516</v>
      </c>
      <c r="BC146" s="266">
        <f t="shared" si="1064"/>
        <v>6.0729222599294559</v>
      </c>
      <c r="BD146" s="74">
        <f t="shared" si="1067"/>
        <v>0</v>
      </c>
      <c r="BE146" s="515">
        <f t="shared" si="1088"/>
        <v>0</v>
      </c>
      <c r="BF146" s="515">
        <f t="shared" si="1089"/>
        <v>1.7157448266212452</v>
      </c>
      <c r="BG146" s="515">
        <f t="shared" si="1090"/>
        <v>2.8703502313637563</v>
      </c>
      <c r="BH146" s="515">
        <f t="shared" si="1091"/>
        <v>3.6473385223824568</v>
      </c>
      <c r="BI146" s="515">
        <f t="shared" si="1092"/>
        <v>3.463899668549355</v>
      </c>
      <c r="BJ146" s="515">
        <f t="shared" si="1093"/>
        <v>4.4677523330958646</v>
      </c>
      <c r="BK146" s="515">
        <f t="shared" si="1094"/>
        <v>5.3088066708580417</v>
      </c>
      <c r="BL146" s="515">
        <f t="shared" si="1095"/>
        <v>6.0134642606131372</v>
      </c>
      <c r="BM146" s="515">
        <f t="shared" si="1096"/>
        <v>6.6038450440006038</v>
      </c>
      <c r="BN146" s="515">
        <f t="shared" si="1097"/>
        <v>5.8521336831681516</v>
      </c>
      <c r="BO146" s="515">
        <f t="shared" si="1098"/>
        <v>6.4177816488083366</v>
      </c>
      <c r="BP146" s="515">
        <f t="shared" si="1099"/>
        <v>6.9110269823456916</v>
      </c>
      <c r="BQ146" s="515">
        <f t="shared" si="1100"/>
        <v>7.3411371813296595</v>
      </c>
      <c r="BR146" s="515">
        <f t="shared" si="1101"/>
        <v>7.7161935086613775</v>
      </c>
      <c r="BS146" s="515">
        <f t="shared" si="1102"/>
        <v>6.5153716032630129</v>
      </c>
      <c r="BT146" s="515">
        <f t="shared" si="1103"/>
        <v>11.998440503331887</v>
      </c>
      <c r="BU146" s="515">
        <f t="shared" si="1104"/>
        <v>17.030272140770155</v>
      </c>
      <c r="BV146" s="515">
        <f t="shared" si="1105"/>
        <v>21.648001753324657</v>
      </c>
      <c r="BW146" s="516">
        <f t="shared" si="1106"/>
        <v>25.885708479442108</v>
      </c>
      <c r="BX146" s="515">
        <v>0</v>
      </c>
      <c r="BY146" s="515">
        <f t="shared" si="1107"/>
        <v>0</v>
      </c>
      <c r="BZ146" s="515">
        <f t="shared" si="1108"/>
        <v>1.6319901260712815</v>
      </c>
      <c r="CA146" s="515">
        <f t="shared" si="1109"/>
        <v>2.7013485552108527</v>
      </c>
      <c r="CB146" s="515">
        <f t="shared" si="1110"/>
        <v>3.40204363400075</v>
      </c>
      <c r="CC146" s="515">
        <f t="shared" si="1111"/>
        <v>3.224389824193111</v>
      </c>
      <c r="CD146" s="515">
        <f t="shared" si="1112"/>
        <v>4.2626889877006384</v>
      </c>
      <c r="CE146" s="515">
        <f t="shared" si="1113"/>
        <v>5.1449268112709055</v>
      </c>
      <c r="CF146" s="515">
        <f t="shared" si="1114"/>
        <v>5.894560062162336</v>
      </c>
      <c r="CG146" s="515">
        <f t="shared" si="1115"/>
        <v>6.5315198431065911</v>
      </c>
      <c r="CH146" s="515">
        <f t="shared" si="1116"/>
        <v>5.8411519668431993</v>
      </c>
      <c r="CI146" s="515">
        <f t="shared" si="1117"/>
        <v>6.3917187103038824</v>
      </c>
      <c r="CJ146" s="515">
        <f t="shared" si="1118"/>
        <v>6.8739505889062187</v>
      </c>
      <c r="CK146" s="515">
        <f t="shared" si="1119"/>
        <v>7.296329142464721</v>
      </c>
      <c r="CL146" s="515">
        <f t="shared" si="1120"/>
        <v>7.6662832048615162</v>
      </c>
      <c r="CM146" s="515">
        <f t="shared" si="1121"/>
        <v>6.467125964205084</v>
      </c>
      <c r="CN146" s="515">
        <f t="shared" si="1122"/>
        <v>11.780565161681464</v>
      </c>
      <c r="CO146" s="515">
        <f t="shared" si="1123"/>
        <v>16.669378685307471</v>
      </c>
      <c r="CP146" s="515">
        <f t="shared" si="1124"/>
        <v>21.167500670055141</v>
      </c>
      <c r="CQ146" s="516">
        <f t="shared" si="1125"/>
        <v>25.306153390575258</v>
      </c>
      <c r="CR146" s="515">
        <f t="shared" si="1126"/>
        <v>0</v>
      </c>
      <c r="CS146" s="515">
        <f t="shared" si="1127"/>
        <v>1.0255822714285714</v>
      </c>
      <c r="CT146" s="515">
        <f t="shared" si="1128"/>
        <v>2.7413270980498163</v>
      </c>
      <c r="CU146" s="515">
        <f t="shared" si="1129"/>
        <v>3.8959325027923279</v>
      </c>
      <c r="CV146" s="515">
        <f t="shared" si="1130"/>
        <v>4.672920793811028</v>
      </c>
      <c r="CW146" s="515">
        <f t="shared" si="1131"/>
        <v>4.3157785114064975</v>
      </c>
      <c r="CX146" s="515">
        <f t="shared" si="1132"/>
        <v>5.3196311759530071</v>
      </c>
      <c r="CY146" s="515">
        <f t="shared" si="1133"/>
        <v>6.1606855137151841</v>
      </c>
      <c r="CZ146" s="515">
        <f t="shared" si="1134"/>
        <v>6.8653431034702797</v>
      </c>
      <c r="DA146" s="515">
        <f t="shared" si="1135"/>
        <v>7.4557238868577462</v>
      </c>
      <c r="DB146" s="515">
        <f t="shared" si="1136"/>
        <v>6.5544400474538662</v>
      </c>
      <c r="DC146" s="515">
        <f t="shared" si="1137"/>
        <v>7.1200880130940511</v>
      </c>
      <c r="DD146" s="515">
        <f t="shared" si="1138"/>
        <v>7.6133333466314062</v>
      </c>
      <c r="DE146" s="515">
        <f t="shared" si="1139"/>
        <v>8.0434435456153732</v>
      </c>
      <c r="DF146" s="515">
        <f t="shared" si="1140"/>
        <v>8.4184998729470912</v>
      </c>
      <c r="DG146" s="515">
        <f t="shared" si="1141"/>
        <v>9.6541576424131854</v>
      </c>
      <c r="DH146" s="515">
        <f t="shared" si="1142"/>
        <v>15.137226542482061</v>
      </c>
      <c r="DI146" s="515">
        <f t="shared" si="1143"/>
        <v>20.169058179920327</v>
      </c>
      <c r="DJ146" s="515">
        <f t="shared" si="1144"/>
        <v>24.786787792474829</v>
      </c>
      <c r="DK146" s="516">
        <f t="shared" si="1145"/>
        <v>29.024494518592281</v>
      </c>
      <c r="DL146" s="515">
        <f t="shared" si="1146"/>
        <v>0</v>
      </c>
      <c r="DM146" s="515">
        <f t="shared" si="1147"/>
        <v>0.98594895000000005</v>
      </c>
      <c r="DN146" s="515">
        <f t="shared" si="1148"/>
        <v>2.6179390760712815</v>
      </c>
      <c r="DO146" s="515">
        <f t="shared" si="1149"/>
        <v>3.6872975052108528</v>
      </c>
      <c r="DP146" s="515">
        <f t="shared" si="1150"/>
        <v>4.3879925840007505</v>
      </c>
      <c r="DQ146" s="515">
        <f t="shared" si="1151"/>
        <v>4.0477365027645398</v>
      </c>
      <c r="DR146" s="515">
        <f t="shared" si="1152"/>
        <v>5.0860356662720667</v>
      </c>
      <c r="DS146" s="515">
        <f t="shared" si="1153"/>
        <v>5.9682734898423337</v>
      </c>
      <c r="DT146" s="515">
        <f t="shared" si="1154"/>
        <v>6.7179067407337643</v>
      </c>
      <c r="DU146" s="515">
        <f t="shared" si="1155"/>
        <v>7.3548665216780194</v>
      </c>
      <c r="DV146" s="515">
        <f t="shared" si="1156"/>
        <v>6.5211277668431995</v>
      </c>
      <c r="DW146" s="515">
        <f t="shared" si="1157"/>
        <v>7.0716945103038826</v>
      </c>
      <c r="DX146" s="515">
        <f t="shared" si="1158"/>
        <v>7.5539263889062189</v>
      </c>
      <c r="DY146" s="515">
        <f t="shared" si="1159"/>
        <v>7.9763049424647212</v>
      </c>
      <c r="DZ146" s="515">
        <f t="shared" si="1160"/>
        <v>8.3462590048615155</v>
      </c>
      <c r="EA146" s="515">
        <f t="shared" si="1161"/>
        <v>9.5035870941698128</v>
      </c>
      <c r="EB146" s="515">
        <f t="shared" si="1162"/>
        <v>14.817026291646192</v>
      </c>
      <c r="EC146" s="515">
        <f t="shared" si="1163"/>
        <v>19.705839815272199</v>
      </c>
      <c r="ED146" s="515">
        <f t="shared" si="1164"/>
        <v>24.203961800019869</v>
      </c>
      <c r="EE146" s="516">
        <f t="shared" si="1165"/>
        <v>28.342614520539986</v>
      </c>
      <c r="EF146" s="276">
        <f t="shared" si="1166"/>
        <v>0</v>
      </c>
      <c r="EG146" s="276">
        <f t="shared" si="1167"/>
        <v>0.33541971623589772</v>
      </c>
      <c r="EH146" s="276">
        <f t="shared" si="1168"/>
        <v>0.89655913811463173</v>
      </c>
      <c r="EI146" s="276">
        <f t="shared" si="1169"/>
        <v>1.2741762518384425</v>
      </c>
      <c r="EJ146" s="276">
        <f t="shared" si="1170"/>
        <v>1.5282925712723621</v>
      </c>
      <c r="EK146" s="276">
        <f t="shared" si="1171"/>
        <v>0.69990502116777664</v>
      </c>
      <c r="EL146" s="276">
        <f t="shared" si="1172"/>
        <v>0.8627033479521089</v>
      </c>
      <c r="EM146" s="276">
        <f t="shared" si="1173"/>
        <v>0.9991000959591898</v>
      </c>
      <c r="EN146" s="276">
        <f t="shared" si="1174"/>
        <v>1.1133769023268187</v>
      </c>
      <c r="EO146" s="276">
        <f t="shared" si="1175"/>
        <v>1.2091210359985882</v>
      </c>
      <c r="EP146" s="276">
        <f t="shared" si="1176"/>
        <v>0.83896476293124322</v>
      </c>
      <c r="EQ146" s="276">
        <f t="shared" si="1177"/>
        <v>0.91136739503407327</v>
      </c>
      <c r="ER146" s="276">
        <f t="shared" si="1178"/>
        <v>0.97450252958746042</v>
      </c>
      <c r="ES146" s="276">
        <f t="shared" si="1179"/>
        <v>1.0295564012397105</v>
      </c>
      <c r="ET146" s="276">
        <f t="shared" si="1180"/>
        <v>1.077563407249011</v>
      </c>
      <c r="EU146" s="276">
        <f t="shared" si="1181"/>
        <v>0.79450317823147321</v>
      </c>
      <c r="EV146" s="276">
        <f t="shared" si="1182"/>
        <v>1.2457404408620791</v>
      </c>
      <c r="EW146" s="276">
        <f t="shared" si="1183"/>
        <v>1.6598424657458448</v>
      </c>
      <c r="EX146" s="276">
        <f t="shared" si="1184"/>
        <v>2.0398653521828924</v>
      </c>
      <c r="EY146" s="277">
        <f t="shared" si="1185"/>
        <v>2.3886136932625615</v>
      </c>
      <c r="EZ146" s="276">
        <f t="shared" si="1186"/>
        <v>0</v>
      </c>
      <c r="FA146" s="276">
        <f t="shared" si="1187"/>
        <v>0.33990777392871863</v>
      </c>
      <c r="FB146" s="276">
        <f t="shared" si="1188"/>
        <v>0.90253947086042907</v>
      </c>
      <c r="FC146" s="276">
        <f t="shared" si="1189"/>
        <v>1.2712028212101028</v>
      </c>
      <c r="FD146" s="276">
        <f t="shared" si="1190"/>
        <v>1.5127687810240285</v>
      </c>
      <c r="FE146" s="276">
        <f t="shared" si="1191"/>
        <v>0.60839419363532932</v>
      </c>
      <c r="FF146" s="276">
        <f t="shared" si="1192"/>
        <v>0.76445553357259077</v>
      </c>
      <c r="FG146" s="276">
        <f t="shared" si="1193"/>
        <v>0.8970601062514274</v>
      </c>
      <c r="FH146" s="276">
        <f t="shared" si="1194"/>
        <v>1.0097335761986022</v>
      </c>
      <c r="FI146" s="276">
        <f t="shared" si="1195"/>
        <v>1.105471683667071</v>
      </c>
      <c r="FJ146" s="276">
        <f t="shared" si="1196"/>
        <v>0.80938485653931747</v>
      </c>
      <c r="FK146" s="276">
        <f t="shared" si="1197"/>
        <v>0.87771972139766452</v>
      </c>
      <c r="FL146" s="276">
        <f t="shared" si="1198"/>
        <v>0.93757304644149853</v>
      </c>
      <c r="FM146" s="276">
        <f t="shared" si="1199"/>
        <v>0.98999753760320541</v>
      </c>
      <c r="FN146" s="276">
        <f t="shared" si="1200"/>
        <v>1.0359152417834012</v>
      </c>
      <c r="FO146" s="276">
        <f t="shared" si="1201"/>
        <v>0.75948306245307673</v>
      </c>
      <c r="FP146" s="276">
        <f t="shared" si="1202"/>
        <v>1.184108736303451</v>
      </c>
      <c r="FQ146" s="276">
        <f t="shared" si="1203"/>
        <v>1.5748002751817871</v>
      </c>
      <c r="FR146" s="276">
        <f t="shared" si="1204"/>
        <v>1.9342695394093381</v>
      </c>
      <c r="FS146" s="277">
        <f t="shared" si="1205"/>
        <v>2.2650116698769658</v>
      </c>
      <c r="FT146" s="74">
        <f>SUM($EF146:EF146)</f>
        <v>0</v>
      </c>
      <c r="FU146" s="276">
        <f>SUM($EF146:EG146)</f>
        <v>0.33541971623589772</v>
      </c>
      <c r="FV146" s="276">
        <f>SUM($EF146:EH146)</f>
        <v>1.2319788543505295</v>
      </c>
      <c r="FW146" s="276">
        <f>SUM($EF146:EI146)</f>
        <v>2.506155106188972</v>
      </c>
      <c r="FX146" s="276">
        <f>SUM($EF146:EJ146)</f>
        <v>4.0344476774613343</v>
      </c>
      <c r="FY146" s="276">
        <f>SUM($EF146:EK146)</f>
        <v>4.7343526986291113</v>
      </c>
      <c r="FZ146" s="276">
        <f>SUM($EF146:EL146)</f>
        <v>5.59705604658122</v>
      </c>
      <c r="GA146" s="276">
        <f>SUM($EF146:EM146)</f>
        <v>6.5961561425404103</v>
      </c>
      <c r="GB146" s="276">
        <f>SUM($EF146:EN146)</f>
        <v>7.7095330448672286</v>
      </c>
      <c r="GC146" s="276">
        <f>SUM($EF146:EO146)</f>
        <v>8.9186540808658172</v>
      </c>
      <c r="GD146" s="276">
        <f>SUM($EF146:EP146)</f>
        <v>9.7576188437970597</v>
      </c>
      <c r="GE146" s="276">
        <f>SUM($EF146:EQ146)</f>
        <v>10.668986238831133</v>
      </c>
      <c r="GF146" s="276">
        <f>SUM($EF146:ER146)</f>
        <v>11.643488768418594</v>
      </c>
      <c r="GG146" s="276">
        <f>SUM($EF146:ES146)</f>
        <v>12.673045169658305</v>
      </c>
      <c r="GH146" s="276">
        <f>SUM($EF146:ET146)</f>
        <v>13.750608576907316</v>
      </c>
      <c r="GI146" s="276">
        <f>SUM($EF146:EU146)</f>
        <v>14.545111755138789</v>
      </c>
      <c r="GJ146" s="276">
        <f>SUM($EF146:EV146)</f>
        <v>15.790852196000868</v>
      </c>
      <c r="GK146" s="276">
        <f>SUM($EF146:EW146)</f>
        <v>17.450694661746713</v>
      </c>
      <c r="GL146" s="276">
        <f>SUM($EF146:EX146)</f>
        <v>19.490560013929606</v>
      </c>
      <c r="GM146" s="276">
        <f>SUM($EF146:EY146)</f>
        <v>21.879173707192166</v>
      </c>
      <c r="GN146" s="74">
        <f>SUM($EZ146:EZ146)</f>
        <v>0</v>
      </c>
      <c r="GO146" s="276">
        <f>SUM($EZ146:FA146)</f>
        <v>0.33990777392871863</v>
      </c>
      <c r="GP146" s="276">
        <f>SUM($EZ146:FB146)</f>
        <v>1.2424472447891477</v>
      </c>
      <c r="GQ146" s="276">
        <f>SUM($EZ146:FC146)</f>
        <v>2.5136500659992507</v>
      </c>
      <c r="GR146" s="276">
        <f>SUM($EZ146:FD146)</f>
        <v>4.0264188470232796</v>
      </c>
      <c r="GS146" s="276">
        <f>SUM($EZ146:FE146)</f>
        <v>4.6348130406586092</v>
      </c>
      <c r="GT146" s="276">
        <f>SUM($EZ146:FF146)</f>
        <v>5.3992685742311997</v>
      </c>
      <c r="GU146" s="276">
        <f>SUM($EZ146:FG146)</f>
        <v>6.2963286804826275</v>
      </c>
      <c r="GV146" s="276">
        <f>SUM($EZ146:FH146)</f>
        <v>7.3060622566812299</v>
      </c>
      <c r="GW146" s="276">
        <f>SUM($EZ146:FI146)</f>
        <v>8.4115339403483009</v>
      </c>
      <c r="GX146" s="276">
        <f>SUM($EZ146:FJ146)</f>
        <v>9.2209187968876183</v>
      </c>
      <c r="GY146" s="276">
        <f>SUM($EZ146:FK146)</f>
        <v>10.098638518285282</v>
      </c>
      <c r="GZ146" s="276">
        <f>SUM($EZ146:FL146)</f>
        <v>11.036211564726781</v>
      </c>
      <c r="HA146" s="276">
        <f>SUM($EZ146:FM146)</f>
        <v>12.026209102329986</v>
      </c>
      <c r="HB146" s="276">
        <f>SUM($EZ146:FN146)</f>
        <v>13.062124344113387</v>
      </c>
      <c r="HC146" s="276">
        <f>SUM($EZ146:FO146)</f>
        <v>13.821607406566464</v>
      </c>
      <c r="HD146" s="276">
        <f>SUM($EZ146:FP146)</f>
        <v>15.005716142869915</v>
      </c>
      <c r="HE146" s="276">
        <f>SUM($EZ146:FQ146)</f>
        <v>16.580516418051701</v>
      </c>
      <c r="HF146" s="276">
        <f>SUM($EZ146:FR146)</f>
        <v>18.51478595746104</v>
      </c>
      <c r="HG146" s="277">
        <f>SUM($EZ146:FS146)</f>
        <v>20.779797627338006</v>
      </c>
      <c r="HH146" s="74">
        <f t="shared" si="1247"/>
        <v>0</v>
      </c>
      <c r="HI146" s="276">
        <f t="shared" si="1206"/>
        <v>1.7157448266212452</v>
      </c>
      <c r="HJ146" s="276">
        <f t="shared" si="1207"/>
        <v>2.8703502313637563</v>
      </c>
      <c r="HK146" s="276">
        <f t="shared" si="1208"/>
        <v>3.6473385223824568</v>
      </c>
      <c r="HL146" s="276">
        <f t="shared" si="1209"/>
        <v>4.1702104939672369</v>
      </c>
      <c r="HM146" s="276">
        <f t="shared" si="1210"/>
        <v>4.4677523330958646</v>
      </c>
      <c r="HN146" s="276">
        <f t="shared" si="1211"/>
        <v>5.3088066708580417</v>
      </c>
      <c r="HO146" s="276">
        <f t="shared" si="1212"/>
        <v>6.0134642606131372</v>
      </c>
      <c r="HP146" s="276">
        <f t="shared" si="1213"/>
        <v>6.6038450440006038</v>
      </c>
      <c r="HQ146" s="276">
        <f t="shared" si="1214"/>
        <v>7.0984816937163</v>
      </c>
      <c r="HR146" s="276">
        <f t="shared" si="1215"/>
        <v>6.4177816488083366</v>
      </c>
      <c r="HS146" s="276">
        <f t="shared" si="1216"/>
        <v>6.9110269823456916</v>
      </c>
      <c r="HT146" s="276">
        <f t="shared" si="1217"/>
        <v>7.3411371813296595</v>
      </c>
      <c r="HU146" s="276">
        <f t="shared" si="1218"/>
        <v>7.7161935086613775</v>
      </c>
      <c r="HV146" s="276">
        <f t="shared" si="1219"/>
        <v>8.0432428299837948</v>
      </c>
      <c r="HW146" s="276">
        <f t="shared" si="1220"/>
        <v>11.998440503331887</v>
      </c>
      <c r="HX146" s="276">
        <f t="shared" si="1221"/>
        <v>17.030272140770155</v>
      </c>
      <c r="HY146" s="276">
        <f t="shared" si="1222"/>
        <v>21.648001753324657</v>
      </c>
      <c r="HZ146" s="276">
        <f t="shared" si="1223"/>
        <v>25.885708479442108</v>
      </c>
      <c r="IA146" s="277">
        <f t="shared" si="1224"/>
        <v>29.77466686447989</v>
      </c>
      <c r="IB146" s="276">
        <f t="shared" si="1225"/>
        <v>0</v>
      </c>
      <c r="IC146" s="276">
        <f t="shared" si="1226"/>
        <v>1.6319901260712815</v>
      </c>
      <c r="ID146" s="276">
        <f t="shared" si="1227"/>
        <v>2.7013485552108527</v>
      </c>
      <c r="IE146" s="276">
        <f t="shared" si="1228"/>
        <v>3.40204363400075</v>
      </c>
      <c r="IF146" s="276">
        <f t="shared" si="1229"/>
        <v>3.8611727529767212</v>
      </c>
      <c r="IG146" s="276">
        <f t="shared" si="1230"/>
        <v>4.2626889877006384</v>
      </c>
      <c r="IH146" s="276">
        <f t="shared" si="1231"/>
        <v>5.1449268112709055</v>
      </c>
      <c r="II146" s="276">
        <f t="shared" si="1232"/>
        <v>5.894560062162336</v>
      </c>
      <c r="IJ146" s="276">
        <f t="shared" si="1233"/>
        <v>6.5315198431065911</v>
      </c>
      <c r="IK146" s="276">
        <f t="shared" si="1234"/>
        <v>7.0727415165823775</v>
      </c>
      <c r="IL146" s="276">
        <f t="shared" si="1235"/>
        <v>6.3917187103038824</v>
      </c>
      <c r="IM146" s="276">
        <f t="shared" si="1236"/>
        <v>6.8739505889062187</v>
      </c>
      <c r="IN146" s="276">
        <f t="shared" si="1237"/>
        <v>7.296329142464721</v>
      </c>
      <c r="IO146" s="276">
        <f t="shared" si="1238"/>
        <v>7.6662832048615162</v>
      </c>
      <c r="IP146" s="276">
        <f t="shared" si="1239"/>
        <v>7.9903195630781152</v>
      </c>
      <c r="IQ146" s="276">
        <f t="shared" si="1240"/>
        <v>11.780565161681464</v>
      </c>
      <c r="IR146" s="276">
        <f t="shared" si="1241"/>
        <v>16.669378685307471</v>
      </c>
      <c r="IS146" s="276">
        <f t="shared" si="1242"/>
        <v>21.167500670055141</v>
      </c>
      <c r="IT146" s="276">
        <f t="shared" si="1243"/>
        <v>25.306153390575258</v>
      </c>
      <c r="IU146" s="277">
        <f t="shared" si="1244"/>
        <v>29.114063980627748</v>
      </c>
      <c r="IV146" s="74">
        <f t="shared" si="1068"/>
        <v>0.40963260547155611</v>
      </c>
      <c r="IW146" s="275">
        <f t="shared" si="1069"/>
        <v>1.3226883943816081</v>
      </c>
      <c r="IX146" s="275">
        <f t="shared" si="1070"/>
        <v>2.0483817668970894</v>
      </c>
      <c r="IY146" s="275">
        <f t="shared" si="1071"/>
        <v>6.777918040923403</v>
      </c>
      <c r="IZ146" s="275">
        <f t="shared" si="1072"/>
        <v>1.2602342555834178</v>
      </c>
      <c r="JA146" s="275">
        <f t="shared" si="1073"/>
        <v>2.6396552019184143</v>
      </c>
      <c r="JB146" s="74">
        <f t="shared" si="1074"/>
        <v>0.39915150883026446</v>
      </c>
      <c r="JC146" s="275">
        <f t="shared" si="1075"/>
        <v>1.3342660235543102</v>
      </c>
      <c r="JD146" s="275">
        <f t="shared" si="1076"/>
        <v>2.1042860143545115</v>
      </c>
      <c r="JE146" s="275">
        <f t="shared" si="1077"/>
        <v>6.8588675117023614</v>
      </c>
      <c r="JF146" s="275">
        <f t="shared" si="1078"/>
        <v>1.2792345155796954</v>
      </c>
      <c r="JG146" s="275">
        <f t="shared" si="1079"/>
        <v>2.6741427646103619</v>
      </c>
      <c r="JH146" s="524">
        <f t="shared" si="1080"/>
        <v>73.32742539477259</v>
      </c>
      <c r="JI146" s="525">
        <f t="shared" si="1081"/>
        <v>168.03486750551286</v>
      </c>
      <c r="JJ146" s="524">
        <f t="shared" si="1082"/>
        <v>71.792247477896467</v>
      </c>
      <c r="JK146" s="525">
        <f t="shared" si="1083"/>
        <v>164.50644035793221</v>
      </c>
      <c r="JL146" s="524">
        <f t="shared" si="1084"/>
        <v>145.11967287266907</v>
      </c>
      <c r="JM146" s="525">
        <f t="shared" si="1085"/>
        <v>332.54130786344507</v>
      </c>
      <c r="JN146" s="7">
        <f t="shared" si="1245"/>
        <v>26.812732921020704</v>
      </c>
      <c r="JO146" s="7">
        <f t="shared" si="1246"/>
        <v>42.658971334530172</v>
      </c>
    </row>
    <row r="147" spans="1:275" s="3" customFormat="1" ht="13.5" customHeight="1" x14ac:dyDescent="0.2">
      <c r="A147" s="3" t="str">
        <f>'2021 estimates'!B147</f>
        <v>Nigeria</v>
      </c>
      <c r="B147" s="3" t="str">
        <f>VLOOKUP(A147,'2021 estimates'!$B$4:$C$218,2)</f>
        <v>AFR</v>
      </c>
      <c r="C147" s="371" t="str">
        <f>VLOOKUP(A147,'2021 estimates'!$B$4:$F$218,4,FALSE)</f>
        <v>Sub-Saharan Africa</v>
      </c>
      <c r="D147" s="695">
        <f>'2021 estimates'!Q147</f>
        <v>74.160316590376794</v>
      </c>
      <c r="E147" s="4">
        <f>'2021 estimates'!R147</f>
        <v>229.77084208908099</v>
      </c>
      <c r="F147" s="47">
        <f>1000*'2021 estimates'!G147/5</f>
        <v>3530363.8</v>
      </c>
      <c r="G147" s="47">
        <f t="shared" si="1086"/>
        <v>3530363.8</v>
      </c>
      <c r="H147" s="47">
        <f>1000*'2021 estimates'!H147/5</f>
        <v>3126737</v>
      </c>
      <c r="I147" s="47">
        <f>1000*'2021 estimates'!I147/5</f>
        <v>2704294</v>
      </c>
      <c r="J147" s="47">
        <f>1000*'2021 estimates'!J147/5</f>
        <v>2297831.4</v>
      </c>
      <c r="K147" s="47">
        <f>1000*'2021 estimates'!K147/5</f>
        <v>3363781.4</v>
      </c>
      <c r="L147" s="73">
        <f t="shared" si="1087"/>
        <v>3363781.4</v>
      </c>
      <c r="M147" s="47">
        <f>1000*'2021 estimates'!L147/5</f>
        <v>2990407.4</v>
      </c>
      <c r="N147" s="47">
        <f>1000*'2021 estimates'!M147/5</f>
        <v>2595439</v>
      </c>
      <c r="O147" s="47">
        <f>1000*'2021 estimates'!N147/5</f>
        <v>2215594.7999999998</v>
      </c>
      <c r="P147" s="22">
        <v>0</v>
      </c>
      <c r="Q147" s="124">
        <f>IF('2021 estimates'!AD147&lt;&gt;"",'2021 estimates'!AD147*5/4,IF('2021 estimates'!AL147&lt;&gt;"",'2021 estimates'!AL147*15/14,'2021 estimates'!AN147*15/14))/100000</f>
        <v>1.8214285714285715E-5</v>
      </c>
      <c r="R147" s="124">
        <f>IF('2021 estimates'!AE147&lt;&gt;"",'2021 estimates'!AE147,IF('2021 estimates'!AL147&lt;&gt;"",'2021 estimates'!AL147*15/14,'2021 estimates'!AN147*15/14))/100000</f>
        <v>1.8214285714285715E-5</v>
      </c>
      <c r="S147" s="124">
        <f>IF('2021 estimates'!AF147&lt;&gt;"",'2021 estimates'!AF147,IF('2021 estimates'!AL147&lt;&gt;"",'2021 estimates'!AL147*15/14,'2021 estimates'!AN147*15/14))/100000</f>
        <v>1.8214285714285715E-5</v>
      </c>
      <c r="T147" s="124">
        <f>IF('2021 estimates'!AG147&lt;&gt;"",'2021 estimates'!AG147,'2021 estimates'!$AP147)/100000</f>
        <v>1.0049379403022246E-4</v>
      </c>
      <c r="U147" s="22">
        <v>0</v>
      </c>
      <c r="V147" s="124">
        <f>IF('2021 estimates'!AH147&lt;&gt;"",'2021 estimates'!AH147*5/4,IF('2021 estimates'!AM147&lt;&gt;"",'2021 estimates'!AM147*15/14,'2021 estimates'!AN147*15/14))/100000</f>
        <v>1.8214285714285715E-5</v>
      </c>
      <c r="W147" s="124">
        <f>IF('2021 estimates'!AI147&lt;&gt;"",'2021 estimates'!AI147,IF('2021 estimates'!AM147&lt;&gt;"",'2021 estimates'!AM147*15/14,'2021 estimates'!AN147*15/14))/100000</f>
        <v>1.8214285714285715E-5</v>
      </c>
      <c r="X147" s="124">
        <f>IF('2021 estimates'!AJ147&lt;&gt;"",'2021 estimates'!AJ147,IF('2021 estimates'!AM147&lt;&gt;"",'2021 estimates'!AM147*15/14,'2021 estimates'!AN147*15/14))/100000</f>
        <v>1.8214285714285715E-5</v>
      </c>
      <c r="Y147" s="124">
        <f>IF('2021 estimates'!AK147&lt;&gt;"",'2021 estimates'!AK147,'2021 estimates'!$AQ147)/100000</f>
        <v>1.0049379403022246E-4</v>
      </c>
      <c r="Z147" s="81">
        <f>VLOOKUP($A147,'Mortality-WHO Global Health Obs'!$B$3:$Q$218,7,FALSE)</f>
        <v>7.5340000000000004E-2</v>
      </c>
      <c r="AA147" s="82">
        <f>VLOOKUP($A147,'Mortality-WHO Global Health Obs'!$B$3:$Q$218,9,FALSE)</f>
        <v>1.004E-2</v>
      </c>
      <c r="AB147" s="82">
        <f>VLOOKUP($A147,'Mortality-WHO Global Health Obs'!$B$3:$Q$218,11,FALSE)</f>
        <v>2.5999999999999999E-3</v>
      </c>
      <c r="AC147" s="82">
        <f>VLOOKUP($A147,'Mortality-WHO Global Health Obs'!$B$3:$Q$218,13,FALSE)</f>
        <v>1.3600000000000001E-3</v>
      </c>
      <c r="AD147" s="82">
        <f>VLOOKUP($A147,'Mortality-WHO Global Health Obs'!$B$3:$Q$218,15,FALSE)</f>
        <v>3.3500000000000001E-3</v>
      </c>
      <c r="AE147" s="81">
        <f>VLOOKUP($A147,'Mortality-WHO Global Health Obs'!$B$3:$Q$218,8,FALSE)</f>
        <v>6.5530000000000005E-2</v>
      </c>
      <c r="AF147" s="82">
        <f>VLOOKUP($A147,'Mortality-WHO Global Health Obs'!$B$3:$Q$218,10,FALSE)</f>
        <v>1.051E-2</v>
      </c>
      <c r="AG147" s="82">
        <f>VLOOKUP($A147,'Mortality-WHO Global Health Obs'!$B$3:$Q$218,12,FALSE)</f>
        <v>3.3400000000000001E-3</v>
      </c>
      <c r="AH147" s="82">
        <f>VLOOKUP($A147,'Mortality-WHO Global Health Obs'!$B$3:$Q$218,14,FALSE)</f>
        <v>1.7099999999999999E-3</v>
      </c>
      <c r="AI147" s="82">
        <f>VLOOKUP($A147,'Mortality-WHO Global Health Obs'!$B$3:$Q$218,16,FALSE)</f>
        <v>4.1399999999999996E-3</v>
      </c>
      <c r="AJ147" s="81">
        <f t="shared" si="849"/>
        <v>17.310935242991363</v>
      </c>
      <c r="AK147" s="82">
        <f t="shared" si="849"/>
        <v>2.3068992545743732</v>
      </c>
      <c r="AL147" s="82">
        <f t="shared" si="849"/>
        <v>0.59740418943161055</v>
      </c>
      <c r="AM147" s="82">
        <f t="shared" si="849"/>
        <v>0.31248834524115016</v>
      </c>
      <c r="AN147" s="82">
        <f t="shared" si="849"/>
        <v>0.76973232099842137</v>
      </c>
      <c r="AO147" s="81">
        <f t="shared" si="848"/>
        <v>15.056883282097479</v>
      </c>
      <c r="AP147" s="82">
        <f t="shared" si="848"/>
        <v>2.4148915503562414</v>
      </c>
      <c r="AQ147" s="82">
        <f t="shared" si="848"/>
        <v>0.76743461257753054</v>
      </c>
      <c r="AR147" s="82">
        <f t="shared" si="848"/>
        <v>0.39290813997232849</v>
      </c>
      <c r="AS147" s="82">
        <f t="shared" si="848"/>
        <v>0.95125128624879518</v>
      </c>
      <c r="AT147" s="272">
        <f t="shared" si="1065"/>
        <v>0</v>
      </c>
      <c r="AU147" s="266">
        <f t="shared" si="1057"/>
        <v>64.303054928571427</v>
      </c>
      <c r="AV147" s="266">
        <f t="shared" si="1058"/>
        <v>56.951281071428575</v>
      </c>
      <c r="AW147" s="266">
        <f t="shared" si="1059"/>
        <v>49.256783571428571</v>
      </c>
      <c r="AX147" s="266">
        <f t="shared" si="1060"/>
        <v>230.91779542777772</v>
      </c>
      <c r="AY147" s="272">
        <f t="shared" si="1066"/>
        <v>0</v>
      </c>
      <c r="AZ147" s="266">
        <f t="shared" si="1061"/>
        <v>61.2688755</v>
      </c>
      <c r="BA147" s="266">
        <f t="shared" si="1062"/>
        <v>54.468134785714284</v>
      </c>
      <c r="BB147" s="266">
        <f t="shared" si="1063"/>
        <v>47.274067500000001</v>
      </c>
      <c r="BC147" s="266">
        <f t="shared" si="1064"/>
        <v>222.65352748563191</v>
      </c>
      <c r="BD147" s="74">
        <f t="shared" si="1067"/>
        <v>0</v>
      </c>
      <c r="BE147" s="515">
        <f t="shared" si="1088"/>
        <v>0</v>
      </c>
      <c r="BF147" s="515">
        <f t="shared" si="1089"/>
        <v>35.352839399475883</v>
      </c>
      <c r="BG147" s="515">
        <f t="shared" si="1090"/>
        <v>38.87290440534909</v>
      </c>
      <c r="BH147" s="515">
        <f t="shared" si="1091"/>
        <v>39.22339556408064</v>
      </c>
      <c r="BI147" s="515">
        <f>HL147*(H147/G147)</f>
        <v>34.769889657094055</v>
      </c>
      <c r="BJ147" s="515">
        <f t="shared" si="1093"/>
        <v>63.275740760207341</v>
      </c>
      <c r="BK147" s="515">
        <f t="shared" si="1094"/>
        <v>78.960746045934542</v>
      </c>
      <c r="BL147" s="515">
        <f t="shared" si="1095"/>
        <v>87.59123351755477</v>
      </c>
      <c r="BM147" s="515">
        <f t="shared" si="1096"/>
        <v>92.34005652659593</v>
      </c>
      <c r="BN147" s="515">
        <f t="shared" si="1097"/>
        <v>82.124251572939883</v>
      </c>
      <c r="BO147" s="515">
        <f t="shared" si="1098"/>
        <v>102.73120436241422</v>
      </c>
      <c r="BP147" s="515">
        <f t="shared" si="1099"/>
        <v>117.80774880062499</v>
      </c>
      <c r="BQ147" s="515">
        <f t="shared" si="1100"/>
        <v>128.83811289761303</v>
      </c>
      <c r="BR147" s="515">
        <f t="shared" si="1101"/>
        <v>136.90819371823912</v>
      </c>
      <c r="BS147" s="515">
        <f t="shared" si="1102"/>
        <v>121.34736622837775</v>
      </c>
      <c r="BT147" s="515">
        <f t="shared" si="1103"/>
        <v>225.13264600773513</v>
      </c>
      <c r="BU147" s="515">
        <f t="shared" si="1104"/>
        <v>273.19945159655492</v>
      </c>
      <c r="BV147" s="515">
        <f t="shared" si="1105"/>
        <v>295.46096887940303</v>
      </c>
      <c r="BW147" s="516">
        <f t="shared" si="1106"/>
        <v>305.77110173852975</v>
      </c>
      <c r="BX147" s="515">
        <v>0</v>
      </c>
      <c r="BY147" s="515">
        <f t="shared" si="1107"/>
        <v>0</v>
      </c>
      <c r="BZ147" s="515">
        <f t="shared" si="1108"/>
        <v>33.372452851743226</v>
      </c>
      <c r="CA147" s="515">
        <f t="shared" si="1109"/>
        <v>36.355183614944096</v>
      </c>
      <c r="CB147" s="515">
        <f t="shared" si="1110"/>
        <v>36.62177123573624</v>
      </c>
      <c r="CC147" s="515">
        <f t="shared" si="1111"/>
        <v>32.577999145182233</v>
      </c>
      <c r="CD147" s="515">
        <f t="shared" si="1112"/>
        <v>54.998972295198641</v>
      </c>
      <c r="CE147" s="515">
        <f t="shared" si="1113"/>
        <v>65.4068418666713</v>
      </c>
      <c r="CF147" s="515">
        <f t="shared" si="1114"/>
        <v>70.238199912194275</v>
      </c>
      <c r="CG147" s="515">
        <f t="shared" si="1115"/>
        <v>72.480927917550787</v>
      </c>
      <c r="CH147" s="515">
        <f t="shared" si="1116"/>
        <v>63.811334199513119</v>
      </c>
      <c r="CI147" s="515">
        <f t="shared" si="1117"/>
        <v>82.672618806816786</v>
      </c>
      <c r="CJ147" s="515">
        <f t="shared" si="1118"/>
        <v>95.40569774041289</v>
      </c>
      <c r="CK147" s="515">
        <f t="shared" si="1119"/>
        <v>104.00168165692762</v>
      </c>
      <c r="CL147" s="515">
        <f t="shared" si="1120"/>
        <v>109.80475095998668</v>
      </c>
      <c r="CM147" s="515">
        <f t="shared" si="1121"/>
        <v>97.079008990084702</v>
      </c>
      <c r="CN147" s="515">
        <f t="shared" si="1122"/>
        <v>191.82503615697956</v>
      </c>
      <c r="CO147" s="515">
        <f t="shared" si="1123"/>
        <v>228.42139049508756</v>
      </c>
      <c r="CP147" s="515">
        <f t="shared" si="1124"/>
        <v>242.55700325783906</v>
      </c>
      <c r="CQ147" s="516">
        <f t="shared" si="1125"/>
        <v>248.01698832444973</v>
      </c>
      <c r="CR147" s="515">
        <f t="shared" si="1126"/>
        <v>0</v>
      </c>
      <c r="CS147" s="515">
        <f t="shared" si="1127"/>
        <v>32.151527464285714</v>
      </c>
      <c r="CT147" s="515">
        <f>0.5*$AU147+BF147</f>
        <v>67.504366863761589</v>
      </c>
      <c r="CU147" s="515">
        <f t="shared" si="1129"/>
        <v>71.02443186963481</v>
      </c>
      <c r="CV147" s="515">
        <f t="shared" si="1130"/>
        <v>71.374923028366354</v>
      </c>
      <c r="CW147" s="515">
        <f t="shared" si="1131"/>
        <v>63.245530192808346</v>
      </c>
      <c r="CX147" s="515">
        <f t="shared" si="1132"/>
        <v>91.751381295921632</v>
      </c>
      <c r="CY147" s="515">
        <f t="shared" si="1133"/>
        <v>107.43638658164883</v>
      </c>
      <c r="CZ147" s="515">
        <f t="shared" si="1134"/>
        <v>116.06687405326906</v>
      </c>
      <c r="DA147" s="515">
        <f t="shared" si="1135"/>
        <v>120.81569706231022</v>
      </c>
      <c r="DB147" s="515">
        <f t="shared" si="1136"/>
        <v>106.75264335865417</v>
      </c>
      <c r="DC147" s="515">
        <f t="shared" si="1137"/>
        <v>127.3595961481285</v>
      </c>
      <c r="DD147" s="515">
        <f t="shared" si="1138"/>
        <v>142.43614058633926</v>
      </c>
      <c r="DE147" s="515">
        <f t="shared" si="1139"/>
        <v>153.46650468332732</v>
      </c>
      <c r="DF147" s="515">
        <f t="shared" si="1140"/>
        <v>161.5365855039534</v>
      </c>
      <c r="DG147" s="515">
        <f t="shared" si="1141"/>
        <v>236.80626394226661</v>
      </c>
      <c r="DH147" s="515">
        <f t="shared" si="1142"/>
        <v>340.59154372162402</v>
      </c>
      <c r="DI147" s="515">
        <f t="shared" si="1143"/>
        <v>388.65834931044378</v>
      </c>
      <c r="DJ147" s="515">
        <f t="shared" si="1144"/>
        <v>410.91986659329189</v>
      </c>
      <c r="DK147" s="516">
        <f t="shared" si="1145"/>
        <v>421.22999945241861</v>
      </c>
      <c r="DL147" s="515">
        <f>0.5*AY147+BX147</f>
        <v>0</v>
      </c>
      <c r="DM147" s="515">
        <f t="shared" si="1147"/>
        <v>30.63443775</v>
      </c>
      <c r="DN147" s="515">
        <f t="shared" si="1148"/>
        <v>64.006890601743223</v>
      </c>
      <c r="DO147" s="515">
        <f t="shared" si="1149"/>
        <v>66.989621364944099</v>
      </c>
      <c r="DP147" s="515">
        <f t="shared" si="1150"/>
        <v>67.256208985736237</v>
      </c>
      <c r="DQ147" s="515">
        <f t="shared" si="1151"/>
        <v>59.812066538039375</v>
      </c>
      <c r="DR147" s="515">
        <f t="shared" si="1152"/>
        <v>82.233039688055783</v>
      </c>
      <c r="DS147" s="515">
        <f t="shared" si="1153"/>
        <v>92.640909259528442</v>
      </c>
      <c r="DT147" s="515">
        <f t="shared" si="1154"/>
        <v>97.472267305051417</v>
      </c>
      <c r="DU147" s="515">
        <f t="shared" si="1155"/>
        <v>99.714995310407929</v>
      </c>
      <c r="DV147" s="515">
        <f t="shared" si="1156"/>
        <v>87.448367949513113</v>
      </c>
      <c r="DW147" s="515">
        <f t="shared" si="1157"/>
        <v>106.30965255681679</v>
      </c>
      <c r="DX147" s="515">
        <f t="shared" si="1158"/>
        <v>119.04273149041289</v>
      </c>
      <c r="DY147" s="515">
        <f t="shared" si="1159"/>
        <v>127.63871540692762</v>
      </c>
      <c r="DZ147" s="515">
        <f t="shared" si="1160"/>
        <v>133.44178470998668</v>
      </c>
      <c r="EA147" s="515">
        <f t="shared" si="1161"/>
        <v>208.40577273290066</v>
      </c>
      <c r="EB147" s="515">
        <f t="shared" si="1162"/>
        <v>303.15179989979549</v>
      </c>
      <c r="EC147" s="515">
        <f t="shared" si="1163"/>
        <v>339.74815423790352</v>
      </c>
      <c r="ED147" s="515">
        <f t="shared" si="1164"/>
        <v>353.88376700065498</v>
      </c>
      <c r="EE147" s="516">
        <f t="shared" si="1165"/>
        <v>359.34375206726565</v>
      </c>
      <c r="EF147" s="276">
        <f t="shared" si="1166"/>
        <v>0</v>
      </c>
      <c r="EG147" s="276">
        <f t="shared" si="1167"/>
        <v>28.950215529095544</v>
      </c>
      <c r="EH147" s="276">
        <f t="shared" si="1168"/>
        <v>60.782989922698221</v>
      </c>
      <c r="EI147" s="276">
        <f t="shared" si="1169"/>
        <v>63.952563769839877</v>
      </c>
      <c r="EJ147" s="276">
        <f t="shared" si="1170"/>
        <v>64.268156694549035</v>
      </c>
      <c r="EK147" s="276">
        <f t="shared" si="1171"/>
        <v>28.445429968315285</v>
      </c>
      <c r="EL147" s="276">
        <f t="shared" si="1172"/>
        <v>41.266275785701367</v>
      </c>
      <c r="EM147" s="276">
        <f t="shared" si="1173"/>
        <v>48.320793599808361</v>
      </c>
      <c r="EN147" s="276">
        <f t="shared" si="1174"/>
        <v>52.202458062387429</v>
      </c>
      <c r="EO147" s="276">
        <f t="shared" si="1175"/>
        <v>54.338297732381449</v>
      </c>
      <c r="EP147" s="276">
        <f t="shared" si="1176"/>
        <v>28.64983078195425</v>
      </c>
      <c r="EQ147" s="276">
        <f t="shared" si="1177"/>
        <v>34.180239133217796</v>
      </c>
      <c r="ER147" s="276">
        <f t="shared" si="1178"/>
        <v>38.226419474440561</v>
      </c>
      <c r="ES147" s="276">
        <f t="shared" si="1179"/>
        <v>41.186702750802475</v>
      </c>
      <c r="ET147" s="276">
        <f t="shared" si="1180"/>
        <v>43.352517503799767</v>
      </c>
      <c r="EU147" s="276">
        <f t="shared" si="1181"/>
        <v>127.13251564842031</v>
      </c>
      <c r="EV147" s="276">
        <f t="shared" si="1182"/>
        <v>182.85098983895799</v>
      </c>
      <c r="EW147" s="276">
        <f t="shared" si="1183"/>
        <v>208.65627814492962</v>
      </c>
      <c r="EX147" s="276">
        <f t="shared" si="1184"/>
        <v>220.60766256865102</v>
      </c>
      <c r="EY147" s="277">
        <f t="shared" si="1185"/>
        <v>226.14279118066182</v>
      </c>
      <c r="EZ147" s="276">
        <f t="shared" si="1186"/>
        <v>0</v>
      </c>
      <c r="FA147" s="276">
        <f t="shared" si="1187"/>
        <v>27.896422648256774</v>
      </c>
      <c r="FB147" s="276">
        <f t="shared" si="1188"/>
        <v>58.28614473679913</v>
      </c>
      <c r="FC147" s="276">
        <f t="shared" si="1189"/>
        <v>61.002287879207849</v>
      </c>
      <c r="FD147" s="276">
        <f t="shared" si="1190"/>
        <v>61.245048689871354</v>
      </c>
      <c r="FE147" s="276">
        <f t="shared" si="1191"/>
        <v>32.047161635697876</v>
      </c>
      <c r="FF147" s="276">
        <f t="shared" si="1192"/>
        <v>44.060265214241625</v>
      </c>
      <c r="FG147" s="276">
        <f t="shared" si="1193"/>
        <v>49.636776740191308</v>
      </c>
      <c r="FH147" s="276">
        <f t="shared" si="1194"/>
        <v>52.225406780357773</v>
      </c>
      <c r="FI147" s="276">
        <f t="shared" si="1195"/>
        <v>53.427055060589936</v>
      </c>
      <c r="FJ147" s="276">
        <f t="shared" si="1196"/>
        <v>28.41278289269632</v>
      </c>
      <c r="FK147" s="276">
        <f t="shared" si="1197"/>
        <v>34.540988566403897</v>
      </c>
      <c r="FL147" s="276">
        <f t="shared" si="1198"/>
        <v>38.678083583485297</v>
      </c>
      <c r="FM147" s="276">
        <f t="shared" si="1199"/>
        <v>41.470998196940947</v>
      </c>
      <c r="FN147" s="276">
        <f t="shared" si="1200"/>
        <v>43.35646904202612</v>
      </c>
      <c r="FO147" s="276">
        <f t="shared" si="1201"/>
        <v>127.90750031873708</v>
      </c>
      <c r="FP147" s="276">
        <f t="shared" si="1202"/>
        <v>186.05717314752388</v>
      </c>
      <c r="FQ147" s="276">
        <f t="shared" si="1203"/>
        <v>208.51791472288042</v>
      </c>
      <c r="FR147" s="276">
        <f t="shared" si="1204"/>
        <v>217.19354241902121</v>
      </c>
      <c r="FS147" s="277">
        <f t="shared" si="1205"/>
        <v>220.54456783683852</v>
      </c>
      <c r="FT147" s="74">
        <f>SUM($EF147:EF147)</f>
        <v>0</v>
      </c>
      <c r="FU147" s="276">
        <f>SUM($EF147:EG147)</f>
        <v>28.950215529095544</v>
      </c>
      <c r="FV147" s="276">
        <f>SUM($EF147:EH147)</f>
        <v>89.733205451793765</v>
      </c>
      <c r="FW147" s="276">
        <f>SUM($EF147:EI147)</f>
        <v>153.68576922163365</v>
      </c>
      <c r="FX147" s="276">
        <f>SUM($EF147:EJ147)</f>
        <v>217.9539259161827</v>
      </c>
      <c r="FY147" s="276">
        <f>SUM($EF147:EK147)</f>
        <v>246.39935588449799</v>
      </c>
      <c r="FZ147" s="276">
        <f>SUM($EF147:EL147)</f>
        <v>287.66563167019933</v>
      </c>
      <c r="GA147" s="276">
        <f>SUM($EF147:EM147)</f>
        <v>335.98642527000771</v>
      </c>
      <c r="GB147" s="276">
        <f>SUM($EF147:EN147)</f>
        <v>388.18888333239516</v>
      </c>
      <c r="GC147" s="276">
        <f>SUM($EF147:EO147)</f>
        <v>442.52718106477664</v>
      </c>
      <c r="GD147" s="276">
        <f>SUM($EF147:EP147)</f>
        <v>471.17701184673092</v>
      </c>
      <c r="GE147" s="276">
        <f>SUM($EF147:EQ147)</f>
        <v>505.35725097994873</v>
      </c>
      <c r="GF147" s="276">
        <f>SUM($EF147:ER147)</f>
        <v>543.58367045438933</v>
      </c>
      <c r="GG147" s="276">
        <f>SUM($EF147:ES147)</f>
        <v>584.77037320519185</v>
      </c>
      <c r="GH147" s="276">
        <f>SUM($EF147:ET147)</f>
        <v>628.12289070899158</v>
      </c>
      <c r="GI147" s="276">
        <f>SUM($EF147:EU147)</f>
        <v>755.25540635741186</v>
      </c>
      <c r="GJ147" s="276">
        <f>SUM($EF147:EV147)</f>
        <v>938.10639619636981</v>
      </c>
      <c r="GK147" s="276">
        <f>SUM($EF147:EW147)</f>
        <v>1146.7626743412993</v>
      </c>
      <c r="GL147" s="276">
        <f>SUM($EF147:EX147)</f>
        <v>1367.3703369099503</v>
      </c>
      <c r="GM147" s="276">
        <f>SUM($EF147:EY147)</f>
        <v>1593.5131280906121</v>
      </c>
      <c r="GN147" s="74">
        <f>SUM($EZ147:EZ147)</f>
        <v>0</v>
      </c>
      <c r="GO147" s="276">
        <f>SUM($EZ147:FA147)</f>
        <v>27.896422648256774</v>
      </c>
      <c r="GP147" s="276">
        <f>SUM($EZ147:FB147)</f>
        <v>86.182567385055904</v>
      </c>
      <c r="GQ147" s="276">
        <f>SUM($EZ147:FC147)</f>
        <v>147.18485526426375</v>
      </c>
      <c r="GR147" s="276">
        <f>SUM($EZ147:FD147)</f>
        <v>208.42990395413511</v>
      </c>
      <c r="GS147" s="276">
        <f>SUM($EZ147:FE147)</f>
        <v>240.47706558983299</v>
      </c>
      <c r="GT147" s="276">
        <f>SUM($EZ147:FF147)</f>
        <v>284.5373308040746</v>
      </c>
      <c r="GU147" s="276">
        <f>SUM($EZ147:FG147)</f>
        <v>334.17410754426589</v>
      </c>
      <c r="GV147" s="276">
        <f>SUM($EZ147:FH147)</f>
        <v>386.39951432462368</v>
      </c>
      <c r="GW147" s="276">
        <f>SUM($EZ147:FI147)</f>
        <v>439.82656938521359</v>
      </c>
      <c r="GX147" s="276">
        <f>SUM($EZ147:FJ147)</f>
        <v>468.23935227790992</v>
      </c>
      <c r="GY147" s="276">
        <f>SUM($EZ147:FK147)</f>
        <v>502.7803408443138</v>
      </c>
      <c r="GZ147" s="276">
        <f>SUM($EZ147:FL147)</f>
        <v>541.45842442779906</v>
      </c>
      <c r="HA147" s="276">
        <f>SUM($EZ147:FM147)</f>
        <v>582.92942262474003</v>
      </c>
      <c r="HB147" s="276">
        <f>SUM($EZ147:FN147)</f>
        <v>626.28589166676613</v>
      </c>
      <c r="HC147" s="276">
        <f>SUM($EZ147:FO147)</f>
        <v>754.19339198550324</v>
      </c>
      <c r="HD147" s="276">
        <f>SUM($EZ147:FP147)</f>
        <v>940.25056513302707</v>
      </c>
      <c r="HE147" s="276">
        <f>SUM($EZ147:FQ147)</f>
        <v>1148.7684798559076</v>
      </c>
      <c r="HF147" s="276">
        <f>SUM($EZ147:FR147)</f>
        <v>1365.9620222749288</v>
      </c>
      <c r="HG147" s="277">
        <f>SUM($EZ147:FS147)</f>
        <v>1586.5065901117673</v>
      </c>
      <c r="HH147" s="74">
        <f t="shared" si="1247"/>
        <v>0</v>
      </c>
      <c r="HI147" s="276">
        <f t="shared" si="1206"/>
        <v>35.352839399475883</v>
      </c>
      <c r="HJ147" s="276">
        <f t="shared" si="1207"/>
        <v>38.87290440534909</v>
      </c>
      <c r="HK147" s="276">
        <f t="shared" si="1208"/>
        <v>39.22339556408064</v>
      </c>
      <c r="HL147" s="276">
        <f t="shared" si="1209"/>
        <v>39.258293798103026</v>
      </c>
      <c r="HM147" s="276">
        <f t="shared" si="1210"/>
        <v>63.275740760207341</v>
      </c>
      <c r="HN147" s="276">
        <f t="shared" si="1211"/>
        <v>78.960746045934542</v>
      </c>
      <c r="HO147" s="276">
        <f t="shared" si="1212"/>
        <v>87.59123351755477</v>
      </c>
      <c r="HP147" s="276">
        <f t="shared" si="1213"/>
        <v>92.34005652659593</v>
      </c>
      <c r="HQ147" s="276">
        <f t="shared" si="1214"/>
        <v>94.953039865643063</v>
      </c>
      <c r="HR147" s="276">
        <f t="shared" si="1215"/>
        <v>102.73120436241422</v>
      </c>
      <c r="HS147" s="276">
        <f t="shared" si="1216"/>
        <v>117.80774880062499</v>
      </c>
      <c r="HT147" s="276">
        <f t="shared" si="1217"/>
        <v>128.83811289761303</v>
      </c>
      <c r="HU147" s="276">
        <f t="shared" si="1218"/>
        <v>136.90819371823912</v>
      </c>
      <c r="HV147" s="276">
        <f t="shared" si="1219"/>
        <v>142.81245978586793</v>
      </c>
      <c r="HW147" s="276">
        <f t="shared" si="1220"/>
        <v>225.13264600773513</v>
      </c>
      <c r="HX147" s="276">
        <f t="shared" si="1221"/>
        <v>273.19945159655492</v>
      </c>
      <c r="HY147" s="276">
        <f t="shared" si="1222"/>
        <v>295.46096887940303</v>
      </c>
      <c r="HZ147" s="276">
        <f t="shared" si="1223"/>
        <v>305.77110173852975</v>
      </c>
      <c r="IA147" s="277">
        <f t="shared" si="1224"/>
        <v>310.54610598564568</v>
      </c>
      <c r="IB147" s="276">
        <f t="shared" si="1225"/>
        <v>0</v>
      </c>
      <c r="IC147" s="276">
        <f t="shared" si="1226"/>
        <v>33.372452851743226</v>
      </c>
      <c r="ID147" s="276">
        <f t="shared" si="1227"/>
        <v>36.355183614944096</v>
      </c>
      <c r="IE147" s="276">
        <f t="shared" si="1228"/>
        <v>36.62177123573624</v>
      </c>
      <c r="IF147" s="276">
        <f t="shared" si="1229"/>
        <v>36.645598045864887</v>
      </c>
      <c r="IG147" s="276">
        <f t="shared" si="1230"/>
        <v>54.998972295198641</v>
      </c>
      <c r="IH147" s="276">
        <f t="shared" si="1231"/>
        <v>65.4068418666713</v>
      </c>
      <c r="II147" s="276">
        <f t="shared" si="1232"/>
        <v>70.238199912194275</v>
      </c>
      <c r="IJ147" s="276">
        <f t="shared" si="1233"/>
        <v>72.480927917550787</v>
      </c>
      <c r="IK147" s="276">
        <f t="shared" si="1234"/>
        <v>73.522007642675135</v>
      </c>
      <c r="IL147" s="276">
        <f t="shared" si="1235"/>
        <v>82.672618806816786</v>
      </c>
      <c r="IM147" s="276">
        <f t="shared" si="1236"/>
        <v>95.40569774041289</v>
      </c>
      <c r="IN147" s="276">
        <f t="shared" si="1237"/>
        <v>104.00168165692762</v>
      </c>
      <c r="IO147" s="276">
        <f t="shared" si="1238"/>
        <v>109.80475095998668</v>
      </c>
      <c r="IP147" s="276">
        <f t="shared" si="1239"/>
        <v>113.72234941796056</v>
      </c>
      <c r="IQ147" s="276">
        <f t="shared" si="1240"/>
        <v>191.82503615697956</v>
      </c>
      <c r="IR147" s="276">
        <f t="shared" si="1241"/>
        <v>228.42139049508756</v>
      </c>
      <c r="IS147" s="276">
        <f t="shared" si="1242"/>
        <v>242.55700325783906</v>
      </c>
      <c r="IT147" s="276">
        <f t="shared" si="1243"/>
        <v>248.01698832444973</v>
      </c>
      <c r="IU147" s="277">
        <f t="shared" si="1244"/>
        <v>250.12594797324309</v>
      </c>
      <c r="IV147" s="74">
        <f t="shared" si="1068"/>
        <v>0.75390692748411436</v>
      </c>
      <c r="IW147" s="275">
        <f t="shared" si="1069"/>
        <v>2.4756111026393404</v>
      </c>
      <c r="IX147" s="275">
        <f t="shared" si="1070"/>
        <v>4.4281695367315486</v>
      </c>
      <c r="IY147" s="275">
        <f t="shared" si="1071"/>
        <v>11.450021131482796</v>
      </c>
      <c r="IZ147" s="275">
        <f t="shared" si="1072"/>
        <v>2.552562522285001</v>
      </c>
      <c r="JA147" s="275">
        <f t="shared" si="1073"/>
        <v>4.7769271745844497</v>
      </c>
      <c r="JB147" s="74">
        <f t="shared" si="1074"/>
        <v>0.74126223972435312</v>
      </c>
      <c r="JC147" s="275">
        <f t="shared" si="1075"/>
        <v>2.1145944554948848</v>
      </c>
      <c r="JD147" s="275">
        <f t="shared" si="1076"/>
        <v>3.7038172807982064</v>
      </c>
      <c r="JE147" s="275">
        <f t="shared" si="1077"/>
        <v>9.7890001972925731</v>
      </c>
      <c r="JF147" s="275">
        <f t="shared" si="1078"/>
        <v>2.1865579920058149</v>
      </c>
      <c r="JG147" s="275">
        <f t="shared" si="1079"/>
        <v>4.087168543327504</v>
      </c>
      <c r="JH147" s="524">
        <f>0.5*(SUM(BD147:BR147)+SUM(HH147:HV147))</f>
        <v>1118.8611433379135</v>
      </c>
      <c r="JI147" s="525">
        <f>0.5*(SUM(BD147:BW147)+SUM(HH147:IA147))</f>
        <v>2434.3720476671479</v>
      </c>
      <c r="JJ147" s="524">
        <f>0.5*(SUM(BX147:CL147) +SUM(IB147:IP147))</f>
        <v>921.49874308378048</v>
      </c>
      <c r="JK147" s="525">
        <f>0.5*(SUM(BX147:CQ147) +SUM(IB147:IU147))</f>
        <v>2005.9216397998007</v>
      </c>
      <c r="JL147" s="524">
        <f t="shared" ref="JL147:JM149" si="1248">JH147+JJ147</f>
        <v>2040.359886421694</v>
      </c>
      <c r="JM147" s="525">
        <f t="shared" si="1248"/>
        <v>4440.2936874669485</v>
      </c>
      <c r="JN147" s="7">
        <f t="shared" si="1245"/>
        <v>1254.4087823757577</v>
      </c>
      <c r="JO147" s="7">
        <f t="shared" si="1246"/>
        <v>3180.0197182023794</v>
      </c>
    </row>
    <row r="148" spans="1:275" s="3" customFormat="1" ht="13.5" customHeight="1" x14ac:dyDescent="0.2">
      <c r="A148" s="3" t="str">
        <f>'2021 estimates'!B148</f>
        <v>North Macedonia</v>
      </c>
      <c r="B148" s="3" t="str">
        <f>VLOOKUP(A148,'2021 estimates'!$B$4:$C$218,2)</f>
        <v>EUR</v>
      </c>
      <c r="C148" s="371" t="str">
        <f>VLOOKUP(A148,'2021 estimates'!$B$4:$F$218,4,FALSE)</f>
        <v>Europe &amp; Central Asia</v>
      </c>
      <c r="D148" s="695">
        <f>'2021 estimates'!Q148</f>
        <v>5.3445098768762502</v>
      </c>
      <c r="E148" s="4">
        <f>'2021 estimates'!R148</f>
        <v>2.3591889914321058</v>
      </c>
      <c r="F148" s="47">
        <f>1000*'2021 estimates'!G148/5</f>
        <v>11242</v>
      </c>
      <c r="G148" s="47">
        <f>F148</f>
        <v>11242</v>
      </c>
      <c r="H148" s="47">
        <f>1000*'2021 estimates'!H148/5</f>
        <v>12029.6</v>
      </c>
      <c r="I148" s="47">
        <f>1000*'2021 estimates'!I148/5</f>
        <v>11600.2</v>
      </c>
      <c r="J148" s="47">
        <f>1000*'2021 estimates'!J148/5</f>
        <v>12270.8</v>
      </c>
      <c r="K148" s="47">
        <f>1000*'2021 estimates'!K148/5</f>
        <v>10619.6</v>
      </c>
      <c r="L148" s="73">
        <f>K148</f>
        <v>10619.6</v>
      </c>
      <c r="M148" s="47">
        <f>1000*'2021 estimates'!L148/5</f>
        <v>11182.6</v>
      </c>
      <c r="N148" s="47">
        <f>1000*'2021 estimates'!M148/5</f>
        <v>10833.4</v>
      </c>
      <c r="O148" s="47">
        <f>1000*'2021 estimates'!N148/5</f>
        <v>11566.4</v>
      </c>
      <c r="P148" s="22">
        <v>0</v>
      </c>
      <c r="Q148" s="124">
        <f>IF('2021 estimates'!AD148&lt;&gt;"",'2021 estimates'!AD148*5/4,IF('2021 estimates'!AL148&lt;&gt;"",'2021 estimates'!AL148*15/14,'2021 estimates'!AN148*15/14))/100000</f>
        <v>4.6249999999999999E-5</v>
      </c>
      <c r="R148" s="124">
        <f>IF('2021 estimates'!AE148&lt;&gt;"",'2021 estimates'!AE148,IF('2021 estimates'!AL148&lt;&gt;"",'2021 estimates'!AL148*15/14,'2021 estimates'!AN148*15/14))/100000</f>
        <v>7.7999999999999999E-5</v>
      </c>
      <c r="S148" s="124">
        <f>IF('2021 estimates'!AF148&lt;&gt;"",'2021 estimates'!AF148,IF('2021 estimates'!AL148&lt;&gt;"",'2021 estimates'!AL148*15/14,'2021 estimates'!AN148*15/14))/100000</f>
        <v>8.9000000000000008E-5</v>
      </c>
      <c r="T148" s="124">
        <f>IF('2021 estimates'!AG148&lt;&gt;"",'2021 estimates'!AG148,'2021 estimates'!$AP148)/100000</f>
        <v>5.157965865030805E-5</v>
      </c>
      <c r="U148" s="22">
        <v>0</v>
      </c>
      <c r="V148" s="124">
        <f>IF('2021 estimates'!AH148&lt;&gt;"",'2021 estimates'!AH148*5/4,IF('2021 estimates'!AM148&lt;&gt;"",'2021 estimates'!AM148*15/14,'2021 estimates'!AN148*15/14))/100000</f>
        <v>9.5000000000000005E-5</v>
      </c>
      <c r="W148" s="124">
        <f>IF('2021 estimates'!AI148&lt;&gt;"",'2021 estimates'!AI148,IF('2021 estimates'!AM148&lt;&gt;"",'2021 estimates'!AM148*15/14,'2021 estimates'!AN148*15/14))/100000</f>
        <v>1.01E-4</v>
      </c>
      <c r="X148" s="124">
        <f>IF('2021 estimates'!AJ148&lt;&gt;"",'2021 estimates'!AJ148,IF('2021 estimates'!AM148&lt;&gt;"",'2021 estimates'!AM148*15/14,'2021 estimates'!AN148*15/14))/100000</f>
        <v>8.1999999999999987E-5</v>
      </c>
      <c r="Y148" s="124">
        <f>IF('2021 estimates'!AK148&lt;&gt;"",'2021 estimates'!AK148,'2021 estimates'!$AQ148)/100000</f>
        <v>6.5233097704801366E-5</v>
      </c>
      <c r="Z148" s="81">
        <f>VLOOKUP($A148,'Mortality-WHO Global Health Obs'!$B$3:$Q$218,7,FALSE)</f>
        <v>9.1400000000000006E-3</v>
      </c>
      <c r="AA148" s="82">
        <f>VLOOKUP($A148,'Mortality-WHO Global Health Obs'!$B$3:$Q$218,9,FALSE)</f>
        <v>2.5000000000000001E-4</v>
      </c>
      <c r="AB148" s="82">
        <f>VLOOKUP($A148,'Mortality-WHO Global Health Obs'!$B$3:$Q$218,11,FALSE)</f>
        <v>1.4999999999999999E-4</v>
      </c>
      <c r="AC148" s="82">
        <f>VLOOKUP($A148,'Mortality-WHO Global Health Obs'!$B$3:$Q$218,13,FALSE)</f>
        <v>1.7000000000000001E-4</v>
      </c>
      <c r="AD148" s="82">
        <f>VLOOKUP($A148,'Mortality-WHO Global Health Obs'!$B$3:$Q$218,15,FALSE)</f>
        <v>3.8000000000000002E-4</v>
      </c>
      <c r="AE148" s="81">
        <f>VLOOKUP($A148,'Mortality-WHO Global Health Obs'!$B$3:$Q$218,8,FALSE)</f>
        <v>7.5300000000000002E-3</v>
      </c>
      <c r="AF148" s="82">
        <f>VLOOKUP($A148,'Mortality-WHO Global Health Obs'!$B$3:$Q$218,10,FALSE)</f>
        <v>2.2000000000000001E-4</v>
      </c>
      <c r="AG148" s="82">
        <f>VLOOKUP($A148,'Mortality-WHO Global Health Obs'!$B$3:$Q$218,12,FALSE)</f>
        <v>6.9999999999999994E-5</v>
      </c>
      <c r="AH148" s="82">
        <f>VLOOKUP($A148,'Mortality-WHO Global Health Obs'!$B$3:$Q$218,14,FALSE)</f>
        <v>1.2E-4</v>
      </c>
      <c r="AI148" s="82">
        <f>VLOOKUP($A148,'Mortality-WHO Global Health Obs'!$B$3:$Q$218,16,FALSE)</f>
        <v>2.2000000000000001E-4</v>
      </c>
      <c r="AJ148" s="81">
        <f t="shared" ref="AJ148:AS148" si="1249">Z148*$E148</f>
        <v>2.156298738168945E-2</v>
      </c>
      <c r="AK148" s="82">
        <f t="shared" si="1249"/>
        <v>5.8979724785802651E-4</v>
      </c>
      <c r="AL148" s="82">
        <f t="shared" si="1249"/>
        <v>3.5387834871481583E-4</v>
      </c>
      <c r="AM148" s="82">
        <f t="shared" si="1249"/>
        <v>4.0106212854345804E-4</v>
      </c>
      <c r="AN148" s="82">
        <f t="shared" si="1249"/>
        <v>8.9649181674420029E-4</v>
      </c>
      <c r="AO148" s="81">
        <f t="shared" si="1249"/>
        <v>1.7764693105483759E-2</v>
      </c>
      <c r="AP148" s="82">
        <f t="shared" si="1249"/>
        <v>5.1902157811506324E-4</v>
      </c>
      <c r="AQ148" s="82">
        <f t="shared" si="1249"/>
        <v>1.6514322940024739E-4</v>
      </c>
      <c r="AR148" s="82">
        <f t="shared" si="1249"/>
        <v>2.8310267897185273E-4</v>
      </c>
      <c r="AS148" s="82">
        <f t="shared" si="1249"/>
        <v>5.1902157811506324E-4</v>
      </c>
      <c r="AT148" s="272">
        <f t="shared" ref="AT148:BC148" si="1250">F148*P148</f>
        <v>0</v>
      </c>
      <c r="AU148" s="266">
        <f t="shared" si="1250"/>
        <v>0.51994249999999997</v>
      </c>
      <c r="AV148" s="266">
        <f t="shared" si="1250"/>
        <v>0.93830880000000005</v>
      </c>
      <c r="AW148" s="266">
        <f t="shared" si="1250"/>
        <v>1.0324178000000002</v>
      </c>
      <c r="AX148" s="266">
        <f t="shared" si="1250"/>
        <v>0.63292367536619998</v>
      </c>
      <c r="AY148" s="272">
        <f t="shared" si="1250"/>
        <v>0</v>
      </c>
      <c r="AZ148" s="266">
        <f t="shared" si="1250"/>
        <v>1.0088620000000001</v>
      </c>
      <c r="BA148" s="266">
        <f t="shared" si="1250"/>
        <v>1.1294426</v>
      </c>
      <c r="BB148" s="266">
        <f t="shared" si="1250"/>
        <v>0.88833879999999987</v>
      </c>
      <c r="BC148" s="266">
        <f t="shared" si="1250"/>
        <v>0.75451210129281454</v>
      </c>
      <c r="BD148" s="74">
        <f>AT148</f>
        <v>0</v>
      </c>
      <c r="BE148" s="515">
        <f>HH148</f>
        <v>0</v>
      </c>
      <c r="BF148" s="515">
        <f>HI148</f>
        <v>0.5197892148802421</v>
      </c>
      <c r="BG148" s="515">
        <f>HJ148</f>
        <v>1.0392719499014547</v>
      </c>
      <c r="BH148" s="515">
        <f>HK148</f>
        <v>1.5584483857713192</v>
      </c>
      <c r="BI148" s="515">
        <f>HL148*(H148/G148)</f>
        <v>2.2228529683955802</v>
      </c>
      <c r="BJ148" s="515">
        <f>HM148</f>
        <v>3.1602092938133306</v>
      </c>
      <c r="BK148" s="515">
        <f>HN148</f>
        <v>4.0972339678080747</v>
      </c>
      <c r="BL148" s="515">
        <f>HO148</f>
        <v>5.0339271077233061</v>
      </c>
      <c r="BM148" s="515">
        <f>HP148</f>
        <v>5.9702888308610014</v>
      </c>
      <c r="BN148" s="515">
        <f>HQ148*(I148/H148)</f>
        <v>6.6597962206422361</v>
      </c>
      <c r="BO148" s="515">
        <f>HR148</f>
        <v>7.6893365738101576</v>
      </c>
      <c r="BP148" s="515">
        <f>HS148</f>
        <v>8.7184641001227572</v>
      </c>
      <c r="BQ148" s="515">
        <f>HT148</f>
        <v>9.7471789651160563</v>
      </c>
      <c r="BR148" s="515">
        <f>HU148</f>
        <v>10.7754813342597</v>
      </c>
      <c r="BS148" s="515">
        <f>HV148*(J148/I148)</f>
        <v>12.485716577583185</v>
      </c>
      <c r="BT148" s="515">
        <f>HW148</f>
        <v>13.107168347766487</v>
      </c>
      <c r="BU148" s="515">
        <f>HX148</f>
        <v>13.728063241178351</v>
      </c>
      <c r="BV148" s="515">
        <f>HY148</f>
        <v>14.34840175683053</v>
      </c>
      <c r="BW148" s="516">
        <f>HZ148</f>
        <v>14.96818439328762</v>
      </c>
      <c r="BX148" s="515">
        <v>0</v>
      </c>
      <c r="BY148" s="515">
        <f>IB148</f>
        <v>0</v>
      </c>
      <c r="BZ148" s="515">
        <f>IC148</f>
        <v>1.0086002573572455</v>
      </c>
      <c r="CA148" s="515">
        <f>ID148</f>
        <v>2.0166771652438129</v>
      </c>
      <c r="CB148" s="515">
        <f>IE148</f>
        <v>3.0242309952188915</v>
      </c>
      <c r="CC148" s="515">
        <f>IF148*(M148/L148)</f>
        <v>4.2449800981508856</v>
      </c>
      <c r="CD148" s="515">
        <f>IG148</f>
        <v>5.3736284741117109</v>
      </c>
      <c r="CE148" s="515">
        <f>IH148</f>
        <v>6.5020904768244359</v>
      </c>
      <c r="CF148" s="515">
        <f>II148</f>
        <v>7.6303661370647999</v>
      </c>
      <c r="CG148" s="515">
        <f>IJ148</f>
        <v>8.7584554856034593</v>
      </c>
      <c r="CH148" s="515">
        <f>IK148*(N148/M148)</f>
        <v>9.5776363949619743</v>
      </c>
      <c r="CI148" s="515">
        <f>IL148</f>
        <v>10.463138396464858</v>
      </c>
      <c r="CJ148" s="515">
        <f>IM148</f>
        <v>11.348389745460755</v>
      </c>
      <c r="CK148" s="515">
        <f>IN148</f>
        <v>12.233390512900016</v>
      </c>
      <c r="CL148" s="515">
        <f>IO148</f>
        <v>13.118140769712911</v>
      </c>
      <c r="CM148" s="515">
        <f>IP148*(O148/N148)</f>
        <v>14.95007496107177</v>
      </c>
      <c r="CN148" s="515">
        <f>IQ148</f>
        <v>15.696633910941729</v>
      </c>
      <c r="CO148" s="515">
        <f>IR148</f>
        <v>16.442805481145271</v>
      </c>
      <c r="CP148" s="515">
        <f>IS148</f>
        <v>17.188589872688631</v>
      </c>
      <c r="CQ148" s="516">
        <f>IT148</f>
        <v>17.933987286473752</v>
      </c>
      <c r="CR148" s="515">
        <f>0.5*AT148+BD148</f>
        <v>0</v>
      </c>
      <c r="CS148" s="515">
        <f>0.5*$AU148+BE148</f>
        <v>0.25997124999999999</v>
      </c>
      <c r="CT148" s="515">
        <f>0.5*$AU148+BF148</f>
        <v>0.77976046488024209</v>
      </c>
      <c r="CU148" s="515">
        <f>0.5*$AU148+BG148</f>
        <v>1.2992431999014546</v>
      </c>
      <c r="CV148" s="515">
        <f>0.5*$AU148+BH148</f>
        <v>1.8184196357713192</v>
      </c>
      <c r="CW148" s="515">
        <f>0.5*$AV148+BI148</f>
        <v>2.6920073683955801</v>
      </c>
      <c r="CX148" s="515">
        <f>0.5*$AV148+BJ148</f>
        <v>3.6293636938133305</v>
      </c>
      <c r="CY148" s="515">
        <f>0.5*$AV148+BK148</f>
        <v>4.5663883678080746</v>
      </c>
      <c r="CZ148" s="515">
        <f>0.5*$AV148+BL148</f>
        <v>5.503081507723306</v>
      </c>
      <c r="DA148" s="515">
        <f>0.5*$AV148+BM148</f>
        <v>6.4394432308610012</v>
      </c>
      <c r="DB148" s="515">
        <f>0.5*$AW148+BN148</f>
        <v>7.1760051206422357</v>
      </c>
      <c r="DC148" s="515">
        <f>0.5*$AW148+BO148</f>
        <v>8.2055454738101581</v>
      </c>
      <c r="DD148" s="515">
        <f>0.5*$AW148+BP148</f>
        <v>9.2346730001227577</v>
      </c>
      <c r="DE148" s="515">
        <f>0.5*$AW148+BQ148</f>
        <v>10.263387865116057</v>
      </c>
      <c r="DF148" s="515">
        <f>0.5*$AW148+BR148</f>
        <v>11.291690234259701</v>
      </c>
      <c r="DG148" s="515">
        <f>0.5*$AX148+BS148</f>
        <v>12.802178415266285</v>
      </c>
      <c r="DH148" s="515">
        <f>0.5*$AX148+BT148</f>
        <v>13.423630185449587</v>
      </c>
      <c r="DI148" s="515">
        <f>0.5*$AX148+BU148</f>
        <v>14.044525078861451</v>
      </c>
      <c r="DJ148" s="515">
        <f>0.5*$AX148+BV148</f>
        <v>14.66486359451363</v>
      </c>
      <c r="DK148" s="516">
        <f>0.5*$AX148+BW148</f>
        <v>15.28464623097072</v>
      </c>
      <c r="DL148" s="515">
        <f>0.5*AY148+BX148</f>
        <v>0</v>
      </c>
      <c r="DM148" s="515">
        <f>0.5*$AZ148+BY148</f>
        <v>0.50443100000000007</v>
      </c>
      <c r="DN148" s="515">
        <f>0.5*$AZ148+BZ148</f>
        <v>1.5130312573572455</v>
      </c>
      <c r="DO148" s="515">
        <f>0.5*$AZ148+CA148</f>
        <v>2.5211081652438132</v>
      </c>
      <c r="DP148" s="515">
        <f>0.5*$AZ148+CB148</f>
        <v>3.5286619952188918</v>
      </c>
      <c r="DQ148" s="515">
        <f>0.5*$BA148+CC148</f>
        <v>4.8097013981508852</v>
      </c>
      <c r="DR148" s="515">
        <f>0.5*$BA148+CD148</f>
        <v>5.9383497741117104</v>
      </c>
      <c r="DS148" s="515">
        <f>0.5*$BA148+CE148</f>
        <v>7.0668117768244354</v>
      </c>
      <c r="DT148" s="515">
        <f>0.5*$BA148+CF148</f>
        <v>8.1950874370647995</v>
      </c>
      <c r="DU148" s="515">
        <f>0.5*$BA148+CG148</f>
        <v>9.3231767856034597</v>
      </c>
      <c r="DV148" s="515">
        <f>0.5*$BB148+CH148</f>
        <v>10.021805794961974</v>
      </c>
      <c r="DW148" s="515">
        <f>0.5*$BB148+CI148</f>
        <v>10.907307796464858</v>
      </c>
      <c r="DX148" s="515">
        <f>0.5*$BB148+CJ148</f>
        <v>11.792559145460755</v>
      </c>
      <c r="DY148" s="515">
        <f>0.5*$BB148+CK148</f>
        <v>12.677559912900016</v>
      </c>
      <c r="DZ148" s="515">
        <f>0.5*$BB148+CL148</f>
        <v>13.56231016971291</v>
      </c>
      <c r="EA148" s="515">
        <f>0.5*$BC148+CM148</f>
        <v>15.327331011718178</v>
      </c>
      <c r="EB148" s="515">
        <f>0.5*$BC148+CN148</f>
        <v>16.073889961588137</v>
      </c>
      <c r="EC148" s="515">
        <f>0.5*$BC148+CO148</f>
        <v>16.82006153179168</v>
      </c>
      <c r="ED148" s="515">
        <f>0.5*$BC148+CP148</f>
        <v>17.56584592333504</v>
      </c>
      <c r="EE148" s="516">
        <f>0.5*$BC148+CQ148</f>
        <v>18.31124333712016</v>
      </c>
      <c r="EF148" s="276">
        <f>CR148*(1-EXP(-AJ148))</f>
        <v>0</v>
      </c>
      <c r="EG148" s="276">
        <f>CS148*(1-EXP(-$AK148))</f>
        <v>1.5328511975784884E-4</v>
      </c>
      <c r="EH148" s="276">
        <f>CT148*(1-EXP(-$AK148))</f>
        <v>4.5976497878747673E-4</v>
      </c>
      <c r="EI148" s="276">
        <f>CU148*(1-EXP(-$AK148))</f>
        <v>7.6606413013541015E-4</v>
      </c>
      <c r="EJ148" s="276">
        <f>CV148*(1-EXP(-$AK148))</f>
        <v>1.072182680351118E-3</v>
      </c>
      <c r="EK148" s="276">
        <f>CW148*(1-EXP(-$AL148))</f>
        <v>9.5247458224989525E-4</v>
      </c>
      <c r="EL148" s="276">
        <f>CX148*(1-EXP(-$AL148))</f>
        <v>1.2841260052560948E-3</v>
      </c>
      <c r="EM148" s="276">
        <f>CY148*(1-EXP(-$AL148))</f>
        <v>1.6156600847682576E-3</v>
      </c>
      <c r="EN148" s="276">
        <f>CZ148*(1-EXP(-$AL148))</f>
        <v>1.9470768623043586E-3</v>
      </c>
      <c r="EO148" s="276">
        <f>DA148*(1-EXP(-$AL148))</f>
        <v>2.2783763793676835E-3</v>
      </c>
      <c r="EP148" s="276">
        <f>DB148*(1-EXP(-$AM148))</f>
        <v>2.877446832078254E-3</v>
      </c>
      <c r="EQ148" s="276">
        <f>DC148*(1-EXP(-$AM148))</f>
        <v>3.2902736873989245E-3</v>
      </c>
      <c r="ER148" s="276">
        <f>DD148*(1-EXP(-$AM148))</f>
        <v>3.7029350066996127E-3</v>
      </c>
      <c r="ES148" s="276">
        <f>DE148*(1-EXP(-$AM148))</f>
        <v>4.1154308563572366E-3</v>
      </c>
      <c r="ET148" s="276">
        <f>DF148*(1-EXP(-$AM148))</f>
        <v>4.5277613027220973E-3</v>
      </c>
      <c r="EU148" s="276">
        <f>DG148*(1-EXP(-$AN148))</f>
        <v>1.147190518289767E-2</v>
      </c>
      <c r="EV148" s="276">
        <f>DH148*(1-EXP(-$AN148))</f>
        <v>1.2028781954337235E-2</v>
      </c>
      <c r="EW148" s="276">
        <f>DI148*(1-EXP(-$AN148))</f>
        <v>1.2585159714021667E-2</v>
      </c>
      <c r="EX148" s="276">
        <f>DJ148*(1-EXP(-$AN148))</f>
        <v>1.3141038909110456E-2</v>
      </c>
      <c r="EY148" s="277">
        <f>DK148*(1-EXP(-$AN148))</f>
        <v>1.3696419986362392E-2</v>
      </c>
      <c r="EZ148" s="276">
        <f>DL148*(1-EXP(-AO148))</f>
        <v>0</v>
      </c>
      <c r="FA148" s="276">
        <f>DM148*(1-EXP(-$AP148))</f>
        <v>2.6174264275462619E-4</v>
      </c>
      <c r="FB148" s="276">
        <f>DN148*(1-EXP(-$AP148))</f>
        <v>7.8509211343283879E-4</v>
      </c>
      <c r="FC148" s="276">
        <f>DO148*(1-EXP(-$AP148))</f>
        <v>1.3081700249215102E-3</v>
      </c>
      <c r="FD148" s="276">
        <f>DP148*(1-EXP(-$AP148))</f>
        <v>1.8309765181291487E-3</v>
      </c>
      <c r="FE148" s="276">
        <f>DQ148*(1-EXP(-$AQ148))</f>
        <v>7.9422403917500922E-4</v>
      </c>
      <c r="FF148" s="276">
        <f>DR148*(1-EXP(-$AQ148))</f>
        <v>9.8059728727489044E-4</v>
      </c>
      <c r="FG148" s="276">
        <f>DS148*(1-EXP(-$AQ148))</f>
        <v>1.1669397596359792E-3</v>
      </c>
      <c r="FH148" s="276">
        <f>DT148*(1-EXP(-$AQ148))</f>
        <v>1.3532514613402605E-3</v>
      </c>
      <c r="FI148" s="276">
        <f>DU148*(1-EXP(-$AQ148))</f>
        <v>1.5395323974688804E-3</v>
      </c>
      <c r="FJ148" s="276">
        <f>DV148*(1-EXP(-$AR148))</f>
        <v>2.836798497114941E-3</v>
      </c>
      <c r="FK148" s="276">
        <f>DW148*(1-EXP(-$AR148))</f>
        <v>3.0874510041030974E-3</v>
      </c>
      <c r="FL148" s="276">
        <f>DX148*(1-EXP(-$AR148))</f>
        <v>3.3380325607386264E-3</v>
      </c>
      <c r="FM148" s="276">
        <f>DY148*(1-EXP(-$AR148))</f>
        <v>3.5885431871049188E-3</v>
      </c>
      <c r="FN148" s="276">
        <f>DZ148*(1-EXP(-$AR148))</f>
        <v>3.8389829032796827E-3</v>
      </c>
      <c r="FO148" s="276">
        <f>EA148*(1-EXP(-$AS148))</f>
        <v>7.9531514228547671E-3</v>
      </c>
      <c r="FP148" s="276">
        <f>EB148*(1-EXP(-$AS148))</f>
        <v>8.3405310892731305E-3</v>
      </c>
      <c r="FQ148" s="276">
        <f>EC148*(1-EXP(-$AS148))</f>
        <v>8.7277097494535012E-3</v>
      </c>
      <c r="FR148" s="276">
        <f>ED148*(1-EXP(-$AS148))</f>
        <v>9.1146875076953821E-3</v>
      </c>
      <c r="FS148" s="277">
        <f>EE148*(1-EXP(-$AS148))</f>
        <v>9.5014644682441599E-3</v>
      </c>
      <c r="FT148" s="74">
        <f>SUM($EF148:EF148)</f>
        <v>0</v>
      </c>
      <c r="FU148" s="276">
        <f>SUM($EF148:EG148)</f>
        <v>1.5328511975784884E-4</v>
      </c>
      <c r="FV148" s="276">
        <f>SUM($EF148:EH148)</f>
        <v>6.1305009854532551E-4</v>
      </c>
      <c r="FW148" s="276">
        <f>SUM($EF148:EI148)</f>
        <v>1.3791142286807357E-3</v>
      </c>
      <c r="FX148" s="276">
        <f>SUM($EF148:EJ148)</f>
        <v>2.4512969090318536E-3</v>
      </c>
      <c r="FY148" s="276">
        <f>SUM($EF148:EK148)</f>
        <v>3.4037714912817487E-3</v>
      </c>
      <c r="FZ148" s="276">
        <f>SUM($EF148:EL148)</f>
        <v>4.6878974965378437E-3</v>
      </c>
      <c r="GA148" s="276">
        <f>SUM($EF148:EM148)</f>
        <v>6.3035575813061018E-3</v>
      </c>
      <c r="GB148" s="276">
        <f>SUM($EF148:EN148)</f>
        <v>8.2506344436104606E-3</v>
      </c>
      <c r="GC148" s="276">
        <f>SUM($EF148:EO148)</f>
        <v>1.0529010822978144E-2</v>
      </c>
      <c r="GD148" s="276">
        <f>SUM($EF148:EP148)</f>
        <v>1.3406457655056398E-2</v>
      </c>
      <c r="GE148" s="276">
        <f>SUM($EF148:EQ148)</f>
        <v>1.6696731342455324E-2</v>
      </c>
      <c r="GF148" s="276">
        <f>SUM($EF148:ER148)</f>
        <v>2.0399666349154938E-2</v>
      </c>
      <c r="GG148" s="276">
        <f>SUM($EF148:ES148)</f>
        <v>2.4515097205512176E-2</v>
      </c>
      <c r="GH148" s="276">
        <f>SUM($EF148:ET148)</f>
        <v>2.9042858508234272E-2</v>
      </c>
      <c r="GI148" s="276">
        <f>SUM($EF148:EU148)</f>
        <v>4.0514763691131939E-2</v>
      </c>
      <c r="GJ148" s="276">
        <f>SUM($EF148:EV148)</f>
        <v>5.2543545645469175E-2</v>
      </c>
      <c r="GK148" s="276">
        <f>SUM($EF148:EW148)</f>
        <v>6.5128705359490835E-2</v>
      </c>
      <c r="GL148" s="276">
        <f>SUM($EF148:EX148)</f>
        <v>7.8269744268601296E-2</v>
      </c>
      <c r="GM148" s="276">
        <f>SUM($EF148:EY148)</f>
        <v>9.1966164254963692E-2</v>
      </c>
      <c r="GN148" s="74">
        <f>SUM($EZ148:EZ148)</f>
        <v>0</v>
      </c>
      <c r="GO148" s="276">
        <f>SUM($EZ148:FA148)</f>
        <v>2.6174264275462619E-4</v>
      </c>
      <c r="GP148" s="276">
        <f>SUM($EZ148:FB148)</f>
        <v>1.046834756187465E-3</v>
      </c>
      <c r="GQ148" s="276">
        <f>SUM($EZ148:FC148)</f>
        <v>2.3550047811089752E-3</v>
      </c>
      <c r="GR148" s="276">
        <f>SUM($EZ148:FD148)</f>
        <v>4.1859812992381239E-3</v>
      </c>
      <c r="GS148" s="276">
        <f>SUM($EZ148:FE148)</f>
        <v>4.9802053384131332E-3</v>
      </c>
      <c r="GT148" s="276">
        <f>SUM($EZ148:FF148)</f>
        <v>5.9608026256880234E-3</v>
      </c>
      <c r="GU148" s="276">
        <f>SUM($EZ148:FG148)</f>
        <v>7.127742385324003E-3</v>
      </c>
      <c r="GV148" s="276">
        <f>SUM($EZ148:FH148)</f>
        <v>8.4809938466642639E-3</v>
      </c>
      <c r="GW148" s="276">
        <f>SUM($EZ148:FI148)</f>
        <v>1.0020526244133144E-2</v>
      </c>
      <c r="GX148" s="276">
        <f>SUM($EZ148:FJ148)</f>
        <v>1.2857324741248085E-2</v>
      </c>
      <c r="GY148" s="276">
        <f>SUM($EZ148:FK148)</f>
        <v>1.5944775745351181E-2</v>
      </c>
      <c r="GZ148" s="276">
        <f>SUM($EZ148:FL148)</f>
        <v>1.9282808306089808E-2</v>
      </c>
      <c r="HA148" s="276">
        <f>SUM($EZ148:FM148)</f>
        <v>2.2871351493194726E-2</v>
      </c>
      <c r="HB148" s="276">
        <f>SUM($EZ148:FN148)</f>
        <v>2.6710334396474408E-2</v>
      </c>
      <c r="HC148" s="276">
        <f>SUM($EZ148:FO148)</f>
        <v>3.4663485819329175E-2</v>
      </c>
      <c r="HD148" s="276">
        <f>SUM($EZ148:FP148)</f>
        <v>4.3004016908602304E-2</v>
      </c>
      <c r="HE148" s="276">
        <f>SUM($EZ148:FQ148)</f>
        <v>5.1731726658055803E-2</v>
      </c>
      <c r="HF148" s="276">
        <f>SUM($EZ148:FR148)</f>
        <v>6.0846414165751185E-2</v>
      </c>
      <c r="HG148" s="277">
        <f>SUM($EZ148:FS148)</f>
        <v>7.0347878633995345E-2</v>
      </c>
      <c r="HH148" s="74">
        <f>BD148-FT148</f>
        <v>0</v>
      </c>
      <c r="HI148" s="276">
        <f>BE148+$AU148-EG148</f>
        <v>0.5197892148802421</v>
      </c>
      <c r="HJ148" s="276">
        <f>BF148+$AU148-EH148</f>
        <v>1.0392719499014547</v>
      </c>
      <c r="HK148" s="276">
        <f>BG148+$AU148-EI148</f>
        <v>1.5584483857713192</v>
      </c>
      <c r="HL148" s="276">
        <f>BH148+$AU148-EJ148</f>
        <v>2.0773187030909681</v>
      </c>
      <c r="HM148" s="276">
        <f>BI148+$AV148-EK148</f>
        <v>3.1602092938133306</v>
      </c>
      <c r="HN148" s="276">
        <f>BJ148+$AV148-EL148</f>
        <v>4.0972339678080747</v>
      </c>
      <c r="HO148" s="276">
        <f>BK148+$AV148-EM148</f>
        <v>5.0339271077233061</v>
      </c>
      <c r="HP148" s="276">
        <f>BL148+$AV148-EN148</f>
        <v>5.9702888308610014</v>
      </c>
      <c r="HQ148" s="276">
        <f>BM148+$AV148-EO148</f>
        <v>6.906319254481633</v>
      </c>
      <c r="HR148" s="276">
        <f>BN148+$AW148-EP148</f>
        <v>7.6893365738101576</v>
      </c>
      <c r="HS148" s="276">
        <f>BO148+$AW148-EQ148</f>
        <v>8.7184641001227572</v>
      </c>
      <c r="HT148" s="276">
        <f>BP148+$AW148-ER148</f>
        <v>9.7471789651160563</v>
      </c>
      <c r="HU148" s="276">
        <f>BQ148+$AW148-ES148</f>
        <v>10.7754813342597</v>
      </c>
      <c r="HV148" s="276">
        <f>BR148+$AW148-ET148</f>
        <v>11.803371372956978</v>
      </c>
      <c r="HW148" s="276">
        <f>BS148+$AX148-EU148</f>
        <v>13.107168347766487</v>
      </c>
      <c r="HX148" s="276">
        <f>BT148+$AX148-EV148</f>
        <v>13.728063241178351</v>
      </c>
      <c r="HY148" s="276">
        <f>BU148+$AX148-EW148</f>
        <v>14.34840175683053</v>
      </c>
      <c r="HZ148" s="276">
        <f>BV148+$AX148-EX148</f>
        <v>14.96818439328762</v>
      </c>
      <c r="IA148" s="277">
        <f>BW148+$AX148-EY148</f>
        <v>15.587411648667459</v>
      </c>
      <c r="IB148" s="276">
        <f>BX148+AY148-EZ148</f>
        <v>0</v>
      </c>
      <c r="IC148" s="276">
        <f>BY148+$AZ148-FA148</f>
        <v>1.0086002573572455</v>
      </c>
      <c r="ID148" s="276">
        <f>BZ148+$AZ148-FB148</f>
        <v>2.0166771652438129</v>
      </c>
      <c r="IE148" s="276">
        <f>CA148+$AZ148-FC148</f>
        <v>3.0242309952188915</v>
      </c>
      <c r="IF148" s="276">
        <f>CB148+$AZ148-FD148</f>
        <v>4.0312620187007626</v>
      </c>
      <c r="IG148" s="276">
        <f>CC148+$BA148-FE148</f>
        <v>5.3736284741117109</v>
      </c>
      <c r="IH148" s="276">
        <f>CD148+$BA148-FF148</f>
        <v>6.5020904768244359</v>
      </c>
      <c r="II148" s="276">
        <f>CE148+$BA148-FG148</f>
        <v>7.6303661370647999</v>
      </c>
      <c r="IJ148" s="276">
        <f>CF148+$BA148-FH148</f>
        <v>8.7584554856034593</v>
      </c>
      <c r="IK148" s="276">
        <f>CG148+$BA148-FI148</f>
        <v>9.8863585532059908</v>
      </c>
      <c r="IL148" s="276">
        <f>CH148+$BB148-FJ148</f>
        <v>10.463138396464858</v>
      </c>
      <c r="IM148" s="276">
        <f>CI148+$BB148-FK148</f>
        <v>11.348389745460755</v>
      </c>
      <c r="IN148" s="276">
        <f>CJ148+$BB148-FL148</f>
        <v>12.233390512900016</v>
      </c>
      <c r="IO148" s="276">
        <f>CK148+$BB148-FM148</f>
        <v>13.118140769712911</v>
      </c>
      <c r="IP148" s="276">
        <f>CL148+$BB148-FN148</f>
        <v>14.00264058680963</v>
      </c>
      <c r="IQ148" s="276">
        <f>CM148+$BC148-FO148</f>
        <v>15.696633910941729</v>
      </c>
      <c r="IR148" s="276">
        <f>CN148+$BC148-FP148</f>
        <v>16.442805481145271</v>
      </c>
      <c r="IS148" s="276">
        <f>CO148+$BC148-FQ148</f>
        <v>17.188589872688631</v>
      </c>
      <c r="IT148" s="276">
        <f>CP148+$BC148-FR148</f>
        <v>17.933987286473752</v>
      </c>
      <c r="IU148" s="277">
        <f>CQ148+$BC148-FS148</f>
        <v>18.678997923298322</v>
      </c>
      <c r="IV148" s="74">
        <f>100000*(1.5*(HH148/F148)+(HI148/G148)+(HJ148/G148)+(HK148/G148)+0.5*(HL148/G148))/5</f>
        <v>7.394002672297634</v>
      </c>
      <c r="IW148" s="275">
        <f>100000*(0.5*HL148/G148 + HM148/H148+HN148/H148+HO148/H148+HP148/H148+0.5*HQ148/H148)/5</f>
        <v>37.950131860817187</v>
      </c>
      <c r="IX148" s="275">
        <f>100000*(0.5*HQ148/H148 + HR148/I148+HS148/I148+HT148/I148+HU148/I148+0.5*HV148/I148)/5</f>
        <v>79.588360149149622</v>
      </c>
      <c r="IY148" s="275">
        <f>100000*(0.5*HV148/I148 + HW148/J148+HX148/J148+HY148/J148+HZ148/J148+0.5*IA148/J148)/5</f>
        <v>114.39903160704814</v>
      </c>
      <c r="IZ148" s="275">
        <f>AVERAGE(IV148:IX148)</f>
        <v>41.644164894088142</v>
      </c>
      <c r="JA148" s="275">
        <f>AVERAGE(IV148:IY148)</f>
        <v>59.832881572328148</v>
      </c>
      <c r="JB148" s="74">
        <f>100000*(1.5*(IB148/K148)+(IC148/L148)+(ID148/L148)+(IE148/L148)+0.5*(IF148/L148))/5</f>
        <v>15.18915858821487</v>
      </c>
      <c r="JC148" s="275">
        <f>100000*(0.5*IF148/L148 + IG148/M148+IH148/M148+II148/M148+IJ148/M148+0.5*IK148/M148)/5</f>
        <v>63.187827337618877</v>
      </c>
      <c r="JD148" s="275">
        <f>100000*(0.5*IK148/M148 + IL148/N148+IM148/N148+IN148/N148+IO148/N148+0.5*IP148/N148)/5</f>
        <v>108.83600331460916</v>
      </c>
      <c r="JE148" s="275">
        <f>100000*(0.5*IP148/N148 + IQ148/O148+IR148/O148+IS148/O148+IT148/O148+0.5*IU148/O148)/5</f>
        <v>145.38067677658466</v>
      </c>
      <c r="JF148" s="275">
        <f>AVERAGE(JB148:JD148)</f>
        <v>62.404329746814305</v>
      </c>
      <c r="JG148" s="275">
        <f>AVERAGE(JB148:JE148)</f>
        <v>83.148416504256886</v>
      </c>
      <c r="JH148" s="524">
        <f>0.5*(SUM(BD148:BR148)+SUM(HH148:HV148))</f>
        <v>73.144458983851095</v>
      </c>
      <c r="JI148" s="525">
        <f>0.5*(SUM(BD148:BW148)+SUM(HH148:IA148))</f>
        <v>143.3328408360394</v>
      </c>
      <c r="JJ148" s="524">
        <f>0.5*(SUM(BX148:CL148) +SUM(IB148:IP148))</f>
        <v>102.34854724187751</v>
      </c>
      <c r="JK148" s="525">
        <f>0.5*(SUM(BX148:CQ148) +SUM(IB148:IU148))</f>
        <v>186.42510023531193</v>
      </c>
      <c r="JL148" s="524">
        <f t="shared" si="1248"/>
        <v>175.49300622572861</v>
      </c>
      <c r="JM148" s="525">
        <f t="shared" si="1248"/>
        <v>329.7579410713513</v>
      </c>
      <c r="JN148" s="7">
        <f>GH148+HB148</f>
        <v>5.5753192904708676E-2</v>
      </c>
      <c r="JO148" s="7">
        <f>GM148+HG148</f>
        <v>0.16231404288895904</v>
      </c>
    </row>
    <row r="149" spans="1:275" s="3" customFormat="1" ht="13.5" customHeight="1" x14ac:dyDescent="0.2">
      <c r="A149" s="671" t="str">
        <f>'2021 estimates'!B149</f>
        <v>Northern Mariana Islands</v>
      </c>
      <c r="B149" s="3" t="str">
        <f>VLOOKUP(A149,'2021 estimates'!$B$4:$C$218,2)</f>
        <v>WP</v>
      </c>
      <c r="C149" s="371" t="str">
        <f>VLOOKUP(A149,'2021 estimates'!$B$4:$F$218,4,FALSE)</f>
        <v>East Asia &amp; Pacific</v>
      </c>
      <c r="D149" s="195">
        <v>11.99</v>
      </c>
      <c r="E149" s="194">
        <f>EXP(D149*LN(1.0688)+LN(1.6532))</f>
        <v>3.6710793660632426</v>
      </c>
      <c r="F149" s="47">
        <f>1000*'2021 estimates'!G149/5</f>
        <v>586.28158844765335</v>
      </c>
      <c r="G149" s="47">
        <f t="shared" ref="G149" si="1251">F149</f>
        <v>586.28158844765335</v>
      </c>
      <c r="H149" s="47">
        <f>1000*'2021 estimates'!H149/5</f>
        <v>565.34296028880863</v>
      </c>
      <c r="I149" s="47">
        <f>1000*'2021 estimates'!I149/5</f>
        <v>586.28158844765335</v>
      </c>
      <c r="J149" s="47">
        <f>1000*'2021 estimates'!J149/5</f>
        <v>523.46570397111918</v>
      </c>
      <c r="K149" s="47">
        <f>1000*'2021 estimates'!K149/5</f>
        <v>544.4043321299639</v>
      </c>
      <c r="L149" s="73">
        <f t="shared" ref="L149" si="1252">K149</f>
        <v>544.4043321299639</v>
      </c>
      <c r="M149" s="47">
        <f>1000*'2021 estimates'!L149/5</f>
        <v>544.4043321299639</v>
      </c>
      <c r="N149" s="47">
        <f>1000*'2021 estimates'!M149/5</f>
        <v>544.4043321299639</v>
      </c>
      <c r="O149" s="47">
        <f>1000*'2021 estimates'!N149/5</f>
        <v>502.52707581227435</v>
      </c>
      <c r="P149" s="670">
        <v>0</v>
      </c>
      <c r="Q149" s="124">
        <f>IF('2021 estimates'!AD149&lt;&gt;"",'2021 estimates'!AD149*5/4,IF('2021 estimates'!AL149&lt;&gt;"",'2021 estimates'!AL149*15/14,'2021 estimates'!AN149*15/14))/100000</f>
        <v>9.6428571428571425E-6</v>
      </c>
      <c r="R149" s="124">
        <f>IF('2021 estimates'!AE149&lt;&gt;"",'2021 estimates'!AE149,IF('2021 estimates'!AL149&lt;&gt;"",'2021 estimates'!AL149*15/14,'2021 estimates'!AN149*15/14))/100000</f>
        <v>9.6428571428571425E-6</v>
      </c>
      <c r="S149" s="124">
        <f>IF('2021 estimates'!AF149&lt;&gt;"",'2021 estimates'!AF149,IF('2021 estimates'!AL149&lt;&gt;"",'2021 estimates'!AL149*15/14,'2021 estimates'!AN149*15/14))/100000</f>
        <v>9.6428571428571425E-6</v>
      </c>
      <c r="T149" s="124">
        <f>IF('2021 estimates'!AG149&lt;&gt;"",'2021 estimates'!AG149,'2021 estimates'!$AP149)/100000</f>
        <v>1.0049937260994264E-5</v>
      </c>
      <c r="U149" s="22">
        <v>0</v>
      </c>
      <c r="V149" s="124">
        <f>IF('2021 estimates'!AH149&lt;&gt;"",'2021 estimates'!AH149*5/4,IF('2021 estimates'!AM149&lt;&gt;"",'2021 estimates'!AM149*15/14,'2021 estimates'!AN149*15/14))/100000</f>
        <v>9.6428571428571425E-6</v>
      </c>
      <c r="W149" s="124">
        <f>IF('2021 estimates'!AI149&lt;&gt;"",'2021 estimates'!AI149,IF('2021 estimates'!AM149&lt;&gt;"",'2021 estimates'!AM149*15/14,'2021 estimates'!AN149*15/14))/100000</f>
        <v>9.6428571428571425E-6</v>
      </c>
      <c r="X149" s="124">
        <f>IF('2021 estimates'!AJ149&lt;&gt;"",'2021 estimates'!AJ149,IF('2021 estimates'!AM149&lt;&gt;"",'2021 estimates'!AM149*15/14,'2021 estimates'!AN149*15/14))/100000</f>
        <v>9.6428571428571425E-6</v>
      </c>
      <c r="Y149" s="124">
        <f>IF('2021 estimates'!AK149&lt;&gt;"",'2021 estimates'!AK149,'2021 estimates'!$AQ149)/100000</f>
        <v>1.0049937260994264E-5</v>
      </c>
      <c r="Z149" s="81">
        <f>VLOOKUP($A149,'Mortality-WHO Global Health Obs'!$B$3:$Q$218,7,FALSE)</f>
        <v>3.0300000000000001E-2</v>
      </c>
      <c r="AA149" s="82">
        <f>VLOOKUP($A149,'Mortality-WHO Global Health Obs'!$B$3:$Q$218,9,FALSE)</f>
        <v>1.42E-3</v>
      </c>
      <c r="AB149" s="82">
        <f>VLOOKUP($A149,'Mortality-WHO Global Health Obs'!$B$3:$Q$218,11,FALSE)</f>
        <v>9.3999999999999997E-4</v>
      </c>
      <c r="AC149" s="82">
        <f>VLOOKUP($A149,'Mortality-WHO Global Health Obs'!$B$3:$Q$218,13,FALSE)</f>
        <v>3.5E-4</v>
      </c>
      <c r="AD149" s="82">
        <f>VLOOKUP($A149,'Mortality-WHO Global Health Obs'!$B$3:$Q$218,15,FALSE)</f>
        <v>1.1199999999999999E-3</v>
      </c>
      <c r="AE149" s="81">
        <f>VLOOKUP($A149,'Mortality-WHO Global Health Obs'!$B$3:$Q$218,8,FALSE)</f>
        <v>2.5760000000000002E-2</v>
      </c>
      <c r="AF149" s="82">
        <f>VLOOKUP($A149,'Mortality-WHO Global Health Obs'!$B$3:$Q$218,10,FALSE)</f>
        <v>1.6199999999999999E-3</v>
      </c>
      <c r="AG149" s="82">
        <f>VLOOKUP($A149,'Mortality-WHO Global Health Obs'!$B$3:$Q$218,12,FALSE)</f>
        <v>8.0999999999999996E-4</v>
      </c>
      <c r="AH149" s="82">
        <f>VLOOKUP($A149,'Mortality-WHO Global Health Obs'!$B$3:$Q$218,14,FALSE)</f>
        <v>2.9999999999999997E-4</v>
      </c>
      <c r="AI149" s="82">
        <f>VLOOKUP($A149,'Mortality-WHO Global Health Obs'!$B$3:$Q$218,16,FALSE)</f>
        <v>8.5999999999999998E-4</v>
      </c>
      <c r="AJ149" s="81">
        <f t="shared" ref="AJ149" si="1253">Z149*$E149</f>
        <v>0.11123370479171625</v>
      </c>
      <c r="AK149" s="82">
        <f t="shared" ref="AK149" si="1254">AA149*$E149</f>
        <v>5.2129326998098047E-3</v>
      </c>
      <c r="AL149" s="82">
        <f t="shared" ref="AL149" si="1255">AB149*$E149</f>
        <v>3.4508146040994479E-3</v>
      </c>
      <c r="AM149" s="82">
        <f t="shared" ref="AM149" si="1256">AC149*$E149</f>
        <v>1.2848777781221349E-3</v>
      </c>
      <c r="AN149" s="82">
        <f t="shared" ref="AN149" si="1257">AD149*$E149</f>
        <v>4.1116088899908311E-3</v>
      </c>
      <c r="AO149" s="81">
        <f t="shared" ref="AO149" si="1258">AE149*$E149</f>
        <v>9.4567004469789134E-2</v>
      </c>
      <c r="AP149" s="82">
        <f t="shared" ref="AP149" si="1259">AF149*$E149</f>
        <v>5.9471485730224526E-3</v>
      </c>
      <c r="AQ149" s="82">
        <f t="shared" ref="AQ149" si="1260">AG149*$E149</f>
        <v>2.9735742865112263E-3</v>
      </c>
      <c r="AR149" s="82">
        <f t="shared" ref="AR149" si="1261">AH149*$E149</f>
        <v>1.1013238098189727E-3</v>
      </c>
      <c r="AS149" s="82">
        <f t="shared" ref="AS149" si="1262">AI149*$E149</f>
        <v>3.1571282548143887E-3</v>
      </c>
      <c r="AT149" s="272">
        <f t="shared" ref="AT149" si="1263">F149*P149</f>
        <v>0</v>
      </c>
      <c r="AU149" s="266">
        <f t="shared" ref="AU149" si="1264">G149*Q149</f>
        <v>5.6534296028880856E-3</v>
      </c>
      <c r="AV149" s="266">
        <f t="shared" ref="AV149" si="1265">H149*R149</f>
        <v>5.4515214027849399E-3</v>
      </c>
      <c r="AW149" s="266">
        <f t="shared" ref="AW149" si="1266">I149*S149</f>
        <v>5.6534296028880856E-3</v>
      </c>
      <c r="AX149" s="266">
        <f t="shared" ref="AX149" si="1267">J149*T149</f>
        <v>5.2607974831919441E-3</v>
      </c>
      <c r="AY149" s="272">
        <f t="shared" ref="AY149" si="1268">K149*U149</f>
        <v>0</v>
      </c>
      <c r="AZ149" s="266">
        <f t="shared" ref="AZ149" si="1269">L149*V149</f>
        <v>5.2496132026817943E-3</v>
      </c>
      <c r="BA149" s="266">
        <f t="shared" ref="BA149" si="1270">M149*W149</f>
        <v>5.2496132026817943E-3</v>
      </c>
      <c r="BB149" s="266">
        <f t="shared" ref="BB149" si="1271">N149*X149</f>
        <v>5.2496132026817943E-3</v>
      </c>
      <c r="BC149" s="266">
        <f t="shared" ref="BC149" si="1272">O149*Y149</f>
        <v>5.0503655838642653E-3</v>
      </c>
      <c r="BD149" s="74">
        <f t="shared" ref="BD149" si="1273">AT149</f>
        <v>0</v>
      </c>
      <c r="BE149" s="515">
        <f t="shared" ref="BE149" si="1274">HH149</f>
        <v>0</v>
      </c>
      <c r="BF149" s="515">
        <f t="shared" ref="BF149" si="1275">HI149</f>
        <v>5.6387324697320731E-3</v>
      </c>
      <c r="BG149" s="515">
        <f t="shared" ref="BG149" si="1276">HJ149</f>
        <v>1.1248147088969837E-2</v>
      </c>
      <c r="BH149" s="515">
        <f t="shared" ref="BH149" si="1277">HK149</f>
        <v>1.6828396292034701E-2</v>
      </c>
      <c r="BI149" s="515">
        <f>HL149*(H149/G149)</f>
        <v>2.1580359159232721E-2</v>
      </c>
      <c r="BJ149" s="515">
        <f t="shared" ref="BJ149" si="1278">HM149</f>
        <v>2.6948149202423131E-2</v>
      </c>
      <c r="BK149" s="515">
        <f t="shared" ref="BK149" si="1279">HN149</f>
        <v>3.2297447920757429E-2</v>
      </c>
      <c r="BL149" s="515">
        <f t="shared" ref="BL149" si="1280">HO149</f>
        <v>3.7628319014397546E-2</v>
      </c>
      <c r="BM149" s="515">
        <f t="shared" ref="BM149" si="1281">HP149</f>
        <v>4.2940825964066794E-2</v>
      </c>
      <c r="BN149" s="515">
        <f t="shared" ref="BN149" si="1282">HQ149*(I149/H149)</f>
        <v>5.0021514699650466E-2</v>
      </c>
      <c r="BO149" s="515">
        <f t="shared" ref="BO149" si="1283">HR149</f>
        <v>5.5607084392020917E-2</v>
      </c>
      <c r="BP149" s="515">
        <f t="shared" ref="BP149" si="1284">HS149</f>
        <v>6.1185481918680375E-2</v>
      </c>
      <c r="BQ149" s="515">
        <f t="shared" ref="BQ149" si="1285">HT149</f>
        <v>6.6756716489067405E-2</v>
      </c>
      <c r="BR149" s="515">
        <f t="shared" ref="BR149" si="1286">HU149</f>
        <v>7.23207973007952E-2</v>
      </c>
      <c r="BS149" s="515">
        <f t="shared" ref="BS149" si="1287">HV149*(J149/I149)</f>
        <v>6.9533690660416717E-2</v>
      </c>
      <c r="BT149" s="515">
        <f t="shared" ref="BT149" si="1288">HW149</f>
        <v>7.4498386775734268E-2</v>
      </c>
      <c r="BU149" s="515">
        <f t="shared" ref="BU149" si="1289">HX149</f>
        <v>7.9442711909819913E-2</v>
      </c>
      <c r="BV149" s="515">
        <f t="shared" ref="BV149" si="1290">HY149</f>
        <v>8.4366749648227865E-2</v>
      </c>
      <c r="BW149" s="516">
        <f t="shared" ref="BW149" si="1291">HZ149</f>
        <v>8.9270583233546807E-2</v>
      </c>
      <c r="BX149" s="515">
        <v>1</v>
      </c>
      <c r="BY149" s="515">
        <f t="shared" ref="BY149" si="1292">IB149</f>
        <v>0.90976677414340712</v>
      </c>
      <c r="BZ149" s="515">
        <f t="shared" ref="BZ149" si="1293">IC149</f>
        <v>0.90960636211593682</v>
      </c>
      <c r="CA149" s="515">
        <f t="shared" ref="CA149" si="1294">ID149</f>
        <v>0.90944690125146954</v>
      </c>
      <c r="CB149" s="515">
        <f t="shared" ref="CB149" si="1295">IE149</f>
        <v>0.90928838591008487</v>
      </c>
      <c r="CC149" s="515">
        <f t="shared" ref="CC149" si="1296">IF149*(M149/L149)</f>
        <v>0.90913081048530442</v>
      </c>
      <c r="CD149" s="515">
        <f t="shared" ref="CD149" si="1297">IG149</f>
        <v>0.91167327757421979</v>
      </c>
      <c r="CE149" s="515">
        <f t="shared" ref="CE149" si="1298">IH149</f>
        <v>0.9142081956776722</v>
      </c>
      <c r="CF149" s="515">
        <f t="shared" ref="CF149" si="1299">II149</f>
        <v>0.9167355872097892</v>
      </c>
      <c r="CG149" s="515">
        <f t="shared" ref="CG149" si="1300">IJ149</f>
        <v>0.91925547451814726</v>
      </c>
      <c r="CH149" s="515">
        <f t="shared" ref="CH149" si="1301">IK149*(N149/M149)</f>
        <v>0.92176787988396924</v>
      </c>
      <c r="CI149" s="515">
        <f t="shared" ref="CI149" si="1302">IL149</f>
        <v>0.92599999781013398</v>
      </c>
      <c r="CJ149" s="515">
        <f t="shared" ref="CJ149" si="1303">IM149</f>
        <v>0.93022745736971657</v>
      </c>
      <c r="CK149" s="515">
        <f t="shared" ref="CK149" si="1304">IN149</f>
        <v>0.93445026369026296</v>
      </c>
      <c r="CL149" s="515">
        <f t="shared" ref="CL149" si="1305">IO149</f>
        <v>0.93866842189367516</v>
      </c>
      <c r="CM149" s="515">
        <f t="shared" ref="CM149" si="1306">IP149*(O149/N149)</f>
        <v>0.87035255731958516</v>
      </c>
      <c r="CN149" s="515">
        <f t="shared" ref="CN149" si="1307">IQ149</f>
        <v>0.87265148153918726</v>
      </c>
      <c r="CO149" s="515">
        <f t="shared" ref="CO149" si="1308">IR149</f>
        <v>0.87494315920534849</v>
      </c>
      <c r="CP149" s="515">
        <f t="shared" ref="CP149" si="1309">IS149</f>
        <v>0.87722761316029052</v>
      </c>
      <c r="CQ149" s="516">
        <f t="shared" ref="CQ149" si="1310">IT149</f>
        <v>0.87950486617423296</v>
      </c>
      <c r="CR149" s="515">
        <f t="shared" ref="CR149" si="1311">0.5*AT149+BD149</f>
        <v>0</v>
      </c>
      <c r="CS149" s="515">
        <f t="shared" ref="CS149" si="1312">0.5*$AU149+BE149</f>
        <v>2.8267148014440428E-3</v>
      </c>
      <c r="CT149" s="515">
        <f>0.5*$AU149+BF149</f>
        <v>8.4654472711761155E-3</v>
      </c>
      <c r="CU149" s="515">
        <f t="shared" ref="CU149" si="1313">0.5*$AU149+BG149</f>
        <v>1.4074861890413879E-2</v>
      </c>
      <c r="CV149" s="515">
        <f t="shared" ref="CV149" si="1314">0.5*$AU149+BH149</f>
        <v>1.9655111093478745E-2</v>
      </c>
      <c r="CW149" s="515">
        <f t="shared" ref="CW149" si="1315">0.5*$AV149+BI149</f>
        <v>2.430611986062519E-2</v>
      </c>
      <c r="CX149" s="515">
        <f t="shared" ref="CX149" si="1316">0.5*$AV149+BJ149</f>
        <v>2.9673909903815601E-2</v>
      </c>
      <c r="CY149" s="515">
        <f t="shared" ref="CY149" si="1317">0.5*$AV149+BK149</f>
        <v>3.5023208622149901E-2</v>
      </c>
      <c r="CZ149" s="515">
        <f t="shared" ref="CZ149" si="1318">0.5*$AV149+BL149</f>
        <v>4.0354079715790019E-2</v>
      </c>
      <c r="DA149" s="515">
        <f t="shared" ref="DA149" si="1319">0.5*$AV149+BM149</f>
        <v>4.5666586665459266E-2</v>
      </c>
      <c r="DB149" s="515">
        <f t="shared" ref="DB149" si="1320">0.5*$AW149+BN149</f>
        <v>5.284822950109451E-2</v>
      </c>
      <c r="DC149" s="515">
        <f t="shared" ref="DC149" si="1321">0.5*$AW149+BO149</f>
        <v>5.8433799193464961E-2</v>
      </c>
      <c r="DD149" s="515">
        <f t="shared" ref="DD149" si="1322">0.5*$AW149+BP149</f>
        <v>6.4012196720124412E-2</v>
      </c>
      <c r="DE149" s="515">
        <f t="shared" ref="DE149" si="1323">0.5*$AW149+BQ149</f>
        <v>6.9583431290511449E-2</v>
      </c>
      <c r="DF149" s="515">
        <f t="shared" ref="DF149" si="1324">0.5*$AW149+BR149</f>
        <v>7.5147512102239244E-2</v>
      </c>
      <c r="DG149" s="515">
        <f t="shared" ref="DG149" si="1325">0.5*$AX149+BS149</f>
        <v>7.2164089402012688E-2</v>
      </c>
      <c r="DH149" s="515">
        <f t="shared" ref="DH149" si="1326">0.5*$AX149+BT149</f>
        <v>7.7128785517330239E-2</v>
      </c>
      <c r="DI149" s="515">
        <f t="shared" ref="DI149" si="1327">0.5*$AX149+BU149</f>
        <v>8.2073110651415884E-2</v>
      </c>
      <c r="DJ149" s="515">
        <f t="shared" ref="DJ149" si="1328">0.5*$AX149+BV149</f>
        <v>8.6997148389823836E-2</v>
      </c>
      <c r="DK149" s="516">
        <f t="shared" ref="DK149" si="1329">0.5*$AX149+BW149</f>
        <v>9.1900981975142779E-2</v>
      </c>
      <c r="DL149" s="515">
        <f>0.5*AY149+BX149</f>
        <v>1</v>
      </c>
      <c r="DM149" s="515">
        <f t="shared" ref="DM149" si="1330">0.5*$AZ149+BY149</f>
        <v>0.91239158074474802</v>
      </c>
      <c r="DN149" s="515">
        <f t="shared" ref="DN149" si="1331">0.5*$AZ149+BZ149</f>
        <v>0.91223116871727772</v>
      </c>
      <c r="DO149" s="515">
        <f t="shared" ref="DO149" si="1332">0.5*$AZ149+CA149</f>
        <v>0.91207170785281044</v>
      </c>
      <c r="DP149" s="515">
        <f t="shared" ref="DP149" si="1333">0.5*$AZ149+CB149</f>
        <v>0.91191319251142577</v>
      </c>
      <c r="DQ149" s="515">
        <f t="shared" ref="DQ149" si="1334">0.5*$BA149+CC149</f>
        <v>0.91175561708664532</v>
      </c>
      <c r="DR149" s="515">
        <f t="shared" ref="DR149" si="1335">0.5*$BA149+CD149</f>
        <v>0.91429808417556069</v>
      </c>
      <c r="DS149" s="515">
        <f t="shared" ref="DS149" si="1336">0.5*$BA149+CE149</f>
        <v>0.9168330022790131</v>
      </c>
      <c r="DT149" s="515">
        <f t="shared" ref="DT149" si="1337">0.5*$BA149+CF149</f>
        <v>0.91936039381113011</v>
      </c>
      <c r="DU149" s="515">
        <f t="shared" ref="DU149" si="1338">0.5*$BA149+CG149</f>
        <v>0.92188028111948817</v>
      </c>
      <c r="DV149" s="515">
        <f t="shared" ref="DV149" si="1339">0.5*$BB149+CH149</f>
        <v>0.92439268648531014</v>
      </c>
      <c r="DW149" s="515">
        <f t="shared" ref="DW149" si="1340">0.5*$BB149+CI149</f>
        <v>0.92862480441147488</v>
      </c>
      <c r="DX149" s="515">
        <f t="shared" ref="DX149" si="1341">0.5*$BB149+CJ149</f>
        <v>0.93285226397105747</v>
      </c>
      <c r="DY149" s="515">
        <f t="shared" ref="DY149" si="1342">0.5*$BB149+CK149</f>
        <v>0.93707507029160386</v>
      </c>
      <c r="DZ149" s="515">
        <f t="shared" ref="DZ149" si="1343">0.5*$BB149+CL149</f>
        <v>0.94129322849501607</v>
      </c>
      <c r="EA149" s="515">
        <f t="shared" ref="EA149" si="1344">0.5*$BC149+CM149</f>
        <v>0.87287774011151731</v>
      </c>
      <c r="EB149" s="515">
        <f t="shared" ref="EB149" si="1345">0.5*$BC149+CN149</f>
        <v>0.8751766643311194</v>
      </c>
      <c r="EC149" s="515">
        <f t="shared" ref="EC149" si="1346">0.5*$BC149+CO149</f>
        <v>0.87746834199728063</v>
      </c>
      <c r="ED149" s="515">
        <f t="shared" ref="ED149" si="1347">0.5*$BC149+CP149</f>
        <v>0.87975279595222267</v>
      </c>
      <c r="EE149" s="516">
        <f t="shared" ref="EE149" si="1348">0.5*$BC149+CQ149</f>
        <v>0.8820300489661651</v>
      </c>
      <c r="EF149" s="276">
        <f t="shared" ref="EF149" si="1349">CR149*(1-EXP(-AJ149))</f>
        <v>0</v>
      </c>
      <c r="EG149" s="276">
        <f t="shared" ref="EG149" si="1350">CS149*(1-EXP(-$AK149))</f>
        <v>1.4697133156012578E-5</v>
      </c>
      <c r="EH149" s="276">
        <f t="shared" ref="EH149" si="1351">CT149*(1-EXP(-$AK149))</f>
        <v>4.4014983650320568E-5</v>
      </c>
      <c r="EI149" s="276">
        <f t="shared" ref="EI149" si="1352">CU149*(1-EXP(-$AK149))</f>
        <v>7.3180399823223792E-5</v>
      </c>
      <c r="EJ149" s="276">
        <f t="shared" ref="EJ149" si="1353">CV149*(1-EXP(-$AK149))</f>
        <v>1.021941742369992E-4</v>
      </c>
      <c r="EK149" s="276">
        <f t="shared" ref="EK149" si="1354">CW149*(1-EXP(-$AL149))</f>
        <v>8.3731359594532823E-5</v>
      </c>
      <c r="EL149" s="276">
        <f t="shared" ref="EL149" si="1355">CX149*(1-EXP(-$AL149))</f>
        <v>1.0222268445064124E-4</v>
      </c>
      <c r="EM149" s="276">
        <f t="shared" ref="EM149" si="1356">CY149*(1-EXP(-$AL149))</f>
        <v>1.20650309144824E-4</v>
      </c>
      <c r="EN149" s="276">
        <f t="shared" ref="EN149" si="1357">CZ149*(1-EXP(-$AL149))</f>
        <v>1.3901445311569145E-4</v>
      </c>
      <c r="EO149" s="276">
        <f t="shared" ref="EO149" si="1358">DA149*(1-EXP(-$AL149))</f>
        <v>1.5731533504591692E-4</v>
      </c>
      <c r="EP149" s="276">
        <f t="shared" ref="EP149" si="1359">DB149*(1-EXP(-$AM149))</f>
        <v>6.7859910517639559E-5</v>
      </c>
      <c r="EQ149" s="276">
        <f t="shared" ref="EQ149" si="1360">DC149*(1-EXP(-$AM149))</f>
        <v>7.5032076228629904E-5</v>
      </c>
      <c r="ER149" s="276">
        <f t="shared" ref="ER149" si="1361">DD149*(1-EXP(-$AM149))</f>
        <v>8.2195032501045659E-5</v>
      </c>
      <c r="ES149" s="276">
        <f t="shared" ref="ES149" si="1362">DE149*(1-EXP(-$AM149))</f>
        <v>8.9348791160291088E-5</v>
      </c>
      <c r="ET149" s="276">
        <f t="shared" ref="ET149" si="1363">DF149*(1-EXP(-$AM149))</f>
        <v>9.6493364016585998E-5</v>
      </c>
      <c r="EU149" s="276">
        <f t="shared" ref="EU149" si="1364">DG149*(1-EXP(-$AN149))</f>
        <v>2.9610136787439328E-4</v>
      </c>
      <c r="EV149" s="276">
        <f t="shared" ref="EV149" si="1365">DH149*(1-EXP(-$AN149))</f>
        <v>3.1647234910630239E-4</v>
      </c>
      <c r="EW149" s="276">
        <f t="shared" ref="EW149" si="1366">DI149*(1-EXP(-$AN149))</f>
        <v>3.3675974478398791E-4</v>
      </c>
      <c r="EX149" s="276">
        <f t="shared" ref="EX149" si="1367">DJ149*(1-EXP(-$AN149))</f>
        <v>3.5696389787300432E-4</v>
      </c>
      <c r="EY149" s="277">
        <f t="shared" ref="EY149" si="1368">DK149*(1-EXP(-$AN149))</f>
        <v>3.7708514993166093E-4</v>
      </c>
      <c r="EZ149" s="276">
        <f t="shared" ref="EZ149" si="1369">DL149*(1-EXP(-AO149))</f>
        <v>9.023322585659288E-2</v>
      </c>
      <c r="FA149" s="276">
        <f t="shared" ref="FA149" si="1370">DM149*(1-EXP(-$AP149))</f>
        <v>5.4100252301520664E-3</v>
      </c>
      <c r="FB149" s="276">
        <f t="shared" ref="FB149" si="1371">DN149*(1-EXP(-$AP149))</f>
        <v>5.4090740671490865E-3</v>
      </c>
      <c r="FC149" s="276">
        <f t="shared" ref="FC149" si="1372">DO149*(1-EXP(-$AP149))</f>
        <v>5.4081285440664584E-3</v>
      </c>
      <c r="FD149" s="276">
        <f t="shared" ref="FD149" si="1373">DP149*(1-EXP(-$AP149))</f>
        <v>5.4071886274622769E-3</v>
      </c>
      <c r="FE149" s="276">
        <f t="shared" ref="FE149" si="1374">DQ149*(1-EXP(-$AQ149))</f>
        <v>2.7071461137664309E-3</v>
      </c>
      <c r="FF149" s="276">
        <f t="shared" ref="FF149" si="1375">DR149*(1-EXP(-$AQ149))</f>
        <v>2.7146950992293657E-3</v>
      </c>
      <c r="FG149" s="276">
        <f t="shared" ref="FG149" si="1376">DS149*(1-EXP(-$AQ149))</f>
        <v>2.7222216705647911E-3</v>
      </c>
      <c r="FH149" s="276">
        <f t="shared" ref="FH149" si="1377">DT149*(1-EXP(-$AQ149))</f>
        <v>2.729725894323784E-3</v>
      </c>
      <c r="FI149" s="276">
        <f t="shared" ref="FI149" si="1378">DU149*(1-EXP(-$AQ149))</f>
        <v>2.7372078368598203E-3</v>
      </c>
      <c r="FJ149" s="276">
        <f t="shared" ref="FJ149" si="1379">DV149*(1-EXP(-$AR149))</f>
        <v>1.0174952765170276E-3</v>
      </c>
      <c r="FK149" s="276">
        <f t="shared" ref="FK149" si="1380">DW149*(1-EXP(-$AR149))</f>
        <v>1.0221536430992087E-3</v>
      </c>
      <c r="FL149" s="276">
        <f t="shared" ref="FL149" si="1381">DX149*(1-EXP(-$AR149))</f>
        <v>1.0268068821354204E-3</v>
      </c>
      <c r="FM149" s="276">
        <f t="shared" ref="FM149" si="1382">DY149*(1-EXP(-$AR149))</f>
        <v>1.0314549992696427E-3</v>
      </c>
      <c r="FN149" s="276">
        <f t="shared" ref="FN149" si="1383">DZ149*(1-EXP(-$AR149))</f>
        <v>1.0360980001396431E-3</v>
      </c>
      <c r="FO149" s="276">
        <f t="shared" ref="FO149" si="1384">EA149*(1-EXP(-$AS149))</f>
        <v>2.7514413642621737E-3</v>
      </c>
      <c r="FP149" s="276">
        <f t="shared" ref="FP149" si="1385">EB149*(1-EXP(-$AS149))</f>
        <v>2.758687917703105E-3</v>
      </c>
      <c r="FQ149" s="276">
        <f t="shared" ref="FQ149" si="1386">EC149*(1-EXP(-$AS149))</f>
        <v>2.7659116289223029E-3</v>
      </c>
      <c r="FR149" s="276">
        <f t="shared" ref="FR149" si="1387">ED149*(1-EXP(-$AS149))</f>
        <v>2.7731125699218717E-3</v>
      </c>
      <c r="FS149" s="277">
        <f t="shared" ref="FS149" si="1388">EE149*(1-EXP(-$AS149))</f>
        <v>2.7802908124769533E-3</v>
      </c>
      <c r="FT149" s="74">
        <f>SUM($EF149:EF149)</f>
        <v>0</v>
      </c>
      <c r="FU149" s="276">
        <f>SUM($EF149:EG149)</f>
        <v>1.4697133156012578E-5</v>
      </c>
      <c r="FV149" s="276">
        <f>SUM($EF149:EH149)</f>
        <v>5.871211680633315E-5</v>
      </c>
      <c r="FW149" s="276">
        <f>SUM($EF149:EI149)</f>
        <v>1.3189251662955694E-4</v>
      </c>
      <c r="FX149" s="276">
        <f>SUM($EF149:EJ149)</f>
        <v>2.3408669086655612E-4</v>
      </c>
      <c r="FY149" s="276">
        <f>SUM($EF149:EK149)</f>
        <v>3.1781805046108896E-4</v>
      </c>
      <c r="FZ149" s="276">
        <f>SUM($EF149:EL149)</f>
        <v>4.2004073491173021E-4</v>
      </c>
      <c r="GA149" s="276">
        <f>SUM($EF149:EM149)</f>
        <v>5.4069104405655424E-4</v>
      </c>
      <c r="GB149" s="276">
        <f>SUM($EF149:EN149)</f>
        <v>6.7970549717224571E-4</v>
      </c>
      <c r="GC149" s="276">
        <f>SUM($EF149:EO149)</f>
        <v>8.3702083221816261E-4</v>
      </c>
      <c r="GD149" s="276">
        <f>SUM($EF149:EP149)</f>
        <v>9.0488074273580217E-4</v>
      </c>
      <c r="GE149" s="276">
        <f>SUM($EF149:EQ149)</f>
        <v>9.7991281896443218E-4</v>
      </c>
      <c r="GF149" s="276">
        <f>SUM($EF149:ER149)</f>
        <v>1.0621078514654778E-3</v>
      </c>
      <c r="GG149" s="276">
        <f>SUM($EF149:ES149)</f>
        <v>1.1514566426257689E-3</v>
      </c>
      <c r="GH149" s="276">
        <f>SUM($EF149:ET149)</f>
        <v>1.2479500066423549E-3</v>
      </c>
      <c r="GI149" s="276">
        <f>SUM($EF149:EU149)</f>
        <v>1.5440513745167482E-3</v>
      </c>
      <c r="GJ149" s="276">
        <f>SUM($EF149:EV149)</f>
        <v>1.8605237236230506E-3</v>
      </c>
      <c r="GK149" s="276">
        <f>SUM($EF149:EW149)</f>
        <v>2.1972834684070384E-3</v>
      </c>
      <c r="GL149" s="276">
        <f>SUM($EF149:EX149)</f>
        <v>2.5542473662800427E-3</v>
      </c>
      <c r="GM149" s="276">
        <f>SUM($EF149:EY149)</f>
        <v>2.9313325162117036E-3</v>
      </c>
      <c r="GN149" s="74">
        <f>SUM($EZ149:EZ149)</f>
        <v>9.023322585659288E-2</v>
      </c>
      <c r="GO149" s="276">
        <f>SUM($EZ149:FA149)</f>
        <v>9.5643251086744943E-2</v>
      </c>
      <c r="GP149" s="276">
        <f>SUM($EZ149:FB149)</f>
        <v>0.10105232515389403</v>
      </c>
      <c r="GQ149" s="276">
        <f>SUM($EZ149:FC149)</f>
        <v>0.10646045369796049</v>
      </c>
      <c r="GR149" s="276">
        <f>SUM($EZ149:FD149)</f>
        <v>0.11186764232542276</v>
      </c>
      <c r="GS149" s="276">
        <f>SUM($EZ149:FE149)</f>
        <v>0.1145747884391892</v>
      </c>
      <c r="GT149" s="276">
        <f>SUM($EZ149:FF149)</f>
        <v>0.11728948353841856</v>
      </c>
      <c r="GU149" s="276">
        <f>SUM($EZ149:FG149)</f>
        <v>0.12001170520898335</v>
      </c>
      <c r="GV149" s="276">
        <f>SUM($EZ149:FH149)</f>
        <v>0.12274143110330714</v>
      </c>
      <c r="GW149" s="276">
        <f>SUM($EZ149:FI149)</f>
        <v>0.12547863894016695</v>
      </c>
      <c r="GX149" s="276">
        <f>SUM($EZ149:FJ149)</f>
        <v>0.12649613421668399</v>
      </c>
      <c r="GY149" s="276">
        <f>SUM($EZ149:FK149)</f>
        <v>0.1275182878597832</v>
      </c>
      <c r="GZ149" s="276">
        <f>SUM($EZ149:FL149)</f>
        <v>0.12854509474191861</v>
      </c>
      <c r="HA149" s="276">
        <f>SUM($EZ149:FM149)</f>
        <v>0.12957654974118826</v>
      </c>
      <c r="HB149" s="276">
        <f>SUM($EZ149:FN149)</f>
        <v>0.13061264774132791</v>
      </c>
      <c r="HC149" s="276">
        <f>SUM($EZ149:FO149)</f>
        <v>0.13336408910559008</v>
      </c>
      <c r="HD149" s="276">
        <f>SUM($EZ149:FP149)</f>
        <v>0.1361227770232932</v>
      </c>
      <c r="HE149" s="276">
        <f>SUM($EZ149:FQ149)</f>
        <v>0.13888868865221551</v>
      </c>
      <c r="HF149" s="276">
        <f>SUM($EZ149:FR149)</f>
        <v>0.1416618012221374</v>
      </c>
      <c r="HG149" s="277">
        <f>SUM($EZ149:FS149)</f>
        <v>0.14444209203461436</v>
      </c>
      <c r="HH149" s="74">
        <f t="shared" ref="HH149" si="1389">BD149-FT149</f>
        <v>0</v>
      </c>
      <c r="HI149" s="276">
        <f t="shared" ref="HI149" si="1390">BE149+$AU149-EG149</f>
        <v>5.6387324697320731E-3</v>
      </c>
      <c r="HJ149" s="276">
        <f t="shared" ref="HJ149" si="1391">BF149+$AU149-EH149</f>
        <v>1.1248147088969837E-2</v>
      </c>
      <c r="HK149" s="276">
        <f t="shared" ref="HK149" si="1392">BG149+$AU149-EI149</f>
        <v>1.6828396292034701E-2</v>
      </c>
      <c r="HL149" s="276">
        <f t="shared" ref="HL149" si="1393">BH149+$AU149-EJ149</f>
        <v>2.2379631720685786E-2</v>
      </c>
      <c r="HM149" s="276">
        <f t="shared" ref="HM149" si="1394">BI149+$AV149-EK149</f>
        <v>2.6948149202423131E-2</v>
      </c>
      <c r="HN149" s="276">
        <f t="shared" ref="HN149" si="1395">BJ149+$AV149-EL149</f>
        <v>3.2297447920757429E-2</v>
      </c>
      <c r="HO149" s="276">
        <f t="shared" ref="HO149" si="1396">BK149+$AV149-EM149</f>
        <v>3.7628319014397546E-2</v>
      </c>
      <c r="HP149" s="276">
        <f t="shared" ref="HP149" si="1397">BL149+$AV149-EN149</f>
        <v>4.2940825964066794E-2</v>
      </c>
      <c r="HQ149" s="276">
        <f t="shared" ref="HQ149" si="1398">BM149+$AV149-EO149</f>
        <v>4.8235032031805812E-2</v>
      </c>
      <c r="HR149" s="276">
        <f t="shared" ref="HR149" si="1399">BN149+$AW149-EP149</f>
        <v>5.5607084392020917E-2</v>
      </c>
      <c r="HS149" s="276">
        <f t="shared" ref="HS149" si="1400">BO149+$AW149-EQ149</f>
        <v>6.1185481918680375E-2</v>
      </c>
      <c r="HT149" s="276">
        <f t="shared" ref="HT149" si="1401">BP149+$AW149-ER149</f>
        <v>6.6756716489067405E-2</v>
      </c>
      <c r="HU149" s="276">
        <f t="shared" ref="HU149" si="1402">BQ149+$AW149-ES149</f>
        <v>7.23207973007952E-2</v>
      </c>
      <c r="HV149" s="276">
        <f t="shared" ref="HV149" si="1403">BR149+$AW149-ET149</f>
        <v>7.7877733539666705E-2</v>
      </c>
      <c r="HW149" s="276">
        <f t="shared" ref="HW149" si="1404">BS149+$AX149-EU149</f>
        <v>7.4498386775734268E-2</v>
      </c>
      <c r="HX149" s="276">
        <f t="shared" ref="HX149" si="1405">BT149+$AX149-EV149</f>
        <v>7.9442711909819913E-2</v>
      </c>
      <c r="HY149" s="276">
        <f t="shared" ref="HY149" si="1406">BU149+$AX149-EW149</f>
        <v>8.4366749648227865E-2</v>
      </c>
      <c r="HZ149" s="276">
        <f t="shared" ref="HZ149" si="1407">BV149+$AX149-EX149</f>
        <v>8.9270583233546807E-2</v>
      </c>
      <c r="IA149" s="277">
        <f t="shared" ref="IA149" si="1408">BW149+$AX149-EY149</f>
        <v>9.4154295566807086E-2</v>
      </c>
      <c r="IB149" s="276">
        <f t="shared" ref="IB149" si="1409">BX149+AY149-EZ149</f>
        <v>0.90976677414340712</v>
      </c>
      <c r="IC149" s="276">
        <f t="shared" ref="IC149" si="1410">BY149+$AZ149-FA149</f>
        <v>0.90960636211593682</v>
      </c>
      <c r="ID149" s="276">
        <f t="shared" ref="ID149" si="1411">BZ149+$AZ149-FB149</f>
        <v>0.90944690125146954</v>
      </c>
      <c r="IE149" s="276">
        <f t="shared" ref="IE149" si="1412">CA149+$AZ149-FC149</f>
        <v>0.90928838591008487</v>
      </c>
      <c r="IF149" s="276">
        <f t="shared" ref="IF149" si="1413">CB149+$AZ149-FD149</f>
        <v>0.90913081048530442</v>
      </c>
      <c r="IG149" s="276">
        <f t="shared" ref="IG149" si="1414">CC149+$BA149-FE149</f>
        <v>0.91167327757421979</v>
      </c>
      <c r="IH149" s="276">
        <f t="shared" ref="IH149" si="1415">CD149+$BA149-FF149</f>
        <v>0.9142081956776722</v>
      </c>
      <c r="II149" s="276">
        <f t="shared" ref="II149" si="1416">CE149+$BA149-FG149</f>
        <v>0.9167355872097892</v>
      </c>
      <c r="IJ149" s="276">
        <f t="shared" ref="IJ149" si="1417">CF149+$BA149-FH149</f>
        <v>0.91925547451814726</v>
      </c>
      <c r="IK149" s="276">
        <f t="shared" ref="IK149" si="1418">CG149+$BA149-FI149</f>
        <v>0.92176787988396924</v>
      </c>
      <c r="IL149" s="276">
        <f t="shared" ref="IL149" si="1419">CH149+$BB149-FJ149</f>
        <v>0.92599999781013398</v>
      </c>
      <c r="IM149" s="276">
        <f t="shared" ref="IM149" si="1420">CI149+$BB149-FK149</f>
        <v>0.93022745736971657</v>
      </c>
      <c r="IN149" s="276">
        <f t="shared" ref="IN149" si="1421">CJ149+$BB149-FL149</f>
        <v>0.93445026369026296</v>
      </c>
      <c r="IO149" s="276">
        <f t="shared" ref="IO149" si="1422">CK149+$BB149-FM149</f>
        <v>0.93866842189367516</v>
      </c>
      <c r="IP149" s="276">
        <f t="shared" ref="IP149" si="1423">CL149+$BB149-FN149</f>
        <v>0.94288193709621737</v>
      </c>
      <c r="IQ149" s="276">
        <f t="shared" ref="IQ149" si="1424">CM149+$BC149-FO149</f>
        <v>0.87265148153918726</v>
      </c>
      <c r="IR149" s="276">
        <f t="shared" ref="IR149" si="1425">CN149+$BC149-FP149</f>
        <v>0.87494315920534849</v>
      </c>
      <c r="IS149" s="276">
        <f t="shared" ref="IS149" si="1426">CO149+$BC149-FQ149</f>
        <v>0.87722761316029052</v>
      </c>
      <c r="IT149" s="276">
        <f t="shared" ref="IT149" si="1427">CP149+$BC149-FR149</f>
        <v>0.87950486617423296</v>
      </c>
      <c r="IU149" s="277">
        <f t="shared" ref="IU149" si="1428">CQ149+$BC149-FS149</f>
        <v>0.88177494094562026</v>
      </c>
      <c r="IV149" s="74">
        <f t="shared" ref="IV149" si="1429">100000*(1.5*(HH149/F149)+(HI149/G149)+(HJ149/G149)+(HK149/G149)+0.5*(HL149/G149))/5</f>
        <v>1.5318608871883037</v>
      </c>
      <c r="IW149" s="275">
        <f t="shared" ref="IW149" si="1430">100000*(0.5*HL149/G149 + HM149/H149+HN149/H149+HO149/H149+HP149/H149+0.5*HQ149/H149)/5</f>
        <v>6.181113057741312</v>
      </c>
      <c r="IX149" s="275">
        <f t="shared" ref="IX149" si="1431">100000*(0.5*HQ149/H149 + HR149/I149+HS149/I149+HT149/I149+HU149/I149+0.5*HV149/I149)/5</f>
        <v>10.91010567352237</v>
      </c>
      <c r="IY149" s="275">
        <f t="shared" ref="IY149" si="1432">100000*(0.5*HV149/I149 + HW149/J149+HX149/J149+HY149/J149+HZ149/J149+0.5*IA149/J149)/5</f>
        <v>15.642760225740767</v>
      </c>
      <c r="IZ149" s="275">
        <f t="shared" ref="IZ149" si="1433">AVERAGE(IV149:IX149)</f>
        <v>6.2076932061506618</v>
      </c>
      <c r="JA149" s="275">
        <f t="shared" ref="JA149" si="1434">AVERAGE(IV149:IY149)</f>
        <v>8.5664599610481886</v>
      </c>
      <c r="JB149" s="74">
        <f t="shared" ref="JB149" si="1435">100000*(1.5*(IB149/K149)+(IC149/L149)+(ID149/L149)+(IE149/L149)+0.5*(IF149/L149))/5</f>
        <v>167.06543086984954</v>
      </c>
      <c r="JC149" s="275">
        <f t="shared" ref="JC149" si="1436">100000*(0.5*IF149/L149 + IG149/M149+IH149/M149+II149/M149+IJ149/M149+0.5*IK149/M149)/5</f>
        <v>168.15890726864149</v>
      </c>
      <c r="JD149" s="275">
        <f t="shared" ref="JD149" si="1437">100000*(0.5*IK149/M149 + IL149/N149+IM149/N149+IN149/N149+IO149/N149+0.5*IP149/N149)/5</f>
        <v>171.25767647789462</v>
      </c>
      <c r="JE149" s="275">
        <f t="shared" ref="JE149" si="1438">100000*(0.5*IP149/N149 + IQ149/O149+IR149/O149+IS149/O149+IT149/O149+0.5*IU149/O149)/5</f>
        <v>174.33452166259059</v>
      </c>
      <c r="JF149" s="275">
        <f t="shared" ref="JF149" si="1439">AVERAGE(JB149:JD149)</f>
        <v>168.82733820546187</v>
      </c>
      <c r="JG149" s="275">
        <f t="shared" ref="JG149" si="1440">AVERAGE(JB149:JE149)</f>
        <v>170.20413406974404</v>
      </c>
      <c r="JH149" s="524">
        <f>0.5*(SUM(BD149:BR149)+SUM(HH149:HV149))</f>
        <v>0.53944723362846614</v>
      </c>
      <c r="JI149" s="525">
        <f>0.5*(SUM(BD149:BW149)+SUM(HH149:IA149))</f>
        <v>0.94886965830940695</v>
      </c>
      <c r="JJ149" s="524">
        <f>0.5*(SUM(BX149:CL149) +SUM(IB149:IP149))</f>
        <v>13.831666758081896</v>
      </c>
      <c r="JK149" s="525">
        <f>0.5*(SUM(BX149:CQ149) +SUM(IB149:IU149))</f>
        <v>18.212057627293561</v>
      </c>
      <c r="JL149" s="524">
        <f t="shared" si="1248"/>
        <v>14.371113991710363</v>
      </c>
      <c r="JM149" s="525">
        <f t="shared" si="1248"/>
        <v>19.160927285602966</v>
      </c>
      <c r="JN149" s="7">
        <f t="shared" ref="JN149" si="1441">GH149+HB149</f>
        <v>0.13186059774797027</v>
      </c>
      <c r="JO149" s="7">
        <f t="shared" ref="JO149" si="1442">GM149+HG149</f>
        <v>0.14737342455082605</v>
      </c>
    </row>
    <row r="150" spans="1:275" s="3" customFormat="1" ht="13.5" customHeight="1" x14ac:dyDescent="0.2">
      <c r="A150" s="3" t="str">
        <f>'2021 estimates'!B150</f>
        <v>Norway</v>
      </c>
      <c r="B150" s="3" t="str">
        <f>VLOOKUP(A150,'2021 estimates'!$B$4:$C$218,2)</f>
        <v>EUR</v>
      </c>
      <c r="C150" s="371" t="str">
        <f>VLOOKUP(A150,'2021 estimates'!$B$4:$F$218,4,FALSE)</f>
        <v>Europe &amp; Central Asia</v>
      </c>
      <c r="D150" s="695">
        <f>'2021 estimates'!Q150</f>
        <v>1.98417062317694</v>
      </c>
      <c r="E150" s="4">
        <f>'2021 estimates'!R150</f>
        <v>1.8865176560737651</v>
      </c>
      <c r="F150" s="47">
        <f>1000*'2021 estimates'!G150/5</f>
        <v>31148.799999999999</v>
      </c>
      <c r="G150" s="47">
        <f t="shared" si="1086"/>
        <v>31148.799999999999</v>
      </c>
      <c r="H150" s="47">
        <f>1000*'2021 estimates'!H150/5</f>
        <v>31922.2</v>
      </c>
      <c r="I150" s="47">
        <f>1000*'2021 estimates'!I150/5</f>
        <v>33173</v>
      </c>
      <c r="J150" s="47">
        <f>1000*'2021 estimates'!J150/5</f>
        <v>33172.400000000001</v>
      </c>
      <c r="K150" s="47">
        <f>1000*'2021 estimates'!K150/5</f>
        <v>29276</v>
      </c>
      <c r="L150" s="73">
        <f t="shared" si="1087"/>
        <v>29276</v>
      </c>
      <c r="M150" s="47">
        <f>1000*'2021 estimates'!L150/5</f>
        <v>30247</v>
      </c>
      <c r="N150" s="47">
        <f>1000*'2021 estimates'!M150/5</f>
        <v>31446.400000000001</v>
      </c>
      <c r="O150" s="47">
        <f>1000*'2021 estimates'!N150/5</f>
        <v>31761.200000000001</v>
      </c>
      <c r="P150" s="22">
        <v>0</v>
      </c>
      <c r="Q150" s="124">
        <f>IF('2021 estimates'!AD150&lt;&gt;"",'2021 estimates'!AD150*5/4,IF('2021 estimates'!AL150&lt;&gt;"",'2021 estimates'!AL150*15/14,'2021 estimates'!AN150*15/14))/100000</f>
        <v>2.6875E-4</v>
      </c>
      <c r="R150" s="124">
        <f>IF('2021 estimates'!AE150&lt;&gt;"",'2021 estimates'!AE150,IF('2021 estimates'!AL150&lt;&gt;"",'2021 estimates'!AL150*15/14,'2021 estimates'!AN150*15/14))/100000</f>
        <v>3.4700000000000003E-4</v>
      </c>
      <c r="S150" s="124">
        <f>IF('2021 estimates'!AF150&lt;&gt;"",'2021 estimates'!AF150,IF('2021 estimates'!AL150&lt;&gt;"",'2021 estimates'!AL150*15/14,'2021 estimates'!AN150*15/14))/100000</f>
        <v>4.9200000000000003E-4</v>
      </c>
      <c r="T150" s="124">
        <f>IF('2021 estimates'!AG150&lt;&gt;"",'2021 estimates'!AG150,'2021 estimates'!$AP150)/100000</f>
        <v>2.6624206156261956E-4</v>
      </c>
      <c r="U150" s="22">
        <v>0</v>
      </c>
      <c r="V150" s="124">
        <f>IF('2021 estimates'!AH150&lt;&gt;"",'2021 estimates'!AH150*5/4,IF('2021 estimates'!AM150&lt;&gt;"",'2021 estimates'!AM150*15/14,'2021 estimates'!AN150*15/14))/100000</f>
        <v>2.3250000000000001E-4</v>
      </c>
      <c r="W150" s="124">
        <f>IF('2021 estimates'!AI150&lt;&gt;"",'2021 estimates'!AI150,IF('2021 estimates'!AM150&lt;&gt;"",'2021 estimates'!AM150*15/14,'2021 estimates'!AN150*15/14))/100000</f>
        <v>3.7399999999999998E-4</v>
      </c>
      <c r="X150" s="124">
        <f>IF('2021 estimates'!AJ150&lt;&gt;"",'2021 estimates'!AJ150,IF('2021 estimates'!AM150&lt;&gt;"",'2021 estimates'!AM150*15/14,'2021 estimates'!AN150*15/14))/100000</f>
        <v>4.0099999999999999E-4</v>
      </c>
      <c r="Y150" s="124">
        <f>IF('2021 estimates'!AK150&lt;&gt;"",'2021 estimates'!AK150,'2021 estimates'!$AQ150)/100000</f>
        <v>2.4272780541321438E-4</v>
      </c>
      <c r="Z150" s="81">
        <f>VLOOKUP($A150,'Mortality-WHO Global Health Obs'!$B$3:$Q$218,7,FALSE)</f>
        <v>2.0999999999999999E-3</v>
      </c>
      <c r="AA150" s="82">
        <f>VLOOKUP($A150,'Mortality-WHO Global Health Obs'!$B$3:$Q$218,9,FALSE)</f>
        <v>1.1E-4</v>
      </c>
      <c r="AB150" s="82">
        <f>VLOOKUP($A150,'Mortality-WHO Global Health Obs'!$B$3:$Q$218,11,FALSE)</f>
        <v>6.9999999999999994E-5</v>
      </c>
      <c r="AC150" s="82">
        <f>VLOOKUP($A150,'Mortality-WHO Global Health Obs'!$B$3:$Q$218,13,FALSE)</f>
        <v>8.0000000000000007E-5</v>
      </c>
      <c r="AD150" s="82">
        <f>VLOOKUP($A150,'Mortality-WHO Global Health Obs'!$B$3:$Q$218,15,FALSE)</f>
        <v>2.9E-4</v>
      </c>
      <c r="AE150" s="81">
        <f>VLOOKUP($A150,'Mortality-WHO Global Health Obs'!$B$3:$Q$218,8,FALSE)</f>
        <v>1.8400000000000001E-3</v>
      </c>
      <c r="AF150" s="82">
        <f>VLOOKUP($A150,'Mortality-WHO Global Health Obs'!$B$3:$Q$218,10,FALSE)</f>
        <v>1E-4</v>
      </c>
      <c r="AG150" s="82">
        <f>VLOOKUP($A150,'Mortality-WHO Global Health Obs'!$B$3:$Q$218,12,FALSE)</f>
        <v>5.0000000000000002E-5</v>
      </c>
      <c r="AH150" s="82">
        <f>VLOOKUP($A150,'Mortality-WHO Global Health Obs'!$B$3:$Q$218,14,FALSE)</f>
        <v>5.0000000000000002E-5</v>
      </c>
      <c r="AI150" s="82">
        <f>VLOOKUP($A150,'Mortality-WHO Global Health Obs'!$B$3:$Q$218,16,FALSE)</f>
        <v>1.4999999999999999E-4</v>
      </c>
      <c r="AJ150" s="81">
        <f t="shared" si="849"/>
        <v>3.9616870777549069E-3</v>
      </c>
      <c r="AK150" s="82">
        <f t="shared" si="849"/>
        <v>2.0751694216811418E-4</v>
      </c>
      <c r="AL150" s="82">
        <f t="shared" si="849"/>
        <v>1.3205623592516354E-4</v>
      </c>
      <c r="AM150" s="82">
        <f t="shared" si="849"/>
        <v>1.5092141248590122E-4</v>
      </c>
      <c r="AN150" s="82">
        <f t="shared" si="849"/>
        <v>5.4709012026139185E-4</v>
      </c>
      <c r="AO150" s="81">
        <f t="shared" si="848"/>
        <v>3.4711924871757278E-3</v>
      </c>
      <c r="AP150" s="82">
        <f t="shared" si="848"/>
        <v>1.8865176560737651E-4</v>
      </c>
      <c r="AQ150" s="82">
        <f t="shared" si="848"/>
        <v>9.4325882803688254E-5</v>
      </c>
      <c r="AR150" s="82">
        <f t="shared" si="848"/>
        <v>9.4325882803688254E-5</v>
      </c>
      <c r="AS150" s="82">
        <f t="shared" si="848"/>
        <v>2.8297764841106476E-4</v>
      </c>
      <c r="AT150" s="272">
        <f t="shared" si="1065"/>
        <v>0</v>
      </c>
      <c r="AU150" s="266">
        <f t="shared" si="1057"/>
        <v>8.3712400000000002</v>
      </c>
      <c r="AV150" s="266">
        <f t="shared" si="1058"/>
        <v>11.077003400000001</v>
      </c>
      <c r="AW150" s="266">
        <f t="shared" si="1059"/>
        <v>16.321116</v>
      </c>
      <c r="AX150" s="266">
        <f t="shared" si="1060"/>
        <v>8.8318881629798422</v>
      </c>
      <c r="AY150" s="272">
        <f t="shared" si="1066"/>
        <v>0</v>
      </c>
      <c r="AZ150" s="266">
        <f t="shared" si="1061"/>
        <v>6.8066700000000004</v>
      </c>
      <c r="BA150" s="266">
        <f t="shared" si="1062"/>
        <v>11.312377999999999</v>
      </c>
      <c r="BB150" s="266">
        <f t="shared" si="1063"/>
        <v>12.6100064</v>
      </c>
      <c r="BC150" s="266">
        <f t="shared" si="1064"/>
        <v>7.7093263732901844</v>
      </c>
      <c r="BD150" s="74">
        <f t="shared" si="1067"/>
        <v>0</v>
      </c>
      <c r="BE150" s="515">
        <f t="shared" si="1088"/>
        <v>0</v>
      </c>
      <c r="BF150" s="515">
        <f t="shared" si="1089"/>
        <v>8.3703715030535548</v>
      </c>
      <c r="BG150" s="515">
        <f t="shared" si="1090"/>
        <v>16.73900619242335</v>
      </c>
      <c r="BH150" s="515">
        <f t="shared" si="1091"/>
        <v>25.105904428490255</v>
      </c>
      <c r="BI150" s="515">
        <f t="shared" si="1092"/>
        <v>34.302126608751038</v>
      </c>
      <c r="BJ150" s="515">
        <f t="shared" si="1093"/>
        <v>45.373869152711762</v>
      </c>
      <c r="BK150" s="515">
        <f t="shared" si="1094"/>
        <v>56.444149700561972</v>
      </c>
      <c r="BL150" s="515">
        <f t="shared" si="1095"/>
        <v>67.51296844535463</v>
      </c>
      <c r="BM150" s="515">
        <f t="shared" si="1096"/>
        <v>78.58032558011719</v>
      </c>
      <c r="BN150" s="515">
        <f t="shared" si="1097"/>
        <v>93.158807949127322</v>
      </c>
      <c r="BO150" s="515">
        <f t="shared" si="1098"/>
        <v>109.46463384113747</v>
      </c>
      <c r="BP150" s="515">
        <f t="shared" si="1099"/>
        <v>125.76799902056403</v>
      </c>
      <c r="BQ150" s="515">
        <f t="shared" si="1100"/>
        <v>142.0689038587532</v>
      </c>
      <c r="BR150" s="515">
        <f t="shared" si="1101"/>
        <v>158.36734872699512</v>
      </c>
      <c r="BS150" s="515">
        <f t="shared" si="1102"/>
        <v>174.66017486107046</v>
      </c>
      <c r="BT150" s="515">
        <f t="shared" si="1103"/>
        <v>183.39411904313718</v>
      </c>
      <c r="BU150" s="515">
        <f t="shared" si="1104"/>
        <v>192.12328627746058</v>
      </c>
      <c r="BV150" s="515">
        <f t="shared" si="1105"/>
        <v>200.84767917674682</v>
      </c>
      <c r="BW150" s="516">
        <f t="shared" si="1106"/>
        <v>209.56730035227307</v>
      </c>
      <c r="BX150" s="515">
        <v>0</v>
      </c>
      <c r="BY150" s="515">
        <f t="shared" si="1107"/>
        <v>0</v>
      </c>
      <c r="BZ150" s="515">
        <f t="shared" si="1108"/>
        <v>6.8060280154009654</v>
      </c>
      <c r="CA150" s="515">
        <f t="shared" si="1109"/>
        <v>13.610772182703965</v>
      </c>
      <c r="CB150" s="515">
        <f t="shared" si="1110"/>
        <v>20.414232744086366</v>
      </c>
      <c r="CC150" s="515">
        <f t="shared" si="1111"/>
        <v>28.119099313635413</v>
      </c>
      <c r="CD150" s="515">
        <f t="shared" si="1112"/>
        <v>39.428291579999211</v>
      </c>
      <c r="CE150" s="515">
        <f t="shared" si="1113"/>
        <v>50.736417147128151</v>
      </c>
      <c r="CF150" s="515">
        <f t="shared" si="1114"/>
        <v>62.043476115634832</v>
      </c>
      <c r="CG150" s="515">
        <f t="shared" si="1115"/>
        <v>73.34946858612237</v>
      </c>
      <c r="CH150" s="515">
        <f t="shared" si="1116"/>
        <v>88.011239336482177</v>
      </c>
      <c r="CI150" s="515">
        <f t="shared" si="1117"/>
        <v>100.61234969321237</v>
      </c>
      <c r="CJ150" s="515">
        <f t="shared" si="1118"/>
        <v>113.21227149514047</v>
      </c>
      <c r="CK150" s="515">
        <f t="shared" si="1119"/>
        <v>125.81100485437268</v>
      </c>
      <c r="CL150" s="515">
        <f t="shared" si="1120"/>
        <v>138.40854988300461</v>
      </c>
      <c r="CM150" s="515">
        <f t="shared" si="1121"/>
        <v>152.51656922450789</v>
      </c>
      <c r="CN150" s="515">
        <f t="shared" si="1122"/>
        <v>160.18165229439947</v>
      </c>
      <c r="CO150" s="515">
        <f t="shared" si="1123"/>
        <v>167.84456662397602</v>
      </c>
      <c r="CP150" s="515">
        <f t="shared" si="1124"/>
        <v>175.5053128268558</v>
      </c>
      <c r="CQ150" s="516">
        <f t="shared" si="1125"/>
        <v>183.16389151648337</v>
      </c>
      <c r="CR150" s="515">
        <f t="shared" si="1126"/>
        <v>0</v>
      </c>
      <c r="CS150" s="515">
        <f t="shared" si="1127"/>
        <v>4.1856200000000001</v>
      </c>
      <c r="CT150" s="515">
        <f t="shared" si="1128"/>
        <v>12.555991503053555</v>
      </c>
      <c r="CU150" s="515">
        <f t="shared" si="1129"/>
        <v>20.92462619242335</v>
      </c>
      <c r="CV150" s="515">
        <f t="shared" si="1130"/>
        <v>29.291524428490256</v>
      </c>
      <c r="CW150" s="515">
        <f t="shared" si="1131"/>
        <v>39.840628308751036</v>
      </c>
      <c r="CX150" s="515">
        <f t="shared" si="1132"/>
        <v>50.91237085271176</v>
      </c>
      <c r="CY150" s="515">
        <f t="shared" si="1133"/>
        <v>61.98265140056197</v>
      </c>
      <c r="CZ150" s="515">
        <f t="shared" si="1134"/>
        <v>73.051470145354628</v>
      </c>
      <c r="DA150" s="515">
        <f t="shared" si="1135"/>
        <v>84.118827280117188</v>
      </c>
      <c r="DB150" s="515">
        <f t="shared" si="1136"/>
        <v>101.31936594912732</v>
      </c>
      <c r="DC150" s="515">
        <f t="shared" si="1137"/>
        <v>117.62519184113746</v>
      </c>
      <c r="DD150" s="515">
        <f t="shared" si="1138"/>
        <v>133.92855702056403</v>
      </c>
      <c r="DE150" s="515">
        <f t="shared" si="1139"/>
        <v>150.22946185875321</v>
      </c>
      <c r="DF150" s="515">
        <f t="shared" si="1140"/>
        <v>166.52790672699513</v>
      </c>
      <c r="DG150" s="515">
        <f t="shared" si="1141"/>
        <v>179.07611894256038</v>
      </c>
      <c r="DH150" s="515">
        <f t="shared" si="1142"/>
        <v>187.81006312462711</v>
      </c>
      <c r="DI150" s="515">
        <f t="shared" si="1143"/>
        <v>196.5392303589505</v>
      </c>
      <c r="DJ150" s="515">
        <f t="shared" si="1144"/>
        <v>205.26362325823675</v>
      </c>
      <c r="DK150" s="516">
        <f t="shared" si="1145"/>
        <v>213.98324443376299</v>
      </c>
      <c r="DL150" s="515">
        <f t="shared" si="1146"/>
        <v>0</v>
      </c>
      <c r="DM150" s="515">
        <f t="shared" si="1147"/>
        <v>3.4033350000000002</v>
      </c>
      <c r="DN150" s="515">
        <f t="shared" si="1148"/>
        <v>10.209363015400966</v>
      </c>
      <c r="DO150" s="515">
        <f t="shared" si="1149"/>
        <v>17.014107182703967</v>
      </c>
      <c r="DP150" s="515">
        <f t="shared" si="1150"/>
        <v>23.817567744086368</v>
      </c>
      <c r="DQ150" s="515">
        <f t="shared" si="1151"/>
        <v>33.775288313635414</v>
      </c>
      <c r="DR150" s="515">
        <f t="shared" si="1152"/>
        <v>45.084480579999209</v>
      </c>
      <c r="DS150" s="515">
        <f t="shared" si="1153"/>
        <v>56.392606147128149</v>
      </c>
      <c r="DT150" s="515">
        <f t="shared" si="1154"/>
        <v>67.699665115634829</v>
      </c>
      <c r="DU150" s="515">
        <f t="shared" si="1155"/>
        <v>79.005657586122368</v>
      </c>
      <c r="DV150" s="515">
        <f t="shared" si="1156"/>
        <v>94.316242536482179</v>
      </c>
      <c r="DW150" s="515">
        <f t="shared" si="1157"/>
        <v>106.91735289321237</v>
      </c>
      <c r="DX150" s="515">
        <f t="shared" si="1158"/>
        <v>119.51727469514047</v>
      </c>
      <c r="DY150" s="515">
        <f t="shared" si="1159"/>
        <v>132.11600805437268</v>
      </c>
      <c r="DZ150" s="515">
        <f t="shared" si="1160"/>
        <v>144.7135530830046</v>
      </c>
      <c r="EA150" s="515">
        <f t="shared" si="1161"/>
        <v>156.37123241115299</v>
      </c>
      <c r="EB150" s="515">
        <f t="shared" si="1162"/>
        <v>164.03631548104457</v>
      </c>
      <c r="EC150" s="515">
        <f t="shared" si="1163"/>
        <v>171.69922981062112</v>
      </c>
      <c r="ED150" s="515">
        <f t="shared" si="1164"/>
        <v>179.3599760135009</v>
      </c>
      <c r="EE150" s="516">
        <f t="shared" si="1165"/>
        <v>187.01855470312847</v>
      </c>
      <c r="EF150" s="276">
        <f t="shared" si="1166"/>
        <v>0</v>
      </c>
      <c r="EG150" s="276">
        <f t="shared" si="1167"/>
        <v>8.6849694644580678E-4</v>
      </c>
      <c r="EH150" s="276">
        <f t="shared" si="1168"/>
        <v>2.6053106302056823E-3</v>
      </c>
      <c r="EI150" s="276">
        <f t="shared" si="1169"/>
        <v>4.3417639330946495E-3</v>
      </c>
      <c r="EJ150" s="276">
        <f t="shared" si="1170"/>
        <v>6.0778569298900855E-3</v>
      </c>
      <c r="EK150" s="276">
        <f t="shared" si="1171"/>
        <v>5.2608560392779797E-3</v>
      </c>
      <c r="EL150" s="276">
        <f t="shared" si="1172"/>
        <v>6.7228521497894374E-3</v>
      </c>
      <c r="EM150" s="276">
        <f t="shared" si="1173"/>
        <v>8.1846552073448087E-3</v>
      </c>
      <c r="EN150" s="276">
        <f t="shared" si="1174"/>
        <v>9.6462652374362558E-3</v>
      </c>
      <c r="EO150" s="276">
        <f t="shared" si="1175"/>
        <v>1.1107682265552574E-2</v>
      </c>
      <c r="EP150" s="276">
        <f t="shared" si="1176"/>
        <v>1.5290107989851792E-2</v>
      </c>
      <c r="EQ150" s="276">
        <f t="shared" si="1177"/>
        <v>1.7750820573443557E-2</v>
      </c>
      <c r="ER150" s="276">
        <f t="shared" si="1178"/>
        <v>2.0211161810839234E-2</v>
      </c>
      <c r="ES150" s="276">
        <f t="shared" si="1179"/>
        <v>2.2671131758078694E-2</v>
      </c>
      <c r="ET150" s="276">
        <f t="shared" si="1180"/>
        <v>2.5130730471193331E-2</v>
      </c>
      <c r="EU150" s="276">
        <f t="shared" si="1181"/>
        <v>9.7943980913125214E-2</v>
      </c>
      <c r="EV150" s="276">
        <f t="shared" si="1182"/>
        <v>0.10272092865644228</v>
      </c>
      <c r="EW150" s="276">
        <f t="shared" si="1183"/>
        <v>0.10749526369360202</v>
      </c>
      <c r="EX150" s="276">
        <f t="shared" si="1184"/>
        <v>0.1122669874535992</v>
      </c>
      <c r="EY150" s="277">
        <f t="shared" si="1185"/>
        <v>0.11703610136464705</v>
      </c>
      <c r="EZ150" s="276">
        <f t="shared" si="1186"/>
        <v>0</v>
      </c>
      <c r="FA150" s="276">
        <f t="shared" si="1187"/>
        <v>6.4198459903532087E-4</v>
      </c>
      <c r="FB150" s="276">
        <f t="shared" si="1188"/>
        <v>1.9258326970010954E-3</v>
      </c>
      <c r="FC150" s="276">
        <f t="shared" si="1189"/>
        <v>3.2094386176007295E-3</v>
      </c>
      <c r="FD150" s="276">
        <f t="shared" si="1190"/>
        <v>4.492802406517101E-3</v>
      </c>
      <c r="FE150" s="276">
        <f t="shared" si="1191"/>
        <v>3.1857336362017129E-3</v>
      </c>
      <c r="FF150" s="276">
        <f t="shared" si="1192"/>
        <v>4.2524328710586519E-3</v>
      </c>
      <c r="FG150" s="276">
        <f t="shared" si="1193"/>
        <v>5.3190314933138387E-3</v>
      </c>
      <c r="FH150" s="276">
        <f t="shared" si="1194"/>
        <v>6.3855295124571965E-3</v>
      </c>
      <c r="FI150" s="276">
        <f t="shared" si="1195"/>
        <v>7.4519269379777564E-3</v>
      </c>
      <c r="FJ150" s="276">
        <f t="shared" si="1196"/>
        <v>8.8960432698165538E-3</v>
      </c>
      <c r="FK150" s="276">
        <f t="shared" si="1197"/>
        <v>1.0084598071900026E-2</v>
      </c>
      <c r="FL150" s="276">
        <f t="shared" si="1198"/>
        <v>1.127304076778987E-2</v>
      </c>
      <c r="FM150" s="276">
        <f t="shared" si="1199"/>
        <v>1.2461371368060107E-2</v>
      </c>
      <c r="FN150" s="276">
        <f t="shared" si="1200"/>
        <v>1.364958988328375E-2</v>
      </c>
      <c r="FO150" s="276">
        <f t="shared" si="1201"/>
        <v>4.4243303398630307E-2</v>
      </c>
      <c r="FP150" s="276">
        <f t="shared" si="1202"/>
        <v>4.6412043713634249E-2</v>
      </c>
      <c r="FQ150" s="276">
        <f t="shared" si="1203"/>
        <v>4.8580170410428038E-2</v>
      </c>
      <c r="FR150" s="276">
        <f t="shared" si="1204"/>
        <v>5.0747683662627364E-2</v>
      </c>
      <c r="FS150" s="277">
        <f t="shared" si="1205"/>
        <v>5.2914583643798772E-2</v>
      </c>
      <c r="FT150" s="74">
        <f>SUM($EF150:EF150)</f>
        <v>0</v>
      </c>
      <c r="FU150" s="276">
        <f>SUM($EF150:EG150)</f>
        <v>8.6849694644580678E-4</v>
      </c>
      <c r="FV150" s="276">
        <f>SUM($EF150:EH150)</f>
        <v>3.4738075766514893E-3</v>
      </c>
      <c r="FW150" s="276">
        <f>SUM($EF150:EI150)</f>
        <v>7.815571509746138E-3</v>
      </c>
      <c r="FX150" s="276">
        <f>SUM($EF150:EJ150)</f>
        <v>1.3893428439636223E-2</v>
      </c>
      <c r="FY150" s="276">
        <f>SUM($EF150:EK150)</f>
        <v>1.9154284478914201E-2</v>
      </c>
      <c r="FZ150" s="276">
        <f>SUM($EF150:EL150)</f>
        <v>2.587713662870364E-2</v>
      </c>
      <c r="GA150" s="276">
        <f>SUM($EF150:EM150)</f>
        <v>3.4061791836048447E-2</v>
      </c>
      <c r="GB150" s="276">
        <f>SUM($EF150:EN150)</f>
        <v>4.3708057073484699E-2</v>
      </c>
      <c r="GC150" s="276">
        <f>SUM($EF150:EO150)</f>
        <v>5.4815739339037273E-2</v>
      </c>
      <c r="GD150" s="276">
        <f>SUM($EF150:EP150)</f>
        <v>7.0105847328889068E-2</v>
      </c>
      <c r="GE150" s="276">
        <f>SUM($EF150:EQ150)</f>
        <v>8.7856667902332625E-2</v>
      </c>
      <c r="GF150" s="276">
        <f>SUM($EF150:ER150)</f>
        <v>0.10806782971317186</v>
      </c>
      <c r="GG150" s="276">
        <f>SUM($EF150:ES150)</f>
        <v>0.13073896147125055</v>
      </c>
      <c r="GH150" s="276">
        <f>SUM($EF150:ET150)</f>
        <v>0.15586969194244388</v>
      </c>
      <c r="GI150" s="276">
        <f>SUM($EF150:EU150)</f>
        <v>0.25381367285556911</v>
      </c>
      <c r="GJ150" s="276">
        <f>SUM($EF150:EV150)</f>
        <v>0.35653460151201138</v>
      </c>
      <c r="GK150" s="276">
        <f>SUM($EF150:EW150)</f>
        <v>0.4640298652056134</v>
      </c>
      <c r="GL150" s="276">
        <f>SUM($EF150:EX150)</f>
        <v>0.5762968526592126</v>
      </c>
      <c r="GM150" s="276">
        <f>SUM($EF150:EY150)</f>
        <v>0.69333295402385964</v>
      </c>
      <c r="GN150" s="74">
        <f>SUM($EZ150:EZ150)</f>
        <v>0</v>
      </c>
      <c r="GO150" s="276">
        <f>SUM($EZ150:FA150)</f>
        <v>6.4198459903532087E-4</v>
      </c>
      <c r="GP150" s="276">
        <f>SUM($EZ150:FB150)</f>
        <v>2.5678172960364163E-3</v>
      </c>
      <c r="GQ150" s="276">
        <f>SUM($EZ150:FC150)</f>
        <v>5.7772559136371453E-3</v>
      </c>
      <c r="GR150" s="276">
        <f>SUM($EZ150:FD150)</f>
        <v>1.0270058320154245E-2</v>
      </c>
      <c r="GS150" s="276">
        <f>SUM($EZ150:FE150)</f>
        <v>1.3455791956355958E-2</v>
      </c>
      <c r="GT150" s="276">
        <f>SUM($EZ150:FF150)</f>
        <v>1.7708224827414611E-2</v>
      </c>
      <c r="GU150" s="276">
        <f>SUM($EZ150:FG150)</f>
        <v>2.302725632072845E-2</v>
      </c>
      <c r="GV150" s="276">
        <f>SUM($EZ150:FH150)</f>
        <v>2.9412785833185646E-2</v>
      </c>
      <c r="GW150" s="276">
        <f>SUM($EZ150:FI150)</f>
        <v>3.6864712771163405E-2</v>
      </c>
      <c r="GX150" s="276">
        <f>SUM($EZ150:FJ150)</f>
        <v>4.5760756040979955E-2</v>
      </c>
      <c r="GY150" s="276">
        <f>SUM($EZ150:FK150)</f>
        <v>5.5845354112879983E-2</v>
      </c>
      <c r="GZ150" s="276">
        <f>SUM($EZ150:FL150)</f>
        <v>6.7118394880669854E-2</v>
      </c>
      <c r="HA150" s="276">
        <f>SUM($EZ150:FM150)</f>
        <v>7.9579766248729963E-2</v>
      </c>
      <c r="HB150" s="276">
        <f>SUM($EZ150:FN150)</f>
        <v>9.3229356132013719E-2</v>
      </c>
      <c r="HC150" s="276">
        <f>SUM($EZ150:FO150)</f>
        <v>0.13747265953064403</v>
      </c>
      <c r="HD150" s="276">
        <f>SUM($EZ150:FP150)</f>
        <v>0.18388470324427827</v>
      </c>
      <c r="HE150" s="276">
        <f>SUM($EZ150:FQ150)</f>
        <v>0.23246487365470631</v>
      </c>
      <c r="HF150" s="276">
        <f>SUM($EZ150:FR150)</f>
        <v>0.28321255731733369</v>
      </c>
      <c r="HG150" s="277">
        <f>SUM($EZ150:FS150)</f>
        <v>0.33612714096113244</v>
      </c>
      <c r="HH150" s="74">
        <f t="shared" si="1247"/>
        <v>0</v>
      </c>
      <c r="HI150" s="276">
        <f t="shared" si="1206"/>
        <v>8.3703715030535548</v>
      </c>
      <c r="HJ150" s="276">
        <f t="shared" si="1207"/>
        <v>16.73900619242335</v>
      </c>
      <c r="HK150" s="276">
        <f t="shared" si="1208"/>
        <v>25.105904428490255</v>
      </c>
      <c r="HL150" s="276">
        <f t="shared" si="1209"/>
        <v>33.471066571560364</v>
      </c>
      <c r="HM150" s="276">
        <f t="shared" si="1210"/>
        <v>45.373869152711762</v>
      </c>
      <c r="HN150" s="276">
        <f t="shared" si="1211"/>
        <v>56.444149700561972</v>
      </c>
      <c r="HO150" s="276">
        <f t="shared" si="1212"/>
        <v>67.51296844535463</v>
      </c>
      <c r="HP150" s="276">
        <f t="shared" si="1213"/>
        <v>78.58032558011719</v>
      </c>
      <c r="HQ150" s="276">
        <f t="shared" si="1214"/>
        <v>89.646221297851639</v>
      </c>
      <c r="HR150" s="276">
        <f t="shared" si="1215"/>
        <v>109.46463384113747</v>
      </c>
      <c r="HS150" s="276">
        <f t="shared" si="1216"/>
        <v>125.76799902056403</v>
      </c>
      <c r="HT150" s="276">
        <f t="shared" si="1217"/>
        <v>142.0689038587532</v>
      </c>
      <c r="HU150" s="276">
        <f t="shared" si="1218"/>
        <v>158.36734872699512</v>
      </c>
      <c r="HV150" s="276">
        <f t="shared" si="1219"/>
        <v>174.6633339965239</v>
      </c>
      <c r="HW150" s="276">
        <f t="shared" si="1220"/>
        <v>183.39411904313718</v>
      </c>
      <c r="HX150" s="276">
        <f t="shared" si="1221"/>
        <v>192.12328627746058</v>
      </c>
      <c r="HY150" s="276">
        <f t="shared" si="1222"/>
        <v>200.84767917674682</v>
      </c>
      <c r="HZ150" s="276">
        <f t="shared" si="1223"/>
        <v>209.56730035227307</v>
      </c>
      <c r="IA150" s="277">
        <f t="shared" si="1224"/>
        <v>218.28215241388827</v>
      </c>
      <c r="IB150" s="276">
        <f t="shared" si="1225"/>
        <v>0</v>
      </c>
      <c r="IC150" s="276">
        <f t="shared" si="1226"/>
        <v>6.8060280154009654</v>
      </c>
      <c r="ID150" s="276">
        <f t="shared" si="1227"/>
        <v>13.610772182703965</v>
      </c>
      <c r="IE150" s="276">
        <f t="shared" si="1228"/>
        <v>20.414232744086366</v>
      </c>
      <c r="IF150" s="276">
        <f t="shared" si="1229"/>
        <v>27.216409941679849</v>
      </c>
      <c r="IG150" s="276">
        <f t="shared" si="1230"/>
        <v>39.428291579999211</v>
      </c>
      <c r="IH150" s="276">
        <f t="shared" si="1231"/>
        <v>50.736417147128151</v>
      </c>
      <c r="II150" s="276">
        <f t="shared" si="1232"/>
        <v>62.043476115634832</v>
      </c>
      <c r="IJ150" s="276">
        <f t="shared" si="1233"/>
        <v>73.34946858612237</v>
      </c>
      <c r="IK150" s="276">
        <f t="shared" si="1234"/>
        <v>84.654394659184391</v>
      </c>
      <c r="IL150" s="276">
        <f t="shared" si="1235"/>
        <v>100.61234969321237</v>
      </c>
      <c r="IM150" s="276">
        <f t="shared" si="1236"/>
        <v>113.21227149514047</v>
      </c>
      <c r="IN150" s="276">
        <f t="shared" si="1237"/>
        <v>125.81100485437268</v>
      </c>
      <c r="IO150" s="276">
        <f t="shared" si="1238"/>
        <v>138.40854988300461</v>
      </c>
      <c r="IP150" s="276">
        <f t="shared" si="1239"/>
        <v>151.00490669312134</v>
      </c>
      <c r="IQ150" s="276">
        <f t="shared" si="1240"/>
        <v>160.18165229439947</v>
      </c>
      <c r="IR150" s="276">
        <f t="shared" si="1241"/>
        <v>167.84456662397602</v>
      </c>
      <c r="IS150" s="276">
        <f t="shared" si="1242"/>
        <v>175.5053128268558</v>
      </c>
      <c r="IT150" s="276">
        <f t="shared" si="1243"/>
        <v>183.16389151648337</v>
      </c>
      <c r="IU150" s="277">
        <f t="shared" si="1244"/>
        <v>190.82030330612977</v>
      </c>
      <c r="IV150" s="74">
        <f t="shared" si="1068"/>
        <v>42.987733337879682</v>
      </c>
      <c r="IW150" s="275">
        <f t="shared" si="1069"/>
        <v>194.15045756999638</v>
      </c>
      <c r="IX150" s="275">
        <f t="shared" si="1070"/>
        <v>403.68972141215778</v>
      </c>
      <c r="IY150" s="275">
        <f t="shared" si="1071"/>
        <v>592.30176199919026</v>
      </c>
      <c r="IZ150" s="275">
        <f t="shared" si="1072"/>
        <v>213.60930410667797</v>
      </c>
      <c r="JA150" s="275">
        <f t="shared" si="1073"/>
        <v>308.28241857980606</v>
      </c>
      <c r="JB150" s="74">
        <f t="shared" si="1074"/>
        <v>37.190352447760091</v>
      </c>
      <c r="JC150" s="275">
        <f t="shared" si="1075"/>
        <v>186.428009663963</v>
      </c>
      <c r="JD150" s="275">
        <f t="shared" si="1076"/>
        <v>380.04493292747782</v>
      </c>
      <c r="JE150" s="275">
        <f t="shared" si="1077"/>
        <v>540.51097535800511</v>
      </c>
      <c r="JF150" s="275">
        <f t="shared" si="1078"/>
        <v>201.22109834640028</v>
      </c>
      <c r="JG150" s="275">
        <f t="shared" si="1079"/>
        <v>286.04356759930147</v>
      </c>
      <c r="JH150" s="524">
        <f t="shared" ref="JH150:JH210" si="1443">0.5*(SUM(BD150:BR150)+SUM(HH150:HV150))</f>
        <v>1046.4162586620696</v>
      </c>
      <c r="JI150" s="525">
        <f t="shared" ref="JI150:JI210" si="1444">0.5*(SUM(BD150:BW150)+SUM(HH150:IA150))</f>
        <v>2028.8198071491668</v>
      </c>
      <c r="JJ150" s="524">
        <f t="shared" ref="JJ150:JJ210" si="1445">0.5*(SUM(BX150:CL150) +SUM(IB150:IP150))</f>
        <v>933.93588726885764</v>
      </c>
      <c r="JK150" s="525">
        <f t="shared" ref="JK150:JK210" si="1446">0.5*(SUM(BX150:CQ150) +SUM(IB150:IU150))</f>
        <v>1792.2997467958912</v>
      </c>
      <c r="JL150" s="524">
        <f t="shared" ref="JL150:JL210" si="1447">JH150+JJ150</f>
        <v>1980.3521459309272</v>
      </c>
      <c r="JM150" s="525">
        <f t="shared" ref="JM150:JM210" si="1448">JI150+JK150</f>
        <v>3821.1195539450582</v>
      </c>
      <c r="JN150" s="7">
        <f t="shared" si="1245"/>
        <v>0.2490990480744576</v>
      </c>
      <c r="JO150" s="7">
        <f t="shared" si="1246"/>
        <v>1.0294600949849921</v>
      </c>
    </row>
    <row r="151" spans="1:275" s="3" customFormat="1" ht="13.5" customHeight="1" x14ac:dyDescent="0.2">
      <c r="A151" s="3" t="str">
        <f>'2021 estimates'!B151</f>
        <v>Oman</v>
      </c>
      <c r="B151" s="3" t="str">
        <f>VLOOKUP(A151,'2021 estimates'!$B$4:$C$218,2)</f>
        <v>MENA</v>
      </c>
      <c r="C151" s="371" t="str">
        <f>VLOOKUP(A151,'2021 estimates'!$B$4:$F$218,4,FALSE)</f>
        <v>Middle East &amp; North Africa</v>
      </c>
      <c r="D151" s="695">
        <f>'2021 estimates'!Q151</f>
        <v>9.8123429838826102</v>
      </c>
      <c r="E151" s="4">
        <f>'2021 estimates'!R151</f>
        <v>3.1759029834279198</v>
      </c>
      <c r="F151" s="47">
        <f>1000*'2021 estimates'!G151/5</f>
        <v>48230.6</v>
      </c>
      <c r="G151" s="47">
        <f t="shared" si="1086"/>
        <v>48230.6</v>
      </c>
      <c r="H151" s="47">
        <f>1000*'2021 estimates'!H151/5</f>
        <v>39587.4</v>
      </c>
      <c r="I151" s="47">
        <f>1000*'2021 estimates'!I151/5</f>
        <v>35469.199999999997</v>
      </c>
      <c r="J151" s="47">
        <f>1000*'2021 estimates'!J151/5</f>
        <v>23455.200000000001</v>
      </c>
      <c r="K151" s="47">
        <f>1000*'2021 estimates'!K151/5</f>
        <v>44991.4</v>
      </c>
      <c r="L151" s="73">
        <f t="shared" si="1087"/>
        <v>44991.4</v>
      </c>
      <c r="M151" s="47">
        <f>1000*'2021 estimates'!L151/5</f>
        <v>39001.599999999999</v>
      </c>
      <c r="N151" s="47">
        <f>1000*'2021 estimates'!M151/5</f>
        <v>31438</v>
      </c>
      <c r="O151" s="47">
        <f>1000*'2021 estimates'!N151/5</f>
        <v>25251.4</v>
      </c>
      <c r="P151" s="22">
        <v>0</v>
      </c>
      <c r="Q151" s="124">
        <f>IF('2021 estimates'!AD151&lt;&gt;"",'2021 estimates'!AD151*5/4,IF('2021 estimates'!AL151&lt;&gt;"",'2021 estimates'!AL151*15/14,'2021 estimates'!AN151*15/14))/100000</f>
        <v>1.6249999999999999E-5</v>
      </c>
      <c r="R151" s="124">
        <f>IF('2021 estimates'!AE151&lt;&gt;"",'2021 estimates'!AE151,IF('2021 estimates'!AL151&lt;&gt;"",'2021 estimates'!AL151*15/14,'2021 estimates'!AN151*15/14))/100000</f>
        <v>2.6000000000000002E-5</v>
      </c>
      <c r="S151" s="124">
        <f>IF('2021 estimates'!AF151&lt;&gt;"",'2021 estimates'!AF151,IF('2021 estimates'!AL151&lt;&gt;"",'2021 estimates'!AL151*15/14,'2021 estimates'!AN151*15/14))/100000</f>
        <v>4.0000000000000003E-5</v>
      </c>
      <c r="T151" s="124">
        <f>IF('2021 estimates'!AG151&lt;&gt;"",'2021 estimates'!AG151,'2021 estimates'!$AP151)/100000</f>
        <v>4.7660648917095678E-5</v>
      </c>
      <c r="U151" s="22">
        <v>0</v>
      </c>
      <c r="V151" s="124">
        <f>IF('2021 estimates'!AH151&lt;&gt;"",'2021 estimates'!AH151*5/4,IF('2021 estimates'!AM151&lt;&gt;"",'2021 estimates'!AM151*15/14,'2021 estimates'!AN151*15/14))/100000</f>
        <v>1.6249999999999999E-5</v>
      </c>
      <c r="W151" s="124">
        <f>IF('2021 estimates'!AI151&lt;&gt;"",'2021 estimates'!AI151,IF('2021 estimates'!AM151&lt;&gt;"",'2021 estimates'!AM151*15/14,'2021 estimates'!AN151*15/14))/100000</f>
        <v>2.6000000000000002E-5</v>
      </c>
      <c r="X151" s="124">
        <f>IF('2021 estimates'!AJ151&lt;&gt;"",'2021 estimates'!AJ151,IF('2021 estimates'!AM151&lt;&gt;"",'2021 estimates'!AM151*15/14,'2021 estimates'!AN151*15/14))/100000</f>
        <v>4.0000000000000003E-5</v>
      </c>
      <c r="Y151" s="124">
        <f>IF('2021 estimates'!AK151&lt;&gt;"",'2021 estimates'!AK151,'2021 estimates'!$AQ151)/100000</f>
        <v>3.0748805752964951E-5</v>
      </c>
      <c r="Z151" s="81">
        <f>VLOOKUP($A151,'Mortality-WHO Global Health Obs'!$B$3:$Q$218,7,FALSE)</f>
        <v>9.4999999999999998E-3</v>
      </c>
      <c r="AA151" s="82">
        <f>VLOOKUP($A151,'Mortality-WHO Global Health Obs'!$B$3:$Q$218,9,FALSE)</f>
        <v>3.6999999999999999E-4</v>
      </c>
      <c r="AB151" s="82">
        <f>VLOOKUP($A151,'Mortality-WHO Global Health Obs'!$B$3:$Q$218,11,FALSE)</f>
        <v>2.7E-4</v>
      </c>
      <c r="AC151" s="82">
        <f>VLOOKUP($A151,'Mortality-WHO Global Health Obs'!$B$3:$Q$218,13,FALSE)</f>
        <v>2.3000000000000001E-4</v>
      </c>
      <c r="AD151" s="82">
        <f>VLOOKUP($A151,'Mortality-WHO Global Health Obs'!$B$3:$Q$218,15,FALSE)</f>
        <v>7.9000000000000001E-4</v>
      </c>
      <c r="AE151" s="81">
        <f>VLOOKUP($A151,'Mortality-WHO Global Health Obs'!$B$3:$Q$218,8,FALSE)</f>
        <v>8.1600000000000006E-3</v>
      </c>
      <c r="AF151" s="82">
        <f>VLOOKUP($A151,'Mortality-WHO Global Health Obs'!$B$3:$Q$218,10,FALSE)</f>
        <v>3.6999999999999999E-4</v>
      </c>
      <c r="AG151" s="82">
        <f>VLOOKUP($A151,'Mortality-WHO Global Health Obs'!$B$3:$Q$218,12,FALSE)</f>
        <v>2.1000000000000001E-4</v>
      </c>
      <c r="AH151" s="82">
        <f>VLOOKUP($A151,'Mortality-WHO Global Health Obs'!$B$3:$Q$218,14,FALSE)</f>
        <v>1.3999999999999999E-4</v>
      </c>
      <c r="AI151" s="82">
        <f>VLOOKUP($A151,'Mortality-WHO Global Health Obs'!$B$3:$Q$218,16,FALSE)</f>
        <v>2.7999999999999998E-4</v>
      </c>
      <c r="AJ151" s="81">
        <f t="shared" si="849"/>
        <v>3.0171078342565237E-2</v>
      </c>
      <c r="AK151" s="82">
        <f t="shared" si="849"/>
        <v>1.1750841038683302E-3</v>
      </c>
      <c r="AL151" s="82">
        <f t="shared" si="849"/>
        <v>8.5749380552553839E-4</v>
      </c>
      <c r="AM151" s="82">
        <f t="shared" si="849"/>
        <v>7.3045768618842152E-4</v>
      </c>
      <c r="AN151" s="82">
        <f t="shared" si="849"/>
        <v>2.5089633569080568E-3</v>
      </c>
      <c r="AO151" s="81">
        <f t="shared" si="848"/>
        <v>2.5915368344771827E-2</v>
      </c>
      <c r="AP151" s="82">
        <f t="shared" si="848"/>
        <v>1.1750841038683302E-3</v>
      </c>
      <c r="AQ151" s="82">
        <f t="shared" si="848"/>
        <v>6.6693962651986319E-4</v>
      </c>
      <c r="AR151" s="82">
        <f t="shared" si="848"/>
        <v>4.4462641767990872E-4</v>
      </c>
      <c r="AS151" s="82">
        <f t="shared" si="848"/>
        <v>8.8925283535981744E-4</v>
      </c>
      <c r="AT151" s="272">
        <f t="shared" si="1065"/>
        <v>0</v>
      </c>
      <c r="AU151" s="266">
        <f t="shared" si="1057"/>
        <v>0.7837472499999999</v>
      </c>
      <c r="AV151" s="266">
        <f t="shared" si="1058"/>
        <v>1.0292724000000002</v>
      </c>
      <c r="AW151" s="266">
        <f t="shared" si="1059"/>
        <v>1.418768</v>
      </c>
      <c r="AX151" s="266">
        <f t="shared" si="1060"/>
        <v>1.1178900524802626</v>
      </c>
      <c r="AY151" s="272">
        <f t="shared" si="1066"/>
        <v>0</v>
      </c>
      <c r="AZ151" s="266">
        <f t="shared" si="1061"/>
        <v>0.73111024999999996</v>
      </c>
      <c r="BA151" s="266">
        <f t="shared" si="1062"/>
        <v>1.0140416000000001</v>
      </c>
      <c r="BB151" s="266">
        <f t="shared" si="1063"/>
        <v>1.2575200000000002</v>
      </c>
      <c r="BC151" s="266">
        <f t="shared" si="1064"/>
        <v>0.77645039359041923</v>
      </c>
      <c r="BD151" s="74">
        <f t="shared" si="1067"/>
        <v>0</v>
      </c>
      <c r="BE151" s="515">
        <f t="shared" si="1088"/>
        <v>0</v>
      </c>
      <c r="BF151" s="515">
        <f t="shared" si="1089"/>
        <v>0.78328703598058258</v>
      </c>
      <c r="BG151" s="515">
        <f t="shared" si="1090"/>
        <v>1.5656541843948966</v>
      </c>
      <c r="BH151" s="515">
        <f t="shared" si="1091"/>
        <v>2.3471025255533462</v>
      </c>
      <c r="BI151" s="515">
        <f t="shared" si="1092"/>
        <v>2.5671433510460355</v>
      </c>
      <c r="BJ151" s="515">
        <f t="shared" si="1093"/>
        <v>3.5937742768567511</v>
      </c>
      <c r="BK151" s="515">
        <f t="shared" si="1094"/>
        <v>4.6195252503387776</v>
      </c>
      <c r="BL151" s="515">
        <f t="shared" si="1095"/>
        <v>5.6443970257223652</v>
      </c>
      <c r="BM151" s="515">
        <f t="shared" si="1096"/>
        <v>6.6683903565912948</v>
      </c>
      <c r="BN151" s="515">
        <f t="shared" si="1097"/>
        <v>6.8913736307307003</v>
      </c>
      <c r="BO151" s="515">
        <f t="shared" si="1098"/>
        <v>8.3045916261670012</v>
      </c>
      <c r="BP151" s="515">
        <f t="shared" si="1099"/>
        <v>9.716777702588745</v>
      </c>
      <c r="BQ151" s="515">
        <f t="shared" si="1100"/>
        <v>11.127932613493877</v>
      </c>
      <c r="BR151" s="515">
        <f t="shared" si="1101"/>
        <v>12.538057111830144</v>
      </c>
      <c r="BS151" s="515">
        <f t="shared" si="1102"/>
        <v>9.2230227469899049</v>
      </c>
      <c r="BT151" s="515">
        <f t="shared" si="1103"/>
        <v>10.316400963276378</v>
      </c>
      <c r="BU151" s="515">
        <f t="shared" si="1104"/>
        <v>11.407039372158371</v>
      </c>
      <c r="BV151" s="515">
        <f t="shared" si="1105"/>
        <v>12.494944839096073</v>
      </c>
      <c r="BW151" s="516">
        <f t="shared" si="1106"/>
        <v>13.580124212346073</v>
      </c>
      <c r="BX151" s="515">
        <v>0</v>
      </c>
      <c r="BY151" s="515">
        <f t="shared" si="1107"/>
        <v>0</v>
      </c>
      <c r="BZ151" s="515">
        <f t="shared" si="1108"/>
        <v>0.73068094426809505</v>
      </c>
      <c r="CA151" s="515">
        <f t="shared" si="1109"/>
        <v>1.4605037812464401</v>
      </c>
      <c r="CB151" s="515">
        <f t="shared" si="1110"/>
        <v>2.1894695186910558</v>
      </c>
      <c r="CC151" s="515">
        <f t="shared" si="1111"/>
        <v>2.5291556939874069</v>
      </c>
      <c r="CD151" s="515">
        <f t="shared" si="1112"/>
        <v>3.5411730226788682</v>
      </c>
      <c r="CE151" s="515">
        <f t="shared" si="1113"/>
        <v>4.5525156219380083</v>
      </c>
      <c r="CF151" s="515">
        <f t="shared" si="1114"/>
        <v>5.5631839416185951</v>
      </c>
      <c r="CG151" s="515">
        <f t="shared" si="1115"/>
        <v>6.5731784312744681</v>
      </c>
      <c r="CH151" s="515">
        <f t="shared" si="1116"/>
        <v>6.1120215720263262</v>
      </c>
      <c r="CI151" s="515">
        <f t="shared" si="1117"/>
        <v>7.3665451086663429</v>
      </c>
      <c r="CJ151" s="515">
        <f t="shared" si="1118"/>
        <v>8.6205109749870346</v>
      </c>
      <c r="CK151" s="515">
        <f t="shared" si="1119"/>
        <v>9.8739194188882404</v>
      </c>
      <c r="CL151" s="515">
        <f t="shared" si="1120"/>
        <v>11.126770688159603</v>
      </c>
      <c r="CM151" s="515">
        <f t="shared" si="1121"/>
        <v>9.9430219069494967</v>
      </c>
      <c r="CN151" s="515">
        <f t="shared" si="1122"/>
        <v>10.710289293372826</v>
      </c>
      <c r="CO151" s="515">
        <f t="shared" si="1123"/>
        <v>11.476874688373645</v>
      </c>
      <c r="CP151" s="515">
        <f t="shared" si="1124"/>
        <v>12.242778698145187</v>
      </c>
      <c r="CQ151" s="516">
        <f t="shared" si="1125"/>
        <v>13.008001928341873</v>
      </c>
      <c r="CR151" s="515">
        <f t="shared" si="1126"/>
        <v>0</v>
      </c>
      <c r="CS151" s="515">
        <f t="shared" si="1127"/>
        <v>0.39187362499999995</v>
      </c>
      <c r="CT151" s="515">
        <f t="shared" si="1128"/>
        <v>1.1751606609805825</v>
      </c>
      <c r="CU151" s="515">
        <f t="shared" si="1129"/>
        <v>1.9575278093948965</v>
      </c>
      <c r="CV151" s="515">
        <f t="shared" si="1130"/>
        <v>2.7389761505533463</v>
      </c>
      <c r="CW151" s="515">
        <f t="shared" si="1131"/>
        <v>3.0817795510460355</v>
      </c>
      <c r="CX151" s="515">
        <f t="shared" si="1132"/>
        <v>4.1084104768567515</v>
      </c>
      <c r="CY151" s="515">
        <f t="shared" si="1133"/>
        <v>5.1341614503387776</v>
      </c>
      <c r="CZ151" s="515">
        <f t="shared" si="1134"/>
        <v>6.1590332257223652</v>
      </c>
      <c r="DA151" s="515">
        <f t="shared" si="1135"/>
        <v>7.1830265565912947</v>
      </c>
      <c r="DB151" s="515">
        <f t="shared" si="1136"/>
        <v>7.6007576307307003</v>
      </c>
      <c r="DC151" s="515">
        <f t="shared" si="1137"/>
        <v>9.0139756261670012</v>
      </c>
      <c r="DD151" s="515">
        <f t="shared" si="1138"/>
        <v>10.426161702588745</v>
      </c>
      <c r="DE151" s="515">
        <f t="shared" si="1139"/>
        <v>11.837316613493877</v>
      </c>
      <c r="DF151" s="515">
        <f t="shared" si="1140"/>
        <v>13.247441111830144</v>
      </c>
      <c r="DG151" s="515">
        <f t="shared" si="1141"/>
        <v>9.7819677732300363</v>
      </c>
      <c r="DH151" s="515">
        <f t="shared" si="1142"/>
        <v>10.875345989516509</v>
      </c>
      <c r="DI151" s="515">
        <f t="shared" si="1143"/>
        <v>11.965984398398502</v>
      </c>
      <c r="DJ151" s="515">
        <f t="shared" si="1144"/>
        <v>13.053889865336204</v>
      </c>
      <c r="DK151" s="516">
        <f t="shared" si="1145"/>
        <v>14.139069238586204</v>
      </c>
      <c r="DL151" s="515">
        <f t="shared" si="1146"/>
        <v>0</v>
      </c>
      <c r="DM151" s="515">
        <f t="shared" si="1147"/>
        <v>0.36555512499999998</v>
      </c>
      <c r="DN151" s="515">
        <f t="shared" si="1148"/>
        <v>1.096236069268095</v>
      </c>
      <c r="DO151" s="515">
        <f t="shared" si="1149"/>
        <v>1.8260589062464401</v>
      </c>
      <c r="DP151" s="515">
        <f t="shared" si="1150"/>
        <v>2.5550246436910555</v>
      </c>
      <c r="DQ151" s="515">
        <f t="shared" si="1151"/>
        <v>3.0361764939874067</v>
      </c>
      <c r="DR151" s="515">
        <f t="shared" si="1152"/>
        <v>4.0481938226788685</v>
      </c>
      <c r="DS151" s="515">
        <f t="shared" si="1153"/>
        <v>5.0595364219380086</v>
      </c>
      <c r="DT151" s="515">
        <f t="shared" si="1154"/>
        <v>6.0702047416185954</v>
      </c>
      <c r="DU151" s="515">
        <f t="shared" si="1155"/>
        <v>7.0801992312744684</v>
      </c>
      <c r="DV151" s="515">
        <f t="shared" si="1156"/>
        <v>6.740781572026326</v>
      </c>
      <c r="DW151" s="515">
        <f t="shared" si="1157"/>
        <v>7.9953051086663427</v>
      </c>
      <c r="DX151" s="515">
        <f t="shared" si="1158"/>
        <v>9.2492709749870343</v>
      </c>
      <c r="DY151" s="515">
        <f t="shared" si="1159"/>
        <v>10.50267941888824</v>
      </c>
      <c r="DZ151" s="515">
        <f t="shared" si="1160"/>
        <v>11.755530688159602</v>
      </c>
      <c r="EA151" s="515">
        <f t="shared" si="1161"/>
        <v>10.331247103744706</v>
      </c>
      <c r="EB151" s="515">
        <f t="shared" si="1162"/>
        <v>11.098514490168036</v>
      </c>
      <c r="EC151" s="515">
        <f t="shared" si="1163"/>
        <v>11.865099885168854</v>
      </c>
      <c r="ED151" s="515">
        <f t="shared" si="1164"/>
        <v>12.631003894940397</v>
      </c>
      <c r="EE151" s="516">
        <f t="shared" si="1165"/>
        <v>13.396227125137083</v>
      </c>
      <c r="EF151" s="276">
        <f t="shared" si="1166"/>
        <v>0</v>
      </c>
      <c r="EG151" s="276">
        <f t="shared" si="1167"/>
        <v>4.6021401941729337E-4</v>
      </c>
      <c r="EH151" s="276">
        <f t="shared" si="1168"/>
        <v>1.3801015856858372E-3</v>
      </c>
      <c r="EI151" s="276">
        <f t="shared" si="1169"/>
        <v>2.2989088415500143E-3</v>
      </c>
      <c r="EJ151" s="276">
        <f t="shared" si="1170"/>
        <v>3.2166370557198416E-3</v>
      </c>
      <c r="EK151" s="276">
        <f t="shared" si="1171"/>
        <v>2.641474189284536E-3</v>
      </c>
      <c r="EL151" s="276">
        <f t="shared" si="1172"/>
        <v>3.5214265179739235E-3</v>
      </c>
      <c r="EM151" s="276">
        <f t="shared" si="1173"/>
        <v>4.4006246164124008E-3</v>
      </c>
      <c r="EN151" s="276">
        <f t="shared" si="1174"/>
        <v>5.2790691310705242E-3</v>
      </c>
      <c r="EO151" s="276">
        <f t="shared" si="1175"/>
        <v>6.1567607078647441E-3</v>
      </c>
      <c r="EP151" s="276">
        <f t="shared" si="1176"/>
        <v>5.5500045637007058E-3</v>
      </c>
      <c r="EQ151" s="276">
        <f t="shared" si="1177"/>
        <v>6.5819235782557601E-3</v>
      </c>
      <c r="ER151" s="276">
        <f t="shared" si="1178"/>
        <v>7.6130890948677933E-3</v>
      </c>
      <c r="ES151" s="276">
        <f t="shared" si="1179"/>
        <v>8.6435016637341974E-3</v>
      </c>
      <c r="ET151" s="276">
        <f t="shared" si="1180"/>
        <v>9.6731618346506155E-3</v>
      </c>
      <c r="EU151" s="276">
        <f t="shared" si="1181"/>
        <v>2.4511836193789997E-2</v>
      </c>
      <c r="EV151" s="276">
        <f t="shared" si="1182"/>
        <v>2.7251643598269169E-2</v>
      </c>
      <c r="EW151" s="276">
        <f t="shared" si="1183"/>
        <v>2.9984585542560987E-2</v>
      </c>
      <c r="EX151" s="276">
        <f t="shared" si="1184"/>
        <v>3.2710679230262864E-2</v>
      </c>
      <c r="EY151" s="277">
        <f t="shared" si="1185"/>
        <v>3.5429941821863119E-2</v>
      </c>
      <c r="EZ151" s="276">
        <f t="shared" si="1186"/>
        <v>0</v>
      </c>
      <c r="FA151" s="276">
        <f t="shared" si="1187"/>
        <v>4.2930573190487394E-4</v>
      </c>
      <c r="FB151" s="276">
        <f t="shared" si="1188"/>
        <v>1.2874130216548371E-3</v>
      </c>
      <c r="FC151" s="276">
        <f t="shared" si="1189"/>
        <v>2.1445125553842025E-3</v>
      </c>
      <c r="FD151" s="276">
        <f t="shared" si="1190"/>
        <v>3.0006055165955571E-3</v>
      </c>
      <c r="FE151" s="276">
        <f t="shared" si="1191"/>
        <v>2.0242713085386458E-3</v>
      </c>
      <c r="FF151" s="276">
        <f t="shared" si="1192"/>
        <v>2.6990007408595018E-3</v>
      </c>
      <c r="FG151" s="276">
        <f t="shared" si="1193"/>
        <v>3.37328031941409E-3</v>
      </c>
      <c r="FH151" s="276">
        <f t="shared" si="1194"/>
        <v>4.0471103441276869E-3</v>
      </c>
      <c r="FI151" s="276">
        <f t="shared" si="1195"/>
        <v>4.7204911147256017E-3</v>
      </c>
      <c r="FJ151" s="276">
        <f t="shared" si="1196"/>
        <v>2.9964633599833513E-3</v>
      </c>
      <c r="FK151" s="276">
        <f t="shared" si="1197"/>
        <v>3.5541336793093225E-3</v>
      </c>
      <c r="FL151" s="276">
        <f t="shared" si="1198"/>
        <v>4.1115560987944584E-3</v>
      </c>
      <c r="FM151" s="276">
        <f t="shared" si="1199"/>
        <v>4.6687307286370763E-3</v>
      </c>
      <c r="FN151" s="276">
        <f t="shared" si="1200"/>
        <v>5.2256576789865084E-3</v>
      </c>
      <c r="FO151" s="276">
        <f t="shared" si="1201"/>
        <v>9.183007167090005E-3</v>
      </c>
      <c r="FP151" s="276">
        <f t="shared" si="1202"/>
        <v>9.8649985896014248E-3</v>
      </c>
      <c r="FQ151" s="276">
        <f t="shared" si="1203"/>
        <v>1.0546383818876163E-2</v>
      </c>
      <c r="FR151" s="276">
        <f t="shared" si="1204"/>
        <v>1.1227163393733657E-2</v>
      </c>
      <c r="FS151" s="277">
        <f t="shared" si="1205"/>
        <v>1.1907337852514424E-2</v>
      </c>
      <c r="FT151" s="74">
        <f>SUM($EF151:EF151)</f>
        <v>0</v>
      </c>
      <c r="FU151" s="276">
        <f>SUM($EF151:EG151)</f>
        <v>4.6021401941729337E-4</v>
      </c>
      <c r="FV151" s="276">
        <f>SUM($EF151:EH151)</f>
        <v>1.8403156051031305E-3</v>
      </c>
      <c r="FW151" s="276">
        <f>SUM($EF151:EI151)</f>
        <v>4.1392244466531445E-3</v>
      </c>
      <c r="FX151" s="276">
        <f>SUM($EF151:EJ151)</f>
        <v>7.3558615023729861E-3</v>
      </c>
      <c r="FY151" s="276">
        <f>SUM($EF151:EK151)</f>
        <v>9.9973356916575225E-3</v>
      </c>
      <c r="FZ151" s="276">
        <f>SUM($EF151:EL151)</f>
        <v>1.3518762209631446E-2</v>
      </c>
      <c r="GA151" s="276">
        <f>SUM($EF151:EM151)</f>
        <v>1.7919386826043847E-2</v>
      </c>
      <c r="GB151" s="276">
        <f>SUM($EF151:EN151)</f>
        <v>2.319845595711437E-2</v>
      </c>
      <c r="GC151" s="276">
        <f>SUM($EF151:EO151)</f>
        <v>2.9355216664979113E-2</v>
      </c>
      <c r="GD151" s="276">
        <f>SUM($EF151:EP151)</f>
        <v>3.4905221228679818E-2</v>
      </c>
      <c r="GE151" s="276">
        <f>SUM($EF151:EQ151)</f>
        <v>4.1487144806935577E-2</v>
      </c>
      <c r="GF151" s="276">
        <f>SUM($EF151:ER151)</f>
        <v>4.9100233901803368E-2</v>
      </c>
      <c r="GG151" s="276">
        <f>SUM($EF151:ES151)</f>
        <v>5.7743735565537566E-2</v>
      </c>
      <c r="GH151" s="276">
        <f>SUM($EF151:ET151)</f>
        <v>6.7416897400188178E-2</v>
      </c>
      <c r="GI151" s="276">
        <f>SUM($EF151:EU151)</f>
        <v>9.1928733593978171E-2</v>
      </c>
      <c r="GJ151" s="276">
        <f>SUM($EF151:EV151)</f>
        <v>0.11918037719224733</v>
      </c>
      <c r="GK151" s="276">
        <f>SUM($EF151:EW151)</f>
        <v>0.14916496273480831</v>
      </c>
      <c r="GL151" s="276">
        <f>SUM($EF151:EX151)</f>
        <v>0.18187564196507117</v>
      </c>
      <c r="GM151" s="276">
        <f>SUM($EF151:EY151)</f>
        <v>0.21730558378693429</v>
      </c>
      <c r="GN151" s="74">
        <f>SUM($EZ151:EZ151)</f>
        <v>0</v>
      </c>
      <c r="GO151" s="276">
        <f>SUM($EZ151:FA151)</f>
        <v>4.2930573190487394E-4</v>
      </c>
      <c r="GP151" s="276">
        <f>SUM($EZ151:FB151)</f>
        <v>1.716718753559711E-3</v>
      </c>
      <c r="GQ151" s="276">
        <f>SUM($EZ151:FC151)</f>
        <v>3.8612313089439135E-3</v>
      </c>
      <c r="GR151" s="276">
        <f>SUM($EZ151:FD151)</f>
        <v>6.8618368255394706E-3</v>
      </c>
      <c r="GS151" s="276">
        <f>SUM($EZ151:FE151)</f>
        <v>8.8861081340781169E-3</v>
      </c>
      <c r="GT151" s="276">
        <f>SUM($EZ151:FF151)</f>
        <v>1.1585108874937619E-2</v>
      </c>
      <c r="GU151" s="276">
        <f>SUM($EZ151:FG151)</f>
        <v>1.4958389194351709E-2</v>
      </c>
      <c r="GV151" s="276">
        <f>SUM($EZ151:FH151)</f>
        <v>1.9005499538479395E-2</v>
      </c>
      <c r="GW151" s="276">
        <f>SUM($EZ151:FI151)</f>
        <v>2.3725990653204996E-2</v>
      </c>
      <c r="GX151" s="276">
        <f>SUM($EZ151:FJ151)</f>
        <v>2.6722454013188346E-2</v>
      </c>
      <c r="GY151" s="276">
        <f>SUM($EZ151:FK151)</f>
        <v>3.0276587692497667E-2</v>
      </c>
      <c r="GZ151" s="276">
        <f>SUM($EZ151:FL151)</f>
        <v>3.4388143791292125E-2</v>
      </c>
      <c r="HA151" s="276">
        <f>SUM($EZ151:FM151)</f>
        <v>3.9056874519929202E-2</v>
      </c>
      <c r="HB151" s="276">
        <f>SUM($EZ151:FN151)</f>
        <v>4.428253219891571E-2</v>
      </c>
      <c r="HC151" s="276">
        <f>SUM($EZ151:FO151)</f>
        <v>5.3465539366005718E-2</v>
      </c>
      <c r="HD151" s="276">
        <f>SUM($EZ151:FP151)</f>
        <v>6.3330537955607141E-2</v>
      </c>
      <c r="HE151" s="276">
        <f>SUM($EZ151:FQ151)</f>
        <v>7.3876921774483309E-2</v>
      </c>
      <c r="HF151" s="276">
        <f>SUM($EZ151:FR151)</f>
        <v>8.5104085168216964E-2</v>
      </c>
      <c r="HG151" s="277">
        <f>SUM($EZ151:FS151)</f>
        <v>9.7011423020731388E-2</v>
      </c>
      <c r="HH151" s="74">
        <f t="shared" si="1247"/>
        <v>0</v>
      </c>
      <c r="HI151" s="276">
        <f t="shared" si="1206"/>
        <v>0.78328703598058258</v>
      </c>
      <c r="HJ151" s="276">
        <f t="shared" si="1207"/>
        <v>1.5656541843948966</v>
      </c>
      <c r="HK151" s="276">
        <f t="shared" si="1208"/>
        <v>2.3471025255533462</v>
      </c>
      <c r="HL151" s="276">
        <f t="shared" si="1209"/>
        <v>3.1276331384976261</v>
      </c>
      <c r="HM151" s="276">
        <f t="shared" si="1210"/>
        <v>3.5937742768567511</v>
      </c>
      <c r="HN151" s="276">
        <f t="shared" si="1211"/>
        <v>4.6195252503387776</v>
      </c>
      <c r="HO151" s="276">
        <f t="shared" si="1212"/>
        <v>5.6443970257223652</v>
      </c>
      <c r="HP151" s="276">
        <f t="shared" si="1213"/>
        <v>6.6683903565912948</v>
      </c>
      <c r="HQ151" s="276">
        <f t="shared" si="1214"/>
        <v>7.6915059958834302</v>
      </c>
      <c r="HR151" s="276">
        <f t="shared" si="1215"/>
        <v>8.3045916261670012</v>
      </c>
      <c r="HS151" s="276">
        <f t="shared" si="1216"/>
        <v>9.716777702588745</v>
      </c>
      <c r="HT151" s="276">
        <f t="shared" si="1217"/>
        <v>11.127932613493877</v>
      </c>
      <c r="HU151" s="276">
        <f t="shared" si="1218"/>
        <v>12.538057111830144</v>
      </c>
      <c r="HV151" s="276">
        <f t="shared" si="1219"/>
        <v>13.947151949995494</v>
      </c>
      <c r="HW151" s="276">
        <f t="shared" si="1220"/>
        <v>10.316400963276378</v>
      </c>
      <c r="HX151" s="276">
        <f t="shared" si="1221"/>
        <v>11.407039372158371</v>
      </c>
      <c r="HY151" s="276">
        <f t="shared" si="1222"/>
        <v>12.494944839096073</v>
      </c>
      <c r="HZ151" s="276">
        <f t="shared" si="1223"/>
        <v>13.580124212346073</v>
      </c>
      <c r="IA151" s="277">
        <f t="shared" si="1224"/>
        <v>14.662584323004472</v>
      </c>
      <c r="IB151" s="276">
        <f t="shared" si="1225"/>
        <v>0</v>
      </c>
      <c r="IC151" s="276">
        <f t="shared" si="1226"/>
        <v>0.73068094426809505</v>
      </c>
      <c r="ID151" s="276">
        <f t="shared" si="1227"/>
        <v>1.4605037812464401</v>
      </c>
      <c r="IE151" s="276">
        <f t="shared" si="1228"/>
        <v>2.1894695186910558</v>
      </c>
      <c r="IF151" s="276">
        <f t="shared" si="1229"/>
        <v>2.9175791631744601</v>
      </c>
      <c r="IG151" s="276">
        <f t="shared" si="1230"/>
        <v>3.5411730226788682</v>
      </c>
      <c r="IH151" s="276">
        <f t="shared" si="1231"/>
        <v>4.5525156219380083</v>
      </c>
      <c r="II151" s="276">
        <f t="shared" si="1232"/>
        <v>5.5631839416185951</v>
      </c>
      <c r="IJ151" s="276">
        <f t="shared" si="1233"/>
        <v>6.5731784312744681</v>
      </c>
      <c r="IK151" s="276">
        <f t="shared" si="1234"/>
        <v>7.5824995401597421</v>
      </c>
      <c r="IL151" s="276">
        <f t="shared" si="1235"/>
        <v>7.3665451086663429</v>
      </c>
      <c r="IM151" s="276">
        <f t="shared" si="1236"/>
        <v>8.6205109749870346</v>
      </c>
      <c r="IN151" s="276">
        <f t="shared" si="1237"/>
        <v>9.8739194188882404</v>
      </c>
      <c r="IO151" s="276">
        <f t="shared" si="1238"/>
        <v>11.126770688159603</v>
      </c>
      <c r="IP151" s="276">
        <f t="shared" si="1239"/>
        <v>12.379065030480616</v>
      </c>
      <c r="IQ151" s="276">
        <f t="shared" si="1240"/>
        <v>10.710289293372826</v>
      </c>
      <c r="IR151" s="276">
        <f t="shared" si="1241"/>
        <v>11.476874688373645</v>
      </c>
      <c r="IS151" s="276">
        <f t="shared" si="1242"/>
        <v>12.242778698145187</v>
      </c>
      <c r="IT151" s="276">
        <f t="shared" si="1243"/>
        <v>13.008001928341873</v>
      </c>
      <c r="IU151" s="277">
        <f t="shared" si="1244"/>
        <v>13.772544984079778</v>
      </c>
      <c r="IV151" s="74">
        <f t="shared" si="1068"/>
        <v>2.5958044540924803</v>
      </c>
      <c r="IW151" s="275">
        <f t="shared" si="1069"/>
        <v>12.961402659924076</v>
      </c>
      <c r="IX151" s="275">
        <f t="shared" si="1070"/>
        <v>29.381334704161844</v>
      </c>
      <c r="IY151" s="275">
        <f t="shared" si="1071"/>
        <v>50.94078321384945</v>
      </c>
      <c r="IZ151" s="275">
        <f t="shared" si="1072"/>
        <v>14.979513939392801</v>
      </c>
      <c r="JA151" s="275">
        <f t="shared" si="1073"/>
        <v>23.969831258006963</v>
      </c>
      <c r="JB151" s="74">
        <f t="shared" si="1074"/>
        <v>2.5958044540924803</v>
      </c>
      <c r="JC151" s="275">
        <f t="shared" si="1075"/>
        <v>12.966585286031094</v>
      </c>
      <c r="JD151" s="275">
        <f t="shared" si="1076"/>
        <v>29.412360513998788</v>
      </c>
      <c r="JE151" s="275">
        <f t="shared" si="1077"/>
        <v>46.964309348193105</v>
      </c>
      <c r="JF151" s="275">
        <f t="shared" si="1078"/>
        <v>14.991583418040788</v>
      </c>
      <c r="JG151" s="275">
        <f t="shared" si="1079"/>
        <v>22.984764900578867</v>
      </c>
      <c r="JH151" s="524">
        <f t="shared" si="1443"/>
        <v>84.021893742594443</v>
      </c>
      <c r="JI151" s="525">
        <f t="shared" si="1444"/>
        <v>143.76320666446853</v>
      </c>
      <c r="JJ151" s="524">
        <f t="shared" si="1445"/>
        <v>77.358611952331017</v>
      </c>
      <c r="JK151" s="525">
        <f t="shared" si="1446"/>
        <v>136.6543400060792</v>
      </c>
      <c r="JL151" s="524">
        <f t="shared" si="1447"/>
        <v>161.38050569492546</v>
      </c>
      <c r="JM151" s="525">
        <f t="shared" si="1448"/>
        <v>280.41754667054772</v>
      </c>
      <c r="JN151" s="7">
        <f t="shared" si="1245"/>
        <v>0.11169942959910389</v>
      </c>
      <c r="JO151" s="7">
        <f t="shared" si="1246"/>
        <v>0.31431700680766567</v>
      </c>
    </row>
    <row r="152" spans="1:275" s="3" customFormat="1" ht="13.5" customHeight="1" x14ac:dyDescent="0.2">
      <c r="A152" s="3" t="str">
        <f>'2021 estimates'!B152</f>
        <v>Pakistan</v>
      </c>
      <c r="B152" s="3" t="str">
        <f>VLOOKUP(A152,'2021 estimates'!$B$4:$C$218,2)</f>
        <v>MENA</v>
      </c>
      <c r="C152" s="371" t="str">
        <f>VLOOKUP(A152,'2021 estimates'!$B$4:$F$218,4,FALSE)</f>
        <v>South Asia</v>
      </c>
      <c r="D152" s="695">
        <f>'2021 estimates'!Q152</f>
        <v>55.663825037745802</v>
      </c>
      <c r="E152" s="4">
        <f>'2021 estimates'!R152</f>
        <v>67.113836044879449</v>
      </c>
      <c r="F152" s="47">
        <f>1000*'2021 estimates'!G152/5</f>
        <v>2934873</v>
      </c>
      <c r="G152" s="47">
        <f t="shared" si="1086"/>
        <v>2934873</v>
      </c>
      <c r="H152" s="47">
        <f>1000*'2021 estimates'!H152/5</f>
        <v>2690178.2</v>
      </c>
      <c r="I152" s="47">
        <f>1000*'2021 estimates'!I152/5</f>
        <v>2463318.7999999998</v>
      </c>
      <c r="J152" s="47">
        <f>1000*'2021 estimates'!J152/5</f>
        <v>2308269.4</v>
      </c>
      <c r="K152" s="47">
        <f>1000*'2021 estimates'!K152/5</f>
        <v>2722838.8</v>
      </c>
      <c r="L152" s="73">
        <f t="shared" si="1087"/>
        <v>2722838.8</v>
      </c>
      <c r="M152" s="47">
        <f>1000*'2021 estimates'!L152/5</f>
        <v>2495110.6</v>
      </c>
      <c r="N152" s="47">
        <f>1000*'2021 estimates'!M152/5</f>
        <v>2291143.4</v>
      </c>
      <c r="O152" s="47">
        <f>1000*'2021 estimates'!N152/5</f>
        <v>2125906.2000000002</v>
      </c>
      <c r="P152" s="22">
        <v>0</v>
      </c>
      <c r="Q152" s="124">
        <f>IF('2021 estimates'!AD152&lt;&gt;"",'2021 estimates'!AD152*5/4,IF('2021 estimates'!AL152&lt;&gt;"",'2021 estimates'!AL152*15/14,'2021 estimates'!AN152*15/14))/100000</f>
        <v>1.0714285714285714E-5</v>
      </c>
      <c r="R152" s="124">
        <f>IF('2021 estimates'!AE152&lt;&gt;"",'2021 estimates'!AE152,IF('2021 estimates'!AL152&lt;&gt;"",'2021 estimates'!AL152*15/14,'2021 estimates'!AN152*15/14))/100000</f>
        <v>1.0714285714285714E-5</v>
      </c>
      <c r="S152" s="124">
        <f>IF('2021 estimates'!AF152&lt;&gt;"",'2021 estimates'!AF152,IF('2021 estimates'!AL152&lt;&gt;"",'2021 estimates'!AL152*15/14,'2021 estimates'!AN152*15/14))/100000</f>
        <v>1.0714285714285714E-5</v>
      </c>
      <c r="T152" s="124">
        <f>IF('2021 estimates'!AG152&lt;&gt;"",'2021 estimates'!AG152,'2021 estimates'!$AP152)/100000</f>
        <v>1.2E-5</v>
      </c>
      <c r="U152" s="22">
        <v>0</v>
      </c>
      <c r="V152" s="124">
        <f>IF('2021 estimates'!AH152&lt;&gt;"",'2021 estimates'!AH152*5/4,IF('2021 estimates'!AM152&lt;&gt;"",'2021 estimates'!AM152*15/14,'2021 estimates'!AN152*15/14))/100000</f>
        <v>1.0714285714285714E-5</v>
      </c>
      <c r="W152" s="124">
        <f>IF('2021 estimates'!AI152&lt;&gt;"",'2021 estimates'!AI152,IF('2021 estimates'!AM152&lt;&gt;"",'2021 estimates'!AM152*15/14,'2021 estimates'!AN152*15/14))/100000</f>
        <v>1.0714285714285714E-5</v>
      </c>
      <c r="X152" s="124">
        <f>IF('2021 estimates'!AJ152&lt;&gt;"",'2021 estimates'!AJ152,IF('2021 estimates'!AM152&lt;&gt;"",'2021 estimates'!AM152*15/14,'2021 estimates'!AN152*15/14))/100000</f>
        <v>1.0714285714285714E-5</v>
      </c>
      <c r="Y152" s="124">
        <f>IF('2021 estimates'!AK152&lt;&gt;"",'2021 estimates'!AK152,'2021 estimates'!$AQ152)/100000</f>
        <v>1.2E-5</v>
      </c>
      <c r="Z152" s="81">
        <f>VLOOKUP($A152,'Mortality-WHO Global Health Obs'!$B$3:$Q$218,7,FALSE)</f>
        <v>7.0239999999999997E-2</v>
      </c>
      <c r="AA152" s="82">
        <f>VLOOKUP($A152,'Mortality-WHO Global Health Obs'!$B$3:$Q$218,9,FALSE)</f>
        <v>3.5500000000000002E-3</v>
      </c>
      <c r="AB152" s="82">
        <f>VLOOKUP($A152,'Mortality-WHO Global Health Obs'!$B$3:$Q$218,11,FALSE)</f>
        <v>1.2099999999999999E-3</v>
      </c>
      <c r="AC152" s="82">
        <f>VLOOKUP($A152,'Mortality-WHO Global Health Obs'!$B$3:$Q$218,13,FALSE)</f>
        <v>1.17E-3</v>
      </c>
      <c r="AD152" s="82">
        <f>VLOOKUP($A152,'Mortality-WHO Global Health Obs'!$B$3:$Q$218,15,FALSE)</f>
        <v>1.09E-3</v>
      </c>
      <c r="AE152" s="81">
        <f>VLOOKUP($A152,'Mortality-WHO Global Health Obs'!$B$3:$Q$218,8,FALSE)</f>
        <v>6.5689999999999998E-2</v>
      </c>
      <c r="AF152" s="82">
        <f>VLOOKUP($A152,'Mortality-WHO Global Health Obs'!$B$3:$Q$218,10,FALSE)</f>
        <v>4.3200000000000001E-3</v>
      </c>
      <c r="AG152" s="82">
        <f>VLOOKUP($A152,'Mortality-WHO Global Health Obs'!$B$3:$Q$218,12,FALSE)</f>
        <v>1.24E-3</v>
      </c>
      <c r="AH152" s="82">
        <f>VLOOKUP($A152,'Mortality-WHO Global Health Obs'!$B$3:$Q$218,14,FALSE)</f>
        <v>9.2000000000000003E-4</v>
      </c>
      <c r="AI152" s="82">
        <f>VLOOKUP($A152,'Mortality-WHO Global Health Obs'!$B$3:$Q$218,16,FALSE)</f>
        <v>8.8999999999999995E-4</v>
      </c>
      <c r="AJ152" s="81">
        <f t="shared" si="849"/>
        <v>4.7140758437923322</v>
      </c>
      <c r="AK152" s="82">
        <f t="shared" si="849"/>
        <v>0.23825411795932205</v>
      </c>
      <c r="AL152" s="82">
        <f t="shared" si="849"/>
        <v>8.1207741614304121E-2</v>
      </c>
      <c r="AM152" s="82">
        <f t="shared" si="849"/>
        <v>7.8523188172508959E-2</v>
      </c>
      <c r="AN152" s="82">
        <f t="shared" si="849"/>
        <v>7.3154081288918607E-2</v>
      </c>
      <c r="AO152" s="81">
        <f t="shared" si="848"/>
        <v>4.4087078897881309</v>
      </c>
      <c r="AP152" s="82">
        <f t="shared" si="848"/>
        <v>0.28993177171387924</v>
      </c>
      <c r="AQ152" s="82">
        <f t="shared" si="848"/>
        <v>8.3221156695650514E-2</v>
      </c>
      <c r="AR152" s="82">
        <f t="shared" si="848"/>
        <v>6.1744729161289091E-2</v>
      </c>
      <c r="AS152" s="82">
        <f t="shared" si="848"/>
        <v>5.9731314079942706E-2</v>
      </c>
      <c r="AT152" s="272">
        <f t="shared" si="1065"/>
        <v>0</v>
      </c>
      <c r="AU152" s="266">
        <f t="shared" si="1057"/>
        <v>31.445067857142856</v>
      </c>
      <c r="AV152" s="266">
        <f t="shared" si="1058"/>
        <v>28.82333785714286</v>
      </c>
      <c r="AW152" s="266">
        <f t="shared" si="1059"/>
        <v>26.392701428571424</v>
      </c>
      <c r="AX152" s="266">
        <f t="shared" si="1060"/>
        <v>27.699232800000001</v>
      </c>
      <c r="AY152" s="272">
        <f t="shared" si="1066"/>
        <v>0</v>
      </c>
      <c r="AZ152" s="266">
        <f t="shared" si="1061"/>
        <v>29.173272857142855</v>
      </c>
      <c r="BA152" s="266">
        <f t="shared" si="1062"/>
        <v>26.733327857142857</v>
      </c>
      <c r="BB152" s="266">
        <f t="shared" si="1063"/>
        <v>24.547964999999998</v>
      </c>
      <c r="BC152" s="266">
        <f t="shared" si="1064"/>
        <v>25.510874400000002</v>
      </c>
      <c r="BD152" s="74">
        <f t="shared" si="1067"/>
        <v>0</v>
      </c>
      <c r="BE152" s="515">
        <f t="shared" si="1088"/>
        <v>0</v>
      </c>
      <c r="BF152" s="515">
        <f t="shared" si="1089"/>
        <v>28.111928714102127</v>
      </c>
      <c r="BG152" s="515">
        <f t="shared" si="1090"/>
        <v>50.264196573978431</v>
      </c>
      <c r="BH152" s="515">
        <f t="shared" si="1091"/>
        <v>67.720237257858699</v>
      </c>
      <c r="BI152" s="515">
        <f t="shared" si="1092"/>
        <v>74.682614675392742</v>
      </c>
      <c r="BJ152" s="515">
        <f t="shared" si="1093"/>
        <v>96.556788479507361</v>
      </c>
      <c r="BK152" s="515">
        <f t="shared" si="1094"/>
        <v>116.7248233918729</v>
      </c>
      <c r="BL152" s="515">
        <f t="shared" si="1095"/>
        <v>135.31979460627755</v>
      </c>
      <c r="BM152" s="515">
        <f t="shared" si="1096"/>
        <v>152.46439773528814</v>
      </c>
      <c r="BN152" s="515">
        <f t="shared" si="1097"/>
        <v>154.08160915308545</v>
      </c>
      <c r="BO152" s="515">
        <f t="shared" si="1098"/>
        <v>167.8415832109132</v>
      </c>
      <c r="BP152" s="515">
        <f t="shared" si="1099"/>
        <v>180.56241259577348</v>
      </c>
      <c r="BQ152" s="515">
        <f t="shared" si="1100"/>
        <v>192.32257286632787</v>
      </c>
      <c r="BR152" s="515">
        <f t="shared" si="1101"/>
        <v>203.19461315591192</v>
      </c>
      <c r="BS152" s="515">
        <f t="shared" si="1102"/>
        <v>199.82322295442333</v>
      </c>
      <c r="BT152" s="515">
        <f t="shared" si="1103"/>
        <v>212.44946233999346</v>
      </c>
      <c r="BU152" s="515">
        <f t="shared" si="1104"/>
        <v>224.18501658428536</v>
      </c>
      <c r="BV152" s="515">
        <f t="shared" si="1105"/>
        <v>235.09271674860463</v>
      </c>
      <c r="BW152" s="516">
        <f t="shared" si="1106"/>
        <v>245.23096164083549</v>
      </c>
      <c r="BX152" s="515">
        <v>0</v>
      </c>
      <c r="BY152" s="515">
        <f t="shared" si="1107"/>
        <v>0</v>
      </c>
      <c r="BZ152" s="515">
        <f t="shared" si="1108"/>
        <v>25.502029754759185</v>
      </c>
      <c r="CA152" s="515">
        <f t="shared" si="1109"/>
        <v>44.585571512480378</v>
      </c>
      <c r="CB152" s="515">
        <f t="shared" si="1110"/>
        <v>58.866064850494979</v>
      </c>
      <c r="CC152" s="515">
        <f t="shared" si="1111"/>
        <v>63.735263255975099</v>
      </c>
      <c r="CD152" s="515">
        <f t="shared" si="1112"/>
        <v>84.311819334507589</v>
      </c>
      <c r="CE152" s="515">
        <f t="shared" si="1113"/>
        <v>103.24528860066928</v>
      </c>
      <c r="CF152" s="515">
        <f t="shared" si="1114"/>
        <v>120.66687543398234</v>
      </c>
      <c r="CG152" s="515">
        <f t="shared" si="1115"/>
        <v>136.6973072330351</v>
      </c>
      <c r="CH152" s="515">
        <f t="shared" si="1116"/>
        <v>139.06731505989461</v>
      </c>
      <c r="CI152" s="515">
        <f t="shared" si="1117"/>
        <v>154.55339329053024</v>
      </c>
      <c r="CJ152" s="515">
        <f t="shared" si="1118"/>
        <v>169.11220916984368</v>
      </c>
      <c r="CK152" s="515">
        <f t="shared" si="1119"/>
        <v>182.79928453205108</v>
      </c>
      <c r="CL152" s="515">
        <f t="shared" si="1120"/>
        <v>195.66681672173482</v>
      </c>
      <c r="CM152" s="515">
        <f t="shared" si="1121"/>
        <v>192.77995242133412</v>
      </c>
      <c r="CN152" s="515">
        <f t="shared" si="1122"/>
        <v>206.373392972159</v>
      </c>
      <c r="CO152" s="515">
        <f t="shared" si="1123"/>
        <v>219.17865330328738</v>
      </c>
      <c r="CP152" s="515">
        <f t="shared" si="1124"/>
        <v>231.24143399040486</v>
      </c>
      <c r="CQ152" s="516">
        <f t="shared" si="1125"/>
        <v>242.60478578043225</v>
      </c>
      <c r="CR152" s="515">
        <f t="shared" si="1126"/>
        <v>0</v>
      </c>
      <c r="CS152" s="515">
        <f t="shared" si="1127"/>
        <v>15.722533928571428</v>
      </c>
      <c r="CT152" s="515">
        <f t="shared" si="1128"/>
        <v>43.834462642673557</v>
      </c>
      <c r="CU152" s="515">
        <f t="shared" si="1129"/>
        <v>65.986730502549861</v>
      </c>
      <c r="CV152" s="515">
        <f t="shared" si="1130"/>
        <v>83.442771186430122</v>
      </c>
      <c r="CW152" s="515">
        <f t="shared" si="1131"/>
        <v>89.094283603964172</v>
      </c>
      <c r="CX152" s="515">
        <f t="shared" si="1132"/>
        <v>110.96845740807879</v>
      </c>
      <c r="CY152" s="515">
        <f t="shared" si="1133"/>
        <v>131.13649232044435</v>
      </c>
      <c r="CZ152" s="515">
        <f t="shared" si="1134"/>
        <v>149.73146353484898</v>
      </c>
      <c r="DA152" s="515">
        <f t="shared" si="1135"/>
        <v>166.87606666385958</v>
      </c>
      <c r="DB152" s="515">
        <f t="shared" si="1136"/>
        <v>167.27795986737115</v>
      </c>
      <c r="DC152" s="515">
        <f t="shared" si="1137"/>
        <v>181.0379339251989</v>
      </c>
      <c r="DD152" s="515">
        <f t="shared" si="1138"/>
        <v>193.75876331005918</v>
      </c>
      <c r="DE152" s="515">
        <f t="shared" si="1139"/>
        <v>205.51892358061357</v>
      </c>
      <c r="DF152" s="515">
        <f t="shared" si="1140"/>
        <v>216.39096387019762</v>
      </c>
      <c r="DG152" s="515">
        <f t="shared" si="1141"/>
        <v>213.67283935442333</v>
      </c>
      <c r="DH152" s="515">
        <f t="shared" si="1142"/>
        <v>226.29907873999346</v>
      </c>
      <c r="DI152" s="515">
        <f t="shared" si="1143"/>
        <v>238.03463298428537</v>
      </c>
      <c r="DJ152" s="515">
        <f t="shared" si="1144"/>
        <v>248.94233314860463</v>
      </c>
      <c r="DK152" s="516">
        <f t="shared" si="1145"/>
        <v>259.08057804083546</v>
      </c>
      <c r="DL152" s="515">
        <f t="shared" si="1146"/>
        <v>0</v>
      </c>
      <c r="DM152" s="515">
        <f t="shared" si="1147"/>
        <v>14.586636428571428</v>
      </c>
      <c r="DN152" s="515">
        <f t="shared" si="1148"/>
        <v>40.088666183330616</v>
      </c>
      <c r="DO152" s="515">
        <f t="shared" si="1149"/>
        <v>59.172207941051809</v>
      </c>
      <c r="DP152" s="515">
        <f t="shared" si="1150"/>
        <v>73.452701279066403</v>
      </c>
      <c r="DQ152" s="515">
        <f t="shared" si="1151"/>
        <v>77.101927184546525</v>
      </c>
      <c r="DR152" s="515">
        <f t="shared" si="1152"/>
        <v>97.678483263079016</v>
      </c>
      <c r="DS152" s="515">
        <f t="shared" si="1153"/>
        <v>116.61195252924071</v>
      </c>
      <c r="DT152" s="515">
        <f t="shared" si="1154"/>
        <v>134.03353936255377</v>
      </c>
      <c r="DU152" s="515">
        <f t="shared" si="1155"/>
        <v>150.06397116160653</v>
      </c>
      <c r="DV152" s="515">
        <f t="shared" si="1156"/>
        <v>151.3412975598946</v>
      </c>
      <c r="DW152" s="515">
        <f t="shared" si="1157"/>
        <v>166.82737579053023</v>
      </c>
      <c r="DX152" s="515">
        <f t="shared" si="1158"/>
        <v>181.38619166984367</v>
      </c>
      <c r="DY152" s="515">
        <f t="shared" si="1159"/>
        <v>195.07326703205106</v>
      </c>
      <c r="DZ152" s="515">
        <f t="shared" si="1160"/>
        <v>207.94079922173481</v>
      </c>
      <c r="EA152" s="515">
        <f t="shared" si="1161"/>
        <v>205.5353896213341</v>
      </c>
      <c r="EB152" s="515">
        <f t="shared" si="1162"/>
        <v>219.12883017215898</v>
      </c>
      <c r="EC152" s="515">
        <f t="shared" si="1163"/>
        <v>231.93409050328736</v>
      </c>
      <c r="ED152" s="515">
        <f t="shared" si="1164"/>
        <v>243.99687119040485</v>
      </c>
      <c r="EE152" s="516">
        <f t="shared" si="1165"/>
        <v>255.36022298043224</v>
      </c>
      <c r="EF152" s="276">
        <f t="shared" si="1166"/>
        <v>0</v>
      </c>
      <c r="EG152" s="276">
        <f t="shared" si="1167"/>
        <v>3.3331391430407287</v>
      </c>
      <c r="EH152" s="276">
        <f t="shared" si="1168"/>
        <v>9.2927999972665472</v>
      </c>
      <c r="EI152" s="276">
        <f t="shared" si="1169"/>
        <v>13.989027173262579</v>
      </c>
      <c r="EJ152" s="276">
        <f t="shared" si="1170"/>
        <v>17.689665553200829</v>
      </c>
      <c r="EK152" s="276">
        <f t="shared" si="1171"/>
        <v>6.9491640530282393</v>
      </c>
      <c r="EL152" s="276">
        <f t="shared" si="1172"/>
        <v>8.6553029447773149</v>
      </c>
      <c r="EM152" s="276">
        <f t="shared" si="1173"/>
        <v>10.228366642738218</v>
      </c>
      <c r="EN152" s="276">
        <f t="shared" si="1174"/>
        <v>11.678734728132262</v>
      </c>
      <c r="EO152" s="276">
        <f t="shared" si="1175"/>
        <v>13.015977196988645</v>
      </c>
      <c r="EP152" s="276">
        <f t="shared" si="1176"/>
        <v>12.632727370743684</v>
      </c>
      <c r="EQ152" s="276">
        <f t="shared" si="1177"/>
        <v>13.671872043711145</v>
      </c>
      <c r="ER152" s="276">
        <f t="shared" si="1178"/>
        <v>14.632541158017043</v>
      </c>
      <c r="ES152" s="276">
        <f t="shared" si="1179"/>
        <v>15.520661138987371</v>
      </c>
      <c r="ET152" s="276">
        <f t="shared" si="1180"/>
        <v>16.341710851997689</v>
      </c>
      <c r="EU152" s="276">
        <f t="shared" si="1181"/>
        <v>15.072993414429881</v>
      </c>
      <c r="EV152" s="276">
        <f t="shared" si="1182"/>
        <v>15.963678555708105</v>
      </c>
      <c r="EW152" s="276">
        <f t="shared" si="1183"/>
        <v>16.791532635680738</v>
      </c>
      <c r="EX152" s="276">
        <f t="shared" si="1184"/>
        <v>17.560987907769146</v>
      </c>
      <c r="EY152" s="277">
        <f t="shared" si="1185"/>
        <v>18.276163963631806</v>
      </c>
      <c r="EZ152" s="276">
        <f t="shared" si="1186"/>
        <v>0</v>
      </c>
      <c r="FA152" s="276">
        <f t="shared" si="1187"/>
        <v>3.6712431023836705</v>
      </c>
      <c r="FB152" s="276">
        <f t="shared" si="1188"/>
        <v>10.089731099421661</v>
      </c>
      <c r="FC152" s="276">
        <f t="shared" si="1189"/>
        <v>14.892779519128258</v>
      </c>
      <c r="FD152" s="276">
        <f t="shared" si="1190"/>
        <v>18.486970882061719</v>
      </c>
      <c r="FE152" s="276">
        <f t="shared" si="1191"/>
        <v>6.1567717786103557</v>
      </c>
      <c r="FF152" s="276">
        <f t="shared" si="1192"/>
        <v>7.7998585909811577</v>
      </c>
      <c r="FG152" s="276">
        <f t="shared" si="1193"/>
        <v>9.3117410238297964</v>
      </c>
      <c r="FH152" s="276">
        <f t="shared" si="1194"/>
        <v>10.702896058090079</v>
      </c>
      <c r="FI152" s="276">
        <f t="shared" si="1195"/>
        <v>11.982964062915872</v>
      </c>
      <c r="FJ152" s="276">
        <f t="shared" si="1196"/>
        <v>9.0618867693643868</v>
      </c>
      <c r="FK152" s="276">
        <f t="shared" si="1197"/>
        <v>9.9891491206865748</v>
      </c>
      <c r="FL152" s="276">
        <f t="shared" si="1198"/>
        <v>10.860889637792623</v>
      </c>
      <c r="FM152" s="276">
        <f t="shared" si="1199"/>
        <v>11.680432810316264</v>
      </c>
      <c r="FN152" s="276">
        <f t="shared" si="1200"/>
        <v>12.450904066900531</v>
      </c>
      <c r="FO152" s="276">
        <f t="shared" si="1201"/>
        <v>11.917433849175115</v>
      </c>
      <c r="FP152" s="276">
        <f t="shared" si="1202"/>
        <v>12.70561406887162</v>
      </c>
      <c r="FQ152" s="276">
        <f t="shared" si="1203"/>
        <v>13.448093712882516</v>
      </c>
      <c r="FR152" s="276">
        <f t="shared" si="1204"/>
        <v>14.147522609972595</v>
      </c>
      <c r="FS152" s="277">
        <f t="shared" si="1205"/>
        <v>14.806396945492382</v>
      </c>
      <c r="FT152" s="74">
        <f>SUM($EF152:EF152)</f>
        <v>0</v>
      </c>
      <c r="FU152" s="276">
        <f>SUM($EF152:EG152)</f>
        <v>3.3331391430407287</v>
      </c>
      <c r="FV152" s="276">
        <f>SUM($EF152:EH152)</f>
        <v>12.625939140307276</v>
      </c>
      <c r="FW152" s="276">
        <f>SUM($EF152:EI152)</f>
        <v>26.614966313569855</v>
      </c>
      <c r="FX152" s="276">
        <f>SUM($EF152:EJ152)</f>
        <v>44.304631866770684</v>
      </c>
      <c r="FY152" s="276">
        <f>SUM($EF152:EK152)</f>
        <v>51.253795919798925</v>
      </c>
      <c r="FZ152" s="276">
        <f>SUM($EF152:EL152)</f>
        <v>59.909098864576237</v>
      </c>
      <c r="GA152" s="276">
        <f>SUM($EF152:EM152)</f>
        <v>70.13746550731446</v>
      </c>
      <c r="GB152" s="276">
        <f>SUM($EF152:EN152)</f>
        <v>81.816200235446729</v>
      </c>
      <c r="GC152" s="276">
        <f>SUM($EF152:EO152)</f>
        <v>94.832177432435373</v>
      </c>
      <c r="GD152" s="276">
        <f>SUM($EF152:EP152)</f>
        <v>107.46490480317905</v>
      </c>
      <c r="GE152" s="276">
        <f>SUM($EF152:EQ152)</f>
        <v>121.1367768468902</v>
      </c>
      <c r="GF152" s="276">
        <f>SUM($EF152:ER152)</f>
        <v>135.76931800490723</v>
      </c>
      <c r="GG152" s="276">
        <f>SUM($EF152:ES152)</f>
        <v>151.28997914389461</v>
      </c>
      <c r="GH152" s="276">
        <f>SUM($EF152:ET152)</f>
        <v>167.63168999589232</v>
      </c>
      <c r="GI152" s="276">
        <f>SUM($EF152:EU152)</f>
        <v>182.70468341032219</v>
      </c>
      <c r="GJ152" s="276">
        <f>SUM($EF152:EV152)</f>
        <v>198.66836196603029</v>
      </c>
      <c r="GK152" s="276">
        <f>SUM($EF152:EW152)</f>
        <v>215.45989460171103</v>
      </c>
      <c r="GL152" s="276">
        <f>SUM($EF152:EX152)</f>
        <v>233.02088250948017</v>
      </c>
      <c r="GM152" s="276">
        <f>SUM($EF152:EY152)</f>
        <v>251.29704647311198</v>
      </c>
      <c r="GN152" s="74">
        <f>SUM($EZ152:EZ152)</f>
        <v>0</v>
      </c>
      <c r="GO152" s="276">
        <f>SUM($EZ152:FA152)</f>
        <v>3.6712431023836705</v>
      </c>
      <c r="GP152" s="276">
        <f>SUM($EZ152:FB152)</f>
        <v>13.760974201805331</v>
      </c>
      <c r="GQ152" s="276">
        <f>SUM($EZ152:FC152)</f>
        <v>28.653753720933587</v>
      </c>
      <c r="GR152" s="276">
        <f>SUM($EZ152:FD152)</f>
        <v>47.140724602995306</v>
      </c>
      <c r="GS152" s="276">
        <f>SUM($EZ152:FE152)</f>
        <v>53.297496381605661</v>
      </c>
      <c r="GT152" s="276">
        <f>SUM($EZ152:FF152)</f>
        <v>61.097354972586821</v>
      </c>
      <c r="GU152" s="276">
        <f>SUM($EZ152:FG152)</f>
        <v>70.409095996416625</v>
      </c>
      <c r="GV152" s="276">
        <f>SUM($EZ152:FH152)</f>
        <v>81.1119920545067</v>
      </c>
      <c r="GW152" s="276">
        <f>SUM($EZ152:FI152)</f>
        <v>93.094956117422569</v>
      </c>
      <c r="GX152" s="276">
        <f>SUM($EZ152:FJ152)</f>
        <v>102.15684288678696</v>
      </c>
      <c r="GY152" s="276">
        <f>SUM($EZ152:FK152)</f>
        <v>112.14599200747354</v>
      </c>
      <c r="GZ152" s="276">
        <f>SUM($EZ152:FL152)</f>
        <v>123.00688164526616</v>
      </c>
      <c r="HA152" s="276">
        <f>SUM($EZ152:FM152)</f>
        <v>134.68731445558242</v>
      </c>
      <c r="HB152" s="276">
        <f>SUM($EZ152:FN152)</f>
        <v>147.13821852248296</v>
      </c>
      <c r="HC152" s="276">
        <f>SUM($EZ152:FO152)</f>
        <v>159.05565237165808</v>
      </c>
      <c r="HD152" s="276">
        <f>SUM($EZ152:FP152)</f>
        <v>171.76126644052971</v>
      </c>
      <c r="HE152" s="276">
        <f>SUM($EZ152:FQ152)</f>
        <v>185.20936015341223</v>
      </c>
      <c r="HF152" s="276">
        <f>SUM($EZ152:FR152)</f>
        <v>199.35688276338482</v>
      </c>
      <c r="HG152" s="277">
        <f>SUM($EZ152:FS152)</f>
        <v>214.16327970887721</v>
      </c>
      <c r="HH152" s="74">
        <f t="shared" si="1247"/>
        <v>0</v>
      </c>
      <c r="HI152" s="276">
        <f t="shared" si="1206"/>
        <v>28.111928714102127</v>
      </c>
      <c r="HJ152" s="276">
        <f t="shared" si="1207"/>
        <v>50.264196573978431</v>
      </c>
      <c r="HK152" s="276">
        <f t="shared" si="1208"/>
        <v>67.720237257858699</v>
      </c>
      <c r="HL152" s="276">
        <f t="shared" si="1209"/>
        <v>81.475639561800733</v>
      </c>
      <c r="HM152" s="276">
        <f t="shared" si="1210"/>
        <v>96.556788479507361</v>
      </c>
      <c r="HN152" s="276">
        <f t="shared" si="1211"/>
        <v>116.7248233918729</v>
      </c>
      <c r="HO152" s="276">
        <f t="shared" si="1212"/>
        <v>135.31979460627755</v>
      </c>
      <c r="HP152" s="276">
        <f t="shared" si="1213"/>
        <v>152.46439773528814</v>
      </c>
      <c r="HQ152" s="276">
        <f t="shared" si="1214"/>
        <v>168.27175839544236</v>
      </c>
      <c r="HR152" s="276">
        <f t="shared" si="1215"/>
        <v>167.8415832109132</v>
      </c>
      <c r="HS152" s="276">
        <f t="shared" si="1216"/>
        <v>180.56241259577348</v>
      </c>
      <c r="HT152" s="276">
        <f t="shared" si="1217"/>
        <v>192.32257286632787</v>
      </c>
      <c r="HU152" s="276">
        <f t="shared" si="1218"/>
        <v>203.19461315591192</v>
      </c>
      <c r="HV152" s="276">
        <f t="shared" si="1219"/>
        <v>213.24560373248568</v>
      </c>
      <c r="HW152" s="276">
        <f t="shared" si="1220"/>
        <v>212.44946233999346</v>
      </c>
      <c r="HX152" s="276">
        <f t="shared" si="1221"/>
        <v>224.18501658428536</v>
      </c>
      <c r="HY152" s="276">
        <f t="shared" si="1222"/>
        <v>235.09271674860463</v>
      </c>
      <c r="HZ152" s="276">
        <f t="shared" si="1223"/>
        <v>245.23096164083549</v>
      </c>
      <c r="IA152" s="277">
        <f t="shared" si="1224"/>
        <v>254.65403047720366</v>
      </c>
      <c r="IB152" s="276">
        <f t="shared" si="1225"/>
        <v>0</v>
      </c>
      <c r="IC152" s="276">
        <f t="shared" si="1226"/>
        <v>25.502029754759185</v>
      </c>
      <c r="ID152" s="276">
        <f t="shared" si="1227"/>
        <v>44.585571512480378</v>
      </c>
      <c r="IE152" s="276">
        <f t="shared" si="1228"/>
        <v>58.866064850494979</v>
      </c>
      <c r="IF152" s="276">
        <f t="shared" si="1229"/>
        <v>69.552366825576115</v>
      </c>
      <c r="IG152" s="276">
        <f t="shared" si="1230"/>
        <v>84.311819334507589</v>
      </c>
      <c r="IH152" s="276">
        <f t="shared" si="1231"/>
        <v>103.24528860066928</v>
      </c>
      <c r="II152" s="276">
        <f t="shared" si="1232"/>
        <v>120.66687543398234</v>
      </c>
      <c r="IJ152" s="276">
        <f t="shared" si="1233"/>
        <v>136.6973072330351</v>
      </c>
      <c r="IK152" s="276">
        <f t="shared" si="1234"/>
        <v>151.44767102726209</v>
      </c>
      <c r="IL152" s="276">
        <f t="shared" si="1235"/>
        <v>154.55339329053024</v>
      </c>
      <c r="IM152" s="276">
        <f t="shared" si="1236"/>
        <v>169.11220916984368</v>
      </c>
      <c r="IN152" s="276">
        <f t="shared" si="1237"/>
        <v>182.79928453205108</v>
      </c>
      <c r="IO152" s="276">
        <f t="shared" si="1238"/>
        <v>195.66681672173482</v>
      </c>
      <c r="IP152" s="276">
        <f t="shared" si="1239"/>
        <v>207.76387765483429</v>
      </c>
      <c r="IQ152" s="276">
        <f t="shared" si="1240"/>
        <v>206.373392972159</v>
      </c>
      <c r="IR152" s="276">
        <f t="shared" si="1241"/>
        <v>219.17865330328738</v>
      </c>
      <c r="IS152" s="276">
        <f t="shared" si="1242"/>
        <v>231.24143399040486</v>
      </c>
      <c r="IT152" s="276">
        <f t="shared" si="1243"/>
        <v>242.60478578043225</v>
      </c>
      <c r="IU152" s="277">
        <f t="shared" si="1244"/>
        <v>253.30926323493986</v>
      </c>
      <c r="IV152" s="74">
        <f t="shared" si="1068"/>
        <v>1.2732011390396765</v>
      </c>
      <c r="IW152" s="275">
        <f t="shared" si="1069"/>
        <v>4.6282658208171004</v>
      </c>
      <c r="IX152" s="275">
        <f t="shared" si="1070"/>
        <v>7.5311793850776612</v>
      </c>
      <c r="IY152" s="275">
        <f t="shared" si="1071"/>
        <v>9.9138929280051329</v>
      </c>
      <c r="IZ152" s="275">
        <f t="shared" si="1072"/>
        <v>4.4775487816448125</v>
      </c>
      <c r="JA152" s="275">
        <f t="shared" si="1073"/>
        <v>5.8366348182348924</v>
      </c>
      <c r="JB152" s="74">
        <f t="shared" si="1074"/>
        <v>1.2026407845409184</v>
      </c>
      <c r="JC152" s="275">
        <f t="shared" si="1075"/>
        <v>4.4287636607676859</v>
      </c>
      <c r="JD152" s="275">
        <f t="shared" si="1076"/>
        <v>7.6428852080714291</v>
      </c>
      <c r="JE152" s="275">
        <f t="shared" si="1077"/>
        <v>10.559665086582093</v>
      </c>
      <c r="JF152" s="275">
        <f t="shared" si="1078"/>
        <v>4.4247632177933447</v>
      </c>
      <c r="JG152" s="275">
        <f t="shared" si="1079"/>
        <v>5.9584886849905319</v>
      </c>
      <c r="JH152" s="524">
        <f t="shared" si="1443"/>
        <v>1736.9619613469149</v>
      </c>
      <c r="JI152" s="525">
        <f t="shared" si="1444"/>
        <v>2881.1587453764478</v>
      </c>
      <c r="JJ152" s="524">
        <f t="shared" si="1445"/>
        <v>1591.7899073458598</v>
      </c>
      <c r="JK152" s="525">
        <f t="shared" si="1446"/>
        <v>2714.2327812202807</v>
      </c>
      <c r="JL152" s="524">
        <f t="shared" si="1447"/>
        <v>3328.7518686927747</v>
      </c>
      <c r="JM152" s="525">
        <f t="shared" si="1448"/>
        <v>5595.391526596728</v>
      </c>
      <c r="JN152" s="7">
        <f t="shared" si="1245"/>
        <v>314.76990851837525</v>
      </c>
      <c r="JO152" s="7">
        <f t="shared" si="1246"/>
        <v>465.46032618198922</v>
      </c>
    </row>
    <row r="153" spans="1:275" s="3" customFormat="1" ht="13.5" customHeight="1" x14ac:dyDescent="0.2">
      <c r="A153" s="3" t="str">
        <f>'2021 estimates'!B153</f>
        <v>Palau</v>
      </c>
      <c r="B153" s="3" t="str">
        <f>VLOOKUP(A153,'2021 estimates'!$B$4:$C$218,2)</f>
        <v>WP</v>
      </c>
      <c r="C153" s="371" t="str">
        <f>VLOOKUP(A153,'2021 estimates'!$B$4:$F$218,4,FALSE)</f>
        <v>East Asia &amp; Pacific</v>
      </c>
      <c r="D153" s="695">
        <f>'2021 estimates'!Q153</f>
        <v>15.779705214463901</v>
      </c>
      <c r="E153" s="4">
        <f>'2021 estimates'!R153</f>
        <v>4.7239227012693208</v>
      </c>
      <c r="F153" s="47">
        <f>1000*'2021 estimates'!G153/5</f>
        <v>181.94945848375451</v>
      </c>
      <c r="G153" s="47">
        <f t="shared" si="1086"/>
        <v>181.94945848375451</v>
      </c>
      <c r="H153" s="47">
        <f>1000*'2021 estimates'!H153/5</f>
        <v>175.45126353790613</v>
      </c>
      <c r="I153" s="47">
        <f>1000*'2021 estimates'!I153/5</f>
        <v>181.94945848375451</v>
      </c>
      <c r="J153" s="47">
        <f>1000*'2021 estimates'!J153/5</f>
        <v>162.45487364620939</v>
      </c>
      <c r="K153" s="47">
        <f>1000*'2021 estimates'!K153/5</f>
        <v>168.95306859205778</v>
      </c>
      <c r="L153" s="73">
        <f t="shared" si="1087"/>
        <v>168.95306859205778</v>
      </c>
      <c r="M153" s="47">
        <f>1000*'2021 estimates'!L153/5</f>
        <v>168.95306859205778</v>
      </c>
      <c r="N153" s="47">
        <f>1000*'2021 estimates'!M153/5</f>
        <v>168.95306859205778</v>
      </c>
      <c r="O153" s="47">
        <f>1000*'2021 estimates'!N153/5</f>
        <v>155.95667870036101</v>
      </c>
      <c r="P153" s="22">
        <v>0</v>
      </c>
      <c r="Q153" s="124">
        <f>IF('2021 estimates'!AD153&lt;&gt;"",'2021 estimates'!AD153*5/4,IF('2021 estimates'!AL153&lt;&gt;"",'2021 estimates'!AL153*15/14,'2021 estimates'!AN153*15/14))/100000</f>
        <v>1.0714285714285714E-6</v>
      </c>
      <c r="R153" s="124">
        <f>IF('2021 estimates'!AE153&lt;&gt;"",'2021 estimates'!AE153,IF('2021 estimates'!AL153&lt;&gt;"",'2021 estimates'!AL153*15/14,'2021 estimates'!AN153*15/14))/100000</f>
        <v>1.0714285714285714E-6</v>
      </c>
      <c r="S153" s="124">
        <f>IF('2021 estimates'!AF153&lt;&gt;"",'2021 estimates'!AF153,IF('2021 estimates'!AL153&lt;&gt;"",'2021 estimates'!AL153*15/14,'2021 estimates'!AN153*15/14))/100000</f>
        <v>1.0714285714285714E-6</v>
      </c>
      <c r="T153" s="124">
        <f>IF('2021 estimates'!AG153&lt;&gt;"",'2021 estimates'!AG153,'2021 estimates'!$AP153)/100000</f>
        <v>1.1166596956660293E-6</v>
      </c>
      <c r="U153" s="22">
        <v>0</v>
      </c>
      <c r="V153" s="124">
        <f>IF('2021 estimates'!AH153&lt;&gt;"",'2021 estimates'!AH153*5/4,IF('2021 estimates'!AM153&lt;&gt;"",'2021 estimates'!AM153*15/14,'2021 estimates'!AN153*15/14))/100000</f>
        <v>1.0714285714285714E-6</v>
      </c>
      <c r="W153" s="124">
        <f>IF('2021 estimates'!AI153&lt;&gt;"",'2021 estimates'!AI153,IF('2021 estimates'!AM153&lt;&gt;"",'2021 estimates'!AM153*15/14,'2021 estimates'!AN153*15/14))/100000</f>
        <v>1.0714285714285714E-6</v>
      </c>
      <c r="X153" s="124">
        <f>IF('2021 estimates'!AJ153&lt;&gt;"",'2021 estimates'!AJ153,IF('2021 estimates'!AM153&lt;&gt;"",'2021 estimates'!AM153*15/14,'2021 estimates'!AN153*15/14))/100000</f>
        <v>1.0714285714285714E-6</v>
      </c>
      <c r="Y153" s="124">
        <f>IF('2021 estimates'!AK153&lt;&gt;"",'2021 estimates'!AK153,'2021 estimates'!$AQ153)/100000</f>
        <v>1.1166596956660293E-6</v>
      </c>
      <c r="Z153" s="81">
        <f>VLOOKUP($A153,'Mortality-WHO Global Health Obs'!$B$3:$Q$218,7,FALSE)</f>
        <v>3.0300000000000001E-2</v>
      </c>
      <c r="AA153" s="82">
        <f>VLOOKUP($A153,'Mortality-WHO Global Health Obs'!$B$3:$Q$218,9,FALSE)</f>
        <v>1.42E-3</v>
      </c>
      <c r="AB153" s="82">
        <f>VLOOKUP($A153,'Mortality-WHO Global Health Obs'!$B$3:$Q$218,11,FALSE)</f>
        <v>9.3999999999999997E-4</v>
      </c>
      <c r="AC153" s="82">
        <f>VLOOKUP($A153,'Mortality-WHO Global Health Obs'!$B$3:$Q$218,13,FALSE)</f>
        <v>3.5E-4</v>
      </c>
      <c r="AD153" s="82">
        <f>VLOOKUP($A153,'Mortality-WHO Global Health Obs'!$B$3:$Q$218,15,FALSE)</f>
        <v>1.1199999999999999E-3</v>
      </c>
      <c r="AE153" s="81">
        <f>VLOOKUP($A153,'Mortality-WHO Global Health Obs'!$B$3:$Q$218,8,FALSE)</f>
        <v>2.5760000000000002E-2</v>
      </c>
      <c r="AF153" s="82">
        <f>VLOOKUP($A153,'Mortality-WHO Global Health Obs'!$B$3:$Q$218,10,FALSE)</f>
        <v>1.6199999999999999E-3</v>
      </c>
      <c r="AG153" s="82">
        <f>VLOOKUP($A153,'Mortality-WHO Global Health Obs'!$B$3:$Q$218,12,FALSE)</f>
        <v>8.0999999999999996E-4</v>
      </c>
      <c r="AH153" s="82">
        <f>VLOOKUP($A153,'Mortality-WHO Global Health Obs'!$B$3:$Q$218,14,FALSE)</f>
        <v>2.9999999999999997E-4</v>
      </c>
      <c r="AI153" s="82">
        <f>VLOOKUP($A153,'Mortality-WHO Global Health Obs'!$B$3:$Q$218,16,FALSE)</f>
        <v>8.5999999999999998E-4</v>
      </c>
      <c r="AJ153" s="81">
        <f t="shared" si="849"/>
        <v>0.14313485784846042</v>
      </c>
      <c r="AK153" s="82">
        <f t="shared" si="849"/>
        <v>6.7079702358024355E-3</v>
      </c>
      <c r="AL153" s="82">
        <f t="shared" si="849"/>
        <v>4.4404873391931613E-3</v>
      </c>
      <c r="AM153" s="82">
        <f t="shared" si="849"/>
        <v>1.6533729454442623E-3</v>
      </c>
      <c r="AN153" s="82">
        <f t="shared" si="849"/>
        <v>5.2907934254216391E-3</v>
      </c>
      <c r="AO153" s="81">
        <f t="shared" si="848"/>
        <v>0.12168824878469771</v>
      </c>
      <c r="AP153" s="82">
        <f t="shared" si="848"/>
        <v>7.6527547760562994E-3</v>
      </c>
      <c r="AQ153" s="82">
        <f t="shared" si="848"/>
        <v>3.8263773880281497E-3</v>
      </c>
      <c r="AR153" s="82">
        <f t="shared" si="848"/>
        <v>1.4171768103807961E-3</v>
      </c>
      <c r="AS153" s="82">
        <f t="shared" si="848"/>
        <v>4.0625735230916159E-3</v>
      </c>
      <c r="AT153" s="272">
        <f t="shared" si="1065"/>
        <v>0</v>
      </c>
      <c r="AU153" s="266">
        <f t="shared" si="1057"/>
        <v>1.9494584837545124E-4</v>
      </c>
      <c r="AV153" s="266">
        <f t="shared" si="1058"/>
        <v>1.8798349664775655E-4</v>
      </c>
      <c r="AW153" s="266">
        <f t="shared" si="1059"/>
        <v>1.9494584837545124E-4</v>
      </c>
      <c r="AX153" s="266">
        <f t="shared" si="1060"/>
        <v>1.814068097652394E-4</v>
      </c>
      <c r="AY153" s="272">
        <f t="shared" si="1066"/>
        <v>0</v>
      </c>
      <c r="AZ153" s="266">
        <f t="shared" si="1061"/>
        <v>1.8102114492006189E-4</v>
      </c>
      <c r="BA153" s="266">
        <f t="shared" si="1062"/>
        <v>1.8102114492006189E-4</v>
      </c>
      <c r="BB153" s="266">
        <f t="shared" si="1063"/>
        <v>1.8102114492006189E-4</v>
      </c>
      <c r="BC153" s="266">
        <f t="shared" si="1064"/>
        <v>1.7415053737462982E-4</v>
      </c>
      <c r="BD153" s="74">
        <f t="shared" si="1067"/>
        <v>0</v>
      </c>
      <c r="BE153" s="515">
        <f t="shared" si="1088"/>
        <v>0</v>
      </c>
      <c r="BF153" s="515">
        <f t="shared" si="1089"/>
        <v>1.942941909939061E-4</v>
      </c>
      <c r="BG153" s="515">
        <f t="shared" si="1090"/>
        <v>3.8728942389449933E-4</v>
      </c>
      <c r="BH153" s="515">
        <f t="shared" si="1091"/>
        <v>5.7899438291472271E-4</v>
      </c>
      <c r="BI153" s="515">
        <f t="shared" si="1092"/>
        <v>7.4193849084441441E-4</v>
      </c>
      <c r="BJ153" s="515">
        <f t="shared" si="1093"/>
        <v>9.2621827906966042E-4</v>
      </c>
      <c r="BK153" s="515">
        <f t="shared" si="1094"/>
        <v>1.1096815893500156E-3</v>
      </c>
      <c r="BL153" s="515">
        <f t="shared" si="1095"/>
        <v>1.2923320392077319E-3</v>
      </c>
      <c r="BM153" s="515">
        <f t="shared" si="1096"/>
        <v>1.4741732301371117E-3</v>
      </c>
      <c r="BN153" s="515">
        <f t="shared" si="1097"/>
        <v>1.7165127753672081E-3</v>
      </c>
      <c r="BO153" s="515">
        <f t="shared" si="1098"/>
        <v>1.9084619068915384E-3</v>
      </c>
      <c r="BP153" s="515">
        <f t="shared" si="1099"/>
        <v>2.1000939371304842E-3</v>
      </c>
      <c r="BQ153" s="515">
        <f t="shared" si="1100"/>
        <v>2.2914093899375509E-3</v>
      </c>
      <c r="BR153" s="515">
        <f t="shared" si="1101"/>
        <v>2.4824087883008323E-3</v>
      </c>
      <c r="BS153" s="515">
        <f t="shared" si="1102"/>
        <v>2.3866898699503964E-3</v>
      </c>
      <c r="BT153" s="515">
        <f t="shared" si="1103"/>
        <v>2.5550239168039219E-3</v>
      </c>
      <c r="BU153" s="515">
        <f t="shared" si="1104"/>
        <v>2.7224696948844429E-3</v>
      </c>
      <c r="BV153" s="515">
        <f t="shared" si="1105"/>
        <v>2.8890318914280106E-3</v>
      </c>
      <c r="BW153" s="516">
        <f t="shared" si="1106"/>
        <v>3.0547151689369672E-3</v>
      </c>
      <c r="BX153" s="515">
        <v>0</v>
      </c>
      <c r="BY153" s="515">
        <f t="shared" si="1107"/>
        <v>0</v>
      </c>
      <c r="BZ153" s="515">
        <f t="shared" si="1108"/>
        <v>1.803311333167024E-4</v>
      </c>
      <c r="CA153" s="515">
        <f t="shared" si="1109"/>
        <v>3.5928750376257621E-4</v>
      </c>
      <c r="CB153" s="515">
        <f t="shared" si="1110"/>
        <v>5.3687959190698434E-4</v>
      </c>
      <c r="CC153" s="515">
        <f t="shared" si="1111"/>
        <v>7.1311779842017653E-4</v>
      </c>
      <c r="CD153" s="515">
        <f t="shared" si="1112"/>
        <v>8.9106983344448864E-4</v>
      </c>
      <c r="CE153" s="515">
        <f t="shared" si="1113"/>
        <v>1.0683422578783189E-3</v>
      </c>
      <c r="CF153" s="515">
        <f t="shared" si="1114"/>
        <v>1.2449376671994576E-3</v>
      </c>
      <c r="CG153" s="515">
        <f t="shared" si="1115"/>
        <v>1.4208586469733942E-3</v>
      </c>
      <c r="CH153" s="515">
        <f t="shared" si="1116"/>
        <v>1.5961077728911723E-3</v>
      </c>
      <c r="CI153" s="515">
        <f t="shared" si="1117"/>
        <v>1.7747403742982388E-3</v>
      </c>
      <c r="CJ153" s="515">
        <f t="shared" si="1118"/>
        <v>1.9531200010222797E-3</v>
      </c>
      <c r="CK153" s="515">
        <f t="shared" si="1119"/>
        <v>2.1312470113192335E-3</v>
      </c>
      <c r="CL153" s="515">
        <f t="shared" si="1120"/>
        <v>2.3091217629376865E-3</v>
      </c>
      <c r="CM153" s="515">
        <f t="shared" si="1121"/>
        <v>2.2954565659565446E-3</v>
      </c>
      <c r="CN153" s="515">
        <f t="shared" si="1122"/>
        <v>2.4599475272364091E-3</v>
      </c>
      <c r="CO153" s="515">
        <f t="shared" si="1123"/>
        <v>2.6237715874766823E-3</v>
      </c>
      <c r="CP153" s="515">
        <f t="shared" si="1124"/>
        <v>2.7869314505158797E-3</v>
      </c>
      <c r="CQ153" s="516">
        <f t="shared" si="1125"/>
        <v>2.949429809230257E-3</v>
      </c>
      <c r="CR153" s="515">
        <f t="shared" si="1126"/>
        <v>0</v>
      </c>
      <c r="CS153" s="515">
        <f t="shared" si="1127"/>
        <v>9.747292418772562E-5</v>
      </c>
      <c r="CT153" s="515">
        <f t="shared" si="1128"/>
        <v>2.9176711518163172E-4</v>
      </c>
      <c r="CU153" s="515">
        <f t="shared" si="1129"/>
        <v>4.8476234808222495E-4</v>
      </c>
      <c r="CV153" s="515">
        <f t="shared" si="1130"/>
        <v>6.7646730710244833E-4</v>
      </c>
      <c r="CW153" s="515">
        <f t="shared" si="1131"/>
        <v>8.3593023916829273E-4</v>
      </c>
      <c r="CX153" s="515">
        <f t="shared" si="1132"/>
        <v>1.0202100273935387E-3</v>
      </c>
      <c r="CY153" s="515">
        <f t="shared" si="1133"/>
        <v>1.2036733376738938E-3</v>
      </c>
      <c r="CZ153" s="515">
        <f t="shared" si="1134"/>
        <v>1.3863237875316101E-3</v>
      </c>
      <c r="DA153" s="515">
        <f t="shared" si="1135"/>
        <v>1.5681649784609899E-3</v>
      </c>
      <c r="DB153" s="515">
        <f t="shared" si="1136"/>
        <v>1.8139856995549337E-3</v>
      </c>
      <c r="DC153" s="515">
        <f t="shared" si="1137"/>
        <v>2.005934831079264E-3</v>
      </c>
      <c r="DD153" s="515">
        <f t="shared" si="1138"/>
        <v>2.1975668613182101E-3</v>
      </c>
      <c r="DE153" s="515">
        <f t="shared" si="1139"/>
        <v>2.3888823141252763E-3</v>
      </c>
      <c r="DF153" s="515">
        <f t="shared" si="1140"/>
        <v>2.5798817124885578E-3</v>
      </c>
      <c r="DG153" s="515">
        <f t="shared" si="1141"/>
        <v>2.4773932748330162E-3</v>
      </c>
      <c r="DH153" s="515">
        <f t="shared" si="1142"/>
        <v>2.6457273216865416E-3</v>
      </c>
      <c r="DI153" s="515">
        <f t="shared" si="1143"/>
        <v>2.8131730997670626E-3</v>
      </c>
      <c r="DJ153" s="515">
        <f t="shared" si="1144"/>
        <v>2.9797352963106304E-3</v>
      </c>
      <c r="DK153" s="516">
        <f t="shared" si="1145"/>
        <v>3.145418573819587E-3</v>
      </c>
      <c r="DL153" s="515">
        <f t="shared" si="1146"/>
        <v>0</v>
      </c>
      <c r="DM153" s="515">
        <f t="shared" si="1147"/>
        <v>9.0510572460030943E-5</v>
      </c>
      <c r="DN153" s="515">
        <f t="shared" si="1148"/>
        <v>2.7084170577673335E-4</v>
      </c>
      <c r="DO153" s="515">
        <f t="shared" si="1149"/>
        <v>4.4979807622260717E-4</v>
      </c>
      <c r="DP153" s="515">
        <f t="shared" si="1150"/>
        <v>6.2739016436701525E-4</v>
      </c>
      <c r="DQ153" s="515">
        <f t="shared" si="1151"/>
        <v>8.0362837088020743E-4</v>
      </c>
      <c r="DR153" s="515">
        <f t="shared" si="1152"/>
        <v>9.8158040590451954E-4</v>
      </c>
      <c r="DS153" s="515">
        <f t="shared" si="1153"/>
        <v>1.1588528303383499E-3</v>
      </c>
      <c r="DT153" s="515">
        <f t="shared" si="1154"/>
        <v>1.3354482396594886E-3</v>
      </c>
      <c r="DU153" s="515">
        <f t="shared" si="1155"/>
        <v>1.5113692194334252E-3</v>
      </c>
      <c r="DV153" s="515">
        <f t="shared" si="1156"/>
        <v>1.6866183453512033E-3</v>
      </c>
      <c r="DW153" s="515">
        <f t="shared" si="1157"/>
        <v>1.8652509467582698E-3</v>
      </c>
      <c r="DX153" s="515">
        <f t="shared" si="1158"/>
        <v>2.0436305734823105E-3</v>
      </c>
      <c r="DY153" s="515">
        <f t="shared" si="1159"/>
        <v>2.2217575837792645E-3</v>
      </c>
      <c r="DZ153" s="515">
        <f t="shared" si="1160"/>
        <v>2.3996323353977175E-3</v>
      </c>
      <c r="EA153" s="515">
        <f t="shared" si="1161"/>
        <v>2.3825318346438595E-3</v>
      </c>
      <c r="EB153" s="515">
        <f t="shared" si="1162"/>
        <v>2.547022795923724E-3</v>
      </c>
      <c r="EC153" s="515">
        <f t="shared" si="1163"/>
        <v>2.7108468561639972E-3</v>
      </c>
      <c r="ED153" s="515">
        <f t="shared" si="1164"/>
        <v>2.8740067192031945E-3</v>
      </c>
      <c r="EE153" s="516">
        <f t="shared" si="1165"/>
        <v>3.0365050779175718E-3</v>
      </c>
      <c r="EF153" s="276">
        <f t="shared" si="1166"/>
        <v>0</v>
      </c>
      <c r="EG153" s="276">
        <f t="shared" si="1167"/>
        <v>6.5165738154513402E-7</v>
      </c>
      <c r="EH153" s="276">
        <f t="shared" si="1168"/>
        <v>1.9506154748580143E-6</v>
      </c>
      <c r="EI153" s="276">
        <f t="shared" si="1169"/>
        <v>3.2408893552278741E-6</v>
      </c>
      <c r="EJ153" s="276">
        <f t="shared" si="1170"/>
        <v>4.5225370811516168E-6</v>
      </c>
      <c r="EK153" s="276">
        <f t="shared" si="1171"/>
        <v>3.7037084225104636E-6</v>
      </c>
      <c r="EL153" s="276">
        <f t="shared" si="1172"/>
        <v>4.5201863674013663E-6</v>
      </c>
      <c r="EM153" s="276">
        <f t="shared" si="1173"/>
        <v>5.3330467900402977E-6</v>
      </c>
      <c r="EN153" s="276">
        <f t="shared" si="1174"/>
        <v>6.1423057183767292E-6</v>
      </c>
      <c r="EO153" s="276">
        <f t="shared" si="1175"/>
        <v>6.9479791093460059E-6</v>
      </c>
      <c r="EP153" s="276">
        <f t="shared" si="1176"/>
        <v>2.996716851121007E-6</v>
      </c>
      <c r="EQ153" s="276">
        <f t="shared" si="1177"/>
        <v>3.3138181365049736E-6</v>
      </c>
      <c r="ER153" s="276">
        <f t="shared" si="1178"/>
        <v>3.6303955683846614E-6</v>
      </c>
      <c r="ES153" s="276">
        <f t="shared" si="1179"/>
        <v>3.946450012169663E-6</v>
      </c>
      <c r="ET153" s="276">
        <f t="shared" si="1180"/>
        <v>4.2619823318399073E-6</v>
      </c>
      <c r="EU153" s="276">
        <f t="shared" si="1181"/>
        <v>1.3072762911714196E-5</v>
      </c>
      <c r="EV153" s="276">
        <f t="shared" si="1182"/>
        <v>1.3961031684718697E-5</v>
      </c>
      <c r="EW153" s="276">
        <f t="shared" si="1183"/>
        <v>1.4844613221671771E-5</v>
      </c>
      <c r="EX153" s="276">
        <f t="shared" si="1184"/>
        <v>1.5723532256282924E-5</v>
      </c>
      <c r="EY153" s="277">
        <f t="shared" si="1185"/>
        <v>1.6597813391746302E-5</v>
      </c>
      <c r="EZ153" s="276">
        <f t="shared" si="1186"/>
        <v>0</v>
      </c>
      <c r="FA153" s="276">
        <f t="shared" si="1187"/>
        <v>6.9001160335947688E-7</v>
      </c>
      <c r="FB153" s="276">
        <f t="shared" si="1188"/>
        <v>2.0647744741880465E-6</v>
      </c>
      <c r="FC153" s="276">
        <f t="shared" si="1189"/>
        <v>3.4290567756537565E-6</v>
      </c>
      <c r="FD153" s="276">
        <f t="shared" si="1190"/>
        <v>4.7829384068697556E-6</v>
      </c>
      <c r="FE153" s="276">
        <f t="shared" si="1191"/>
        <v>3.0691098957498355E-6</v>
      </c>
      <c r="FF153" s="276">
        <f t="shared" si="1192"/>
        <v>3.7487204862317759E-6</v>
      </c>
      <c r="FG153" s="276">
        <f t="shared" si="1193"/>
        <v>4.4257355989231308E-6</v>
      </c>
      <c r="FH153" s="276">
        <f t="shared" si="1194"/>
        <v>5.1001651461252307E-6</v>
      </c>
      <c r="FI153" s="276">
        <f t="shared" si="1195"/>
        <v>5.7720190022836748E-6</v>
      </c>
      <c r="FJ153" s="276">
        <f t="shared" si="1196"/>
        <v>2.3885435129953263E-6</v>
      </c>
      <c r="FK153" s="276">
        <f t="shared" si="1197"/>
        <v>2.6415181960208942E-6</v>
      </c>
      <c r="FL153" s="276">
        <f t="shared" si="1198"/>
        <v>2.8941346231080283E-6</v>
      </c>
      <c r="FM153" s="276">
        <f t="shared" si="1199"/>
        <v>3.146393301609149E-6</v>
      </c>
      <c r="FN153" s="276">
        <f t="shared" si="1200"/>
        <v>3.3982947381581757E-6</v>
      </c>
      <c r="FO153" s="276">
        <f t="shared" si="1201"/>
        <v>9.6595760947649882E-6</v>
      </c>
      <c r="FP153" s="276">
        <f t="shared" si="1202"/>
        <v>1.0326477134356512E-5</v>
      </c>
      <c r="FQ153" s="276">
        <f t="shared" si="1203"/>
        <v>1.0990674335432245E-5</v>
      </c>
      <c r="FR153" s="276">
        <f t="shared" si="1204"/>
        <v>1.1652178660252379E-5</v>
      </c>
      <c r="FS153" s="277">
        <f t="shared" si="1205"/>
        <v>1.231100102663246E-5</v>
      </c>
      <c r="FT153" s="74">
        <f>SUM($EF153:EF153)</f>
        <v>0</v>
      </c>
      <c r="FU153" s="276">
        <f>SUM($EF153:EG153)</f>
        <v>6.5165738154513402E-7</v>
      </c>
      <c r="FV153" s="276">
        <f>SUM($EF153:EH153)</f>
        <v>2.6022728564031481E-6</v>
      </c>
      <c r="FW153" s="276">
        <f>SUM($EF153:EI153)</f>
        <v>5.8431622116310222E-6</v>
      </c>
      <c r="FX153" s="276">
        <f>SUM($EF153:EJ153)</f>
        <v>1.0365699292782639E-5</v>
      </c>
      <c r="FY153" s="276">
        <f>SUM($EF153:EK153)</f>
        <v>1.4069407715293104E-5</v>
      </c>
      <c r="FZ153" s="276">
        <f>SUM($EF153:EL153)</f>
        <v>1.8589594082694471E-5</v>
      </c>
      <c r="GA153" s="276">
        <f>SUM($EF153:EM153)</f>
        <v>2.3922640872734769E-5</v>
      </c>
      <c r="GB153" s="276">
        <f>SUM($EF153:EN153)</f>
        <v>3.00649465911115E-5</v>
      </c>
      <c r="GC153" s="276">
        <f>SUM($EF153:EO153)</f>
        <v>3.7012925700457509E-5</v>
      </c>
      <c r="GD153" s="276">
        <f>SUM($EF153:EP153)</f>
        <v>4.0009642551578516E-5</v>
      </c>
      <c r="GE153" s="276">
        <f>SUM($EF153:EQ153)</f>
        <v>4.3323460688083491E-5</v>
      </c>
      <c r="GF153" s="276">
        <f>SUM($EF153:ER153)</f>
        <v>4.695385625646815E-5</v>
      </c>
      <c r="GG153" s="276">
        <f>SUM($EF153:ES153)</f>
        <v>5.0900306268637815E-5</v>
      </c>
      <c r="GH153" s="276">
        <f>SUM($EF153:ET153)</f>
        <v>5.5162288600477722E-5</v>
      </c>
      <c r="GI153" s="276">
        <f>SUM($EF153:EU153)</f>
        <v>6.8235051512191918E-5</v>
      </c>
      <c r="GJ153" s="276">
        <f>SUM($EF153:EV153)</f>
        <v>8.2196083196910621E-5</v>
      </c>
      <c r="GK153" s="276">
        <f>SUM($EF153:EW153)</f>
        <v>9.7040696418582395E-5</v>
      </c>
      <c r="GL153" s="276">
        <f>SUM($EF153:EX153)</f>
        <v>1.1276422867486532E-4</v>
      </c>
      <c r="GM153" s="276">
        <f>SUM($EF153:EY153)</f>
        <v>1.2936204206661161E-4</v>
      </c>
      <c r="GN153" s="74">
        <f>SUM($EZ153:EZ153)</f>
        <v>0</v>
      </c>
      <c r="GO153" s="276">
        <f>SUM($EZ153:FA153)</f>
        <v>6.9001160335947688E-7</v>
      </c>
      <c r="GP153" s="276">
        <f>SUM($EZ153:FB153)</f>
        <v>2.7547860775475234E-6</v>
      </c>
      <c r="GQ153" s="276">
        <f>SUM($EZ153:FC153)</f>
        <v>6.1838428532012799E-6</v>
      </c>
      <c r="GR153" s="276">
        <f>SUM($EZ153:FD153)</f>
        <v>1.0966781260071036E-5</v>
      </c>
      <c r="GS153" s="276">
        <f>SUM($EZ153:FE153)</f>
        <v>1.4035891155820871E-5</v>
      </c>
      <c r="GT153" s="276">
        <f>SUM($EZ153:FF153)</f>
        <v>1.7784611642052647E-5</v>
      </c>
      <c r="GU153" s="276">
        <f>SUM($EZ153:FG153)</f>
        <v>2.2210347240975779E-5</v>
      </c>
      <c r="GV153" s="276">
        <f>SUM($EZ153:FH153)</f>
        <v>2.7310512387101011E-5</v>
      </c>
      <c r="GW153" s="276">
        <f>SUM($EZ153:FI153)</f>
        <v>3.3082531389384683E-5</v>
      </c>
      <c r="GX153" s="276">
        <f>SUM($EZ153:FJ153)</f>
        <v>3.5471074902380007E-5</v>
      </c>
      <c r="GY153" s="276">
        <f>SUM($EZ153:FK153)</f>
        <v>3.8112593098400901E-5</v>
      </c>
      <c r="GZ153" s="276">
        <f>SUM($EZ153:FL153)</f>
        <v>4.1006727721508928E-5</v>
      </c>
      <c r="HA153" s="276">
        <f>SUM($EZ153:FM153)</f>
        <v>4.4153121023118077E-5</v>
      </c>
      <c r="HB153" s="276">
        <f>SUM($EZ153:FN153)</f>
        <v>4.755141576127625E-5</v>
      </c>
      <c r="HC153" s="276">
        <f>SUM($EZ153:FO153)</f>
        <v>5.7210991856041238E-5</v>
      </c>
      <c r="HD153" s="276">
        <f>SUM($EZ153:FP153)</f>
        <v>6.7537468990397747E-5</v>
      </c>
      <c r="HE153" s="276">
        <f>SUM($EZ153:FQ153)</f>
        <v>7.8528143325829996E-5</v>
      </c>
      <c r="HF153" s="276">
        <f>SUM($EZ153:FR153)</f>
        <v>9.0180321986082376E-5</v>
      </c>
      <c r="HG153" s="277">
        <f>SUM($EZ153:FS153)</f>
        <v>1.0249132301271483E-4</v>
      </c>
      <c r="HH153" s="74">
        <f t="shared" si="1247"/>
        <v>0</v>
      </c>
      <c r="HI153" s="276">
        <f t="shared" si="1206"/>
        <v>1.942941909939061E-4</v>
      </c>
      <c r="HJ153" s="276">
        <f t="shared" si="1207"/>
        <v>3.8728942389449933E-4</v>
      </c>
      <c r="HK153" s="276">
        <f t="shared" si="1208"/>
        <v>5.7899438291472271E-4</v>
      </c>
      <c r="HL153" s="276">
        <f t="shared" si="1209"/>
        <v>7.6941769420902229E-4</v>
      </c>
      <c r="HM153" s="276">
        <f t="shared" si="1210"/>
        <v>9.2621827906966042E-4</v>
      </c>
      <c r="HN153" s="276">
        <f t="shared" si="1211"/>
        <v>1.1096815893500156E-3</v>
      </c>
      <c r="HO153" s="276">
        <f t="shared" si="1212"/>
        <v>1.2923320392077319E-3</v>
      </c>
      <c r="HP153" s="276">
        <f t="shared" si="1213"/>
        <v>1.4741732301371117E-3</v>
      </c>
      <c r="HQ153" s="276">
        <f t="shared" si="1214"/>
        <v>1.6552087476755222E-3</v>
      </c>
      <c r="HR153" s="276">
        <f t="shared" si="1215"/>
        <v>1.9084619068915384E-3</v>
      </c>
      <c r="HS153" s="276">
        <f t="shared" si="1216"/>
        <v>2.1000939371304842E-3</v>
      </c>
      <c r="HT153" s="276">
        <f t="shared" si="1217"/>
        <v>2.2914093899375509E-3</v>
      </c>
      <c r="HU153" s="276">
        <f t="shared" si="1218"/>
        <v>2.4824087883008323E-3</v>
      </c>
      <c r="HV153" s="276">
        <f t="shared" si="1219"/>
        <v>2.6730926543444438E-3</v>
      </c>
      <c r="HW153" s="276">
        <f t="shared" si="1220"/>
        <v>2.5550239168039219E-3</v>
      </c>
      <c r="HX153" s="276">
        <f t="shared" si="1221"/>
        <v>2.7224696948844429E-3</v>
      </c>
      <c r="HY153" s="276">
        <f t="shared" si="1222"/>
        <v>2.8890318914280106E-3</v>
      </c>
      <c r="HZ153" s="276">
        <f t="shared" si="1223"/>
        <v>3.0547151689369672E-3</v>
      </c>
      <c r="IA153" s="277">
        <f t="shared" si="1224"/>
        <v>3.2195241653104603E-3</v>
      </c>
      <c r="IB153" s="276">
        <f t="shared" si="1225"/>
        <v>0</v>
      </c>
      <c r="IC153" s="276">
        <f t="shared" si="1226"/>
        <v>1.803311333167024E-4</v>
      </c>
      <c r="ID153" s="276">
        <f t="shared" si="1227"/>
        <v>3.5928750376257621E-4</v>
      </c>
      <c r="IE153" s="276">
        <f t="shared" si="1228"/>
        <v>5.3687959190698434E-4</v>
      </c>
      <c r="IF153" s="276">
        <f t="shared" si="1229"/>
        <v>7.1311779842017653E-4</v>
      </c>
      <c r="IG153" s="276">
        <f t="shared" si="1230"/>
        <v>8.9106983344448864E-4</v>
      </c>
      <c r="IH153" s="276">
        <f t="shared" si="1231"/>
        <v>1.0683422578783189E-3</v>
      </c>
      <c r="II153" s="276">
        <f t="shared" si="1232"/>
        <v>1.2449376671994576E-3</v>
      </c>
      <c r="IJ153" s="276">
        <f t="shared" si="1233"/>
        <v>1.4208586469733942E-3</v>
      </c>
      <c r="IK153" s="276">
        <f t="shared" si="1234"/>
        <v>1.5961077728911723E-3</v>
      </c>
      <c r="IL153" s="276">
        <f t="shared" si="1235"/>
        <v>1.7747403742982388E-3</v>
      </c>
      <c r="IM153" s="276">
        <f t="shared" si="1236"/>
        <v>1.9531200010222797E-3</v>
      </c>
      <c r="IN153" s="276">
        <f t="shared" si="1237"/>
        <v>2.1312470113192335E-3</v>
      </c>
      <c r="IO153" s="276">
        <f t="shared" si="1238"/>
        <v>2.3091217629376865E-3</v>
      </c>
      <c r="IP153" s="276">
        <f t="shared" si="1239"/>
        <v>2.4867446131195902E-3</v>
      </c>
      <c r="IQ153" s="276">
        <f t="shared" si="1240"/>
        <v>2.4599475272364091E-3</v>
      </c>
      <c r="IR153" s="276">
        <f t="shared" si="1241"/>
        <v>2.6237715874766823E-3</v>
      </c>
      <c r="IS153" s="276">
        <f t="shared" si="1242"/>
        <v>2.7869314505158797E-3</v>
      </c>
      <c r="IT153" s="276">
        <f t="shared" si="1243"/>
        <v>2.949429809230257E-3</v>
      </c>
      <c r="IU153" s="277">
        <f t="shared" si="1244"/>
        <v>3.1112693455782542E-3</v>
      </c>
      <c r="IV153" s="74">
        <f t="shared" si="1068"/>
        <v>0.16985891112675242</v>
      </c>
      <c r="IW153" s="275">
        <f t="shared" si="1069"/>
        <v>0.68406218752912884</v>
      </c>
      <c r="IX153" s="275">
        <f t="shared" si="1070"/>
        <v>1.2066182365798397</v>
      </c>
      <c r="IY153" s="275">
        <f t="shared" si="1071"/>
        <v>1.7265530266855134</v>
      </c>
      <c r="IZ153" s="275">
        <f t="shared" si="1072"/>
        <v>0.68684644507857362</v>
      </c>
      <c r="JA153" s="275">
        <f t="shared" si="1073"/>
        <v>0.94677309048030855</v>
      </c>
      <c r="JB153" s="74">
        <f t="shared" si="1074"/>
        <v>0.16963966859418345</v>
      </c>
      <c r="JC153" s="275">
        <f t="shared" si="1075"/>
        <v>0.68419250852517932</v>
      </c>
      <c r="JD153" s="275">
        <f t="shared" si="1076"/>
        <v>1.2085788589296755</v>
      </c>
      <c r="JE153" s="275">
        <f t="shared" si="1077"/>
        <v>1.7342563900336927</v>
      </c>
      <c r="JF153" s="275">
        <f t="shared" si="1078"/>
        <v>0.68747034534967943</v>
      </c>
      <c r="JG153" s="275">
        <f t="shared" si="1079"/>
        <v>0.94916685652068278</v>
      </c>
      <c r="JH153" s="524">
        <f t="shared" si="1443"/>
        <v>1.8523442339048356E-2</v>
      </c>
      <c r="JI153" s="525">
        <f t="shared" si="1444"/>
        <v>3.2547790028732128E-2</v>
      </c>
      <c r="JJ153" s="524">
        <f t="shared" si="1445"/>
        <v>1.7422533661930504E-2</v>
      </c>
      <c r="JK153" s="525">
        <f t="shared" si="1446"/>
        <v>3.0945976992157131E-2</v>
      </c>
      <c r="JL153" s="524">
        <f t="shared" si="1447"/>
        <v>3.594597600097886E-2</v>
      </c>
      <c r="JM153" s="525">
        <f t="shared" si="1448"/>
        <v>6.3493767020889255E-2</v>
      </c>
      <c r="JN153" s="7">
        <f t="shared" si="1245"/>
        <v>1.0271370436175397E-4</v>
      </c>
      <c r="JO153" s="7">
        <f t="shared" si="1246"/>
        <v>2.3185336507932643E-4</v>
      </c>
    </row>
    <row r="154" spans="1:275" s="3" customFormat="1" ht="13.5" customHeight="1" x14ac:dyDescent="0.2">
      <c r="A154" s="3" t="str">
        <f>'2021 estimates'!B154</f>
        <v>Panama</v>
      </c>
      <c r="B154" s="3" t="str">
        <f>VLOOKUP(A154,'2021 estimates'!$B$4:$C$218,2)</f>
        <v>SACA</v>
      </c>
      <c r="C154" s="371" t="str">
        <f>VLOOKUP(A154,'2021 estimates'!$B$4:$F$218,4,FALSE)</f>
        <v>Latin America &amp; Caribbean</v>
      </c>
      <c r="D154" s="695">
        <f>'2021 estimates'!Q154</f>
        <v>12.780209552973799</v>
      </c>
      <c r="E154" s="4">
        <f>'2021 estimates'!R154</f>
        <v>3.8692609536233591</v>
      </c>
      <c r="F154" s="47">
        <f>1000*'2021 estimates'!G154/5</f>
        <v>39809.4</v>
      </c>
      <c r="G154" s="47">
        <f t="shared" si="1086"/>
        <v>39809.4</v>
      </c>
      <c r="H154" s="47">
        <f>1000*'2021 estimates'!H154/5</f>
        <v>39545.199999999997</v>
      </c>
      <c r="I154" s="47">
        <f>1000*'2021 estimates'!I154/5</f>
        <v>38126.199999999997</v>
      </c>
      <c r="J154" s="47">
        <f>1000*'2021 estimates'!J154/5</f>
        <v>36656.800000000003</v>
      </c>
      <c r="K154" s="47">
        <f>1000*'2021 estimates'!K154/5</f>
        <v>38033.800000000003</v>
      </c>
      <c r="L154" s="73">
        <f t="shared" si="1087"/>
        <v>38033.800000000003</v>
      </c>
      <c r="M154" s="47">
        <f>1000*'2021 estimates'!L154/5</f>
        <v>37874.199999999997</v>
      </c>
      <c r="N154" s="47">
        <f>1000*'2021 estimates'!M154/5</f>
        <v>36553.800000000003</v>
      </c>
      <c r="O154" s="47">
        <f>1000*'2021 estimates'!N154/5</f>
        <v>35361.800000000003</v>
      </c>
      <c r="P154" s="22">
        <v>0</v>
      </c>
      <c r="Q154" s="124">
        <f>IF('2021 estimates'!AD154&lt;&gt;"",'2021 estimates'!AD154*5/4,IF('2021 estimates'!AL154&lt;&gt;"",'2021 estimates'!AL154*15/14,'2021 estimates'!AN154*15/14))/100000</f>
        <v>1.2500000000000001E-5</v>
      </c>
      <c r="R154" s="124">
        <f>IF('2021 estimates'!AE154&lt;&gt;"",'2021 estimates'!AE154,IF('2021 estimates'!AL154&lt;&gt;"",'2021 estimates'!AL154*15/14,'2021 estimates'!AN154*15/14))/100000</f>
        <v>1.4E-5</v>
      </c>
      <c r="S154" s="124">
        <f>IF('2021 estimates'!AF154&lt;&gt;"",'2021 estimates'!AF154,IF('2021 estimates'!AL154&lt;&gt;"",'2021 estimates'!AL154*15/14,'2021 estimates'!AN154*15/14))/100000</f>
        <v>2.0000000000000002E-5</v>
      </c>
      <c r="T154" s="124">
        <f>IF('2021 estimates'!AG154&lt;&gt;"",'2021 estimates'!AG154,'2021 estimates'!$AP154)/100000</f>
        <v>1.0162679425837323E-5</v>
      </c>
      <c r="U154" s="22">
        <v>0</v>
      </c>
      <c r="V154" s="124">
        <f>IF('2021 estimates'!AH154&lt;&gt;"",'2021 estimates'!AH154*5/4,IF('2021 estimates'!AM154&lt;&gt;"",'2021 estimates'!AM154*15/14,'2021 estimates'!AN154*15/14))/100000</f>
        <v>1.0000000000000001E-5</v>
      </c>
      <c r="W154" s="124">
        <f>IF('2021 estimates'!AI154&lt;&gt;"",'2021 estimates'!AI154,IF('2021 estimates'!AM154&lt;&gt;"",'2021 estimates'!AM154*15/14,'2021 estimates'!AN154*15/14))/100000</f>
        <v>1.4E-5</v>
      </c>
      <c r="X154" s="124">
        <f>IF('2021 estimates'!AJ154&lt;&gt;"",'2021 estimates'!AJ154,IF('2021 estimates'!AM154&lt;&gt;"",'2021 estimates'!AM154*15/14,'2021 estimates'!AN154*15/14))/100000</f>
        <v>1.2E-5</v>
      </c>
      <c r="Y154" s="124">
        <f>IF('2021 estimates'!AK154&lt;&gt;"",'2021 estimates'!AK154,'2021 estimates'!$AQ154)/100000</f>
        <v>7.4526315789473704E-6</v>
      </c>
      <c r="Z154" s="81">
        <f>VLOOKUP($A154,'Mortality-WHO Global Health Obs'!$B$3:$Q$218,7,FALSE)</f>
        <v>1.538E-2</v>
      </c>
      <c r="AA154" s="82">
        <f>VLOOKUP($A154,'Mortality-WHO Global Health Obs'!$B$3:$Q$218,9,FALSE)</f>
        <v>6.2E-4</v>
      </c>
      <c r="AB154" s="82">
        <f>VLOOKUP($A154,'Mortality-WHO Global Health Obs'!$B$3:$Q$218,11,FALSE)</f>
        <v>3.8999999999999999E-4</v>
      </c>
      <c r="AC154" s="82">
        <f>VLOOKUP($A154,'Mortality-WHO Global Health Obs'!$B$3:$Q$218,13,FALSE)</f>
        <v>4.8000000000000001E-4</v>
      </c>
      <c r="AD154" s="82">
        <f>VLOOKUP($A154,'Mortality-WHO Global Health Obs'!$B$3:$Q$218,15,FALSE)</f>
        <v>1.67E-3</v>
      </c>
      <c r="AE154" s="81">
        <f>VLOOKUP($A154,'Mortality-WHO Global Health Obs'!$B$3:$Q$218,8,FALSE)</f>
        <v>1.282E-2</v>
      </c>
      <c r="AF154" s="82">
        <f>VLOOKUP($A154,'Mortality-WHO Global Health Obs'!$B$3:$Q$218,10,FALSE)</f>
        <v>5.4000000000000001E-4</v>
      </c>
      <c r="AG154" s="82">
        <f>VLOOKUP($A154,'Mortality-WHO Global Health Obs'!$B$3:$Q$218,12,FALSE)</f>
        <v>2.9999999999999997E-4</v>
      </c>
      <c r="AH154" s="82">
        <f>VLOOKUP($A154,'Mortality-WHO Global Health Obs'!$B$3:$Q$218,14,FALSE)</f>
        <v>3.6000000000000002E-4</v>
      </c>
      <c r="AI154" s="82">
        <f>VLOOKUP($A154,'Mortality-WHO Global Health Obs'!$B$3:$Q$218,16,FALSE)</f>
        <v>5.5999999999999995E-4</v>
      </c>
      <c r="AJ154" s="81">
        <f t="shared" si="849"/>
        <v>5.9509233466727263E-2</v>
      </c>
      <c r="AK154" s="82">
        <f t="shared" si="849"/>
        <v>2.3989417912464828E-3</v>
      </c>
      <c r="AL154" s="82">
        <f t="shared" si="849"/>
        <v>1.50901177191311E-3</v>
      </c>
      <c r="AM154" s="82">
        <f t="shared" si="849"/>
        <v>1.8572452577392123E-3</v>
      </c>
      <c r="AN154" s="82">
        <f t="shared" si="849"/>
        <v>6.4616657925510102E-3</v>
      </c>
      <c r="AO154" s="81">
        <f t="shared" si="848"/>
        <v>4.9603925425451466E-2</v>
      </c>
      <c r="AP154" s="82">
        <f t="shared" si="848"/>
        <v>2.0894009149566139E-3</v>
      </c>
      <c r="AQ154" s="82">
        <f t="shared" si="848"/>
        <v>1.1607782860870077E-3</v>
      </c>
      <c r="AR154" s="82">
        <f t="shared" si="848"/>
        <v>1.3929339433044093E-3</v>
      </c>
      <c r="AS154" s="82">
        <f t="shared" si="848"/>
        <v>2.1667861340290808E-3</v>
      </c>
      <c r="AT154" s="272">
        <f t="shared" si="1065"/>
        <v>0</v>
      </c>
      <c r="AU154" s="266">
        <f t="shared" si="1057"/>
        <v>0.49761750000000005</v>
      </c>
      <c r="AV154" s="266">
        <f t="shared" si="1058"/>
        <v>0.55363279999999992</v>
      </c>
      <c r="AW154" s="266">
        <f t="shared" si="1059"/>
        <v>0.76252399999999998</v>
      </c>
      <c r="AX154" s="266">
        <f t="shared" si="1060"/>
        <v>0.37253130717703359</v>
      </c>
      <c r="AY154" s="272">
        <f t="shared" si="1066"/>
        <v>0</v>
      </c>
      <c r="AZ154" s="266">
        <f t="shared" si="1061"/>
        <v>0.38033800000000006</v>
      </c>
      <c r="BA154" s="266">
        <f t="shared" si="1062"/>
        <v>0.5302387999999999</v>
      </c>
      <c r="BB154" s="266">
        <f t="shared" si="1063"/>
        <v>0.43864560000000002</v>
      </c>
      <c r="BC154" s="266">
        <f t="shared" si="1064"/>
        <v>0.26353846736842113</v>
      </c>
      <c r="BD154" s="74">
        <f t="shared" si="1067"/>
        <v>0</v>
      </c>
      <c r="BE154" s="515">
        <f t="shared" si="1088"/>
        <v>0</v>
      </c>
      <c r="BF154" s="515">
        <f t="shared" si="1089"/>
        <v>0.4970213376568825</v>
      </c>
      <c r="BG154" s="515">
        <f t="shared" si="1090"/>
        <v>0.99285177907222633</v>
      </c>
      <c r="BH154" s="515">
        <f t="shared" si="1091"/>
        <v>1.4874941777127755</v>
      </c>
      <c r="BI154" s="515">
        <f t="shared" si="1092"/>
        <v>1.9678045517040805</v>
      </c>
      <c r="BJ154" s="515">
        <f t="shared" si="1093"/>
        <v>2.5180527466112022</v>
      </c>
      <c r="BK154" s="515">
        <f t="shared" si="1094"/>
        <v>3.0674712366893564</v>
      </c>
      <c r="BL154" s="515">
        <f t="shared" si="1095"/>
        <v>3.6160612730287056</v>
      </c>
      <c r="BM154" s="515">
        <f t="shared" si="1096"/>
        <v>4.1638241048329254</v>
      </c>
      <c r="BN154" s="515">
        <f t="shared" si="1097"/>
        <v>4.5417247922286634</v>
      </c>
      <c r="BO154" s="515">
        <f t="shared" si="1098"/>
        <v>5.295114083677694</v>
      </c>
      <c r="BP154" s="515">
        <f t="shared" si="1099"/>
        <v>6.0471054449893389</v>
      </c>
      <c r="BQ154" s="515">
        <f t="shared" si="1100"/>
        <v>6.7977014700532266</v>
      </c>
      <c r="BR154" s="515">
        <f t="shared" si="1101"/>
        <v>7.5469047479459661</v>
      </c>
      <c r="BS154" s="515">
        <f t="shared" si="1102"/>
        <v>7.975035900725012</v>
      </c>
      <c r="BT154" s="515">
        <f t="shared" si="1103"/>
        <v>8.2950016183597572</v>
      </c>
      <c r="BU154" s="515">
        <f t="shared" si="1104"/>
        <v>8.6129064898820467</v>
      </c>
      <c r="BV154" s="515">
        <f t="shared" si="1105"/>
        <v>8.928763788859845</v>
      </c>
      <c r="BW154" s="516">
        <f t="shared" si="1106"/>
        <v>9.242586703368266</v>
      </c>
      <c r="BX154" s="515">
        <v>0</v>
      </c>
      <c r="BY154" s="515">
        <f t="shared" si="1107"/>
        <v>0</v>
      </c>
      <c r="BZ154" s="515">
        <f t="shared" si="1108"/>
        <v>0.37994107552898115</v>
      </c>
      <c r="CA154" s="515">
        <f t="shared" si="1109"/>
        <v>0.75908913058447447</v>
      </c>
      <c r="CB154" s="515">
        <f t="shared" si="1110"/>
        <v>1.1374458203743842</v>
      </c>
      <c r="CC154" s="515">
        <f t="shared" si="1111"/>
        <v>1.508655397645011</v>
      </c>
      <c r="CD154" s="515">
        <f t="shared" si="1112"/>
        <v>2.0368364329108606</v>
      </c>
      <c r="CE154" s="515">
        <f t="shared" si="1113"/>
        <v>2.5644047227994164</v>
      </c>
      <c r="CF154" s="515">
        <f t="shared" si="1114"/>
        <v>3.0913609781595586</v>
      </c>
      <c r="CG154" s="515">
        <f t="shared" si="1115"/>
        <v>3.6177059090155077</v>
      </c>
      <c r="CH154" s="515">
        <f t="shared" si="1116"/>
        <v>3.9989883688845129</v>
      </c>
      <c r="CI154" s="515">
        <f t="shared" si="1117"/>
        <v>4.4317622304952016</v>
      </c>
      <c r="CJ154" s="515">
        <f t="shared" si="1118"/>
        <v>4.8639336863573881</v>
      </c>
      <c r="CK154" s="515">
        <f t="shared" si="1119"/>
        <v>5.2955035749983441</v>
      </c>
      <c r="CL154" s="515">
        <f t="shared" si="1120"/>
        <v>5.7264727337781425</v>
      </c>
      <c r="CM154" s="515">
        <f t="shared" si="1121"/>
        <v>5.9560706519265763</v>
      </c>
      <c r="CN154" s="515">
        <f t="shared" si="1122"/>
        <v>6.2064323530172656</v>
      </c>
      <c r="CO154" s="515">
        <f t="shared" si="1123"/>
        <v>6.4562521611406378</v>
      </c>
      <c r="CP154" s="515">
        <f t="shared" si="1124"/>
        <v>6.7055312491916945</v>
      </c>
      <c r="CQ154" s="516">
        <f t="shared" si="1125"/>
        <v>6.9542707875267773</v>
      </c>
      <c r="CR154" s="515">
        <f t="shared" si="1126"/>
        <v>0</v>
      </c>
      <c r="CS154" s="515">
        <f t="shared" si="1127"/>
        <v>0.24880875000000002</v>
      </c>
      <c r="CT154" s="515">
        <f t="shared" si="1128"/>
        <v>0.74583008765688252</v>
      </c>
      <c r="CU154" s="515">
        <f t="shared" si="1129"/>
        <v>1.2416605290722265</v>
      </c>
      <c r="CV154" s="515">
        <f t="shared" si="1130"/>
        <v>1.7363029277127755</v>
      </c>
      <c r="CW154" s="515">
        <f t="shared" si="1131"/>
        <v>2.2446209517040803</v>
      </c>
      <c r="CX154" s="515">
        <f t="shared" si="1132"/>
        <v>2.7948691466112021</v>
      </c>
      <c r="CY154" s="515">
        <f t="shared" si="1133"/>
        <v>3.3442876366893564</v>
      </c>
      <c r="CZ154" s="515">
        <f t="shared" si="1134"/>
        <v>3.8928776730287056</v>
      </c>
      <c r="DA154" s="515">
        <f t="shared" si="1135"/>
        <v>4.4406405048329258</v>
      </c>
      <c r="DB154" s="515">
        <f t="shared" si="1136"/>
        <v>4.922986792228663</v>
      </c>
      <c r="DC154" s="515">
        <f t="shared" si="1137"/>
        <v>5.6763760836776935</v>
      </c>
      <c r="DD154" s="515">
        <f t="shared" si="1138"/>
        <v>6.4283674449893393</v>
      </c>
      <c r="DE154" s="515">
        <f t="shared" si="1139"/>
        <v>7.1789634700532261</v>
      </c>
      <c r="DF154" s="515">
        <f t="shared" si="1140"/>
        <v>7.9281667479459657</v>
      </c>
      <c r="DG154" s="515">
        <f t="shared" si="1141"/>
        <v>8.1613015543135283</v>
      </c>
      <c r="DH154" s="515">
        <f t="shared" si="1142"/>
        <v>8.4812672719482745</v>
      </c>
      <c r="DI154" s="515">
        <f t="shared" si="1143"/>
        <v>8.7991721434705639</v>
      </c>
      <c r="DJ154" s="515">
        <f t="shared" si="1144"/>
        <v>9.1150294424483622</v>
      </c>
      <c r="DK154" s="516">
        <f t="shared" si="1145"/>
        <v>9.4288523569567833</v>
      </c>
      <c r="DL154" s="515">
        <f t="shared" si="1146"/>
        <v>0</v>
      </c>
      <c r="DM154" s="515">
        <f t="shared" si="1147"/>
        <v>0.19016900000000003</v>
      </c>
      <c r="DN154" s="515">
        <f t="shared" si="1148"/>
        <v>0.57011007552898119</v>
      </c>
      <c r="DO154" s="515">
        <f t="shared" si="1149"/>
        <v>0.9492581305844745</v>
      </c>
      <c r="DP154" s="515">
        <f t="shared" si="1150"/>
        <v>1.3276148203743843</v>
      </c>
      <c r="DQ154" s="515">
        <f t="shared" si="1151"/>
        <v>1.7737747976450109</v>
      </c>
      <c r="DR154" s="515">
        <f t="shared" si="1152"/>
        <v>2.3019558329108607</v>
      </c>
      <c r="DS154" s="515">
        <f t="shared" si="1153"/>
        <v>2.8295241227994166</v>
      </c>
      <c r="DT154" s="515">
        <f t="shared" si="1154"/>
        <v>3.3564803781595587</v>
      </c>
      <c r="DU154" s="515">
        <f t="shared" si="1155"/>
        <v>3.8828253090155078</v>
      </c>
      <c r="DV154" s="515">
        <f t="shared" si="1156"/>
        <v>4.2183111688845125</v>
      </c>
      <c r="DW154" s="515">
        <f t="shared" si="1157"/>
        <v>4.6510850304952012</v>
      </c>
      <c r="DX154" s="515">
        <f t="shared" si="1158"/>
        <v>5.0832564863573877</v>
      </c>
      <c r="DY154" s="515">
        <f t="shared" si="1159"/>
        <v>5.5148263749983437</v>
      </c>
      <c r="DZ154" s="515">
        <f t="shared" si="1160"/>
        <v>5.9457955337781421</v>
      </c>
      <c r="EA154" s="515">
        <f t="shared" si="1161"/>
        <v>6.0878398856107871</v>
      </c>
      <c r="EB154" s="515">
        <f t="shared" si="1162"/>
        <v>6.3382015867014765</v>
      </c>
      <c r="EC154" s="515">
        <f t="shared" si="1163"/>
        <v>6.5880213948248487</v>
      </c>
      <c r="ED154" s="515">
        <f t="shared" si="1164"/>
        <v>6.8373004828759054</v>
      </c>
      <c r="EE154" s="516">
        <f t="shared" si="1165"/>
        <v>7.0860400212109882</v>
      </c>
      <c r="EF154" s="276">
        <f t="shared" si="1166"/>
        <v>0</v>
      </c>
      <c r="EG154" s="276">
        <f t="shared" si="1167"/>
        <v>5.9616234311754438E-4</v>
      </c>
      <c r="EH154" s="276">
        <f t="shared" si="1168"/>
        <v>1.7870585846562492E-3</v>
      </c>
      <c r="EI154" s="276">
        <f t="shared" si="1169"/>
        <v>2.9751013594508566E-3</v>
      </c>
      <c r="EJ154" s="276">
        <f t="shared" si="1170"/>
        <v>4.16029750459781E-3</v>
      </c>
      <c r="EK154" s="276">
        <f t="shared" si="1171"/>
        <v>3.3846050928783341E-3</v>
      </c>
      <c r="EL154" s="276">
        <f t="shared" si="1172"/>
        <v>4.2143099218455013E-3</v>
      </c>
      <c r="EM154" s="276">
        <f t="shared" si="1173"/>
        <v>5.0427636606508418E-3</v>
      </c>
      <c r="EN154" s="276">
        <f t="shared" si="1174"/>
        <v>5.8699681957804133E-3</v>
      </c>
      <c r="EO154" s="276">
        <f t="shared" si="1175"/>
        <v>6.6959254108756947E-3</v>
      </c>
      <c r="EP154" s="276">
        <f t="shared" si="1176"/>
        <v>9.1347085509694004E-3</v>
      </c>
      <c r="EQ154" s="276">
        <f t="shared" si="1177"/>
        <v>1.0532638688355108E-2</v>
      </c>
      <c r="ER154" s="276">
        <f t="shared" si="1178"/>
        <v>1.1927974936112718E-2</v>
      </c>
      <c r="ES154" s="276">
        <f t="shared" si="1179"/>
        <v>1.3320722107260574E-2</v>
      </c>
      <c r="ET154" s="276">
        <f t="shared" si="1180"/>
        <v>1.4710885005886369E-2</v>
      </c>
      <c r="EU154" s="276">
        <f t="shared" si="1181"/>
        <v>5.2565589542287766E-2</v>
      </c>
      <c r="EV154" s="276">
        <f t="shared" si="1182"/>
        <v>5.462643565474419E-2</v>
      </c>
      <c r="EW154" s="276">
        <f t="shared" si="1183"/>
        <v>5.6674008199236452E-2</v>
      </c>
      <c r="EX154" s="276">
        <f t="shared" si="1184"/>
        <v>5.8708392668614037E-2</v>
      </c>
      <c r="EY154" s="277">
        <f t="shared" si="1185"/>
        <v>6.0729674005081169E-2</v>
      </c>
      <c r="EZ154" s="276">
        <f t="shared" si="1186"/>
        <v>0</v>
      </c>
      <c r="FA154" s="276">
        <f t="shared" si="1187"/>
        <v>3.9692447101893132E-4</v>
      </c>
      <c r="FB154" s="276">
        <f t="shared" si="1188"/>
        <v>1.1899449445067483E-3</v>
      </c>
      <c r="FC154" s="276">
        <f t="shared" si="1189"/>
        <v>1.9813102100902993E-3</v>
      </c>
      <c r="FD154" s="276">
        <f t="shared" si="1190"/>
        <v>2.7710237225520244E-3</v>
      </c>
      <c r="FE154" s="276">
        <f t="shared" si="1191"/>
        <v>2.0577647341503504E-3</v>
      </c>
      <c r="FF154" s="276">
        <f t="shared" si="1192"/>
        <v>2.6705101114440728E-3</v>
      </c>
      <c r="FG154" s="276">
        <f t="shared" si="1193"/>
        <v>3.2825446398577211E-3</v>
      </c>
      <c r="FH154" s="276">
        <f t="shared" si="1194"/>
        <v>3.8938691440505249E-3</v>
      </c>
      <c r="FI154" s="276">
        <f t="shared" si="1195"/>
        <v>4.5044844477250216E-3</v>
      </c>
      <c r="FJ154" s="276">
        <f t="shared" si="1196"/>
        <v>5.8717383893110214E-3</v>
      </c>
      <c r="FK154" s="276">
        <f t="shared" si="1197"/>
        <v>6.4741441378138838E-3</v>
      </c>
      <c r="FL154" s="276">
        <f t="shared" si="1198"/>
        <v>7.0757113590441453E-3</v>
      </c>
      <c r="FM154" s="276">
        <f t="shared" si="1199"/>
        <v>7.6764412202018021E-3</v>
      </c>
      <c r="FN154" s="276">
        <f t="shared" si="1200"/>
        <v>8.2763348868621477E-3</v>
      </c>
      <c r="FO154" s="276">
        <f t="shared" si="1201"/>
        <v>1.3176766277731554E-2</v>
      </c>
      <c r="FP154" s="276">
        <f t="shared" si="1202"/>
        <v>1.3718659245049027E-2</v>
      </c>
      <c r="FQ154" s="276">
        <f t="shared" si="1203"/>
        <v>1.4259379317363997E-2</v>
      </c>
      <c r="FR154" s="276">
        <f t="shared" si="1204"/>
        <v>1.4798929033337726E-2</v>
      </c>
      <c r="FS154" s="277">
        <f t="shared" si="1205"/>
        <v>1.5337310926136702E-2</v>
      </c>
      <c r="FT154" s="74">
        <f>SUM($EF154:EF154)</f>
        <v>0</v>
      </c>
      <c r="FU154" s="276">
        <f>SUM($EF154:EG154)</f>
        <v>5.9616234311754438E-4</v>
      </c>
      <c r="FV154" s="276">
        <f>SUM($EF154:EH154)</f>
        <v>2.3832209277737937E-3</v>
      </c>
      <c r="FW154" s="276">
        <f>SUM($EF154:EI154)</f>
        <v>5.3583222872246507E-3</v>
      </c>
      <c r="FX154" s="276">
        <f>SUM($EF154:EJ154)</f>
        <v>9.5186197918224608E-3</v>
      </c>
      <c r="FY154" s="276">
        <f>SUM($EF154:EK154)</f>
        <v>1.2903224884700795E-2</v>
      </c>
      <c r="FZ154" s="276">
        <f>SUM($EF154:EL154)</f>
        <v>1.7117534806546295E-2</v>
      </c>
      <c r="GA154" s="276">
        <f>SUM($EF154:EM154)</f>
        <v>2.2160298467197137E-2</v>
      </c>
      <c r="GB154" s="276">
        <f>SUM($EF154:EN154)</f>
        <v>2.8030266662977549E-2</v>
      </c>
      <c r="GC154" s="276">
        <f>SUM($EF154:EO154)</f>
        <v>3.4726192073853246E-2</v>
      </c>
      <c r="GD154" s="276">
        <f>SUM($EF154:EP154)</f>
        <v>4.3860900624822646E-2</v>
      </c>
      <c r="GE154" s="276">
        <f>SUM($EF154:EQ154)</f>
        <v>5.4393539313177752E-2</v>
      </c>
      <c r="GF154" s="276">
        <f>SUM($EF154:ER154)</f>
        <v>6.6321514249290475E-2</v>
      </c>
      <c r="GG154" s="276">
        <f>SUM($EF154:ES154)</f>
        <v>7.9642236356551044E-2</v>
      </c>
      <c r="GH154" s="276">
        <f>SUM($EF154:ET154)</f>
        <v>9.4353121362437412E-2</v>
      </c>
      <c r="GI154" s="276">
        <f>SUM($EF154:EU154)</f>
        <v>0.14691871090472519</v>
      </c>
      <c r="GJ154" s="276">
        <f>SUM($EF154:EV154)</f>
        <v>0.20154514655946937</v>
      </c>
      <c r="GK154" s="276">
        <f>SUM($EF154:EW154)</f>
        <v>0.25821915475870583</v>
      </c>
      <c r="GL154" s="276">
        <f>SUM($EF154:EX154)</f>
        <v>0.31692754742731988</v>
      </c>
      <c r="GM154" s="276">
        <f>SUM($EF154:EY154)</f>
        <v>0.37765722143240105</v>
      </c>
      <c r="GN154" s="74">
        <f>SUM($EZ154:EZ154)</f>
        <v>0</v>
      </c>
      <c r="GO154" s="276">
        <f>SUM($EZ154:FA154)</f>
        <v>3.9692447101893132E-4</v>
      </c>
      <c r="GP154" s="276">
        <f>SUM($EZ154:FB154)</f>
        <v>1.5868694155256797E-3</v>
      </c>
      <c r="GQ154" s="276">
        <f>SUM($EZ154:FC154)</f>
        <v>3.568179625615979E-3</v>
      </c>
      <c r="GR154" s="276">
        <f>SUM($EZ154:FD154)</f>
        <v>6.339203348168003E-3</v>
      </c>
      <c r="GS154" s="276">
        <f>SUM($EZ154:FE154)</f>
        <v>8.396968082318353E-3</v>
      </c>
      <c r="GT154" s="276">
        <f>SUM($EZ154:FF154)</f>
        <v>1.1067478193762425E-2</v>
      </c>
      <c r="GU154" s="276">
        <f>SUM($EZ154:FG154)</f>
        <v>1.4350022833620146E-2</v>
      </c>
      <c r="GV154" s="276">
        <f>SUM($EZ154:FH154)</f>
        <v>1.8243891977670672E-2</v>
      </c>
      <c r="GW154" s="276">
        <f>SUM($EZ154:FI154)</f>
        <v>2.2748376425395692E-2</v>
      </c>
      <c r="GX154" s="276">
        <f>SUM($EZ154:FJ154)</f>
        <v>2.8620114814706714E-2</v>
      </c>
      <c r="GY154" s="276">
        <f>SUM($EZ154:FK154)</f>
        <v>3.50942589525206E-2</v>
      </c>
      <c r="GZ154" s="276">
        <f>SUM($EZ154:FL154)</f>
        <v>4.2169970311564747E-2</v>
      </c>
      <c r="HA154" s="276">
        <f>SUM($EZ154:FM154)</f>
        <v>4.9846411531766548E-2</v>
      </c>
      <c r="HB154" s="276">
        <f>SUM($EZ154:FN154)</f>
        <v>5.8122746418628697E-2</v>
      </c>
      <c r="HC154" s="276">
        <f>SUM($EZ154:FO154)</f>
        <v>7.1299512696360257E-2</v>
      </c>
      <c r="HD154" s="276">
        <f>SUM($EZ154:FP154)</f>
        <v>8.5018171941409287E-2</v>
      </c>
      <c r="HE154" s="276">
        <f>SUM($EZ154:FQ154)</f>
        <v>9.9277551258773286E-2</v>
      </c>
      <c r="HF154" s="276">
        <f>SUM($EZ154:FR154)</f>
        <v>0.11407648029211101</v>
      </c>
      <c r="HG154" s="277">
        <f>SUM($EZ154:FS154)</f>
        <v>0.1294137912182477</v>
      </c>
      <c r="HH154" s="74">
        <f t="shared" si="1247"/>
        <v>0</v>
      </c>
      <c r="HI154" s="276">
        <f t="shared" si="1206"/>
        <v>0.4970213376568825</v>
      </c>
      <c r="HJ154" s="276">
        <f t="shared" si="1207"/>
        <v>0.99285177907222633</v>
      </c>
      <c r="HK154" s="276">
        <f t="shared" si="1208"/>
        <v>1.4874941777127755</v>
      </c>
      <c r="HL154" s="276">
        <f t="shared" si="1209"/>
        <v>1.9809513802081777</v>
      </c>
      <c r="HM154" s="276">
        <f t="shared" si="1210"/>
        <v>2.5180527466112022</v>
      </c>
      <c r="HN154" s="276">
        <f t="shared" si="1211"/>
        <v>3.0674712366893564</v>
      </c>
      <c r="HO154" s="276">
        <f t="shared" si="1212"/>
        <v>3.6160612730287056</v>
      </c>
      <c r="HP154" s="276">
        <f t="shared" si="1213"/>
        <v>4.1638241048329254</v>
      </c>
      <c r="HQ154" s="276">
        <f t="shared" si="1214"/>
        <v>4.7107609794220497</v>
      </c>
      <c r="HR154" s="276">
        <f t="shared" si="1215"/>
        <v>5.295114083677694</v>
      </c>
      <c r="HS154" s="276">
        <f t="shared" si="1216"/>
        <v>6.0471054449893389</v>
      </c>
      <c r="HT154" s="276">
        <f t="shared" si="1217"/>
        <v>6.7977014700532266</v>
      </c>
      <c r="HU154" s="276">
        <f t="shared" si="1218"/>
        <v>7.5469047479459661</v>
      </c>
      <c r="HV154" s="276">
        <f t="shared" si="1219"/>
        <v>8.2947178629400788</v>
      </c>
      <c r="HW154" s="276">
        <f t="shared" si="1220"/>
        <v>8.2950016183597572</v>
      </c>
      <c r="HX154" s="276">
        <f t="shared" si="1221"/>
        <v>8.6129064898820467</v>
      </c>
      <c r="HY154" s="276">
        <f t="shared" si="1222"/>
        <v>8.928763788859845</v>
      </c>
      <c r="HZ154" s="276">
        <f t="shared" si="1223"/>
        <v>9.242586703368266</v>
      </c>
      <c r="IA154" s="277">
        <f t="shared" si="1224"/>
        <v>9.5543883365402191</v>
      </c>
      <c r="IB154" s="276">
        <f t="shared" si="1225"/>
        <v>0</v>
      </c>
      <c r="IC154" s="276">
        <f t="shared" si="1226"/>
        <v>0.37994107552898115</v>
      </c>
      <c r="ID154" s="276">
        <f t="shared" si="1227"/>
        <v>0.75908913058447447</v>
      </c>
      <c r="IE154" s="276">
        <f t="shared" si="1228"/>
        <v>1.1374458203743842</v>
      </c>
      <c r="IF154" s="276">
        <f t="shared" si="1229"/>
        <v>1.5150127966518323</v>
      </c>
      <c r="IG154" s="276">
        <f t="shared" si="1230"/>
        <v>2.0368364329108606</v>
      </c>
      <c r="IH154" s="276">
        <f t="shared" si="1231"/>
        <v>2.5644047227994164</v>
      </c>
      <c r="II154" s="276">
        <f t="shared" si="1232"/>
        <v>3.0913609781595586</v>
      </c>
      <c r="IJ154" s="276">
        <f t="shared" si="1233"/>
        <v>3.6177059090155077</v>
      </c>
      <c r="IK154" s="276">
        <f t="shared" si="1234"/>
        <v>4.1434402245677822</v>
      </c>
      <c r="IL154" s="276">
        <f t="shared" si="1235"/>
        <v>4.4317622304952016</v>
      </c>
      <c r="IM154" s="276">
        <f t="shared" si="1236"/>
        <v>4.8639336863573881</v>
      </c>
      <c r="IN154" s="276">
        <f t="shared" si="1237"/>
        <v>5.2955035749983441</v>
      </c>
      <c r="IO154" s="276">
        <f t="shared" si="1238"/>
        <v>5.7264727337781425</v>
      </c>
      <c r="IP154" s="276">
        <f t="shared" si="1239"/>
        <v>6.1568419988912808</v>
      </c>
      <c r="IQ154" s="276">
        <f t="shared" si="1240"/>
        <v>6.2064323530172656</v>
      </c>
      <c r="IR154" s="276">
        <f t="shared" si="1241"/>
        <v>6.4562521611406378</v>
      </c>
      <c r="IS154" s="276">
        <f t="shared" si="1242"/>
        <v>6.7055312491916945</v>
      </c>
      <c r="IT154" s="276">
        <f t="shared" si="1243"/>
        <v>6.9542707875267773</v>
      </c>
      <c r="IU154" s="277">
        <f t="shared" si="1244"/>
        <v>7.2024719439690612</v>
      </c>
      <c r="IV154" s="74">
        <f t="shared" si="1068"/>
        <v>1.9934201392364481</v>
      </c>
      <c r="IW154" s="275">
        <f t="shared" si="1069"/>
        <v>8.448404421636635</v>
      </c>
      <c r="IX154" s="275">
        <f t="shared" si="1070"/>
        <v>16.8414618158907</v>
      </c>
      <c r="IY154" s="275">
        <f t="shared" si="1071"/>
        <v>23.921330131982351</v>
      </c>
      <c r="IZ154" s="275">
        <f t="shared" si="1072"/>
        <v>9.094428792254595</v>
      </c>
      <c r="JA154" s="275">
        <f t="shared" si="1073"/>
        <v>12.801154127186534</v>
      </c>
      <c r="JB154" s="74">
        <f t="shared" si="1074"/>
        <v>1.5954137765954262</v>
      </c>
      <c r="JC154" s="275">
        <f t="shared" si="1075"/>
        <v>7.464900039600435</v>
      </c>
      <c r="JD154" s="275">
        <f t="shared" si="1076"/>
        <v>13.894909645244528</v>
      </c>
      <c r="JE154" s="275">
        <f t="shared" si="1077"/>
        <v>18.608644270836997</v>
      </c>
      <c r="JF154" s="275">
        <f t="shared" si="1078"/>
        <v>7.6517411538134636</v>
      </c>
      <c r="JG154" s="275">
        <f t="shared" si="1079"/>
        <v>10.390966933069347</v>
      </c>
      <c r="JH154" s="524">
        <f t="shared" si="1443"/>
        <v>52.777582185521823</v>
      </c>
      <c r="JI154" s="525">
        <f t="shared" si="1444"/>
        <v>96.621552904624352</v>
      </c>
      <c r="JJ154" s="524">
        <f t="shared" si="1445"/>
        <v>42.565925688322473</v>
      </c>
      <c r="JK154" s="525">
        <f t="shared" si="1446"/>
        <v>75.467683537146669</v>
      </c>
      <c r="JL154" s="524">
        <f t="shared" si="1447"/>
        <v>95.343507873844288</v>
      </c>
      <c r="JM154" s="525">
        <f t="shared" si="1448"/>
        <v>172.08923644177102</v>
      </c>
      <c r="JN154" s="7">
        <f t="shared" si="1245"/>
        <v>0.15247586778106612</v>
      </c>
      <c r="JO154" s="7">
        <f t="shared" si="1246"/>
        <v>0.5070710126506488</v>
      </c>
    </row>
    <row r="155" spans="1:275" s="3" customFormat="1" ht="13.5" customHeight="1" x14ac:dyDescent="0.2">
      <c r="A155" s="3" t="str">
        <f>'2021 estimates'!B155</f>
        <v>Papua New Guinea</v>
      </c>
      <c r="B155" s="3" t="str">
        <f>VLOOKUP(A155,'2021 estimates'!$B$4:$C$218,2)</f>
        <v>WP</v>
      </c>
      <c r="C155" s="371" t="str">
        <f>VLOOKUP(A155,'2021 estimates'!$B$4:$F$218,4,FALSE)</f>
        <v>East Asia &amp; Pacific</v>
      </c>
      <c r="D155" s="695">
        <f>'2021 estimates'!Q155</f>
        <v>35.850004273224798</v>
      </c>
      <c r="E155" s="4">
        <f>'2021 estimates'!R155</f>
        <v>17.958211333162239</v>
      </c>
      <c r="F155" s="47">
        <f>1000*'2021 estimates'!G155/5</f>
        <v>115977.60000000001</v>
      </c>
      <c r="G155" s="47">
        <f t="shared" si="1086"/>
        <v>115977.60000000001</v>
      </c>
      <c r="H155" s="47">
        <f>1000*'2021 estimates'!H155/5</f>
        <v>108788.8</v>
      </c>
      <c r="I155" s="47">
        <f>1000*'2021 estimates'!I155/5</f>
        <v>103669.4</v>
      </c>
      <c r="J155" s="47">
        <f>1000*'2021 estimates'!J155/5</f>
        <v>96692</v>
      </c>
      <c r="K155" s="47">
        <f>1000*'2021 estimates'!K155/5</f>
        <v>108242</v>
      </c>
      <c r="L155" s="73">
        <f t="shared" si="1087"/>
        <v>108242</v>
      </c>
      <c r="M155" s="47">
        <f>1000*'2021 estimates'!L155/5</f>
        <v>101743.8</v>
      </c>
      <c r="N155" s="47">
        <f>1000*'2021 estimates'!M155/5</f>
        <v>97123</v>
      </c>
      <c r="O155" s="47">
        <f>1000*'2021 estimates'!N155/5</f>
        <v>90782.6</v>
      </c>
      <c r="P155" s="22">
        <v>0</v>
      </c>
      <c r="Q155" s="124">
        <f>IF('2021 estimates'!AD155&lt;&gt;"",'2021 estimates'!AD155*5/4,IF('2021 estimates'!AL155&lt;&gt;"",'2021 estimates'!AL155*15/14,'2021 estimates'!AN155*15/14))/100000</f>
        <v>1.0714285714285714E-6</v>
      </c>
      <c r="R155" s="124">
        <f>IF('2021 estimates'!AE155&lt;&gt;"",'2021 estimates'!AE155,IF('2021 estimates'!AL155&lt;&gt;"",'2021 estimates'!AL155*15/14,'2021 estimates'!AN155*15/14))/100000</f>
        <v>1.0714285714285714E-6</v>
      </c>
      <c r="S155" s="124">
        <f>IF('2021 estimates'!AF155&lt;&gt;"",'2021 estimates'!AF155,IF('2021 estimates'!AL155&lt;&gt;"",'2021 estimates'!AL155*15/14,'2021 estimates'!AN155*15/14))/100000</f>
        <v>1.0714285714285714E-6</v>
      </c>
      <c r="T155" s="124">
        <f>IF('2021 estimates'!AG155&lt;&gt;"",'2021 estimates'!AG155,'2021 estimates'!$AP155)/100000</f>
        <v>1.1166596956660293E-6</v>
      </c>
      <c r="U155" s="22">
        <v>0</v>
      </c>
      <c r="V155" s="124">
        <f>IF('2021 estimates'!AH155&lt;&gt;"",'2021 estimates'!AH155*5/4,IF('2021 estimates'!AM155&lt;&gt;"",'2021 estimates'!AM155*15/14,'2021 estimates'!AN155*15/14))/100000</f>
        <v>1.0714285714285714E-6</v>
      </c>
      <c r="W155" s="124">
        <f>IF('2021 estimates'!AI155&lt;&gt;"",'2021 estimates'!AI155,IF('2021 estimates'!AM155&lt;&gt;"",'2021 estimates'!AM155*15/14,'2021 estimates'!AN155*15/14))/100000</f>
        <v>1.0714285714285714E-6</v>
      </c>
      <c r="X155" s="124">
        <f>IF('2021 estimates'!AJ155&lt;&gt;"",'2021 estimates'!AJ155,IF('2021 estimates'!AM155&lt;&gt;"",'2021 estimates'!AM155*15/14,'2021 estimates'!AN155*15/14))/100000</f>
        <v>1.0714285714285714E-6</v>
      </c>
      <c r="Y155" s="124">
        <f>IF('2021 estimates'!AK155&lt;&gt;"",'2021 estimates'!AK155,'2021 estimates'!$AQ155)/100000</f>
        <v>1.1166596956660293E-6</v>
      </c>
      <c r="Z155" s="81">
        <f>VLOOKUP($A155,'Mortality-WHO Global Health Obs'!$B$3:$Q$218,7,FALSE)</f>
        <v>4.6949999999999999E-2</v>
      </c>
      <c r="AA155" s="82">
        <f>VLOOKUP($A155,'Mortality-WHO Global Health Obs'!$B$3:$Q$218,9,FALSE)</f>
        <v>3.2399999999999998E-3</v>
      </c>
      <c r="AB155" s="82">
        <f>VLOOKUP($A155,'Mortality-WHO Global Health Obs'!$B$3:$Q$218,11,FALSE)</f>
        <v>1.5499999999999999E-3</v>
      </c>
      <c r="AC155" s="82">
        <f>VLOOKUP($A155,'Mortality-WHO Global Health Obs'!$B$3:$Q$218,13,FALSE)</f>
        <v>4.4000000000000002E-4</v>
      </c>
      <c r="AD155" s="82">
        <f>VLOOKUP($A155,'Mortality-WHO Global Health Obs'!$B$3:$Q$218,15,FALSE)</f>
        <v>1.32E-3</v>
      </c>
      <c r="AE155" s="81">
        <f>VLOOKUP($A155,'Mortality-WHO Global Health Obs'!$B$3:$Q$218,8,FALSE)</f>
        <v>4.1700000000000001E-2</v>
      </c>
      <c r="AF155" s="82">
        <f>VLOOKUP($A155,'Mortality-WHO Global Health Obs'!$B$3:$Q$218,10,FALSE)</f>
        <v>3.0300000000000001E-3</v>
      </c>
      <c r="AG155" s="82">
        <f>VLOOKUP($A155,'Mortality-WHO Global Health Obs'!$B$3:$Q$218,12,FALSE)</f>
        <v>1.16E-3</v>
      </c>
      <c r="AH155" s="82">
        <f>VLOOKUP($A155,'Mortality-WHO Global Health Obs'!$B$3:$Q$218,14,FALSE)</f>
        <v>2.9E-4</v>
      </c>
      <c r="AI155" s="82">
        <f>VLOOKUP($A155,'Mortality-WHO Global Health Obs'!$B$3:$Q$218,16,FALSE)</f>
        <v>1.06E-3</v>
      </c>
      <c r="AJ155" s="81">
        <f t="shared" si="849"/>
        <v>0.84313802209196709</v>
      </c>
      <c r="AK155" s="82">
        <f t="shared" si="849"/>
        <v>5.818460471944565E-2</v>
      </c>
      <c r="AL155" s="82">
        <f t="shared" si="849"/>
        <v>2.7835227566401471E-2</v>
      </c>
      <c r="AM155" s="82">
        <f t="shared" si="849"/>
        <v>7.9016129865913855E-3</v>
      </c>
      <c r="AN155" s="82">
        <f t="shared" si="849"/>
        <v>2.3704838959774155E-2</v>
      </c>
      <c r="AO155" s="81">
        <f t="shared" si="848"/>
        <v>0.74885741259286542</v>
      </c>
      <c r="AP155" s="82">
        <f t="shared" si="848"/>
        <v>5.4413380339481586E-2</v>
      </c>
      <c r="AQ155" s="82">
        <f t="shared" si="848"/>
        <v>2.0831525146468199E-2</v>
      </c>
      <c r="AR155" s="82">
        <f t="shared" si="848"/>
        <v>5.2078812866170497E-3</v>
      </c>
      <c r="AS155" s="82">
        <f t="shared" si="848"/>
        <v>1.9035704013151973E-2</v>
      </c>
      <c r="AT155" s="272">
        <f t="shared" si="1065"/>
        <v>0</v>
      </c>
      <c r="AU155" s="266">
        <f t="shared" si="1057"/>
        <v>0.12426171428571428</v>
      </c>
      <c r="AV155" s="266">
        <f t="shared" si="1058"/>
        <v>0.11655942857142856</v>
      </c>
      <c r="AW155" s="266">
        <f t="shared" si="1059"/>
        <v>0.11107435714285713</v>
      </c>
      <c r="AX155" s="266">
        <f t="shared" si="1060"/>
        <v>0.10797205929333969</v>
      </c>
      <c r="AY155" s="272">
        <f t="shared" si="1066"/>
        <v>0</v>
      </c>
      <c r="AZ155" s="266">
        <f t="shared" si="1061"/>
        <v>0.11597357142857143</v>
      </c>
      <c r="BA155" s="266">
        <f t="shared" si="1062"/>
        <v>0.10901121428571428</v>
      </c>
      <c r="BB155" s="266">
        <f t="shared" si="1063"/>
        <v>0.10406035714285714</v>
      </c>
      <c r="BC155" s="266">
        <f t="shared" si="1064"/>
        <v>0.10137327048777088</v>
      </c>
      <c r="BD155" s="74">
        <f t="shared" si="1067"/>
        <v>0</v>
      </c>
      <c r="BE155" s="515">
        <f t="shared" si="1088"/>
        <v>0</v>
      </c>
      <c r="BF155" s="515">
        <f t="shared" si="1089"/>
        <v>0.12074981488477303</v>
      </c>
      <c r="BG155" s="515">
        <f t="shared" si="1090"/>
        <v>0.23467433840775848</v>
      </c>
      <c r="BH155" s="515">
        <f t="shared" si="1091"/>
        <v>0.34215936496721477</v>
      </c>
      <c r="BI155" s="515">
        <f t="shared" si="1092"/>
        <v>0.41607453865908628</v>
      </c>
      <c r="BJ155" s="515">
        <f t="shared" si="1093"/>
        <v>0.51961228021928629</v>
      </c>
      <c r="BK155" s="515">
        <f t="shared" si="1094"/>
        <v>0.6203077661106976</v>
      </c>
      <c r="BL155" s="515">
        <f t="shared" si="1095"/>
        <v>0.71823902022262887</v>
      </c>
      <c r="BM155" s="515">
        <f t="shared" si="1096"/>
        <v>0.81348192457961221</v>
      </c>
      <c r="BN155" s="515">
        <f t="shared" si="1097"/>
        <v>0.86347040199414016</v>
      </c>
      <c r="BO155" s="515">
        <f t="shared" si="1098"/>
        <v>0.96731173083191679</v>
      </c>
      <c r="BP155" s="515">
        <f t="shared" si="1099"/>
        <v>1.0703357788478545</v>
      </c>
      <c r="BQ155" s="515">
        <f t="shared" si="1100"/>
        <v>1.1725489784321126</v>
      </c>
      <c r="BR155" s="515">
        <f t="shared" si="1101"/>
        <v>1.2739577113488696</v>
      </c>
      <c r="BS155" s="515">
        <f t="shared" si="1102"/>
        <v>1.2820539035323788</v>
      </c>
      <c r="BT155" s="515">
        <f t="shared" si="1103"/>
        <v>1.3587277761774343</v>
      </c>
      <c r="BU155" s="515">
        <f t="shared" si="1104"/>
        <v>1.4336054800722178</v>
      </c>
      <c r="BV155" s="515">
        <f t="shared" si="1105"/>
        <v>1.5067290924207124</v>
      </c>
      <c r="BW155" s="516">
        <f t="shared" si="1106"/>
        <v>1.578139704722693</v>
      </c>
      <c r="BX155" s="515">
        <v>0</v>
      </c>
      <c r="BY155" s="515">
        <f t="shared" si="1107"/>
        <v>0</v>
      </c>
      <c r="BZ155" s="515">
        <f t="shared" si="1108"/>
        <v>0.11290262243286772</v>
      </c>
      <c r="CA155" s="515">
        <f t="shared" si="1109"/>
        <v>0.21982598268209086</v>
      </c>
      <c r="CB155" s="515">
        <f t="shared" si="1110"/>
        <v>0.32108673925825471</v>
      </c>
      <c r="CC155" s="515">
        <f t="shared" si="1111"/>
        <v>0.39195151716681481</v>
      </c>
      <c r="CD155" s="515">
        <f t="shared" si="1112"/>
        <v>0.49175855005444963</v>
      </c>
      <c r="CE155" s="515">
        <f t="shared" si="1113"/>
        <v>0.58950795638517306</v>
      </c>
      <c r="CF155" s="515">
        <f t="shared" si="1114"/>
        <v>0.68524215628635698</v>
      </c>
      <c r="CG155" s="515">
        <f t="shared" si="1115"/>
        <v>0.77900269535000144</v>
      </c>
      <c r="CH155" s="515">
        <f t="shared" si="1116"/>
        <v>0.83128060481857957</v>
      </c>
      <c r="CI155" s="515">
        <f t="shared" si="1117"/>
        <v>0.9307527420847177</v>
      </c>
      <c r="CJ155" s="515">
        <f t="shared" si="1118"/>
        <v>1.0297081868730027</v>
      </c>
      <c r="CK155" s="515">
        <f t="shared" si="1119"/>
        <v>1.1281496230617949</v>
      </c>
      <c r="CL155" s="515">
        <f t="shared" si="1120"/>
        <v>1.2260797205884677</v>
      </c>
      <c r="CM155" s="515">
        <f t="shared" si="1121"/>
        <v>1.2371001120807985</v>
      </c>
      <c r="CN155" s="515">
        <f t="shared" si="1122"/>
        <v>1.3141913016960751</v>
      </c>
      <c r="CO155" s="515">
        <f t="shared" si="1123"/>
        <v>1.389828885343839</v>
      </c>
      <c r="CP155" s="515">
        <f t="shared" si="1124"/>
        <v>1.4640402717373211</v>
      </c>
      <c r="CQ155" s="516">
        <f t="shared" si="1125"/>
        <v>1.536852352780123</v>
      </c>
      <c r="CR155" s="515">
        <f t="shared" si="1126"/>
        <v>0</v>
      </c>
      <c r="CS155" s="515">
        <f t="shared" si="1127"/>
        <v>6.213085714285714E-2</v>
      </c>
      <c r="CT155" s="515">
        <f t="shared" si="1128"/>
        <v>0.18288067202763017</v>
      </c>
      <c r="CU155" s="515">
        <f t="shared" si="1129"/>
        <v>0.29680519555061563</v>
      </c>
      <c r="CV155" s="515">
        <f t="shared" si="1130"/>
        <v>0.40429022211007193</v>
      </c>
      <c r="CW155" s="515">
        <f t="shared" si="1131"/>
        <v>0.47435425294480055</v>
      </c>
      <c r="CX155" s="515">
        <f t="shared" si="1132"/>
        <v>0.57789199450500062</v>
      </c>
      <c r="CY155" s="515">
        <f t="shared" si="1133"/>
        <v>0.67858748039641192</v>
      </c>
      <c r="CZ155" s="515">
        <f t="shared" si="1134"/>
        <v>0.77651873450834319</v>
      </c>
      <c r="DA155" s="515">
        <f t="shared" si="1135"/>
        <v>0.87176163886532654</v>
      </c>
      <c r="DB155" s="515">
        <f t="shared" si="1136"/>
        <v>0.91900758056556875</v>
      </c>
      <c r="DC155" s="515">
        <f t="shared" si="1137"/>
        <v>1.0228489094033453</v>
      </c>
      <c r="DD155" s="515">
        <f t="shared" si="1138"/>
        <v>1.1258729574192829</v>
      </c>
      <c r="DE155" s="515">
        <f t="shared" si="1139"/>
        <v>1.2280861570035411</v>
      </c>
      <c r="DF155" s="515">
        <f t="shared" si="1140"/>
        <v>1.3294948899202981</v>
      </c>
      <c r="DG155" s="515">
        <f t="shared" si="1141"/>
        <v>1.3360399331790487</v>
      </c>
      <c r="DH155" s="515">
        <f t="shared" si="1142"/>
        <v>1.4127138058241042</v>
      </c>
      <c r="DI155" s="515">
        <f t="shared" si="1143"/>
        <v>1.4875915097188877</v>
      </c>
      <c r="DJ155" s="515">
        <f t="shared" si="1144"/>
        <v>1.5607151220673823</v>
      </c>
      <c r="DK155" s="516">
        <f t="shared" si="1145"/>
        <v>1.6321257343693629</v>
      </c>
      <c r="DL155" s="515">
        <f t="shared" si="1146"/>
        <v>0</v>
      </c>
      <c r="DM155" s="515">
        <f t="shared" si="1147"/>
        <v>5.7986785714285713E-2</v>
      </c>
      <c r="DN155" s="515">
        <f t="shared" si="1148"/>
        <v>0.17088940814715342</v>
      </c>
      <c r="DO155" s="515">
        <f t="shared" si="1149"/>
        <v>0.27781276839637659</v>
      </c>
      <c r="DP155" s="515">
        <f t="shared" si="1150"/>
        <v>0.37907352497254043</v>
      </c>
      <c r="DQ155" s="515">
        <f t="shared" si="1151"/>
        <v>0.44645712430967194</v>
      </c>
      <c r="DR155" s="515">
        <f t="shared" si="1152"/>
        <v>0.54626415719730681</v>
      </c>
      <c r="DS155" s="515">
        <f t="shared" si="1153"/>
        <v>0.64401356352803019</v>
      </c>
      <c r="DT155" s="515">
        <f t="shared" si="1154"/>
        <v>0.73974776342921411</v>
      </c>
      <c r="DU155" s="515">
        <f t="shared" si="1155"/>
        <v>0.83350830249285857</v>
      </c>
      <c r="DV155" s="515">
        <f t="shared" si="1156"/>
        <v>0.88331078339000813</v>
      </c>
      <c r="DW155" s="515">
        <f t="shared" si="1157"/>
        <v>0.98278292065614625</v>
      </c>
      <c r="DX155" s="515">
        <f t="shared" si="1158"/>
        <v>1.0817383654444312</v>
      </c>
      <c r="DY155" s="515">
        <f t="shared" si="1159"/>
        <v>1.1801798016332234</v>
      </c>
      <c r="DZ155" s="515">
        <f t="shared" si="1160"/>
        <v>1.2781098991598963</v>
      </c>
      <c r="EA155" s="515">
        <f t="shared" si="1161"/>
        <v>1.287786747324684</v>
      </c>
      <c r="EB155" s="515">
        <f t="shared" si="1162"/>
        <v>1.3648779369399606</v>
      </c>
      <c r="EC155" s="515">
        <f t="shared" si="1163"/>
        <v>1.4405155205877245</v>
      </c>
      <c r="ED155" s="515">
        <f t="shared" si="1164"/>
        <v>1.5147269069812066</v>
      </c>
      <c r="EE155" s="516">
        <f t="shared" si="1165"/>
        <v>1.5875389880240085</v>
      </c>
      <c r="EF155" s="276">
        <f t="shared" si="1166"/>
        <v>0</v>
      </c>
      <c r="EG155" s="276">
        <f t="shared" si="1167"/>
        <v>3.5118994009412452E-3</v>
      </c>
      <c r="EH155" s="276">
        <f t="shared" si="1168"/>
        <v>1.0337190762728819E-2</v>
      </c>
      <c r="EI155" s="276">
        <f t="shared" si="1169"/>
        <v>1.6776687726257927E-2</v>
      </c>
      <c r="EJ155" s="276">
        <f t="shared" si="1170"/>
        <v>2.2852197026192074E-2</v>
      </c>
      <c r="EK155" s="276">
        <f t="shared" si="1171"/>
        <v>1.3021687011228494E-2</v>
      </c>
      <c r="EL155" s="276">
        <f t="shared" si="1172"/>
        <v>1.5863942680017198E-2</v>
      </c>
      <c r="EM155" s="276">
        <f t="shared" si="1173"/>
        <v>1.862817445949724E-2</v>
      </c>
      <c r="EN155" s="276">
        <f t="shared" si="1174"/>
        <v>2.1316524214445149E-2</v>
      </c>
      <c r="EO155" s="276">
        <f t="shared" si="1175"/>
        <v>2.3931075012456712E-2</v>
      </c>
      <c r="EP155" s="276">
        <f t="shared" si="1176"/>
        <v>7.2330283050805943E-3</v>
      </c>
      <c r="EQ155" s="276">
        <f t="shared" si="1177"/>
        <v>8.0503091269195082E-3</v>
      </c>
      <c r="ER155" s="276">
        <f t="shared" si="1178"/>
        <v>8.8611575585991129E-3</v>
      </c>
      <c r="ES155" s="276">
        <f t="shared" si="1179"/>
        <v>9.6656242261001675E-3</v>
      </c>
      <c r="ET155" s="276">
        <f t="shared" si="1180"/>
        <v>1.04637593569528E-2</v>
      </c>
      <c r="EU155" s="276">
        <f t="shared" si="1181"/>
        <v>3.1298186648284217E-2</v>
      </c>
      <c r="EV155" s="276">
        <f t="shared" si="1182"/>
        <v>3.3094355398556236E-2</v>
      </c>
      <c r="EW155" s="276">
        <f t="shared" si="1183"/>
        <v>3.4848446944845235E-2</v>
      </c>
      <c r="EX155" s="276">
        <f t="shared" si="1184"/>
        <v>3.6561446991359006E-2</v>
      </c>
      <c r="EY155" s="277">
        <f t="shared" si="1185"/>
        <v>3.8234318151113576E-2</v>
      </c>
      <c r="EZ155" s="276">
        <f t="shared" si="1186"/>
        <v>0</v>
      </c>
      <c r="FA155" s="276">
        <f t="shared" si="1187"/>
        <v>3.0709489957037057E-3</v>
      </c>
      <c r="FB155" s="276">
        <f t="shared" si="1188"/>
        <v>9.0502111793482765E-3</v>
      </c>
      <c r="FC155" s="276">
        <f t="shared" si="1189"/>
        <v>1.4712814852407587E-2</v>
      </c>
      <c r="FD155" s="276">
        <f t="shared" si="1190"/>
        <v>2.0075530079355537E-2</v>
      </c>
      <c r="FE155" s="276">
        <f t="shared" si="1191"/>
        <v>9.2041813980794814E-3</v>
      </c>
      <c r="FF155" s="276">
        <f t="shared" si="1192"/>
        <v>1.1261807954990884E-2</v>
      </c>
      <c r="FG155" s="276">
        <f t="shared" si="1193"/>
        <v>1.3277014384530361E-2</v>
      </c>
      <c r="FH155" s="276">
        <f t="shared" si="1194"/>
        <v>1.5250675222069852E-2</v>
      </c>
      <c r="FI155" s="276">
        <f t="shared" si="1195"/>
        <v>1.7183646973518294E-2</v>
      </c>
      <c r="FJ155" s="276">
        <f t="shared" si="1196"/>
        <v>4.5882198767189962E-3</v>
      </c>
      <c r="FK155" s="276">
        <f t="shared" si="1197"/>
        <v>5.1049123545721742E-3</v>
      </c>
      <c r="FL155" s="276">
        <f t="shared" si="1198"/>
        <v>5.6189209540649654E-3</v>
      </c>
      <c r="FM155" s="276">
        <f t="shared" si="1199"/>
        <v>6.1302596161842467E-3</v>
      </c>
      <c r="FN155" s="276">
        <f t="shared" si="1200"/>
        <v>6.6389422095026168E-3</v>
      </c>
      <c r="FO155" s="276">
        <f t="shared" si="1201"/>
        <v>2.4282080872494161E-2</v>
      </c>
      <c r="FP155" s="276">
        <f t="shared" si="1202"/>
        <v>2.573568684000686E-2</v>
      </c>
      <c r="FQ155" s="276">
        <f t="shared" si="1203"/>
        <v>2.716188409428873E-2</v>
      </c>
      <c r="FR155" s="276">
        <f t="shared" si="1204"/>
        <v>2.8561189444968903E-2</v>
      </c>
      <c r="FS155" s="277">
        <f t="shared" si="1205"/>
        <v>2.9934109956885113E-2</v>
      </c>
      <c r="FT155" s="74">
        <f>SUM($EF155:EF155)</f>
        <v>0</v>
      </c>
      <c r="FU155" s="276">
        <f>SUM($EF155:EG155)</f>
        <v>3.5118994009412452E-3</v>
      </c>
      <c r="FV155" s="276">
        <f>SUM($EF155:EH155)</f>
        <v>1.3849090163670065E-2</v>
      </c>
      <c r="FW155" s="276">
        <f>SUM($EF155:EI155)</f>
        <v>3.0625777889927992E-2</v>
      </c>
      <c r="FX155" s="276">
        <f>SUM($EF155:EJ155)</f>
        <v>5.3477974916120066E-2</v>
      </c>
      <c r="FY155" s="276">
        <f>SUM($EF155:EK155)</f>
        <v>6.6499661927348561E-2</v>
      </c>
      <c r="FZ155" s="276">
        <f>SUM($EF155:EL155)</f>
        <v>8.2363604607365762E-2</v>
      </c>
      <c r="GA155" s="276">
        <f>SUM($EF155:EM155)</f>
        <v>0.100991779066863</v>
      </c>
      <c r="GB155" s="276">
        <f>SUM($EF155:EN155)</f>
        <v>0.12230830328130815</v>
      </c>
      <c r="GC155" s="276">
        <f>SUM($EF155:EO155)</f>
        <v>0.14623937829376488</v>
      </c>
      <c r="GD155" s="276">
        <f>SUM($EF155:EP155)</f>
        <v>0.15347240659884548</v>
      </c>
      <c r="GE155" s="276">
        <f>SUM($EF155:EQ155)</f>
        <v>0.16152271572576499</v>
      </c>
      <c r="GF155" s="276">
        <f>SUM($EF155:ER155)</f>
        <v>0.17038387328436411</v>
      </c>
      <c r="GG155" s="276">
        <f>SUM($EF155:ES155)</f>
        <v>0.18004949751046428</v>
      </c>
      <c r="GH155" s="276">
        <f>SUM($EF155:ET155)</f>
        <v>0.19051325686741707</v>
      </c>
      <c r="GI155" s="276">
        <f>SUM($EF155:EU155)</f>
        <v>0.22181144351570128</v>
      </c>
      <c r="GJ155" s="276">
        <f>SUM($EF155:EV155)</f>
        <v>0.25490579891425752</v>
      </c>
      <c r="GK155" s="276">
        <f>SUM($EF155:EW155)</f>
        <v>0.28975424585910275</v>
      </c>
      <c r="GL155" s="276">
        <f>SUM($EF155:EX155)</f>
        <v>0.32631569285046175</v>
      </c>
      <c r="GM155" s="276">
        <f>SUM($EF155:EY155)</f>
        <v>0.3645500110015753</v>
      </c>
      <c r="GN155" s="74">
        <f>SUM($EZ155:EZ155)</f>
        <v>0</v>
      </c>
      <c r="GO155" s="276">
        <f>SUM($EZ155:FA155)</f>
        <v>3.0709489957037057E-3</v>
      </c>
      <c r="GP155" s="276">
        <f>SUM($EZ155:FB155)</f>
        <v>1.2121160175051982E-2</v>
      </c>
      <c r="GQ155" s="276">
        <f>SUM($EZ155:FC155)</f>
        <v>2.6833975027459569E-2</v>
      </c>
      <c r="GR155" s="276">
        <f>SUM($EZ155:FD155)</f>
        <v>4.6909505106815103E-2</v>
      </c>
      <c r="GS155" s="276">
        <f>SUM($EZ155:FE155)</f>
        <v>5.611368650489458E-2</v>
      </c>
      <c r="GT155" s="276">
        <f>SUM($EZ155:FF155)</f>
        <v>6.7375494459885471E-2</v>
      </c>
      <c r="GU155" s="276">
        <f>SUM($EZ155:FG155)</f>
        <v>8.0652508844415827E-2</v>
      </c>
      <c r="GV155" s="276">
        <f>SUM($EZ155:FH155)</f>
        <v>9.5903184066485681E-2</v>
      </c>
      <c r="GW155" s="276">
        <f>SUM($EZ155:FI155)</f>
        <v>0.11308683104000397</v>
      </c>
      <c r="GX155" s="276">
        <f>SUM($EZ155:FJ155)</f>
        <v>0.11767505091672296</v>
      </c>
      <c r="GY155" s="276">
        <f>SUM($EZ155:FK155)</f>
        <v>0.12277996327129514</v>
      </c>
      <c r="GZ155" s="276">
        <f>SUM($EZ155:FL155)</f>
        <v>0.12839888422536011</v>
      </c>
      <c r="HA155" s="276">
        <f>SUM($EZ155:FM155)</f>
        <v>0.13452914384154435</v>
      </c>
      <c r="HB155" s="276">
        <f>SUM($EZ155:FN155)</f>
        <v>0.14116808605104697</v>
      </c>
      <c r="HC155" s="276">
        <f>SUM($EZ155:FO155)</f>
        <v>0.16545016692354114</v>
      </c>
      <c r="HD155" s="276">
        <f>SUM($EZ155:FP155)</f>
        <v>0.19118585376354799</v>
      </c>
      <c r="HE155" s="276">
        <f>SUM($EZ155:FQ155)</f>
        <v>0.21834773785783673</v>
      </c>
      <c r="HF155" s="276">
        <f>SUM($EZ155:FR155)</f>
        <v>0.24690892730280564</v>
      </c>
      <c r="HG155" s="277">
        <f>SUM($EZ155:FS155)</f>
        <v>0.27684303725969073</v>
      </c>
      <c r="HH155" s="74">
        <f t="shared" si="1247"/>
        <v>0</v>
      </c>
      <c r="HI155" s="276">
        <f t="shared" si="1206"/>
        <v>0.12074981488477303</v>
      </c>
      <c r="HJ155" s="276">
        <f t="shared" si="1207"/>
        <v>0.23467433840775848</v>
      </c>
      <c r="HK155" s="276">
        <f t="shared" si="1208"/>
        <v>0.34215936496721477</v>
      </c>
      <c r="HL155" s="276">
        <f t="shared" si="1209"/>
        <v>0.44356888222673702</v>
      </c>
      <c r="HM155" s="276">
        <f t="shared" si="1210"/>
        <v>0.51961228021928629</v>
      </c>
      <c r="HN155" s="276">
        <f t="shared" si="1211"/>
        <v>0.6203077661106976</v>
      </c>
      <c r="HO155" s="276">
        <f t="shared" si="1212"/>
        <v>0.71823902022262887</v>
      </c>
      <c r="HP155" s="276">
        <f t="shared" si="1213"/>
        <v>0.81348192457961221</v>
      </c>
      <c r="HQ155" s="276">
        <f t="shared" si="1214"/>
        <v>0.90611027813858402</v>
      </c>
      <c r="HR155" s="276">
        <f t="shared" si="1215"/>
        <v>0.96731173083191679</v>
      </c>
      <c r="HS155" s="276">
        <f t="shared" si="1216"/>
        <v>1.0703357788478545</v>
      </c>
      <c r="HT155" s="276">
        <f t="shared" si="1217"/>
        <v>1.1725489784321126</v>
      </c>
      <c r="HU155" s="276">
        <f t="shared" si="1218"/>
        <v>1.2739577113488696</v>
      </c>
      <c r="HV155" s="276">
        <f t="shared" si="1219"/>
        <v>1.374568309134774</v>
      </c>
      <c r="HW155" s="276">
        <f t="shared" si="1220"/>
        <v>1.3587277761774343</v>
      </c>
      <c r="HX155" s="276">
        <f t="shared" si="1221"/>
        <v>1.4336054800722178</v>
      </c>
      <c r="HY155" s="276">
        <f t="shared" si="1222"/>
        <v>1.5067290924207124</v>
      </c>
      <c r="HZ155" s="276">
        <f t="shared" si="1223"/>
        <v>1.578139704722693</v>
      </c>
      <c r="IA155" s="277">
        <f t="shared" si="1224"/>
        <v>1.6478774458649192</v>
      </c>
      <c r="IB155" s="276">
        <f t="shared" si="1225"/>
        <v>0</v>
      </c>
      <c r="IC155" s="276">
        <f t="shared" si="1226"/>
        <v>0.11290262243286772</v>
      </c>
      <c r="ID155" s="276">
        <f t="shared" si="1227"/>
        <v>0.21982598268209086</v>
      </c>
      <c r="IE155" s="276">
        <f t="shared" si="1228"/>
        <v>0.32108673925825471</v>
      </c>
      <c r="IF155" s="276">
        <f t="shared" si="1229"/>
        <v>0.41698478060747063</v>
      </c>
      <c r="IG155" s="276">
        <f t="shared" si="1230"/>
        <v>0.49175855005444963</v>
      </c>
      <c r="IH155" s="276">
        <f t="shared" si="1231"/>
        <v>0.58950795638517306</v>
      </c>
      <c r="II155" s="276">
        <f t="shared" si="1232"/>
        <v>0.68524215628635698</v>
      </c>
      <c r="IJ155" s="276">
        <f t="shared" si="1233"/>
        <v>0.77900269535000144</v>
      </c>
      <c r="IK155" s="276">
        <f t="shared" si="1234"/>
        <v>0.87083026266219743</v>
      </c>
      <c r="IL155" s="276">
        <f t="shared" si="1235"/>
        <v>0.9307527420847177</v>
      </c>
      <c r="IM155" s="276">
        <f t="shared" si="1236"/>
        <v>1.0297081868730027</v>
      </c>
      <c r="IN155" s="276">
        <f t="shared" si="1237"/>
        <v>1.1281496230617949</v>
      </c>
      <c r="IO155" s="276">
        <f t="shared" si="1238"/>
        <v>1.2260797205884677</v>
      </c>
      <c r="IP155" s="276">
        <f t="shared" si="1239"/>
        <v>1.3235011355218222</v>
      </c>
      <c r="IQ155" s="276">
        <f t="shared" si="1240"/>
        <v>1.3141913016960751</v>
      </c>
      <c r="IR155" s="276">
        <f t="shared" si="1241"/>
        <v>1.389828885343839</v>
      </c>
      <c r="IS155" s="276">
        <f t="shared" si="1242"/>
        <v>1.4640402717373211</v>
      </c>
      <c r="IT155" s="276">
        <f t="shared" si="1243"/>
        <v>1.536852352780123</v>
      </c>
      <c r="IU155" s="277">
        <f t="shared" si="1244"/>
        <v>1.6082915133110087</v>
      </c>
      <c r="IV155" s="74">
        <f t="shared" si="1068"/>
        <v>0.158542332204342</v>
      </c>
      <c r="IW155" s="275">
        <f t="shared" si="1069"/>
        <v>0.61269788793167312</v>
      </c>
      <c r="IX155" s="275">
        <f t="shared" si="1070"/>
        <v>1.0809696120601084</v>
      </c>
      <c r="IY155" s="275">
        <f t="shared" si="1071"/>
        <v>1.5186711885350819</v>
      </c>
      <c r="IZ155" s="275">
        <f t="shared" si="1072"/>
        <v>0.61740327739870782</v>
      </c>
      <c r="JA155" s="275">
        <f t="shared" si="1073"/>
        <v>0.84272025518280136</v>
      </c>
      <c r="JB155" s="74">
        <f t="shared" si="1074"/>
        <v>0.15932960120414416</v>
      </c>
      <c r="JC155" s="275">
        <f t="shared" si="1075"/>
        <v>0.62449058281496994</v>
      </c>
      <c r="JD155" s="275">
        <f t="shared" si="1076"/>
        <v>1.110361323842588</v>
      </c>
      <c r="JE155" s="275">
        <f t="shared" si="1077"/>
        <v>1.5702587553679366</v>
      </c>
      <c r="JF155" s="275">
        <f t="shared" si="1078"/>
        <v>0.63139383595390075</v>
      </c>
      <c r="JG155" s="275">
        <f t="shared" si="1079"/>
        <v>0.86611006580740968</v>
      </c>
      <c r="JH155" s="524">
        <f t="shared" si="1443"/>
        <v>9.8552749139293851</v>
      </c>
      <c r="JI155" s="525">
        <f t="shared" si="1444"/>
        <v>17.197442642021091</v>
      </c>
      <c r="JJ155" s="524">
        <f t="shared" si="1445"/>
        <v>9.4312911254456182</v>
      </c>
      <c r="JK155" s="525">
        <f t="shared" si="1446"/>
        <v>16.558899749698881</v>
      </c>
      <c r="JL155" s="524">
        <f t="shared" si="1447"/>
        <v>19.286566039375003</v>
      </c>
      <c r="JM155" s="525">
        <f t="shared" si="1448"/>
        <v>33.756342391719969</v>
      </c>
      <c r="JN155" s="7">
        <f t="shared" si="1245"/>
        <v>0.33168134291846407</v>
      </c>
      <c r="JO155" s="7">
        <f t="shared" si="1246"/>
        <v>0.64139304826126597</v>
      </c>
    </row>
    <row r="156" spans="1:275" s="3" customFormat="1" ht="13.5" customHeight="1" x14ac:dyDescent="0.2">
      <c r="A156" s="3" t="str">
        <f>'2021 estimates'!B156</f>
        <v>Paraguay</v>
      </c>
      <c r="B156" s="3" t="str">
        <f>VLOOKUP(A156,'2021 estimates'!$B$4:$C$218,2)</f>
        <v>SACA</v>
      </c>
      <c r="C156" s="371" t="str">
        <f>VLOOKUP(A156,'2021 estimates'!$B$4:$F$218,4,FALSE)</f>
        <v>Latin America &amp; Caribbean</v>
      </c>
      <c r="D156" s="695">
        <f>'2021 estimates'!Q156</f>
        <v>16.633302094890301</v>
      </c>
      <c r="E156" s="4">
        <f>'2021 estimates'!R156</f>
        <v>4.9999849596959223</v>
      </c>
      <c r="F156" s="47">
        <f>1000*'2021 estimates'!G156/5</f>
        <v>72172</v>
      </c>
      <c r="G156" s="47">
        <f t="shared" si="1086"/>
        <v>72172</v>
      </c>
      <c r="H156" s="47">
        <f>1000*'2021 estimates'!H156/5</f>
        <v>69914.600000000006</v>
      </c>
      <c r="I156" s="47">
        <f>1000*'2021 estimates'!I156/5</f>
        <v>69249.399999999994</v>
      </c>
      <c r="J156" s="47">
        <f>1000*'2021 estimates'!J156/5</f>
        <v>67211</v>
      </c>
      <c r="K156" s="47">
        <f>1000*'2021 estimates'!K156/5</f>
        <v>68903.600000000006</v>
      </c>
      <c r="L156" s="73">
        <f t="shared" si="1087"/>
        <v>68903.600000000006</v>
      </c>
      <c r="M156" s="47">
        <f>1000*'2021 estimates'!L156/5</f>
        <v>66871.399999999994</v>
      </c>
      <c r="N156" s="47">
        <f>1000*'2021 estimates'!M156/5</f>
        <v>66305</v>
      </c>
      <c r="O156" s="47">
        <f>1000*'2021 estimates'!N156/5</f>
        <v>64307</v>
      </c>
      <c r="P156" s="22">
        <v>0</v>
      </c>
      <c r="Q156" s="124">
        <f>IF('2021 estimates'!AD156&lt;&gt;"",'2021 estimates'!AD156*5/4,IF('2021 estimates'!AL156&lt;&gt;"",'2021 estimates'!AL156*15/14,'2021 estimates'!AN156*15/14))/100000</f>
        <v>7.5000000000000002E-6</v>
      </c>
      <c r="R156" s="124">
        <f>IF('2021 estimates'!AE156&lt;&gt;"",'2021 estimates'!AE156,IF('2021 estimates'!AL156&lt;&gt;"",'2021 estimates'!AL156*15/14,'2021 estimates'!AN156*15/14))/100000</f>
        <v>7.9999999999999996E-6</v>
      </c>
      <c r="S156" s="124">
        <f>IF('2021 estimates'!AF156&lt;&gt;"",'2021 estimates'!AF156,IF('2021 estimates'!AL156&lt;&gt;"",'2021 estimates'!AL156*15/14,'2021 estimates'!AN156*15/14))/100000</f>
        <v>1.5E-5</v>
      </c>
      <c r="T156" s="124">
        <f>IF('2021 estimates'!AG156&lt;&gt;"",'2021 estimates'!AG156,'2021 estimates'!$AP156)/100000</f>
        <v>6.7751196172248814E-6</v>
      </c>
      <c r="U156" s="22">
        <v>0</v>
      </c>
      <c r="V156" s="124">
        <f>IF('2021 estimates'!AH156&lt;&gt;"",'2021 estimates'!AH156*5/4,IF('2021 estimates'!AM156&lt;&gt;"",'2021 estimates'!AM156*15/14,'2021 estimates'!AN156*15/14))/100000</f>
        <v>6.2500000000000003E-6</v>
      </c>
      <c r="W156" s="124">
        <f>IF('2021 estimates'!AI156&lt;&gt;"",'2021 estimates'!AI156,IF('2021 estimates'!AM156&lt;&gt;"",'2021 estimates'!AM156*15/14,'2021 estimates'!AN156*15/14))/100000</f>
        <v>1.0000000000000001E-5</v>
      </c>
      <c r="X156" s="124">
        <f>IF('2021 estimates'!AJ156&lt;&gt;"",'2021 estimates'!AJ156,IF('2021 estimates'!AM156&lt;&gt;"",'2021 estimates'!AM156*15/14,'2021 estimates'!AN156*15/14))/100000</f>
        <v>1.0000000000000001E-5</v>
      </c>
      <c r="Y156" s="124">
        <f>IF('2021 estimates'!AK156&lt;&gt;"",'2021 estimates'!AK156,'2021 estimates'!$AQ156)/100000</f>
        <v>5.4200956937799059E-6</v>
      </c>
      <c r="Z156" s="81">
        <f>VLOOKUP($A156,'Mortality-WHO Global Health Obs'!$B$3:$Q$218,7,FALSE)</f>
        <v>1.932E-2</v>
      </c>
      <c r="AA156" s="82">
        <f>VLOOKUP($A156,'Mortality-WHO Global Health Obs'!$B$3:$Q$218,9,FALSE)</f>
        <v>8.1999999999999998E-4</v>
      </c>
      <c r="AB156" s="82">
        <f>VLOOKUP($A156,'Mortality-WHO Global Health Obs'!$B$3:$Q$218,11,FALSE)</f>
        <v>2.9E-4</v>
      </c>
      <c r="AC156" s="82">
        <f>VLOOKUP($A156,'Mortality-WHO Global Health Obs'!$B$3:$Q$218,13,FALSE)</f>
        <v>4.8000000000000001E-4</v>
      </c>
      <c r="AD156" s="82">
        <f>VLOOKUP($A156,'Mortality-WHO Global Health Obs'!$B$3:$Q$218,15,FALSE)</f>
        <v>1.31E-3</v>
      </c>
      <c r="AE156" s="81">
        <f>VLOOKUP($A156,'Mortality-WHO Global Health Obs'!$B$3:$Q$218,8,FALSE)</f>
        <v>1.6320000000000001E-2</v>
      </c>
      <c r="AF156" s="82">
        <f>VLOOKUP($A156,'Mortality-WHO Global Health Obs'!$B$3:$Q$218,10,FALSE)</f>
        <v>6.8999999999999997E-4</v>
      </c>
      <c r="AG156" s="82">
        <f>VLOOKUP($A156,'Mortality-WHO Global Health Obs'!$B$3:$Q$218,12,FALSE)</f>
        <v>2.7E-4</v>
      </c>
      <c r="AH156" s="82">
        <f>VLOOKUP($A156,'Mortality-WHO Global Health Obs'!$B$3:$Q$218,14,FALSE)</f>
        <v>4.0000000000000002E-4</v>
      </c>
      <c r="AI156" s="82">
        <f>VLOOKUP($A156,'Mortality-WHO Global Health Obs'!$B$3:$Q$218,16,FALSE)</f>
        <v>8.1999999999999998E-4</v>
      </c>
      <c r="AJ156" s="81">
        <f t="shared" si="849"/>
        <v>9.6599709421325217E-2</v>
      </c>
      <c r="AK156" s="82">
        <f t="shared" si="849"/>
        <v>4.0999876669506564E-3</v>
      </c>
      <c r="AL156" s="82">
        <f t="shared" si="849"/>
        <v>1.4499956383118174E-3</v>
      </c>
      <c r="AM156" s="82">
        <f t="shared" si="849"/>
        <v>2.3999927806540428E-3</v>
      </c>
      <c r="AN156" s="82">
        <f t="shared" si="849"/>
        <v>6.5499802972016578E-3</v>
      </c>
      <c r="AO156" s="81">
        <f t="shared" si="848"/>
        <v>8.159975454223746E-2</v>
      </c>
      <c r="AP156" s="82">
        <f t="shared" si="848"/>
        <v>3.4499896221901862E-3</v>
      </c>
      <c r="AQ156" s="82">
        <f t="shared" si="848"/>
        <v>1.349995939117899E-3</v>
      </c>
      <c r="AR156" s="82">
        <f t="shared" si="848"/>
        <v>1.9999939838783688E-3</v>
      </c>
      <c r="AS156" s="82">
        <f t="shared" si="848"/>
        <v>4.0999876669506564E-3</v>
      </c>
      <c r="AT156" s="272">
        <f t="shared" si="1065"/>
        <v>0</v>
      </c>
      <c r="AU156" s="266">
        <f t="shared" si="1057"/>
        <v>0.54129000000000005</v>
      </c>
      <c r="AV156" s="266">
        <f t="shared" si="1058"/>
        <v>0.55931680000000006</v>
      </c>
      <c r="AW156" s="266">
        <f t="shared" si="1059"/>
        <v>1.0387409999999999</v>
      </c>
      <c r="AX156" s="266">
        <f t="shared" si="1060"/>
        <v>0.45536256459330149</v>
      </c>
      <c r="AY156" s="272">
        <f t="shared" si="1066"/>
        <v>0</v>
      </c>
      <c r="AZ156" s="266">
        <f t="shared" si="1061"/>
        <v>0.43064750000000007</v>
      </c>
      <c r="BA156" s="266">
        <f t="shared" si="1062"/>
        <v>0.66871400000000003</v>
      </c>
      <c r="BB156" s="266">
        <f t="shared" si="1063"/>
        <v>0.66305000000000003</v>
      </c>
      <c r="BC156" s="266">
        <f t="shared" si="1064"/>
        <v>0.34855009377990442</v>
      </c>
      <c r="BD156" s="74">
        <f t="shared" si="1067"/>
        <v>0</v>
      </c>
      <c r="BE156" s="515">
        <f t="shared" si="1088"/>
        <v>0</v>
      </c>
      <c r="BF156" s="515">
        <f t="shared" si="1089"/>
        <v>0.54018263048977588</v>
      </c>
      <c r="BG156" s="515">
        <f t="shared" si="1090"/>
        <v>1.0781550528657604</v>
      </c>
      <c r="BH156" s="515">
        <f t="shared" si="1091"/>
        <v>1.6139263104026362</v>
      </c>
      <c r="BI156" s="515">
        <f t="shared" si="1092"/>
        <v>2.0803356106827691</v>
      </c>
      <c r="BJ156" s="515">
        <f t="shared" si="1093"/>
        <v>2.6362329093909378</v>
      </c>
      <c r="BK156" s="515">
        <f t="shared" si="1094"/>
        <v>3.1913247435418013</v>
      </c>
      <c r="BL156" s="515">
        <f t="shared" si="1095"/>
        <v>3.7456122802091238</v>
      </c>
      <c r="BM156" s="515">
        <f t="shared" si="1096"/>
        <v>4.2990966847756447</v>
      </c>
      <c r="BN156" s="515">
        <f t="shared" si="1097"/>
        <v>4.8056170393210094</v>
      </c>
      <c r="BO156" s="515">
        <f t="shared" si="1098"/>
        <v>5.8315934312801136</v>
      </c>
      <c r="BP156" s="515">
        <f t="shared" si="1099"/>
        <v>6.8551104397372162</v>
      </c>
      <c r="BQ156" s="515">
        <f t="shared" si="1100"/>
        <v>7.8761739601176481</v>
      </c>
      <c r="BR156" s="515">
        <f t="shared" si="1101"/>
        <v>8.8947898737147266</v>
      </c>
      <c r="BS156" s="515">
        <f t="shared" si="1102"/>
        <v>9.6192285364429608</v>
      </c>
      <c r="BT156" s="515">
        <f t="shared" si="1103"/>
        <v>10.010304802564743</v>
      </c>
      <c r="BU156" s="515">
        <f t="shared" si="1104"/>
        <v>10.398827897586981</v>
      </c>
      <c r="BV156" s="515">
        <f t="shared" si="1105"/>
        <v>10.784814490081072</v>
      </c>
      <c r="BW156" s="516">
        <f t="shared" si="1106"/>
        <v>11.168281139796376</v>
      </c>
      <c r="BX156" s="515">
        <v>0</v>
      </c>
      <c r="BY156" s="515">
        <f t="shared" si="1107"/>
        <v>0</v>
      </c>
      <c r="BZ156" s="515">
        <f t="shared" si="1108"/>
        <v>0.42990591526246802</v>
      </c>
      <c r="CA156" s="515">
        <f t="shared" si="1109"/>
        <v>0.85833121510126176</v>
      </c>
      <c r="CB156" s="515">
        <f t="shared" si="1110"/>
        <v>1.2852809988228924</v>
      </c>
      <c r="CC156" s="515">
        <f t="shared" si="1111"/>
        <v>1.6603042445782832</v>
      </c>
      <c r="CD156" s="515">
        <f t="shared" si="1112"/>
        <v>2.3263272768046588</v>
      </c>
      <c r="CE156" s="515">
        <f t="shared" si="1113"/>
        <v>2.9914517872789896</v>
      </c>
      <c r="CF156" s="515">
        <f t="shared" si="1114"/>
        <v>3.6556789881835883</v>
      </c>
      <c r="CG156" s="515">
        <f t="shared" si="1115"/>
        <v>4.3190100900654285</v>
      </c>
      <c r="CH156" s="515">
        <f t="shared" si="1116"/>
        <v>4.9392535081274245</v>
      </c>
      <c r="CI156" s="515">
        <f t="shared" si="1117"/>
        <v>5.5917725172902824</v>
      </c>
      <c r="CJ156" s="515">
        <f t="shared" si="1118"/>
        <v>6.2429877965210334</v>
      </c>
      <c r="CK156" s="515">
        <f t="shared" si="1119"/>
        <v>6.8929019506659905</v>
      </c>
      <c r="CL156" s="515">
        <f t="shared" si="1120"/>
        <v>7.5415175793669977</v>
      </c>
      <c r="CM156" s="515">
        <f t="shared" si="1121"/>
        <v>7.9420791610988299</v>
      </c>
      <c r="CN156" s="515">
        <f t="shared" si="1122"/>
        <v>8.2574204271372036</v>
      </c>
      <c r="CO156" s="515">
        <f t="shared" si="1123"/>
        <v>8.5714714446828051</v>
      </c>
      <c r="CP156" s="515">
        <f t="shared" si="1124"/>
        <v>8.8842374929088752</v>
      </c>
      <c r="CQ156" s="516">
        <f t="shared" si="1125"/>
        <v>9.1957238293884185</v>
      </c>
      <c r="CR156" s="515">
        <f t="shared" si="1126"/>
        <v>0</v>
      </c>
      <c r="CS156" s="515">
        <f t="shared" si="1127"/>
        <v>0.27064500000000002</v>
      </c>
      <c r="CT156" s="515">
        <f t="shared" si="1128"/>
        <v>0.81082763048977591</v>
      </c>
      <c r="CU156" s="515">
        <f t="shared" si="1129"/>
        <v>1.3488000528657604</v>
      </c>
      <c r="CV156" s="515">
        <f t="shared" si="1130"/>
        <v>1.8845713104026363</v>
      </c>
      <c r="CW156" s="515">
        <f t="shared" si="1131"/>
        <v>2.3599940106827693</v>
      </c>
      <c r="CX156" s="515">
        <f t="shared" si="1132"/>
        <v>2.915891309390938</v>
      </c>
      <c r="CY156" s="515">
        <f t="shared" si="1133"/>
        <v>3.4709831435418015</v>
      </c>
      <c r="CZ156" s="515">
        <f t="shared" si="1134"/>
        <v>4.0252706802091236</v>
      </c>
      <c r="DA156" s="515">
        <f t="shared" si="1135"/>
        <v>4.5787550847756444</v>
      </c>
      <c r="DB156" s="515">
        <f t="shared" si="1136"/>
        <v>5.3249875393210093</v>
      </c>
      <c r="DC156" s="515">
        <f t="shared" si="1137"/>
        <v>6.3509639312801136</v>
      </c>
      <c r="DD156" s="515">
        <f t="shared" si="1138"/>
        <v>7.3744809397372162</v>
      </c>
      <c r="DE156" s="515">
        <f t="shared" si="1139"/>
        <v>8.3955444601176481</v>
      </c>
      <c r="DF156" s="515">
        <f t="shared" si="1140"/>
        <v>9.4141603737147257</v>
      </c>
      <c r="DG156" s="515">
        <f t="shared" si="1141"/>
        <v>9.8469098187396114</v>
      </c>
      <c r="DH156" s="515">
        <f t="shared" si="1142"/>
        <v>10.237986084861394</v>
      </c>
      <c r="DI156" s="515">
        <f t="shared" si="1143"/>
        <v>10.626509179883632</v>
      </c>
      <c r="DJ156" s="515">
        <f t="shared" si="1144"/>
        <v>11.012495772377722</v>
      </c>
      <c r="DK156" s="516">
        <f t="shared" si="1145"/>
        <v>11.395962422093026</v>
      </c>
      <c r="DL156" s="515">
        <f t="shared" si="1146"/>
        <v>0</v>
      </c>
      <c r="DM156" s="515">
        <f t="shared" si="1147"/>
        <v>0.21532375000000004</v>
      </c>
      <c r="DN156" s="515">
        <f t="shared" si="1148"/>
        <v>0.64522966526246806</v>
      </c>
      <c r="DO156" s="515">
        <f t="shared" si="1149"/>
        <v>1.0736549651012619</v>
      </c>
      <c r="DP156" s="515">
        <f t="shared" si="1150"/>
        <v>1.5006047488228924</v>
      </c>
      <c r="DQ156" s="515">
        <f t="shared" si="1151"/>
        <v>1.9946612445782832</v>
      </c>
      <c r="DR156" s="515">
        <f t="shared" si="1152"/>
        <v>2.660684276804659</v>
      </c>
      <c r="DS156" s="515">
        <f t="shared" si="1153"/>
        <v>3.3258087872789899</v>
      </c>
      <c r="DT156" s="515">
        <f t="shared" si="1154"/>
        <v>3.9900359881835881</v>
      </c>
      <c r="DU156" s="515">
        <f t="shared" si="1155"/>
        <v>4.6533670900654283</v>
      </c>
      <c r="DV156" s="515">
        <f t="shared" si="1156"/>
        <v>5.2707785081274245</v>
      </c>
      <c r="DW156" s="515">
        <f t="shared" si="1157"/>
        <v>5.9232975172902824</v>
      </c>
      <c r="DX156" s="515">
        <f t="shared" si="1158"/>
        <v>6.5745127965210335</v>
      </c>
      <c r="DY156" s="515">
        <f t="shared" si="1159"/>
        <v>7.2244269506659906</v>
      </c>
      <c r="DZ156" s="515">
        <f t="shared" si="1160"/>
        <v>7.8730425793669978</v>
      </c>
      <c r="EA156" s="515">
        <f t="shared" si="1161"/>
        <v>8.1163542079887829</v>
      </c>
      <c r="EB156" s="515">
        <f t="shared" si="1162"/>
        <v>8.4316954740271566</v>
      </c>
      <c r="EC156" s="515">
        <f t="shared" si="1163"/>
        <v>8.7457464915727581</v>
      </c>
      <c r="ED156" s="515">
        <f t="shared" si="1164"/>
        <v>9.0585125397988282</v>
      </c>
      <c r="EE156" s="516">
        <f t="shared" si="1165"/>
        <v>9.3699988762783715</v>
      </c>
      <c r="EF156" s="276">
        <f t="shared" si="1166"/>
        <v>0</v>
      </c>
      <c r="EG156" s="276">
        <f t="shared" si="1167"/>
        <v>1.1073695102241576E-3</v>
      </c>
      <c r="EH156" s="276">
        <f t="shared" si="1168"/>
        <v>3.3175776240155085E-3</v>
      </c>
      <c r="EI156" s="276">
        <f t="shared" si="1169"/>
        <v>5.5187424631242951E-3</v>
      </c>
      <c r="EJ156" s="276">
        <f t="shared" si="1170"/>
        <v>7.7109010289606898E-3</v>
      </c>
      <c r="EK156" s="276">
        <f t="shared" si="1171"/>
        <v>3.4195012918312277E-3</v>
      </c>
      <c r="EL156" s="276">
        <f t="shared" si="1172"/>
        <v>4.2249658491366618E-3</v>
      </c>
      <c r="EM156" s="276">
        <f t="shared" si="1173"/>
        <v>5.0292633326776024E-3</v>
      </c>
      <c r="EN156" s="276">
        <f t="shared" si="1174"/>
        <v>5.8323954334796313E-3</v>
      </c>
      <c r="EO156" s="276">
        <f t="shared" si="1175"/>
        <v>6.6343638401181277E-3</v>
      </c>
      <c r="EP156" s="276">
        <f t="shared" si="1176"/>
        <v>1.2764608040895759E-2</v>
      </c>
      <c r="EQ156" s="276">
        <f t="shared" si="1177"/>
        <v>1.52239915428974E-2</v>
      </c>
      <c r="ER156" s="276">
        <f t="shared" si="1178"/>
        <v>1.7677479619568278E-2</v>
      </c>
      <c r="ES156" s="276">
        <f t="shared" si="1179"/>
        <v>2.0125086402921485E-2</v>
      </c>
      <c r="ET156" s="276">
        <f t="shared" si="1180"/>
        <v>2.2566825991094032E-2</v>
      </c>
      <c r="EU156" s="276">
        <f t="shared" si="1181"/>
        <v>6.428629847151851E-2</v>
      </c>
      <c r="EV156" s="276">
        <f t="shared" si="1182"/>
        <v>6.6839469571063514E-2</v>
      </c>
      <c r="EW156" s="276">
        <f t="shared" si="1183"/>
        <v>6.9375972099211453E-2</v>
      </c>
      <c r="EX156" s="276">
        <f t="shared" si="1184"/>
        <v>7.1895914877996389E-2</v>
      </c>
      <c r="EY156" s="277">
        <f t="shared" si="1185"/>
        <v>7.4399406018999512E-2</v>
      </c>
      <c r="EZ156" s="276">
        <f t="shared" si="1186"/>
        <v>0</v>
      </c>
      <c r="FA156" s="276">
        <f t="shared" si="1187"/>
        <v>7.4158473753204671E-4</v>
      </c>
      <c r="FB156" s="276">
        <f t="shared" si="1188"/>
        <v>2.2222001612063583E-3</v>
      </c>
      <c r="FC156" s="276">
        <f t="shared" si="1189"/>
        <v>3.6977162783696548E-3</v>
      </c>
      <c r="FD156" s="276">
        <f t="shared" si="1190"/>
        <v>5.1681506512642819E-3</v>
      </c>
      <c r="FE156" s="276">
        <f t="shared" si="1191"/>
        <v>2.690967773624835E-3</v>
      </c>
      <c r="FF156" s="276">
        <f t="shared" si="1192"/>
        <v>3.5894895256689992E-3</v>
      </c>
      <c r="FG156" s="276">
        <f t="shared" si="1193"/>
        <v>4.4867990954013922E-3</v>
      </c>
      <c r="FH156" s="276">
        <f t="shared" si="1194"/>
        <v>5.382898118159115E-3</v>
      </c>
      <c r="FI156" s="276">
        <f t="shared" si="1195"/>
        <v>6.2777882270730594E-3</v>
      </c>
      <c r="FJ156" s="276">
        <f t="shared" si="1196"/>
        <v>1.053099083714194E-2</v>
      </c>
      <c r="FK156" s="276">
        <f t="shared" si="1197"/>
        <v>1.1834720769249506E-2</v>
      </c>
      <c r="FL156" s="276">
        <f t="shared" si="1198"/>
        <v>1.3135845855043014E-2</v>
      </c>
      <c r="FM156" s="276">
        <f t="shared" si="1199"/>
        <v>1.4434371298993226E-2</v>
      </c>
      <c r="FN156" s="276">
        <f t="shared" si="1200"/>
        <v>1.5730302295172402E-2</v>
      </c>
      <c r="FO156" s="276">
        <f t="shared" si="1201"/>
        <v>3.3208827741529744E-2</v>
      </c>
      <c r="FP156" s="276">
        <f t="shared" si="1202"/>
        <v>3.4499076234302123E-2</v>
      </c>
      <c r="FQ156" s="276">
        <f t="shared" si="1203"/>
        <v>3.5784045553834611E-2</v>
      </c>
      <c r="FR156" s="276">
        <f t="shared" si="1204"/>
        <v>3.7063757300361794E-2</v>
      </c>
      <c r="FS156" s="277">
        <f t="shared" si="1205"/>
        <v>3.8338232985738831E-2</v>
      </c>
      <c r="FT156" s="74">
        <f>SUM($EF156:EF156)</f>
        <v>0</v>
      </c>
      <c r="FU156" s="276">
        <f>SUM($EF156:EG156)</f>
        <v>1.1073695102241576E-3</v>
      </c>
      <c r="FV156" s="276">
        <f>SUM($EF156:EH156)</f>
        <v>4.4249471342396665E-3</v>
      </c>
      <c r="FW156" s="276">
        <f>SUM($EF156:EI156)</f>
        <v>9.9436895973639625E-3</v>
      </c>
      <c r="FX156" s="276">
        <f>SUM($EF156:EJ156)</f>
        <v>1.7654590626324653E-2</v>
      </c>
      <c r="FY156" s="276">
        <f>SUM($EF156:EK156)</f>
        <v>2.1074091918155881E-2</v>
      </c>
      <c r="FZ156" s="276">
        <f>SUM($EF156:EL156)</f>
        <v>2.5299057767292542E-2</v>
      </c>
      <c r="GA156" s="276">
        <f>SUM($EF156:EM156)</f>
        <v>3.0328321099970145E-2</v>
      </c>
      <c r="GB156" s="276">
        <f>SUM($EF156:EN156)</f>
        <v>3.616071653344978E-2</v>
      </c>
      <c r="GC156" s="276">
        <f>SUM($EF156:EO156)</f>
        <v>4.2795080373567905E-2</v>
      </c>
      <c r="GD156" s="276">
        <f>SUM($EF156:EP156)</f>
        <v>5.5559688414463668E-2</v>
      </c>
      <c r="GE156" s="276">
        <f>SUM($EF156:EQ156)</f>
        <v>7.0783679957361068E-2</v>
      </c>
      <c r="GF156" s="276">
        <f>SUM($EF156:ER156)</f>
        <v>8.8461159576929349E-2</v>
      </c>
      <c r="GG156" s="276">
        <f>SUM($EF156:ES156)</f>
        <v>0.10858624597985084</v>
      </c>
      <c r="GH156" s="276">
        <f>SUM($EF156:ET156)</f>
        <v>0.13115307197094486</v>
      </c>
      <c r="GI156" s="276">
        <f>SUM($EF156:EU156)</f>
        <v>0.19543937044246337</v>
      </c>
      <c r="GJ156" s="276">
        <f>SUM($EF156:EV156)</f>
        <v>0.26227884001352686</v>
      </c>
      <c r="GK156" s="276">
        <f>SUM($EF156:EW156)</f>
        <v>0.33165481211273828</v>
      </c>
      <c r="GL156" s="276">
        <f>SUM($EF156:EX156)</f>
        <v>0.40355072699073469</v>
      </c>
      <c r="GM156" s="276">
        <f>SUM($EF156:EY156)</f>
        <v>0.47795013300973421</v>
      </c>
      <c r="GN156" s="74">
        <f>SUM($EZ156:EZ156)</f>
        <v>0</v>
      </c>
      <c r="GO156" s="276">
        <f>SUM($EZ156:FA156)</f>
        <v>7.4158473753204671E-4</v>
      </c>
      <c r="GP156" s="276">
        <f>SUM($EZ156:FB156)</f>
        <v>2.963784898738405E-3</v>
      </c>
      <c r="GQ156" s="276">
        <f>SUM($EZ156:FC156)</f>
        <v>6.6615011771080593E-3</v>
      </c>
      <c r="GR156" s="276">
        <f>SUM($EZ156:FD156)</f>
        <v>1.1829651828372341E-2</v>
      </c>
      <c r="GS156" s="276">
        <f>SUM($EZ156:FE156)</f>
        <v>1.4520619601997176E-2</v>
      </c>
      <c r="GT156" s="276">
        <f>SUM($EZ156:FF156)</f>
        <v>1.8110109127666175E-2</v>
      </c>
      <c r="GU156" s="276">
        <f>SUM($EZ156:FG156)</f>
        <v>2.2596908223067567E-2</v>
      </c>
      <c r="GV156" s="276">
        <f>SUM($EZ156:FH156)</f>
        <v>2.7979806341226682E-2</v>
      </c>
      <c r="GW156" s="276">
        <f>SUM($EZ156:FI156)</f>
        <v>3.4257594568299743E-2</v>
      </c>
      <c r="GX156" s="276">
        <f>SUM($EZ156:FJ156)</f>
        <v>4.4788585405441686E-2</v>
      </c>
      <c r="GY156" s="276">
        <f>SUM($EZ156:FK156)</f>
        <v>5.662330617469119E-2</v>
      </c>
      <c r="GZ156" s="276">
        <f>SUM($EZ156:FL156)</f>
        <v>6.9759152029734206E-2</v>
      </c>
      <c r="HA156" s="276">
        <f>SUM($EZ156:FM156)</f>
        <v>8.4193523328727427E-2</v>
      </c>
      <c r="HB156" s="276">
        <f>SUM($EZ156:FN156)</f>
        <v>9.9923825623899828E-2</v>
      </c>
      <c r="HC156" s="276">
        <f>SUM($EZ156:FO156)</f>
        <v>0.13313265336542957</v>
      </c>
      <c r="HD156" s="276">
        <f>SUM($EZ156:FP156)</f>
        <v>0.16763172959973169</v>
      </c>
      <c r="HE156" s="276">
        <f>SUM($EZ156:FQ156)</f>
        <v>0.20341577515356629</v>
      </c>
      <c r="HF156" s="276">
        <f>SUM($EZ156:FR156)</f>
        <v>0.24047953245392809</v>
      </c>
      <c r="HG156" s="277">
        <f>SUM($EZ156:FS156)</f>
        <v>0.27881776543966691</v>
      </c>
      <c r="HH156" s="74">
        <f t="shared" si="1247"/>
        <v>0</v>
      </c>
      <c r="HI156" s="276">
        <f t="shared" si="1206"/>
        <v>0.54018263048977588</v>
      </c>
      <c r="HJ156" s="276">
        <f t="shared" si="1207"/>
        <v>1.0781550528657604</v>
      </c>
      <c r="HK156" s="276">
        <f t="shared" si="1208"/>
        <v>1.6139263104026362</v>
      </c>
      <c r="HL156" s="276">
        <f t="shared" si="1209"/>
        <v>2.1475054093736756</v>
      </c>
      <c r="HM156" s="276">
        <f t="shared" si="1210"/>
        <v>2.6362329093909378</v>
      </c>
      <c r="HN156" s="276">
        <f t="shared" si="1211"/>
        <v>3.1913247435418013</v>
      </c>
      <c r="HO156" s="276">
        <f t="shared" si="1212"/>
        <v>3.7456122802091238</v>
      </c>
      <c r="HP156" s="276">
        <f t="shared" si="1213"/>
        <v>4.2990966847756447</v>
      </c>
      <c r="HQ156" s="276">
        <f t="shared" si="1214"/>
        <v>4.851779120935527</v>
      </c>
      <c r="HR156" s="276">
        <f t="shared" si="1215"/>
        <v>5.8315934312801136</v>
      </c>
      <c r="HS156" s="276">
        <f t="shared" si="1216"/>
        <v>6.8551104397372162</v>
      </c>
      <c r="HT156" s="276">
        <f t="shared" si="1217"/>
        <v>7.8761739601176481</v>
      </c>
      <c r="HU156" s="276">
        <f t="shared" si="1218"/>
        <v>8.8947898737147266</v>
      </c>
      <c r="HV156" s="276">
        <f t="shared" si="1219"/>
        <v>9.9109640477236329</v>
      </c>
      <c r="HW156" s="276">
        <f t="shared" si="1220"/>
        <v>10.010304802564743</v>
      </c>
      <c r="HX156" s="276">
        <f t="shared" si="1221"/>
        <v>10.398827897586981</v>
      </c>
      <c r="HY156" s="276">
        <f t="shared" si="1222"/>
        <v>10.784814490081072</v>
      </c>
      <c r="HZ156" s="276">
        <f t="shared" si="1223"/>
        <v>11.168281139796376</v>
      </c>
      <c r="IA156" s="277">
        <f t="shared" si="1224"/>
        <v>11.549244298370677</v>
      </c>
      <c r="IB156" s="276">
        <f t="shared" si="1225"/>
        <v>0</v>
      </c>
      <c r="IC156" s="276">
        <f t="shared" si="1226"/>
        <v>0.42990591526246802</v>
      </c>
      <c r="ID156" s="276">
        <f t="shared" si="1227"/>
        <v>0.85833121510126176</v>
      </c>
      <c r="IE156" s="276">
        <f t="shared" si="1228"/>
        <v>1.2852809988228924</v>
      </c>
      <c r="IF156" s="276">
        <f t="shared" si="1229"/>
        <v>1.7107603481716283</v>
      </c>
      <c r="IG156" s="276">
        <f t="shared" si="1230"/>
        <v>2.3263272768046588</v>
      </c>
      <c r="IH156" s="276">
        <f t="shared" si="1231"/>
        <v>2.9914517872789896</v>
      </c>
      <c r="II156" s="276">
        <f t="shared" si="1232"/>
        <v>3.6556789881835883</v>
      </c>
      <c r="IJ156" s="276">
        <f t="shared" si="1233"/>
        <v>4.3190100900654285</v>
      </c>
      <c r="IK156" s="276">
        <f t="shared" si="1234"/>
        <v>4.9814463018383561</v>
      </c>
      <c r="IL156" s="276">
        <f t="shared" si="1235"/>
        <v>5.5917725172902824</v>
      </c>
      <c r="IM156" s="276">
        <f t="shared" si="1236"/>
        <v>6.2429877965210334</v>
      </c>
      <c r="IN156" s="276">
        <f t="shared" si="1237"/>
        <v>6.8929019506659905</v>
      </c>
      <c r="IO156" s="276">
        <f t="shared" si="1238"/>
        <v>7.5415175793669977</v>
      </c>
      <c r="IP156" s="276">
        <f t="shared" si="1239"/>
        <v>8.1888372770718263</v>
      </c>
      <c r="IQ156" s="276">
        <f t="shared" si="1240"/>
        <v>8.2574204271372036</v>
      </c>
      <c r="IR156" s="276">
        <f t="shared" si="1241"/>
        <v>8.5714714446828051</v>
      </c>
      <c r="IS156" s="276">
        <f t="shared" si="1242"/>
        <v>8.8842374929088752</v>
      </c>
      <c r="IT156" s="276">
        <f t="shared" si="1243"/>
        <v>9.1957238293884185</v>
      </c>
      <c r="IU156" s="277">
        <f t="shared" si="1244"/>
        <v>9.505935690182584</v>
      </c>
      <c r="IV156" s="74">
        <f t="shared" si="1068"/>
        <v>1.1932651716579865</v>
      </c>
      <c r="IW156" s="275">
        <f t="shared" si="1069"/>
        <v>4.9598578791058383</v>
      </c>
      <c r="IX156" s="275">
        <f t="shared" si="1070"/>
        <v>10.632859851023122</v>
      </c>
      <c r="IY156" s="275">
        <f t="shared" si="1071"/>
        <v>15.755297420790049</v>
      </c>
      <c r="IZ156" s="275">
        <f t="shared" si="1072"/>
        <v>5.5953276339289824</v>
      </c>
      <c r="JA156" s="275">
        <f t="shared" si="1073"/>
        <v>8.1353200806442487</v>
      </c>
      <c r="JB156" s="74">
        <f t="shared" si="1074"/>
        <v>0.99527406500456761</v>
      </c>
      <c r="JC156" s="275">
        <f t="shared" si="1075"/>
        <v>4.9687440118020518</v>
      </c>
      <c r="JD156" s="275">
        <f t="shared" si="1076"/>
        <v>9.9036951169425933</v>
      </c>
      <c r="JE156" s="275">
        <f t="shared" si="1077"/>
        <v>13.570174512808251</v>
      </c>
      <c r="JF156" s="275">
        <f t="shared" si="1078"/>
        <v>5.2892377312497372</v>
      </c>
      <c r="JG156" s="275">
        <f t="shared" si="1079"/>
        <v>7.3594719266393653</v>
      </c>
      <c r="JH156" s="524">
        <f t="shared" si="1443"/>
        <v>58.460298930543686</v>
      </c>
      <c r="JI156" s="525">
        <f t="shared" si="1444"/>
        <v>111.40676367797968</v>
      </c>
      <c r="JJ156" s="524">
        <f t="shared" si="1445"/>
        <v>52.875466955257352</v>
      </c>
      <c r="JK156" s="525">
        <f t="shared" si="1446"/>
        <v>96.508327575015358</v>
      </c>
      <c r="JL156" s="524">
        <f t="shared" si="1447"/>
        <v>111.33576588580104</v>
      </c>
      <c r="JM156" s="525">
        <f t="shared" si="1448"/>
        <v>207.91509125299504</v>
      </c>
      <c r="JN156" s="7">
        <f t="shared" si="1245"/>
        <v>0.23107689759484468</v>
      </c>
      <c r="JO156" s="7">
        <f t="shared" si="1246"/>
        <v>0.75676789844940107</v>
      </c>
    </row>
    <row r="157" spans="1:275" s="3" customFormat="1" ht="13.5" customHeight="1" x14ac:dyDescent="0.2">
      <c r="A157" s="3" t="str">
        <f>'2021 estimates'!B157</f>
        <v>Peru</v>
      </c>
      <c r="B157" s="3" t="str">
        <f>VLOOKUP(A157,'2021 estimates'!$B$4:$C$218,2)</f>
        <v>SACA</v>
      </c>
      <c r="C157" s="371" t="str">
        <f>VLOOKUP(A157,'2021 estimates'!$B$4:$F$218,4,FALSE)</f>
        <v>Latin America &amp; Caribbean</v>
      </c>
      <c r="D157" s="695">
        <f>'2021 estimates'!Q157</f>
        <v>10.2552658630682</v>
      </c>
      <c r="E157" s="4">
        <f>'2021 estimates'!R157</f>
        <v>3.2708913924188279</v>
      </c>
      <c r="F157" s="47">
        <f>1000*'2021 estimates'!G157/5</f>
        <v>299126</v>
      </c>
      <c r="G157" s="47">
        <f t="shared" si="1086"/>
        <v>299126</v>
      </c>
      <c r="H157" s="47">
        <f>1000*'2021 estimates'!H157/5</f>
        <v>263218.59999999998</v>
      </c>
      <c r="I157" s="47">
        <f>1000*'2021 estimates'!I157/5</f>
        <v>266226.59999999998</v>
      </c>
      <c r="J157" s="47">
        <f>1000*'2021 estimates'!J157/5</f>
        <v>240044.6</v>
      </c>
      <c r="K157" s="47">
        <f>1000*'2021 estimates'!K157/5</f>
        <v>284335.40000000002</v>
      </c>
      <c r="L157" s="73">
        <f t="shared" si="1087"/>
        <v>284335.40000000002</v>
      </c>
      <c r="M157" s="47">
        <f>1000*'2021 estimates'!L157/5</f>
        <v>259508.2</v>
      </c>
      <c r="N157" s="47">
        <f>1000*'2021 estimates'!M157/5</f>
        <v>273739.59999999998</v>
      </c>
      <c r="O157" s="47">
        <f>1000*'2021 estimates'!N157/5</f>
        <v>252140.2</v>
      </c>
      <c r="P157" s="22">
        <v>0</v>
      </c>
      <c r="Q157" s="124">
        <f>IF('2021 estimates'!AD157&lt;&gt;"",'2021 estimates'!AD157*5/4,IF('2021 estimates'!AL157&lt;&gt;"",'2021 estimates'!AL157*15/14,'2021 estimates'!AN157*15/14))/100000</f>
        <v>3.7500000000000001E-6</v>
      </c>
      <c r="R157" s="124">
        <f>IF('2021 estimates'!AE157&lt;&gt;"",'2021 estimates'!AE157,IF('2021 estimates'!AL157&lt;&gt;"",'2021 estimates'!AL157*15/14,'2021 estimates'!AN157*15/14))/100000</f>
        <v>3.0000000000000001E-6</v>
      </c>
      <c r="S157" s="124">
        <f>IF('2021 estimates'!AF157&lt;&gt;"",'2021 estimates'!AF157,IF('2021 estimates'!AL157&lt;&gt;"",'2021 estimates'!AL157*15/14,'2021 estimates'!AN157*15/14))/100000</f>
        <v>6.0000000000000002E-6</v>
      </c>
      <c r="T157" s="124">
        <f>IF('2021 estimates'!AG157&lt;&gt;"",'2021 estimates'!AG157,'2021 estimates'!$AP157)/100000</f>
        <v>2.710047846889953E-6</v>
      </c>
      <c r="U157" s="22">
        <v>0</v>
      </c>
      <c r="V157" s="124">
        <f>IF('2021 estimates'!AH157&lt;&gt;"",'2021 estimates'!AH157*5/4,IF('2021 estimates'!AM157&lt;&gt;"",'2021 estimates'!AM157*15/14,'2021 estimates'!AN157*15/14))/100000</f>
        <v>3.7500000000000001E-6</v>
      </c>
      <c r="W157" s="124">
        <f>IF('2021 estimates'!AI157&lt;&gt;"",'2021 estimates'!AI157,IF('2021 estimates'!AM157&lt;&gt;"",'2021 estimates'!AM157*15/14,'2021 estimates'!AN157*15/14))/100000</f>
        <v>6.0000000000000002E-6</v>
      </c>
      <c r="X157" s="124">
        <f>IF('2021 estimates'!AJ157&lt;&gt;"",'2021 estimates'!AJ157,IF('2021 estimates'!AM157&lt;&gt;"",'2021 estimates'!AM157*15/14,'2021 estimates'!AN157*15/14))/100000</f>
        <v>9.0000000000000002E-6</v>
      </c>
      <c r="Y157" s="124">
        <f>IF('2021 estimates'!AK157&lt;&gt;"",'2021 estimates'!AK157,'2021 estimates'!$AQ157)/100000</f>
        <v>4.0650717703349288E-6</v>
      </c>
      <c r="Z157" s="81">
        <f>VLOOKUP($A157,'Mortality-WHO Global Health Obs'!$B$3:$Q$218,7,FALSE)</f>
        <v>1.2789999999999999E-2</v>
      </c>
      <c r="AA157" s="82">
        <f>VLOOKUP($A157,'Mortality-WHO Global Health Obs'!$B$3:$Q$218,9,FALSE)</f>
        <v>9.3000000000000005E-4</v>
      </c>
      <c r="AB157" s="82">
        <f>VLOOKUP($A157,'Mortality-WHO Global Health Obs'!$B$3:$Q$218,11,FALSE)</f>
        <v>4.4000000000000002E-4</v>
      </c>
      <c r="AC157" s="82">
        <f>VLOOKUP($A157,'Mortality-WHO Global Health Obs'!$B$3:$Q$218,13,FALSE)</f>
        <v>3.8000000000000002E-4</v>
      </c>
      <c r="AD157" s="82">
        <f>VLOOKUP($A157,'Mortality-WHO Global Health Obs'!$B$3:$Q$218,15,FALSE)</f>
        <v>8.4000000000000003E-4</v>
      </c>
      <c r="AE157" s="81">
        <f>VLOOKUP($A157,'Mortality-WHO Global Health Obs'!$B$3:$Q$218,8,FALSE)</f>
        <v>1.098E-2</v>
      </c>
      <c r="AF157" s="82">
        <f>VLOOKUP($A157,'Mortality-WHO Global Health Obs'!$B$3:$Q$218,10,FALSE)</f>
        <v>8.0000000000000004E-4</v>
      </c>
      <c r="AG157" s="82">
        <f>VLOOKUP($A157,'Mortality-WHO Global Health Obs'!$B$3:$Q$218,12,FALSE)</f>
        <v>3.2000000000000003E-4</v>
      </c>
      <c r="AH157" s="82">
        <f>VLOOKUP($A157,'Mortality-WHO Global Health Obs'!$B$3:$Q$218,14,FALSE)</f>
        <v>2.5999999999999998E-4</v>
      </c>
      <c r="AI157" s="82">
        <f>VLOOKUP($A157,'Mortality-WHO Global Health Obs'!$B$3:$Q$218,16,FALSE)</f>
        <v>5.1999999999999995E-4</v>
      </c>
      <c r="AJ157" s="81">
        <f t="shared" si="849"/>
        <v>4.1834700909036807E-2</v>
      </c>
      <c r="AK157" s="82">
        <f t="shared" si="849"/>
        <v>3.0419289949495101E-3</v>
      </c>
      <c r="AL157" s="82">
        <f t="shared" si="849"/>
        <v>1.4391922126642843E-3</v>
      </c>
      <c r="AM157" s="82">
        <f t="shared" si="849"/>
        <v>1.2429387291191547E-3</v>
      </c>
      <c r="AN157" s="82">
        <f t="shared" si="849"/>
        <v>2.7475487696318156E-3</v>
      </c>
      <c r="AO157" s="81">
        <f t="shared" si="848"/>
        <v>3.5914387488758734E-2</v>
      </c>
      <c r="AP157" s="82">
        <f t="shared" si="848"/>
        <v>2.6167131139350625E-3</v>
      </c>
      <c r="AQ157" s="82">
        <f t="shared" si="848"/>
        <v>1.046685245574025E-3</v>
      </c>
      <c r="AR157" s="82">
        <f t="shared" si="848"/>
        <v>8.5043176202889519E-4</v>
      </c>
      <c r="AS157" s="82">
        <f t="shared" si="848"/>
        <v>1.7008635240577904E-3</v>
      </c>
      <c r="AT157" s="272">
        <f t="shared" si="1065"/>
        <v>0</v>
      </c>
      <c r="AU157" s="266">
        <f t="shared" si="1057"/>
        <v>1.1217225</v>
      </c>
      <c r="AV157" s="266">
        <f t="shared" si="1058"/>
        <v>0.78965579999999991</v>
      </c>
      <c r="AW157" s="266">
        <f t="shared" si="1059"/>
        <v>1.5973595999999999</v>
      </c>
      <c r="AX157" s="266">
        <f t="shared" si="1060"/>
        <v>0.65053235138756005</v>
      </c>
      <c r="AY157" s="272">
        <f t="shared" si="1066"/>
        <v>0</v>
      </c>
      <c r="AZ157" s="266">
        <f t="shared" si="1061"/>
        <v>1.0662577500000001</v>
      </c>
      <c r="BA157" s="266">
        <f t="shared" si="1062"/>
        <v>1.5570492</v>
      </c>
      <c r="BB157" s="266">
        <f t="shared" si="1063"/>
        <v>2.4636563999999996</v>
      </c>
      <c r="BC157" s="266">
        <f t="shared" si="1064"/>
        <v>1.0249680091866031</v>
      </c>
      <c r="BD157" s="74">
        <f t="shared" si="1067"/>
        <v>0</v>
      </c>
      <c r="BE157" s="515">
        <f t="shared" si="1088"/>
        <v>0</v>
      </c>
      <c r="BF157" s="515">
        <f t="shared" si="1089"/>
        <v>1.120018992189975</v>
      </c>
      <c r="BG157" s="515">
        <f t="shared" si="1090"/>
        <v>2.2366361428361246</v>
      </c>
      <c r="BH157" s="515">
        <f t="shared" si="1091"/>
        <v>3.3498617843756393</v>
      </c>
      <c r="BI157" s="515">
        <f t="shared" si="1092"/>
        <v>3.924358387693395</v>
      </c>
      <c r="BJ157" s="515">
        <f t="shared" si="1093"/>
        <v>4.7078025193875987</v>
      </c>
      <c r="BK157" s="515">
        <f t="shared" si="1094"/>
        <v>5.4901199353631336</v>
      </c>
      <c r="BL157" s="515">
        <f t="shared" si="1095"/>
        <v>6.2713122560141779</v>
      </c>
      <c r="BM157" s="515">
        <f t="shared" si="1096"/>
        <v>7.0513810994045292</v>
      </c>
      <c r="BN157" s="515">
        <f t="shared" si="1097"/>
        <v>7.9198112214003507</v>
      </c>
      <c r="BO157" s="515">
        <f t="shared" si="1098"/>
        <v>9.5063410030449518</v>
      </c>
      <c r="BP157" s="515">
        <f t="shared" si="1099"/>
        <v>11.090900050383759</v>
      </c>
      <c r="BQ157" s="515">
        <f t="shared" si="1100"/>
        <v>12.673490811397105</v>
      </c>
      <c r="BR157" s="515">
        <f t="shared" si="1101"/>
        <v>14.254115731024523</v>
      </c>
      <c r="BS157" s="515">
        <f t="shared" si="1102"/>
        <v>14.27570604194265</v>
      </c>
      <c r="BT157" s="515">
        <f t="shared" si="1103"/>
        <v>14.886176571185587</v>
      </c>
      <c r="BU157" s="515">
        <f t="shared" si="1104"/>
        <v>15.494972104996542</v>
      </c>
      <c r="BV157" s="515">
        <f t="shared" si="1105"/>
        <v>16.102097239190648</v>
      </c>
      <c r="BW157" s="516">
        <f t="shared" si="1106"/>
        <v>16.707556556973142</v>
      </c>
      <c r="BX157" s="515">
        <v>0</v>
      </c>
      <c r="BY157" s="515">
        <f t="shared" si="1107"/>
        <v>0</v>
      </c>
      <c r="BZ157" s="515">
        <f t="shared" si="1108"/>
        <v>1.0648645283070781</v>
      </c>
      <c r="CA157" s="515">
        <f t="shared" si="1109"/>
        <v>2.1269462541241198</v>
      </c>
      <c r="CB157" s="515">
        <f t="shared" si="1110"/>
        <v>3.1862524497280131</v>
      </c>
      <c r="CC157" s="515">
        <f t="shared" si="1111"/>
        <v>3.8723243446946833</v>
      </c>
      <c r="CD157" s="515">
        <f t="shared" si="1112"/>
        <v>5.4245081164550468</v>
      </c>
      <c r="CE157" s="515">
        <f t="shared" si="1113"/>
        <v>6.9750680903139877</v>
      </c>
      <c r="CF157" s="515">
        <f t="shared" si="1114"/>
        <v>8.5240059649876461</v>
      </c>
      <c r="CG157" s="515">
        <f t="shared" si="1115"/>
        <v>10.071323437415069</v>
      </c>
      <c r="CH157" s="515">
        <f t="shared" si="1116"/>
        <v>12.254098371360373</v>
      </c>
      <c r="CI157" s="515">
        <f t="shared" si="1117"/>
        <v>14.706290786423082</v>
      </c>
      <c r="CJ157" s="515">
        <f t="shared" si="1118"/>
        <v>17.156398665672782</v>
      </c>
      <c r="CK157" s="515">
        <f t="shared" si="1119"/>
        <v>19.604423781111347</v>
      </c>
      <c r="CL157" s="515">
        <f t="shared" si="1120"/>
        <v>22.050367903234328</v>
      </c>
      <c r="CM157" s="515">
        <f t="shared" si="1121"/>
        <v>22.561517432256153</v>
      </c>
      <c r="CN157" s="515">
        <f t="shared" si="1122"/>
        <v>23.547273070943341</v>
      </c>
      <c r="CO157" s="515">
        <f t="shared" si="1123"/>
        <v>24.531353498877341</v>
      </c>
      <c r="CP157" s="515">
        <f t="shared" si="1124"/>
        <v>25.513761562941252</v>
      </c>
      <c r="CQ157" s="516">
        <f t="shared" si="1125"/>
        <v>26.49450010518013</v>
      </c>
      <c r="CR157" s="515">
        <f t="shared" si="1126"/>
        <v>0</v>
      </c>
      <c r="CS157" s="515">
        <f t="shared" si="1127"/>
        <v>0.56086124999999998</v>
      </c>
      <c r="CT157" s="515">
        <f t="shared" si="1128"/>
        <v>1.6808802421899749</v>
      </c>
      <c r="CU157" s="515">
        <f t="shared" si="1129"/>
        <v>2.7974973928361244</v>
      </c>
      <c r="CV157" s="515">
        <f t="shared" si="1130"/>
        <v>3.9107230343756392</v>
      </c>
      <c r="CW157" s="515">
        <f t="shared" si="1131"/>
        <v>4.3191862876933946</v>
      </c>
      <c r="CX157" s="515">
        <f t="shared" si="1132"/>
        <v>5.1026304193875989</v>
      </c>
      <c r="CY157" s="515">
        <f t="shared" si="1133"/>
        <v>5.8849478353631337</v>
      </c>
      <c r="CZ157" s="515">
        <f t="shared" si="1134"/>
        <v>6.666140156014178</v>
      </c>
      <c r="DA157" s="515">
        <f t="shared" si="1135"/>
        <v>7.4462089994045293</v>
      </c>
      <c r="DB157" s="515">
        <f t="shared" si="1136"/>
        <v>8.7184910214003501</v>
      </c>
      <c r="DC157" s="515">
        <f t="shared" si="1137"/>
        <v>10.305020803044952</v>
      </c>
      <c r="DD157" s="515">
        <f t="shared" si="1138"/>
        <v>11.889579850383759</v>
      </c>
      <c r="DE157" s="515">
        <f t="shared" si="1139"/>
        <v>13.472170611397106</v>
      </c>
      <c r="DF157" s="515">
        <f t="shared" si="1140"/>
        <v>15.052795531024524</v>
      </c>
      <c r="DG157" s="515">
        <f t="shared" si="1141"/>
        <v>14.60097221763643</v>
      </c>
      <c r="DH157" s="515">
        <f t="shared" si="1142"/>
        <v>15.211442746879367</v>
      </c>
      <c r="DI157" s="515">
        <f t="shared" si="1143"/>
        <v>15.820238280690322</v>
      </c>
      <c r="DJ157" s="515">
        <f t="shared" si="1144"/>
        <v>16.427363414884429</v>
      </c>
      <c r="DK157" s="516">
        <f t="shared" si="1145"/>
        <v>17.032822732666922</v>
      </c>
      <c r="DL157" s="515">
        <f t="shared" si="1146"/>
        <v>0</v>
      </c>
      <c r="DM157" s="515">
        <f t="shared" si="1147"/>
        <v>0.53312887500000006</v>
      </c>
      <c r="DN157" s="515">
        <f t="shared" si="1148"/>
        <v>1.5979934033070782</v>
      </c>
      <c r="DO157" s="515">
        <f t="shared" si="1149"/>
        <v>2.6600751291241198</v>
      </c>
      <c r="DP157" s="515">
        <f t="shared" si="1150"/>
        <v>3.7193813247280132</v>
      </c>
      <c r="DQ157" s="515">
        <f t="shared" si="1151"/>
        <v>4.6508489446946832</v>
      </c>
      <c r="DR157" s="515">
        <f t="shared" si="1152"/>
        <v>6.2030327164550467</v>
      </c>
      <c r="DS157" s="515">
        <f t="shared" si="1153"/>
        <v>7.7535926903139876</v>
      </c>
      <c r="DT157" s="515">
        <f t="shared" si="1154"/>
        <v>9.3025305649876469</v>
      </c>
      <c r="DU157" s="515">
        <f t="shared" si="1155"/>
        <v>10.84984803741507</v>
      </c>
      <c r="DV157" s="515">
        <f t="shared" si="1156"/>
        <v>13.485926571360373</v>
      </c>
      <c r="DW157" s="515">
        <f t="shared" si="1157"/>
        <v>15.938118986423081</v>
      </c>
      <c r="DX157" s="515">
        <f t="shared" si="1158"/>
        <v>18.388226865672781</v>
      </c>
      <c r="DY157" s="515">
        <f t="shared" si="1159"/>
        <v>20.836251981111346</v>
      </c>
      <c r="DZ157" s="515">
        <f t="shared" si="1160"/>
        <v>23.282196103234327</v>
      </c>
      <c r="EA157" s="515">
        <f t="shared" si="1161"/>
        <v>23.074001436849453</v>
      </c>
      <c r="EB157" s="515">
        <f t="shared" si="1162"/>
        <v>24.059757075536641</v>
      </c>
      <c r="EC157" s="515">
        <f t="shared" si="1163"/>
        <v>25.043837503470641</v>
      </c>
      <c r="ED157" s="515">
        <f t="shared" si="1164"/>
        <v>26.026245567534552</v>
      </c>
      <c r="EE157" s="516">
        <f t="shared" si="1165"/>
        <v>27.00698410977343</v>
      </c>
      <c r="EF157" s="276">
        <f t="shared" si="1166"/>
        <v>0</v>
      </c>
      <c r="EG157" s="276">
        <f t="shared" si="1167"/>
        <v>1.7035078100250006E-3</v>
      </c>
      <c r="EH157" s="276">
        <f t="shared" si="1168"/>
        <v>5.105349353850595E-3</v>
      </c>
      <c r="EI157" s="276">
        <f t="shared" si="1169"/>
        <v>8.4968584604853976E-3</v>
      </c>
      <c r="EJ157" s="276">
        <f t="shared" si="1170"/>
        <v>1.1878066512713385E-2</v>
      </c>
      <c r="EK157" s="276">
        <f t="shared" si="1171"/>
        <v>6.2116683057958418E-3</v>
      </c>
      <c r="EL157" s="276">
        <f t="shared" si="1172"/>
        <v>7.3383840244655085E-3</v>
      </c>
      <c r="EM157" s="276">
        <f t="shared" si="1173"/>
        <v>8.4634793489560111E-3</v>
      </c>
      <c r="EN157" s="276">
        <f t="shared" si="1174"/>
        <v>9.5869566096487002E-3</v>
      </c>
      <c r="EO157" s="276">
        <f t="shared" si="1175"/>
        <v>1.0708818133573465E-2</v>
      </c>
      <c r="EP157" s="276">
        <f t="shared" si="1176"/>
        <v>1.0829818355398441E-2</v>
      </c>
      <c r="EQ157" s="276">
        <f t="shared" si="1177"/>
        <v>1.2800552661193627E-2</v>
      </c>
      <c r="ER157" s="276">
        <f t="shared" si="1178"/>
        <v>1.4768838986655278E-2</v>
      </c>
      <c r="ES157" s="276">
        <f t="shared" si="1179"/>
        <v>1.67346803725828E-2</v>
      </c>
      <c r="ET157" s="276">
        <f t="shared" si="1180"/>
        <v>1.8698079855998424E-2</v>
      </c>
      <c r="EU157" s="276">
        <f t="shared" si="1181"/>
        <v>4.0061822144621909E-2</v>
      </c>
      <c r="EV157" s="276">
        <f t="shared" si="1182"/>
        <v>4.1736817576605731E-2</v>
      </c>
      <c r="EW157" s="276">
        <f t="shared" si="1183"/>
        <v>4.3407217193455548E-2</v>
      </c>
      <c r="EX157" s="276">
        <f t="shared" si="1184"/>
        <v>4.5073033605066475E-2</v>
      </c>
      <c r="EY157" s="277">
        <f t="shared" si="1185"/>
        <v>4.6734279386734898E-2</v>
      </c>
      <c r="EZ157" s="276">
        <f t="shared" si="1186"/>
        <v>0</v>
      </c>
      <c r="FA157" s="276">
        <f t="shared" si="1187"/>
        <v>1.3932216929219193E-3</v>
      </c>
      <c r="FB157" s="276">
        <f t="shared" si="1188"/>
        <v>4.1760241829586634E-3</v>
      </c>
      <c r="FC157" s="276">
        <f t="shared" si="1189"/>
        <v>6.9515543961069428E-3</v>
      </c>
      <c r="FD157" s="276">
        <f t="shared" si="1190"/>
        <v>9.7198313369534391E-3</v>
      </c>
      <c r="FE157" s="276">
        <f t="shared" si="1191"/>
        <v>4.8654282396363782E-3</v>
      </c>
      <c r="FF157" s="276">
        <f t="shared" si="1192"/>
        <v>6.4892261410588572E-3</v>
      </c>
      <c r="FG157" s="276">
        <f t="shared" si="1193"/>
        <v>8.1113253263417687E-3</v>
      </c>
      <c r="FH157" s="276">
        <f t="shared" si="1194"/>
        <v>9.7317275725760446E-3</v>
      </c>
      <c r="FI157" s="276">
        <f t="shared" si="1195"/>
        <v>1.1350434654993529E-2</v>
      </c>
      <c r="FJ157" s="276">
        <f t="shared" si="1196"/>
        <v>1.1463984937289735E-2</v>
      </c>
      <c r="FK157" s="276">
        <f t="shared" si="1197"/>
        <v>1.3548520750299079E-2</v>
      </c>
      <c r="FL157" s="276">
        <f t="shared" si="1198"/>
        <v>1.5631284561434092E-2</v>
      </c>
      <c r="FM157" s="276">
        <f t="shared" si="1199"/>
        <v>1.7712277877020843E-2</v>
      </c>
      <c r="FN157" s="276">
        <f t="shared" si="1200"/>
        <v>1.9791502202104922E-2</v>
      </c>
      <c r="FO157" s="276">
        <f t="shared" si="1201"/>
        <v>3.9212370499416407E-2</v>
      </c>
      <c r="FP157" s="276">
        <f t="shared" si="1202"/>
        <v>4.0887581252604638E-2</v>
      </c>
      <c r="FQ157" s="276">
        <f t="shared" si="1203"/>
        <v>4.2559945122693787E-2</v>
      </c>
      <c r="FR157" s="276">
        <f t="shared" si="1204"/>
        <v>4.4229466947727898E-2</v>
      </c>
      <c r="FS157" s="277">
        <f t="shared" si="1205"/>
        <v>4.5896151557529123E-2</v>
      </c>
      <c r="FT157" s="74">
        <f>SUM($EF157:EF157)</f>
        <v>0</v>
      </c>
      <c r="FU157" s="276">
        <f>SUM($EF157:EG157)</f>
        <v>1.7035078100250006E-3</v>
      </c>
      <c r="FV157" s="276">
        <f>SUM($EF157:EH157)</f>
        <v>6.8088571638755951E-3</v>
      </c>
      <c r="FW157" s="276">
        <f>SUM($EF157:EI157)</f>
        <v>1.5305715624360993E-2</v>
      </c>
      <c r="FX157" s="276">
        <f>SUM($EF157:EJ157)</f>
        <v>2.7183782137074376E-2</v>
      </c>
      <c r="FY157" s="276">
        <f>SUM($EF157:EK157)</f>
        <v>3.339545044287022E-2</v>
      </c>
      <c r="FZ157" s="276">
        <f>SUM($EF157:EL157)</f>
        <v>4.0733834467335729E-2</v>
      </c>
      <c r="GA157" s="276">
        <f>SUM($EF157:EM157)</f>
        <v>4.9197313816291742E-2</v>
      </c>
      <c r="GB157" s="276">
        <f>SUM($EF157:EN157)</f>
        <v>5.8784270425940442E-2</v>
      </c>
      <c r="GC157" s="276">
        <f>SUM($EF157:EO157)</f>
        <v>6.9493088559513902E-2</v>
      </c>
      <c r="GD157" s="276">
        <f>SUM($EF157:EP157)</f>
        <v>8.032290691491234E-2</v>
      </c>
      <c r="GE157" s="276">
        <f>SUM($EF157:EQ157)</f>
        <v>9.312345957610596E-2</v>
      </c>
      <c r="GF157" s="276">
        <f>SUM($EF157:ER157)</f>
        <v>0.10789229856276124</v>
      </c>
      <c r="GG157" s="276">
        <f>SUM($EF157:ES157)</f>
        <v>0.12462697893534404</v>
      </c>
      <c r="GH157" s="276">
        <f>SUM($EF157:ET157)</f>
        <v>0.14332505879134247</v>
      </c>
      <c r="GI157" s="276">
        <f>SUM($EF157:EU157)</f>
        <v>0.18338688093596439</v>
      </c>
      <c r="GJ157" s="276">
        <f>SUM($EF157:EV157)</f>
        <v>0.22512369851257014</v>
      </c>
      <c r="GK157" s="276">
        <f>SUM($EF157:EW157)</f>
        <v>0.26853091570602566</v>
      </c>
      <c r="GL157" s="276">
        <f>SUM($EF157:EX157)</f>
        <v>0.31360394931109215</v>
      </c>
      <c r="GM157" s="276">
        <f>SUM($EF157:EY157)</f>
        <v>0.36033822869782706</v>
      </c>
      <c r="GN157" s="74">
        <f>SUM($EZ157:EZ157)</f>
        <v>0</v>
      </c>
      <c r="GO157" s="276">
        <f>SUM($EZ157:FA157)</f>
        <v>1.3932216929219193E-3</v>
      </c>
      <c r="GP157" s="276">
        <f>SUM($EZ157:FB157)</f>
        <v>5.5692458758805829E-3</v>
      </c>
      <c r="GQ157" s="276">
        <f>SUM($EZ157:FC157)</f>
        <v>1.2520800271987525E-2</v>
      </c>
      <c r="GR157" s="276">
        <f>SUM($EZ157:FD157)</f>
        <v>2.2240631608940964E-2</v>
      </c>
      <c r="GS157" s="276">
        <f>SUM($EZ157:FE157)</f>
        <v>2.7106059848577342E-2</v>
      </c>
      <c r="GT157" s="276">
        <f>SUM($EZ157:FF157)</f>
        <v>3.3595285989636202E-2</v>
      </c>
      <c r="GU157" s="276">
        <f>SUM($EZ157:FG157)</f>
        <v>4.1706611315977971E-2</v>
      </c>
      <c r="GV157" s="276">
        <f>SUM($EZ157:FH157)</f>
        <v>5.1438338888554015E-2</v>
      </c>
      <c r="GW157" s="276">
        <f>SUM($EZ157:FI157)</f>
        <v>6.2788773543547546E-2</v>
      </c>
      <c r="GX157" s="276">
        <f>SUM($EZ157:FJ157)</f>
        <v>7.4252758480837289E-2</v>
      </c>
      <c r="GY157" s="276">
        <f>SUM($EZ157:FK157)</f>
        <v>8.780127923113637E-2</v>
      </c>
      <c r="GZ157" s="276">
        <f>SUM($EZ157:FL157)</f>
        <v>0.10343256379257046</v>
      </c>
      <c r="HA157" s="276">
        <f>SUM($EZ157:FM157)</f>
        <v>0.1211448416695913</v>
      </c>
      <c r="HB157" s="276">
        <f>SUM($EZ157:FN157)</f>
        <v>0.14093634387169623</v>
      </c>
      <c r="HC157" s="276">
        <f>SUM($EZ157:FO157)</f>
        <v>0.18014871437111263</v>
      </c>
      <c r="HD157" s="276">
        <f>SUM($EZ157:FP157)</f>
        <v>0.22103629562371727</v>
      </c>
      <c r="HE157" s="276">
        <f>SUM($EZ157:FQ157)</f>
        <v>0.26359624074641108</v>
      </c>
      <c r="HF157" s="276">
        <f>SUM($EZ157:FR157)</f>
        <v>0.30782570769413897</v>
      </c>
      <c r="HG157" s="277">
        <f>SUM($EZ157:FS157)</f>
        <v>0.3537218592516681</v>
      </c>
      <c r="HH157" s="74">
        <f t="shared" si="1247"/>
        <v>0</v>
      </c>
      <c r="HI157" s="276">
        <f t="shared" si="1206"/>
        <v>1.120018992189975</v>
      </c>
      <c r="HJ157" s="276">
        <f t="shared" si="1207"/>
        <v>2.2366361428361246</v>
      </c>
      <c r="HK157" s="276">
        <f t="shared" si="1208"/>
        <v>3.3498617843756393</v>
      </c>
      <c r="HL157" s="276">
        <f t="shared" si="1209"/>
        <v>4.4597062178629265</v>
      </c>
      <c r="HM157" s="276">
        <f t="shared" si="1210"/>
        <v>4.7078025193875987</v>
      </c>
      <c r="HN157" s="276">
        <f t="shared" si="1211"/>
        <v>5.4901199353631336</v>
      </c>
      <c r="HO157" s="276">
        <f t="shared" si="1212"/>
        <v>6.2713122560141779</v>
      </c>
      <c r="HP157" s="276">
        <f t="shared" si="1213"/>
        <v>7.0513810994045292</v>
      </c>
      <c r="HQ157" s="276">
        <f t="shared" si="1214"/>
        <v>7.8303280812709559</v>
      </c>
      <c r="HR157" s="276">
        <f t="shared" si="1215"/>
        <v>9.5063410030449518</v>
      </c>
      <c r="HS157" s="276">
        <f t="shared" si="1216"/>
        <v>11.090900050383759</v>
      </c>
      <c r="HT157" s="276">
        <f t="shared" si="1217"/>
        <v>12.673490811397105</v>
      </c>
      <c r="HU157" s="276">
        <f t="shared" si="1218"/>
        <v>14.254115731024523</v>
      </c>
      <c r="HV157" s="276">
        <f t="shared" si="1219"/>
        <v>15.832777251168526</v>
      </c>
      <c r="HW157" s="276">
        <f t="shared" si="1220"/>
        <v>14.886176571185587</v>
      </c>
      <c r="HX157" s="276">
        <f t="shared" si="1221"/>
        <v>15.494972104996542</v>
      </c>
      <c r="HY157" s="276">
        <f t="shared" si="1222"/>
        <v>16.102097239190648</v>
      </c>
      <c r="HZ157" s="276">
        <f t="shared" si="1223"/>
        <v>16.707556556973142</v>
      </c>
      <c r="IA157" s="277">
        <f t="shared" si="1224"/>
        <v>17.311354628973969</v>
      </c>
      <c r="IB157" s="276">
        <f t="shared" si="1225"/>
        <v>0</v>
      </c>
      <c r="IC157" s="276">
        <f t="shared" si="1226"/>
        <v>1.0648645283070781</v>
      </c>
      <c r="ID157" s="276">
        <f t="shared" si="1227"/>
        <v>2.1269462541241198</v>
      </c>
      <c r="IE157" s="276">
        <f t="shared" si="1228"/>
        <v>3.1862524497280131</v>
      </c>
      <c r="IF157" s="276">
        <f t="shared" si="1229"/>
        <v>4.2427903683910593</v>
      </c>
      <c r="IG157" s="276">
        <f t="shared" si="1230"/>
        <v>5.4245081164550468</v>
      </c>
      <c r="IH157" s="276">
        <f t="shared" si="1231"/>
        <v>6.9750680903139877</v>
      </c>
      <c r="II157" s="276">
        <f t="shared" si="1232"/>
        <v>8.5240059649876461</v>
      </c>
      <c r="IJ157" s="276">
        <f t="shared" si="1233"/>
        <v>10.071323437415069</v>
      </c>
      <c r="IK157" s="276">
        <f t="shared" si="1234"/>
        <v>11.617022202760076</v>
      </c>
      <c r="IL157" s="276">
        <f t="shared" si="1235"/>
        <v>14.706290786423082</v>
      </c>
      <c r="IM157" s="276">
        <f t="shared" si="1236"/>
        <v>17.156398665672782</v>
      </c>
      <c r="IN157" s="276">
        <f t="shared" si="1237"/>
        <v>19.604423781111347</v>
      </c>
      <c r="IO157" s="276">
        <f t="shared" si="1238"/>
        <v>22.050367903234328</v>
      </c>
      <c r="IP157" s="276">
        <f t="shared" si="1239"/>
        <v>24.494232801032226</v>
      </c>
      <c r="IQ157" s="276">
        <f t="shared" si="1240"/>
        <v>23.547273070943341</v>
      </c>
      <c r="IR157" s="276">
        <f t="shared" si="1241"/>
        <v>24.531353498877341</v>
      </c>
      <c r="IS157" s="276">
        <f t="shared" si="1242"/>
        <v>25.513761562941252</v>
      </c>
      <c r="IT157" s="276">
        <f t="shared" si="1243"/>
        <v>26.49450010518013</v>
      </c>
      <c r="IU157" s="277">
        <f t="shared" si="1244"/>
        <v>27.473571962809206</v>
      </c>
      <c r="IV157" s="74">
        <f t="shared" si="1068"/>
        <v>0.59749871481136396</v>
      </c>
      <c r="IW157" s="275">
        <f t="shared" si="1069"/>
        <v>2.2337296106469386</v>
      </c>
      <c r="IX157" s="275">
        <f t="shared" si="1070"/>
        <v>4.4624497951846127</v>
      </c>
      <c r="IY157" s="275">
        <f t="shared" si="1071"/>
        <v>6.5808048010914817</v>
      </c>
      <c r="IZ157" s="275">
        <f t="shared" si="1072"/>
        <v>2.4312260402143049</v>
      </c>
      <c r="JA157" s="275">
        <f t="shared" si="1073"/>
        <v>3.4686207304335994</v>
      </c>
      <c r="JB157" s="74">
        <f t="shared" si="1074"/>
        <v>0.59784736029032892</v>
      </c>
      <c r="JC157" s="275">
        <f t="shared" si="1075"/>
        <v>2.9856150120034068</v>
      </c>
      <c r="JD157" s="275">
        <f t="shared" si="1076"/>
        <v>6.7138000291253332</v>
      </c>
      <c r="JE157" s="275">
        <f t="shared" si="1077"/>
        <v>9.9234023718133599</v>
      </c>
      <c r="JF157" s="275">
        <f t="shared" si="1078"/>
        <v>3.432420800473023</v>
      </c>
      <c r="JG157" s="275">
        <f t="shared" si="1079"/>
        <v>5.0551661933081071</v>
      </c>
      <c r="JH157" s="524">
        <f t="shared" si="1443"/>
        <v>97.735470905119598</v>
      </c>
      <c r="JI157" s="525">
        <f t="shared" si="1444"/>
        <v>176.71980371292381</v>
      </c>
      <c r="JJ157" s="524">
        <f t="shared" si="1445"/>
        <v>139.13068402189171</v>
      </c>
      <c r="JK157" s="525">
        <f t="shared" si="1446"/>
        <v>264.23511695736647</v>
      </c>
      <c r="JL157" s="524">
        <f t="shared" si="1447"/>
        <v>236.86615492701131</v>
      </c>
      <c r="JM157" s="525">
        <f t="shared" si="1448"/>
        <v>440.95492067029028</v>
      </c>
      <c r="JN157" s="7">
        <f t="shared" si="1245"/>
        <v>0.28426140266303868</v>
      </c>
      <c r="JO157" s="7">
        <f t="shared" si="1246"/>
        <v>0.71406008794949516</v>
      </c>
    </row>
    <row r="158" spans="1:275" s="3" customFormat="1" ht="13.5" customHeight="1" x14ac:dyDescent="0.2">
      <c r="A158" s="3" t="str">
        <f>'2021 estimates'!B158</f>
        <v>Philippines</v>
      </c>
      <c r="B158" s="3" t="str">
        <f>VLOOKUP(A158,'2021 estimates'!$B$4:$C$218,2)</f>
        <v>WP</v>
      </c>
      <c r="C158" s="371" t="str">
        <f>VLOOKUP(A158,'2021 estimates'!$B$4:$F$218,4,FALSE)</f>
        <v>East Asia &amp; Pacific</v>
      </c>
      <c r="D158" s="695">
        <f>'2021 estimates'!Q158</f>
        <v>21.633118872448499</v>
      </c>
      <c r="E158" s="4">
        <f>'2021 estimates'!R158</f>
        <v>6.9734168873167777</v>
      </c>
      <c r="F158" s="47">
        <f>1000*'2021 estimates'!G158/5</f>
        <v>1064178.6000000001</v>
      </c>
      <c r="G158" s="47">
        <f t="shared" si="1086"/>
        <v>1064178.6000000001</v>
      </c>
      <c r="H158" s="47">
        <f>1000*'2021 estimates'!H158/5</f>
        <v>1168703.3999999999</v>
      </c>
      <c r="I158" s="47">
        <f>1000*'2021 estimates'!I158/5</f>
        <v>1128305</v>
      </c>
      <c r="J158" s="47">
        <f>1000*'2021 estimates'!J158/5</f>
        <v>1087319.3999999999</v>
      </c>
      <c r="K158" s="47">
        <f>1000*'2021 estimates'!K158/5</f>
        <v>1010215.6</v>
      </c>
      <c r="L158" s="73">
        <f t="shared" si="1087"/>
        <v>1010215.6</v>
      </c>
      <c r="M158" s="47">
        <f>1000*'2021 estimates'!L158/5</f>
        <v>1108113</v>
      </c>
      <c r="N158" s="47">
        <f>1000*'2021 estimates'!M158/5</f>
        <v>1078638.3999999999</v>
      </c>
      <c r="O158" s="47">
        <f>1000*'2021 estimates'!N158/5</f>
        <v>1019183.8</v>
      </c>
      <c r="P158" s="22">
        <v>0</v>
      </c>
      <c r="Q158" s="124">
        <f>IF('2021 estimates'!AD158&lt;&gt;"",'2021 estimates'!AD158*5/4,IF('2021 estimates'!AL158&lt;&gt;"",'2021 estimates'!AL158*15/14,'2021 estimates'!AN158*15/14))/100000</f>
        <v>1.0392857142857142E-5</v>
      </c>
      <c r="R158" s="124">
        <f>IF('2021 estimates'!AE158&lt;&gt;"",'2021 estimates'!AE158,IF('2021 estimates'!AL158&lt;&gt;"",'2021 estimates'!AL158*15/14,'2021 estimates'!AN158*15/14))/100000</f>
        <v>1.0392857142857142E-5</v>
      </c>
      <c r="S158" s="124">
        <f>IF('2021 estimates'!AF158&lt;&gt;"",'2021 estimates'!AF158,IF('2021 estimates'!AL158&lt;&gt;"",'2021 estimates'!AL158*15/14,'2021 estimates'!AN158*15/14))/100000</f>
        <v>1.0392857142857142E-5</v>
      </c>
      <c r="T158" s="124">
        <f>IF('2021 estimates'!AG158&lt;&gt;"",'2021 estimates'!AG158,'2021 estimates'!$AP158)/100000</f>
        <v>1.0831599047960483E-5</v>
      </c>
      <c r="U158" s="22">
        <v>0</v>
      </c>
      <c r="V158" s="124">
        <f>IF('2021 estimates'!AH158&lt;&gt;"",'2021 estimates'!AH158*5/4,IF('2021 estimates'!AM158&lt;&gt;"",'2021 estimates'!AM158*15/14,'2021 estimates'!AN158*15/14))/100000</f>
        <v>1.0392857142857142E-5</v>
      </c>
      <c r="W158" s="124">
        <f>IF('2021 estimates'!AI158&lt;&gt;"",'2021 estimates'!AI158,IF('2021 estimates'!AM158&lt;&gt;"",'2021 estimates'!AM158*15/14,'2021 estimates'!AN158*15/14))/100000</f>
        <v>1.0392857142857142E-5</v>
      </c>
      <c r="X158" s="124">
        <f>IF('2021 estimates'!AJ158&lt;&gt;"",'2021 estimates'!AJ158,IF('2021 estimates'!AM158&lt;&gt;"",'2021 estimates'!AM158*15/14,'2021 estimates'!AN158*15/14))/100000</f>
        <v>1.0392857142857142E-5</v>
      </c>
      <c r="Y158" s="124">
        <f>IF('2021 estimates'!AK158&lt;&gt;"",'2021 estimates'!AK158,'2021 estimates'!$AQ158)/100000</f>
        <v>1.0831599047960483E-5</v>
      </c>
      <c r="Z158" s="81">
        <f>VLOOKUP($A158,'Mortality-WHO Global Health Obs'!$B$3:$Q$218,7,FALSE)</f>
        <v>2.3800000000000002E-2</v>
      </c>
      <c r="AA158" s="82">
        <f>VLOOKUP($A158,'Mortality-WHO Global Health Obs'!$B$3:$Q$218,9,FALSE)</f>
        <v>1.5200000000000001E-3</v>
      </c>
      <c r="AB158" s="82">
        <f>VLOOKUP($A158,'Mortality-WHO Global Health Obs'!$B$3:$Q$218,11,FALSE)</f>
        <v>7.1000000000000002E-4</v>
      </c>
      <c r="AC158" s="82">
        <f>VLOOKUP($A158,'Mortality-WHO Global Health Obs'!$B$3:$Q$218,13,FALSE)</f>
        <v>7.9000000000000001E-4</v>
      </c>
      <c r="AD158" s="82">
        <f>VLOOKUP($A158,'Mortality-WHO Global Health Obs'!$B$3:$Q$218,15,FALSE)</f>
        <v>1.23E-3</v>
      </c>
      <c r="AE158" s="81">
        <f>VLOOKUP($A158,'Mortality-WHO Global Health Obs'!$B$3:$Q$218,8,FALSE)</f>
        <v>1.9730000000000001E-2</v>
      </c>
      <c r="AF158" s="82">
        <f>VLOOKUP($A158,'Mortality-WHO Global Health Obs'!$B$3:$Q$218,10,FALSE)</f>
        <v>1.3600000000000001E-3</v>
      </c>
      <c r="AG158" s="82">
        <f>VLOOKUP($A158,'Mortality-WHO Global Health Obs'!$B$3:$Q$218,12,FALSE)</f>
        <v>6.0999999999999997E-4</v>
      </c>
      <c r="AH158" s="82">
        <f>VLOOKUP($A158,'Mortality-WHO Global Health Obs'!$B$3:$Q$218,14,FALSE)</f>
        <v>5.9000000000000003E-4</v>
      </c>
      <c r="AI158" s="82">
        <f>VLOOKUP($A158,'Mortality-WHO Global Health Obs'!$B$3:$Q$218,16,FALSE)</f>
        <v>7.2000000000000005E-4</v>
      </c>
      <c r="AJ158" s="81">
        <f t="shared" si="849"/>
        <v>0.16596732191813932</v>
      </c>
      <c r="AK158" s="82">
        <f t="shared" si="849"/>
        <v>1.0599593668721503E-2</v>
      </c>
      <c r="AL158" s="82">
        <f t="shared" si="849"/>
        <v>4.9511259899949122E-3</v>
      </c>
      <c r="AM158" s="82">
        <f t="shared" si="849"/>
        <v>5.5089993409802541E-3</v>
      </c>
      <c r="AN158" s="82">
        <f t="shared" si="849"/>
        <v>8.5773027713996371E-3</v>
      </c>
      <c r="AO158" s="81">
        <f t="shared" si="848"/>
        <v>0.13758551518676004</v>
      </c>
      <c r="AP158" s="82">
        <f t="shared" si="848"/>
        <v>9.4838469667508189E-3</v>
      </c>
      <c r="AQ158" s="82">
        <f t="shared" si="848"/>
        <v>4.253784301263234E-3</v>
      </c>
      <c r="AR158" s="82">
        <f t="shared" si="848"/>
        <v>4.1143159635168994E-3</v>
      </c>
      <c r="AS158" s="82">
        <f t="shared" si="848"/>
        <v>5.0208601588680804E-3</v>
      </c>
      <c r="AT158" s="272">
        <f t="shared" si="1065"/>
        <v>0</v>
      </c>
      <c r="AU158" s="266">
        <f t="shared" si="1057"/>
        <v>11.059856164285714</v>
      </c>
      <c r="AV158" s="266">
        <f t="shared" si="1058"/>
        <v>12.146167478571426</v>
      </c>
      <c r="AW158" s="266">
        <f t="shared" si="1059"/>
        <v>11.726312678571428</v>
      </c>
      <c r="AX158" s="266">
        <f t="shared" si="1060"/>
        <v>11.777407777868962</v>
      </c>
      <c r="AY158" s="272">
        <f t="shared" si="1066"/>
        <v>0</v>
      </c>
      <c r="AZ158" s="266">
        <f t="shared" si="1061"/>
        <v>10.499026414285714</v>
      </c>
      <c r="BA158" s="266">
        <f t="shared" si="1062"/>
        <v>11.516460107142857</v>
      </c>
      <c r="BB158" s="266">
        <f t="shared" si="1063"/>
        <v>11.210134799999999</v>
      </c>
      <c r="BC158" s="266">
        <f t="shared" si="1064"/>
        <v>11.039390277776748</v>
      </c>
      <c r="BD158" s="74">
        <f t="shared" si="1067"/>
        <v>0</v>
      </c>
      <c r="BE158" s="515">
        <f t="shared" si="1088"/>
        <v>0</v>
      </c>
      <c r="BF158" s="515">
        <f t="shared" si="1089"/>
        <v>11.00155072646292</v>
      </c>
      <c r="BG158" s="515">
        <f t="shared" si="1090"/>
        <v>21.887105327423331</v>
      </c>
      <c r="BH158" s="515">
        <f t="shared" si="1091"/>
        <v>32.657886821477987</v>
      </c>
      <c r="BI158" s="515">
        <f t="shared" si="1092"/>
        <v>47.56956292212891</v>
      </c>
      <c r="BJ158" s="515">
        <f t="shared" si="1093"/>
        <v>59.450795303376175</v>
      </c>
      <c r="BK158" s="515">
        <f t="shared" si="1094"/>
        <v>71.273347592324384</v>
      </c>
      <c r="BL158" s="515">
        <f t="shared" si="1095"/>
        <v>83.037509603457593</v>
      </c>
      <c r="BM158" s="515">
        <f t="shared" si="1096"/>
        <v>94.743569719898147</v>
      </c>
      <c r="BN158" s="515">
        <f t="shared" si="1097"/>
        <v>102.71418454954581</v>
      </c>
      <c r="BO158" s="515">
        <f t="shared" si="1098"/>
        <v>113.84398931817778</v>
      </c>
      <c r="BP158" s="515">
        <f t="shared" si="1099"/>
        <v>124.91264857959597</v>
      </c>
      <c r="BQ158" s="515">
        <f t="shared" si="1100"/>
        <v>135.92049825820607</v>
      </c>
      <c r="BR158" s="515">
        <f t="shared" si="1101"/>
        <v>146.86787243289459</v>
      </c>
      <c r="BS158" s="515">
        <f t="shared" si="1102"/>
        <v>152.02466028102381</v>
      </c>
      <c r="BT158" s="515">
        <f t="shared" si="1103"/>
        <v>162.45338960301194</v>
      </c>
      <c r="BU158" s="515">
        <f t="shared" si="1104"/>
        <v>172.79305108306846</v>
      </c>
      <c r="BV158" s="515">
        <f t="shared" si="1105"/>
        <v>183.04440541602219</v>
      </c>
      <c r="BW158" s="516">
        <f t="shared" si="1106"/>
        <v>193.20820679989444</v>
      </c>
      <c r="BX158" s="515">
        <v>0</v>
      </c>
      <c r="BY158" s="515">
        <f t="shared" si="1107"/>
        <v>0</v>
      </c>
      <c r="BZ158" s="515">
        <f t="shared" si="1108"/>
        <v>10.449476169242189</v>
      </c>
      <c r="CA158" s="515">
        <f t="shared" si="1109"/>
        <v>20.800319554008684</v>
      </c>
      <c r="CB158" s="515">
        <f t="shared" si="1110"/>
        <v>31.053461150840924</v>
      </c>
      <c r="CC158" s="515">
        <f t="shared" si="1111"/>
        <v>45.203361322883573</v>
      </c>
      <c r="CD158" s="515">
        <f t="shared" si="1112"/>
        <v>56.503502226463446</v>
      </c>
      <c r="CE158" s="515">
        <f t="shared" si="1113"/>
        <v>67.755676859477816</v>
      </c>
      <c r="CF158" s="515">
        <f t="shared" si="1114"/>
        <v>78.960088826742904</v>
      </c>
      <c r="CG158" s="515">
        <f t="shared" si="1115"/>
        <v>90.116940868823434</v>
      </c>
      <c r="CH158" s="515">
        <f t="shared" si="1116"/>
        <v>98.533921848443342</v>
      </c>
      <c r="CI158" s="515">
        <f t="shared" si="1117"/>
        <v>109.31647614635567</v>
      </c>
      <c r="CJ158" s="515">
        <f t="shared" si="1118"/>
        <v>120.05475874532256</v>
      </c>
      <c r="CK158" s="515">
        <f t="shared" si="1119"/>
        <v>130.74895141890835</v>
      </c>
      <c r="CL158" s="515">
        <f t="shared" si="1120"/>
        <v>141.39923519433989</v>
      </c>
      <c r="CM158" s="515">
        <f t="shared" si="1121"/>
        <v>143.62722394881749</v>
      </c>
      <c r="CN158" s="515">
        <f t="shared" si="1122"/>
        <v>153.91964518547493</v>
      </c>
      <c r="CO158" s="515">
        <f t="shared" si="1123"/>
        <v>164.16051912857134</v>
      </c>
      <c r="CP158" s="515">
        <f t="shared" si="1124"/>
        <v>174.35010394121645</v>
      </c>
      <c r="CQ158" s="516">
        <f t="shared" si="1125"/>
        <v>184.48865649356773</v>
      </c>
      <c r="CR158" s="515">
        <f t="shared" si="1126"/>
        <v>0</v>
      </c>
      <c r="CS158" s="515">
        <f t="shared" si="1127"/>
        <v>5.5299280821428569</v>
      </c>
      <c r="CT158" s="515">
        <f t="shared" si="1128"/>
        <v>16.531478808605776</v>
      </c>
      <c r="CU158" s="515">
        <f t="shared" si="1129"/>
        <v>27.417033409566187</v>
      </c>
      <c r="CV158" s="515">
        <f t="shared" si="1130"/>
        <v>38.187814903620847</v>
      </c>
      <c r="CW158" s="515">
        <f t="shared" si="1131"/>
        <v>53.642646661414624</v>
      </c>
      <c r="CX158" s="515">
        <f t="shared" si="1132"/>
        <v>65.523879042661889</v>
      </c>
      <c r="CY158" s="515">
        <f t="shared" si="1133"/>
        <v>77.346431331610091</v>
      </c>
      <c r="CZ158" s="515">
        <f t="shared" si="1134"/>
        <v>89.1105933427433</v>
      </c>
      <c r="DA158" s="515">
        <f t="shared" si="1135"/>
        <v>100.81665345918385</v>
      </c>
      <c r="DB158" s="515">
        <f t="shared" si="1136"/>
        <v>108.57734088883151</v>
      </c>
      <c r="DC158" s="515">
        <f t="shared" si="1137"/>
        <v>119.70714565746349</v>
      </c>
      <c r="DD158" s="515">
        <f t="shared" si="1138"/>
        <v>130.77580491888168</v>
      </c>
      <c r="DE158" s="515">
        <f t="shared" si="1139"/>
        <v>141.78365459749179</v>
      </c>
      <c r="DF158" s="515">
        <f t="shared" si="1140"/>
        <v>152.73102877218031</v>
      </c>
      <c r="DG158" s="515">
        <f t="shared" si="1141"/>
        <v>157.9133641699583</v>
      </c>
      <c r="DH158" s="515">
        <f t="shared" si="1142"/>
        <v>168.34209349194643</v>
      </c>
      <c r="DI158" s="515">
        <f t="shared" si="1143"/>
        <v>178.68175497200295</v>
      </c>
      <c r="DJ158" s="515">
        <f t="shared" si="1144"/>
        <v>188.93310930495667</v>
      </c>
      <c r="DK158" s="516">
        <f t="shared" si="1145"/>
        <v>199.09691068882893</v>
      </c>
      <c r="DL158" s="515">
        <f t="shared" si="1146"/>
        <v>0</v>
      </c>
      <c r="DM158" s="515">
        <f t="shared" si="1147"/>
        <v>5.249513207142857</v>
      </c>
      <c r="DN158" s="515">
        <f t="shared" si="1148"/>
        <v>15.698989376385047</v>
      </c>
      <c r="DO158" s="515">
        <f t="shared" si="1149"/>
        <v>26.049832761151542</v>
      </c>
      <c r="DP158" s="515">
        <f t="shared" si="1150"/>
        <v>36.302974357983778</v>
      </c>
      <c r="DQ158" s="515">
        <f t="shared" si="1151"/>
        <v>50.961591376455004</v>
      </c>
      <c r="DR158" s="515">
        <f t="shared" si="1152"/>
        <v>62.261732280034877</v>
      </c>
      <c r="DS158" s="515">
        <f t="shared" si="1153"/>
        <v>73.51390691304924</v>
      </c>
      <c r="DT158" s="515">
        <f t="shared" si="1154"/>
        <v>84.718318880314328</v>
      </c>
      <c r="DU158" s="515">
        <f t="shared" si="1155"/>
        <v>95.875170922394858</v>
      </c>
      <c r="DV158" s="515">
        <f t="shared" si="1156"/>
        <v>104.13898924844334</v>
      </c>
      <c r="DW158" s="515">
        <f t="shared" si="1157"/>
        <v>114.92154354635566</v>
      </c>
      <c r="DX158" s="515">
        <f t="shared" si="1158"/>
        <v>125.65982614532255</v>
      </c>
      <c r="DY158" s="515">
        <f t="shared" si="1159"/>
        <v>136.35401881890834</v>
      </c>
      <c r="DZ158" s="515">
        <f t="shared" si="1160"/>
        <v>147.00430259433989</v>
      </c>
      <c r="EA158" s="515">
        <f t="shared" si="1161"/>
        <v>149.14691908770587</v>
      </c>
      <c r="EB158" s="515">
        <f t="shared" si="1162"/>
        <v>159.43934032436331</v>
      </c>
      <c r="EC158" s="515">
        <f t="shared" si="1163"/>
        <v>169.68021426745972</v>
      </c>
      <c r="ED158" s="515">
        <f t="shared" si="1164"/>
        <v>179.86979908010483</v>
      </c>
      <c r="EE158" s="516">
        <f t="shared" si="1165"/>
        <v>190.00835163245611</v>
      </c>
      <c r="EF158" s="276">
        <f t="shared" si="1166"/>
        <v>0</v>
      </c>
      <c r="EG158" s="276">
        <f t="shared" si="1167"/>
        <v>5.8305437822793869E-2</v>
      </c>
      <c r="EH158" s="276">
        <f t="shared" si="1168"/>
        <v>0.17430156332530372</v>
      </c>
      <c r="EI158" s="276">
        <f t="shared" si="1169"/>
        <v>0.28907467023105987</v>
      </c>
      <c r="EJ158" s="276">
        <f t="shared" si="1170"/>
        <v>0.40263765357842257</v>
      </c>
      <c r="EK158" s="276">
        <f t="shared" si="1171"/>
        <v>0.26493509732416298</v>
      </c>
      <c r="EL158" s="276">
        <f t="shared" si="1172"/>
        <v>0.32361518962320562</v>
      </c>
      <c r="EM158" s="276">
        <f t="shared" si="1173"/>
        <v>0.38200546743821712</v>
      </c>
      <c r="EN158" s="276">
        <f t="shared" si="1174"/>
        <v>0.44010736213087182</v>
      </c>
      <c r="EO158" s="276">
        <f t="shared" si="1175"/>
        <v>0.49792229799350685</v>
      </c>
      <c r="EP158" s="276">
        <f t="shared" si="1176"/>
        <v>0.59650790993946778</v>
      </c>
      <c r="EQ158" s="276">
        <f t="shared" si="1177"/>
        <v>0.65765341715324666</v>
      </c>
      <c r="ER158" s="276">
        <f t="shared" si="1178"/>
        <v>0.71846299996132823</v>
      </c>
      <c r="ES158" s="276">
        <f t="shared" si="1179"/>
        <v>0.77893850388289265</v>
      </c>
      <c r="ET158" s="276">
        <f t="shared" si="1180"/>
        <v>0.83908176429810932</v>
      </c>
      <c r="EU158" s="276">
        <f t="shared" si="1181"/>
        <v>1.3486784558808496</v>
      </c>
      <c r="EV158" s="276">
        <f t="shared" si="1182"/>
        <v>1.4377462978124576</v>
      </c>
      <c r="EW158" s="276">
        <f t="shared" si="1183"/>
        <v>1.5260534449152499</v>
      </c>
      <c r="EX158" s="276">
        <f t="shared" si="1184"/>
        <v>1.6136063939967167</v>
      </c>
      <c r="EY158" s="277">
        <f t="shared" si="1185"/>
        <v>1.7004115863775668</v>
      </c>
      <c r="EZ158" s="276">
        <f t="shared" si="1186"/>
        <v>0</v>
      </c>
      <c r="FA158" s="276">
        <f t="shared" si="1187"/>
        <v>4.9550245043525239E-2</v>
      </c>
      <c r="FB158" s="276">
        <f t="shared" si="1188"/>
        <v>0.14818302951921875</v>
      </c>
      <c r="FC158" s="276">
        <f t="shared" si="1189"/>
        <v>0.24588481745347179</v>
      </c>
      <c r="FD158" s="276">
        <f t="shared" si="1190"/>
        <v>0.34266439653857939</v>
      </c>
      <c r="FE158" s="276">
        <f t="shared" si="1191"/>
        <v>0.21631920356298331</v>
      </c>
      <c r="FF158" s="276">
        <f t="shared" si="1192"/>
        <v>0.26428547412849107</v>
      </c>
      <c r="FG158" s="276">
        <f t="shared" si="1193"/>
        <v>0.31204813987777619</v>
      </c>
      <c r="FH158" s="276">
        <f t="shared" si="1194"/>
        <v>0.35960806506233667</v>
      </c>
      <c r="FI158" s="276">
        <f t="shared" si="1195"/>
        <v>0.40696611026513912</v>
      </c>
      <c r="FJ158" s="276">
        <f t="shared" si="1196"/>
        <v>0.42758050208768106</v>
      </c>
      <c r="FK158" s="276">
        <f t="shared" si="1197"/>
        <v>0.47185220103311665</v>
      </c>
      <c r="FL158" s="276">
        <f t="shared" si="1198"/>
        <v>0.51594212641420345</v>
      </c>
      <c r="FM158" s="276">
        <f t="shared" si="1199"/>
        <v>0.55985102456843217</v>
      </c>
      <c r="FN158" s="276">
        <f t="shared" si="1200"/>
        <v>0.60357963876893317</v>
      </c>
      <c r="FO158" s="276">
        <f t="shared" si="1201"/>
        <v>0.74696904111930684</v>
      </c>
      <c r="FP158" s="276">
        <f t="shared" si="1202"/>
        <v>0.79851633468036931</v>
      </c>
      <c r="FQ158" s="276">
        <f t="shared" si="1203"/>
        <v>0.84980546513166644</v>
      </c>
      <c r="FR158" s="276">
        <f t="shared" si="1204"/>
        <v>0.90083772542548812</v>
      </c>
      <c r="FS158" s="277">
        <f t="shared" si="1205"/>
        <v>0.95161440203866132</v>
      </c>
      <c r="FT158" s="74">
        <f>SUM($EF158:EF158)</f>
        <v>0</v>
      </c>
      <c r="FU158" s="276">
        <f>SUM($EF158:EG158)</f>
        <v>5.8305437822793869E-2</v>
      </c>
      <c r="FV158" s="276">
        <f>SUM($EF158:EH158)</f>
        <v>0.2326070011480976</v>
      </c>
      <c r="FW158" s="276">
        <f>SUM($EF158:EI158)</f>
        <v>0.52168167137915744</v>
      </c>
      <c r="FX158" s="276">
        <f>SUM($EF158:EJ158)</f>
        <v>0.92431932495758007</v>
      </c>
      <c r="FY158" s="276">
        <f>SUM($EF158:EK158)</f>
        <v>1.1892544222817429</v>
      </c>
      <c r="FZ158" s="276">
        <f>SUM($EF158:EL158)</f>
        <v>1.5128696119049485</v>
      </c>
      <c r="GA158" s="276">
        <f>SUM($EF158:EM158)</f>
        <v>1.8948750793431657</v>
      </c>
      <c r="GB158" s="276">
        <f>SUM($EF158:EN158)</f>
        <v>2.3349824414740374</v>
      </c>
      <c r="GC158" s="276">
        <f>SUM($EF158:EO158)</f>
        <v>2.8329047394675442</v>
      </c>
      <c r="GD158" s="276">
        <f>SUM($EF158:EP158)</f>
        <v>3.4294126494070118</v>
      </c>
      <c r="GE158" s="276">
        <f>SUM($EF158:EQ158)</f>
        <v>4.0870660665602587</v>
      </c>
      <c r="GF158" s="276">
        <f>SUM($EF158:ER158)</f>
        <v>4.8055290665215873</v>
      </c>
      <c r="GG158" s="276">
        <f>SUM($EF158:ES158)</f>
        <v>5.5844675704044802</v>
      </c>
      <c r="GH158" s="276">
        <f>SUM($EF158:ET158)</f>
        <v>6.4235493347025896</v>
      </c>
      <c r="GI158" s="276">
        <f>SUM($EF158:EU158)</f>
        <v>7.7722277905834396</v>
      </c>
      <c r="GJ158" s="276">
        <f>SUM($EF158:EV158)</f>
        <v>9.2099740883958976</v>
      </c>
      <c r="GK158" s="276">
        <f>SUM($EF158:EW158)</f>
        <v>10.736027533311148</v>
      </c>
      <c r="GL158" s="276">
        <f>SUM($EF158:EX158)</f>
        <v>12.349633927307865</v>
      </c>
      <c r="GM158" s="276">
        <f>SUM($EF158:EY158)</f>
        <v>14.050045513685433</v>
      </c>
      <c r="GN158" s="74">
        <f>SUM($EZ158:EZ158)</f>
        <v>0</v>
      </c>
      <c r="GO158" s="276">
        <f>SUM($EZ158:FA158)</f>
        <v>4.9550245043525239E-2</v>
      </c>
      <c r="GP158" s="276">
        <f>SUM($EZ158:FB158)</f>
        <v>0.19773327456274398</v>
      </c>
      <c r="GQ158" s="276">
        <f>SUM($EZ158:FC158)</f>
        <v>0.44361809201621577</v>
      </c>
      <c r="GR158" s="276">
        <f>SUM($EZ158:FD158)</f>
        <v>0.78628248855479521</v>
      </c>
      <c r="GS158" s="276">
        <f>SUM($EZ158:FE158)</f>
        <v>1.0026016921177785</v>
      </c>
      <c r="GT158" s="276">
        <f>SUM($EZ158:FF158)</f>
        <v>1.2668871662462695</v>
      </c>
      <c r="GU158" s="276">
        <f>SUM($EZ158:FG158)</f>
        <v>1.5789353061240456</v>
      </c>
      <c r="GV158" s="276">
        <f>SUM($EZ158:FH158)</f>
        <v>1.9385433711863822</v>
      </c>
      <c r="GW158" s="276">
        <f>SUM($EZ158:FI158)</f>
        <v>2.3455094814515212</v>
      </c>
      <c r="GX158" s="276">
        <f>SUM($EZ158:FJ158)</f>
        <v>2.7730899835392022</v>
      </c>
      <c r="GY158" s="276">
        <f>SUM($EZ158:FK158)</f>
        <v>3.2449421845723188</v>
      </c>
      <c r="GZ158" s="276">
        <f>SUM($EZ158:FL158)</f>
        <v>3.7608843109865222</v>
      </c>
      <c r="HA158" s="276">
        <f>SUM($EZ158:FM158)</f>
        <v>4.3207353355549545</v>
      </c>
      <c r="HB158" s="276">
        <f>SUM($EZ158:FN158)</f>
        <v>4.9243149743238881</v>
      </c>
      <c r="HC158" s="276">
        <f>SUM($EZ158:FO158)</f>
        <v>5.6712840154431952</v>
      </c>
      <c r="HD158" s="276">
        <f>SUM($EZ158:FP158)</f>
        <v>6.4698003501235641</v>
      </c>
      <c r="HE158" s="276">
        <f>SUM($EZ158:FQ158)</f>
        <v>7.3196058152552306</v>
      </c>
      <c r="HF158" s="276">
        <f>SUM($EZ158:FR158)</f>
        <v>8.2204435406807193</v>
      </c>
      <c r="HG158" s="277">
        <f>SUM($EZ158:FS158)</f>
        <v>9.1720579427193805</v>
      </c>
      <c r="HH158" s="74">
        <f t="shared" si="1247"/>
        <v>0</v>
      </c>
      <c r="HI158" s="276">
        <f t="shared" si="1206"/>
        <v>11.00155072646292</v>
      </c>
      <c r="HJ158" s="276">
        <f t="shared" si="1207"/>
        <v>21.887105327423331</v>
      </c>
      <c r="HK158" s="276">
        <f t="shared" si="1208"/>
        <v>32.657886821477987</v>
      </c>
      <c r="HL158" s="276">
        <f t="shared" si="1209"/>
        <v>43.315105332185276</v>
      </c>
      <c r="HM158" s="276">
        <f t="shared" si="1210"/>
        <v>59.450795303376175</v>
      </c>
      <c r="HN158" s="276">
        <f t="shared" si="1211"/>
        <v>71.273347592324384</v>
      </c>
      <c r="HO158" s="276">
        <f t="shared" si="1212"/>
        <v>83.037509603457593</v>
      </c>
      <c r="HP158" s="276">
        <f t="shared" si="1213"/>
        <v>94.743569719898147</v>
      </c>
      <c r="HQ158" s="276">
        <f t="shared" si="1214"/>
        <v>106.39181490047606</v>
      </c>
      <c r="HR158" s="276">
        <f t="shared" si="1215"/>
        <v>113.84398931817778</v>
      </c>
      <c r="HS158" s="276">
        <f t="shared" si="1216"/>
        <v>124.91264857959597</v>
      </c>
      <c r="HT158" s="276">
        <f t="shared" si="1217"/>
        <v>135.92049825820607</v>
      </c>
      <c r="HU158" s="276">
        <f t="shared" si="1218"/>
        <v>146.86787243289459</v>
      </c>
      <c r="HV158" s="276">
        <f t="shared" si="1219"/>
        <v>157.7551033471679</v>
      </c>
      <c r="HW158" s="276">
        <f t="shared" si="1220"/>
        <v>162.45338960301194</v>
      </c>
      <c r="HX158" s="276">
        <f t="shared" si="1221"/>
        <v>172.79305108306846</v>
      </c>
      <c r="HY158" s="276">
        <f t="shared" si="1222"/>
        <v>183.04440541602219</v>
      </c>
      <c r="HZ158" s="276">
        <f t="shared" si="1223"/>
        <v>193.20820679989444</v>
      </c>
      <c r="IA158" s="277">
        <f t="shared" si="1224"/>
        <v>203.28520299138586</v>
      </c>
      <c r="IB158" s="276">
        <f t="shared" si="1225"/>
        <v>0</v>
      </c>
      <c r="IC158" s="276">
        <f t="shared" si="1226"/>
        <v>10.449476169242189</v>
      </c>
      <c r="ID158" s="276">
        <f t="shared" si="1227"/>
        <v>20.800319554008684</v>
      </c>
      <c r="IE158" s="276">
        <f t="shared" si="1228"/>
        <v>31.053461150840924</v>
      </c>
      <c r="IF158" s="276">
        <f t="shared" si="1229"/>
        <v>41.209823168588059</v>
      </c>
      <c r="IG158" s="276">
        <f t="shared" si="1230"/>
        <v>56.503502226463446</v>
      </c>
      <c r="IH158" s="276">
        <f t="shared" si="1231"/>
        <v>67.755676859477816</v>
      </c>
      <c r="II158" s="276">
        <f t="shared" si="1232"/>
        <v>78.960088826742904</v>
      </c>
      <c r="IJ158" s="276">
        <f t="shared" si="1233"/>
        <v>90.116940868823434</v>
      </c>
      <c r="IK158" s="276">
        <f t="shared" si="1234"/>
        <v>101.22643486570115</v>
      </c>
      <c r="IL158" s="276">
        <f t="shared" si="1235"/>
        <v>109.31647614635567</v>
      </c>
      <c r="IM158" s="276">
        <f t="shared" si="1236"/>
        <v>120.05475874532256</v>
      </c>
      <c r="IN158" s="276">
        <f t="shared" si="1237"/>
        <v>130.74895141890835</v>
      </c>
      <c r="IO158" s="276">
        <f t="shared" si="1238"/>
        <v>141.39923519433989</v>
      </c>
      <c r="IP158" s="276">
        <f t="shared" si="1239"/>
        <v>152.00579035557095</v>
      </c>
      <c r="IQ158" s="276">
        <f t="shared" si="1240"/>
        <v>153.91964518547493</v>
      </c>
      <c r="IR158" s="276">
        <f t="shared" si="1241"/>
        <v>164.16051912857134</v>
      </c>
      <c r="IS158" s="276">
        <f t="shared" si="1242"/>
        <v>174.35010394121645</v>
      </c>
      <c r="IT158" s="276">
        <f t="shared" si="1243"/>
        <v>184.48865649356773</v>
      </c>
      <c r="IU158" s="277">
        <f t="shared" si="1244"/>
        <v>194.57643236930582</v>
      </c>
      <c r="IV158" s="74">
        <f t="shared" si="1068"/>
        <v>1.6388996272140197</v>
      </c>
      <c r="IW158" s="275">
        <f t="shared" si="1069"/>
        <v>6.5968133767790658</v>
      </c>
      <c r="IX158" s="275">
        <f t="shared" si="1070"/>
        <v>11.553252933156038</v>
      </c>
      <c r="IY158" s="275">
        <f t="shared" si="1071"/>
        <v>16.354973240396557</v>
      </c>
      <c r="IZ158" s="275">
        <f t="shared" si="1072"/>
        <v>6.5963219790497076</v>
      </c>
      <c r="JA158" s="275">
        <f t="shared" si="1073"/>
        <v>9.0359847943864189</v>
      </c>
      <c r="JB158" s="74">
        <f t="shared" si="1074"/>
        <v>1.6413955290016471</v>
      </c>
      <c r="JC158" s="275">
        <f t="shared" si="1075"/>
        <v>6.6157712593535134</v>
      </c>
      <c r="JD158" s="275">
        <f t="shared" si="1076"/>
        <v>11.621860998216524</v>
      </c>
      <c r="JE158" s="275">
        <f t="shared" si="1077"/>
        <v>16.601927010768655</v>
      </c>
      <c r="JF158" s="275">
        <f t="shared" si="1078"/>
        <v>6.6263425955238944</v>
      </c>
      <c r="JG158" s="275">
        <f t="shared" si="1079"/>
        <v>9.1202386993350846</v>
      </c>
      <c r="JH158" s="524">
        <f t="shared" si="1443"/>
        <v>1124.469659209047</v>
      </c>
      <c r="JI158" s="525">
        <f t="shared" si="1444"/>
        <v>2013.6236437472489</v>
      </c>
      <c r="JJ158" s="524">
        <f t="shared" si="1445"/>
        <v>1076.2485529411194</v>
      </c>
      <c r="JK158" s="525">
        <f t="shared" si="1446"/>
        <v>1922.2693058490117</v>
      </c>
      <c r="JL158" s="524">
        <f t="shared" si="1447"/>
        <v>2200.7182121501664</v>
      </c>
      <c r="JM158" s="525">
        <f t="shared" si="1448"/>
        <v>3935.8929495962607</v>
      </c>
      <c r="JN158" s="7">
        <f t="shared" si="1245"/>
        <v>11.347864309026477</v>
      </c>
      <c r="JO158" s="7">
        <f t="shared" si="1246"/>
        <v>23.222103456404813</v>
      </c>
    </row>
    <row r="159" spans="1:275" s="3" customFormat="1" ht="13.5" customHeight="1" x14ac:dyDescent="0.2">
      <c r="A159" s="3" t="str">
        <f>'2021 estimates'!B159</f>
        <v>Poland</v>
      </c>
      <c r="B159" s="3" t="str">
        <f>VLOOKUP(A159,'2021 estimates'!$B$4:$C$218,2)</f>
        <v>EUR</v>
      </c>
      <c r="C159" s="371" t="str">
        <f>VLOOKUP(A159,'2021 estimates'!$B$4:$F$218,4,FALSE)</f>
        <v>Europe &amp; Central Asia</v>
      </c>
      <c r="D159" s="695">
        <f>'2021 estimates'!Q159</f>
        <v>3.76272136744779</v>
      </c>
      <c r="E159" s="4">
        <f>'2021 estimates'!R159</f>
        <v>2.1235117487275952</v>
      </c>
      <c r="F159" s="47">
        <f>1000*'2021 estimates'!G159/5</f>
        <v>194862.4</v>
      </c>
      <c r="G159" s="47">
        <f t="shared" si="1086"/>
        <v>194862.4</v>
      </c>
      <c r="H159" s="47">
        <f>1000*'2021 estimates'!H159/5</f>
        <v>192737</v>
      </c>
      <c r="I159" s="47">
        <f>1000*'2021 estimates'!I159/5</f>
        <v>203445.4</v>
      </c>
      <c r="J159" s="47">
        <f>1000*'2021 estimates'!J159/5</f>
        <v>178805</v>
      </c>
      <c r="K159" s="47">
        <f>1000*'2021 estimates'!K159/5</f>
        <v>184677.4</v>
      </c>
      <c r="L159" s="73">
        <f t="shared" si="1087"/>
        <v>184677.4</v>
      </c>
      <c r="M159" s="47">
        <f>1000*'2021 estimates'!L159/5</f>
        <v>183433.60000000001</v>
      </c>
      <c r="N159" s="47">
        <f>1000*'2021 estimates'!M159/5</f>
        <v>193624.2</v>
      </c>
      <c r="O159" s="47">
        <f>1000*'2021 estimates'!N159/5</f>
        <v>172417.4</v>
      </c>
      <c r="P159" s="22">
        <v>0</v>
      </c>
      <c r="Q159" s="124">
        <f>IF('2021 estimates'!AD159&lt;&gt;"",'2021 estimates'!AD159*5/4,IF('2021 estimates'!AL159&lt;&gt;"",'2021 estimates'!AL159*15/14,'2021 estimates'!AN159*15/14))/100000</f>
        <v>1.6000000000000001E-4</v>
      </c>
      <c r="R159" s="124">
        <f>IF('2021 estimates'!AE159&lt;&gt;"",'2021 estimates'!AE159,IF('2021 estimates'!AL159&lt;&gt;"",'2021 estimates'!AL159*15/14,'2021 estimates'!AN159*15/14))/100000</f>
        <v>2.05E-4</v>
      </c>
      <c r="S159" s="124">
        <f>IF('2021 estimates'!AF159&lt;&gt;"",'2021 estimates'!AF159,IF('2021 estimates'!AL159&lt;&gt;"",'2021 estimates'!AL159*15/14,'2021 estimates'!AN159*15/14))/100000</f>
        <v>2.5100000000000003E-4</v>
      </c>
      <c r="T159" s="124">
        <f>IF('2021 estimates'!AG159&lt;&gt;"",'2021 estimates'!AG159,'2021 estimates'!$AP159)/100000</f>
        <v>8.6999999999999987E-5</v>
      </c>
      <c r="U159" s="22">
        <v>0</v>
      </c>
      <c r="V159" s="124">
        <f>IF('2021 estimates'!AH159&lt;&gt;"",'2021 estimates'!AH159*5/4,IF('2021 estimates'!AM159&lt;&gt;"",'2021 estimates'!AM159*15/14,'2021 estimates'!AN159*15/14))/100000</f>
        <v>1.7249999999999999E-4</v>
      </c>
      <c r="W159" s="124">
        <f>IF('2021 estimates'!AI159&lt;&gt;"",'2021 estimates'!AI159,IF('2021 estimates'!AM159&lt;&gt;"",'2021 estimates'!AM159*15/14,'2021 estimates'!AN159*15/14))/100000</f>
        <v>2.0699999999999999E-4</v>
      </c>
      <c r="X159" s="124">
        <f>IF('2021 estimates'!AJ159&lt;&gt;"",'2021 estimates'!AJ159,IF('2021 estimates'!AM159&lt;&gt;"",'2021 estimates'!AM159*15/14,'2021 estimates'!AN159*15/14))/100000</f>
        <v>1.9600000000000002E-4</v>
      </c>
      <c r="Y159" s="124">
        <f>IF('2021 estimates'!AK159&lt;&gt;"",'2021 estimates'!AK159,'2021 estimates'!$AQ159)/100000</f>
        <v>6.4999999999999994E-5</v>
      </c>
      <c r="Z159" s="81">
        <f>VLOOKUP($A159,'Mortality-WHO Global Health Obs'!$B$3:$Q$218,7,FALSE)</f>
        <v>4.3600000000000002E-3</v>
      </c>
      <c r="AA159" s="82">
        <f>VLOOKUP($A159,'Mortality-WHO Global Health Obs'!$B$3:$Q$218,9,FALSE)</f>
        <v>2.1000000000000001E-4</v>
      </c>
      <c r="AB159" s="82">
        <f>VLOOKUP($A159,'Mortality-WHO Global Health Obs'!$B$3:$Q$218,11,FALSE)</f>
        <v>1E-4</v>
      </c>
      <c r="AC159" s="82">
        <f>VLOOKUP($A159,'Mortality-WHO Global Health Obs'!$B$3:$Q$218,13,FALSE)</f>
        <v>1.6000000000000001E-4</v>
      </c>
      <c r="AD159" s="82">
        <f>VLOOKUP($A159,'Mortality-WHO Global Health Obs'!$B$3:$Q$218,15,FALSE)</f>
        <v>5.5000000000000003E-4</v>
      </c>
      <c r="AE159" s="81">
        <f>VLOOKUP($A159,'Mortality-WHO Global Health Obs'!$B$3:$Q$218,8,FALSE)</f>
        <v>3.7399999999999998E-3</v>
      </c>
      <c r="AF159" s="82">
        <f>VLOOKUP($A159,'Mortality-WHO Global Health Obs'!$B$3:$Q$218,10,FALSE)</f>
        <v>1.6000000000000001E-4</v>
      </c>
      <c r="AG159" s="82">
        <f>VLOOKUP($A159,'Mortality-WHO Global Health Obs'!$B$3:$Q$218,12,FALSE)</f>
        <v>9.0000000000000006E-5</v>
      </c>
      <c r="AH159" s="82">
        <f>VLOOKUP($A159,'Mortality-WHO Global Health Obs'!$B$3:$Q$218,14,FALSE)</f>
        <v>1.2E-4</v>
      </c>
      <c r="AI159" s="82">
        <f>VLOOKUP($A159,'Mortality-WHO Global Health Obs'!$B$3:$Q$218,16,FALSE)</f>
        <v>2.2000000000000001E-4</v>
      </c>
      <c r="AJ159" s="81">
        <f t="shared" si="849"/>
        <v>9.2585112244523149E-3</v>
      </c>
      <c r="AK159" s="82">
        <f t="shared" si="849"/>
        <v>4.4593746723279503E-4</v>
      </c>
      <c r="AL159" s="82">
        <f t="shared" si="849"/>
        <v>2.1235117487275953E-4</v>
      </c>
      <c r="AM159" s="82">
        <f t="shared" si="849"/>
        <v>3.3976187979641525E-4</v>
      </c>
      <c r="AN159" s="82">
        <f t="shared" si="849"/>
        <v>1.1679314618001774E-3</v>
      </c>
      <c r="AO159" s="81">
        <f t="shared" si="848"/>
        <v>7.9419339402412061E-3</v>
      </c>
      <c r="AP159" s="82">
        <f t="shared" si="848"/>
        <v>3.3976187979641525E-4</v>
      </c>
      <c r="AQ159" s="82">
        <f t="shared" si="848"/>
        <v>1.9111605738548359E-4</v>
      </c>
      <c r="AR159" s="82">
        <f t="shared" si="848"/>
        <v>2.5482140984731144E-4</v>
      </c>
      <c r="AS159" s="82">
        <f t="shared" si="848"/>
        <v>4.6717258472007094E-4</v>
      </c>
      <c r="AT159" s="272">
        <f t="shared" si="1065"/>
        <v>0</v>
      </c>
      <c r="AU159" s="266">
        <f t="shared" si="1057"/>
        <v>31.177984000000002</v>
      </c>
      <c r="AV159" s="266">
        <f t="shared" si="1058"/>
        <v>39.511085000000001</v>
      </c>
      <c r="AW159" s="266">
        <f t="shared" si="1059"/>
        <v>51.064795400000001</v>
      </c>
      <c r="AX159" s="266">
        <f t="shared" si="1060"/>
        <v>15.556034999999998</v>
      </c>
      <c r="AY159" s="272">
        <f t="shared" si="1066"/>
        <v>0</v>
      </c>
      <c r="AZ159" s="266">
        <f t="shared" si="1061"/>
        <v>31.856851499999998</v>
      </c>
      <c r="BA159" s="266">
        <f t="shared" si="1062"/>
        <v>37.970755199999999</v>
      </c>
      <c r="BB159" s="266">
        <f t="shared" si="1063"/>
        <v>37.950343200000006</v>
      </c>
      <c r="BC159" s="266">
        <f t="shared" si="1064"/>
        <v>11.207130999999999</v>
      </c>
      <c r="BD159" s="74">
        <f t="shared" si="1067"/>
        <v>0</v>
      </c>
      <c r="BE159" s="515">
        <f t="shared" si="1088"/>
        <v>0</v>
      </c>
      <c r="BF159" s="515">
        <f t="shared" si="1089"/>
        <v>31.17103383417566</v>
      </c>
      <c r="BG159" s="515">
        <f t="shared" si="1090"/>
        <v>62.328170435351019</v>
      </c>
      <c r="BH159" s="515">
        <f t="shared" si="1091"/>
        <v>93.471415999441376</v>
      </c>
      <c r="BI159" s="515">
        <f t="shared" si="1092"/>
        <v>123.24173315429491</v>
      </c>
      <c r="BJ159" s="515">
        <f t="shared" si="1093"/>
        <v>162.72245573866752</v>
      </c>
      <c r="BK159" s="515">
        <f t="shared" si="1094"/>
        <v>202.19479543530406</v>
      </c>
      <c r="BL159" s="515">
        <f t="shared" si="1095"/>
        <v>241.65875402413158</v>
      </c>
      <c r="BM159" s="515">
        <f t="shared" si="1096"/>
        <v>281.11433328469923</v>
      </c>
      <c r="BN159" s="515">
        <f t="shared" si="1097"/>
        <v>338.3718212481852</v>
      </c>
      <c r="BO159" s="515">
        <f t="shared" si="1098"/>
        <v>389.3129968685231</v>
      </c>
      <c r="BP159" s="515">
        <f t="shared" si="1099"/>
        <v>440.23686755921733</v>
      </c>
      <c r="BQ159" s="515">
        <f t="shared" si="1100"/>
        <v>491.14343919882469</v>
      </c>
      <c r="BR159" s="515">
        <f t="shared" si="1101"/>
        <v>542.03271766390492</v>
      </c>
      <c r="BS159" s="515">
        <f t="shared" si="1102"/>
        <v>521.09473333962421</v>
      </c>
      <c r="BT159" s="515">
        <f t="shared" si="1103"/>
        <v>536.0334417823567</v>
      </c>
      <c r="BU159" s="515">
        <f t="shared" si="1104"/>
        <v>550.95471302221131</v>
      </c>
      <c r="BV159" s="515">
        <f t="shared" si="1105"/>
        <v>565.85856741275779</v>
      </c>
      <c r="BW159" s="516">
        <f t="shared" si="1106"/>
        <v>580.74502528380822</v>
      </c>
      <c r="BX159" s="515">
        <v>0</v>
      </c>
      <c r="BY159" s="515">
        <f t="shared" si="1107"/>
        <v>0</v>
      </c>
      <c r="BZ159" s="515">
        <f t="shared" si="1108"/>
        <v>31.851440547394748</v>
      </c>
      <c r="CA159" s="515">
        <f t="shared" si="1109"/>
        <v>63.692061027702145</v>
      </c>
      <c r="CB159" s="515">
        <f t="shared" si="1110"/>
        <v>95.521865116544063</v>
      </c>
      <c r="CC159" s="515">
        <f t="shared" si="1111"/>
        <v>126.48321739818239</v>
      </c>
      <c r="CD159" s="515">
        <f t="shared" si="1112"/>
        <v>164.42617387030919</v>
      </c>
      <c r="CE159" s="515">
        <f t="shared" si="1113"/>
        <v>202.36187952708516</v>
      </c>
      <c r="CF159" s="515">
        <f t="shared" si="1114"/>
        <v>240.29033575412518</v>
      </c>
      <c r="CG159" s="515">
        <f t="shared" si="1115"/>
        <v>278.21154393677926</v>
      </c>
      <c r="CH159" s="515">
        <f t="shared" si="1116"/>
        <v>333.68776546016562</v>
      </c>
      <c r="CI159" s="515">
        <f t="shared" si="1117"/>
        <v>371.54825404226949</v>
      </c>
      <c r="CJ159" s="515">
        <f t="shared" si="1118"/>
        <v>409.39909619040651</v>
      </c>
      <c r="CK159" s="515">
        <f t="shared" si="1119"/>
        <v>447.24029436238141</v>
      </c>
      <c r="CL159" s="515">
        <f t="shared" si="1120"/>
        <v>485.07185101537272</v>
      </c>
      <c r="CM159" s="515">
        <f t="shared" si="1121"/>
        <v>465.6235329015513</v>
      </c>
      <c r="CN159" s="515">
        <f t="shared" si="1122"/>
        <v>476.61057093470396</v>
      </c>
      <c r="CO159" s="515">
        <f t="shared" si="1123"/>
        <v>487.59247732367533</v>
      </c>
      <c r="CP159" s="515">
        <f t="shared" si="1124"/>
        <v>498.56925446526895</v>
      </c>
      <c r="CQ159" s="516">
        <f t="shared" si="1125"/>
        <v>509.54090475516898</v>
      </c>
      <c r="CR159" s="515">
        <f t="shared" si="1126"/>
        <v>0</v>
      </c>
      <c r="CS159" s="515">
        <f t="shared" si="1127"/>
        <v>15.588992000000001</v>
      </c>
      <c r="CT159" s="515">
        <f t="shared" si="1128"/>
        <v>46.760025834175664</v>
      </c>
      <c r="CU159" s="515">
        <f t="shared" si="1129"/>
        <v>77.917162435351017</v>
      </c>
      <c r="CV159" s="515">
        <f t="shared" si="1130"/>
        <v>109.06040799944138</v>
      </c>
      <c r="CW159" s="515">
        <f t="shared" si="1131"/>
        <v>142.9972756542949</v>
      </c>
      <c r="CX159" s="515">
        <f t="shared" si="1132"/>
        <v>182.47799823866751</v>
      </c>
      <c r="CY159" s="515">
        <f t="shared" si="1133"/>
        <v>221.95033793530405</v>
      </c>
      <c r="CZ159" s="515">
        <f t="shared" si="1134"/>
        <v>261.4142965241316</v>
      </c>
      <c r="DA159" s="515">
        <f t="shared" si="1135"/>
        <v>300.86987578469922</v>
      </c>
      <c r="DB159" s="515">
        <f t="shared" si="1136"/>
        <v>363.90421894818519</v>
      </c>
      <c r="DC159" s="515">
        <f t="shared" si="1137"/>
        <v>414.84539456852309</v>
      </c>
      <c r="DD159" s="515">
        <f t="shared" si="1138"/>
        <v>465.76926525921732</v>
      </c>
      <c r="DE159" s="515">
        <f t="shared" si="1139"/>
        <v>516.67583689882474</v>
      </c>
      <c r="DF159" s="515">
        <f t="shared" si="1140"/>
        <v>567.56511536390497</v>
      </c>
      <c r="DG159" s="515">
        <f t="shared" si="1141"/>
        <v>528.87275083962425</v>
      </c>
      <c r="DH159" s="515">
        <f t="shared" si="1142"/>
        <v>543.81145928235674</v>
      </c>
      <c r="DI159" s="515">
        <f t="shared" si="1143"/>
        <v>558.73273052221134</v>
      </c>
      <c r="DJ159" s="515">
        <f t="shared" si="1144"/>
        <v>573.63658491275783</v>
      </c>
      <c r="DK159" s="516">
        <f t="shared" si="1145"/>
        <v>588.52304278380825</v>
      </c>
      <c r="DL159" s="515">
        <f t="shared" si="1146"/>
        <v>0</v>
      </c>
      <c r="DM159" s="515">
        <f t="shared" si="1147"/>
        <v>15.928425749999999</v>
      </c>
      <c r="DN159" s="515">
        <f t="shared" si="1148"/>
        <v>47.779866297394747</v>
      </c>
      <c r="DO159" s="515">
        <f t="shared" si="1149"/>
        <v>79.620486777702141</v>
      </c>
      <c r="DP159" s="515">
        <f t="shared" si="1150"/>
        <v>111.45029086654407</v>
      </c>
      <c r="DQ159" s="515">
        <f t="shared" si="1151"/>
        <v>145.4685949981824</v>
      </c>
      <c r="DR159" s="515">
        <f t="shared" si="1152"/>
        <v>183.41155147030918</v>
      </c>
      <c r="DS159" s="515">
        <f t="shared" si="1153"/>
        <v>221.34725712708516</v>
      </c>
      <c r="DT159" s="515">
        <f t="shared" si="1154"/>
        <v>259.27571335412517</v>
      </c>
      <c r="DU159" s="515">
        <f t="shared" si="1155"/>
        <v>297.19692153677926</v>
      </c>
      <c r="DV159" s="515">
        <f t="shared" si="1156"/>
        <v>352.66293706016563</v>
      </c>
      <c r="DW159" s="515">
        <f t="shared" si="1157"/>
        <v>390.5234256422695</v>
      </c>
      <c r="DX159" s="515">
        <f t="shared" si="1158"/>
        <v>428.37426779040652</v>
      </c>
      <c r="DY159" s="515">
        <f t="shared" si="1159"/>
        <v>466.21546596238142</v>
      </c>
      <c r="DZ159" s="515">
        <f t="shared" si="1160"/>
        <v>504.04702261537273</v>
      </c>
      <c r="EA159" s="515">
        <f t="shared" si="1161"/>
        <v>471.2270984015513</v>
      </c>
      <c r="EB159" s="515">
        <f t="shared" si="1162"/>
        <v>482.21413643470396</v>
      </c>
      <c r="EC159" s="515">
        <f t="shared" si="1163"/>
        <v>493.19604282367533</v>
      </c>
      <c r="ED159" s="515">
        <f t="shared" si="1164"/>
        <v>504.17281996526896</v>
      </c>
      <c r="EE159" s="516">
        <f t="shared" si="1165"/>
        <v>515.14447025516893</v>
      </c>
      <c r="EF159" s="276">
        <f t="shared" si="1166"/>
        <v>0</v>
      </c>
      <c r="EG159" s="276">
        <f t="shared" si="1167"/>
        <v>6.9501658243441662E-3</v>
      </c>
      <c r="EH159" s="276">
        <f t="shared" si="1168"/>
        <v>2.0847398824641004E-2</v>
      </c>
      <c r="EI159" s="276">
        <f t="shared" si="1169"/>
        <v>3.47384359096502E-2</v>
      </c>
      <c r="EJ159" s="276">
        <f t="shared" si="1170"/>
        <v>4.8623279841746574E-2</v>
      </c>
      <c r="EK159" s="276">
        <f t="shared" si="1171"/>
        <v>3.0362415627389037E-2</v>
      </c>
      <c r="EL159" s="276">
        <f t="shared" si="1172"/>
        <v>3.8745303363476917E-2</v>
      </c>
      <c r="EM159" s="276">
        <f t="shared" si="1173"/>
        <v>4.7126411172496697E-2</v>
      </c>
      <c r="EN159" s="276">
        <f t="shared" si="1174"/>
        <v>5.5505739432377875E-2</v>
      </c>
      <c r="EO159" s="276">
        <f t="shared" si="1175"/>
        <v>6.3883288520969653E-2</v>
      </c>
      <c r="EP159" s="276">
        <f t="shared" si="1176"/>
        <v>0.1236197796621057</v>
      </c>
      <c r="EQ159" s="276">
        <f t="shared" si="1177"/>
        <v>0.14092470930572562</v>
      </c>
      <c r="ER159" s="276">
        <f t="shared" si="1178"/>
        <v>0.15822376039263136</v>
      </c>
      <c r="ES159" s="276">
        <f t="shared" si="1179"/>
        <v>0.17551693491979317</v>
      </c>
      <c r="ET159" s="276">
        <f t="shared" si="1180"/>
        <v>0.19280423488350285</v>
      </c>
      <c r="EU159" s="276">
        <f t="shared" si="1181"/>
        <v>0.61732655726745189</v>
      </c>
      <c r="EV159" s="276">
        <f t="shared" si="1182"/>
        <v>0.6347637601453342</v>
      </c>
      <c r="EW159" s="276">
        <f t="shared" si="1183"/>
        <v>0.65218060945347056</v>
      </c>
      <c r="EX159" s="276">
        <f t="shared" si="1184"/>
        <v>0.66957712894955901</v>
      </c>
      <c r="EY159" s="277">
        <f t="shared" si="1185"/>
        <v>0.68695334236356653</v>
      </c>
      <c r="EZ159" s="276">
        <f t="shared" si="1186"/>
        <v>0</v>
      </c>
      <c r="FA159" s="276">
        <f t="shared" si="1187"/>
        <v>5.4109526052501696E-3</v>
      </c>
      <c r="FB159" s="276">
        <f t="shared" si="1188"/>
        <v>1.6231019692601632E-2</v>
      </c>
      <c r="FC159" s="276">
        <f t="shared" si="1189"/>
        <v>2.7047411158073426E-2</v>
      </c>
      <c r="FD159" s="276">
        <f t="shared" si="1190"/>
        <v>3.7860128250289629E-2</v>
      </c>
      <c r="FE159" s="276">
        <f t="shared" si="1191"/>
        <v>2.7798727873202724E-2</v>
      </c>
      <c r="FF159" s="276">
        <f t="shared" si="1192"/>
        <v>3.5049543224011659E-2</v>
      </c>
      <c r="FG159" s="276">
        <f t="shared" si="1193"/>
        <v>4.2298972959988752E-2</v>
      </c>
      <c r="FH159" s="276">
        <f t="shared" si="1194"/>
        <v>4.9547017345921956E-2</v>
      </c>
      <c r="FI159" s="276">
        <f t="shared" si="1195"/>
        <v>5.6793676646548601E-2</v>
      </c>
      <c r="FJ159" s="276">
        <f t="shared" si="1196"/>
        <v>8.985461789615154E-2</v>
      </c>
      <c r="FK159" s="276">
        <f t="shared" si="1197"/>
        <v>9.9501051863002343E-2</v>
      </c>
      <c r="FL159" s="276">
        <f t="shared" si="1198"/>
        <v>0.10914502802511365</v>
      </c>
      <c r="FM159" s="276">
        <f t="shared" si="1199"/>
        <v>0.11878654700870694</v>
      </c>
      <c r="FN159" s="276">
        <f t="shared" si="1200"/>
        <v>0.12842560943984413</v>
      </c>
      <c r="FO159" s="276">
        <f t="shared" si="1201"/>
        <v>0.22009296684733615</v>
      </c>
      <c r="FP159" s="276">
        <f t="shared" si="1202"/>
        <v>0.22522461102863167</v>
      </c>
      <c r="FQ159" s="276">
        <f t="shared" si="1203"/>
        <v>0.23035385840635519</v>
      </c>
      <c r="FR159" s="276">
        <f t="shared" si="1204"/>
        <v>0.23548071009996613</v>
      </c>
      <c r="FS159" s="277">
        <f t="shared" si="1205"/>
        <v>0.24060516722840103</v>
      </c>
      <c r="FT159" s="74">
        <f>SUM($EF159:EF159)</f>
        <v>0</v>
      </c>
      <c r="FU159" s="276">
        <f>SUM($EF159:EG159)</f>
        <v>6.9501658243441662E-3</v>
      </c>
      <c r="FV159" s="276">
        <f>SUM($EF159:EH159)</f>
        <v>2.7797564648985171E-2</v>
      </c>
      <c r="FW159" s="276">
        <f>SUM($EF159:EI159)</f>
        <v>6.2536000558635368E-2</v>
      </c>
      <c r="FX159" s="276">
        <f>SUM($EF159:EJ159)</f>
        <v>0.11115928040038195</v>
      </c>
      <c r="FY159" s="276">
        <f>SUM($EF159:EK159)</f>
        <v>0.14152169602777098</v>
      </c>
      <c r="FZ159" s="276">
        <f>SUM($EF159:EL159)</f>
        <v>0.18026699939124791</v>
      </c>
      <c r="GA159" s="276">
        <f>SUM($EF159:EM159)</f>
        <v>0.2273934105637446</v>
      </c>
      <c r="GB159" s="276">
        <f>SUM($EF159:EN159)</f>
        <v>0.28289914999612248</v>
      </c>
      <c r="GC159" s="276">
        <f>SUM($EF159:EO159)</f>
        <v>0.34678243851709212</v>
      </c>
      <c r="GD159" s="276">
        <f>SUM($EF159:EP159)</f>
        <v>0.47040221817919781</v>
      </c>
      <c r="GE159" s="276">
        <f>SUM($EF159:EQ159)</f>
        <v>0.61132692748492345</v>
      </c>
      <c r="GF159" s="276">
        <f>SUM($EF159:ER159)</f>
        <v>0.76955068787755487</v>
      </c>
      <c r="GG159" s="276">
        <f>SUM($EF159:ES159)</f>
        <v>0.94506762279734802</v>
      </c>
      <c r="GH159" s="276">
        <f>SUM($EF159:ET159)</f>
        <v>1.1378718576808509</v>
      </c>
      <c r="GI159" s="276">
        <f>SUM($EF159:EU159)</f>
        <v>1.7551984149483029</v>
      </c>
      <c r="GJ159" s="276">
        <f>SUM($EF159:EV159)</f>
        <v>2.3899621750936371</v>
      </c>
      <c r="GK159" s="276">
        <f>SUM($EF159:EW159)</f>
        <v>3.0421427845471074</v>
      </c>
      <c r="GL159" s="276">
        <f>SUM($EF159:EX159)</f>
        <v>3.7117199134966663</v>
      </c>
      <c r="GM159" s="276">
        <f>SUM($EF159:EY159)</f>
        <v>4.3986732558602331</v>
      </c>
      <c r="GN159" s="74">
        <f>SUM($EZ159:EZ159)</f>
        <v>0</v>
      </c>
      <c r="GO159" s="276">
        <f>SUM($EZ159:FA159)</f>
        <v>5.4109526052501696E-3</v>
      </c>
      <c r="GP159" s="276">
        <f>SUM($EZ159:FB159)</f>
        <v>2.1641972297851801E-2</v>
      </c>
      <c r="GQ159" s="276">
        <f>SUM($EZ159:FC159)</f>
        <v>4.8689383455925231E-2</v>
      </c>
      <c r="GR159" s="276">
        <f>SUM($EZ159:FD159)</f>
        <v>8.654951170621486E-2</v>
      </c>
      <c r="GS159" s="276">
        <f>SUM($EZ159:FE159)</f>
        <v>0.11434823957941759</v>
      </c>
      <c r="GT159" s="276">
        <f>SUM($EZ159:FF159)</f>
        <v>0.14939778280342925</v>
      </c>
      <c r="GU159" s="276">
        <f>SUM($EZ159:FG159)</f>
        <v>0.19169675576341799</v>
      </c>
      <c r="GV159" s="276">
        <f>SUM($EZ159:FH159)</f>
        <v>0.24124377310933995</v>
      </c>
      <c r="GW159" s="276">
        <f>SUM($EZ159:FI159)</f>
        <v>0.29803744975588853</v>
      </c>
      <c r="GX159" s="276">
        <f>SUM($EZ159:FJ159)</f>
        <v>0.3878920676520401</v>
      </c>
      <c r="GY159" s="276">
        <f>SUM($EZ159:FK159)</f>
        <v>0.48739311951504244</v>
      </c>
      <c r="GZ159" s="276">
        <f>SUM($EZ159:FL159)</f>
        <v>0.59653814754015611</v>
      </c>
      <c r="HA159" s="276">
        <f>SUM($EZ159:FM159)</f>
        <v>0.71532469454886305</v>
      </c>
      <c r="HB159" s="276">
        <f>SUM($EZ159:FN159)</f>
        <v>0.84375030398870721</v>
      </c>
      <c r="HC159" s="276">
        <f>SUM($EZ159:FO159)</f>
        <v>1.0638432708360432</v>
      </c>
      <c r="HD159" s="276">
        <f>SUM($EZ159:FP159)</f>
        <v>1.2890678818646748</v>
      </c>
      <c r="HE159" s="276">
        <f>SUM($EZ159:FQ159)</f>
        <v>1.5194217402710299</v>
      </c>
      <c r="HF159" s="276">
        <f>SUM($EZ159:FR159)</f>
        <v>1.754902450370996</v>
      </c>
      <c r="HG159" s="277">
        <f>SUM($EZ159:FS159)</f>
        <v>1.9955076175993971</v>
      </c>
      <c r="HH159" s="74">
        <f t="shared" si="1247"/>
        <v>0</v>
      </c>
      <c r="HI159" s="276">
        <f t="shared" si="1206"/>
        <v>31.17103383417566</v>
      </c>
      <c r="HJ159" s="276">
        <f t="shared" si="1207"/>
        <v>62.328170435351019</v>
      </c>
      <c r="HK159" s="276">
        <f t="shared" si="1208"/>
        <v>93.471415999441376</v>
      </c>
      <c r="HL159" s="276">
        <f t="shared" si="1209"/>
        <v>124.60077671959964</v>
      </c>
      <c r="HM159" s="276">
        <f t="shared" si="1210"/>
        <v>162.72245573866752</v>
      </c>
      <c r="HN159" s="276">
        <f t="shared" si="1211"/>
        <v>202.19479543530406</v>
      </c>
      <c r="HO159" s="276">
        <f t="shared" si="1212"/>
        <v>241.65875402413158</v>
      </c>
      <c r="HP159" s="276">
        <f t="shared" si="1213"/>
        <v>281.11433328469923</v>
      </c>
      <c r="HQ159" s="276">
        <f t="shared" si="1214"/>
        <v>320.56153499617824</v>
      </c>
      <c r="HR159" s="276">
        <f t="shared" si="1215"/>
        <v>389.3129968685231</v>
      </c>
      <c r="HS159" s="276">
        <f t="shared" si="1216"/>
        <v>440.23686755921733</v>
      </c>
      <c r="HT159" s="276">
        <f t="shared" si="1217"/>
        <v>491.14343919882469</v>
      </c>
      <c r="HU159" s="276">
        <f t="shared" si="1218"/>
        <v>542.03271766390492</v>
      </c>
      <c r="HV159" s="276">
        <f t="shared" si="1219"/>
        <v>592.90470882902139</v>
      </c>
      <c r="HW159" s="276">
        <f t="shared" si="1220"/>
        <v>536.0334417823567</v>
      </c>
      <c r="HX159" s="276">
        <f t="shared" si="1221"/>
        <v>550.95471302221131</v>
      </c>
      <c r="HY159" s="276">
        <f t="shared" si="1222"/>
        <v>565.85856741275779</v>
      </c>
      <c r="HZ159" s="276">
        <f t="shared" si="1223"/>
        <v>580.74502528380822</v>
      </c>
      <c r="IA159" s="277">
        <f t="shared" si="1224"/>
        <v>595.61410694144456</v>
      </c>
      <c r="IB159" s="276">
        <f t="shared" si="1225"/>
        <v>0</v>
      </c>
      <c r="IC159" s="276">
        <f t="shared" si="1226"/>
        <v>31.851440547394748</v>
      </c>
      <c r="ID159" s="276">
        <f t="shared" si="1227"/>
        <v>63.692061027702145</v>
      </c>
      <c r="IE159" s="276">
        <f t="shared" si="1228"/>
        <v>95.521865116544063</v>
      </c>
      <c r="IF159" s="276">
        <f t="shared" si="1229"/>
        <v>127.34085648829378</v>
      </c>
      <c r="IG159" s="276">
        <f t="shared" si="1230"/>
        <v>164.42617387030919</v>
      </c>
      <c r="IH159" s="276">
        <f t="shared" si="1231"/>
        <v>202.36187952708516</v>
      </c>
      <c r="II159" s="276">
        <f t="shared" si="1232"/>
        <v>240.29033575412518</v>
      </c>
      <c r="IJ159" s="276">
        <f t="shared" si="1233"/>
        <v>278.21154393677926</v>
      </c>
      <c r="IK159" s="276">
        <f t="shared" si="1234"/>
        <v>316.12550546013273</v>
      </c>
      <c r="IL159" s="276">
        <f t="shared" si="1235"/>
        <v>371.54825404226949</v>
      </c>
      <c r="IM159" s="276">
        <f t="shared" si="1236"/>
        <v>409.39909619040651</v>
      </c>
      <c r="IN159" s="276">
        <f t="shared" si="1237"/>
        <v>447.24029436238141</v>
      </c>
      <c r="IO159" s="276">
        <f t="shared" si="1238"/>
        <v>485.07185101537272</v>
      </c>
      <c r="IP159" s="276">
        <f t="shared" si="1239"/>
        <v>522.89376860593279</v>
      </c>
      <c r="IQ159" s="276">
        <f t="shared" si="1240"/>
        <v>476.61057093470396</v>
      </c>
      <c r="IR159" s="276">
        <f t="shared" si="1241"/>
        <v>487.59247732367533</v>
      </c>
      <c r="IS159" s="276">
        <f t="shared" si="1242"/>
        <v>498.56925446526895</v>
      </c>
      <c r="IT159" s="276">
        <f t="shared" si="1243"/>
        <v>509.54090475516898</v>
      </c>
      <c r="IU159" s="277">
        <f t="shared" si="1244"/>
        <v>520.50743058794058</v>
      </c>
      <c r="IV159" s="74">
        <f t="shared" si="1068"/>
        <v>25.58431063445466</v>
      </c>
      <c r="IW159" s="275">
        <f t="shared" si="1069"/>
        <v>115.14052543705039</v>
      </c>
      <c r="IX159" s="275">
        <f t="shared" si="1070"/>
        <v>228.8932840289408</v>
      </c>
      <c r="IY159" s="275">
        <f t="shared" si="1071"/>
        <v>312.28949611494852</v>
      </c>
      <c r="IZ159" s="275">
        <f t="shared" si="1072"/>
        <v>123.20604003348194</v>
      </c>
      <c r="JA159" s="275">
        <f t="shared" si="1073"/>
        <v>170.47690405384859</v>
      </c>
      <c r="JB159" s="74">
        <f t="shared" si="1074"/>
        <v>27.587110814402614</v>
      </c>
      <c r="JC159" s="275">
        <f t="shared" si="1075"/>
        <v>120.65339114725506</v>
      </c>
      <c r="JD159" s="275">
        <f t="shared" si="1076"/>
        <v>221.20688040477162</v>
      </c>
      <c r="JE159" s="275">
        <f t="shared" si="1077"/>
        <v>285.97794529131789</v>
      </c>
      <c r="JF159" s="275">
        <f t="shared" si="1078"/>
        <v>123.14912745547645</v>
      </c>
      <c r="JG159" s="275">
        <f t="shared" si="1079"/>
        <v>163.85633191443679</v>
      </c>
      <c r="JH159" s="524">
        <f t="shared" si="1443"/>
        <v>3687.2272675158802</v>
      </c>
      <c r="JI159" s="525">
        <f t="shared" si="1444"/>
        <v>6479.1734351575478</v>
      </c>
      <c r="JJ159" s="524">
        <f t="shared" si="1445"/>
        <v>3502.880352096724</v>
      </c>
      <c r="JK159" s="525">
        <f t="shared" si="1446"/>
        <v>5968.2590413202888</v>
      </c>
      <c r="JL159" s="524">
        <f t="shared" si="1447"/>
        <v>7190.1076196126041</v>
      </c>
      <c r="JM159" s="525">
        <f t="shared" si="1448"/>
        <v>12447.432476477836</v>
      </c>
      <c r="JN159" s="7">
        <f t="shared" si="1245"/>
        <v>1.981622161669558</v>
      </c>
      <c r="JO159" s="7">
        <f t="shared" si="1246"/>
        <v>6.3941808734596304</v>
      </c>
    </row>
    <row r="160" spans="1:275" s="3" customFormat="1" ht="13.5" customHeight="1" x14ac:dyDescent="0.2">
      <c r="A160" s="3" t="str">
        <f>'2021 estimates'!B160</f>
        <v>Portugal</v>
      </c>
      <c r="B160" s="3" t="str">
        <f>VLOOKUP(A160,'2021 estimates'!$B$4:$C$218,2)</f>
        <v>EUR</v>
      </c>
      <c r="C160" s="371" t="str">
        <f>VLOOKUP(A160,'2021 estimates'!$B$4:$F$218,4,FALSE)</f>
        <v>Europe &amp; Central Asia</v>
      </c>
      <c r="D160" s="695">
        <f>'2021 estimates'!Q160</f>
        <v>3.0501730950515702</v>
      </c>
      <c r="E160" s="4">
        <f>'2021 estimates'!R160</f>
        <v>2.025184319495223</v>
      </c>
      <c r="F160" s="47">
        <f>1000*'2021 estimates'!G160/5</f>
        <v>40737.4</v>
      </c>
      <c r="G160" s="47">
        <f t="shared" si="1086"/>
        <v>40737.4</v>
      </c>
      <c r="H160" s="47">
        <f>1000*'2021 estimates'!H160/5</f>
        <v>44418</v>
      </c>
      <c r="I160" s="47">
        <f>1000*'2021 estimates'!I160/5</f>
        <v>49188</v>
      </c>
      <c r="J160" s="47">
        <f>1000*'2021 estimates'!J160/5</f>
        <v>53359.8</v>
      </c>
      <c r="K160" s="47">
        <f>1000*'2021 estimates'!K160/5</f>
        <v>38502.400000000001</v>
      </c>
      <c r="L160" s="73">
        <f t="shared" si="1087"/>
        <v>38502.400000000001</v>
      </c>
      <c r="M160" s="47">
        <f>1000*'2021 estimates'!L160/5</f>
        <v>41779.599999999999</v>
      </c>
      <c r="N160" s="47">
        <f>1000*'2021 estimates'!M160/5</f>
        <v>47079.199999999997</v>
      </c>
      <c r="O160" s="47">
        <f>1000*'2021 estimates'!N160/5</f>
        <v>50850.400000000001</v>
      </c>
      <c r="P160" s="22">
        <v>0</v>
      </c>
      <c r="Q160" s="124">
        <f>IF('2021 estimates'!AD160&lt;&gt;"",'2021 estimates'!AD160*5/4,IF('2021 estimates'!AL160&lt;&gt;"",'2021 estimates'!AL160*15/14,'2021 estimates'!AN160*15/14))/100000</f>
        <v>1.95E-4</v>
      </c>
      <c r="R160" s="124">
        <f>IF('2021 estimates'!AE160&lt;&gt;"",'2021 estimates'!AE160,IF('2021 estimates'!AL160&lt;&gt;"",'2021 estimates'!AL160*15/14,'2021 estimates'!AN160*15/14))/100000</f>
        <v>9.9000000000000008E-5</v>
      </c>
      <c r="S160" s="124">
        <f>IF('2021 estimates'!AF160&lt;&gt;"",'2021 estimates'!AF160,IF('2021 estimates'!AL160&lt;&gt;"",'2021 estimates'!AL160*15/14,'2021 estimates'!AN160*15/14))/100000</f>
        <v>1.7600000000000002E-4</v>
      </c>
      <c r="T160" s="124">
        <f>IF('2021 estimates'!AG160&lt;&gt;"",'2021 estimates'!AG160,'2021 estimates'!$AP160)/100000</f>
        <v>1.0922751243594649E-4</v>
      </c>
      <c r="U160" s="22">
        <v>0</v>
      </c>
      <c r="V160" s="124">
        <f>IF('2021 estimates'!AH160&lt;&gt;"",'2021 estimates'!AH160*5/4,IF('2021 estimates'!AM160&lt;&gt;"",'2021 estimates'!AM160*15/14,'2021 estimates'!AN160*15/14))/100000</f>
        <v>1.325E-4</v>
      </c>
      <c r="W160" s="124">
        <f>IF('2021 estimates'!AI160&lt;&gt;"",'2021 estimates'!AI160,IF('2021 estimates'!AM160&lt;&gt;"",'2021 estimates'!AM160*15/14,'2021 estimates'!AN160*15/14))/100000</f>
        <v>1.25E-4</v>
      </c>
      <c r="X160" s="124">
        <f>IF('2021 estimates'!AJ160&lt;&gt;"",'2021 estimates'!AJ160,IF('2021 estimates'!AM160&lt;&gt;"",'2021 estimates'!AM160*15/14,'2021 estimates'!AN160*15/14))/100000</f>
        <v>1.3199999999999998E-4</v>
      </c>
      <c r="Y160" s="124">
        <f>IF('2021 estimates'!AK160&lt;&gt;"",'2021 estimates'!AK160,'2021 estimates'!$AQ160)/100000</f>
        <v>9.1781451421871693E-5</v>
      </c>
      <c r="Z160" s="81">
        <f>VLOOKUP($A160,'Mortality-WHO Global Health Obs'!$B$3:$Q$218,7,FALSE)</f>
        <v>2.4199999999999998E-3</v>
      </c>
      <c r="AA160" s="82">
        <f>VLOOKUP($A160,'Mortality-WHO Global Health Obs'!$B$3:$Q$218,9,FALSE)</f>
        <v>1.3999999999999999E-4</v>
      </c>
      <c r="AB160" s="82">
        <f>VLOOKUP($A160,'Mortality-WHO Global Health Obs'!$B$3:$Q$218,11,FALSE)</f>
        <v>1E-4</v>
      </c>
      <c r="AC160" s="82">
        <f>VLOOKUP($A160,'Mortality-WHO Global Health Obs'!$B$3:$Q$218,13,FALSE)</f>
        <v>1.2999999999999999E-4</v>
      </c>
      <c r="AD160" s="82">
        <f>VLOOKUP($A160,'Mortality-WHO Global Health Obs'!$B$3:$Q$218,15,FALSE)</f>
        <v>3.2000000000000003E-4</v>
      </c>
      <c r="AE160" s="81">
        <f>VLOOKUP($A160,'Mortality-WHO Global Health Obs'!$B$3:$Q$218,8,FALSE)</f>
        <v>1.67E-3</v>
      </c>
      <c r="AF160" s="82">
        <f>VLOOKUP($A160,'Mortality-WHO Global Health Obs'!$B$3:$Q$218,10,FALSE)</f>
        <v>9.0000000000000006E-5</v>
      </c>
      <c r="AG160" s="82">
        <f>VLOOKUP($A160,'Mortality-WHO Global Health Obs'!$B$3:$Q$218,12,FALSE)</f>
        <v>9.0000000000000006E-5</v>
      </c>
      <c r="AH160" s="82">
        <f>VLOOKUP($A160,'Mortality-WHO Global Health Obs'!$B$3:$Q$218,14,FALSE)</f>
        <v>9.0000000000000006E-5</v>
      </c>
      <c r="AI160" s="82">
        <f>VLOOKUP($A160,'Mortality-WHO Global Health Obs'!$B$3:$Q$218,16,FALSE)</f>
        <v>1.3999999999999999E-4</v>
      </c>
      <c r="AJ160" s="81">
        <f t="shared" si="849"/>
        <v>4.9009460531784397E-3</v>
      </c>
      <c r="AK160" s="82">
        <f t="shared" si="849"/>
        <v>2.8352580472933121E-4</v>
      </c>
      <c r="AL160" s="82">
        <f t="shared" si="849"/>
        <v>2.0251843194952232E-4</v>
      </c>
      <c r="AM160" s="82">
        <f t="shared" si="849"/>
        <v>2.6327396153437899E-4</v>
      </c>
      <c r="AN160" s="82">
        <f t="shared" si="849"/>
        <v>6.4805898223847141E-4</v>
      </c>
      <c r="AO160" s="81">
        <f t="shared" si="848"/>
        <v>3.3820578135570225E-3</v>
      </c>
      <c r="AP160" s="82">
        <f t="shared" si="848"/>
        <v>1.8226658875457007E-4</v>
      </c>
      <c r="AQ160" s="82">
        <f t="shared" si="848"/>
        <v>1.8226658875457007E-4</v>
      </c>
      <c r="AR160" s="82">
        <f t="shared" si="848"/>
        <v>1.8226658875457007E-4</v>
      </c>
      <c r="AS160" s="82">
        <f t="shared" si="848"/>
        <v>2.8352580472933121E-4</v>
      </c>
      <c r="AT160" s="272">
        <f t="shared" si="1065"/>
        <v>0</v>
      </c>
      <c r="AU160" s="266">
        <f t="shared" si="1057"/>
        <v>7.9437930000000003</v>
      </c>
      <c r="AV160" s="266">
        <f t="shared" si="1058"/>
        <v>4.3973820000000003</v>
      </c>
      <c r="AW160" s="266">
        <f t="shared" si="1059"/>
        <v>8.6570880000000017</v>
      </c>
      <c r="AX160" s="266">
        <f t="shared" si="1060"/>
        <v>5.8283582180796181</v>
      </c>
      <c r="AY160" s="272">
        <f t="shared" si="1066"/>
        <v>0</v>
      </c>
      <c r="AZ160" s="266">
        <f t="shared" si="1061"/>
        <v>5.1015680000000003</v>
      </c>
      <c r="BA160" s="266">
        <f t="shared" si="1062"/>
        <v>5.2224500000000003</v>
      </c>
      <c r="BB160" s="266">
        <f t="shared" si="1063"/>
        <v>6.2144543999999984</v>
      </c>
      <c r="BC160" s="266">
        <f t="shared" si="1064"/>
        <v>4.6671235173827448</v>
      </c>
      <c r="BD160" s="74">
        <f t="shared" si="1067"/>
        <v>0</v>
      </c>
      <c r="BE160" s="515">
        <f t="shared" si="1088"/>
        <v>0</v>
      </c>
      <c r="BF160" s="515">
        <f t="shared" si="1089"/>
        <v>7.942667024477637</v>
      </c>
      <c r="BG160" s="515">
        <f t="shared" si="1090"/>
        <v>15.88308241710841</v>
      </c>
      <c r="BH160" s="515">
        <f t="shared" si="1091"/>
        <v>23.821246816197561</v>
      </c>
      <c r="BI160" s="515">
        <f t="shared" si="1092"/>
        <v>34.626401564009434</v>
      </c>
      <c r="BJ160" s="515">
        <f t="shared" si="1093"/>
        <v>39.01632655912293</v>
      </c>
      <c r="BK160" s="515">
        <f t="shared" si="1094"/>
        <v>43.405362603527529</v>
      </c>
      <c r="BL160" s="515">
        <f t="shared" si="1095"/>
        <v>47.793509877233902</v>
      </c>
      <c r="BM160" s="515">
        <f t="shared" si="1096"/>
        <v>52.180768560216279</v>
      </c>
      <c r="BN160" s="515">
        <f t="shared" si="1097"/>
        <v>62.64182144375485</v>
      </c>
      <c r="BO160" s="515">
        <f t="shared" si="1098"/>
        <v>71.281280211099855</v>
      </c>
      <c r="BP160" s="515">
        <f t="shared" si="1099"/>
        <v>79.918464733297569</v>
      </c>
      <c r="BQ160" s="515">
        <f t="shared" si="1100"/>
        <v>88.553375609018715</v>
      </c>
      <c r="BR160" s="515">
        <f t="shared" si="1101"/>
        <v>97.18601343677642</v>
      </c>
      <c r="BS160" s="515">
        <f t="shared" si="1102"/>
        <v>114.79102240970769</v>
      </c>
      <c r="BT160" s="515">
        <f t="shared" si="1103"/>
        <v>120.54312542628983</v>
      </c>
      <c r="BU160" s="515">
        <f t="shared" si="1104"/>
        <v>126.29150194846983</v>
      </c>
      <c r="BV160" s="515">
        <f t="shared" si="1105"/>
        <v>132.03615439045348</v>
      </c>
      <c r="BW160" s="516">
        <f t="shared" si="1106"/>
        <v>137.77708516488255</v>
      </c>
      <c r="BX160" s="515">
        <v>0</v>
      </c>
      <c r="BY160" s="515">
        <f t="shared" si="1107"/>
        <v>0</v>
      </c>
      <c r="BZ160" s="515">
        <f t="shared" si="1108"/>
        <v>5.101103119669034</v>
      </c>
      <c r="CA160" s="515">
        <f t="shared" si="1109"/>
        <v>10.201276563400565</v>
      </c>
      <c r="CB160" s="515">
        <f t="shared" si="1110"/>
        <v>15.300520500628014</v>
      </c>
      <c r="CC160" s="515">
        <f t="shared" si="1111"/>
        <v>22.135118095896839</v>
      </c>
      <c r="CD160" s="515">
        <f t="shared" si="1112"/>
        <v>27.353058075382112</v>
      </c>
      <c r="CE160" s="515">
        <f t="shared" si="1113"/>
        <v>32.570047085414608</v>
      </c>
      <c r="CF160" s="515">
        <f t="shared" si="1114"/>
        <v>37.786085299308496</v>
      </c>
      <c r="CG160" s="515">
        <f t="shared" si="1115"/>
        <v>43.001172890346346</v>
      </c>
      <c r="CH160" s="515">
        <f t="shared" si="1116"/>
        <v>54.331257935646519</v>
      </c>
      <c r="CI160" s="515">
        <f t="shared" si="1117"/>
        <v>60.535244172924749</v>
      </c>
      <c r="CJ160" s="515">
        <f t="shared" si="1118"/>
        <v>66.738099733840215</v>
      </c>
      <c r="CK160" s="515">
        <f t="shared" si="1119"/>
        <v>72.939824824458668</v>
      </c>
      <c r="CL160" s="515">
        <f t="shared" si="1120"/>
        <v>79.140419650808298</v>
      </c>
      <c r="CM160" s="515">
        <f t="shared" si="1121"/>
        <v>92.175892085120452</v>
      </c>
      <c r="CN160" s="515">
        <f t="shared" si="1122"/>
        <v>96.816223531848777</v>
      </c>
      <c r="CO160" s="515">
        <f t="shared" si="1123"/>
        <v>101.45523951136272</v>
      </c>
      <c r="CP160" s="515">
        <f t="shared" si="1124"/>
        <v>106.09294039657831</v>
      </c>
      <c r="CQ160" s="516">
        <f t="shared" si="1125"/>
        <v>110.72932656030588</v>
      </c>
      <c r="CR160" s="515">
        <f t="shared" si="1126"/>
        <v>0</v>
      </c>
      <c r="CS160" s="515">
        <f t="shared" si="1127"/>
        <v>3.9718965000000002</v>
      </c>
      <c r="CT160" s="515">
        <f t="shared" si="1128"/>
        <v>11.914563524477638</v>
      </c>
      <c r="CU160" s="515">
        <f t="shared" si="1129"/>
        <v>19.854978917108411</v>
      </c>
      <c r="CV160" s="515">
        <f t="shared" si="1130"/>
        <v>27.793143316197561</v>
      </c>
      <c r="CW160" s="515">
        <f t="shared" si="1131"/>
        <v>36.825092564009438</v>
      </c>
      <c r="CX160" s="515">
        <f t="shared" si="1132"/>
        <v>41.215017559122927</v>
      </c>
      <c r="CY160" s="515">
        <f t="shared" si="1133"/>
        <v>45.604053603527532</v>
      </c>
      <c r="CZ160" s="515">
        <f t="shared" si="1134"/>
        <v>49.992200877233898</v>
      </c>
      <c r="DA160" s="515">
        <f t="shared" si="1135"/>
        <v>54.379459560216276</v>
      </c>
      <c r="DB160" s="515">
        <f t="shared" si="1136"/>
        <v>66.970365443754844</v>
      </c>
      <c r="DC160" s="515">
        <f t="shared" si="1137"/>
        <v>75.609824211099863</v>
      </c>
      <c r="DD160" s="515">
        <f t="shared" si="1138"/>
        <v>84.247008733297577</v>
      </c>
      <c r="DE160" s="515">
        <f t="shared" si="1139"/>
        <v>92.881919609018723</v>
      </c>
      <c r="DF160" s="515">
        <f t="shared" si="1140"/>
        <v>101.51455743677641</v>
      </c>
      <c r="DG160" s="515">
        <f t="shared" si="1141"/>
        <v>117.7052015187475</v>
      </c>
      <c r="DH160" s="515">
        <f t="shared" si="1142"/>
        <v>123.45730453532964</v>
      </c>
      <c r="DI160" s="515">
        <f t="shared" si="1143"/>
        <v>129.20568105750965</v>
      </c>
      <c r="DJ160" s="515">
        <f t="shared" si="1144"/>
        <v>134.9503334994933</v>
      </c>
      <c r="DK160" s="516">
        <f t="shared" si="1145"/>
        <v>140.69126427392237</v>
      </c>
      <c r="DL160" s="515">
        <f t="shared" si="1146"/>
        <v>0</v>
      </c>
      <c r="DM160" s="515">
        <f t="shared" si="1147"/>
        <v>2.5507840000000002</v>
      </c>
      <c r="DN160" s="515">
        <f t="shared" si="1148"/>
        <v>7.6518871196690341</v>
      </c>
      <c r="DO160" s="515">
        <f t="shared" si="1149"/>
        <v>12.752060563400565</v>
      </c>
      <c r="DP160" s="515">
        <f t="shared" si="1150"/>
        <v>17.851304500628014</v>
      </c>
      <c r="DQ160" s="515">
        <f t="shared" si="1151"/>
        <v>24.74634309589684</v>
      </c>
      <c r="DR160" s="515">
        <f t="shared" si="1152"/>
        <v>29.964283075382113</v>
      </c>
      <c r="DS160" s="515">
        <f t="shared" si="1153"/>
        <v>35.181272085414605</v>
      </c>
      <c r="DT160" s="515">
        <f t="shared" si="1154"/>
        <v>40.397310299308494</v>
      </c>
      <c r="DU160" s="515">
        <f t="shared" si="1155"/>
        <v>45.612397890346344</v>
      </c>
      <c r="DV160" s="515">
        <f t="shared" si="1156"/>
        <v>57.438485135646516</v>
      </c>
      <c r="DW160" s="515">
        <f t="shared" si="1157"/>
        <v>63.642471372924746</v>
      </c>
      <c r="DX160" s="515">
        <f t="shared" si="1158"/>
        <v>69.845326933840212</v>
      </c>
      <c r="DY160" s="515">
        <f t="shared" si="1159"/>
        <v>76.047052024458665</v>
      </c>
      <c r="DZ160" s="515">
        <f t="shared" si="1160"/>
        <v>82.247646850808295</v>
      </c>
      <c r="EA160" s="515">
        <f t="shared" si="1161"/>
        <v>94.509453843811826</v>
      </c>
      <c r="EB160" s="515">
        <f t="shared" si="1162"/>
        <v>99.149785290540152</v>
      </c>
      <c r="EC160" s="515">
        <f t="shared" si="1163"/>
        <v>103.78880127005409</v>
      </c>
      <c r="ED160" s="515">
        <f t="shared" si="1164"/>
        <v>108.42650215526969</v>
      </c>
      <c r="EE160" s="516">
        <f t="shared" si="1165"/>
        <v>113.06288831899725</v>
      </c>
      <c r="EF160" s="276">
        <f t="shared" si="1166"/>
        <v>0</v>
      </c>
      <c r="EG160" s="276">
        <f t="shared" si="1167"/>
        <v>1.1259755223633362E-3</v>
      </c>
      <c r="EH160" s="276">
        <f t="shared" si="1168"/>
        <v>3.3776073692264792E-3</v>
      </c>
      <c r="EI160" s="276">
        <f t="shared" si="1169"/>
        <v>5.6286009108505652E-3</v>
      </c>
      <c r="EJ160" s="276">
        <f t="shared" si="1170"/>
        <v>7.8789563281859466E-3</v>
      </c>
      <c r="EK160" s="276">
        <f t="shared" si="1171"/>
        <v>7.4570048865059413E-3</v>
      </c>
      <c r="EL160" s="276">
        <f t="shared" si="1172"/>
        <v>8.3459555954024534E-3</v>
      </c>
      <c r="EM160" s="276">
        <f t="shared" si="1173"/>
        <v>9.2347262936236761E-3</v>
      </c>
      <c r="EN160" s="276">
        <f t="shared" si="1174"/>
        <v>1.0123317017621394E-2</v>
      </c>
      <c r="EO160" s="276">
        <f t="shared" si="1175"/>
        <v>1.1011727803840016E-2</v>
      </c>
      <c r="EP160" s="276">
        <f t="shared" si="1176"/>
        <v>1.7629232654990737E-2</v>
      </c>
      <c r="EQ160" s="276">
        <f t="shared" si="1177"/>
        <v>1.9903477802281147E-2</v>
      </c>
      <c r="ER160" s="276">
        <f t="shared" si="1178"/>
        <v>2.2177124278852791E-2</v>
      </c>
      <c r="ES160" s="276">
        <f t="shared" si="1179"/>
        <v>2.4450172242299336E-2</v>
      </c>
      <c r="ET160" s="276">
        <f t="shared" si="1180"/>
        <v>2.6722621850172965E-2</v>
      </c>
      <c r="EU160" s="276">
        <f t="shared" si="1181"/>
        <v>7.6255201497470462E-2</v>
      </c>
      <c r="EV160" s="276">
        <f t="shared" si="1182"/>
        <v>7.9981695899621549E-2</v>
      </c>
      <c r="EW160" s="276">
        <f t="shared" si="1183"/>
        <v>8.3705776095961457E-2</v>
      </c>
      <c r="EX160" s="276">
        <f t="shared" si="1184"/>
        <v>8.7427443650531053E-2</v>
      </c>
      <c r="EY160" s="277">
        <f t="shared" si="1185"/>
        <v>9.1146700126358005E-2</v>
      </c>
      <c r="EZ160" s="276">
        <f t="shared" si="1186"/>
        <v>0</v>
      </c>
      <c r="FA160" s="276">
        <f t="shared" si="1187"/>
        <v>4.6488033096668779E-4</v>
      </c>
      <c r="FB160" s="276">
        <f t="shared" si="1188"/>
        <v>1.39455626846941E-3</v>
      </c>
      <c r="FC160" s="276">
        <f t="shared" si="1189"/>
        <v>2.3240627725518515E-3</v>
      </c>
      <c r="FD160" s="276">
        <f t="shared" si="1190"/>
        <v>3.2533998740932493E-3</v>
      </c>
      <c r="FE160" s="276">
        <f t="shared" si="1191"/>
        <v>4.5100205147263475E-3</v>
      </c>
      <c r="FF160" s="276">
        <f t="shared" si="1192"/>
        <v>5.4609899675014265E-3</v>
      </c>
      <c r="FG160" s="276">
        <f t="shared" si="1193"/>
        <v>6.4117861061135069E-3</v>
      </c>
      <c r="FH160" s="276">
        <f t="shared" si="1194"/>
        <v>7.3624089621490947E-3</v>
      </c>
      <c r="FI160" s="276">
        <f t="shared" si="1195"/>
        <v>8.3128585671889341E-3</v>
      </c>
      <c r="FJ160" s="276">
        <f t="shared" si="1196"/>
        <v>1.0468162721768887E-2</v>
      </c>
      <c r="FK160" s="276">
        <f t="shared" si="1197"/>
        <v>1.1598839084525858E-2</v>
      </c>
      <c r="FL160" s="276">
        <f t="shared" si="1198"/>
        <v>1.2729309381539225E-2</v>
      </c>
      <c r="FM160" s="276">
        <f t="shared" si="1199"/>
        <v>1.3859573650364464E-2</v>
      </c>
      <c r="FN160" s="276">
        <f t="shared" si="1200"/>
        <v>1.4989631928550209E-2</v>
      </c>
      <c r="FO160" s="276">
        <f t="shared" si="1201"/>
        <v>2.6792070654424061E-2</v>
      </c>
      <c r="FP160" s="276">
        <f t="shared" si="1202"/>
        <v>2.810753786880614E-2</v>
      </c>
      <c r="FQ160" s="276">
        <f t="shared" si="1203"/>
        <v>2.9422632167155828E-2</v>
      </c>
      <c r="FR160" s="276">
        <f t="shared" si="1204"/>
        <v>3.073735365518945E-2</v>
      </c>
      <c r="FS160" s="277">
        <f t="shared" si="1205"/>
        <v>3.2051702438593371E-2</v>
      </c>
      <c r="FT160" s="74">
        <f>SUM($EF160:EF160)</f>
        <v>0</v>
      </c>
      <c r="FU160" s="276">
        <f>SUM($EF160:EG160)</f>
        <v>1.1259755223633362E-3</v>
      </c>
      <c r="FV160" s="276">
        <f>SUM($EF160:EH160)</f>
        <v>4.5035828915898149E-3</v>
      </c>
      <c r="FW160" s="276">
        <f>SUM($EF160:EI160)</f>
        <v>1.0132183802440381E-2</v>
      </c>
      <c r="FX160" s="276">
        <f>SUM($EF160:EJ160)</f>
        <v>1.8011140130626328E-2</v>
      </c>
      <c r="FY160" s="276">
        <f>SUM($EF160:EK160)</f>
        <v>2.5468145017132269E-2</v>
      </c>
      <c r="FZ160" s="276">
        <f>SUM($EF160:EL160)</f>
        <v>3.3814100612534724E-2</v>
      </c>
      <c r="GA160" s="276">
        <f>SUM($EF160:EM160)</f>
        <v>4.3048826906158397E-2</v>
      </c>
      <c r="GB160" s="276">
        <f>SUM($EF160:EN160)</f>
        <v>5.3172143923779794E-2</v>
      </c>
      <c r="GC160" s="276">
        <f>SUM($EF160:EO160)</f>
        <v>6.4183871727619815E-2</v>
      </c>
      <c r="GD160" s="276">
        <f>SUM($EF160:EP160)</f>
        <v>8.1813104382610552E-2</v>
      </c>
      <c r="GE160" s="276">
        <f>SUM($EF160:EQ160)</f>
        <v>0.1017165821848917</v>
      </c>
      <c r="GF160" s="276">
        <f>SUM($EF160:ER160)</f>
        <v>0.12389370646374449</v>
      </c>
      <c r="GG160" s="276">
        <f>SUM($EF160:ES160)</f>
        <v>0.14834387870604382</v>
      </c>
      <c r="GH160" s="276">
        <f>SUM($EF160:ET160)</f>
        <v>0.17506650055621678</v>
      </c>
      <c r="GI160" s="276">
        <f>SUM($EF160:EU160)</f>
        <v>0.25132170205368726</v>
      </c>
      <c r="GJ160" s="276">
        <f>SUM($EF160:EV160)</f>
        <v>0.33130339795330882</v>
      </c>
      <c r="GK160" s="276">
        <f>SUM($EF160:EW160)</f>
        <v>0.41500917404927029</v>
      </c>
      <c r="GL160" s="276">
        <f>SUM($EF160:EX160)</f>
        <v>0.5024366176998013</v>
      </c>
      <c r="GM160" s="276">
        <f>SUM($EF160:EY160)</f>
        <v>0.59358331782615936</v>
      </c>
      <c r="GN160" s="74">
        <f>SUM($EZ160:EZ160)</f>
        <v>0</v>
      </c>
      <c r="GO160" s="276">
        <f>SUM($EZ160:FA160)</f>
        <v>4.6488033096668779E-4</v>
      </c>
      <c r="GP160" s="276">
        <f>SUM($EZ160:FB160)</f>
        <v>1.8594365994360979E-3</v>
      </c>
      <c r="GQ160" s="276">
        <f>SUM($EZ160:FC160)</f>
        <v>4.1834993719879494E-3</v>
      </c>
      <c r="GR160" s="276">
        <f>SUM($EZ160:FD160)</f>
        <v>7.4368992460811991E-3</v>
      </c>
      <c r="GS160" s="276">
        <f>SUM($EZ160:FE160)</f>
        <v>1.1946919760807546E-2</v>
      </c>
      <c r="GT160" s="276">
        <f>SUM($EZ160:FF160)</f>
        <v>1.7407909728308971E-2</v>
      </c>
      <c r="GU160" s="276">
        <f>SUM($EZ160:FG160)</f>
        <v>2.3819695834422477E-2</v>
      </c>
      <c r="GV160" s="276">
        <f>SUM($EZ160:FH160)</f>
        <v>3.1182104796571571E-2</v>
      </c>
      <c r="GW160" s="276">
        <f>SUM($EZ160:FI160)</f>
        <v>3.9494963363760502E-2</v>
      </c>
      <c r="GX160" s="276">
        <f>SUM($EZ160:FJ160)</f>
        <v>4.9963126085529386E-2</v>
      </c>
      <c r="GY160" s="276">
        <f>SUM($EZ160:FK160)</f>
        <v>6.1561965170055244E-2</v>
      </c>
      <c r="GZ160" s="276">
        <f>SUM($EZ160:FL160)</f>
        <v>7.4291274551594469E-2</v>
      </c>
      <c r="HA160" s="276">
        <f>SUM($EZ160:FM160)</f>
        <v>8.8150848201958926E-2</v>
      </c>
      <c r="HB160" s="276">
        <f>SUM($EZ160:FN160)</f>
        <v>0.10314048013050914</v>
      </c>
      <c r="HC160" s="276">
        <f>SUM($EZ160:FO160)</f>
        <v>0.12993255078493321</v>
      </c>
      <c r="HD160" s="276">
        <f>SUM($EZ160:FP160)</f>
        <v>0.15804008865373936</v>
      </c>
      <c r="HE160" s="276">
        <f>SUM($EZ160:FQ160)</f>
        <v>0.18746272082089518</v>
      </c>
      <c r="HF160" s="276">
        <f>SUM($EZ160:FR160)</f>
        <v>0.21820007447608464</v>
      </c>
      <c r="HG160" s="277">
        <f>SUM($EZ160:FS160)</f>
        <v>0.25025177691467804</v>
      </c>
      <c r="HH160" s="74">
        <f t="shared" si="1247"/>
        <v>0</v>
      </c>
      <c r="HI160" s="276">
        <f t="shared" si="1206"/>
        <v>7.942667024477637</v>
      </c>
      <c r="HJ160" s="276">
        <f t="shared" si="1207"/>
        <v>15.88308241710841</v>
      </c>
      <c r="HK160" s="276">
        <f t="shared" si="1208"/>
        <v>23.821246816197561</v>
      </c>
      <c r="HL160" s="276">
        <f t="shared" si="1209"/>
        <v>31.757160859869376</v>
      </c>
      <c r="HM160" s="276">
        <f t="shared" si="1210"/>
        <v>39.01632655912293</v>
      </c>
      <c r="HN160" s="276">
        <f t="shared" si="1211"/>
        <v>43.405362603527529</v>
      </c>
      <c r="HO160" s="276">
        <f t="shared" si="1212"/>
        <v>47.793509877233902</v>
      </c>
      <c r="HP160" s="276">
        <f t="shared" si="1213"/>
        <v>52.180768560216279</v>
      </c>
      <c r="HQ160" s="276">
        <f t="shared" si="1214"/>
        <v>56.567138832412439</v>
      </c>
      <c r="HR160" s="276">
        <f t="shared" si="1215"/>
        <v>71.281280211099855</v>
      </c>
      <c r="HS160" s="276">
        <f t="shared" si="1216"/>
        <v>79.918464733297569</v>
      </c>
      <c r="HT160" s="276">
        <f t="shared" si="1217"/>
        <v>88.553375609018715</v>
      </c>
      <c r="HU160" s="276">
        <f t="shared" si="1218"/>
        <v>97.18601343677642</v>
      </c>
      <c r="HV160" s="276">
        <f t="shared" si="1219"/>
        <v>105.81637881492625</v>
      </c>
      <c r="HW160" s="276">
        <f t="shared" si="1220"/>
        <v>120.54312542628983</v>
      </c>
      <c r="HX160" s="276">
        <f t="shared" si="1221"/>
        <v>126.29150194846983</v>
      </c>
      <c r="HY160" s="276">
        <f t="shared" si="1222"/>
        <v>132.03615439045348</v>
      </c>
      <c r="HZ160" s="276">
        <f t="shared" si="1223"/>
        <v>137.77708516488255</v>
      </c>
      <c r="IA160" s="277">
        <f t="shared" si="1224"/>
        <v>143.51429668283581</v>
      </c>
      <c r="IB160" s="276">
        <f t="shared" si="1225"/>
        <v>0</v>
      </c>
      <c r="IC160" s="276">
        <f t="shared" si="1226"/>
        <v>5.101103119669034</v>
      </c>
      <c r="ID160" s="276">
        <f t="shared" si="1227"/>
        <v>10.201276563400565</v>
      </c>
      <c r="IE160" s="276">
        <f t="shared" si="1228"/>
        <v>15.300520500628014</v>
      </c>
      <c r="IF160" s="276">
        <f t="shared" si="1229"/>
        <v>20.398835100753921</v>
      </c>
      <c r="IG160" s="276">
        <f t="shared" si="1230"/>
        <v>27.353058075382112</v>
      </c>
      <c r="IH160" s="276">
        <f t="shared" si="1231"/>
        <v>32.570047085414608</v>
      </c>
      <c r="II160" s="276">
        <f t="shared" si="1232"/>
        <v>37.786085299308496</v>
      </c>
      <c r="IJ160" s="276">
        <f t="shared" si="1233"/>
        <v>43.001172890346346</v>
      </c>
      <c r="IK160" s="276">
        <f t="shared" si="1234"/>
        <v>48.215310031779161</v>
      </c>
      <c r="IL160" s="276">
        <f t="shared" si="1235"/>
        <v>60.535244172924749</v>
      </c>
      <c r="IM160" s="276">
        <f t="shared" si="1236"/>
        <v>66.738099733840215</v>
      </c>
      <c r="IN160" s="276">
        <f t="shared" si="1237"/>
        <v>72.939824824458668</v>
      </c>
      <c r="IO160" s="276">
        <f t="shared" si="1238"/>
        <v>79.140419650808298</v>
      </c>
      <c r="IP160" s="276">
        <f t="shared" si="1239"/>
        <v>85.339884418879748</v>
      </c>
      <c r="IQ160" s="276">
        <f t="shared" si="1240"/>
        <v>96.816223531848777</v>
      </c>
      <c r="IR160" s="276">
        <f t="shared" si="1241"/>
        <v>101.45523951136272</v>
      </c>
      <c r="IS160" s="276">
        <f t="shared" si="1242"/>
        <v>106.09294039657831</v>
      </c>
      <c r="IT160" s="276">
        <f t="shared" si="1243"/>
        <v>110.72932656030588</v>
      </c>
      <c r="IU160" s="277">
        <f t="shared" si="1244"/>
        <v>115.36439837525003</v>
      </c>
      <c r="IV160" s="74">
        <f t="shared" si="1068"/>
        <v>31.187840504164871</v>
      </c>
      <c r="IW160" s="275">
        <f t="shared" si="1069"/>
        <v>102.65781340821809</v>
      </c>
      <c r="IX160" s="275">
        <f t="shared" si="1070"/>
        <v>171.24836713000451</v>
      </c>
      <c r="IY160" s="275">
        <f t="shared" si="1071"/>
        <v>242.05507759638058</v>
      </c>
      <c r="IZ160" s="275">
        <f t="shared" si="1072"/>
        <v>101.69800701412915</v>
      </c>
      <c r="JA160" s="275">
        <f t="shared" si="1073"/>
        <v>136.787274659692</v>
      </c>
      <c r="JB160" s="74">
        <f t="shared" si="1074"/>
        <v>21.194687985203299</v>
      </c>
      <c r="JC160" s="275">
        <f t="shared" si="1075"/>
        <v>84.196869962512594</v>
      </c>
      <c r="JD160" s="275">
        <f t="shared" si="1076"/>
        <v>148.34116108994846</v>
      </c>
      <c r="JE160" s="275">
        <f t="shared" si="1077"/>
        <v>204.07464847091896</v>
      </c>
      <c r="JF160" s="275">
        <f t="shared" si="1078"/>
        <v>84.577573012554794</v>
      </c>
      <c r="JG160" s="275">
        <f t="shared" si="1079"/>
        <v>114.45184187714582</v>
      </c>
      <c r="JH160" s="524">
        <f t="shared" si="1443"/>
        <v>712.68654860556296</v>
      </c>
      <c r="JI160" s="525">
        <f t="shared" si="1444"/>
        <v>1358.4870750819302</v>
      </c>
      <c r="JJ160" s="524">
        <f t="shared" si="1445"/>
        <v>565.87705470765923</v>
      </c>
      <c r="JK160" s="525">
        <f t="shared" si="1446"/>
        <v>1084.7409299379401</v>
      </c>
      <c r="JL160" s="524">
        <f t="shared" si="1447"/>
        <v>1278.5636033132223</v>
      </c>
      <c r="JM160" s="525">
        <f t="shared" si="1448"/>
        <v>2443.2280050198706</v>
      </c>
      <c r="JN160" s="7">
        <f t="shared" si="1245"/>
        <v>0.27820698068672589</v>
      </c>
      <c r="JO160" s="7">
        <f t="shared" si="1246"/>
        <v>0.8438350947408374</v>
      </c>
    </row>
    <row r="161" spans="1:275" s="3" customFormat="1" ht="13.5" customHeight="1" x14ac:dyDescent="0.2">
      <c r="A161" s="3" t="str">
        <f>'2021 estimates'!B161</f>
        <v>Puerto Rico</v>
      </c>
      <c r="B161" s="3" t="str">
        <f>VLOOKUP(A161,'2021 estimates'!$B$4:$C$218,2)</f>
        <v>SACA</v>
      </c>
      <c r="C161" s="371" t="str">
        <f>VLOOKUP(A161,'2021 estimates'!$B$4:$F$218,4,FALSE)</f>
        <v>Latin America &amp; Caribbean</v>
      </c>
      <c r="D161" s="695">
        <f>'2021 estimates'!Q161</f>
        <v>6.14</v>
      </c>
      <c r="E161" s="4">
        <f>'2021 estimates'!R161</f>
        <v>2.4874225646793904</v>
      </c>
      <c r="F161" s="47">
        <f>1000*'2021 estimates'!G161/5</f>
        <v>7819</v>
      </c>
      <c r="G161" s="47">
        <f t="shared" si="1086"/>
        <v>7819</v>
      </c>
      <c r="H161" s="47">
        <f>1000*'2021 estimates'!H161/5</f>
        <v>14360.2</v>
      </c>
      <c r="I161" s="47">
        <f>1000*'2021 estimates'!I161/5</f>
        <v>20967</v>
      </c>
      <c r="J161" s="47">
        <f>1000*'2021 estimates'!J161/5</f>
        <v>20520.2</v>
      </c>
      <c r="K161" s="47">
        <f>1000*'2021 estimates'!K161/5</f>
        <v>7386.2</v>
      </c>
      <c r="L161" s="73">
        <f t="shared" si="1087"/>
        <v>7386.2</v>
      </c>
      <c r="M161" s="47">
        <f>1000*'2021 estimates'!L161/5</f>
        <v>13533.2</v>
      </c>
      <c r="N161" s="47">
        <f>1000*'2021 estimates'!M161/5</f>
        <v>19976.8</v>
      </c>
      <c r="O161" s="47">
        <f>1000*'2021 estimates'!N161/5</f>
        <v>18292</v>
      </c>
      <c r="P161" s="22">
        <v>0</v>
      </c>
      <c r="Q161" s="124">
        <f>IF('2021 estimates'!AD161&lt;&gt;"",'2021 estimates'!AD161*5/4,IF('2021 estimates'!AL161&lt;&gt;"",'2021 estimates'!AL161*15/14,'2021 estimates'!AN161*15/14))/100000</f>
        <v>1.6928571428571427E-4</v>
      </c>
      <c r="R161" s="124">
        <f>IF('2021 estimates'!AE161&lt;&gt;"",'2021 estimates'!AE161,IF('2021 estimates'!AL161&lt;&gt;"",'2021 estimates'!AL161*15/14,'2021 estimates'!AN161*15/14))/100000</f>
        <v>1.6928571428571427E-4</v>
      </c>
      <c r="S161" s="124">
        <f>IF('2021 estimates'!AF161&lt;&gt;"",'2021 estimates'!AF161,IF('2021 estimates'!AL161&lt;&gt;"",'2021 estimates'!AL161*15/14,'2021 estimates'!AN161*15/14))/100000</f>
        <v>1.6928571428571427E-4</v>
      </c>
      <c r="T161" s="124">
        <f>IF('2021 estimates'!AG161&lt;&gt;"",'2021 estimates'!AG161,'2021 estimates'!$AP161)/100000</f>
        <v>1.0704688995215314E-4</v>
      </c>
      <c r="U161" s="22">
        <v>0</v>
      </c>
      <c r="V161" s="124">
        <f>IF('2021 estimates'!AH161&lt;&gt;"",'2021 estimates'!AH161*5/4,IF('2021 estimates'!AM161&lt;&gt;"",'2021 estimates'!AM161*15/14,'2021 estimates'!AN161*15/14))/100000</f>
        <v>1.9071428571428573E-4</v>
      </c>
      <c r="W161" s="124">
        <f>IF('2021 estimates'!AI161&lt;&gt;"",'2021 estimates'!AI161,IF('2021 estimates'!AM161&lt;&gt;"",'2021 estimates'!AM161*15/14,'2021 estimates'!AN161*15/14))/100000</f>
        <v>1.9071428571428573E-4</v>
      </c>
      <c r="X161" s="124">
        <f>IF('2021 estimates'!AJ161&lt;&gt;"",'2021 estimates'!AJ161,IF('2021 estimates'!AM161&lt;&gt;"",'2021 estimates'!AM161*15/14,'2021 estimates'!AN161*15/14))/100000</f>
        <v>1.9071428571428573E-4</v>
      </c>
      <c r="Y161" s="124">
        <f>IF('2021 estimates'!AK161&lt;&gt;"",'2021 estimates'!AK161,'2021 estimates'!$AQ161)/100000</f>
        <v>1.205971291866029E-4</v>
      </c>
      <c r="Z161" s="81">
        <f>VLOOKUP($A161,'Mortality-WHO Global Health Obs'!$B$3:$Q$218,7,FALSE)</f>
        <v>2.7990000000000001E-2</v>
      </c>
      <c r="AA161" s="82">
        <f>VLOOKUP($A161,'Mortality-WHO Global Health Obs'!$B$3:$Q$218,9,FALSE)</f>
        <v>1.4400000000000001E-3</v>
      </c>
      <c r="AB161" s="82">
        <f>VLOOKUP($A161,'Mortality-WHO Global Health Obs'!$B$3:$Q$218,11,FALSE)</f>
        <v>3.8999999999999999E-4</v>
      </c>
      <c r="AC161" s="82">
        <f>VLOOKUP($A161,'Mortality-WHO Global Health Obs'!$B$3:$Q$218,13,FALSE)</f>
        <v>4.2000000000000002E-4</v>
      </c>
      <c r="AD161" s="82">
        <f>VLOOKUP($A161,'Mortality-WHO Global Health Obs'!$B$3:$Q$218,15,FALSE)</f>
        <v>1.31E-3</v>
      </c>
      <c r="AE161" s="81">
        <f>VLOOKUP($A161,'Mortality-WHO Global Health Obs'!$B$3:$Q$218,8,FALSE)</f>
        <v>2.376E-2</v>
      </c>
      <c r="AF161" s="82">
        <f>VLOOKUP($A161,'Mortality-WHO Global Health Obs'!$B$3:$Q$218,10,FALSE)</f>
        <v>1.2199999999999999E-3</v>
      </c>
      <c r="AG161" s="82">
        <f>VLOOKUP($A161,'Mortality-WHO Global Health Obs'!$B$3:$Q$218,12,FALSE)</f>
        <v>2.9E-4</v>
      </c>
      <c r="AH161" s="82">
        <f>VLOOKUP($A161,'Mortality-WHO Global Health Obs'!$B$3:$Q$218,14,FALSE)</f>
        <v>2.5999999999999998E-4</v>
      </c>
      <c r="AI161" s="82">
        <f>VLOOKUP($A161,'Mortality-WHO Global Health Obs'!$B$3:$Q$218,16,FALSE)</f>
        <v>5.6999999999999998E-4</v>
      </c>
      <c r="AJ161" s="81">
        <f t="shared" si="849"/>
        <v>6.9622957585376136E-2</v>
      </c>
      <c r="AK161" s="82">
        <f t="shared" si="849"/>
        <v>3.5818884931383224E-3</v>
      </c>
      <c r="AL161" s="82">
        <f t="shared" si="849"/>
        <v>9.7009480022496226E-4</v>
      </c>
      <c r="AM161" s="82">
        <f t="shared" si="849"/>
        <v>1.044717477165344E-3</v>
      </c>
      <c r="AN161" s="82">
        <f t="shared" si="849"/>
        <v>3.2585235597300012E-3</v>
      </c>
      <c r="AO161" s="81">
        <f t="shared" si="848"/>
        <v>5.9101160136782314E-2</v>
      </c>
      <c r="AP161" s="82">
        <f t="shared" si="848"/>
        <v>3.0346555289088562E-3</v>
      </c>
      <c r="AQ161" s="82">
        <f t="shared" si="848"/>
        <v>7.2135254375702321E-4</v>
      </c>
      <c r="AR161" s="82">
        <f t="shared" si="848"/>
        <v>6.4672986681664144E-4</v>
      </c>
      <c r="AS161" s="82">
        <f t="shared" si="848"/>
        <v>1.4178308618672524E-3</v>
      </c>
      <c r="AT161" s="272">
        <f t="shared" si="1065"/>
        <v>0</v>
      </c>
      <c r="AU161" s="266">
        <f t="shared" si="1057"/>
        <v>1.3236449999999997</v>
      </c>
      <c r="AV161" s="266">
        <f t="shared" si="1058"/>
        <v>2.4309767142857139</v>
      </c>
      <c r="AW161" s="266">
        <f t="shared" si="1059"/>
        <v>3.5494135714285711</v>
      </c>
      <c r="AX161" s="266">
        <f t="shared" si="1060"/>
        <v>2.1966235911961731</v>
      </c>
      <c r="AY161" s="272">
        <f t="shared" si="1066"/>
        <v>0</v>
      </c>
      <c r="AZ161" s="266">
        <f t="shared" si="1061"/>
        <v>1.4086538571428573</v>
      </c>
      <c r="BA161" s="266">
        <f t="shared" si="1062"/>
        <v>2.5809745714285719</v>
      </c>
      <c r="BB161" s="266">
        <f t="shared" si="1063"/>
        <v>3.8098611428571432</v>
      </c>
      <c r="BC161" s="266">
        <f t="shared" si="1064"/>
        <v>2.2059626870813402</v>
      </c>
      <c r="BD161" s="74">
        <f t="shared" si="1067"/>
        <v>0</v>
      </c>
      <c r="BE161" s="515">
        <f t="shared" si="1088"/>
        <v>0</v>
      </c>
      <c r="BF161" s="515">
        <f t="shared" si="1089"/>
        <v>1.3212786661048148</v>
      </c>
      <c r="BG161" s="515">
        <f t="shared" si="1090"/>
        <v>2.6378331252015741</v>
      </c>
      <c r="BH161" s="515">
        <f t="shared" si="1091"/>
        <v>3.9496802686035402</v>
      </c>
      <c r="BI161" s="515">
        <f t="shared" si="1092"/>
        <v>9.6545887763652214</v>
      </c>
      <c r="BJ161" s="515">
        <f t="shared" si="1093"/>
        <v>12.075025598519527</v>
      </c>
      <c r="BK161" s="515">
        <f t="shared" si="1094"/>
        <v>14.49311550604728</v>
      </c>
      <c r="BL161" s="515">
        <f t="shared" si="1095"/>
        <v>16.90886077457419</v>
      </c>
      <c r="BM161" s="515">
        <f t="shared" si="1096"/>
        <v>19.322263677519466</v>
      </c>
      <c r="BN161" s="515">
        <f t="shared" si="1097"/>
        <v>31.732333563182664</v>
      </c>
      <c r="BO161" s="515">
        <f t="shared" si="1098"/>
        <v>35.246760022956352</v>
      </c>
      <c r="BP161" s="515">
        <f t="shared" si="1099"/>
        <v>38.757516817200923</v>
      </c>
      <c r="BQ161" s="515">
        <f t="shared" si="1100"/>
        <v>42.264607777678194</v>
      </c>
      <c r="BR161" s="515">
        <f t="shared" si="1101"/>
        <v>45.76803673214895</v>
      </c>
      <c r="BS161" s="515">
        <f t="shared" si="1102"/>
        <v>48.217926434459862</v>
      </c>
      <c r="BT161" s="515">
        <f t="shared" si="1103"/>
        <v>50.254113436667957</v>
      </c>
      <c r="BU161" s="515">
        <f t="shared" si="1104"/>
        <v>52.283676273917401</v>
      </c>
      <c r="BV161" s="515">
        <f t="shared" si="1105"/>
        <v>54.306636496076329</v>
      </c>
      <c r="BW161" s="516">
        <f t="shared" si="1106"/>
        <v>56.323015582906407</v>
      </c>
      <c r="BX161" s="515">
        <v>0</v>
      </c>
      <c r="BY161" s="515">
        <f t="shared" si="1107"/>
        <v>0</v>
      </c>
      <c r="BZ161" s="515">
        <f t="shared" si="1108"/>
        <v>1.4065197073774069</v>
      </c>
      <c r="CA161" s="515">
        <f t="shared" si="1109"/>
        <v>2.8087775818163951</v>
      </c>
      <c r="CB161" s="515">
        <f t="shared" si="1110"/>
        <v>4.2067865369077948</v>
      </c>
      <c r="CC161" s="515">
        <f t="shared" si="1111"/>
        <v>10.261499974232612</v>
      </c>
      <c r="CD161" s="515">
        <f t="shared" si="1112"/>
        <v>12.834144495078572</v>
      </c>
      <c r="CE161" s="515">
        <f t="shared" si="1113"/>
        <v>15.404933901431459</v>
      </c>
      <c r="CF161" s="515">
        <f t="shared" si="1114"/>
        <v>17.973869531000293</v>
      </c>
      <c r="CG161" s="515">
        <f t="shared" si="1115"/>
        <v>20.540952720529486</v>
      </c>
      <c r="CH161" s="515">
        <f t="shared" si="1116"/>
        <v>34.107796576456117</v>
      </c>
      <c r="CI161" s="515">
        <f t="shared" si="1117"/>
        <v>37.894374742790887</v>
      </c>
      <c r="CJ161" s="515">
        <f t="shared" si="1118"/>
        <v>41.678504807647947</v>
      </c>
      <c r="CK161" s="515">
        <f t="shared" si="1119"/>
        <v>45.460188353775784</v>
      </c>
      <c r="CL161" s="515">
        <f t="shared" si="1120"/>
        <v>49.239426962899607</v>
      </c>
      <c r="CM161" s="515">
        <f t="shared" si="1121"/>
        <v>48.544948979315336</v>
      </c>
      <c r="CN161" s="515">
        <f t="shared" si="1122"/>
        <v>50.680569177216924</v>
      </c>
      <c r="CO161" s="515">
        <f t="shared" si="1123"/>
        <v>52.813163572437794</v>
      </c>
      <c r="CP161" s="515">
        <f t="shared" si="1124"/>
        <v>54.942736452014508</v>
      </c>
      <c r="CQ161" s="516">
        <f t="shared" si="1125"/>
        <v>57.069292096909635</v>
      </c>
      <c r="CR161" s="515">
        <f t="shared" si="1126"/>
        <v>0</v>
      </c>
      <c r="CS161" s="515">
        <f t="shared" si="1127"/>
        <v>0.66182249999999987</v>
      </c>
      <c r="CT161" s="515">
        <f t="shared" si="1128"/>
        <v>1.9831011661048148</v>
      </c>
      <c r="CU161" s="515">
        <f t="shared" si="1129"/>
        <v>3.2996556252015741</v>
      </c>
      <c r="CV161" s="515">
        <f t="shared" si="1130"/>
        <v>4.6115027686035397</v>
      </c>
      <c r="CW161" s="515">
        <f t="shared" si="1131"/>
        <v>10.870077133508078</v>
      </c>
      <c r="CX161" s="515">
        <f t="shared" si="1132"/>
        <v>13.290513955662384</v>
      </c>
      <c r="CY161" s="515">
        <f t="shared" si="1133"/>
        <v>15.708603863190136</v>
      </c>
      <c r="CZ161" s="515">
        <f t="shared" si="1134"/>
        <v>18.124349131717047</v>
      </c>
      <c r="DA161" s="515">
        <f t="shared" si="1135"/>
        <v>20.537752034662322</v>
      </c>
      <c r="DB161" s="515">
        <f t="shared" si="1136"/>
        <v>33.50704034889695</v>
      </c>
      <c r="DC161" s="515">
        <f t="shared" si="1137"/>
        <v>37.021466808670638</v>
      </c>
      <c r="DD161" s="515">
        <f t="shared" si="1138"/>
        <v>40.532223602915209</v>
      </c>
      <c r="DE161" s="515">
        <f t="shared" si="1139"/>
        <v>44.03931456339248</v>
      </c>
      <c r="DF161" s="515">
        <f t="shared" si="1140"/>
        <v>47.542743517863236</v>
      </c>
      <c r="DG161" s="515">
        <f t="shared" si="1141"/>
        <v>49.316238230057948</v>
      </c>
      <c r="DH161" s="515">
        <f t="shared" si="1142"/>
        <v>51.352425232266043</v>
      </c>
      <c r="DI161" s="515">
        <f t="shared" si="1143"/>
        <v>53.381988069515486</v>
      </c>
      <c r="DJ161" s="515">
        <f t="shared" si="1144"/>
        <v>55.404948291674415</v>
      </c>
      <c r="DK161" s="516">
        <f t="shared" si="1145"/>
        <v>57.421327378504493</v>
      </c>
      <c r="DL161" s="515">
        <f t="shared" si="1146"/>
        <v>0</v>
      </c>
      <c r="DM161" s="515">
        <f t="shared" si="1147"/>
        <v>0.70432692857142865</v>
      </c>
      <c r="DN161" s="515">
        <f t="shared" si="1148"/>
        <v>2.1108466359488354</v>
      </c>
      <c r="DO161" s="515">
        <f t="shared" si="1149"/>
        <v>3.5131045103878238</v>
      </c>
      <c r="DP161" s="515">
        <f t="shared" si="1150"/>
        <v>4.9111134654792234</v>
      </c>
      <c r="DQ161" s="515">
        <f t="shared" si="1151"/>
        <v>11.551987259946898</v>
      </c>
      <c r="DR161" s="515">
        <f t="shared" si="1152"/>
        <v>14.124631780792859</v>
      </c>
      <c r="DS161" s="515">
        <f t="shared" si="1153"/>
        <v>16.695421187145744</v>
      </c>
      <c r="DT161" s="515">
        <f t="shared" si="1154"/>
        <v>19.264356816714578</v>
      </c>
      <c r="DU161" s="515">
        <f t="shared" si="1155"/>
        <v>21.831440006243771</v>
      </c>
      <c r="DV161" s="515">
        <f t="shared" si="1156"/>
        <v>36.012727147884689</v>
      </c>
      <c r="DW161" s="515">
        <f t="shared" si="1157"/>
        <v>39.79930531421946</v>
      </c>
      <c r="DX161" s="515">
        <f t="shared" si="1158"/>
        <v>43.583435379076519</v>
      </c>
      <c r="DY161" s="515">
        <f t="shared" si="1159"/>
        <v>47.365118925204357</v>
      </c>
      <c r="DZ161" s="515">
        <f t="shared" si="1160"/>
        <v>51.144357534328179</v>
      </c>
      <c r="EA161" s="515">
        <f t="shared" si="1161"/>
        <v>49.647930322856006</v>
      </c>
      <c r="EB161" s="515">
        <f t="shared" si="1162"/>
        <v>51.783550520757593</v>
      </c>
      <c r="EC161" s="515">
        <f t="shared" si="1163"/>
        <v>53.916144915978464</v>
      </c>
      <c r="ED161" s="515">
        <f t="shared" si="1164"/>
        <v>56.045717795555177</v>
      </c>
      <c r="EE161" s="516">
        <f t="shared" si="1165"/>
        <v>58.172273440450304</v>
      </c>
      <c r="EF161" s="276">
        <f t="shared" si="1166"/>
        <v>0</v>
      </c>
      <c r="EG161" s="276">
        <f t="shared" si="1167"/>
        <v>2.3663338951849474E-3</v>
      </c>
      <c r="EH161" s="276">
        <f t="shared" si="1168"/>
        <v>7.0905409032400966E-3</v>
      </c>
      <c r="EI161" s="276">
        <f t="shared" si="1169"/>
        <v>1.179785659803371E-2</v>
      </c>
      <c r="EJ161" s="276">
        <f t="shared" si="1170"/>
        <v>1.6488341374138512E-2</v>
      </c>
      <c r="EK161" s="276">
        <f t="shared" si="1171"/>
        <v>1.0539892131408254E-2</v>
      </c>
      <c r="EL161" s="276">
        <f t="shared" si="1172"/>
        <v>1.2886806757961767E-2</v>
      </c>
      <c r="EM161" s="276">
        <f t="shared" si="1173"/>
        <v>1.5231445758804283E-2</v>
      </c>
      <c r="EN161" s="276">
        <f t="shared" si="1174"/>
        <v>1.7573811340438044E-2</v>
      </c>
      <c r="EO161" s="276">
        <f t="shared" si="1175"/>
        <v>1.9913905707225812E-2</v>
      </c>
      <c r="EP161" s="276">
        <f t="shared" si="1176"/>
        <v>3.4987111654887104E-2</v>
      </c>
      <c r="EQ161" s="276">
        <f t="shared" si="1177"/>
        <v>3.8656777184001477E-2</v>
      </c>
      <c r="ER161" s="276">
        <f t="shared" si="1178"/>
        <v>4.2322610951305011E-2</v>
      </c>
      <c r="ES161" s="276">
        <f t="shared" si="1179"/>
        <v>4.5984616957815902E-2</v>
      </c>
      <c r="ET161" s="276">
        <f t="shared" si="1180"/>
        <v>4.96427992003746E-2</v>
      </c>
      <c r="EU161" s="276">
        <f t="shared" si="1181"/>
        <v>0.160436588988076</v>
      </c>
      <c r="EV161" s="276">
        <f t="shared" si="1182"/>
        <v>0.16706075394672878</v>
      </c>
      <c r="EW161" s="276">
        <f t="shared" si="1183"/>
        <v>0.1736633690372448</v>
      </c>
      <c r="EX161" s="276">
        <f t="shared" si="1184"/>
        <v>0.18024450436609321</v>
      </c>
      <c r="EY161" s="277">
        <f t="shared" si="1185"/>
        <v>0.18680422981167144</v>
      </c>
      <c r="EZ161" s="276">
        <f t="shared" si="1186"/>
        <v>0</v>
      </c>
      <c r="FA161" s="276">
        <f t="shared" si="1187"/>
        <v>2.134149765450343E-3</v>
      </c>
      <c r="FB161" s="276">
        <f t="shared" si="1188"/>
        <v>6.3959827038687416E-3</v>
      </c>
      <c r="FC161" s="276">
        <f t="shared" si="1189"/>
        <v>1.0644902051457437E-2</v>
      </c>
      <c r="FD161" s="276">
        <f t="shared" si="1190"/>
        <v>1.4880946937114841E-2</v>
      </c>
      <c r="FE161" s="276">
        <f t="shared" si="1191"/>
        <v>8.3300505826116537E-3</v>
      </c>
      <c r="FF161" s="276">
        <f t="shared" si="1192"/>
        <v>1.0185165075684951E-2</v>
      </c>
      <c r="FG161" s="276">
        <f t="shared" si="1193"/>
        <v>1.2038941859737615E-2</v>
      </c>
      <c r="FH161" s="276">
        <f t="shared" si="1194"/>
        <v>1.3891381899381501E-2</v>
      </c>
      <c r="FI161" s="276">
        <f t="shared" si="1195"/>
        <v>1.5742486158532885E-2</v>
      </c>
      <c r="FJ161" s="276">
        <f t="shared" si="1196"/>
        <v>2.3282976522377055E-2</v>
      </c>
      <c r="FK161" s="276">
        <f t="shared" si="1197"/>
        <v>2.5731078000081904E-2</v>
      </c>
      <c r="FL161" s="276">
        <f t="shared" si="1198"/>
        <v>2.8177596729304644E-2</v>
      </c>
      <c r="FM161" s="276">
        <f t="shared" si="1199"/>
        <v>3.0622533733325064E-2</v>
      </c>
      <c r="FN161" s="276">
        <f t="shared" si="1200"/>
        <v>3.3065890034761382E-2</v>
      </c>
      <c r="FO161" s="276">
        <f t="shared" si="1201"/>
        <v>7.0342489179749182E-2</v>
      </c>
      <c r="FP161" s="276">
        <f t="shared" si="1202"/>
        <v>7.3368291860466131E-2</v>
      </c>
      <c r="FQ161" s="276">
        <f t="shared" si="1203"/>
        <v>7.6389807504624985E-2</v>
      </c>
      <c r="FR161" s="276">
        <f t="shared" si="1204"/>
        <v>7.9407042186211502E-2</v>
      </c>
      <c r="FS161" s="277">
        <f t="shared" si="1205"/>
        <v>8.24200019706057E-2</v>
      </c>
      <c r="FT161" s="74">
        <f>SUM($EF161:EF161)</f>
        <v>0</v>
      </c>
      <c r="FU161" s="276">
        <f>SUM($EF161:EG161)</f>
        <v>2.3663338951849474E-3</v>
      </c>
      <c r="FV161" s="276">
        <f>SUM($EF161:EH161)</f>
        <v>9.4568747984250436E-3</v>
      </c>
      <c r="FW161" s="276">
        <f>SUM($EF161:EI161)</f>
        <v>2.1254731396458754E-2</v>
      </c>
      <c r="FX161" s="276">
        <f>SUM($EF161:EJ161)</f>
        <v>3.7743072770597269E-2</v>
      </c>
      <c r="FY161" s="276">
        <f>SUM($EF161:EK161)</f>
        <v>4.8282964902005523E-2</v>
      </c>
      <c r="FZ161" s="276">
        <f>SUM($EF161:EL161)</f>
        <v>6.1169771659967287E-2</v>
      </c>
      <c r="GA161" s="276">
        <f>SUM($EF161:EM161)</f>
        <v>7.6401217418771566E-2</v>
      </c>
      <c r="GB161" s="276">
        <f>SUM($EF161:EN161)</f>
        <v>9.3975028759209614E-2</v>
      </c>
      <c r="GC161" s="276">
        <f>SUM($EF161:EO161)</f>
        <v>0.11388893446643543</v>
      </c>
      <c r="GD161" s="276">
        <f>SUM($EF161:EP161)</f>
        <v>0.14887604612132255</v>
      </c>
      <c r="GE161" s="276">
        <f>SUM($EF161:EQ161)</f>
        <v>0.18753282330532403</v>
      </c>
      <c r="GF161" s="276">
        <f>SUM($EF161:ER161)</f>
        <v>0.22985543425662905</v>
      </c>
      <c r="GG161" s="276">
        <f>SUM($EF161:ES161)</f>
        <v>0.27584005121444494</v>
      </c>
      <c r="GH161" s="276">
        <f>SUM($EF161:ET161)</f>
        <v>0.32548285041481956</v>
      </c>
      <c r="GI161" s="276">
        <f>SUM($EF161:EU161)</f>
        <v>0.48591943940289556</v>
      </c>
      <c r="GJ161" s="276">
        <f>SUM($EF161:EV161)</f>
        <v>0.65298019334962432</v>
      </c>
      <c r="GK161" s="276">
        <f>SUM($EF161:EW161)</f>
        <v>0.82664356238686909</v>
      </c>
      <c r="GL161" s="276">
        <f>SUM($EF161:EX161)</f>
        <v>1.0068880667529623</v>
      </c>
      <c r="GM161" s="276">
        <f>SUM($EF161:EY161)</f>
        <v>1.1936922965646337</v>
      </c>
      <c r="GN161" s="74">
        <f>SUM($EZ161:EZ161)</f>
        <v>0</v>
      </c>
      <c r="GO161" s="276">
        <f>SUM($EZ161:FA161)</f>
        <v>2.134149765450343E-3</v>
      </c>
      <c r="GP161" s="276">
        <f>SUM($EZ161:FB161)</f>
        <v>8.5301324693190846E-3</v>
      </c>
      <c r="GQ161" s="276">
        <f>SUM($EZ161:FC161)</f>
        <v>1.917503452077652E-2</v>
      </c>
      <c r="GR161" s="276">
        <f>SUM($EZ161:FD161)</f>
        <v>3.4055981457891363E-2</v>
      </c>
      <c r="GS161" s="276">
        <f>SUM($EZ161:FE161)</f>
        <v>4.2386032040503015E-2</v>
      </c>
      <c r="GT161" s="276">
        <f>SUM($EZ161:FF161)</f>
        <v>5.2571197116187962E-2</v>
      </c>
      <c r="GU161" s="276">
        <f>SUM($EZ161:FG161)</f>
        <v>6.4610138975925574E-2</v>
      </c>
      <c r="GV161" s="276">
        <f>SUM($EZ161:FH161)</f>
        <v>7.8501520875307068E-2</v>
      </c>
      <c r="GW161" s="276">
        <f>SUM($EZ161:FI161)</f>
        <v>9.4244007033839949E-2</v>
      </c>
      <c r="GX161" s="276">
        <f>SUM($EZ161:FJ161)</f>
        <v>0.117526983556217</v>
      </c>
      <c r="GY161" s="276">
        <f>SUM($EZ161:FK161)</f>
        <v>0.14325806155629892</v>
      </c>
      <c r="GZ161" s="276">
        <f>SUM($EZ161:FL161)</f>
        <v>0.17143565828560356</v>
      </c>
      <c r="HA161" s="276">
        <f>SUM($EZ161:FM161)</f>
        <v>0.20205819201892863</v>
      </c>
      <c r="HB161" s="276">
        <f>SUM($EZ161:FN161)</f>
        <v>0.23512408205369001</v>
      </c>
      <c r="HC161" s="276">
        <f>SUM($EZ161:FO161)</f>
        <v>0.30546657123343918</v>
      </c>
      <c r="HD161" s="276">
        <f>SUM($EZ161:FP161)</f>
        <v>0.37883486309390529</v>
      </c>
      <c r="HE161" s="276">
        <f>SUM($EZ161:FQ161)</f>
        <v>0.45522467059853028</v>
      </c>
      <c r="HF161" s="276">
        <f>SUM($EZ161:FR161)</f>
        <v>0.53463171278474175</v>
      </c>
      <c r="HG161" s="277">
        <f>SUM($EZ161:FS161)</f>
        <v>0.61705171475534748</v>
      </c>
      <c r="HH161" s="74">
        <f t="shared" si="1247"/>
        <v>0</v>
      </c>
      <c r="HI161" s="276">
        <f t="shared" si="1206"/>
        <v>1.3212786661048148</v>
      </c>
      <c r="HJ161" s="276">
        <f t="shared" si="1207"/>
        <v>2.6378331252015741</v>
      </c>
      <c r="HK161" s="276">
        <f t="shared" si="1208"/>
        <v>3.9496802686035402</v>
      </c>
      <c r="HL161" s="276">
        <f t="shared" si="1209"/>
        <v>5.2568369272294015</v>
      </c>
      <c r="HM161" s="276">
        <f t="shared" si="1210"/>
        <v>12.075025598519527</v>
      </c>
      <c r="HN161" s="276">
        <f t="shared" si="1211"/>
        <v>14.49311550604728</v>
      </c>
      <c r="HO161" s="276">
        <f t="shared" si="1212"/>
        <v>16.90886077457419</v>
      </c>
      <c r="HP161" s="276">
        <f t="shared" si="1213"/>
        <v>19.322263677519466</v>
      </c>
      <c r="HQ161" s="276">
        <f t="shared" si="1214"/>
        <v>21.733326486097951</v>
      </c>
      <c r="HR161" s="276">
        <f t="shared" si="1215"/>
        <v>35.246760022956352</v>
      </c>
      <c r="HS161" s="276">
        <f t="shared" si="1216"/>
        <v>38.757516817200923</v>
      </c>
      <c r="HT161" s="276">
        <f t="shared" si="1217"/>
        <v>42.264607777678194</v>
      </c>
      <c r="HU161" s="276">
        <f t="shared" si="1218"/>
        <v>45.76803673214895</v>
      </c>
      <c r="HV161" s="276">
        <f t="shared" si="1219"/>
        <v>49.267807504377146</v>
      </c>
      <c r="HW161" s="276">
        <f t="shared" si="1220"/>
        <v>50.254113436667957</v>
      </c>
      <c r="HX161" s="276">
        <f t="shared" si="1221"/>
        <v>52.283676273917401</v>
      </c>
      <c r="HY161" s="276">
        <f t="shared" si="1222"/>
        <v>54.306636496076329</v>
      </c>
      <c r="HZ161" s="276">
        <f t="shared" si="1223"/>
        <v>56.323015582906407</v>
      </c>
      <c r="IA161" s="277">
        <f t="shared" si="1224"/>
        <v>58.332834944290909</v>
      </c>
      <c r="IB161" s="276">
        <f t="shared" si="1225"/>
        <v>0</v>
      </c>
      <c r="IC161" s="276">
        <f t="shared" si="1226"/>
        <v>1.4065197073774069</v>
      </c>
      <c r="ID161" s="276">
        <f t="shared" si="1227"/>
        <v>2.8087775818163951</v>
      </c>
      <c r="IE161" s="276">
        <f t="shared" si="1228"/>
        <v>4.2067865369077948</v>
      </c>
      <c r="IF161" s="276">
        <f t="shared" si="1229"/>
        <v>5.6005594471135369</v>
      </c>
      <c r="IG161" s="276">
        <f t="shared" si="1230"/>
        <v>12.834144495078572</v>
      </c>
      <c r="IH161" s="276">
        <f t="shared" si="1231"/>
        <v>15.404933901431459</v>
      </c>
      <c r="II161" s="276">
        <f t="shared" si="1232"/>
        <v>17.973869531000293</v>
      </c>
      <c r="IJ161" s="276">
        <f t="shared" si="1233"/>
        <v>20.540952720529486</v>
      </c>
      <c r="IK161" s="276">
        <f t="shared" si="1234"/>
        <v>23.106184805799526</v>
      </c>
      <c r="IL161" s="276">
        <f t="shared" si="1235"/>
        <v>37.894374742790887</v>
      </c>
      <c r="IM161" s="276">
        <f t="shared" si="1236"/>
        <v>41.678504807647947</v>
      </c>
      <c r="IN161" s="276">
        <f t="shared" si="1237"/>
        <v>45.460188353775784</v>
      </c>
      <c r="IO161" s="276">
        <f t="shared" si="1238"/>
        <v>49.239426962899607</v>
      </c>
      <c r="IP161" s="276">
        <f t="shared" si="1239"/>
        <v>53.016222215721989</v>
      </c>
      <c r="IQ161" s="276">
        <f t="shared" si="1240"/>
        <v>50.680569177216924</v>
      </c>
      <c r="IR161" s="276">
        <f t="shared" si="1241"/>
        <v>52.813163572437794</v>
      </c>
      <c r="IS161" s="276">
        <f t="shared" si="1242"/>
        <v>54.942736452014508</v>
      </c>
      <c r="IT161" s="276">
        <f t="shared" si="1243"/>
        <v>57.069292096909635</v>
      </c>
      <c r="IU161" s="277">
        <f t="shared" si="1244"/>
        <v>59.19283478202037</v>
      </c>
      <c r="IV161" s="74">
        <f t="shared" si="1068"/>
        <v>26.952834182183476</v>
      </c>
      <c r="IW161" s="275">
        <f t="shared" si="1069"/>
        <v>109.320515296294</v>
      </c>
      <c r="IX161" s="275">
        <f t="shared" si="1070"/>
        <v>193.19596688488036</v>
      </c>
      <c r="IY161" s="275">
        <f t="shared" si="1071"/>
        <v>259.68832904059752</v>
      </c>
      <c r="IZ161" s="275">
        <f t="shared" si="1072"/>
        <v>109.82310545445262</v>
      </c>
      <c r="JA161" s="275">
        <f t="shared" si="1073"/>
        <v>147.28941135098884</v>
      </c>
      <c r="JB161" s="74">
        <f t="shared" si="1074"/>
        <v>30.387380654892542</v>
      </c>
      <c r="JC161" s="275">
        <f t="shared" si="1075"/>
        <v>123.30822427519861</v>
      </c>
      <c r="JD161" s="275">
        <f t="shared" si="1076"/>
        <v>218.08748574666942</v>
      </c>
      <c r="JE161" s="275">
        <f t="shared" si="1077"/>
        <v>294.52728316121443</v>
      </c>
      <c r="JF161" s="275">
        <f t="shared" si="1078"/>
        <v>123.92769689225354</v>
      </c>
      <c r="JG161" s="275">
        <f t="shared" si="1079"/>
        <v>166.57759345949376</v>
      </c>
      <c r="JH161" s="524">
        <f t="shared" si="1443"/>
        <v>291.56742559518102</v>
      </c>
      <c r="JI161" s="525">
        <f t="shared" si="1444"/>
        <v>558.01024807412455</v>
      </c>
      <c r="JJ161" s="524">
        <f t="shared" si="1445"/>
        <v>312.49461085091752</v>
      </c>
      <c r="JK161" s="525">
        <f t="shared" si="1446"/>
        <v>581.86926403016423</v>
      </c>
      <c r="JL161" s="524">
        <f t="shared" si="1447"/>
        <v>604.06203644609855</v>
      </c>
      <c r="JM161" s="525">
        <f t="shared" si="1448"/>
        <v>1139.8795121042888</v>
      </c>
      <c r="JN161" s="7">
        <f t="shared" si="1245"/>
        <v>0.56060693246850957</v>
      </c>
      <c r="JO161" s="7">
        <f t="shared" si="1246"/>
        <v>1.8107440113199811</v>
      </c>
    </row>
    <row r="162" spans="1:275" s="3" customFormat="1" ht="13.5" customHeight="1" x14ac:dyDescent="0.2">
      <c r="A162" s="3" t="str">
        <f>'2021 estimates'!B162</f>
        <v>Qatar</v>
      </c>
      <c r="B162" s="3" t="str">
        <f>VLOOKUP(A162,'2021 estimates'!$B$4:$C$218,2)</f>
        <v>MENA</v>
      </c>
      <c r="C162" s="371" t="str">
        <f>VLOOKUP(A162,'2021 estimates'!$B$4:$F$218,4,FALSE)</f>
        <v>Middle East &amp; North Africa</v>
      </c>
      <c r="D162" s="695">
        <f>'2021 estimates'!Q162</f>
        <v>5.5681526999281301</v>
      </c>
      <c r="E162" s="4">
        <f>'2021 estimates'!R162</f>
        <v>2.3945571992949182</v>
      </c>
      <c r="F162" s="47">
        <f>1000*'2021 estimates'!G162/5</f>
        <v>13808</v>
      </c>
      <c r="G162" s="47">
        <f t="shared" si="1086"/>
        <v>13808</v>
      </c>
      <c r="H162" s="47">
        <f>1000*'2021 estimates'!H162/5</f>
        <v>14202.2</v>
      </c>
      <c r="I162" s="47">
        <f>1000*'2021 estimates'!I162/5</f>
        <v>13224.6</v>
      </c>
      <c r="J162" s="47">
        <f>1000*'2021 estimates'!J162/5</f>
        <v>13481.4</v>
      </c>
      <c r="K162" s="47">
        <f>1000*'2021 estimates'!K162/5</f>
        <v>13188.8</v>
      </c>
      <c r="L162" s="73">
        <f t="shared" si="1087"/>
        <v>13188.8</v>
      </c>
      <c r="M162" s="47">
        <f>1000*'2021 estimates'!L162/5</f>
        <v>13345.6</v>
      </c>
      <c r="N162" s="47">
        <f>1000*'2021 estimates'!M162/5</f>
        <v>12270</v>
      </c>
      <c r="O162" s="47">
        <f>1000*'2021 estimates'!N162/5</f>
        <v>10414.200000000001</v>
      </c>
      <c r="P162" s="22">
        <v>0</v>
      </c>
      <c r="Q162" s="124">
        <f>IF('2021 estimates'!AD162&lt;&gt;"",'2021 estimates'!AD162*5/4,IF('2021 estimates'!AL162&lt;&gt;"",'2021 estimates'!AL162*15/14,'2021 estimates'!AN162*15/14))/100000</f>
        <v>4.0767857142857148E-4</v>
      </c>
      <c r="R162" s="124">
        <f>IF('2021 estimates'!AE162&lt;&gt;"",'2021 estimates'!AE162,IF('2021 estimates'!AL162&lt;&gt;"",'2021 estimates'!AL162*15/14,'2021 estimates'!AN162*15/14))/100000</f>
        <v>4.0767857142857148E-4</v>
      </c>
      <c r="S162" s="124">
        <f>IF('2021 estimates'!AF162&lt;&gt;"",'2021 estimates'!AF162,IF('2021 estimates'!AL162&lt;&gt;"",'2021 estimates'!AL162*15/14,'2021 estimates'!AN162*15/14))/100000</f>
        <v>4.0767857142857148E-4</v>
      </c>
      <c r="T162" s="124">
        <f>IF('2021 estimates'!AG162&lt;&gt;"",'2021 estimates'!AG162,'2021 estimates'!$AP162)/100000</f>
        <v>5.8499602945015819E-4</v>
      </c>
      <c r="U162" s="22">
        <v>0</v>
      </c>
      <c r="V162" s="124">
        <f>IF('2021 estimates'!AH162&lt;&gt;"",'2021 estimates'!AH162*5/4,IF('2021 estimates'!AM162&lt;&gt;"",'2021 estimates'!AM162*15/14,'2021 estimates'!AN162*15/14))/100000</f>
        <v>4.0767857142857148E-4</v>
      </c>
      <c r="W162" s="124">
        <f>IF('2021 estimates'!AI162&lt;&gt;"",'2021 estimates'!AI162,IF('2021 estimates'!AM162&lt;&gt;"",'2021 estimates'!AM162*15/14,'2021 estimates'!AN162*15/14))/100000</f>
        <v>4.0767857142857148E-4</v>
      </c>
      <c r="X162" s="124">
        <f>IF('2021 estimates'!AJ162&lt;&gt;"",'2021 estimates'!AJ162,IF('2021 estimates'!AM162&lt;&gt;"",'2021 estimates'!AM162*15/14,'2021 estimates'!AN162*15/14))/100000</f>
        <v>4.0767857142857148E-4</v>
      </c>
      <c r="Y162" s="124">
        <f>IF('2021 estimates'!AK162&lt;&gt;"",'2021 estimates'!AK162,'2021 estimates'!$AQ162)/100000</f>
        <v>5.8499602945015819E-4</v>
      </c>
      <c r="Z162" s="81">
        <f>VLOOKUP($A162,'Mortality-WHO Global Health Obs'!$B$3:$Q$218,7,FALSE)</f>
        <v>7.7799999999999996E-3</v>
      </c>
      <c r="AA162" s="82">
        <f>VLOOKUP($A162,'Mortality-WHO Global Health Obs'!$B$3:$Q$218,9,FALSE)</f>
        <v>2.7999999999999998E-4</v>
      </c>
      <c r="AB162" s="82">
        <f>VLOOKUP($A162,'Mortality-WHO Global Health Obs'!$B$3:$Q$218,11,FALSE)</f>
        <v>2.1000000000000001E-4</v>
      </c>
      <c r="AC162" s="82">
        <f>VLOOKUP($A162,'Mortality-WHO Global Health Obs'!$B$3:$Q$218,13,FALSE)</f>
        <v>2.4000000000000001E-4</v>
      </c>
      <c r="AD162" s="82">
        <f>VLOOKUP($A162,'Mortality-WHO Global Health Obs'!$B$3:$Q$218,15,FALSE)</f>
        <v>7.5000000000000002E-4</v>
      </c>
      <c r="AE162" s="81">
        <f>VLOOKUP($A162,'Mortality-WHO Global Health Obs'!$B$3:$Q$218,8,FALSE)</f>
        <v>6.6100000000000004E-3</v>
      </c>
      <c r="AF162" s="82">
        <f>VLOOKUP($A162,'Mortality-WHO Global Health Obs'!$B$3:$Q$218,10,FALSE)</f>
        <v>2.5999999999999998E-4</v>
      </c>
      <c r="AG162" s="82">
        <f>VLOOKUP($A162,'Mortality-WHO Global Health Obs'!$B$3:$Q$218,12,FALSE)</f>
        <v>1.3999999999999999E-4</v>
      </c>
      <c r="AH162" s="82">
        <f>VLOOKUP($A162,'Mortality-WHO Global Health Obs'!$B$3:$Q$218,14,FALSE)</f>
        <v>1.2999999999999999E-4</v>
      </c>
      <c r="AI162" s="82">
        <f>VLOOKUP($A162,'Mortality-WHO Global Health Obs'!$B$3:$Q$218,16,FALSE)</f>
        <v>2.1000000000000001E-4</v>
      </c>
      <c r="AJ162" s="81">
        <f t="shared" si="849"/>
        <v>1.8629655010514463E-2</v>
      </c>
      <c r="AK162" s="82">
        <f t="shared" si="849"/>
        <v>6.7047601580257706E-4</v>
      </c>
      <c r="AL162" s="82">
        <f t="shared" si="849"/>
        <v>5.0285701185193285E-4</v>
      </c>
      <c r="AM162" s="82">
        <f t="shared" si="849"/>
        <v>5.7469372783078038E-4</v>
      </c>
      <c r="AN162" s="82">
        <f t="shared" si="849"/>
        <v>1.7959178994711887E-3</v>
      </c>
      <c r="AO162" s="81">
        <f t="shared" si="848"/>
        <v>1.582802308733941E-2</v>
      </c>
      <c r="AP162" s="82">
        <f t="shared" si="848"/>
        <v>6.2258487181667866E-4</v>
      </c>
      <c r="AQ162" s="82">
        <f t="shared" si="848"/>
        <v>3.3523800790128853E-4</v>
      </c>
      <c r="AR162" s="82">
        <f t="shared" si="848"/>
        <v>3.1129243590833933E-4</v>
      </c>
      <c r="AS162" s="82">
        <f t="shared" si="848"/>
        <v>5.0285701185193285E-4</v>
      </c>
      <c r="AT162" s="272">
        <f t="shared" si="1065"/>
        <v>0</v>
      </c>
      <c r="AU162" s="266">
        <f t="shared" si="1057"/>
        <v>5.6292257142857149</v>
      </c>
      <c r="AV162" s="266">
        <f t="shared" si="1058"/>
        <v>5.7899326071428581</v>
      </c>
      <c r="AW162" s="266">
        <f t="shared" si="1059"/>
        <v>5.3913860357142864</v>
      </c>
      <c r="AX162" s="266">
        <f t="shared" si="1060"/>
        <v>7.8865654714293623</v>
      </c>
      <c r="AY162" s="272">
        <f t="shared" si="1066"/>
        <v>0</v>
      </c>
      <c r="AZ162" s="266">
        <f t="shared" si="1061"/>
        <v>5.3767911428571429</v>
      </c>
      <c r="BA162" s="266">
        <f t="shared" si="1062"/>
        <v>5.4407151428571439</v>
      </c>
      <c r="BB162" s="266">
        <f t="shared" si="1063"/>
        <v>5.0022160714285722</v>
      </c>
      <c r="BC162" s="266">
        <f t="shared" si="1064"/>
        <v>6.0922656498998382</v>
      </c>
      <c r="BD162" s="74">
        <f t="shared" si="1067"/>
        <v>0</v>
      </c>
      <c r="BE162" s="515">
        <f t="shared" si="1088"/>
        <v>0</v>
      </c>
      <c r="BF162" s="515">
        <f t="shared" si="1089"/>
        <v>5.6273392163677061</v>
      </c>
      <c r="BG162" s="515">
        <f t="shared" si="1090"/>
        <v>11.250906701327072</v>
      </c>
      <c r="BH162" s="515">
        <f t="shared" si="1091"/>
        <v>16.870704982885961</v>
      </c>
      <c r="BI162" s="515">
        <f t="shared" si="1092"/>
        <v>23.128702951982451</v>
      </c>
      <c r="BJ162" s="515">
        <f t="shared" si="1093"/>
        <v>28.905552664254433</v>
      </c>
      <c r="BK162" s="515">
        <f t="shared" si="1094"/>
        <v>34.679498177401825</v>
      </c>
      <c r="BL162" s="515">
        <f t="shared" si="1095"/>
        <v>40.450540951454407</v>
      </c>
      <c r="BM162" s="515">
        <f t="shared" si="1096"/>
        <v>46.218682445707941</v>
      </c>
      <c r="BN162" s="515">
        <f t="shared" si="1097"/>
        <v>48.405641583732439</v>
      </c>
      <c r="BO162" s="515">
        <f t="shared" si="1098"/>
        <v>53.767668440043586</v>
      </c>
      <c r="BP162" s="515">
        <f t="shared" si="1099"/>
        <v>59.126614658448375</v>
      </c>
      <c r="BQ162" s="515">
        <f t="shared" si="1100"/>
        <v>64.482482008861467</v>
      </c>
      <c r="BR162" s="515">
        <f t="shared" si="1101"/>
        <v>69.835272260180659</v>
      </c>
      <c r="BS162" s="515">
        <f t="shared" si="1102"/>
        <v>76.64495607975492</v>
      </c>
      <c r="BT162" s="515">
        <f t="shared" si="1103"/>
        <v>84.386921574317185</v>
      </c>
      <c r="BU162" s="515">
        <f t="shared" si="1104"/>
        <v>92.114995612162261</v>
      </c>
      <c r="BV162" s="515">
        <f t="shared" si="1105"/>
        <v>99.829203118817119</v>
      </c>
      <c r="BW162" s="516">
        <f t="shared" si="1106"/>
        <v>107.5295689750847</v>
      </c>
      <c r="BX162" s="515">
        <v>0</v>
      </c>
      <c r="BY162" s="515">
        <f t="shared" si="1107"/>
        <v>0</v>
      </c>
      <c r="BZ162" s="515">
        <f t="shared" si="1108"/>
        <v>5.3751179093638894</v>
      </c>
      <c r="CA162" s="515">
        <f t="shared" si="1109"/>
        <v>10.746890393146916</v>
      </c>
      <c r="CB162" s="515">
        <f t="shared" si="1110"/>
        <v>16.11531953351221</v>
      </c>
      <c r="CC162" s="515">
        <f t="shared" si="1111"/>
        <v>21.735785298784219</v>
      </c>
      <c r="CD162" s="515">
        <f t="shared" si="1112"/>
        <v>27.168303187117012</v>
      </c>
      <c r="CE162" s="515">
        <f t="shared" si="1113"/>
        <v>32.599000194206383</v>
      </c>
      <c r="CF162" s="515">
        <f t="shared" si="1114"/>
        <v>38.027876930378632</v>
      </c>
      <c r="CG162" s="515">
        <f t="shared" si="1115"/>
        <v>43.454934005755476</v>
      </c>
      <c r="CH162" s="515">
        <f t="shared" si="1116"/>
        <v>44.940632928547103</v>
      </c>
      <c r="CI162" s="515">
        <f t="shared" si="1117"/>
        <v>49.928083043251732</v>
      </c>
      <c r="CJ162" s="515">
        <f t="shared" si="1118"/>
        <v>54.913980844085501</v>
      </c>
      <c r="CK162" s="515">
        <f t="shared" si="1119"/>
        <v>59.898326814196771</v>
      </c>
      <c r="CL162" s="515">
        <f t="shared" si="1120"/>
        <v>64.881121436583527</v>
      </c>
      <c r="CM162" s="515">
        <f t="shared" si="1121"/>
        <v>59.29589597427286</v>
      </c>
      <c r="CN162" s="515">
        <f t="shared" si="1122"/>
        <v>65.356820378600901</v>
      </c>
      <c r="CO162" s="515">
        <f t="shared" si="1123"/>
        <v>71.414697770763851</v>
      </c>
      <c r="CP162" s="515">
        <f t="shared" si="1124"/>
        <v>77.469529682587961</v>
      </c>
      <c r="CQ162" s="516">
        <f t="shared" si="1125"/>
        <v>83.521317645129386</v>
      </c>
      <c r="CR162" s="515">
        <f t="shared" si="1126"/>
        <v>0</v>
      </c>
      <c r="CS162" s="515">
        <f t="shared" si="1127"/>
        <v>2.8146128571428575</v>
      </c>
      <c r="CT162" s="515">
        <f t="shared" si="1128"/>
        <v>8.4419520735105635</v>
      </c>
      <c r="CU162" s="515">
        <f t="shared" si="1129"/>
        <v>14.06551955846993</v>
      </c>
      <c r="CV162" s="515">
        <f t="shared" si="1130"/>
        <v>19.685317840028819</v>
      </c>
      <c r="CW162" s="515">
        <f t="shared" si="1131"/>
        <v>26.02366925555388</v>
      </c>
      <c r="CX162" s="515">
        <f t="shared" si="1132"/>
        <v>31.800518967825862</v>
      </c>
      <c r="CY162" s="515">
        <f t="shared" si="1133"/>
        <v>37.574464480973255</v>
      </c>
      <c r="CZ162" s="515">
        <f t="shared" si="1134"/>
        <v>43.345507255025836</v>
      </c>
      <c r="DA162" s="515">
        <f t="shared" si="1135"/>
        <v>49.113648749279371</v>
      </c>
      <c r="DB162" s="515">
        <f t="shared" si="1136"/>
        <v>51.101334601589585</v>
      </c>
      <c r="DC162" s="515">
        <f t="shared" si="1137"/>
        <v>56.463361457900731</v>
      </c>
      <c r="DD162" s="515">
        <f t="shared" si="1138"/>
        <v>61.82230767630552</v>
      </c>
      <c r="DE162" s="515">
        <f t="shared" si="1139"/>
        <v>67.178175026718606</v>
      </c>
      <c r="DF162" s="515">
        <f t="shared" si="1140"/>
        <v>72.530965278037797</v>
      </c>
      <c r="DG162" s="515">
        <f t="shared" si="1141"/>
        <v>80.588238815469595</v>
      </c>
      <c r="DH162" s="515">
        <f t="shared" si="1142"/>
        <v>88.33020431003186</v>
      </c>
      <c r="DI162" s="515">
        <f t="shared" si="1143"/>
        <v>96.058278347876936</v>
      </c>
      <c r="DJ162" s="515">
        <f t="shared" si="1144"/>
        <v>103.77248585453179</v>
      </c>
      <c r="DK162" s="516">
        <f t="shared" si="1145"/>
        <v>111.47285171079938</v>
      </c>
      <c r="DL162" s="515">
        <f t="shared" si="1146"/>
        <v>0</v>
      </c>
      <c r="DM162" s="515">
        <f t="shared" si="1147"/>
        <v>2.6883955714285714</v>
      </c>
      <c r="DN162" s="515">
        <f t="shared" si="1148"/>
        <v>8.0635134807924604</v>
      </c>
      <c r="DO162" s="515">
        <f t="shared" si="1149"/>
        <v>13.435285964575488</v>
      </c>
      <c r="DP162" s="515">
        <f t="shared" si="1150"/>
        <v>18.803715104940782</v>
      </c>
      <c r="DQ162" s="515">
        <f t="shared" si="1151"/>
        <v>24.456142870212791</v>
      </c>
      <c r="DR162" s="515">
        <f t="shared" si="1152"/>
        <v>29.888660758545583</v>
      </c>
      <c r="DS162" s="515">
        <f t="shared" si="1153"/>
        <v>35.319357765634955</v>
      </c>
      <c r="DT162" s="515">
        <f t="shared" si="1154"/>
        <v>40.748234501807204</v>
      </c>
      <c r="DU162" s="515">
        <f t="shared" si="1155"/>
        <v>46.175291577184048</v>
      </c>
      <c r="DV162" s="515">
        <f t="shared" si="1156"/>
        <v>47.441740964261392</v>
      </c>
      <c r="DW162" s="515">
        <f t="shared" si="1157"/>
        <v>52.429191078966021</v>
      </c>
      <c r="DX162" s="515">
        <f t="shared" si="1158"/>
        <v>57.415088879799789</v>
      </c>
      <c r="DY162" s="515">
        <f t="shared" si="1159"/>
        <v>62.39943484991106</v>
      </c>
      <c r="DZ162" s="515">
        <f t="shared" si="1160"/>
        <v>67.382229472297809</v>
      </c>
      <c r="EA162" s="515">
        <f t="shared" si="1161"/>
        <v>62.342028799222781</v>
      </c>
      <c r="EB162" s="515">
        <f t="shared" si="1162"/>
        <v>68.402953203550823</v>
      </c>
      <c r="EC162" s="515">
        <f t="shared" si="1163"/>
        <v>74.460830595713773</v>
      </c>
      <c r="ED162" s="515">
        <f t="shared" si="1164"/>
        <v>80.515662507537883</v>
      </c>
      <c r="EE162" s="516">
        <f t="shared" si="1165"/>
        <v>86.567450470079308</v>
      </c>
      <c r="EF162" s="276">
        <f t="shared" si="1166"/>
        <v>0</v>
      </c>
      <c r="EG162" s="276">
        <f t="shared" si="1167"/>
        <v>1.8864979180089458E-3</v>
      </c>
      <c r="EH162" s="276">
        <f t="shared" si="1168"/>
        <v>5.6582293263505333E-3</v>
      </c>
      <c r="EI162" s="276">
        <f t="shared" si="1169"/>
        <v>9.4274327268238055E-3</v>
      </c>
      <c r="EJ162" s="276">
        <f t="shared" si="1170"/>
        <v>1.3194109813829309E-2</v>
      </c>
      <c r="EK162" s="276">
        <f t="shared" si="1171"/>
        <v>1.3082894870876041E-2</v>
      </c>
      <c r="EL162" s="276">
        <f t="shared" si="1172"/>
        <v>1.5987093995462411E-2</v>
      </c>
      <c r="EM162" s="276">
        <f t="shared" si="1173"/>
        <v>1.8889833090279039E-2</v>
      </c>
      <c r="EN162" s="276">
        <f t="shared" si="1174"/>
        <v>2.1791112889327568E-2</v>
      </c>
      <c r="EO162" s="276">
        <f t="shared" si="1175"/>
        <v>2.4690934126240634E-2</v>
      </c>
      <c r="EP162" s="276">
        <f t="shared" si="1176"/>
        <v>2.9359179403140579E-2</v>
      </c>
      <c r="EQ162" s="276">
        <f t="shared" si="1177"/>
        <v>3.2439817309493808E-2</v>
      </c>
      <c r="ER162" s="276">
        <f t="shared" si="1178"/>
        <v>3.5518685301192676E-2</v>
      </c>
      <c r="ES162" s="276">
        <f t="shared" si="1179"/>
        <v>3.8595784395103812E-2</v>
      </c>
      <c r="ET162" s="276">
        <f t="shared" si="1180"/>
        <v>4.1671115607509635E-2</v>
      </c>
      <c r="EU162" s="276">
        <f t="shared" si="1181"/>
        <v>0.14459997686709311</v>
      </c>
      <c r="EV162" s="276">
        <f t="shared" si="1182"/>
        <v>0.1584914335842815</v>
      </c>
      <c r="EW162" s="276">
        <f t="shared" si="1183"/>
        <v>0.17235796477450116</v>
      </c>
      <c r="EX162" s="276">
        <f t="shared" si="1184"/>
        <v>0.18619961516177982</v>
      </c>
      <c r="EY162" s="277">
        <f t="shared" si="1185"/>
        <v>0.2000164293898965</v>
      </c>
      <c r="EZ162" s="276">
        <f t="shared" si="1186"/>
        <v>0</v>
      </c>
      <c r="FA162" s="276">
        <f t="shared" si="1187"/>
        <v>1.6732334932532899E-3</v>
      </c>
      <c r="FB162" s="276">
        <f t="shared" si="1188"/>
        <v>5.0186590741152911E-3</v>
      </c>
      <c r="FC162" s="276">
        <f t="shared" si="1189"/>
        <v>8.362002491849747E-3</v>
      </c>
      <c r="FD162" s="276">
        <f t="shared" si="1190"/>
        <v>1.1703265042376471E-2</v>
      </c>
      <c r="FE162" s="276">
        <f t="shared" si="1191"/>
        <v>8.1972545243505206E-3</v>
      </c>
      <c r="FF162" s="276">
        <f t="shared" si="1192"/>
        <v>1.0018135767769739E-2</v>
      </c>
      <c r="FG162" s="276">
        <f t="shared" si="1193"/>
        <v>1.183840668489629E-2</v>
      </c>
      <c r="FH162" s="276">
        <f t="shared" si="1194"/>
        <v>1.3658067480300453E-2</v>
      </c>
      <c r="FI162" s="276">
        <f t="shared" si="1195"/>
        <v>1.5477118358483938E-2</v>
      </c>
      <c r="FJ162" s="276">
        <f t="shared" si="1196"/>
        <v>1.4765956723940279E-2</v>
      </c>
      <c r="FK162" s="276">
        <f t="shared" si="1197"/>
        <v>1.6318270594799636E-2</v>
      </c>
      <c r="FL162" s="276">
        <f t="shared" si="1198"/>
        <v>1.7870101317296955E-2</v>
      </c>
      <c r="FM162" s="276">
        <f t="shared" si="1199"/>
        <v>1.9421449041809261E-2</v>
      </c>
      <c r="FN162" s="276">
        <f t="shared" si="1200"/>
        <v>2.097231391866677E-2</v>
      </c>
      <c r="FO162" s="276">
        <f t="shared" si="1201"/>
        <v>3.1341245571790098E-2</v>
      </c>
      <c r="FP162" s="276">
        <f t="shared" si="1202"/>
        <v>3.4388257736887758E-2</v>
      </c>
      <c r="FQ162" s="276">
        <f t="shared" si="1203"/>
        <v>3.7433738075730076E-2</v>
      </c>
      <c r="FR162" s="276">
        <f t="shared" si="1204"/>
        <v>4.0477687358412971E-2</v>
      </c>
      <c r="FS162" s="277">
        <f t="shared" si="1205"/>
        <v>4.3520106354645233E-2</v>
      </c>
      <c r="FT162" s="74">
        <f>SUM($EF162:EF162)</f>
        <v>0</v>
      </c>
      <c r="FU162" s="276">
        <f>SUM($EF162:EG162)</f>
        <v>1.8864979180089458E-3</v>
      </c>
      <c r="FV162" s="276">
        <f>SUM($EF162:EH162)</f>
        <v>7.544727244359479E-3</v>
      </c>
      <c r="FW162" s="276">
        <f>SUM($EF162:EI162)</f>
        <v>1.6972159971183284E-2</v>
      </c>
      <c r="FX162" s="276">
        <f>SUM($EF162:EJ162)</f>
        <v>3.0166269785012592E-2</v>
      </c>
      <c r="FY162" s="276">
        <f>SUM($EF162:EK162)</f>
        <v>4.3249164655888635E-2</v>
      </c>
      <c r="FZ162" s="276">
        <f>SUM($EF162:EL162)</f>
        <v>5.9236258651351043E-2</v>
      </c>
      <c r="GA162" s="276">
        <f>SUM($EF162:EM162)</f>
        <v>7.8126091741630085E-2</v>
      </c>
      <c r="GB162" s="276">
        <f>SUM($EF162:EN162)</f>
        <v>9.9917204630957657E-2</v>
      </c>
      <c r="GC162" s="276">
        <f>SUM($EF162:EO162)</f>
        <v>0.12460813875719828</v>
      </c>
      <c r="GD162" s="276">
        <f>SUM($EF162:EP162)</f>
        <v>0.15396731816033887</v>
      </c>
      <c r="GE162" s="276">
        <f>SUM($EF162:EQ162)</f>
        <v>0.18640713546983267</v>
      </c>
      <c r="GF162" s="276">
        <f>SUM($EF162:ER162)</f>
        <v>0.22192582077102535</v>
      </c>
      <c r="GG162" s="276">
        <f>SUM($EF162:ES162)</f>
        <v>0.26052160516612916</v>
      </c>
      <c r="GH162" s="276">
        <f>SUM($EF162:ET162)</f>
        <v>0.30219272077363879</v>
      </c>
      <c r="GI162" s="276">
        <f>SUM($EF162:EU162)</f>
        <v>0.44679269764073193</v>
      </c>
      <c r="GJ162" s="276">
        <f>SUM($EF162:EV162)</f>
        <v>0.60528413122501346</v>
      </c>
      <c r="GK162" s="276">
        <f>SUM($EF162:EW162)</f>
        <v>0.77764209599951462</v>
      </c>
      <c r="GL162" s="276">
        <f>SUM($EF162:EX162)</f>
        <v>0.96384171116129447</v>
      </c>
      <c r="GM162" s="276">
        <f>SUM($EF162:EY162)</f>
        <v>1.163858140551191</v>
      </c>
      <c r="GN162" s="74">
        <f>SUM($EZ162:EZ162)</f>
        <v>0</v>
      </c>
      <c r="GO162" s="276">
        <f>SUM($EZ162:FA162)</f>
        <v>1.6732334932532899E-3</v>
      </c>
      <c r="GP162" s="276">
        <f>SUM($EZ162:FB162)</f>
        <v>6.6918925673685806E-3</v>
      </c>
      <c r="GQ162" s="276">
        <f>SUM($EZ162:FC162)</f>
        <v>1.5053895059218328E-2</v>
      </c>
      <c r="GR162" s="276">
        <f>SUM($EZ162:FD162)</f>
        <v>2.6757160101594797E-2</v>
      </c>
      <c r="GS162" s="276">
        <f>SUM($EZ162:FE162)</f>
        <v>3.495441462594532E-2</v>
      </c>
      <c r="GT162" s="276">
        <f>SUM($EZ162:FF162)</f>
        <v>4.4972550393715061E-2</v>
      </c>
      <c r="GU162" s="276">
        <f>SUM($EZ162:FG162)</f>
        <v>5.6810957078611349E-2</v>
      </c>
      <c r="GV162" s="276">
        <f>SUM($EZ162:FH162)</f>
        <v>7.0469024558911797E-2</v>
      </c>
      <c r="GW162" s="276">
        <f>SUM($EZ162:FI162)</f>
        <v>8.5946142917395732E-2</v>
      </c>
      <c r="GX162" s="276">
        <f>SUM($EZ162:FJ162)</f>
        <v>0.10071209964133601</v>
      </c>
      <c r="GY162" s="276">
        <f>SUM($EZ162:FK162)</f>
        <v>0.11703037023613565</v>
      </c>
      <c r="GZ162" s="276">
        <f>SUM($EZ162:FL162)</f>
        <v>0.1349004715534326</v>
      </c>
      <c r="HA162" s="276">
        <f>SUM($EZ162:FM162)</f>
        <v>0.15432192059524186</v>
      </c>
      <c r="HB162" s="276">
        <f>SUM($EZ162:FN162)</f>
        <v>0.17529423451390863</v>
      </c>
      <c r="HC162" s="276">
        <f>SUM($EZ162:FO162)</f>
        <v>0.20663548008569874</v>
      </c>
      <c r="HD162" s="276">
        <f>SUM($EZ162:FP162)</f>
        <v>0.24102373782258649</v>
      </c>
      <c r="HE162" s="276">
        <f>SUM($EZ162:FQ162)</f>
        <v>0.27845747589831654</v>
      </c>
      <c r="HF162" s="276">
        <f>SUM($EZ162:FR162)</f>
        <v>0.31893516325672949</v>
      </c>
      <c r="HG162" s="277">
        <f>SUM($EZ162:FS162)</f>
        <v>0.36245526961137475</v>
      </c>
      <c r="HH162" s="74">
        <f t="shared" si="1247"/>
        <v>0</v>
      </c>
      <c r="HI162" s="276">
        <f t="shared" si="1206"/>
        <v>5.6273392163677061</v>
      </c>
      <c r="HJ162" s="276">
        <f t="shared" si="1207"/>
        <v>11.250906701327072</v>
      </c>
      <c r="HK162" s="276">
        <f t="shared" si="1208"/>
        <v>16.870704982885961</v>
      </c>
      <c r="HL162" s="276">
        <f t="shared" si="1209"/>
        <v>22.48673658735785</v>
      </c>
      <c r="HM162" s="276">
        <f t="shared" si="1210"/>
        <v>28.905552664254433</v>
      </c>
      <c r="HN162" s="276">
        <f t="shared" si="1211"/>
        <v>34.679498177401825</v>
      </c>
      <c r="HO162" s="276">
        <f t="shared" si="1212"/>
        <v>40.450540951454407</v>
      </c>
      <c r="HP162" s="276">
        <f t="shared" si="1213"/>
        <v>46.218682445707941</v>
      </c>
      <c r="HQ162" s="276">
        <f t="shared" si="1214"/>
        <v>51.983924118724559</v>
      </c>
      <c r="HR162" s="276">
        <f t="shared" si="1215"/>
        <v>53.767668440043586</v>
      </c>
      <c r="HS162" s="276">
        <f t="shared" si="1216"/>
        <v>59.126614658448375</v>
      </c>
      <c r="HT162" s="276">
        <f t="shared" si="1217"/>
        <v>64.482482008861467</v>
      </c>
      <c r="HU162" s="276">
        <f t="shared" si="1218"/>
        <v>69.835272260180659</v>
      </c>
      <c r="HV162" s="276">
        <f t="shared" si="1219"/>
        <v>75.184987180287436</v>
      </c>
      <c r="HW162" s="276">
        <f t="shared" si="1220"/>
        <v>84.386921574317185</v>
      </c>
      <c r="HX162" s="276">
        <f t="shared" si="1221"/>
        <v>92.114995612162261</v>
      </c>
      <c r="HY162" s="276">
        <f t="shared" si="1222"/>
        <v>99.829203118817119</v>
      </c>
      <c r="HZ162" s="276">
        <f t="shared" si="1223"/>
        <v>107.5295689750847</v>
      </c>
      <c r="IA162" s="277">
        <f t="shared" si="1224"/>
        <v>115.21611801712417</v>
      </c>
      <c r="IB162" s="276">
        <f t="shared" si="1225"/>
        <v>0</v>
      </c>
      <c r="IC162" s="276">
        <f t="shared" si="1226"/>
        <v>5.3751179093638894</v>
      </c>
      <c r="ID162" s="276">
        <f t="shared" si="1227"/>
        <v>10.746890393146916</v>
      </c>
      <c r="IE162" s="276">
        <f t="shared" si="1228"/>
        <v>16.11531953351221</v>
      </c>
      <c r="IF162" s="276">
        <f t="shared" si="1229"/>
        <v>21.480407411326976</v>
      </c>
      <c r="IG162" s="276">
        <f t="shared" si="1230"/>
        <v>27.168303187117012</v>
      </c>
      <c r="IH162" s="276">
        <f t="shared" si="1231"/>
        <v>32.599000194206383</v>
      </c>
      <c r="II162" s="276">
        <f t="shared" si="1232"/>
        <v>38.027876930378632</v>
      </c>
      <c r="IJ162" s="276">
        <f t="shared" si="1233"/>
        <v>43.454934005755476</v>
      </c>
      <c r="IK162" s="276">
        <f t="shared" si="1234"/>
        <v>48.880172030254137</v>
      </c>
      <c r="IL162" s="276">
        <f t="shared" si="1235"/>
        <v>49.928083043251732</v>
      </c>
      <c r="IM162" s="276">
        <f t="shared" si="1236"/>
        <v>54.913980844085501</v>
      </c>
      <c r="IN162" s="276">
        <f t="shared" si="1237"/>
        <v>59.898326814196771</v>
      </c>
      <c r="IO162" s="276">
        <f t="shared" si="1238"/>
        <v>64.881121436583527</v>
      </c>
      <c r="IP162" s="276">
        <f t="shared" si="1239"/>
        <v>69.862365194093442</v>
      </c>
      <c r="IQ162" s="276">
        <f t="shared" si="1240"/>
        <v>65.356820378600901</v>
      </c>
      <c r="IR162" s="276">
        <f t="shared" si="1241"/>
        <v>71.414697770763851</v>
      </c>
      <c r="IS162" s="276">
        <f t="shared" si="1242"/>
        <v>77.469529682587961</v>
      </c>
      <c r="IT162" s="276">
        <f t="shared" si="1243"/>
        <v>83.521317645129386</v>
      </c>
      <c r="IU162" s="277">
        <f t="shared" si="1244"/>
        <v>89.570063188674581</v>
      </c>
      <c r="IV162" s="74">
        <f t="shared" si="1068"/>
        <v>65.168480872334385</v>
      </c>
      <c r="IW162" s="275">
        <f t="shared" si="1069"/>
        <v>264.48097868523479</v>
      </c>
      <c r="IX162" s="275">
        <f t="shared" si="1070"/>
        <v>467.32203885114711</v>
      </c>
      <c r="IY162" s="275">
        <f t="shared" si="1071"/>
        <v>711.78249488750555</v>
      </c>
      <c r="IZ162" s="275">
        <f t="shared" si="1072"/>
        <v>265.6571661362388</v>
      </c>
      <c r="JA162" s="275">
        <f t="shared" si="1073"/>
        <v>377.18849832405544</v>
      </c>
      <c r="JB162" s="74">
        <f t="shared" si="1074"/>
        <v>65.172770140856628</v>
      </c>
      <c r="JC162" s="275">
        <f t="shared" si="1075"/>
        <v>264.59371325676875</v>
      </c>
      <c r="JD162" s="275">
        <f t="shared" si="1076"/>
        <v>467.84516902923843</v>
      </c>
      <c r="JE162" s="275">
        <f t="shared" si="1077"/>
        <v>714.78432344021769</v>
      </c>
      <c r="JF162" s="275">
        <f t="shared" si="1078"/>
        <v>265.87055080895465</v>
      </c>
      <c r="JG162" s="275">
        <f t="shared" si="1079"/>
        <v>378.09899396677042</v>
      </c>
      <c r="JH162" s="524">
        <f t="shared" si="1443"/>
        <v>541.81025871797578</v>
      </c>
      <c r="JI162" s="525">
        <f t="shared" si="1444"/>
        <v>1021.6014850467965</v>
      </c>
      <c r="JJ162" s="524">
        <f t="shared" si="1445"/>
        <v>506.55863572310096</v>
      </c>
      <c r="JK162" s="525">
        <f t="shared" si="1446"/>
        <v>878.75398078165676</v>
      </c>
      <c r="JL162" s="524">
        <f t="shared" si="1447"/>
        <v>1048.3688944410767</v>
      </c>
      <c r="JM162" s="525">
        <f t="shared" si="1448"/>
        <v>1900.3554658284534</v>
      </c>
      <c r="JN162" s="7">
        <f t="shared" si="1245"/>
        <v>0.47748695528754742</v>
      </c>
      <c r="JO162" s="7">
        <f t="shared" si="1246"/>
        <v>1.5263134101625657</v>
      </c>
    </row>
    <row r="163" spans="1:275" s="3" customFormat="1" ht="13.5" customHeight="1" x14ac:dyDescent="0.2">
      <c r="A163" s="3" t="str">
        <f>'2021 estimates'!B163</f>
        <v>Republic of Korea</v>
      </c>
      <c r="B163" s="3" t="str">
        <f>VLOOKUP(A163,'2021 estimates'!$B$4:$C$218,2)</f>
        <v>WP</v>
      </c>
      <c r="C163" s="371" t="str">
        <f>VLOOKUP(A163,'2021 estimates'!$B$4:$F$218,4,FALSE)</f>
        <v>East Asia &amp; Pacific</v>
      </c>
      <c r="D163" s="695">
        <f>'2021 estimates'!Q163</f>
        <v>2.7266931233632601</v>
      </c>
      <c r="E163" s="4">
        <f>'2021 estimates'!R163</f>
        <v>1.9820615413543126</v>
      </c>
      <c r="F163" s="47">
        <f>1000*'2021 estimates'!G163/5</f>
        <v>183928.4</v>
      </c>
      <c r="G163" s="47">
        <f t="shared" si="1086"/>
        <v>183928.4</v>
      </c>
      <c r="H163" s="47">
        <f>1000*'2021 estimates'!H163/5</f>
        <v>228636.6</v>
      </c>
      <c r="I163" s="47">
        <f>1000*'2021 estimates'!I163/5</f>
        <v>234734.6</v>
      </c>
      <c r="J163" s="47">
        <f>1000*'2021 estimates'!J163/5</f>
        <v>248923.8</v>
      </c>
      <c r="K163" s="47">
        <f>1000*'2021 estimates'!K163/5</f>
        <v>173985</v>
      </c>
      <c r="L163" s="73">
        <f t="shared" si="1087"/>
        <v>173985</v>
      </c>
      <c r="M163" s="47">
        <f>1000*'2021 estimates'!L163/5</f>
        <v>216810</v>
      </c>
      <c r="N163" s="47">
        <f>1000*'2021 estimates'!M163/5</f>
        <v>220747.6</v>
      </c>
      <c r="O163" s="47">
        <f>1000*'2021 estimates'!N163/5</f>
        <v>229693.6</v>
      </c>
      <c r="P163" s="22">
        <v>0</v>
      </c>
      <c r="Q163" s="124">
        <f>IF('2021 estimates'!AD163&lt;&gt;"",'2021 estimates'!AD163*5/4,IF('2021 estimates'!AL163&lt;&gt;"",'2021 estimates'!AL163*15/14,'2021 estimates'!AN163*15/14))/100000</f>
        <v>1.9625000000000003E-5</v>
      </c>
      <c r="R163" s="124">
        <f>IF('2021 estimates'!AE163&lt;&gt;"",'2021 estimates'!AE163,IF('2021 estimates'!AL163&lt;&gt;"",'2021 estimates'!AL163*15/14,'2021 estimates'!AN163*15/14))/100000</f>
        <v>4.2999999999999995E-5</v>
      </c>
      <c r="S163" s="124">
        <f>IF('2021 estimates'!AF163&lt;&gt;"",'2021 estimates'!AF163,IF('2021 estimates'!AL163&lt;&gt;"",'2021 estimates'!AL163*15/14,'2021 estimates'!AN163*15/14))/100000</f>
        <v>8.2100000000000003E-5</v>
      </c>
      <c r="T163" s="124">
        <f>IF('2021 estimates'!AG163&lt;&gt;"",'2021 estimates'!AG163,'2021 estimates'!$AP163)/100000</f>
        <v>5.4269661209369028E-5</v>
      </c>
      <c r="U163" s="22">
        <v>0</v>
      </c>
      <c r="V163" s="124">
        <f>IF('2021 estimates'!AH163&lt;&gt;"",'2021 estimates'!AH163*5/4,IF('2021 estimates'!AM163&lt;&gt;"",'2021 estimates'!AM163*15/14,'2021 estimates'!AN163*15/14))/100000</f>
        <v>1.7249999999999999E-5</v>
      </c>
      <c r="W163" s="124">
        <f>IF('2021 estimates'!AI163&lt;&gt;"",'2021 estimates'!AI163,IF('2021 estimates'!AM163&lt;&gt;"",'2021 estimates'!AM163*15/14,'2021 estimates'!AN163*15/14))/100000</f>
        <v>4.9199999999999997E-5</v>
      </c>
      <c r="X163" s="124">
        <f>IF('2021 estimates'!AJ163&lt;&gt;"",'2021 estimates'!AJ163,IF('2021 estimates'!AM163&lt;&gt;"",'2021 estimates'!AM163*15/14,'2021 estimates'!AN163*15/14))/100000</f>
        <v>7.4599999999999997E-5</v>
      </c>
      <c r="Y163" s="124">
        <f>IF('2021 estimates'!AK163&lt;&gt;"",'2021 estimates'!AK163,'2021 estimates'!$AQ163)/100000</f>
        <v>5.1813009878903759E-5</v>
      </c>
      <c r="Z163" s="81">
        <f>VLOOKUP($A163,'Mortality-WHO Global Health Obs'!$B$3:$Q$218,7,FALSE)</f>
        <v>3.0300000000000001E-3</v>
      </c>
      <c r="AA163" s="82">
        <f>VLOOKUP($A163,'Mortality-WHO Global Health Obs'!$B$3:$Q$218,9,FALSE)</f>
        <v>1.2999999999999999E-4</v>
      </c>
      <c r="AB163" s="82">
        <f>VLOOKUP($A163,'Mortality-WHO Global Health Obs'!$B$3:$Q$218,11,FALSE)</f>
        <v>1.1E-4</v>
      </c>
      <c r="AC163" s="82">
        <f>VLOOKUP($A163,'Mortality-WHO Global Health Obs'!$B$3:$Q$218,13,FALSE)</f>
        <v>1.1E-4</v>
      </c>
      <c r="AD163" s="82">
        <f>VLOOKUP($A163,'Mortality-WHO Global Health Obs'!$B$3:$Q$218,15,FALSE)</f>
        <v>2.7999999999999998E-4</v>
      </c>
      <c r="AE163" s="81">
        <f>VLOOKUP($A163,'Mortality-WHO Global Health Obs'!$B$3:$Q$218,8,FALSE)</f>
        <v>2.8800000000000002E-3</v>
      </c>
      <c r="AF163" s="82">
        <f>VLOOKUP($A163,'Mortality-WHO Global Health Obs'!$B$3:$Q$218,10,FALSE)</f>
        <v>1.2E-4</v>
      </c>
      <c r="AG163" s="82">
        <f>VLOOKUP($A163,'Mortality-WHO Global Health Obs'!$B$3:$Q$218,12,FALSE)</f>
        <v>8.0000000000000007E-5</v>
      </c>
      <c r="AH163" s="82">
        <f>VLOOKUP($A163,'Mortality-WHO Global Health Obs'!$B$3:$Q$218,14,FALSE)</f>
        <v>6.9999999999999994E-5</v>
      </c>
      <c r="AI163" s="82">
        <f>VLOOKUP($A163,'Mortality-WHO Global Health Obs'!$B$3:$Q$218,16,FALSE)</f>
        <v>1.7000000000000001E-4</v>
      </c>
      <c r="AJ163" s="81">
        <f t="shared" si="849"/>
        <v>6.0056464703035677E-3</v>
      </c>
      <c r="AK163" s="82">
        <f t="shared" si="849"/>
        <v>2.5766800037606063E-4</v>
      </c>
      <c r="AL163" s="82">
        <f t="shared" si="849"/>
        <v>2.1802676954897439E-4</v>
      </c>
      <c r="AM163" s="82">
        <f t="shared" si="849"/>
        <v>2.1802676954897439E-4</v>
      </c>
      <c r="AN163" s="82">
        <f t="shared" si="849"/>
        <v>5.5497723157920743E-4</v>
      </c>
      <c r="AO163" s="81">
        <f t="shared" si="848"/>
        <v>5.7083372391004208E-3</v>
      </c>
      <c r="AP163" s="82">
        <f t="shared" si="848"/>
        <v>2.3784738496251753E-4</v>
      </c>
      <c r="AQ163" s="82">
        <f t="shared" si="848"/>
        <v>1.5856492330834502E-4</v>
      </c>
      <c r="AR163" s="82">
        <f t="shared" si="848"/>
        <v>1.3874430789480186E-4</v>
      </c>
      <c r="AS163" s="82">
        <f t="shared" si="848"/>
        <v>3.3695046203023317E-4</v>
      </c>
      <c r="AT163" s="272">
        <f t="shared" si="1065"/>
        <v>0</v>
      </c>
      <c r="AU163" s="266">
        <f t="shared" si="1057"/>
        <v>3.6095948500000006</v>
      </c>
      <c r="AV163" s="266">
        <f t="shared" si="1058"/>
        <v>9.8313737999999997</v>
      </c>
      <c r="AW163" s="266">
        <f t="shared" si="1059"/>
        <v>19.27171066</v>
      </c>
      <c r="AX163" s="266">
        <f t="shared" si="1060"/>
        <v>13.509010292948734</v>
      </c>
      <c r="AY163" s="272">
        <f t="shared" si="1066"/>
        <v>0</v>
      </c>
      <c r="AZ163" s="266">
        <f t="shared" si="1061"/>
        <v>3.0012412499999996</v>
      </c>
      <c r="BA163" s="266">
        <f t="shared" si="1062"/>
        <v>10.667052</v>
      </c>
      <c r="BB163" s="266">
        <f t="shared" si="1063"/>
        <v>16.467770959999999</v>
      </c>
      <c r="BC163" s="266">
        <f t="shared" si="1064"/>
        <v>11.901116765920969</v>
      </c>
      <c r="BD163" s="74">
        <f t="shared" si="1067"/>
        <v>0</v>
      </c>
      <c r="BE163" s="515">
        <f t="shared" si="1088"/>
        <v>0</v>
      </c>
      <c r="BF163" s="515">
        <f t="shared" si="1089"/>
        <v>3.6091298713640474</v>
      </c>
      <c r="BG163" s="515">
        <f t="shared" si="1090"/>
        <v>7.2173299052508693</v>
      </c>
      <c r="BH163" s="515">
        <f t="shared" si="1091"/>
        <v>10.824600341218964</v>
      </c>
      <c r="BI163" s="515">
        <f t="shared" si="1092"/>
        <v>17.93872713939572</v>
      </c>
      <c r="BJ163" s="515">
        <f t="shared" si="1093"/>
        <v>27.765118608493268</v>
      </c>
      <c r="BK163" s="515">
        <f t="shared" si="1094"/>
        <v>37.589367894737578</v>
      </c>
      <c r="BL163" s="515">
        <f t="shared" si="1095"/>
        <v>47.411475465130941</v>
      </c>
      <c r="BM163" s="515">
        <f t="shared" si="1096"/>
        <v>57.231441786573846</v>
      </c>
      <c r="BN163" s="515">
        <f t="shared" si="1097"/>
        <v>68.837548082984057</v>
      </c>
      <c r="BO163" s="515">
        <f t="shared" si="1098"/>
        <v>88.092151305349859</v>
      </c>
      <c r="BP163" s="515">
        <f t="shared" si="1099"/>
        <v>107.34255696638313</v>
      </c>
      <c r="BQ163" s="515">
        <f t="shared" si="1100"/>
        <v>126.58876598116485</v>
      </c>
      <c r="BR163" s="515">
        <f t="shared" si="1101"/>
        <v>145.83077926457653</v>
      </c>
      <c r="BS163" s="515">
        <f t="shared" si="1102"/>
        <v>175.04663823716922</v>
      </c>
      <c r="BT163" s="515">
        <f t="shared" si="1103"/>
        <v>188.45478102703771</v>
      </c>
      <c r="BU163" s="515">
        <f t="shared" si="1104"/>
        <v>201.85548466741031</v>
      </c>
      <c r="BV163" s="515">
        <f t="shared" si="1105"/>
        <v>215.24875328570016</v>
      </c>
      <c r="BW163" s="516">
        <f t="shared" si="1106"/>
        <v>228.63459100703048</v>
      </c>
      <c r="BX163" s="515">
        <v>0</v>
      </c>
      <c r="BY163" s="515">
        <f t="shared" si="1107"/>
        <v>0</v>
      </c>
      <c r="BZ163" s="515">
        <f t="shared" si="1108"/>
        <v>3.0008843737512461</v>
      </c>
      <c r="CA163" s="515">
        <f t="shared" si="1109"/>
        <v>6.0010550798769744</v>
      </c>
      <c r="CB163" s="515">
        <f t="shared" si="1110"/>
        <v>9.0005122881009783</v>
      </c>
      <c r="CC163" s="515">
        <f t="shared" si="1111"/>
        <v>14.952775985327534</v>
      </c>
      <c r="CD163" s="515">
        <f t="shared" si="1112"/>
        <v>25.616611544423112</v>
      </c>
      <c r="CE163" s="515">
        <f t="shared" si="1113"/>
        <v>36.278756327303533</v>
      </c>
      <c r="CF163" s="515">
        <f t="shared" si="1114"/>
        <v>46.939210602045343</v>
      </c>
      <c r="CG163" s="515">
        <f t="shared" si="1115"/>
        <v>57.597974636682579</v>
      </c>
      <c r="CH163" s="515">
        <f t="shared" si="1116"/>
        <v>69.494664398473418</v>
      </c>
      <c r="CI163" s="515">
        <f t="shared" si="1117"/>
        <v>85.951651712718885</v>
      </c>
      <c r="CJ163" s="515">
        <f t="shared" si="1118"/>
        <v>102.40635587204045</v>
      </c>
      <c r="CK163" s="515">
        <f t="shared" si="1119"/>
        <v>118.85877719319087</v>
      </c>
      <c r="CL163" s="515">
        <f t="shared" si="1120"/>
        <v>135.30891599287901</v>
      </c>
      <c r="CM163" s="515">
        <f t="shared" si="1121"/>
        <v>157.90685570337408</v>
      </c>
      <c r="CN163" s="515">
        <f t="shared" si="1122"/>
        <v>169.75276993869295</v>
      </c>
      <c r="CO163" s="515">
        <f t="shared" si="1123"/>
        <v>181.5946933601281</v>
      </c>
      <c r="CP163" s="515">
        <f t="shared" si="1124"/>
        <v>193.43262731215961</v>
      </c>
      <c r="CQ163" s="516">
        <f t="shared" si="1125"/>
        <v>205.26657313881458</v>
      </c>
      <c r="CR163" s="515">
        <f t="shared" si="1126"/>
        <v>0</v>
      </c>
      <c r="CS163" s="515">
        <f t="shared" si="1127"/>
        <v>1.8047974250000003</v>
      </c>
      <c r="CT163" s="515">
        <f t="shared" si="1128"/>
        <v>5.4139272963640472</v>
      </c>
      <c r="CU163" s="515">
        <f t="shared" si="1129"/>
        <v>9.0221273302508695</v>
      </c>
      <c r="CV163" s="515">
        <f t="shared" si="1130"/>
        <v>12.629397766218965</v>
      </c>
      <c r="CW163" s="515">
        <f t="shared" si="1131"/>
        <v>22.854414039395721</v>
      </c>
      <c r="CX163" s="515">
        <f t="shared" si="1132"/>
        <v>32.680805508493265</v>
      </c>
      <c r="CY163" s="515">
        <f t="shared" si="1133"/>
        <v>42.505054794737575</v>
      </c>
      <c r="CZ163" s="515">
        <f t="shared" si="1134"/>
        <v>52.327162365130938</v>
      </c>
      <c r="DA163" s="515">
        <f t="shared" si="1135"/>
        <v>62.147128686573843</v>
      </c>
      <c r="DB163" s="515">
        <f t="shared" si="1136"/>
        <v>78.473403412984055</v>
      </c>
      <c r="DC163" s="515">
        <f t="shared" si="1137"/>
        <v>97.728006635349857</v>
      </c>
      <c r="DD163" s="515">
        <f t="shared" si="1138"/>
        <v>116.97841229638313</v>
      </c>
      <c r="DE163" s="515">
        <f t="shared" si="1139"/>
        <v>136.22462131116487</v>
      </c>
      <c r="DF163" s="515">
        <f t="shared" si="1140"/>
        <v>155.46663459457653</v>
      </c>
      <c r="DG163" s="515">
        <f t="shared" si="1141"/>
        <v>181.80114338364359</v>
      </c>
      <c r="DH163" s="515">
        <f t="shared" si="1142"/>
        <v>195.20928617351208</v>
      </c>
      <c r="DI163" s="515">
        <f t="shared" si="1143"/>
        <v>208.60998981388468</v>
      </c>
      <c r="DJ163" s="515">
        <f t="shared" si="1144"/>
        <v>222.00325843217453</v>
      </c>
      <c r="DK163" s="516">
        <f t="shared" si="1145"/>
        <v>235.38909615350485</v>
      </c>
      <c r="DL163" s="515">
        <f t="shared" si="1146"/>
        <v>0</v>
      </c>
      <c r="DM163" s="515">
        <f t="shared" si="1147"/>
        <v>1.5006206249999998</v>
      </c>
      <c r="DN163" s="515">
        <f t="shared" si="1148"/>
        <v>4.5015049987512459</v>
      </c>
      <c r="DO163" s="515">
        <f t="shared" si="1149"/>
        <v>7.5016757048769742</v>
      </c>
      <c r="DP163" s="515">
        <f t="shared" si="1150"/>
        <v>10.501132913100978</v>
      </c>
      <c r="DQ163" s="515">
        <f t="shared" si="1151"/>
        <v>20.286301985327533</v>
      </c>
      <c r="DR163" s="515">
        <f t="shared" si="1152"/>
        <v>30.950137544423111</v>
      </c>
      <c r="DS163" s="515">
        <f t="shared" si="1153"/>
        <v>41.612282327303532</v>
      </c>
      <c r="DT163" s="515">
        <f t="shared" si="1154"/>
        <v>52.272736602045342</v>
      </c>
      <c r="DU163" s="515">
        <f t="shared" si="1155"/>
        <v>62.931500636682578</v>
      </c>
      <c r="DV163" s="515">
        <f t="shared" si="1156"/>
        <v>77.728549878473416</v>
      </c>
      <c r="DW163" s="515">
        <f t="shared" si="1157"/>
        <v>94.185537192718883</v>
      </c>
      <c r="DX163" s="515">
        <f t="shared" si="1158"/>
        <v>110.64024135204045</v>
      </c>
      <c r="DY163" s="515">
        <f t="shared" si="1159"/>
        <v>127.09266267319087</v>
      </c>
      <c r="DZ163" s="515">
        <f t="shared" si="1160"/>
        <v>143.54280147287901</v>
      </c>
      <c r="EA163" s="515">
        <f t="shared" si="1161"/>
        <v>163.85741408633456</v>
      </c>
      <c r="EB163" s="515">
        <f t="shared" si="1162"/>
        <v>175.70332832165343</v>
      </c>
      <c r="EC163" s="515">
        <f t="shared" si="1163"/>
        <v>187.54525174308858</v>
      </c>
      <c r="ED163" s="515">
        <f t="shared" si="1164"/>
        <v>199.38318569512009</v>
      </c>
      <c r="EE163" s="516">
        <f t="shared" si="1165"/>
        <v>211.21713152177506</v>
      </c>
      <c r="EF163" s="276">
        <f t="shared" si="1166"/>
        <v>0</v>
      </c>
      <c r="EG163" s="276">
        <f t="shared" si="1167"/>
        <v>4.6497863595324612E-4</v>
      </c>
      <c r="EH163" s="276">
        <f t="shared" si="1168"/>
        <v>1.3948161131786853E-3</v>
      </c>
      <c r="EI163" s="276">
        <f t="shared" si="1169"/>
        <v>2.3244140319052986E-3</v>
      </c>
      <c r="EJ163" s="276">
        <f t="shared" si="1170"/>
        <v>3.253772453851693E-3</v>
      </c>
      <c r="EK163" s="276">
        <f t="shared" si="1171"/>
        <v>4.9823309024519397E-3</v>
      </c>
      <c r="EL163" s="276">
        <f t="shared" si="1172"/>
        <v>7.1245137556934174E-3</v>
      </c>
      <c r="EM163" s="276">
        <f t="shared" si="1173"/>
        <v>9.2662296066389725E-3</v>
      </c>
      <c r="EN163" s="276">
        <f t="shared" si="1174"/>
        <v>1.1407478557096505E-2</v>
      </c>
      <c r="EO163" s="276">
        <f t="shared" si="1175"/>
        <v>1.3548260708851725E-2</v>
      </c>
      <c r="EP163" s="276">
        <f t="shared" si="1176"/>
        <v>1.710743763419741E-2</v>
      </c>
      <c r="EQ163" s="276">
        <f t="shared" si="1177"/>
        <v>2.1304998966720654E-2</v>
      </c>
      <c r="ER163" s="276">
        <f t="shared" si="1178"/>
        <v>2.550164521826628E-2</v>
      </c>
      <c r="ES163" s="276">
        <f t="shared" si="1179"/>
        <v>2.9697376588324699E-2</v>
      </c>
      <c r="ET163" s="276">
        <f t="shared" si="1180"/>
        <v>3.3892193276342811E-2</v>
      </c>
      <c r="EU163" s="276">
        <f t="shared" si="1181"/>
        <v>0.10086750308025312</v>
      </c>
      <c r="EV163" s="276">
        <f t="shared" si="1182"/>
        <v>0.10830665257615894</v>
      </c>
      <c r="EW163" s="276">
        <f t="shared" si="1183"/>
        <v>0.11574167465888834</v>
      </c>
      <c r="EX163" s="276">
        <f t="shared" si="1184"/>
        <v>0.12317257161842611</v>
      </c>
      <c r="EY163" s="277">
        <f t="shared" si="1185"/>
        <v>0.13059934574348658</v>
      </c>
      <c r="EZ163" s="276">
        <f t="shared" si="1186"/>
        <v>0</v>
      </c>
      <c r="FA163" s="276">
        <f t="shared" si="1187"/>
        <v>3.5687624875336394E-4</v>
      </c>
      <c r="FB163" s="276">
        <f t="shared" si="1188"/>
        <v>1.070543874271261E-3</v>
      </c>
      <c r="FC163" s="276">
        <f t="shared" si="1189"/>
        <v>1.7840417759956765E-3</v>
      </c>
      <c r="FD163" s="276">
        <f t="shared" si="1190"/>
        <v>2.4973699942901707E-3</v>
      </c>
      <c r="FE163" s="276">
        <f t="shared" si="1191"/>
        <v>3.216440904421994E-3</v>
      </c>
      <c r="FF163" s="276">
        <f t="shared" si="1192"/>
        <v>4.9072171195800179E-3</v>
      </c>
      <c r="FG163" s="276">
        <f t="shared" si="1193"/>
        <v>6.5977252581914843E-3</v>
      </c>
      <c r="FH163" s="276">
        <f t="shared" si="1194"/>
        <v>8.2879653627605607E-3</v>
      </c>
      <c r="FI163" s="276">
        <f t="shared" si="1195"/>
        <v>9.9779374757846713E-3</v>
      </c>
      <c r="FJ163" s="276">
        <f t="shared" si="1196"/>
        <v>1.0783645754525192E-2</v>
      </c>
      <c r="FK163" s="276">
        <f t="shared" si="1197"/>
        <v>1.3066800678436703E-2</v>
      </c>
      <c r="FL163" s="276">
        <f t="shared" si="1198"/>
        <v>1.534963884957281E-2</v>
      </c>
      <c r="FM163" s="276">
        <f t="shared" si="1199"/>
        <v>1.7632160311878111E-2</v>
      </c>
      <c r="FN163" s="276">
        <f t="shared" si="1200"/>
        <v>1.9914365109291104E-2</v>
      </c>
      <c r="FO163" s="276">
        <f t="shared" si="1201"/>
        <v>5.5202530602087067E-2</v>
      </c>
      <c r="FP163" s="276">
        <f t="shared" si="1202"/>
        <v>5.9193344485799063E-2</v>
      </c>
      <c r="FQ163" s="276">
        <f t="shared" si="1203"/>
        <v>6.3182813889453363E-2</v>
      </c>
      <c r="FR163" s="276">
        <f t="shared" si="1204"/>
        <v>6.7170939265996848E-2</v>
      </c>
      <c r="FS163" s="277">
        <f t="shared" si="1205"/>
        <v>7.1157721068223781E-2</v>
      </c>
      <c r="FT163" s="74">
        <f>SUM($EF163:EF163)</f>
        <v>0</v>
      </c>
      <c r="FU163" s="276">
        <f>SUM($EF163:EG163)</f>
        <v>4.6497863595324612E-4</v>
      </c>
      <c r="FV163" s="276">
        <f>SUM($EF163:EH163)</f>
        <v>1.8597947491319315E-3</v>
      </c>
      <c r="FW163" s="276">
        <f>SUM($EF163:EI163)</f>
        <v>4.1842087810372297E-3</v>
      </c>
      <c r="FX163" s="276">
        <f>SUM($EF163:EJ163)</f>
        <v>7.4379812348889223E-3</v>
      </c>
      <c r="FY163" s="276">
        <f>SUM($EF163:EK163)</f>
        <v>1.2420312137340862E-2</v>
      </c>
      <c r="FZ163" s="276">
        <f>SUM($EF163:EL163)</f>
        <v>1.954482589303428E-2</v>
      </c>
      <c r="GA163" s="276">
        <f>SUM($EF163:EM163)</f>
        <v>2.8811055499673253E-2</v>
      </c>
      <c r="GB163" s="276">
        <f>SUM($EF163:EN163)</f>
        <v>4.0218534056769756E-2</v>
      </c>
      <c r="GC163" s="276">
        <f>SUM($EF163:EO163)</f>
        <v>5.3766794765621483E-2</v>
      </c>
      <c r="GD163" s="276">
        <f>SUM($EF163:EP163)</f>
        <v>7.0874232399818896E-2</v>
      </c>
      <c r="GE163" s="276">
        <f>SUM($EF163:EQ163)</f>
        <v>9.2179231366539549E-2</v>
      </c>
      <c r="GF163" s="276">
        <f>SUM($EF163:ER163)</f>
        <v>0.11768087658480583</v>
      </c>
      <c r="GG163" s="276">
        <f>SUM($EF163:ES163)</f>
        <v>0.14737825317313052</v>
      </c>
      <c r="GH163" s="276">
        <f>SUM($EF163:ET163)</f>
        <v>0.18127044644947332</v>
      </c>
      <c r="GI163" s="276">
        <f>SUM($EF163:EU163)</f>
        <v>0.28213794952972643</v>
      </c>
      <c r="GJ163" s="276">
        <f>SUM($EF163:EV163)</f>
        <v>0.39044460210588539</v>
      </c>
      <c r="GK163" s="276">
        <f>SUM($EF163:EW163)</f>
        <v>0.50618627676477368</v>
      </c>
      <c r="GL163" s="276">
        <f>SUM($EF163:EX163)</f>
        <v>0.62935884838319978</v>
      </c>
      <c r="GM163" s="276">
        <f>SUM($EF163:EY163)</f>
        <v>0.75995819412668641</v>
      </c>
      <c r="GN163" s="74">
        <f>SUM($EZ163:EZ163)</f>
        <v>0</v>
      </c>
      <c r="GO163" s="276">
        <f>SUM($EZ163:FA163)</f>
        <v>3.5687624875336394E-4</v>
      </c>
      <c r="GP163" s="276">
        <f>SUM($EZ163:FB163)</f>
        <v>1.427420123024625E-3</v>
      </c>
      <c r="GQ163" s="276">
        <f>SUM($EZ163:FC163)</f>
        <v>3.2114618990203014E-3</v>
      </c>
      <c r="GR163" s="276">
        <f>SUM($EZ163:FD163)</f>
        <v>5.7088318933104718E-3</v>
      </c>
      <c r="GS163" s="276">
        <f>SUM($EZ163:FE163)</f>
        <v>8.9252727977324649E-3</v>
      </c>
      <c r="GT163" s="276">
        <f>SUM($EZ163:FF163)</f>
        <v>1.3832489917312483E-2</v>
      </c>
      <c r="GU163" s="276">
        <f>SUM($EZ163:FG163)</f>
        <v>2.0430215175503967E-2</v>
      </c>
      <c r="GV163" s="276">
        <f>SUM($EZ163:FH163)</f>
        <v>2.8718180538264526E-2</v>
      </c>
      <c r="GW163" s="276">
        <f>SUM($EZ163:FI163)</f>
        <v>3.8696118014049194E-2</v>
      </c>
      <c r="GX163" s="276">
        <f>SUM($EZ163:FJ163)</f>
        <v>4.9479763768574388E-2</v>
      </c>
      <c r="GY163" s="276">
        <f>SUM($EZ163:FK163)</f>
        <v>6.2546564447011094E-2</v>
      </c>
      <c r="GZ163" s="276">
        <f>SUM($EZ163:FL163)</f>
        <v>7.7896203296583907E-2</v>
      </c>
      <c r="HA163" s="276">
        <f>SUM($EZ163:FM163)</f>
        <v>9.5528363608462022E-2</v>
      </c>
      <c r="HB163" s="276">
        <f>SUM($EZ163:FN163)</f>
        <v>0.11544272871775313</v>
      </c>
      <c r="HC163" s="276">
        <f>SUM($EZ163:FO163)</f>
        <v>0.1706452593198402</v>
      </c>
      <c r="HD163" s="276">
        <f>SUM($EZ163:FP163)</f>
        <v>0.22983860380563925</v>
      </c>
      <c r="HE163" s="276">
        <f>SUM($EZ163:FQ163)</f>
        <v>0.2930214176950926</v>
      </c>
      <c r="HF163" s="276">
        <f>SUM($EZ163:FR163)</f>
        <v>0.36019235696108942</v>
      </c>
      <c r="HG163" s="277">
        <f>SUM($EZ163:FS163)</f>
        <v>0.43135007802931319</v>
      </c>
      <c r="HH163" s="74">
        <f t="shared" si="1247"/>
        <v>0</v>
      </c>
      <c r="HI163" s="276">
        <f t="shared" si="1206"/>
        <v>3.6091298713640474</v>
      </c>
      <c r="HJ163" s="276">
        <f t="shared" si="1207"/>
        <v>7.2173299052508693</v>
      </c>
      <c r="HK163" s="276">
        <f t="shared" si="1208"/>
        <v>10.824600341218964</v>
      </c>
      <c r="HL163" s="276">
        <f t="shared" si="1209"/>
        <v>14.430941418765114</v>
      </c>
      <c r="HM163" s="276">
        <f t="shared" si="1210"/>
        <v>27.765118608493268</v>
      </c>
      <c r="HN163" s="276">
        <f t="shared" si="1211"/>
        <v>37.589367894737578</v>
      </c>
      <c r="HO163" s="276">
        <f t="shared" si="1212"/>
        <v>47.411475465130941</v>
      </c>
      <c r="HP163" s="276">
        <f t="shared" si="1213"/>
        <v>57.231441786573846</v>
      </c>
      <c r="HQ163" s="276">
        <f t="shared" si="1214"/>
        <v>67.049267325865003</v>
      </c>
      <c r="HR163" s="276">
        <f t="shared" si="1215"/>
        <v>88.092151305349859</v>
      </c>
      <c r="HS163" s="276">
        <f t="shared" si="1216"/>
        <v>107.34255696638313</v>
      </c>
      <c r="HT163" s="276">
        <f t="shared" si="1217"/>
        <v>126.58876598116485</v>
      </c>
      <c r="HU163" s="276">
        <f t="shared" si="1218"/>
        <v>145.83077926457653</v>
      </c>
      <c r="HV163" s="276">
        <f t="shared" si="1219"/>
        <v>165.0685977313002</v>
      </c>
      <c r="HW163" s="276">
        <f t="shared" si="1220"/>
        <v>188.45478102703771</v>
      </c>
      <c r="HX163" s="276">
        <f t="shared" si="1221"/>
        <v>201.85548466741031</v>
      </c>
      <c r="HY163" s="276">
        <f t="shared" si="1222"/>
        <v>215.24875328570016</v>
      </c>
      <c r="HZ163" s="276">
        <f t="shared" si="1223"/>
        <v>228.63459100703048</v>
      </c>
      <c r="IA163" s="277">
        <f t="shared" si="1224"/>
        <v>242.01300195423573</v>
      </c>
      <c r="IB163" s="276">
        <f t="shared" si="1225"/>
        <v>0</v>
      </c>
      <c r="IC163" s="276">
        <f t="shared" si="1226"/>
        <v>3.0008843737512461</v>
      </c>
      <c r="ID163" s="276">
        <f t="shared" si="1227"/>
        <v>6.0010550798769744</v>
      </c>
      <c r="IE163" s="276">
        <f t="shared" si="1228"/>
        <v>9.0005122881009783</v>
      </c>
      <c r="IF163" s="276">
        <f t="shared" si="1229"/>
        <v>11.999256168106688</v>
      </c>
      <c r="IG163" s="276">
        <f t="shared" si="1230"/>
        <v>25.616611544423112</v>
      </c>
      <c r="IH163" s="276">
        <f t="shared" si="1231"/>
        <v>36.278756327303533</v>
      </c>
      <c r="II163" s="276">
        <f t="shared" si="1232"/>
        <v>46.939210602045343</v>
      </c>
      <c r="IJ163" s="276">
        <f t="shared" si="1233"/>
        <v>57.597974636682579</v>
      </c>
      <c r="IK163" s="276">
        <f t="shared" si="1234"/>
        <v>68.255048699206796</v>
      </c>
      <c r="IL163" s="276">
        <f t="shared" si="1235"/>
        <v>85.951651712718885</v>
      </c>
      <c r="IM163" s="276">
        <f t="shared" si="1236"/>
        <v>102.40635587204045</v>
      </c>
      <c r="IN163" s="276">
        <f t="shared" si="1237"/>
        <v>118.85877719319087</v>
      </c>
      <c r="IO163" s="276">
        <f t="shared" si="1238"/>
        <v>135.30891599287901</v>
      </c>
      <c r="IP163" s="276">
        <f t="shared" si="1239"/>
        <v>151.75677258776972</v>
      </c>
      <c r="IQ163" s="276">
        <f t="shared" si="1240"/>
        <v>169.75276993869295</v>
      </c>
      <c r="IR163" s="276">
        <f t="shared" si="1241"/>
        <v>181.5946933601281</v>
      </c>
      <c r="IS163" s="276">
        <f t="shared" si="1242"/>
        <v>193.43262731215961</v>
      </c>
      <c r="IT163" s="276">
        <f t="shared" si="1243"/>
        <v>205.26657313881458</v>
      </c>
      <c r="IU163" s="277">
        <f t="shared" si="1244"/>
        <v>217.09653218366731</v>
      </c>
      <c r="IV163" s="74">
        <f t="shared" si="1068"/>
        <v>3.1388878310490864</v>
      </c>
      <c r="IW163" s="275">
        <f t="shared" si="1069"/>
        <v>18.587697769085615</v>
      </c>
      <c r="IX163" s="275">
        <f t="shared" si="1070"/>
        <v>49.82710912022484</v>
      </c>
      <c r="IY163" s="275">
        <f t="shared" si="1071"/>
        <v>83.778524197596312</v>
      </c>
      <c r="IZ163" s="275">
        <f t="shared" si="1072"/>
        <v>23.85123157345318</v>
      </c>
      <c r="JA163" s="275">
        <f t="shared" si="1073"/>
        <v>38.833054729488964</v>
      </c>
      <c r="JB163" s="74">
        <f t="shared" si="1074"/>
        <v>2.7590976033316141</v>
      </c>
      <c r="JC163" s="275">
        <f t="shared" si="1075"/>
        <v>19.190670675035442</v>
      </c>
      <c r="JD163" s="275">
        <f t="shared" si="1076"/>
        <v>50.116188738989756</v>
      </c>
      <c r="JE163" s="275">
        <f t="shared" si="1077"/>
        <v>81.63469575933469</v>
      </c>
      <c r="JF163" s="275">
        <f t="shared" si="1078"/>
        <v>24.021985672452271</v>
      </c>
      <c r="JG163" s="275">
        <f t="shared" si="1079"/>
        <v>38.425163194172875</v>
      </c>
      <c r="JH163" s="524">
        <f t="shared" si="1443"/>
        <v>826.16525823939901</v>
      </c>
      <c r="JI163" s="525">
        <f t="shared" si="1444"/>
        <v>1868.8886883222799</v>
      </c>
      <c r="JJ163" s="524">
        <f t="shared" si="1445"/>
        <v>785.18996454245507</v>
      </c>
      <c r="JK163" s="525">
        <f t="shared" si="1446"/>
        <v>1722.7383222357712</v>
      </c>
      <c r="JL163" s="524">
        <f t="shared" si="1447"/>
        <v>1611.3552227818541</v>
      </c>
      <c r="JM163" s="525">
        <f t="shared" si="1448"/>
        <v>3591.6270105580511</v>
      </c>
      <c r="JN163" s="7">
        <f t="shared" si="1245"/>
        <v>0.29671317516722645</v>
      </c>
      <c r="JO163" s="7">
        <f t="shared" si="1246"/>
        <v>1.1913082721559995</v>
      </c>
    </row>
    <row r="164" spans="1:275" s="3" customFormat="1" ht="13.5" customHeight="1" x14ac:dyDescent="0.2">
      <c r="A164" s="3" t="str">
        <f>'2021 estimates'!B164</f>
        <v>Romania</v>
      </c>
      <c r="B164" s="3" t="str">
        <f>VLOOKUP(A164,'2021 estimates'!$B$4:$C$218,2)</f>
        <v>EUR</v>
      </c>
      <c r="C164" s="371" t="str">
        <f>VLOOKUP(A164,'2021 estimates'!$B$4:$F$218,4,FALSE)</f>
        <v>Europe &amp; Central Asia</v>
      </c>
      <c r="D164" s="695">
        <f>'2021 estimates'!Q164</f>
        <v>5.6946702691401896</v>
      </c>
      <c r="E164" s="4">
        <f>'2021 estimates'!R164</f>
        <v>2.4147997575842663</v>
      </c>
      <c r="F164" s="47">
        <f>1000*'2021 estimates'!G164/5</f>
        <v>97692.800000000003</v>
      </c>
      <c r="G164" s="47">
        <f t="shared" si="1086"/>
        <v>97692.800000000003</v>
      </c>
      <c r="H164" s="47">
        <f>1000*'2021 estimates'!H164/5</f>
        <v>96931</v>
      </c>
      <c r="I164" s="47">
        <f>1000*'2021 estimates'!I164/5</f>
        <v>109811.4</v>
      </c>
      <c r="J164" s="47">
        <f>1000*'2021 estimates'!J164/5</f>
        <v>103294.80000000002</v>
      </c>
      <c r="K164" s="47">
        <f>1000*'2021 estimates'!K164/5</f>
        <v>92523.199999999997</v>
      </c>
      <c r="L164" s="73">
        <f t="shared" si="1087"/>
        <v>92523.199999999997</v>
      </c>
      <c r="M164" s="47">
        <f>1000*'2021 estimates'!L164/5</f>
        <v>91664.4</v>
      </c>
      <c r="N164" s="47">
        <f>1000*'2021 estimates'!M164/5</f>
        <v>103948.6</v>
      </c>
      <c r="O164" s="47">
        <f>1000*'2021 estimates'!N164/5</f>
        <v>97773.4</v>
      </c>
      <c r="P164" s="22">
        <v>0</v>
      </c>
      <c r="Q164" s="124">
        <f>IF('2021 estimates'!AD164&lt;&gt;"",'2021 estimates'!AD164*5/4,IF('2021 estimates'!AL164&lt;&gt;"",'2021 estimates'!AL164*15/14,'2021 estimates'!AN164*15/14))/100000</f>
        <v>1.0607142857142857E-4</v>
      </c>
      <c r="R164" s="124">
        <f>IF('2021 estimates'!AE164&lt;&gt;"",'2021 estimates'!AE164,IF('2021 estimates'!AL164&lt;&gt;"",'2021 estimates'!AL164*15/14,'2021 estimates'!AN164*15/14))/100000</f>
        <v>1.0607142857142857E-4</v>
      </c>
      <c r="S164" s="124">
        <f>IF('2021 estimates'!AF164&lt;&gt;"",'2021 estimates'!AF164,IF('2021 estimates'!AL164&lt;&gt;"",'2021 estimates'!AL164*15/14,'2021 estimates'!AN164*15/14))/100000</f>
        <v>1.0607142857142857E-4</v>
      </c>
      <c r="T164" s="124">
        <f>IF('2021 estimates'!AG164&lt;&gt;"",'2021 estimates'!AG164,'2021 estimates'!$AP164)/100000</f>
        <v>7.5093914799713202E-5</v>
      </c>
      <c r="U164" s="22">
        <v>0</v>
      </c>
      <c r="V164" s="124">
        <f>IF('2021 estimates'!AH164&lt;&gt;"",'2021 estimates'!AH164*5/4,IF('2021 estimates'!AM164&lt;&gt;"",'2021 estimates'!AM164*15/14,'2021 estimates'!AN164*15/14))/100000</f>
        <v>1.1057142857142859E-4</v>
      </c>
      <c r="W164" s="124">
        <f>IF('2021 estimates'!AI164&lt;&gt;"",'2021 estimates'!AI164,IF('2021 estimates'!AM164&lt;&gt;"",'2021 estimates'!AM164*15/14,'2021 estimates'!AN164*15/14))/100000</f>
        <v>1.1057142857142859E-4</v>
      </c>
      <c r="X164" s="124">
        <f>IF('2021 estimates'!AJ164&lt;&gt;"",'2021 estimates'!AJ164,IF('2021 estimates'!AM164&lt;&gt;"",'2021 estimates'!AM164*15/14,'2021 estimates'!AN164*15/14))/100000</f>
        <v>1.1057142857142859E-4</v>
      </c>
      <c r="Y164" s="124">
        <f>IF('2021 estimates'!AK164&lt;&gt;"",'2021 estimates'!AK164,'2021 estimates'!$AQ164)/100000</f>
        <v>7.8279717245761645E-5</v>
      </c>
      <c r="Z164" s="81">
        <f>VLOOKUP($A164,'Mortality-WHO Global Health Obs'!$B$3:$Q$218,7,FALSE)</f>
        <v>8.8299999999999993E-3</v>
      </c>
      <c r="AA164" s="82">
        <f>VLOOKUP($A164,'Mortality-WHO Global Health Obs'!$B$3:$Q$218,9,FALSE)</f>
        <v>4.0000000000000002E-4</v>
      </c>
      <c r="AB164" s="82">
        <f>VLOOKUP($A164,'Mortality-WHO Global Health Obs'!$B$3:$Q$218,11,FALSE)</f>
        <v>1.9000000000000001E-4</v>
      </c>
      <c r="AC164" s="82">
        <f>VLOOKUP($A164,'Mortality-WHO Global Health Obs'!$B$3:$Q$218,13,FALSE)</f>
        <v>2.7E-4</v>
      </c>
      <c r="AD164" s="82">
        <f>VLOOKUP($A164,'Mortality-WHO Global Health Obs'!$B$3:$Q$218,15,FALSE)</f>
        <v>5.4000000000000001E-4</v>
      </c>
      <c r="AE164" s="81">
        <f>VLOOKUP($A164,'Mortality-WHO Global Health Obs'!$B$3:$Q$218,8,FALSE)</f>
        <v>6.3800000000000003E-3</v>
      </c>
      <c r="AF164" s="82">
        <f>VLOOKUP($A164,'Mortality-WHO Global Health Obs'!$B$3:$Q$218,10,FALSE)</f>
        <v>3.3E-4</v>
      </c>
      <c r="AG164" s="82">
        <f>VLOOKUP($A164,'Mortality-WHO Global Health Obs'!$B$3:$Q$218,12,FALSE)</f>
        <v>1.6000000000000001E-4</v>
      </c>
      <c r="AH164" s="82">
        <f>VLOOKUP($A164,'Mortality-WHO Global Health Obs'!$B$3:$Q$218,14,FALSE)</f>
        <v>1.9000000000000001E-4</v>
      </c>
      <c r="AI164" s="82">
        <f>VLOOKUP($A164,'Mortality-WHO Global Health Obs'!$B$3:$Q$218,16,FALSE)</f>
        <v>2.5999999999999998E-4</v>
      </c>
      <c r="AJ164" s="81">
        <f t="shared" si="849"/>
        <v>2.1322681859469072E-2</v>
      </c>
      <c r="AK164" s="82">
        <f t="shared" si="849"/>
        <v>9.659199030337066E-4</v>
      </c>
      <c r="AL164" s="82">
        <f t="shared" si="849"/>
        <v>4.5881195394101065E-4</v>
      </c>
      <c r="AM164" s="82">
        <f t="shared" si="849"/>
        <v>6.5199593454775195E-4</v>
      </c>
      <c r="AN164" s="82">
        <f t="shared" si="849"/>
        <v>1.3039918690955039E-3</v>
      </c>
      <c r="AO164" s="81">
        <f t="shared" si="848"/>
        <v>1.540642245338762E-2</v>
      </c>
      <c r="AP164" s="82">
        <f t="shared" si="848"/>
        <v>7.9688392000280784E-4</v>
      </c>
      <c r="AQ164" s="82">
        <f t="shared" si="848"/>
        <v>3.8636796121348265E-4</v>
      </c>
      <c r="AR164" s="82">
        <f t="shared" si="848"/>
        <v>4.5881195394101065E-4</v>
      </c>
      <c r="AS164" s="82">
        <f t="shared" si="848"/>
        <v>6.2784793697190919E-4</v>
      </c>
      <c r="AT164" s="272">
        <f t="shared" si="1065"/>
        <v>0</v>
      </c>
      <c r="AU164" s="266">
        <f t="shared" si="1057"/>
        <v>10.362414857142857</v>
      </c>
      <c r="AV164" s="266">
        <f t="shared" si="1058"/>
        <v>10.281609642857143</v>
      </c>
      <c r="AW164" s="266">
        <f t="shared" si="1059"/>
        <v>11.64785207142857</v>
      </c>
      <c r="AX164" s="266">
        <f t="shared" si="1060"/>
        <v>7.7568109104534164</v>
      </c>
      <c r="AY164" s="272">
        <f t="shared" si="1066"/>
        <v>0</v>
      </c>
      <c r="AZ164" s="266">
        <f t="shared" si="1061"/>
        <v>10.2304224</v>
      </c>
      <c r="BA164" s="266">
        <f t="shared" si="1062"/>
        <v>10.135463657142857</v>
      </c>
      <c r="BB164" s="266">
        <f t="shared" si="1063"/>
        <v>11.493745200000003</v>
      </c>
      <c r="BC164" s="266">
        <f t="shared" si="1064"/>
        <v>7.6536741061567515</v>
      </c>
      <c r="BD164" s="74">
        <f t="shared" si="1067"/>
        <v>0</v>
      </c>
      <c r="BE164" s="515">
        <f t="shared" si="1088"/>
        <v>0</v>
      </c>
      <c r="BF164" s="515">
        <f t="shared" si="1089"/>
        <v>10.357412642024348</v>
      </c>
      <c r="BG164" s="515">
        <f t="shared" si="1090"/>
        <v>20.704825683218036</v>
      </c>
      <c r="BH164" s="515">
        <f t="shared" si="1091"/>
        <v>31.042248777731206</v>
      </c>
      <c r="BI164" s="515">
        <f t="shared" si="1092"/>
        <v>41.047094295688112</v>
      </c>
      <c r="BJ164" s="515">
        <f t="shared" si="1093"/>
        <v>51.307517239030062</v>
      </c>
      <c r="BK164" s="515">
        <f t="shared" si="1094"/>
        <v>61.563233657460628</v>
      </c>
      <c r="BL164" s="515">
        <f t="shared" si="1095"/>
        <v>71.814245709894394</v>
      </c>
      <c r="BM164" s="515">
        <f t="shared" si="1096"/>
        <v>82.060555554255643</v>
      </c>
      <c r="BN164" s="515">
        <f t="shared" si="1097"/>
        <v>104.5674758316548</v>
      </c>
      <c r="BO164" s="515">
        <f t="shared" si="1098"/>
        <v>116.1433766163789</v>
      </c>
      <c r="BP164" s="515">
        <f t="shared" si="1099"/>
        <v>127.71173242076817</v>
      </c>
      <c r="BQ164" s="515">
        <f t="shared" si="1100"/>
        <v>139.27254816251579</v>
      </c>
      <c r="BR164" s="515">
        <f t="shared" si="1101"/>
        <v>150.82582875610962</v>
      </c>
      <c r="BS164" s="515">
        <f t="shared" si="1102"/>
        <v>152.73587068505103</v>
      </c>
      <c r="BT164" s="515">
        <f t="shared" si="1103"/>
        <v>160.28859094802525</v>
      </c>
      <c r="BU164" s="515">
        <f t="shared" si="1104"/>
        <v>167.83146894369989</v>
      </c>
      <c r="BV164" s="515">
        <f t="shared" si="1105"/>
        <v>175.36451749794728</v>
      </c>
      <c r="BW164" s="516">
        <f t="shared" si="1106"/>
        <v>182.88774941992577</v>
      </c>
      <c r="BX164" s="515">
        <v>0</v>
      </c>
      <c r="BY164" s="515">
        <f t="shared" si="1107"/>
        <v>0</v>
      </c>
      <c r="BZ164" s="515">
        <f t="shared" si="1108"/>
        <v>10.226347794156863</v>
      </c>
      <c r="CA164" s="515">
        <f t="shared" si="1109"/>
        <v>20.444549622321937</v>
      </c>
      <c r="CB164" s="515">
        <f t="shared" si="1110"/>
        <v>30.654611973298778</v>
      </c>
      <c r="CC164" s="515">
        <f t="shared" si="1111"/>
        <v>40.47731106528795</v>
      </c>
      <c r="CD164" s="515">
        <f t="shared" si="1112"/>
        <v>50.59518097611334</v>
      </c>
      <c r="CE164" s="515">
        <f t="shared" si="1113"/>
        <v>60.709142421271039</v>
      </c>
      <c r="CF164" s="515">
        <f t="shared" si="1114"/>
        <v>70.819196910575272</v>
      </c>
      <c r="CG164" s="515">
        <f t="shared" si="1115"/>
        <v>80.925345953257008</v>
      </c>
      <c r="CH164" s="515">
        <f t="shared" si="1116"/>
        <v>103.22645052875384</v>
      </c>
      <c r="CI164" s="515">
        <f t="shared" si="1117"/>
        <v>114.67020893358817</v>
      </c>
      <c r="CJ164" s="515">
        <f t="shared" si="1118"/>
        <v>126.10871800958785</v>
      </c>
      <c r="CK164" s="515">
        <f t="shared" si="1119"/>
        <v>137.54198016465526</v>
      </c>
      <c r="CL164" s="515">
        <f t="shared" si="1120"/>
        <v>148.96999780558826</v>
      </c>
      <c r="CM164" s="515">
        <f t="shared" si="1121"/>
        <v>150.86443477539379</v>
      </c>
      <c r="CN164" s="515">
        <f t="shared" si="1122"/>
        <v>158.42101676839636</v>
      </c>
      <c r="CO164" s="515">
        <f t="shared" si="1123"/>
        <v>165.97285586604841</v>
      </c>
      <c r="CP164" s="515">
        <f t="shared" si="1124"/>
        <v>173.51995504523236</v>
      </c>
      <c r="CQ164" s="516">
        <f t="shared" si="1125"/>
        <v>181.06231728096225</v>
      </c>
      <c r="CR164" s="515">
        <f t="shared" si="1126"/>
        <v>0</v>
      </c>
      <c r="CS164" s="515">
        <f t="shared" si="1127"/>
        <v>5.1812074285714287</v>
      </c>
      <c r="CT164" s="515">
        <f t="shared" si="1128"/>
        <v>15.538620070595776</v>
      </c>
      <c r="CU164" s="515">
        <f t="shared" si="1129"/>
        <v>25.886033111789466</v>
      </c>
      <c r="CV164" s="515">
        <f t="shared" si="1130"/>
        <v>36.223456206302636</v>
      </c>
      <c r="CW164" s="515">
        <f t="shared" si="1131"/>
        <v>46.187899117116686</v>
      </c>
      <c r="CX164" s="515">
        <f t="shared" si="1132"/>
        <v>56.448322060458636</v>
      </c>
      <c r="CY164" s="515">
        <f t="shared" si="1133"/>
        <v>66.704038478889203</v>
      </c>
      <c r="CZ164" s="515">
        <f t="shared" si="1134"/>
        <v>76.955050531322968</v>
      </c>
      <c r="DA164" s="515">
        <f t="shared" si="1135"/>
        <v>87.201360375684217</v>
      </c>
      <c r="DB164" s="515">
        <f t="shared" si="1136"/>
        <v>110.39140186736908</v>
      </c>
      <c r="DC164" s="515">
        <f t="shared" si="1137"/>
        <v>121.96730265209318</v>
      </c>
      <c r="DD164" s="515">
        <f t="shared" si="1138"/>
        <v>133.53565845648245</v>
      </c>
      <c r="DE164" s="515">
        <f t="shared" si="1139"/>
        <v>145.09647419823008</v>
      </c>
      <c r="DF164" s="515">
        <f t="shared" si="1140"/>
        <v>156.64975479182391</v>
      </c>
      <c r="DG164" s="515">
        <f t="shared" si="1141"/>
        <v>156.61427614027772</v>
      </c>
      <c r="DH164" s="515">
        <f t="shared" si="1142"/>
        <v>164.16699640325194</v>
      </c>
      <c r="DI164" s="515">
        <f t="shared" si="1143"/>
        <v>171.70987439892659</v>
      </c>
      <c r="DJ164" s="515">
        <f t="shared" si="1144"/>
        <v>179.24292295317397</v>
      </c>
      <c r="DK164" s="516">
        <f t="shared" si="1145"/>
        <v>186.76615487515247</v>
      </c>
      <c r="DL164" s="515">
        <f t="shared" si="1146"/>
        <v>0</v>
      </c>
      <c r="DM164" s="515">
        <f t="shared" si="1147"/>
        <v>5.1152112000000001</v>
      </c>
      <c r="DN164" s="515">
        <f t="shared" si="1148"/>
        <v>15.341558994156863</v>
      </c>
      <c r="DO164" s="515">
        <f t="shared" si="1149"/>
        <v>25.559760822321937</v>
      </c>
      <c r="DP164" s="515">
        <f t="shared" si="1150"/>
        <v>35.769823173298775</v>
      </c>
      <c r="DQ164" s="515">
        <f t="shared" si="1151"/>
        <v>45.545042893859375</v>
      </c>
      <c r="DR164" s="515">
        <f t="shared" si="1152"/>
        <v>55.662912804684765</v>
      </c>
      <c r="DS164" s="515">
        <f t="shared" si="1153"/>
        <v>65.776874249842464</v>
      </c>
      <c r="DT164" s="515">
        <f t="shared" si="1154"/>
        <v>75.886928739146697</v>
      </c>
      <c r="DU164" s="515">
        <f t="shared" si="1155"/>
        <v>85.993077781828433</v>
      </c>
      <c r="DV164" s="515">
        <f t="shared" si="1156"/>
        <v>108.97332312875385</v>
      </c>
      <c r="DW164" s="515">
        <f t="shared" si="1157"/>
        <v>120.41708153358817</v>
      </c>
      <c r="DX164" s="515">
        <f t="shared" si="1158"/>
        <v>131.85559060958784</v>
      </c>
      <c r="DY164" s="515">
        <f t="shared" si="1159"/>
        <v>143.28885276465525</v>
      </c>
      <c r="DZ164" s="515">
        <f t="shared" si="1160"/>
        <v>154.71687040558825</v>
      </c>
      <c r="EA164" s="515">
        <f t="shared" si="1161"/>
        <v>154.69127182847217</v>
      </c>
      <c r="EB164" s="515">
        <f t="shared" si="1162"/>
        <v>162.24785382147473</v>
      </c>
      <c r="EC164" s="515">
        <f t="shared" si="1163"/>
        <v>169.79969291912678</v>
      </c>
      <c r="ED164" s="515">
        <f t="shared" si="1164"/>
        <v>177.34679209831074</v>
      </c>
      <c r="EE164" s="516">
        <f t="shared" si="1165"/>
        <v>184.88915433404063</v>
      </c>
      <c r="EF164" s="276">
        <f t="shared" si="1166"/>
        <v>0</v>
      </c>
      <c r="EG164" s="276">
        <f t="shared" si="1167"/>
        <v>5.0022151185091426E-3</v>
      </c>
      <c r="EH164" s="276">
        <f t="shared" si="1168"/>
        <v>1.5001815949170551E-2</v>
      </c>
      <c r="EI164" s="276">
        <f t="shared" si="1169"/>
        <v>2.4991762629685731E-2</v>
      </c>
      <c r="EJ164" s="276">
        <f t="shared" si="1170"/>
        <v>3.4972064480688236E-2</v>
      </c>
      <c r="EK164" s="276">
        <f t="shared" si="1171"/>
        <v>2.118669951518885E-2</v>
      </c>
      <c r="EL164" s="276">
        <f t="shared" si="1172"/>
        <v>2.5893224426575764E-2</v>
      </c>
      <c r="EM164" s="276">
        <f t="shared" si="1173"/>
        <v>3.0597590423377598E-2</v>
      </c>
      <c r="EN164" s="276">
        <f t="shared" si="1174"/>
        <v>3.5299798495902972E-2</v>
      </c>
      <c r="EO164" s="276">
        <f t="shared" si="1175"/>
        <v>3.999984963400624E-2</v>
      </c>
      <c r="EP164" s="276">
        <f t="shared" si="1176"/>
        <v>7.1951286704471443E-2</v>
      </c>
      <c r="EQ164" s="276">
        <f t="shared" si="1177"/>
        <v>7.9496267039306734E-2</v>
      </c>
      <c r="ER164" s="276">
        <f t="shared" si="1178"/>
        <v>8.7036329680969665E-2</v>
      </c>
      <c r="ES164" s="276">
        <f t="shared" si="1179"/>
        <v>9.457147783473116E-2</v>
      </c>
      <c r="ET164" s="276">
        <f t="shared" si="1180"/>
        <v>0.10210171470377299</v>
      </c>
      <c r="EU164" s="276">
        <f t="shared" si="1181"/>
        <v>0.20409064747921224</v>
      </c>
      <c r="EV164" s="276">
        <f t="shared" si="1182"/>
        <v>0.2139329147787726</v>
      </c>
      <c r="EW164" s="276">
        <f t="shared" si="1183"/>
        <v>0.22376235620603491</v>
      </c>
      <c r="EX164" s="276">
        <f t="shared" si="1184"/>
        <v>0.23357898847493253</v>
      </c>
      <c r="EY164" s="277">
        <f t="shared" si="1185"/>
        <v>0.24338282827761826</v>
      </c>
      <c r="EZ164" s="276">
        <f t="shared" si="1186"/>
        <v>0</v>
      </c>
      <c r="FA164" s="276">
        <f t="shared" si="1187"/>
        <v>4.0746058431370136E-3</v>
      </c>
      <c r="FB164" s="276">
        <f t="shared" si="1188"/>
        <v>1.2220571834926926E-2</v>
      </c>
      <c r="FC164" s="276">
        <f t="shared" si="1189"/>
        <v>2.036004902316008E-2</v>
      </c>
      <c r="FD164" s="276">
        <f t="shared" si="1190"/>
        <v>2.8493042576599955E-2</v>
      </c>
      <c r="FE164" s="276">
        <f t="shared" si="1191"/>
        <v>1.7593746317468604E-2</v>
      </c>
      <c r="FF164" s="276">
        <f t="shared" si="1192"/>
        <v>2.1502211985160641E-2</v>
      </c>
      <c r="FG164" s="276">
        <f t="shared" si="1193"/>
        <v>2.5409167838631886E-2</v>
      </c>
      <c r="FH164" s="276">
        <f t="shared" si="1194"/>
        <v>2.9314614461113497E-2</v>
      </c>
      <c r="FI164" s="276">
        <f t="shared" si="1195"/>
        <v>3.3218552435611337E-2</v>
      </c>
      <c r="FJ164" s="276">
        <f t="shared" si="1196"/>
        <v>4.9986795165681795E-2</v>
      </c>
      <c r="FK164" s="276">
        <f t="shared" si="1197"/>
        <v>5.5236124000337339E-2</v>
      </c>
      <c r="FL164" s="276">
        <f t="shared" si="1198"/>
        <v>6.0483044932602807E-2</v>
      </c>
      <c r="FM164" s="276">
        <f t="shared" si="1199"/>
        <v>6.5727559066999203E-2</v>
      </c>
      <c r="FN164" s="276">
        <f t="shared" si="1200"/>
        <v>7.0969667507540884E-2</v>
      </c>
      <c r="FO164" s="276">
        <f t="shared" si="1201"/>
        <v>9.7092113154181328E-2</v>
      </c>
      <c r="FP164" s="276">
        <f t="shared" si="1202"/>
        <v>0.10183500850471534</v>
      </c>
      <c r="FQ164" s="276">
        <f t="shared" si="1203"/>
        <v>0.1065749269728008</v>
      </c>
      <c r="FR164" s="276">
        <f t="shared" si="1204"/>
        <v>0.11131187042688058</v>
      </c>
      <c r="FS164" s="277">
        <f t="shared" si="1205"/>
        <v>0.11604584073422486</v>
      </c>
      <c r="FT164" s="74">
        <f>SUM($EF164:EF164)</f>
        <v>0</v>
      </c>
      <c r="FU164" s="276">
        <f>SUM($EF164:EG164)</f>
        <v>5.0022151185091426E-3</v>
      </c>
      <c r="FV164" s="276">
        <f>SUM($EF164:EH164)</f>
        <v>2.0004031067679694E-2</v>
      </c>
      <c r="FW164" s="276">
        <f>SUM($EF164:EI164)</f>
        <v>4.4995793697365422E-2</v>
      </c>
      <c r="FX164" s="276">
        <f>SUM($EF164:EJ164)</f>
        <v>7.9967858178053658E-2</v>
      </c>
      <c r="FY164" s="276">
        <f>SUM($EF164:EK164)</f>
        <v>0.10115455769324251</v>
      </c>
      <c r="FZ164" s="276">
        <f>SUM($EF164:EL164)</f>
        <v>0.12704778211981826</v>
      </c>
      <c r="GA164" s="276">
        <f>SUM($EF164:EM164)</f>
        <v>0.15764537254319586</v>
      </c>
      <c r="GB164" s="276">
        <f>SUM($EF164:EN164)</f>
        <v>0.19294517103909883</v>
      </c>
      <c r="GC164" s="276">
        <f>SUM($EF164:EO164)</f>
        <v>0.23294502067310507</v>
      </c>
      <c r="GD164" s="276">
        <f>SUM($EF164:EP164)</f>
        <v>0.3048963073775765</v>
      </c>
      <c r="GE164" s="276">
        <f>SUM($EF164:EQ164)</f>
        <v>0.38439257441688324</v>
      </c>
      <c r="GF164" s="276">
        <f>SUM($EF164:ER164)</f>
        <v>0.47142890409785287</v>
      </c>
      <c r="GG164" s="276">
        <f>SUM($EF164:ES164)</f>
        <v>0.56600038193258406</v>
      </c>
      <c r="GH164" s="276">
        <f>SUM($EF164:ET164)</f>
        <v>0.66810209663635711</v>
      </c>
      <c r="GI164" s="276">
        <f>SUM($EF164:EU164)</f>
        <v>0.87219274411556935</v>
      </c>
      <c r="GJ164" s="276">
        <f>SUM($EF164:EV164)</f>
        <v>1.086125658894342</v>
      </c>
      <c r="GK164" s="276">
        <f>SUM($EF164:EW164)</f>
        <v>1.3098880151003769</v>
      </c>
      <c r="GL164" s="276">
        <f>SUM($EF164:EX164)</f>
        <v>1.5434670035753095</v>
      </c>
      <c r="GM164" s="276">
        <f>SUM($EF164:EY164)</f>
        <v>1.7868498318529278</v>
      </c>
      <c r="GN164" s="74">
        <f>SUM($EZ164:EZ164)</f>
        <v>0</v>
      </c>
      <c r="GO164" s="276">
        <f>SUM($EZ164:FA164)</f>
        <v>4.0746058431370136E-3</v>
      </c>
      <c r="GP164" s="276">
        <f>SUM($EZ164:FB164)</f>
        <v>1.6295177678063939E-2</v>
      </c>
      <c r="GQ164" s="276">
        <f>SUM($EZ164:FC164)</f>
        <v>3.6655226701224022E-2</v>
      </c>
      <c r="GR164" s="276">
        <f>SUM($EZ164:FD164)</f>
        <v>6.5148269277823981E-2</v>
      </c>
      <c r="GS164" s="276">
        <f>SUM($EZ164:FE164)</f>
        <v>8.2742015595292581E-2</v>
      </c>
      <c r="GT164" s="276">
        <f>SUM($EZ164:FF164)</f>
        <v>0.10424422758045322</v>
      </c>
      <c r="GU164" s="276">
        <f>SUM($EZ164:FG164)</f>
        <v>0.1296533954190851</v>
      </c>
      <c r="GV164" s="276">
        <f>SUM($EZ164:FH164)</f>
        <v>0.1589680098801986</v>
      </c>
      <c r="GW164" s="276">
        <f>SUM($EZ164:FI164)</f>
        <v>0.19218656231580994</v>
      </c>
      <c r="GX164" s="276">
        <f>SUM($EZ164:FJ164)</f>
        <v>0.24217335748149174</v>
      </c>
      <c r="GY164" s="276">
        <f>SUM($EZ164:FK164)</f>
        <v>0.29740948148182911</v>
      </c>
      <c r="GZ164" s="276">
        <f>SUM($EZ164:FL164)</f>
        <v>0.35789252641443192</v>
      </c>
      <c r="HA164" s="276">
        <f>SUM($EZ164:FM164)</f>
        <v>0.42362008548143115</v>
      </c>
      <c r="HB164" s="276">
        <f>SUM($EZ164:FN164)</f>
        <v>0.49458975298897201</v>
      </c>
      <c r="HC164" s="276">
        <f>SUM($EZ164:FO164)</f>
        <v>0.59168186614315332</v>
      </c>
      <c r="HD164" s="276">
        <f>SUM($EZ164:FP164)</f>
        <v>0.69351687464786871</v>
      </c>
      <c r="HE164" s="276">
        <f>SUM($EZ164:FQ164)</f>
        <v>0.80009180162066951</v>
      </c>
      <c r="HF164" s="276">
        <f>SUM($EZ164:FR164)</f>
        <v>0.91140367204755013</v>
      </c>
      <c r="HG164" s="277">
        <f>SUM($EZ164:FS164)</f>
        <v>1.0274495127817751</v>
      </c>
      <c r="HH164" s="74">
        <f t="shared" si="1247"/>
        <v>0</v>
      </c>
      <c r="HI164" s="276">
        <f t="shared" si="1206"/>
        <v>10.357412642024348</v>
      </c>
      <c r="HJ164" s="276">
        <f t="shared" si="1207"/>
        <v>20.704825683218036</v>
      </c>
      <c r="HK164" s="276">
        <f t="shared" si="1208"/>
        <v>31.042248777731206</v>
      </c>
      <c r="HL164" s="276">
        <f t="shared" si="1209"/>
        <v>41.369691570393371</v>
      </c>
      <c r="HM164" s="276">
        <f t="shared" si="1210"/>
        <v>51.307517239030062</v>
      </c>
      <c r="HN164" s="276">
        <f t="shared" si="1211"/>
        <v>61.563233657460628</v>
      </c>
      <c r="HO164" s="276">
        <f t="shared" si="1212"/>
        <v>71.814245709894394</v>
      </c>
      <c r="HP164" s="276">
        <f t="shared" si="1213"/>
        <v>82.060555554255643</v>
      </c>
      <c r="HQ164" s="276">
        <f t="shared" si="1214"/>
        <v>92.302165347478791</v>
      </c>
      <c r="HR164" s="276">
        <f t="shared" si="1215"/>
        <v>116.1433766163789</v>
      </c>
      <c r="HS164" s="276">
        <f t="shared" si="1216"/>
        <v>127.71173242076817</v>
      </c>
      <c r="HT164" s="276">
        <f t="shared" si="1217"/>
        <v>139.27254816251579</v>
      </c>
      <c r="HU164" s="276">
        <f t="shared" si="1218"/>
        <v>150.82582875610962</v>
      </c>
      <c r="HV164" s="276">
        <f t="shared" si="1219"/>
        <v>162.37157911283441</v>
      </c>
      <c r="HW164" s="276">
        <f t="shared" si="1220"/>
        <v>160.28859094802525</v>
      </c>
      <c r="HX164" s="276">
        <f t="shared" si="1221"/>
        <v>167.83146894369989</v>
      </c>
      <c r="HY164" s="276">
        <f t="shared" si="1222"/>
        <v>175.36451749794728</v>
      </c>
      <c r="HZ164" s="276">
        <f t="shared" si="1223"/>
        <v>182.88774941992577</v>
      </c>
      <c r="IA164" s="277">
        <f t="shared" si="1224"/>
        <v>190.40117750210158</v>
      </c>
      <c r="IB164" s="276">
        <f t="shared" si="1225"/>
        <v>0</v>
      </c>
      <c r="IC164" s="276">
        <f t="shared" si="1226"/>
        <v>10.226347794156863</v>
      </c>
      <c r="ID164" s="276">
        <f t="shared" si="1227"/>
        <v>20.444549622321937</v>
      </c>
      <c r="IE164" s="276">
        <f t="shared" si="1228"/>
        <v>30.654611973298778</v>
      </c>
      <c r="IF164" s="276">
        <f t="shared" si="1229"/>
        <v>40.85654133072218</v>
      </c>
      <c r="IG164" s="276">
        <f t="shared" si="1230"/>
        <v>50.59518097611334</v>
      </c>
      <c r="IH164" s="276">
        <f t="shared" si="1231"/>
        <v>60.709142421271039</v>
      </c>
      <c r="II164" s="276">
        <f t="shared" si="1232"/>
        <v>70.819196910575272</v>
      </c>
      <c r="IJ164" s="276">
        <f t="shared" si="1233"/>
        <v>80.925345953257008</v>
      </c>
      <c r="IK164" s="276">
        <f t="shared" si="1234"/>
        <v>91.027591057964258</v>
      </c>
      <c r="IL164" s="276">
        <f t="shared" si="1235"/>
        <v>114.67020893358817</v>
      </c>
      <c r="IM164" s="276">
        <f t="shared" si="1236"/>
        <v>126.10871800958785</v>
      </c>
      <c r="IN164" s="276">
        <f t="shared" si="1237"/>
        <v>137.54198016465526</v>
      </c>
      <c r="IO164" s="276">
        <f t="shared" si="1238"/>
        <v>148.96999780558826</v>
      </c>
      <c r="IP164" s="276">
        <f t="shared" si="1239"/>
        <v>160.39277333808073</v>
      </c>
      <c r="IQ164" s="276">
        <f t="shared" si="1240"/>
        <v>158.42101676839636</v>
      </c>
      <c r="IR164" s="276">
        <f t="shared" si="1241"/>
        <v>165.97285586604841</v>
      </c>
      <c r="IS164" s="276">
        <f t="shared" si="1242"/>
        <v>173.51995504523236</v>
      </c>
      <c r="IT164" s="276">
        <f t="shared" si="1243"/>
        <v>181.06231728096225</v>
      </c>
      <c r="IU164" s="277">
        <f t="shared" si="1244"/>
        <v>188.59994554638479</v>
      </c>
      <c r="IV164" s="74">
        <f t="shared" si="1068"/>
        <v>16.948911872352987</v>
      </c>
      <c r="IW164" s="275">
        <f t="shared" si="1069"/>
        <v>68.795366184651797</v>
      </c>
      <c r="IX164" s="275">
        <f t="shared" si="1070"/>
        <v>121.55805561681521</v>
      </c>
      <c r="IY164" s="275">
        <f t="shared" si="1071"/>
        <v>166.11501274084935</v>
      </c>
      <c r="IZ164" s="275">
        <f t="shared" si="1072"/>
        <v>69.100777891273324</v>
      </c>
      <c r="JA164" s="275">
        <f t="shared" si="1073"/>
        <v>93.354336603667335</v>
      </c>
      <c r="JB164" s="74">
        <f t="shared" si="1074"/>
        <v>17.672060641036772</v>
      </c>
      <c r="JC164" s="275">
        <f t="shared" si="1075"/>
        <v>71.740243174633278</v>
      </c>
      <c r="JD164" s="275">
        <f t="shared" si="1076"/>
        <v>126.81277416854807</v>
      </c>
      <c r="JE164" s="275">
        <f t="shared" si="1077"/>
        <v>173.60720505199345</v>
      </c>
      <c r="JF164" s="275">
        <f t="shared" si="1078"/>
        <v>72.075025994739363</v>
      </c>
      <c r="JG164" s="275">
        <f t="shared" si="1079"/>
        <v>97.458070759052887</v>
      </c>
      <c r="JH164" s="524">
        <f t="shared" si="1443"/>
        <v>1083.6325282984117</v>
      </c>
      <c r="JI164" s="525">
        <f t="shared" si="1444"/>
        <v>1941.5733792015862</v>
      </c>
      <c r="JJ164" s="524">
        <f t="shared" si="1445"/>
        <v>1069.6556142248182</v>
      </c>
      <c r="JK164" s="525">
        <f t="shared" si="1446"/>
        <v>1918.3639493463468</v>
      </c>
      <c r="JL164" s="524">
        <f t="shared" si="1447"/>
        <v>2153.2881425232299</v>
      </c>
      <c r="JM164" s="525">
        <f t="shared" si="1448"/>
        <v>3859.9373285479332</v>
      </c>
      <c r="JN164" s="7">
        <f t="shared" si="1245"/>
        <v>1.1626918496253291</v>
      </c>
      <c r="JO164" s="7">
        <f t="shared" si="1246"/>
        <v>2.8142993446347031</v>
      </c>
    </row>
    <row r="165" spans="1:275" s="3" customFormat="1" ht="13.5" customHeight="1" x14ac:dyDescent="0.2">
      <c r="A165" s="3" t="str">
        <f>'2021 estimates'!B165</f>
        <v>Russian Federation</v>
      </c>
      <c r="B165" s="3" t="str">
        <f>VLOOKUP(A165,'2021 estimates'!$B$4:$C$218,2)</f>
        <v>EUR</v>
      </c>
      <c r="C165" s="371" t="str">
        <f>VLOOKUP(A165,'2021 estimates'!$B$4:$F$218,4,FALSE)</f>
        <v>Europe &amp; Central Asia</v>
      </c>
      <c r="D165" s="695">
        <f>'2021 estimates'!Q165</f>
        <v>4.9307221976190201</v>
      </c>
      <c r="E165" s="4">
        <f>'2021 estimates'!R165</f>
        <v>2.2951218103510924</v>
      </c>
      <c r="F165" s="47">
        <f>1000*'2021 estimates'!G165/5</f>
        <v>929355.2</v>
      </c>
      <c r="G165" s="47">
        <f t="shared" si="1086"/>
        <v>929355.2</v>
      </c>
      <c r="H165" s="47">
        <f>1000*'2021 estimates'!H165/5</f>
        <v>973738.2</v>
      </c>
      <c r="I165" s="47">
        <f>1000*'2021 estimates'!I165/5</f>
        <v>865465</v>
      </c>
      <c r="J165" s="47">
        <f>1000*'2021 estimates'!J165/5</f>
        <v>746811.8</v>
      </c>
      <c r="K165" s="47">
        <f>1000*'2021 estimates'!K165/5</f>
        <v>880625</v>
      </c>
      <c r="L165" s="73">
        <f t="shared" si="1087"/>
        <v>880625</v>
      </c>
      <c r="M165" s="47">
        <f>1000*'2021 estimates'!L165/5</f>
        <v>921794</v>
      </c>
      <c r="N165" s="47">
        <f>1000*'2021 estimates'!M165/5</f>
        <v>823889.4</v>
      </c>
      <c r="O165" s="47">
        <f>1000*'2021 estimates'!N165/5</f>
        <v>713981.8</v>
      </c>
      <c r="P165" s="22">
        <v>0</v>
      </c>
      <c r="Q165" s="124">
        <f>IF('2021 estimates'!AD165&lt;&gt;"",'2021 estimates'!AD165*5/4,IF('2021 estimates'!AL165&lt;&gt;"",'2021 estimates'!AL165*15/14,'2021 estimates'!AN165*15/14))/100000</f>
        <v>1.3285714285714287E-4</v>
      </c>
      <c r="R165" s="124">
        <f>IF('2021 estimates'!AE165&lt;&gt;"",'2021 estimates'!AE165,IF('2021 estimates'!AL165&lt;&gt;"",'2021 estimates'!AL165*15/14,'2021 estimates'!AN165*15/14))/100000</f>
        <v>1.3285714285714287E-4</v>
      </c>
      <c r="S165" s="124">
        <f>IF('2021 estimates'!AF165&lt;&gt;"",'2021 estimates'!AF165,IF('2021 estimates'!AL165&lt;&gt;"",'2021 estimates'!AL165*15/14,'2021 estimates'!AN165*15/14))/100000</f>
        <v>1.3285714285714287E-4</v>
      </c>
      <c r="T165" s="124">
        <f>IF('2021 estimates'!AG165&lt;&gt;"",'2021 estimates'!AG165,'2021 estimates'!$AP165)/100000</f>
        <v>9.4057024597620569E-5</v>
      </c>
      <c r="U165" s="22">
        <v>0</v>
      </c>
      <c r="V165" s="124">
        <f>IF('2021 estimates'!AH165&lt;&gt;"",'2021 estimates'!AH165*5/4,IF('2021 estimates'!AM165&lt;&gt;"",'2021 estimates'!AM165*15/14,'2021 estimates'!AN165*15/14))/100000</f>
        <v>1.3285714285714287E-4</v>
      </c>
      <c r="W165" s="124">
        <f>IF('2021 estimates'!AI165&lt;&gt;"",'2021 estimates'!AI165,IF('2021 estimates'!AM165&lt;&gt;"",'2021 estimates'!AM165*15/14,'2021 estimates'!AN165*15/14))/100000</f>
        <v>1.3285714285714287E-4</v>
      </c>
      <c r="X165" s="124">
        <f>IF('2021 estimates'!AJ165&lt;&gt;"",'2021 estimates'!AJ165,IF('2021 estimates'!AM165&lt;&gt;"",'2021 estimates'!AM165*15/14,'2021 estimates'!AN165*15/14))/100000</f>
        <v>1.3285714285714287E-4</v>
      </c>
      <c r="Y165" s="124">
        <f>IF('2021 estimates'!AK165&lt;&gt;"",'2021 estimates'!AK165,'2021 estimates'!$AQ165)/100000</f>
        <v>9.4057024597620569E-5</v>
      </c>
      <c r="Z165" s="81">
        <f>VLOOKUP($A165,'Mortality-WHO Global Health Obs'!$B$3:$Q$218,7,FALSE)</f>
        <v>8.4499999999999992E-3</v>
      </c>
      <c r="AA165" s="82">
        <f>VLOOKUP($A165,'Mortality-WHO Global Health Obs'!$B$3:$Q$218,9,FALSE)</f>
        <v>4.4999999999999999E-4</v>
      </c>
      <c r="AB165" s="82">
        <f>VLOOKUP($A165,'Mortality-WHO Global Health Obs'!$B$3:$Q$218,11,FALSE)</f>
        <v>2.5000000000000001E-4</v>
      </c>
      <c r="AC165" s="82">
        <f>VLOOKUP($A165,'Mortality-WHO Global Health Obs'!$B$3:$Q$218,13,FALSE)</f>
        <v>2.9999999999999997E-4</v>
      </c>
      <c r="AD165" s="82">
        <f>VLOOKUP($A165,'Mortality-WHO Global Health Obs'!$B$3:$Q$218,15,FALSE)</f>
        <v>8.7000000000000001E-4</v>
      </c>
      <c r="AE165" s="81">
        <f>VLOOKUP($A165,'Mortality-WHO Global Health Obs'!$B$3:$Q$218,8,FALSE)</f>
        <v>6.2599999999999999E-3</v>
      </c>
      <c r="AF165" s="82">
        <f>VLOOKUP($A165,'Mortality-WHO Global Health Obs'!$B$3:$Q$218,10,FALSE)</f>
        <v>3.4000000000000002E-4</v>
      </c>
      <c r="AG165" s="82">
        <f>VLOOKUP($A165,'Mortality-WHO Global Health Obs'!$B$3:$Q$218,12,FALSE)</f>
        <v>1.9000000000000001E-4</v>
      </c>
      <c r="AH165" s="82">
        <f>VLOOKUP($A165,'Mortality-WHO Global Health Obs'!$B$3:$Q$218,14,FALSE)</f>
        <v>2.2000000000000001E-4</v>
      </c>
      <c r="AI165" s="82">
        <f>VLOOKUP($A165,'Mortality-WHO Global Health Obs'!$B$3:$Q$218,16,FALSE)</f>
        <v>4.2999999999999999E-4</v>
      </c>
      <c r="AJ165" s="81">
        <f t="shared" si="849"/>
        <v>1.9393779297466728E-2</v>
      </c>
      <c r="AK165" s="82">
        <f t="shared" si="849"/>
        <v>1.0328048146579915E-3</v>
      </c>
      <c r="AL165" s="82">
        <f t="shared" si="849"/>
        <v>5.7378045258777311E-4</v>
      </c>
      <c r="AM165" s="82">
        <f t="shared" si="849"/>
        <v>6.8853654310532765E-4</v>
      </c>
      <c r="AN165" s="82">
        <f t="shared" si="849"/>
        <v>1.9967559750054503E-3</v>
      </c>
      <c r="AO165" s="81">
        <f t="shared" si="848"/>
        <v>1.4367462532797838E-2</v>
      </c>
      <c r="AP165" s="82">
        <f t="shared" si="848"/>
        <v>7.8034141551937145E-4</v>
      </c>
      <c r="AQ165" s="82">
        <f t="shared" si="848"/>
        <v>4.3607314396670757E-4</v>
      </c>
      <c r="AR165" s="82">
        <f t="shared" si="848"/>
        <v>5.0492679827724037E-4</v>
      </c>
      <c r="AS165" s="82">
        <f t="shared" si="848"/>
        <v>9.8690237845096979E-4</v>
      </c>
      <c r="AT165" s="272">
        <f t="shared" si="1065"/>
        <v>0</v>
      </c>
      <c r="AU165" s="266">
        <f t="shared" si="1057"/>
        <v>123.47147657142858</v>
      </c>
      <c r="AV165" s="266">
        <f t="shared" si="1058"/>
        <v>129.36807514285715</v>
      </c>
      <c r="AW165" s="266">
        <f t="shared" si="1059"/>
        <v>114.98320714285715</v>
      </c>
      <c r="AX165" s="266">
        <f t="shared" si="1060"/>
        <v>70.242895842393295</v>
      </c>
      <c r="AY165" s="272">
        <f t="shared" si="1066"/>
        <v>0</v>
      </c>
      <c r="AZ165" s="266">
        <f t="shared" si="1061"/>
        <v>116.99732142857144</v>
      </c>
      <c r="BA165" s="266">
        <f t="shared" si="1062"/>
        <v>122.46691714285716</v>
      </c>
      <c r="BB165" s="266">
        <f t="shared" si="1063"/>
        <v>109.45959171428572</v>
      </c>
      <c r="BC165" s="266">
        <f t="shared" si="1064"/>
        <v>67.155003724853415</v>
      </c>
      <c r="BD165" s="74">
        <f t="shared" si="1067"/>
        <v>0</v>
      </c>
      <c r="BE165" s="515">
        <f t="shared" si="1088"/>
        <v>0</v>
      </c>
      <c r="BF165" s="515">
        <f t="shared" si="1089"/>
        <v>123.40774851867531</v>
      </c>
      <c r="BG165" s="515">
        <f t="shared" si="1090"/>
        <v>246.68810671650655</v>
      </c>
      <c r="BH165" s="515">
        <f t="shared" si="1091"/>
        <v>369.84120609491112</v>
      </c>
      <c r="BI165" s="515">
        <f t="shared" si="1092"/>
        <v>516.40492113655478</v>
      </c>
      <c r="BJ165" s="515">
        <f t="shared" si="1093"/>
        <v>645.43967442961639</v>
      </c>
      <c r="BK165" s="515">
        <f t="shared" si="1094"/>
        <v>774.40041134014143</v>
      </c>
      <c r="BL165" s="515">
        <f t="shared" si="1095"/>
        <v>903.28717432510166</v>
      </c>
      <c r="BM165" s="515">
        <f t="shared" si="1096"/>
        <v>1032.1000058171148</v>
      </c>
      <c r="BN165" s="515">
        <f t="shared" si="1097"/>
        <v>1031.7613916400539</v>
      </c>
      <c r="BO165" s="515">
        <f t="shared" si="1098"/>
        <v>1145.9948664297019</v>
      </c>
      <c r="BP165" s="515">
        <f t="shared" si="1099"/>
        <v>1260.1497143693475</v>
      </c>
      <c r="BQ165" s="515">
        <f t="shared" si="1100"/>
        <v>1374.2259895778166</v>
      </c>
      <c r="BR165" s="515">
        <f t="shared" si="1101"/>
        <v>1488.2237461366849</v>
      </c>
      <c r="BS165" s="515">
        <f t="shared" si="1102"/>
        <v>1382.4930252912466</v>
      </c>
      <c r="BT165" s="515">
        <f t="shared" si="1103"/>
        <v>1449.9081151228193</v>
      </c>
      <c r="BU165" s="515">
        <f t="shared" si="1104"/>
        <v>1517.1887277747019</v>
      </c>
      <c r="BV165" s="515">
        <f t="shared" si="1105"/>
        <v>1584.3351314971021</v>
      </c>
      <c r="BW165" s="516">
        <f t="shared" si="1106"/>
        <v>1651.3475940051317</v>
      </c>
      <c r="BX165" s="515">
        <v>0</v>
      </c>
      <c r="BY165" s="515">
        <f t="shared" si="1107"/>
        <v>0</v>
      </c>
      <c r="BZ165" s="515">
        <f t="shared" si="1108"/>
        <v>116.95169030710615</v>
      </c>
      <c r="CA165" s="515">
        <f t="shared" si="1109"/>
        <v>233.8121539652461</v>
      </c>
      <c r="CB165" s="515">
        <f t="shared" si="1110"/>
        <v>350.58146213458406</v>
      </c>
      <c r="CC165" s="515">
        <f t="shared" si="1111"/>
        <v>489.10396016776093</v>
      </c>
      <c r="CD165" s="515">
        <f t="shared" si="1112"/>
        <v>611.33094226060405</v>
      </c>
      <c r="CE165" s="515">
        <f t="shared" si="1113"/>
        <v>733.50463606872768</v>
      </c>
      <c r="CF165" s="515">
        <f t="shared" si="1114"/>
        <v>855.62506482465585</v>
      </c>
      <c r="CG165" s="515">
        <f t="shared" si="1115"/>
        <v>977.69225175078361</v>
      </c>
      <c r="CH165" s="515">
        <f t="shared" si="1116"/>
        <v>982.90539732412219</v>
      </c>
      <c r="CI165" s="515">
        <f t="shared" si="1117"/>
        <v>1091.8411914733774</v>
      </c>
      <c r="CJ165" s="515">
        <f t="shared" si="1118"/>
        <v>1200.7219949051869</v>
      </c>
      <c r="CK165" s="515">
        <f t="shared" si="1119"/>
        <v>1309.5478353788287</v>
      </c>
      <c r="CL165" s="515">
        <f t="shared" si="1120"/>
        <v>1418.318740639568</v>
      </c>
      <c r="CM165" s="515">
        <f t="shared" si="1121"/>
        <v>1323.3269067409865</v>
      </c>
      <c r="CN165" s="515">
        <f t="shared" si="1122"/>
        <v>1389.1434388567025</v>
      </c>
      <c r="CO165" s="515">
        <f t="shared" si="1123"/>
        <v>1454.8950485216621</v>
      </c>
      <c r="CP165" s="515">
        <f t="shared" si="1124"/>
        <v>1520.5817997763804</v>
      </c>
      <c r="CQ165" s="516">
        <f t="shared" si="1125"/>
        <v>1586.2037565982016</v>
      </c>
      <c r="CR165" s="515">
        <f t="shared" si="1126"/>
        <v>0</v>
      </c>
      <c r="CS165" s="515">
        <f t="shared" si="1127"/>
        <v>61.735738285714291</v>
      </c>
      <c r="CT165" s="515">
        <f t="shared" si="1128"/>
        <v>185.1434868043896</v>
      </c>
      <c r="CU165" s="515">
        <f t="shared" si="1129"/>
        <v>308.42384500222084</v>
      </c>
      <c r="CV165" s="515">
        <f t="shared" si="1130"/>
        <v>431.57694438062538</v>
      </c>
      <c r="CW165" s="515">
        <f t="shared" si="1131"/>
        <v>581.08895870798335</v>
      </c>
      <c r="CX165" s="515">
        <f t="shared" si="1132"/>
        <v>710.12371200104496</v>
      </c>
      <c r="CY165" s="515">
        <f t="shared" si="1133"/>
        <v>839.08444891157001</v>
      </c>
      <c r="CZ165" s="515">
        <f t="shared" si="1134"/>
        <v>967.97121189653024</v>
      </c>
      <c r="DA165" s="515">
        <f t="shared" si="1135"/>
        <v>1096.7840433885435</v>
      </c>
      <c r="DB165" s="515">
        <f t="shared" si="1136"/>
        <v>1089.2529952114826</v>
      </c>
      <c r="DC165" s="515">
        <f t="shared" si="1137"/>
        <v>1203.4864700011306</v>
      </c>
      <c r="DD165" s="515">
        <f t="shared" si="1138"/>
        <v>1317.6413179407762</v>
      </c>
      <c r="DE165" s="515">
        <f t="shared" si="1139"/>
        <v>1431.7175931492452</v>
      </c>
      <c r="DF165" s="515">
        <f t="shared" si="1140"/>
        <v>1545.7153497081135</v>
      </c>
      <c r="DG165" s="515">
        <f t="shared" si="1141"/>
        <v>1417.6144732124433</v>
      </c>
      <c r="DH165" s="515">
        <f t="shared" si="1142"/>
        <v>1485.029563044016</v>
      </c>
      <c r="DI165" s="515">
        <f t="shared" si="1143"/>
        <v>1552.3101756958986</v>
      </c>
      <c r="DJ165" s="515">
        <f t="shared" si="1144"/>
        <v>1619.4565794182988</v>
      </c>
      <c r="DK165" s="516">
        <f t="shared" si="1145"/>
        <v>1686.4690419263284</v>
      </c>
      <c r="DL165" s="515">
        <f t="shared" si="1146"/>
        <v>0</v>
      </c>
      <c r="DM165" s="515">
        <f t="shared" si="1147"/>
        <v>58.49866071428572</v>
      </c>
      <c r="DN165" s="515">
        <f t="shared" si="1148"/>
        <v>175.45035102139187</v>
      </c>
      <c r="DO165" s="515">
        <f t="shared" si="1149"/>
        <v>292.3108146795318</v>
      </c>
      <c r="DP165" s="515">
        <f t="shared" si="1150"/>
        <v>409.08012284886979</v>
      </c>
      <c r="DQ165" s="515">
        <f t="shared" si="1151"/>
        <v>550.3374187391895</v>
      </c>
      <c r="DR165" s="515">
        <f t="shared" si="1152"/>
        <v>672.56440083203267</v>
      </c>
      <c r="DS165" s="515">
        <f t="shared" si="1153"/>
        <v>794.73809464015631</v>
      </c>
      <c r="DT165" s="515">
        <f t="shared" si="1154"/>
        <v>916.85852339608448</v>
      </c>
      <c r="DU165" s="515">
        <f t="shared" si="1155"/>
        <v>1038.9257103222121</v>
      </c>
      <c r="DV165" s="515">
        <f t="shared" si="1156"/>
        <v>1037.6351931812651</v>
      </c>
      <c r="DW165" s="515">
        <f t="shared" si="1157"/>
        <v>1146.5709873305202</v>
      </c>
      <c r="DX165" s="515">
        <f t="shared" si="1158"/>
        <v>1255.4517907623297</v>
      </c>
      <c r="DY165" s="515">
        <f t="shared" si="1159"/>
        <v>1364.2776312359715</v>
      </c>
      <c r="DZ165" s="515">
        <f t="shared" si="1160"/>
        <v>1473.0485364967108</v>
      </c>
      <c r="EA165" s="515">
        <f t="shared" si="1161"/>
        <v>1356.9044086034132</v>
      </c>
      <c r="EB165" s="515">
        <f t="shared" si="1162"/>
        <v>1422.7209407191292</v>
      </c>
      <c r="EC165" s="515">
        <f t="shared" si="1163"/>
        <v>1488.4725503840889</v>
      </c>
      <c r="ED165" s="515">
        <f t="shared" si="1164"/>
        <v>1554.1593016388072</v>
      </c>
      <c r="EE165" s="516">
        <f t="shared" si="1165"/>
        <v>1619.7812584606284</v>
      </c>
      <c r="EF165" s="276">
        <f t="shared" si="1166"/>
        <v>0</v>
      </c>
      <c r="EG165" s="276">
        <f t="shared" si="1167"/>
        <v>6.3728052753278197E-2</v>
      </c>
      <c r="EH165" s="276">
        <f t="shared" si="1168"/>
        <v>0.19111837359732795</v>
      </c>
      <c r="EI165" s="276">
        <f t="shared" si="1169"/>
        <v>0.31837719302400685</v>
      </c>
      <c r="EJ165" s="276">
        <f t="shared" si="1170"/>
        <v>0.44550464677850066</v>
      </c>
      <c r="EK165" s="276">
        <f t="shared" si="1171"/>
        <v>0.33332184979549545</v>
      </c>
      <c r="EL165" s="276">
        <f t="shared" si="1172"/>
        <v>0.40733823233213678</v>
      </c>
      <c r="EM165" s="276">
        <f t="shared" si="1173"/>
        <v>0.48131215789696252</v>
      </c>
      <c r="EN165" s="276">
        <f t="shared" si="1174"/>
        <v>0.55524365084396543</v>
      </c>
      <c r="EO165" s="276">
        <f t="shared" si="1175"/>
        <v>0.62913273551316862</v>
      </c>
      <c r="EP165" s="276">
        <f t="shared" si="1176"/>
        <v>0.74973235320903975</v>
      </c>
      <c r="EQ165" s="276">
        <f t="shared" si="1177"/>
        <v>0.8283592032115592</v>
      </c>
      <c r="ER165" s="276">
        <f t="shared" si="1178"/>
        <v>0.90693193438811548</v>
      </c>
      <c r="ES165" s="276">
        <f t="shared" si="1179"/>
        <v>0.98545058398867247</v>
      </c>
      <c r="ET165" s="276">
        <f t="shared" si="1180"/>
        <v>1.0639151892375547</v>
      </c>
      <c r="EU165" s="276">
        <f t="shared" si="1181"/>
        <v>2.827806010820459</v>
      </c>
      <c r="EV165" s="276">
        <f t="shared" si="1182"/>
        <v>2.9622831905107323</v>
      </c>
      <c r="EW165" s="276">
        <f t="shared" si="1183"/>
        <v>3.0964921199931879</v>
      </c>
      <c r="EX165" s="276">
        <f t="shared" si="1184"/>
        <v>3.2304333343636236</v>
      </c>
      <c r="EY165" s="277">
        <f t="shared" si="1185"/>
        <v>3.3641073676504498</v>
      </c>
      <c r="EZ165" s="276">
        <f t="shared" si="1186"/>
        <v>0</v>
      </c>
      <c r="FA165" s="276">
        <f t="shared" si="1187"/>
        <v>4.5631121465289193E-2</v>
      </c>
      <c r="FB165" s="276">
        <f t="shared" si="1188"/>
        <v>0.13685777043148009</v>
      </c>
      <c r="FC165" s="276">
        <f t="shared" si="1189"/>
        <v>0.22801325923350618</v>
      </c>
      <c r="FD165" s="276">
        <f t="shared" si="1190"/>
        <v>0.3190976433789306</v>
      </c>
      <c r="FE165" s="276">
        <f t="shared" si="1191"/>
        <v>0.23993505001412568</v>
      </c>
      <c r="FF165" s="276">
        <f t="shared" si="1192"/>
        <v>0.2932233347335409</v>
      </c>
      <c r="FG165" s="276">
        <f t="shared" si="1193"/>
        <v>0.34648838692900991</v>
      </c>
      <c r="FH165" s="276">
        <f t="shared" si="1194"/>
        <v>0.39973021672940395</v>
      </c>
      <c r="FI165" s="276">
        <f t="shared" si="1195"/>
        <v>0.45294883425917803</v>
      </c>
      <c r="FJ165" s="276">
        <f t="shared" si="1196"/>
        <v>0.52379756503052421</v>
      </c>
      <c r="FK165" s="276">
        <f t="shared" si="1197"/>
        <v>0.57878828247632153</v>
      </c>
      <c r="FL165" s="276">
        <f t="shared" si="1198"/>
        <v>0.63375124064401556</v>
      </c>
      <c r="FM165" s="276">
        <f t="shared" si="1199"/>
        <v>0.68868645354647151</v>
      </c>
      <c r="FN165" s="276">
        <f t="shared" si="1200"/>
        <v>0.74359393518948114</v>
      </c>
      <c r="FO165" s="276">
        <f t="shared" si="1201"/>
        <v>1.3384716091374151</v>
      </c>
      <c r="FP165" s="276">
        <f t="shared" si="1202"/>
        <v>1.4033940598938663</v>
      </c>
      <c r="FQ165" s="276">
        <f t="shared" si="1203"/>
        <v>1.4682524701353175</v>
      </c>
      <c r="FR165" s="276">
        <f t="shared" si="1204"/>
        <v>1.5330469030323282</v>
      </c>
      <c r="FS165" s="277">
        <f t="shared" si="1205"/>
        <v>1.597777421693146</v>
      </c>
      <c r="FT165" s="74">
        <f>SUM($EF165:EF165)</f>
        <v>0</v>
      </c>
      <c r="FU165" s="276">
        <f>SUM($EF165:EG165)</f>
        <v>6.3728052753278197E-2</v>
      </c>
      <c r="FV165" s="276">
        <f>SUM($EF165:EH165)</f>
        <v>0.25484642635060617</v>
      </c>
      <c r="FW165" s="276">
        <f>SUM($EF165:EI165)</f>
        <v>0.57322361937461297</v>
      </c>
      <c r="FX165" s="276">
        <f>SUM($EF165:EJ165)</f>
        <v>1.0187282661531136</v>
      </c>
      <c r="FY165" s="276">
        <f>SUM($EF165:EK165)</f>
        <v>1.3520501159486091</v>
      </c>
      <c r="FZ165" s="276">
        <f>SUM($EF165:EL165)</f>
        <v>1.759388348280746</v>
      </c>
      <c r="GA165" s="276">
        <f>SUM($EF165:EM165)</f>
        <v>2.2407005061777086</v>
      </c>
      <c r="GB165" s="276">
        <f>SUM($EF165:EN165)</f>
        <v>2.7959441570216739</v>
      </c>
      <c r="GC165" s="276">
        <f>SUM($EF165:EO165)</f>
        <v>3.4250768925348423</v>
      </c>
      <c r="GD165" s="276">
        <f>SUM($EF165:EP165)</f>
        <v>4.1748092457438819</v>
      </c>
      <c r="GE165" s="276">
        <f>SUM($EF165:EQ165)</f>
        <v>5.0031684489554413</v>
      </c>
      <c r="GF165" s="276">
        <f>SUM($EF165:ER165)</f>
        <v>5.9101003833435568</v>
      </c>
      <c r="GG165" s="276">
        <f>SUM($EF165:ES165)</f>
        <v>6.8955509673322295</v>
      </c>
      <c r="GH165" s="276">
        <f>SUM($EF165:ET165)</f>
        <v>7.9594661565697837</v>
      </c>
      <c r="GI165" s="276">
        <f>SUM($EF165:EU165)</f>
        <v>10.787272167390242</v>
      </c>
      <c r="GJ165" s="276">
        <f>SUM($EF165:EV165)</f>
        <v>13.749555357900974</v>
      </c>
      <c r="GK165" s="276">
        <f>SUM($EF165:EW165)</f>
        <v>16.84604747789416</v>
      </c>
      <c r="GL165" s="276">
        <f>SUM($EF165:EX165)</f>
        <v>20.076480812257785</v>
      </c>
      <c r="GM165" s="276">
        <f>SUM($EF165:EY165)</f>
        <v>23.440588179908236</v>
      </c>
      <c r="GN165" s="74">
        <f>SUM($EZ165:EZ165)</f>
        <v>0</v>
      </c>
      <c r="GO165" s="276">
        <f>SUM($EZ165:FA165)</f>
        <v>4.5631121465289193E-2</v>
      </c>
      <c r="GP165" s="276">
        <f>SUM($EZ165:FB165)</f>
        <v>0.18248889189676928</v>
      </c>
      <c r="GQ165" s="276">
        <f>SUM($EZ165:FC165)</f>
        <v>0.41050215113027544</v>
      </c>
      <c r="GR165" s="276">
        <f>SUM($EZ165:FD165)</f>
        <v>0.72959979450920609</v>
      </c>
      <c r="GS165" s="276">
        <f>SUM($EZ165:FE165)</f>
        <v>0.96953484452333183</v>
      </c>
      <c r="GT165" s="276">
        <f>SUM($EZ165:FF165)</f>
        <v>1.2627581792568727</v>
      </c>
      <c r="GU165" s="276">
        <f>SUM($EZ165:FG165)</f>
        <v>1.6092465661858826</v>
      </c>
      <c r="GV165" s="276">
        <f>SUM($EZ165:FH165)</f>
        <v>2.0089767829152865</v>
      </c>
      <c r="GW165" s="276">
        <f>SUM($EZ165:FI165)</f>
        <v>2.4619256171744643</v>
      </c>
      <c r="GX165" s="276">
        <f>SUM($EZ165:FJ165)</f>
        <v>2.9857231822049886</v>
      </c>
      <c r="GY165" s="276">
        <f>SUM($EZ165:FK165)</f>
        <v>3.5645114646813099</v>
      </c>
      <c r="GZ165" s="276">
        <f>SUM($EZ165:FL165)</f>
        <v>4.198262705325325</v>
      </c>
      <c r="HA165" s="276">
        <f>SUM($EZ165:FM165)</f>
        <v>4.8869491588717962</v>
      </c>
      <c r="HB165" s="276">
        <f>SUM($EZ165:FN165)</f>
        <v>5.6305430940612773</v>
      </c>
      <c r="HC165" s="276">
        <f>SUM($EZ165:FO165)</f>
        <v>6.9690147031986927</v>
      </c>
      <c r="HD165" s="276">
        <f>SUM($EZ165:FP165)</f>
        <v>8.3724087630925581</v>
      </c>
      <c r="HE165" s="276">
        <f>SUM($EZ165:FQ165)</f>
        <v>9.8406612332278751</v>
      </c>
      <c r="HF165" s="276">
        <f>SUM($EZ165:FR165)</f>
        <v>11.373708136260204</v>
      </c>
      <c r="HG165" s="277">
        <f>SUM($EZ165:FS165)</f>
        <v>12.971485557953351</v>
      </c>
      <c r="HH165" s="74">
        <f t="shared" si="1247"/>
        <v>0</v>
      </c>
      <c r="HI165" s="276">
        <f t="shared" si="1206"/>
        <v>123.40774851867531</v>
      </c>
      <c r="HJ165" s="276">
        <f t="shared" si="1207"/>
        <v>246.68810671650655</v>
      </c>
      <c r="HK165" s="276">
        <f t="shared" si="1208"/>
        <v>369.84120609491112</v>
      </c>
      <c r="HL165" s="276">
        <f t="shared" si="1209"/>
        <v>492.86717801956121</v>
      </c>
      <c r="HM165" s="276">
        <f t="shared" si="1210"/>
        <v>645.43967442961639</v>
      </c>
      <c r="HN165" s="276">
        <f t="shared" si="1211"/>
        <v>774.40041134014143</v>
      </c>
      <c r="HO165" s="276">
        <f t="shared" si="1212"/>
        <v>903.28717432510166</v>
      </c>
      <c r="HP165" s="276">
        <f t="shared" si="1213"/>
        <v>1032.1000058171148</v>
      </c>
      <c r="HQ165" s="276">
        <f t="shared" si="1214"/>
        <v>1160.8389482244588</v>
      </c>
      <c r="HR165" s="276">
        <f t="shared" si="1215"/>
        <v>1145.9948664297019</v>
      </c>
      <c r="HS165" s="276">
        <f t="shared" si="1216"/>
        <v>1260.1497143693475</v>
      </c>
      <c r="HT165" s="276">
        <f t="shared" si="1217"/>
        <v>1374.2259895778166</v>
      </c>
      <c r="HU165" s="276">
        <f t="shared" si="1218"/>
        <v>1488.2237461366849</v>
      </c>
      <c r="HV165" s="276">
        <f t="shared" si="1219"/>
        <v>1602.1430380903043</v>
      </c>
      <c r="HW165" s="276">
        <f t="shared" si="1220"/>
        <v>1449.9081151228193</v>
      </c>
      <c r="HX165" s="276">
        <f t="shared" si="1221"/>
        <v>1517.1887277747019</v>
      </c>
      <c r="HY165" s="276">
        <f t="shared" si="1222"/>
        <v>1584.3351314971021</v>
      </c>
      <c r="HZ165" s="276">
        <f t="shared" si="1223"/>
        <v>1651.3475940051317</v>
      </c>
      <c r="IA165" s="277">
        <f t="shared" si="1224"/>
        <v>1718.2263824798747</v>
      </c>
      <c r="IB165" s="276">
        <f t="shared" si="1225"/>
        <v>0</v>
      </c>
      <c r="IC165" s="276">
        <f t="shared" si="1226"/>
        <v>116.95169030710615</v>
      </c>
      <c r="ID165" s="276">
        <f t="shared" si="1227"/>
        <v>233.8121539652461</v>
      </c>
      <c r="IE165" s="276">
        <f t="shared" si="1228"/>
        <v>350.58146213458406</v>
      </c>
      <c r="IF165" s="276">
        <f t="shared" si="1229"/>
        <v>467.25968591977659</v>
      </c>
      <c r="IG165" s="276">
        <f t="shared" si="1230"/>
        <v>611.33094226060405</v>
      </c>
      <c r="IH165" s="276">
        <f t="shared" si="1231"/>
        <v>733.50463606872768</v>
      </c>
      <c r="II165" s="276">
        <f t="shared" si="1232"/>
        <v>855.62506482465585</v>
      </c>
      <c r="IJ165" s="276">
        <f t="shared" si="1233"/>
        <v>977.69225175078361</v>
      </c>
      <c r="IK165" s="276">
        <f t="shared" si="1234"/>
        <v>1099.7062200593816</v>
      </c>
      <c r="IL165" s="276">
        <f t="shared" si="1235"/>
        <v>1091.8411914733774</v>
      </c>
      <c r="IM165" s="276">
        <f t="shared" si="1236"/>
        <v>1200.7219949051869</v>
      </c>
      <c r="IN165" s="276">
        <f t="shared" si="1237"/>
        <v>1309.5478353788287</v>
      </c>
      <c r="IO165" s="276">
        <f t="shared" si="1238"/>
        <v>1418.318740639568</v>
      </c>
      <c r="IP165" s="276">
        <f t="shared" si="1239"/>
        <v>1527.0347384186643</v>
      </c>
      <c r="IQ165" s="276">
        <f t="shared" si="1240"/>
        <v>1389.1434388567025</v>
      </c>
      <c r="IR165" s="276">
        <f t="shared" si="1241"/>
        <v>1454.8950485216621</v>
      </c>
      <c r="IS165" s="276">
        <f t="shared" si="1242"/>
        <v>1520.5817997763804</v>
      </c>
      <c r="IT165" s="276">
        <f t="shared" si="1243"/>
        <v>1586.2037565982016</v>
      </c>
      <c r="IU165" s="277">
        <f t="shared" si="1244"/>
        <v>1651.760982901362</v>
      </c>
      <c r="IV165" s="74">
        <f t="shared" si="1068"/>
        <v>21.226989429657756</v>
      </c>
      <c r="IW165" s="275">
        <f t="shared" si="1069"/>
        <v>86.139153226041273</v>
      </c>
      <c r="IX165" s="275">
        <f t="shared" si="1070"/>
        <v>152.18516130354732</v>
      </c>
      <c r="IY165" s="275">
        <f t="shared" si="1071"/>
        <v>207.63301469755339</v>
      </c>
      <c r="IZ165" s="275">
        <f t="shared" si="1072"/>
        <v>86.517101319748789</v>
      </c>
      <c r="JA165" s="275">
        <f t="shared" si="1073"/>
        <v>116.79607966419994</v>
      </c>
      <c r="JB165" s="74">
        <f t="shared" si="1074"/>
        <v>21.234353995555988</v>
      </c>
      <c r="JC165" s="275">
        <f t="shared" si="1075"/>
        <v>86.191882026100032</v>
      </c>
      <c r="JD165" s="275">
        <f t="shared" si="1076"/>
        <v>152.33597689855833</v>
      </c>
      <c r="JE165" s="275">
        <f t="shared" si="1077"/>
        <v>208.36295795142456</v>
      </c>
      <c r="JF165" s="275">
        <f t="shared" si="1078"/>
        <v>86.587404306738108</v>
      </c>
      <c r="JG165" s="275">
        <f t="shared" si="1079"/>
        <v>117.03129271790972</v>
      </c>
      <c r="JH165" s="524">
        <f t="shared" si="1443"/>
        <v>11765.766382311085</v>
      </c>
      <c r="JI165" s="525">
        <f t="shared" si="1444"/>
        <v>19518.905654596398</v>
      </c>
      <c r="JJ165" s="524">
        <f t="shared" si="1445"/>
        <v>11182.932964653523</v>
      </c>
      <c r="JK165" s="525">
        <f t="shared" si="1446"/>
        <v>18621.300953227648</v>
      </c>
      <c r="JL165" s="524">
        <f t="shared" si="1447"/>
        <v>22948.699346964608</v>
      </c>
      <c r="JM165" s="525">
        <f t="shared" si="1448"/>
        <v>38140.206607824046</v>
      </c>
      <c r="JN165" s="7">
        <f t="shared" si="1245"/>
        <v>13.590009250631061</v>
      </c>
      <c r="JO165" s="7">
        <f t="shared" si="1246"/>
        <v>36.41207373786159</v>
      </c>
    </row>
    <row r="166" spans="1:275" s="3" customFormat="1" ht="13.5" customHeight="1" x14ac:dyDescent="0.2">
      <c r="A166" s="3" t="str">
        <f>'2021 estimates'!B166</f>
        <v>Rwanda</v>
      </c>
      <c r="B166" s="3" t="str">
        <f>VLOOKUP(A166,'2021 estimates'!$B$4:$C$218,2)</f>
        <v>AFR</v>
      </c>
      <c r="C166" s="371" t="str">
        <f>VLOOKUP(A166,'2021 estimates'!$B$4:$F$218,4,FALSE)</f>
        <v>Sub-Saharan Africa</v>
      </c>
      <c r="D166" s="695">
        <f>'2021 estimates'!Q166</f>
        <v>26.290133744035799</v>
      </c>
      <c r="E166" s="4">
        <f>'2021 estimates'!R166</f>
        <v>9.5064157543366665</v>
      </c>
      <c r="F166" s="47">
        <f>1000*'2021 estimates'!G166/5</f>
        <v>194487.8</v>
      </c>
      <c r="G166" s="47">
        <f t="shared" si="1086"/>
        <v>194487.8</v>
      </c>
      <c r="H166" s="47">
        <f>1000*'2021 estimates'!H166/5</f>
        <v>171211.4</v>
      </c>
      <c r="I166" s="47">
        <f>1000*'2021 estimates'!I166/5</f>
        <v>157531.79999999999</v>
      </c>
      <c r="J166" s="47">
        <f>1000*'2021 estimates'!J166/5</f>
        <v>138104.79999999999</v>
      </c>
      <c r="K166" s="47">
        <f>1000*'2021 estimates'!K166/5</f>
        <v>191342.4</v>
      </c>
      <c r="L166" s="73">
        <f t="shared" si="1087"/>
        <v>191342.4</v>
      </c>
      <c r="M166" s="47">
        <f>1000*'2021 estimates'!L166/5</f>
        <v>169606</v>
      </c>
      <c r="N166" s="47">
        <f>1000*'2021 estimates'!M166/5</f>
        <v>157868.6</v>
      </c>
      <c r="O166" s="47">
        <f>1000*'2021 estimates'!N166/5</f>
        <v>139635</v>
      </c>
      <c r="P166" s="22">
        <v>0</v>
      </c>
      <c r="Q166" s="124">
        <f>IF('2021 estimates'!AD166&lt;&gt;"",'2021 estimates'!AD166*5/4,IF('2021 estimates'!AL166&lt;&gt;"",'2021 estimates'!AL166*15/14,'2021 estimates'!AN166*15/14))/100000</f>
        <v>2.3749999999999997E-6</v>
      </c>
      <c r="R166" s="124">
        <f>IF('2021 estimates'!AE166&lt;&gt;"",'2021 estimates'!AE166,IF('2021 estimates'!AL166&lt;&gt;"",'2021 estimates'!AL166*15/14,'2021 estimates'!AN166*15/14))/100000</f>
        <v>8.3999999999999992E-6</v>
      </c>
      <c r="S166" s="124">
        <f>IF('2021 estimates'!AF166&lt;&gt;"",'2021 estimates'!AF166,IF('2021 estimates'!AL166&lt;&gt;"",'2021 estimates'!AL166*15/14,'2021 estimates'!AN166*15/14))/100000</f>
        <v>2.6000000000000002E-5</v>
      </c>
      <c r="T166" s="124">
        <f>IF('2021 estimates'!AG166&lt;&gt;"",'2021 estimates'!AG166,'2021 estimates'!$AP166)/100000</f>
        <v>6.2000000000000003E-5</v>
      </c>
      <c r="U166" s="22">
        <v>0</v>
      </c>
      <c r="V166" s="124">
        <f>IF('2021 estimates'!AH166&lt;&gt;"",'2021 estimates'!AH166*5/4,IF('2021 estimates'!AM166&lt;&gt;"",'2021 estimates'!AM166*15/14,'2021 estimates'!AN166*15/14))/100000</f>
        <v>2.3749999999999997E-6</v>
      </c>
      <c r="W166" s="124">
        <f>IF('2021 estimates'!AI166&lt;&gt;"",'2021 estimates'!AI166,IF('2021 estimates'!AM166&lt;&gt;"",'2021 estimates'!AM166*15/14,'2021 estimates'!AN166*15/14))/100000</f>
        <v>8.3999999999999992E-6</v>
      </c>
      <c r="X166" s="124">
        <f>IF('2021 estimates'!AJ166&lt;&gt;"",'2021 estimates'!AJ166,IF('2021 estimates'!AM166&lt;&gt;"",'2021 estimates'!AM166*15/14,'2021 estimates'!AN166*15/14))/100000</f>
        <v>2.6000000000000002E-5</v>
      </c>
      <c r="Y166" s="124">
        <f>IF('2021 estimates'!AK166&lt;&gt;"",'2021 estimates'!AK166,'2021 estimates'!$AQ166)/100000</f>
        <v>6.2000000000000003E-5</v>
      </c>
      <c r="Z166" s="81">
        <f>VLOOKUP($A166,'Mortality-WHO Global Health Obs'!$B$3:$Q$218,7,FALSE)</f>
        <v>3.3779999999999998E-2</v>
      </c>
      <c r="AA166" s="82">
        <f>VLOOKUP($A166,'Mortality-WHO Global Health Obs'!$B$3:$Q$218,9,FALSE)</f>
        <v>2.6099999999999999E-3</v>
      </c>
      <c r="AB166" s="82">
        <f>VLOOKUP($A166,'Mortality-WHO Global Health Obs'!$B$3:$Q$218,11,FALSE)</f>
        <v>1.9499999999999999E-3</v>
      </c>
      <c r="AC166" s="82">
        <f>VLOOKUP($A166,'Mortality-WHO Global Health Obs'!$B$3:$Q$218,13,FALSE)</f>
        <v>1.33E-3</v>
      </c>
      <c r="AD166" s="82">
        <f>VLOOKUP($A166,'Mortality-WHO Global Health Obs'!$B$3:$Q$218,15,FALSE)</f>
        <v>2.2300000000000002E-3</v>
      </c>
      <c r="AE166" s="81">
        <f>VLOOKUP($A166,'Mortality-WHO Global Health Obs'!$B$3:$Q$218,8,FALSE)</f>
        <v>2.768E-2</v>
      </c>
      <c r="AF166" s="82">
        <f>VLOOKUP($A166,'Mortality-WHO Global Health Obs'!$B$3:$Q$218,10,FALSE)</f>
        <v>2.2799999999999999E-3</v>
      </c>
      <c r="AG166" s="82">
        <f>VLOOKUP($A166,'Mortality-WHO Global Health Obs'!$B$3:$Q$218,12,FALSE)</f>
        <v>1.23E-3</v>
      </c>
      <c r="AH166" s="82">
        <f>VLOOKUP($A166,'Mortality-WHO Global Health Obs'!$B$3:$Q$218,14,FALSE)</f>
        <v>9.8999999999999999E-4</v>
      </c>
      <c r="AI166" s="82">
        <f>VLOOKUP($A166,'Mortality-WHO Global Health Obs'!$B$3:$Q$218,16,FALSE)</f>
        <v>1.4E-3</v>
      </c>
      <c r="AJ166" s="81">
        <f t="shared" si="849"/>
        <v>0.32112672418149257</v>
      </c>
      <c r="AK166" s="82">
        <f t="shared" si="849"/>
        <v>2.4811745118818698E-2</v>
      </c>
      <c r="AL166" s="82">
        <f t="shared" si="849"/>
        <v>1.8537510720956499E-2</v>
      </c>
      <c r="AM166" s="82">
        <f t="shared" si="849"/>
        <v>1.2643532953267766E-2</v>
      </c>
      <c r="AN166" s="82">
        <f t="shared" si="849"/>
        <v>2.1199307132170768E-2</v>
      </c>
      <c r="AO166" s="81">
        <f t="shared" si="848"/>
        <v>0.26313758808003895</v>
      </c>
      <c r="AP166" s="82">
        <f t="shared" si="848"/>
        <v>2.1674627919887599E-2</v>
      </c>
      <c r="AQ166" s="82">
        <f t="shared" si="848"/>
        <v>1.1692891377834099E-2</v>
      </c>
      <c r="AR166" s="82">
        <f t="shared" si="848"/>
        <v>9.4113515967933006E-3</v>
      </c>
      <c r="AS166" s="82">
        <f t="shared" si="848"/>
        <v>1.3308982056071334E-2</v>
      </c>
      <c r="AT166" s="272">
        <f t="shared" si="1065"/>
        <v>0</v>
      </c>
      <c r="AU166" s="266">
        <f t="shared" si="1057"/>
        <v>0.4619085249999999</v>
      </c>
      <c r="AV166" s="266">
        <f t="shared" si="1058"/>
        <v>1.4381757599999998</v>
      </c>
      <c r="AW166" s="266">
        <f t="shared" si="1059"/>
        <v>4.0958268000000002</v>
      </c>
      <c r="AX166" s="266">
        <f t="shared" si="1060"/>
        <v>8.5624976000000004</v>
      </c>
      <c r="AY166" s="272">
        <f t="shared" si="1066"/>
        <v>0</v>
      </c>
      <c r="AZ166" s="266">
        <f t="shared" si="1061"/>
        <v>0.4544381999999999</v>
      </c>
      <c r="BA166" s="266">
        <f t="shared" si="1062"/>
        <v>1.4246903999999998</v>
      </c>
      <c r="BB166" s="266">
        <f t="shared" si="1063"/>
        <v>4.1045836000000007</v>
      </c>
      <c r="BC166" s="266">
        <f t="shared" si="1064"/>
        <v>8.6573700000000002</v>
      </c>
      <c r="BD166" s="74">
        <f t="shared" si="1067"/>
        <v>0</v>
      </c>
      <c r="BE166" s="515">
        <f t="shared" si="1088"/>
        <v>0</v>
      </c>
      <c r="BF166" s="515">
        <f t="shared" si="1089"/>
        <v>0.45624865271814985</v>
      </c>
      <c r="BG166" s="515">
        <f t="shared" si="1090"/>
        <v>0.90131626432799417</v>
      </c>
      <c r="BH166" s="515">
        <f t="shared" si="1091"/>
        <v>1.3354768426091084</v>
      </c>
      <c r="BI166" s="515">
        <f t="shared" si="1092"/>
        <v>1.5484799326975631</v>
      </c>
      <c r="BJ166" s="515">
        <f t="shared" si="1093"/>
        <v>2.9450078464040161</v>
      </c>
      <c r="BK166" s="515">
        <f t="shared" si="1094"/>
        <v>4.3158860840262498</v>
      </c>
      <c r="BL166" s="515">
        <f t="shared" si="1095"/>
        <v>5.6615857466978463</v>
      </c>
      <c r="BM166" s="515">
        <f t="shared" si="1096"/>
        <v>6.9825692829566446</v>
      </c>
      <c r="BN166" s="515">
        <f t="shared" si="1097"/>
        <v>7.6177845543567759</v>
      </c>
      <c r="BO166" s="515">
        <f t="shared" si="1098"/>
        <v>11.59217211204346</v>
      </c>
      <c r="BP166" s="515">
        <f t="shared" si="1099"/>
        <v>15.516625705732503</v>
      </c>
      <c r="BQ166" s="515">
        <f t="shared" si="1100"/>
        <v>19.391772702716178</v>
      </c>
      <c r="BR166" s="515">
        <f t="shared" si="1101"/>
        <v>23.218232588082188</v>
      </c>
      <c r="BS166" s="515">
        <f t="shared" si="1102"/>
        <v>23.667363670478707</v>
      </c>
      <c r="BT166" s="515">
        <f t="shared" si="1103"/>
        <v>31.643606108032628</v>
      </c>
      <c r="BU166" s="515">
        <f t="shared" si="1104"/>
        <v>39.452537438071758</v>
      </c>
      <c r="BV166" s="515">
        <f t="shared" si="1105"/>
        <v>47.097667208721916</v>
      </c>
      <c r="BW166" s="516">
        <f t="shared" si="1106"/>
        <v>54.58243135119114</v>
      </c>
      <c r="BX166" s="515">
        <v>0</v>
      </c>
      <c r="BY166" s="515">
        <f t="shared" si="1107"/>
        <v>0</v>
      </c>
      <c r="BZ166" s="515">
        <f t="shared" si="1108"/>
        <v>0.44956629959462552</v>
      </c>
      <c r="CA166" s="515">
        <f t="shared" si="1109"/>
        <v>0.88949325884665797</v>
      </c>
      <c r="CB166" s="515">
        <f t="shared" si="1110"/>
        <v>1.3199875589115222</v>
      </c>
      <c r="CC166" s="515">
        <f t="shared" si="1111"/>
        <v>1.5434461641963106</v>
      </c>
      <c r="CD166" s="515">
        <f t="shared" si="1112"/>
        <v>2.9419134515834791</v>
      </c>
      <c r="CE166" s="515">
        <f t="shared" si="1113"/>
        <v>4.3241238431669968</v>
      </c>
      <c r="CF166" s="515">
        <f t="shared" si="1114"/>
        <v>5.6902663220310981</v>
      </c>
      <c r="CG166" s="515">
        <f t="shared" si="1115"/>
        <v>7.0405276743703658</v>
      </c>
      <c r="CH166" s="515">
        <f t="shared" si="1116"/>
        <v>7.7955032853670847</v>
      </c>
      <c r="CI166" s="515">
        <f t="shared" si="1117"/>
        <v>11.807840585427403</v>
      </c>
      <c r="CJ166" s="515">
        <f t="shared" si="1118"/>
        <v>15.782593505752761</v>
      </c>
      <c r="CK166" s="515">
        <f t="shared" si="1119"/>
        <v>19.720114106874071</v>
      </c>
      <c r="CL166" s="515">
        <f t="shared" si="1120"/>
        <v>23.620751151499629</v>
      </c>
      <c r="CM166" s="515">
        <f t="shared" si="1121"/>
        <v>24.310388821193612</v>
      </c>
      <c r="CN166" s="515">
        <f t="shared" si="1122"/>
        <v>32.589127091922116</v>
      </c>
      <c r="CO166" s="515">
        <f t="shared" si="1123"/>
        <v>40.758413743956432</v>
      </c>
      <c r="CP166" s="515">
        <f t="shared" si="1124"/>
        <v>48.819695816258658</v>
      </c>
      <c r="CQ166" s="516">
        <f t="shared" si="1125"/>
        <v>56.774401216764943</v>
      </c>
      <c r="CR166" s="515">
        <f t="shared" si="1126"/>
        <v>0</v>
      </c>
      <c r="CS166" s="515">
        <f t="shared" si="1127"/>
        <v>0.23095426249999995</v>
      </c>
      <c r="CT166" s="515">
        <f t="shared" si="1128"/>
        <v>0.6872029152181498</v>
      </c>
      <c r="CU166" s="515">
        <f t="shared" si="1129"/>
        <v>1.1322705268279942</v>
      </c>
      <c r="CV166" s="515">
        <f t="shared" si="1130"/>
        <v>1.5664311051091082</v>
      </c>
      <c r="CW166" s="515">
        <f t="shared" si="1131"/>
        <v>2.2675678126975631</v>
      </c>
      <c r="CX166" s="515">
        <f t="shared" si="1132"/>
        <v>3.6640957264040162</v>
      </c>
      <c r="CY166" s="515">
        <f t="shared" si="1133"/>
        <v>5.0349739640262499</v>
      </c>
      <c r="CZ166" s="515">
        <f t="shared" si="1134"/>
        <v>6.3806736266978463</v>
      </c>
      <c r="DA166" s="515">
        <f t="shared" si="1135"/>
        <v>7.7016571629566446</v>
      </c>
      <c r="DB166" s="515">
        <f t="shared" si="1136"/>
        <v>9.6656979543567765</v>
      </c>
      <c r="DC166" s="515">
        <f t="shared" si="1137"/>
        <v>13.640085512043461</v>
      </c>
      <c r="DD166" s="515">
        <f t="shared" si="1138"/>
        <v>17.564539105732504</v>
      </c>
      <c r="DE166" s="515">
        <f t="shared" si="1139"/>
        <v>21.439686102716177</v>
      </c>
      <c r="DF166" s="515">
        <f t="shared" si="1140"/>
        <v>25.266145988082187</v>
      </c>
      <c r="DG166" s="515">
        <f t="shared" si="1141"/>
        <v>27.948612470478707</v>
      </c>
      <c r="DH166" s="515">
        <f t="shared" si="1142"/>
        <v>35.924854908032628</v>
      </c>
      <c r="DI166" s="515">
        <f t="shared" si="1143"/>
        <v>43.733786238071758</v>
      </c>
      <c r="DJ166" s="515">
        <f t="shared" si="1144"/>
        <v>51.378916008721916</v>
      </c>
      <c r="DK166" s="516">
        <f t="shared" si="1145"/>
        <v>58.86368015119114</v>
      </c>
      <c r="DL166" s="515">
        <f t="shared" si="1146"/>
        <v>0</v>
      </c>
      <c r="DM166" s="515">
        <f t="shared" si="1147"/>
        <v>0.22721909999999995</v>
      </c>
      <c r="DN166" s="515">
        <f t="shared" si="1148"/>
        <v>0.67678539959462547</v>
      </c>
      <c r="DO166" s="515">
        <f t="shared" si="1149"/>
        <v>1.1167123588466579</v>
      </c>
      <c r="DP166" s="515">
        <f t="shared" si="1150"/>
        <v>1.5472066589115221</v>
      </c>
      <c r="DQ166" s="515">
        <f t="shared" si="1151"/>
        <v>2.2557913641963108</v>
      </c>
      <c r="DR166" s="515">
        <f t="shared" si="1152"/>
        <v>3.6542586515834792</v>
      </c>
      <c r="DS166" s="515">
        <f t="shared" si="1153"/>
        <v>5.0364690431669965</v>
      </c>
      <c r="DT166" s="515">
        <f t="shared" si="1154"/>
        <v>6.4026115220310977</v>
      </c>
      <c r="DU166" s="515">
        <f t="shared" si="1155"/>
        <v>7.7528728743703654</v>
      </c>
      <c r="DV166" s="515">
        <f t="shared" si="1156"/>
        <v>9.8477950853670855</v>
      </c>
      <c r="DW166" s="515">
        <f t="shared" si="1157"/>
        <v>13.860132385427404</v>
      </c>
      <c r="DX166" s="515">
        <f t="shared" si="1158"/>
        <v>17.83488530575276</v>
      </c>
      <c r="DY166" s="515">
        <f t="shared" si="1159"/>
        <v>21.77240590687407</v>
      </c>
      <c r="DZ166" s="515">
        <f t="shared" si="1160"/>
        <v>25.673042951499628</v>
      </c>
      <c r="EA166" s="515">
        <f t="shared" si="1161"/>
        <v>28.639073821193612</v>
      </c>
      <c r="EB166" s="515">
        <f t="shared" si="1162"/>
        <v>36.917812091922116</v>
      </c>
      <c r="EC166" s="515">
        <f t="shared" si="1163"/>
        <v>45.087098743956432</v>
      </c>
      <c r="ED166" s="515">
        <f t="shared" si="1164"/>
        <v>53.148380816258658</v>
      </c>
      <c r="EE166" s="516">
        <f t="shared" si="1165"/>
        <v>61.103086216764943</v>
      </c>
      <c r="EF166" s="276">
        <f t="shared" si="1166"/>
        <v>0</v>
      </c>
      <c r="EG166" s="276">
        <f t="shared" si="1167"/>
        <v>5.6598722818500622E-3</v>
      </c>
      <c r="EH166" s="276">
        <f t="shared" si="1168"/>
        <v>1.6840913390155615E-2</v>
      </c>
      <c r="EI166" s="276">
        <f t="shared" si="1169"/>
        <v>2.7747946718885662E-2</v>
      </c>
      <c r="EJ166" s="276">
        <f t="shared" si="1170"/>
        <v>3.8387687229781288E-2</v>
      </c>
      <c r="EK166" s="276">
        <f t="shared" si="1171"/>
        <v>4.1647846293546842E-2</v>
      </c>
      <c r="EL166" s="276">
        <f t="shared" si="1172"/>
        <v>6.7297522377766081E-2</v>
      </c>
      <c r="EM166" s="276">
        <f t="shared" si="1173"/>
        <v>9.247609732840377E-2</v>
      </c>
      <c r="EN166" s="276">
        <f t="shared" si="1174"/>
        <v>0.11719222374120163</v>
      </c>
      <c r="EO166" s="276">
        <f t="shared" si="1175"/>
        <v>0.14145439529185688</v>
      </c>
      <c r="EP166" s="276">
        <f t="shared" si="1176"/>
        <v>0.1214392423133155</v>
      </c>
      <c r="EQ166" s="276">
        <f t="shared" si="1177"/>
        <v>0.17137320631095815</v>
      </c>
      <c r="ER166" s="276">
        <f t="shared" si="1178"/>
        <v>0.22067980301632567</v>
      </c>
      <c r="ES166" s="276">
        <f t="shared" si="1179"/>
        <v>0.26936691463399198</v>
      </c>
      <c r="ET166" s="276">
        <f t="shared" si="1180"/>
        <v>0.31744232433699127</v>
      </c>
      <c r="EU166" s="276">
        <f t="shared" si="1181"/>
        <v>0.58625516244608011</v>
      </c>
      <c r="EV166" s="276">
        <f t="shared" si="1182"/>
        <v>0.75356626996087106</v>
      </c>
      <c r="EW166" s="276">
        <f t="shared" si="1183"/>
        <v>0.91736782934983929</v>
      </c>
      <c r="EX166" s="276">
        <f t="shared" si="1184"/>
        <v>1.0777334575307758</v>
      </c>
      <c r="EY166" s="277">
        <f t="shared" si="1185"/>
        <v>1.2347352272196568</v>
      </c>
      <c r="EZ166" s="276">
        <f t="shared" si="1186"/>
        <v>0</v>
      </c>
      <c r="FA166" s="276">
        <f t="shared" si="1187"/>
        <v>4.8719004053743584E-3</v>
      </c>
      <c r="FB166" s="276">
        <f t="shared" si="1188"/>
        <v>1.4511240747967507E-2</v>
      </c>
      <c r="FC166" s="276">
        <f t="shared" si="1189"/>
        <v>2.3943899935135689E-2</v>
      </c>
      <c r="FD166" s="276">
        <f t="shared" si="1190"/>
        <v>3.3174309504566089E-2</v>
      </c>
      <c r="FE166" s="276">
        <f t="shared" si="1191"/>
        <v>2.622311261283158E-2</v>
      </c>
      <c r="FF166" s="276">
        <f t="shared" si="1192"/>
        <v>4.2480008416482425E-2</v>
      </c>
      <c r="FG166" s="276">
        <f t="shared" si="1193"/>
        <v>5.8547921135899281E-2</v>
      </c>
      <c r="FH166" s="276">
        <f t="shared" si="1194"/>
        <v>7.4429047660731829E-2</v>
      </c>
      <c r="FI166" s="276">
        <f t="shared" si="1195"/>
        <v>9.0125559342237441E-2</v>
      </c>
      <c r="FJ166" s="276">
        <f t="shared" si="1196"/>
        <v>9.2246299939681045E-2</v>
      </c>
      <c r="FK166" s="276">
        <f t="shared" si="1197"/>
        <v>0.12983067967464357</v>
      </c>
      <c r="FL166" s="276">
        <f t="shared" si="1198"/>
        <v>0.16706299887869294</v>
      </c>
      <c r="FM166" s="276">
        <f t="shared" si="1199"/>
        <v>0.20394655537444328</v>
      </c>
      <c r="FN166" s="276">
        <f t="shared" si="1200"/>
        <v>0.24048461609313335</v>
      </c>
      <c r="FO166" s="276">
        <f t="shared" si="1201"/>
        <v>0.37863172927149569</v>
      </c>
      <c r="FP166" s="276">
        <f t="shared" si="1202"/>
        <v>0.48808334796568581</v>
      </c>
      <c r="FQ166" s="276">
        <f t="shared" si="1203"/>
        <v>0.59608792769777519</v>
      </c>
      <c r="FR166" s="276">
        <f t="shared" si="1204"/>
        <v>0.70266459949371696</v>
      </c>
      <c r="FS166" s="277">
        <f t="shared" si="1205"/>
        <v>0.80783224145182098</v>
      </c>
      <c r="FT166" s="74">
        <f>SUM($EF166:EF166)</f>
        <v>0</v>
      </c>
      <c r="FU166" s="276">
        <f>SUM($EF166:EG166)</f>
        <v>5.6598722818500622E-3</v>
      </c>
      <c r="FV166" s="276">
        <f>SUM($EF166:EH166)</f>
        <v>2.2500785672005676E-2</v>
      </c>
      <c r="FW166" s="276">
        <f>SUM($EF166:EI166)</f>
        <v>5.0248732390891337E-2</v>
      </c>
      <c r="FX166" s="276">
        <f>SUM($EF166:EJ166)</f>
        <v>8.8636419620672618E-2</v>
      </c>
      <c r="FY166" s="276">
        <f>SUM($EF166:EK166)</f>
        <v>0.13028426591421946</v>
      </c>
      <c r="FZ166" s="276">
        <f>SUM($EF166:EL166)</f>
        <v>0.19758178829198553</v>
      </c>
      <c r="GA166" s="276">
        <f>SUM($EF166:EM166)</f>
        <v>0.29005788562038931</v>
      </c>
      <c r="GB166" s="276">
        <f>SUM($EF166:EN166)</f>
        <v>0.40725010936159095</v>
      </c>
      <c r="GC166" s="276">
        <f>SUM($EF166:EO166)</f>
        <v>0.54870450465344778</v>
      </c>
      <c r="GD166" s="276">
        <f>SUM($EF166:EP166)</f>
        <v>0.67014374696676327</v>
      </c>
      <c r="GE166" s="276">
        <f>SUM($EF166:EQ166)</f>
        <v>0.84151695327772136</v>
      </c>
      <c r="GF166" s="276">
        <f>SUM($EF166:ER166)</f>
        <v>1.0621967562940471</v>
      </c>
      <c r="GG166" s="276">
        <f>SUM($EF166:ES166)</f>
        <v>1.331563670928039</v>
      </c>
      <c r="GH166" s="276">
        <f>SUM($EF166:ET166)</f>
        <v>1.6490059952650302</v>
      </c>
      <c r="GI166" s="276">
        <f>SUM($EF166:EU166)</f>
        <v>2.2352611577111103</v>
      </c>
      <c r="GJ166" s="276">
        <f>SUM($EF166:EV166)</f>
        <v>2.9888274276719815</v>
      </c>
      <c r="GK166" s="276">
        <f>SUM($EF166:EW166)</f>
        <v>3.906195257021821</v>
      </c>
      <c r="GL166" s="276">
        <f>SUM($EF166:EX166)</f>
        <v>4.9839287145525972</v>
      </c>
      <c r="GM166" s="276">
        <f>SUM($EF166:EY166)</f>
        <v>6.2186639417722542</v>
      </c>
      <c r="GN166" s="74">
        <f>SUM($EZ166:EZ166)</f>
        <v>0</v>
      </c>
      <c r="GO166" s="276">
        <f>SUM($EZ166:FA166)</f>
        <v>4.8719004053743584E-3</v>
      </c>
      <c r="GP166" s="276">
        <f>SUM($EZ166:FB166)</f>
        <v>1.9383141153341867E-2</v>
      </c>
      <c r="GQ166" s="276">
        <f>SUM($EZ166:FC166)</f>
        <v>4.3327041088477555E-2</v>
      </c>
      <c r="GR166" s="276">
        <f>SUM($EZ166:FD166)</f>
        <v>7.6501350593043638E-2</v>
      </c>
      <c r="GS166" s="276">
        <f>SUM($EZ166:FE166)</f>
        <v>0.10272446320587522</v>
      </c>
      <c r="GT166" s="276">
        <f>SUM($EZ166:FF166)</f>
        <v>0.14520447162235764</v>
      </c>
      <c r="GU166" s="276">
        <f>SUM($EZ166:FG166)</f>
        <v>0.20375239275825691</v>
      </c>
      <c r="GV166" s="276">
        <f>SUM($EZ166:FH166)</f>
        <v>0.27818144041898873</v>
      </c>
      <c r="GW166" s="276">
        <f>SUM($EZ166:FI166)</f>
        <v>0.36830699976122616</v>
      </c>
      <c r="GX166" s="276">
        <f>SUM($EZ166:FJ166)</f>
        <v>0.46055329970090719</v>
      </c>
      <c r="GY166" s="276">
        <f>SUM($EZ166:FK166)</f>
        <v>0.59038397937555076</v>
      </c>
      <c r="GZ166" s="276">
        <f>SUM($EZ166:FL166)</f>
        <v>0.75744697825424367</v>
      </c>
      <c r="HA166" s="276">
        <f>SUM($EZ166:FM166)</f>
        <v>0.96139353362868696</v>
      </c>
      <c r="HB166" s="276">
        <f>SUM($EZ166:FN166)</f>
        <v>1.2018781497218203</v>
      </c>
      <c r="HC166" s="276">
        <f>SUM($EZ166:FO166)</f>
        <v>1.5805098789933161</v>
      </c>
      <c r="HD166" s="276">
        <f>SUM($EZ166:FP166)</f>
        <v>2.0685932269590017</v>
      </c>
      <c r="HE166" s="276">
        <f>SUM($EZ166:FQ166)</f>
        <v>2.664681154656777</v>
      </c>
      <c r="HF166" s="276">
        <f>SUM($EZ166:FR166)</f>
        <v>3.3673457541504939</v>
      </c>
      <c r="HG166" s="277">
        <f>SUM($EZ166:FS166)</f>
        <v>4.175177995602315</v>
      </c>
      <c r="HH166" s="74">
        <f t="shared" si="1247"/>
        <v>0</v>
      </c>
      <c r="HI166" s="276">
        <f t="shared" si="1206"/>
        <v>0.45624865271814985</v>
      </c>
      <c r="HJ166" s="276">
        <f t="shared" si="1207"/>
        <v>0.90131626432799417</v>
      </c>
      <c r="HK166" s="276">
        <f t="shared" si="1208"/>
        <v>1.3354768426091084</v>
      </c>
      <c r="HL166" s="276">
        <f t="shared" si="1209"/>
        <v>1.758997680379327</v>
      </c>
      <c r="HM166" s="276">
        <f t="shared" si="1210"/>
        <v>2.9450078464040161</v>
      </c>
      <c r="HN166" s="276">
        <f t="shared" si="1211"/>
        <v>4.3158860840262498</v>
      </c>
      <c r="HO166" s="276">
        <f t="shared" si="1212"/>
        <v>5.6615857466978463</v>
      </c>
      <c r="HP166" s="276">
        <f t="shared" si="1213"/>
        <v>6.9825692829566446</v>
      </c>
      <c r="HQ166" s="276">
        <f t="shared" si="1214"/>
        <v>8.2792906476647872</v>
      </c>
      <c r="HR166" s="276">
        <f t="shared" si="1215"/>
        <v>11.59217211204346</v>
      </c>
      <c r="HS166" s="276">
        <f t="shared" si="1216"/>
        <v>15.516625705732503</v>
      </c>
      <c r="HT166" s="276">
        <f t="shared" si="1217"/>
        <v>19.391772702716178</v>
      </c>
      <c r="HU166" s="276">
        <f t="shared" si="1218"/>
        <v>23.218232588082188</v>
      </c>
      <c r="HV166" s="276">
        <f t="shared" si="1219"/>
        <v>26.996617063745198</v>
      </c>
      <c r="HW166" s="276">
        <f t="shared" si="1220"/>
        <v>31.643606108032628</v>
      </c>
      <c r="HX166" s="276">
        <f t="shared" si="1221"/>
        <v>39.452537438071758</v>
      </c>
      <c r="HY166" s="276">
        <f t="shared" si="1222"/>
        <v>47.097667208721916</v>
      </c>
      <c r="HZ166" s="276">
        <f t="shared" si="1223"/>
        <v>54.58243135119114</v>
      </c>
      <c r="IA166" s="277">
        <f t="shared" si="1224"/>
        <v>61.910193723971481</v>
      </c>
      <c r="IB166" s="276">
        <f t="shared" si="1225"/>
        <v>0</v>
      </c>
      <c r="IC166" s="276">
        <f t="shared" si="1226"/>
        <v>0.44956629959462552</v>
      </c>
      <c r="ID166" s="276">
        <f t="shared" si="1227"/>
        <v>0.88949325884665797</v>
      </c>
      <c r="IE166" s="276">
        <f t="shared" si="1228"/>
        <v>1.3199875589115222</v>
      </c>
      <c r="IF166" s="276">
        <f t="shared" si="1229"/>
        <v>1.741251449406956</v>
      </c>
      <c r="IG166" s="276">
        <f t="shared" si="1230"/>
        <v>2.9419134515834791</v>
      </c>
      <c r="IH166" s="276">
        <f t="shared" si="1231"/>
        <v>4.3241238431669968</v>
      </c>
      <c r="II166" s="276">
        <f t="shared" si="1232"/>
        <v>5.6902663220310981</v>
      </c>
      <c r="IJ166" s="276">
        <f t="shared" si="1233"/>
        <v>7.0405276743703658</v>
      </c>
      <c r="IK166" s="276">
        <f t="shared" si="1234"/>
        <v>8.375092515028129</v>
      </c>
      <c r="IL166" s="276">
        <f t="shared" si="1235"/>
        <v>11.807840585427403</v>
      </c>
      <c r="IM166" s="276">
        <f t="shared" si="1236"/>
        <v>15.782593505752761</v>
      </c>
      <c r="IN166" s="276">
        <f t="shared" si="1237"/>
        <v>19.720114106874071</v>
      </c>
      <c r="IO166" s="276">
        <f t="shared" si="1238"/>
        <v>23.620751151499629</v>
      </c>
      <c r="IP166" s="276">
        <f t="shared" si="1239"/>
        <v>27.484850135406496</v>
      </c>
      <c r="IQ166" s="276">
        <f t="shared" si="1240"/>
        <v>32.589127091922116</v>
      </c>
      <c r="IR166" s="276">
        <f t="shared" si="1241"/>
        <v>40.758413743956432</v>
      </c>
      <c r="IS166" s="276">
        <f t="shared" si="1242"/>
        <v>48.819695816258658</v>
      </c>
      <c r="IT166" s="276">
        <f t="shared" si="1243"/>
        <v>56.774401216764943</v>
      </c>
      <c r="IU166" s="277">
        <f t="shared" si="1244"/>
        <v>64.623938975313123</v>
      </c>
      <c r="IV166" s="74">
        <f t="shared" si="1068"/>
        <v>0.36737940373071382</v>
      </c>
      <c r="IW166" s="275">
        <f t="shared" si="1069"/>
        <v>2.8992151515922338</v>
      </c>
      <c r="IX166" s="275">
        <f t="shared" si="1070"/>
        <v>11.048690349202548</v>
      </c>
      <c r="IY166" s="275">
        <f t="shared" si="1071"/>
        <v>31.217600083884498</v>
      </c>
      <c r="IZ166" s="275">
        <f t="shared" si="1072"/>
        <v>4.7717616348418321</v>
      </c>
      <c r="JA166" s="275">
        <f t="shared" si="1073"/>
        <v>11.383221247102499</v>
      </c>
      <c r="JB166" s="74">
        <f t="shared" si="1074"/>
        <v>0.36893786657387845</v>
      </c>
      <c r="JC166" s="275">
        <f t="shared" si="1075"/>
        <v>2.942832285504541</v>
      </c>
      <c r="JD166" s="275">
        <f t="shared" si="1076"/>
        <v>11.22091106907145</v>
      </c>
      <c r="JE166" s="275">
        <f t="shared" si="1077"/>
        <v>31.998968993039789</v>
      </c>
      <c r="JF166" s="275">
        <f t="shared" si="1078"/>
        <v>4.8442270737166231</v>
      </c>
      <c r="JG166" s="275">
        <f t="shared" si="1079"/>
        <v>11.632912553547413</v>
      </c>
      <c r="JH166" s="524">
        <f t="shared" si="1443"/>
        <v>115.41747876773616</v>
      </c>
      <c r="JI166" s="525">
        <f t="shared" si="1444"/>
        <v>330.98249957097869</v>
      </c>
      <c r="JJ166" s="524">
        <f t="shared" si="1445"/>
        <v>117.05724953276111</v>
      </c>
      <c r="JK166" s="525">
        <f t="shared" si="1446"/>
        <v>340.46605129991661</v>
      </c>
      <c r="JL166" s="524">
        <f t="shared" si="1447"/>
        <v>232.47472830049725</v>
      </c>
      <c r="JM166" s="525">
        <f t="shared" si="1448"/>
        <v>671.44855087089536</v>
      </c>
      <c r="JN166" s="7">
        <f t="shared" si="1245"/>
        <v>2.8508841449868507</v>
      </c>
      <c r="JO166" s="7">
        <f t="shared" si="1246"/>
        <v>10.393841937374569</v>
      </c>
    </row>
    <row r="167" spans="1:275" s="3" customFormat="1" ht="13.5" customHeight="1" x14ac:dyDescent="0.2">
      <c r="A167" s="3" t="str">
        <f>'2021 estimates'!B167</f>
        <v>Samoa</v>
      </c>
      <c r="B167" s="3" t="str">
        <f>VLOOKUP(A167,'2021 estimates'!$B$4:$C$218,2)</f>
        <v>WP</v>
      </c>
      <c r="C167" s="371" t="str">
        <f>VLOOKUP(A167,'2021 estimates'!$B$4:$F$218,4,FALSE)</f>
        <v>East Asia &amp; Pacific</v>
      </c>
      <c r="D167" s="695">
        <f>'2021 estimates'!Q167</f>
        <v>12.918344055068999</v>
      </c>
      <c r="E167" s="4">
        <f>'2021 estimates'!R167</f>
        <v>3.9049872191263018</v>
      </c>
      <c r="F167" s="47">
        <f>1000*'2021 estimates'!G167/5</f>
        <v>2817.8</v>
      </c>
      <c r="G167" s="47">
        <f t="shared" si="1086"/>
        <v>2817.8</v>
      </c>
      <c r="H167" s="47">
        <f>1000*'2021 estimates'!H167/5</f>
        <v>2526.8000000000002</v>
      </c>
      <c r="I167" s="47">
        <f>1000*'2021 estimates'!I167/5</f>
        <v>2368.4</v>
      </c>
      <c r="J167" s="47">
        <f>1000*'2021 estimates'!J167/5</f>
        <v>2029.8</v>
      </c>
      <c r="K167" s="47">
        <f>1000*'2021 estimates'!K167/5</f>
        <v>2603</v>
      </c>
      <c r="L167" s="73">
        <f t="shared" si="1087"/>
        <v>2603</v>
      </c>
      <c r="M167" s="47">
        <f>1000*'2021 estimates'!L167/5</f>
        <v>2341.6</v>
      </c>
      <c r="N167" s="47">
        <f>1000*'2021 estimates'!M167/5</f>
        <v>2193</v>
      </c>
      <c r="O167" s="47">
        <f>1000*'2021 estimates'!N167/5</f>
        <v>1887</v>
      </c>
      <c r="P167" s="22">
        <v>0</v>
      </c>
      <c r="Q167" s="124">
        <f>IF('2021 estimates'!AD167&lt;&gt;"",'2021 estimates'!AD167*5/4,IF('2021 estimates'!AL167&lt;&gt;"",'2021 estimates'!AL167*15/14,'2021 estimates'!AN167*15/14))/100000</f>
        <v>9.6428571428571425E-6</v>
      </c>
      <c r="R167" s="124">
        <f>IF('2021 estimates'!AE167&lt;&gt;"",'2021 estimates'!AE167,IF('2021 estimates'!AL167&lt;&gt;"",'2021 estimates'!AL167*15/14,'2021 estimates'!AN167*15/14))/100000</f>
        <v>9.6428571428571425E-6</v>
      </c>
      <c r="S167" s="124">
        <f>IF('2021 estimates'!AF167&lt;&gt;"",'2021 estimates'!AF167,IF('2021 estimates'!AL167&lt;&gt;"",'2021 estimates'!AL167*15/14,'2021 estimates'!AN167*15/14))/100000</f>
        <v>9.6428571428571425E-6</v>
      </c>
      <c r="T167" s="124">
        <f>IF('2021 estimates'!AG167&lt;&gt;"",'2021 estimates'!AG167,'2021 estimates'!$AP167)/100000</f>
        <v>1.0049937260994264E-5</v>
      </c>
      <c r="U167" s="22">
        <v>0</v>
      </c>
      <c r="V167" s="124">
        <f>IF('2021 estimates'!AH167&lt;&gt;"",'2021 estimates'!AH167*5/4,IF('2021 estimates'!AM167&lt;&gt;"",'2021 estimates'!AM167*15/14,'2021 estimates'!AN167*15/14))/100000</f>
        <v>9.6428571428571425E-6</v>
      </c>
      <c r="W167" s="124">
        <f>IF('2021 estimates'!AI167&lt;&gt;"",'2021 estimates'!AI167,IF('2021 estimates'!AM167&lt;&gt;"",'2021 estimates'!AM167*15/14,'2021 estimates'!AN167*15/14))/100000</f>
        <v>9.6428571428571425E-6</v>
      </c>
      <c r="X167" s="124">
        <f>IF('2021 estimates'!AJ167&lt;&gt;"",'2021 estimates'!AJ167,IF('2021 estimates'!AM167&lt;&gt;"",'2021 estimates'!AM167*15/14,'2021 estimates'!AN167*15/14))/100000</f>
        <v>9.6428571428571425E-6</v>
      </c>
      <c r="Y167" s="124">
        <f>IF('2021 estimates'!AK167&lt;&gt;"",'2021 estimates'!AK167,'2021 estimates'!$AQ167)/100000</f>
        <v>1.0049937260994264E-5</v>
      </c>
      <c r="Z167" s="81">
        <f>VLOOKUP($A167,'Mortality-WHO Global Health Obs'!$B$3:$Q$218,7,FALSE)</f>
        <v>1.712E-2</v>
      </c>
      <c r="AA167" s="82">
        <f>VLOOKUP($A167,'Mortality-WHO Global Health Obs'!$B$3:$Q$218,9,FALSE)</f>
        <v>6.8000000000000005E-4</v>
      </c>
      <c r="AB167" s="82">
        <f>VLOOKUP($A167,'Mortality-WHO Global Health Obs'!$B$3:$Q$218,11,FALSE)</f>
        <v>5.5000000000000003E-4</v>
      </c>
      <c r="AC167" s="82">
        <f>VLOOKUP($A167,'Mortality-WHO Global Health Obs'!$B$3:$Q$218,13,FALSE)</f>
        <v>2.7999999999999998E-4</v>
      </c>
      <c r="AD167" s="82">
        <f>VLOOKUP($A167,'Mortality-WHO Global Health Obs'!$B$3:$Q$218,15,FALSE)</f>
        <v>4.2999999999999999E-4</v>
      </c>
      <c r="AE167" s="81">
        <f>VLOOKUP($A167,'Mortality-WHO Global Health Obs'!$B$3:$Q$218,8,FALSE)</f>
        <v>1.515E-2</v>
      </c>
      <c r="AF167" s="82">
        <f>VLOOKUP($A167,'Mortality-WHO Global Health Obs'!$B$3:$Q$218,10,FALSE)</f>
        <v>6.8000000000000005E-4</v>
      </c>
      <c r="AG167" s="82">
        <f>VLOOKUP($A167,'Mortality-WHO Global Health Obs'!$B$3:$Q$218,12,FALSE)</f>
        <v>3.8000000000000002E-4</v>
      </c>
      <c r="AH167" s="82">
        <f>VLOOKUP($A167,'Mortality-WHO Global Health Obs'!$B$3:$Q$218,14,FALSE)</f>
        <v>1.4999999999999999E-4</v>
      </c>
      <c r="AI167" s="82">
        <f>VLOOKUP($A167,'Mortality-WHO Global Health Obs'!$B$3:$Q$218,16,FALSE)</f>
        <v>2.5000000000000001E-4</v>
      </c>
      <c r="AJ167" s="81">
        <f t="shared" si="849"/>
        <v>6.6853381191442282E-2</v>
      </c>
      <c r="AK167" s="82">
        <f t="shared" si="849"/>
        <v>2.6553913090058856E-3</v>
      </c>
      <c r="AL167" s="82">
        <f t="shared" si="849"/>
        <v>2.1477429705194662E-3</v>
      </c>
      <c r="AM167" s="82">
        <f t="shared" si="849"/>
        <v>1.0933964213553644E-3</v>
      </c>
      <c r="AN167" s="82">
        <f t="shared" si="849"/>
        <v>1.6791445042243097E-3</v>
      </c>
      <c r="AO167" s="81">
        <f t="shared" si="848"/>
        <v>5.9160556369763473E-2</v>
      </c>
      <c r="AP167" s="82">
        <f t="shared" si="848"/>
        <v>2.6553913090058856E-3</v>
      </c>
      <c r="AQ167" s="82">
        <f t="shared" si="848"/>
        <v>1.4838951432679947E-3</v>
      </c>
      <c r="AR167" s="82">
        <f t="shared" si="848"/>
        <v>5.8574808286894519E-4</v>
      </c>
      <c r="AS167" s="82">
        <f t="shared" si="848"/>
        <v>9.7624680478157542E-4</v>
      </c>
      <c r="AT167" s="272">
        <f t="shared" si="1065"/>
        <v>0</v>
      </c>
      <c r="AU167" s="266">
        <f t="shared" si="1057"/>
        <v>2.7171642857142859E-2</v>
      </c>
      <c r="AV167" s="266">
        <f t="shared" si="1058"/>
        <v>2.4365571428571431E-2</v>
      </c>
      <c r="AW167" s="266">
        <f t="shared" si="1059"/>
        <v>2.2838142857142855E-2</v>
      </c>
      <c r="AX167" s="266">
        <f t="shared" si="1060"/>
        <v>2.0399362652366158E-2</v>
      </c>
      <c r="AY167" s="272">
        <f t="shared" si="1066"/>
        <v>0</v>
      </c>
      <c r="AZ167" s="266">
        <f t="shared" si="1061"/>
        <v>2.5100357142857143E-2</v>
      </c>
      <c r="BA167" s="266">
        <f t="shared" si="1062"/>
        <v>2.2579714285714283E-2</v>
      </c>
      <c r="BB167" s="266">
        <f t="shared" si="1063"/>
        <v>2.1146785714285715E-2</v>
      </c>
      <c r="BC167" s="266">
        <f t="shared" si="1064"/>
        <v>1.8964231611496178E-2</v>
      </c>
      <c r="BD167" s="74">
        <f t="shared" si="1067"/>
        <v>0</v>
      </c>
      <c r="BE167" s="515">
        <f t="shared" si="1088"/>
        <v>0</v>
      </c>
      <c r="BF167" s="515">
        <f t="shared" si="1089"/>
        <v>2.7135615040141451E-2</v>
      </c>
      <c r="BG167" s="515">
        <f t="shared" si="1090"/>
        <v>5.4199269987326666E-2</v>
      </c>
      <c r="BH167" s="515">
        <f t="shared" si="1091"/>
        <v>8.1191155670286466E-2</v>
      </c>
      <c r="BI167" s="515">
        <f t="shared" si="1092"/>
        <v>9.6946569388132869E-2</v>
      </c>
      <c r="BJ167" s="515">
        <f t="shared" si="1093"/>
        <v>0.12107801052724712</v>
      </c>
      <c r="BK167" s="515">
        <f t="shared" si="1094"/>
        <v>0.14515767915021649</v>
      </c>
      <c r="BL167" s="515">
        <f t="shared" si="1095"/>
        <v>0.16918568633177591</v>
      </c>
      <c r="BM167" s="515">
        <f t="shared" si="1096"/>
        <v>0.19316214290835634</v>
      </c>
      <c r="BN167" s="515">
        <f t="shared" si="1097"/>
        <v>0.20347840292429425</v>
      </c>
      <c r="BO167" s="515">
        <f t="shared" si="1098"/>
        <v>0.22608170606187208</v>
      </c>
      <c r="BP167" s="515">
        <f t="shared" si="1099"/>
        <v>0.24866030833506769</v>
      </c>
      <c r="BQ167" s="515">
        <f t="shared" si="1100"/>
        <v>0.27121423673695805</v>
      </c>
      <c r="BR167" s="515">
        <f t="shared" si="1101"/>
        <v>0.2937435182311221</v>
      </c>
      <c r="BS167" s="515">
        <f t="shared" si="1102"/>
        <v>0.27103553253671087</v>
      </c>
      <c r="BT167" s="515">
        <f t="shared" si="1103"/>
        <v>0.29096305687854113</v>
      </c>
      <c r="BU167" s="515">
        <f t="shared" si="1104"/>
        <v>0.31085714810476167</v>
      </c>
      <c r="BV167" s="515">
        <f t="shared" si="1105"/>
        <v>0.33071786230729838</v>
      </c>
      <c r="BW167" s="516">
        <f t="shared" si="1106"/>
        <v>0.35054525548396981</v>
      </c>
      <c r="BX167" s="515">
        <v>0</v>
      </c>
      <c r="BY167" s="515">
        <f t="shared" si="1107"/>
        <v>0</v>
      </c>
      <c r="BZ167" s="515">
        <f t="shared" si="1108"/>
        <v>2.506707571491525E-2</v>
      </c>
      <c r="CA167" s="515">
        <f t="shared" si="1109"/>
        <v>5.0067676831929621E-2</v>
      </c>
      <c r="CB167" s="515">
        <f t="shared" si="1110"/>
        <v>7.5001979632960333E-2</v>
      </c>
      <c r="CC167" s="515">
        <f t="shared" si="1111"/>
        <v>8.9840939876227585E-2</v>
      </c>
      <c r="CD167" s="515">
        <f t="shared" si="1112"/>
        <v>0.11227069795057358</v>
      </c>
      <c r="CE167" s="515">
        <f t="shared" si="1113"/>
        <v>0.13466719729818272</v>
      </c>
      <c r="CF167" s="515">
        <f t="shared" si="1114"/>
        <v>0.15703048723491927</v>
      </c>
      <c r="CG167" s="515">
        <f t="shared" si="1115"/>
        <v>0.17936061700352218</v>
      </c>
      <c r="CH167" s="515">
        <f t="shared" si="1116"/>
        <v>0.1888602644566765</v>
      </c>
      <c r="CI167" s="515">
        <f t="shared" si="1117"/>
        <v>0.20989026649477738</v>
      </c>
      <c r="CJ167" s="515">
        <f t="shared" si="1118"/>
        <v>0.23090795385650284</v>
      </c>
      <c r="CK167" s="515">
        <f t="shared" si="1119"/>
        <v>0.25191333375303882</v>
      </c>
      <c r="CL167" s="515">
        <f t="shared" si="1120"/>
        <v>0.27290641339134852</v>
      </c>
      <c r="CM167" s="515">
        <f t="shared" si="1121"/>
        <v>0.25287968369870856</v>
      </c>
      <c r="CN167" s="515">
        <f t="shared" si="1122"/>
        <v>0.27158791042405012</v>
      </c>
      <c r="CO167" s="515">
        <f t="shared" si="1123"/>
        <v>0.29027788221493844</v>
      </c>
      <c r="CP167" s="515">
        <f t="shared" si="1124"/>
        <v>0.30894961688399886</v>
      </c>
      <c r="CQ167" s="516">
        <f t="shared" si="1125"/>
        <v>0.32760313222647558</v>
      </c>
      <c r="CR167" s="515">
        <f t="shared" si="1126"/>
        <v>0</v>
      </c>
      <c r="CS167" s="515">
        <f t="shared" si="1127"/>
        <v>1.358582142857143E-2</v>
      </c>
      <c r="CT167" s="515">
        <f t="shared" si="1128"/>
        <v>4.0721436468712881E-2</v>
      </c>
      <c r="CU167" s="515">
        <f t="shared" si="1129"/>
        <v>6.7785091415898099E-2</v>
      </c>
      <c r="CV167" s="515">
        <f t="shared" si="1130"/>
        <v>9.4776977098857892E-2</v>
      </c>
      <c r="CW167" s="515">
        <f t="shared" si="1131"/>
        <v>0.10912935510241858</v>
      </c>
      <c r="CX167" s="515">
        <f t="shared" si="1132"/>
        <v>0.13326079624153284</v>
      </c>
      <c r="CY167" s="515">
        <f t="shared" si="1133"/>
        <v>0.15734046486450221</v>
      </c>
      <c r="CZ167" s="515">
        <f t="shared" si="1134"/>
        <v>0.18136847204606163</v>
      </c>
      <c r="DA167" s="515">
        <f t="shared" si="1135"/>
        <v>0.20534492862264206</v>
      </c>
      <c r="DB167" s="515">
        <f t="shared" si="1136"/>
        <v>0.21489747435286569</v>
      </c>
      <c r="DC167" s="515">
        <f t="shared" si="1137"/>
        <v>0.23750077749044352</v>
      </c>
      <c r="DD167" s="515">
        <f t="shared" si="1138"/>
        <v>0.2600793797636391</v>
      </c>
      <c r="DE167" s="515">
        <f t="shared" si="1139"/>
        <v>0.28263330816552945</v>
      </c>
      <c r="DF167" s="515">
        <f t="shared" si="1140"/>
        <v>0.30516258965969351</v>
      </c>
      <c r="DG167" s="515">
        <f t="shared" si="1141"/>
        <v>0.28123521386289396</v>
      </c>
      <c r="DH167" s="515">
        <f t="shared" si="1142"/>
        <v>0.30116273820472422</v>
      </c>
      <c r="DI167" s="515">
        <f t="shared" si="1143"/>
        <v>0.32105682943094477</v>
      </c>
      <c r="DJ167" s="515">
        <f t="shared" si="1144"/>
        <v>0.34091754363348148</v>
      </c>
      <c r="DK167" s="516">
        <f t="shared" si="1145"/>
        <v>0.36074493681015291</v>
      </c>
      <c r="DL167" s="515">
        <f t="shared" si="1146"/>
        <v>0</v>
      </c>
      <c r="DM167" s="515">
        <f t="shared" si="1147"/>
        <v>1.2550178571428572E-2</v>
      </c>
      <c r="DN167" s="515">
        <f t="shared" si="1148"/>
        <v>3.7617254286343819E-2</v>
      </c>
      <c r="DO167" s="515">
        <f t="shared" si="1149"/>
        <v>6.2617855403358194E-2</v>
      </c>
      <c r="DP167" s="515">
        <f t="shared" si="1150"/>
        <v>8.75521582043889E-2</v>
      </c>
      <c r="DQ167" s="515">
        <f t="shared" si="1151"/>
        <v>0.10113079701908473</v>
      </c>
      <c r="DR167" s="515">
        <f t="shared" si="1152"/>
        <v>0.12356055509343072</v>
      </c>
      <c r="DS167" s="515">
        <f t="shared" si="1153"/>
        <v>0.14595705444103985</v>
      </c>
      <c r="DT167" s="515">
        <f t="shared" si="1154"/>
        <v>0.1683203443777764</v>
      </c>
      <c r="DU167" s="515">
        <f t="shared" si="1155"/>
        <v>0.19065047414637931</v>
      </c>
      <c r="DV167" s="515">
        <f t="shared" si="1156"/>
        <v>0.19943365731381935</v>
      </c>
      <c r="DW167" s="515">
        <f t="shared" si="1157"/>
        <v>0.22046365935192025</v>
      </c>
      <c r="DX167" s="515">
        <f t="shared" si="1158"/>
        <v>0.24148134671364568</v>
      </c>
      <c r="DY167" s="515">
        <f t="shared" si="1159"/>
        <v>0.26248672661018169</v>
      </c>
      <c r="DZ167" s="515">
        <f t="shared" si="1160"/>
        <v>0.28347980624849139</v>
      </c>
      <c r="EA167" s="515">
        <f t="shared" si="1161"/>
        <v>0.26236179950445665</v>
      </c>
      <c r="EB167" s="515">
        <f t="shared" si="1162"/>
        <v>0.28107002622979821</v>
      </c>
      <c r="EC167" s="515">
        <f t="shared" si="1163"/>
        <v>0.29975999802068654</v>
      </c>
      <c r="ED167" s="515">
        <f t="shared" si="1164"/>
        <v>0.31843173268974695</v>
      </c>
      <c r="EE167" s="516">
        <f t="shared" si="1165"/>
        <v>0.33708524803222367</v>
      </c>
      <c r="EF167" s="276">
        <f t="shared" si="1166"/>
        <v>0</v>
      </c>
      <c r="EG167" s="276">
        <f t="shared" si="1167"/>
        <v>3.6027817001408359E-5</v>
      </c>
      <c r="EH167" s="276">
        <f t="shared" si="1168"/>
        <v>1.0798790995764859E-4</v>
      </c>
      <c r="EI167" s="276">
        <f t="shared" si="1169"/>
        <v>1.7975717418306365E-4</v>
      </c>
      <c r="EJ167" s="276">
        <f t="shared" si="1170"/>
        <v>2.5133611573042547E-4</v>
      </c>
      <c r="EK167" s="276">
        <f t="shared" si="1171"/>
        <v>2.3413028945718506E-4</v>
      </c>
      <c r="EL167" s="276">
        <f t="shared" si="1172"/>
        <v>2.859028056020608E-4</v>
      </c>
      <c r="EM167" s="276">
        <f t="shared" si="1173"/>
        <v>3.3756424701200796E-4</v>
      </c>
      <c r="EN167" s="276">
        <f t="shared" si="1174"/>
        <v>3.8911485199100826E-4</v>
      </c>
      <c r="EO167" s="276">
        <f t="shared" si="1175"/>
        <v>4.4055485833177687E-4</v>
      </c>
      <c r="EP167" s="276">
        <f t="shared" si="1176"/>
        <v>2.3483971956502324E-4</v>
      </c>
      <c r="EQ167" s="276">
        <f t="shared" si="1177"/>
        <v>2.595405839472444E-4</v>
      </c>
      <c r="ER167" s="276">
        <f t="shared" si="1178"/>
        <v>2.8421445525250174E-4</v>
      </c>
      <c r="ES167" s="276">
        <f t="shared" si="1179"/>
        <v>3.0886136297879964E-4</v>
      </c>
      <c r="ET167" s="276">
        <f t="shared" si="1180"/>
        <v>3.3348133659190691E-4</v>
      </c>
      <c r="EU167" s="276">
        <f t="shared" si="1181"/>
        <v>4.7183831053585872E-4</v>
      </c>
      <c r="EV167" s="276">
        <f t="shared" si="1182"/>
        <v>5.0527142614561051E-4</v>
      </c>
      <c r="EW167" s="276">
        <f t="shared" si="1183"/>
        <v>5.3864844982943105E-4</v>
      </c>
      <c r="EX167" s="276">
        <f t="shared" si="1184"/>
        <v>5.7196947569473737E-4</v>
      </c>
      <c r="EY167" s="277">
        <f t="shared" si="1185"/>
        <v>6.0523459769105936E-4</v>
      </c>
      <c r="EZ167" s="276">
        <f t="shared" si="1186"/>
        <v>0</v>
      </c>
      <c r="FA167" s="276">
        <f t="shared" si="1187"/>
        <v>3.328142794189295E-5</v>
      </c>
      <c r="FB167" s="276">
        <f t="shared" si="1188"/>
        <v>9.9756025842770684E-5</v>
      </c>
      <c r="FC167" s="276">
        <f t="shared" si="1189"/>
        <v>1.6605434182643007E-4</v>
      </c>
      <c r="FD167" s="276">
        <f t="shared" si="1190"/>
        <v>2.3217684336940072E-4</v>
      </c>
      <c r="FE167" s="276">
        <f t="shared" si="1191"/>
        <v>1.4995621136829412E-4</v>
      </c>
      <c r="FF167" s="276">
        <f t="shared" si="1192"/>
        <v>1.832149381051317E-4</v>
      </c>
      <c r="FG167" s="276">
        <f t="shared" si="1193"/>
        <v>2.1642434897772814E-4</v>
      </c>
      <c r="FH167" s="276">
        <f t="shared" si="1194"/>
        <v>2.4958451711138639E-4</v>
      </c>
      <c r="FI167" s="276">
        <f t="shared" si="1195"/>
        <v>2.8269551552297941E-4</v>
      </c>
      <c r="FJ167" s="276">
        <f t="shared" si="1196"/>
        <v>1.1678367618483863E-4</v>
      </c>
      <c r="FK167" s="276">
        <f t="shared" si="1197"/>
        <v>1.2909835256024848E-4</v>
      </c>
      <c r="FL167" s="276">
        <f t="shared" si="1198"/>
        <v>1.4140581774975557E-4</v>
      </c>
      <c r="FM167" s="276">
        <f t="shared" si="1199"/>
        <v>1.5370607597606147E-4</v>
      </c>
      <c r="FN167" s="276">
        <f t="shared" si="1200"/>
        <v>1.6599913145939492E-4</v>
      </c>
      <c r="FO167" s="276">
        <f t="shared" si="1201"/>
        <v>2.5600488615463562E-4</v>
      </c>
      <c r="FP167" s="276">
        <f t="shared" si="1202"/>
        <v>2.7425982060783077E-4</v>
      </c>
      <c r="FQ167" s="276">
        <f t="shared" si="1203"/>
        <v>2.9249694243576837E-4</v>
      </c>
      <c r="FR167" s="276">
        <f t="shared" si="1204"/>
        <v>3.1071626901948155E-4</v>
      </c>
      <c r="FS167" s="277">
        <f t="shared" si="1205"/>
        <v>3.2891781772304343E-4</v>
      </c>
      <c r="FT167" s="74">
        <f>SUM($EF167:EF167)</f>
        <v>0</v>
      </c>
      <c r="FU167" s="276">
        <f>SUM($EF167:EG167)</f>
        <v>3.6027817001408359E-5</v>
      </c>
      <c r="FV167" s="276">
        <f>SUM($EF167:EH167)</f>
        <v>1.4401572695905694E-4</v>
      </c>
      <c r="FW167" s="276">
        <f>SUM($EF167:EI167)</f>
        <v>3.2377290114212062E-4</v>
      </c>
      <c r="FX167" s="276">
        <f>SUM($EF167:EJ167)</f>
        <v>5.7510901687254608E-4</v>
      </c>
      <c r="FY167" s="276">
        <f>SUM($EF167:EK167)</f>
        <v>8.0923930632973112E-4</v>
      </c>
      <c r="FZ167" s="276">
        <f>SUM($EF167:EL167)</f>
        <v>1.0951421119317919E-3</v>
      </c>
      <c r="GA167" s="276">
        <f>SUM($EF167:EM167)</f>
        <v>1.4327063589437998E-3</v>
      </c>
      <c r="GB167" s="276">
        <f>SUM($EF167:EN167)</f>
        <v>1.821821210934808E-3</v>
      </c>
      <c r="GC167" s="276">
        <f>SUM($EF167:EO167)</f>
        <v>2.2623760692665846E-3</v>
      </c>
      <c r="GD167" s="276">
        <f>SUM($EF167:EP167)</f>
        <v>2.4972157888316078E-3</v>
      </c>
      <c r="GE167" s="276">
        <f>SUM($EF167:EQ167)</f>
        <v>2.756756372778852E-3</v>
      </c>
      <c r="GF167" s="276">
        <f>SUM($EF167:ER167)</f>
        <v>3.0409708280313536E-3</v>
      </c>
      <c r="GG167" s="276">
        <f>SUM($EF167:ES167)</f>
        <v>3.3498321910101531E-3</v>
      </c>
      <c r="GH167" s="276">
        <f>SUM($EF167:ET167)</f>
        <v>3.6833135276020598E-3</v>
      </c>
      <c r="GI167" s="276">
        <f>SUM($EF167:EU167)</f>
        <v>4.1551518381379186E-3</v>
      </c>
      <c r="GJ167" s="276">
        <f>SUM($EF167:EV167)</f>
        <v>4.6604232642835294E-3</v>
      </c>
      <c r="GK167" s="276">
        <f>SUM($EF167:EW167)</f>
        <v>5.1990717141129602E-3</v>
      </c>
      <c r="GL167" s="276">
        <f>SUM($EF167:EX167)</f>
        <v>5.7710411898076975E-3</v>
      </c>
      <c r="GM167" s="276">
        <f>SUM($EF167:EY167)</f>
        <v>6.376275787498757E-3</v>
      </c>
      <c r="GN167" s="74">
        <f>SUM($EZ167:EZ167)</f>
        <v>0</v>
      </c>
      <c r="GO167" s="276">
        <f>SUM($EZ167:FA167)</f>
        <v>3.328142794189295E-5</v>
      </c>
      <c r="GP167" s="276">
        <f>SUM($EZ167:FB167)</f>
        <v>1.3303745378466362E-4</v>
      </c>
      <c r="GQ167" s="276">
        <f>SUM($EZ167:FC167)</f>
        <v>2.9909179561109369E-4</v>
      </c>
      <c r="GR167" s="276">
        <f>SUM($EZ167:FD167)</f>
        <v>5.3126863898049438E-4</v>
      </c>
      <c r="GS167" s="276">
        <f>SUM($EZ167:FE167)</f>
        <v>6.8122485034878848E-4</v>
      </c>
      <c r="GT167" s="276">
        <f>SUM($EZ167:FF167)</f>
        <v>8.6443978845392015E-4</v>
      </c>
      <c r="GU167" s="276">
        <f>SUM($EZ167:FG167)</f>
        <v>1.0808641374316483E-3</v>
      </c>
      <c r="GV167" s="276">
        <f>SUM($EZ167:FH167)</f>
        <v>1.3304486545430347E-3</v>
      </c>
      <c r="GW167" s="276">
        <f>SUM($EZ167:FI167)</f>
        <v>1.6131441700660142E-3</v>
      </c>
      <c r="GX167" s="276">
        <f>SUM($EZ167:FJ167)</f>
        <v>1.7299278462508528E-3</v>
      </c>
      <c r="GY167" s="276">
        <f>SUM($EZ167:FK167)</f>
        <v>1.8590261988111014E-3</v>
      </c>
      <c r="GZ167" s="276">
        <f>SUM($EZ167:FL167)</f>
        <v>2.0004320165608572E-3</v>
      </c>
      <c r="HA167" s="276">
        <f>SUM($EZ167:FM167)</f>
        <v>2.1541380925369186E-3</v>
      </c>
      <c r="HB167" s="276">
        <f>SUM($EZ167:FN167)</f>
        <v>2.3201372239963136E-3</v>
      </c>
      <c r="HC167" s="276">
        <f>SUM($EZ167:FO167)</f>
        <v>2.5761421101509491E-3</v>
      </c>
      <c r="HD167" s="276">
        <f>SUM($EZ167:FP167)</f>
        <v>2.8504019307587797E-3</v>
      </c>
      <c r="HE167" s="276">
        <f>SUM($EZ167:FQ167)</f>
        <v>3.1428988731945482E-3</v>
      </c>
      <c r="HF167" s="276">
        <f>SUM($EZ167:FR167)</f>
        <v>3.4536151422140298E-3</v>
      </c>
      <c r="HG167" s="277">
        <f>SUM($EZ167:FS167)</f>
        <v>3.7825329599370733E-3</v>
      </c>
      <c r="HH167" s="74">
        <f t="shared" si="1247"/>
        <v>0</v>
      </c>
      <c r="HI167" s="276">
        <f t="shared" si="1206"/>
        <v>2.7135615040141451E-2</v>
      </c>
      <c r="HJ167" s="276">
        <f t="shared" si="1207"/>
        <v>5.4199269987326666E-2</v>
      </c>
      <c r="HK167" s="276">
        <f t="shared" si="1208"/>
        <v>8.1191155670286466E-2</v>
      </c>
      <c r="HL167" s="276">
        <f t="shared" si="1209"/>
        <v>0.1081114624116989</v>
      </c>
      <c r="HM167" s="276">
        <f t="shared" si="1210"/>
        <v>0.12107801052724712</v>
      </c>
      <c r="HN167" s="276">
        <f t="shared" si="1211"/>
        <v>0.14515767915021649</v>
      </c>
      <c r="HO167" s="276">
        <f t="shared" si="1212"/>
        <v>0.16918568633177591</v>
      </c>
      <c r="HP167" s="276">
        <f t="shared" si="1213"/>
        <v>0.19316214290835634</v>
      </c>
      <c r="HQ167" s="276">
        <f t="shared" si="1214"/>
        <v>0.217087159478596</v>
      </c>
      <c r="HR167" s="276">
        <f t="shared" si="1215"/>
        <v>0.22608170606187208</v>
      </c>
      <c r="HS167" s="276">
        <f t="shared" si="1216"/>
        <v>0.24866030833506769</v>
      </c>
      <c r="HT167" s="276">
        <f t="shared" si="1217"/>
        <v>0.27121423673695805</v>
      </c>
      <c r="HU167" s="276">
        <f t="shared" si="1218"/>
        <v>0.2937435182311221</v>
      </c>
      <c r="HV167" s="276">
        <f t="shared" si="1219"/>
        <v>0.31624817975167308</v>
      </c>
      <c r="HW167" s="276">
        <f t="shared" si="1220"/>
        <v>0.29096305687854113</v>
      </c>
      <c r="HX167" s="276">
        <f t="shared" si="1221"/>
        <v>0.31085714810476167</v>
      </c>
      <c r="HY167" s="276">
        <f t="shared" si="1222"/>
        <v>0.33071786230729838</v>
      </c>
      <c r="HZ167" s="276">
        <f t="shared" si="1223"/>
        <v>0.35054525548396981</v>
      </c>
      <c r="IA167" s="277">
        <f t="shared" si="1224"/>
        <v>0.37033938353864487</v>
      </c>
      <c r="IB167" s="276">
        <f t="shared" si="1225"/>
        <v>0</v>
      </c>
      <c r="IC167" s="276">
        <f t="shared" si="1226"/>
        <v>2.506707571491525E-2</v>
      </c>
      <c r="ID167" s="276">
        <f t="shared" si="1227"/>
        <v>5.0067676831929621E-2</v>
      </c>
      <c r="IE167" s="276">
        <f t="shared" si="1228"/>
        <v>7.5001979632960333E-2</v>
      </c>
      <c r="IF167" s="276">
        <f t="shared" si="1229"/>
        <v>9.9870159932448077E-2</v>
      </c>
      <c r="IG167" s="276">
        <f t="shared" si="1230"/>
        <v>0.11227069795057358</v>
      </c>
      <c r="IH167" s="276">
        <f t="shared" si="1231"/>
        <v>0.13466719729818272</v>
      </c>
      <c r="II167" s="276">
        <f t="shared" si="1232"/>
        <v>0.15703048723491927</v>
      </c>
      <c r="IJ167" s="276">
        <f t="shared" si="1233"/>
        <v>0.17936061700352218</v>
      </c>
      <c r="IK167" s="276">
        <f t="shared" si="1234"/>
        <v>0.20165763577371348</v>
      </c>
      <c r="IL167" s="276">
        <f t="shared" si="1235"/>
        <v>0.20989026649477738</v>
      </c>
      <c r="IM167" s="276">
        <f t="shared" si="1236"/>
        <v>0.23090795385650284</v>
      </c>
      <c r="IN167" s="276">
        <f t="shared" si="1237"/>
        <v>0.25191333375303882</v>
      </c>
      <c r="IO167" s="276">
        <f t="shared" si="1238"/>
        <v>0.27290641339134852</v>
      </c>
      <c r="IP167" s="276">
        <f t="shared" si="1239"/>
        <v>0.29388719997417484</v>
      </c>
      <c r="IQ167" s="276">
        <f t="shared" si="1240"/>
        <v>0.27158791042405012</v>
      </c>
      <c r="IR167" s="276">
        <f t="shared" si="1241"/>
        <v>0.29027788221493844</v>
      </c>
      <c r="IS167" s="276">
        <f t="shared" si="1242"/>
        <v>0.30894961688399886</v>
      </c>
      <c r="IT167" s="276">
        <f t="shared" si="1243"/>
        <v>0.32760313222647558</v>
      </c>
      <c r="IU167" s="277">
        <f t="shared" si="1244"/>
        <v>0.34623844602024872</v>
      </c>
      <c r="IV167" s="74">
        <f t="shared" si="1068"/>
        <v>1.5372402008915043</v>
      </c>
      <c r="IW167" s="275">
        <f t="shared" si="1069"/>
        <v>6.2181445571549814</v>
      </c>
      <c r="IX167" s="275">
        <f t="shared" si="1070"/>
        <v>10.974185616475285</v>
      </c>
      <c r="IY167" s="275">
        <f t="shared" si="1071"/>
        <v>15.802254220240901</v>
      </c>
      <c r="IZ167" s="275">
        <f t="shared" si="1072"/>
        <v>6.2431901248405905</v>
      </c>
      <c r="JA167" s="275">
        <f t="shared" si="1073"/>
        <v>8.632956148690667</v>
      </c>
      <c r="JB167" s="74">
        <f t="shared" si="1074"/>
        <v>1.5372402008915038</v>
      </c>
      <c r="JC167" s="275">
        <f t="shared" si="1075"/>
        <v>6.2271804519317415</v>
      </c>
      <c r="JD167" s="275">
        <f t="shared" si="1076"/>
        <v>11.00767623995525</v>
      </c>
      <c r="JE167" s="275">
        <f t="shared" si="1077"/>
        <v>15.876816180274952</v>
      </c>
      <c r="JF167" s="275">
        <f t="shared" si="1078"/>
        <v>6.2573656309261656</v>
      </c>
      <c r="JG167" s="275">
        <f t="shared" si="1079"/>
        <v>8.6622282682633625</v>
      </c>
      <c r="JH167" s="524">
        <f t="shared" si="1443"/>
        <v>2.3017452159575678</v>
      </c>
      <c r="JI167" s="525">
        <f t="shared" si="1444"/>
        <v>3.9055159967698168</v>
      </c>
      <c r="JJ167" s="524">
        <f t="shared" si="1445"/>
        <v>2.1361417991692906</v>
      </c>
      <c r="JK167" s="525">
        <f t="shared" si="1446"/>
        <v>3.6341194057782324</v>
      </c>
      <c r="JL167" s="524">
        <f t="shared" si="1447"/>
        <v>4.4378870151268579</v>
      </c>
      <c r="JM167" s="525">
        <f t="shared" si="1448"/>
        <v>7.5396354025480488</v>
      </c>
      <c r="JN167" s="7">
        <f t="shared" si="1245"/>
        <v>6.0034507515983734E-3</v>
      </c>
      <c r="JO167" s="7">
        <f t="shared" si="1246"/>
        <v>1.015880874743583E-2</v>
      </c>
    </row>
    <row r="168" spans="1:275" s="3" customFormat="1" ht="13.5" customHeight="1" x14ac:dyDescent="0.2">
      <c r="A168" s="3" t="str">
        <f>'2021 estimates'!B168</f>
        <v>San Marino</v>
      </c>
      <c r="B168" s="3" t="str">
        <f>VLOOKUP(A168,'2021 estimates'!$B$4:$C$218,2)</f>
        <v>EUR</v>
      </c>
      <c r="C168" s="371" t="str">
        <f>VLOOKUP(A168,'2021 estimates'!$B$4:$F$218,4,FALSE)</f>
        <v>Europe &amp; Central Asia</v>
      </c>
      <c r="D168" s="695">
        <f>'2021 estimates'!Q168</f>
        <v>1.49318115564395</v>
      </c>
      <c r="E168" s="4">
        <f>'2021 estimates'!R168</f>
        <v>1.8258833314267122</v>
      </c>
      <c r="F168" s="47">
        <f>1000*'2021 estimates'!G168/5</f>
        <v>142.94119582743755</v>
      </c>
      <c r="G168" s="47">
        <f t="shared" si="1086"/>
        <v>142.94119582743755</v>
      </c>
      <c r="H168" s="47">
        <f>1000*'2021 estimates'!H168/5</f>
        <v>159.72358419164829</v>
      </c>
      <c r="I168" s="47">
        <f>1000*'2021 estimates'!I168/5</f>
        <v>176.86399684096219</v>
      </c>
      <c r="J168" s="47">
        <f>1000*'2021 estimates'!J168/5</f>
        <v>174.40257988087797</v>
      </c>
      <c r="K168" s="47">
        <f>1000*'2021 estimates'!K168/5</f>
        <v>134.34861298496168</v>
      </c>
      <c r="L168" s="73">
        <f t="shared" si="1087"/>
        <v>134.34861298496168</v>
      </c>
      <c r="M168" s="47">
        <f>1000*'2021 estimates'!L168/5</f>
        <v>150.14643456513869</v>
      </c>
      <c r="N168" s="47">
        <f>1000*'2021 estimates'!M168/5</f>
        <v>166.1680213235052</v>
      </c>
      <c r="O168" s="47">
        <f>1000*'2021 estimates'!N168/5</f>
        <v>164.15413471979994</v>
      </c>
      <c r="P168" s="22">
        <v>0</v>
      </c>
      <c r="Q168" s="124">
        <f>IF('2021 estimates'!AD168&lt;&gt;"",'2021 estimates'!AD168*5/4,IF('2021 estimates'!AL168&lt;&gt;"",'2021 estimates'!AL168*15/14,'2021 estimates'!AN168*15/14))/100000</f>
        <v>1.15E-4</v>
      </c>
      <c r="R168" s="124">
        <f>IF('2021 estimates'!AE168&lt;&gt;"",'2021 estimates'!AE168,IF('2021 estimates'!AL168&lt;&gt;"",'2021 estimates'!AL168*15/14,'2021 estimates'!AN168*15/14))/100000</f>
        <v>1.8100000000000001E-4</v>
      </c>
      <c r="S168" s="124">
        <f>IF('2021 estimates'!AF168&lt;&gt;"",'2021 estimates'!AF168,IF('2021 estimates'!AL168&lt;&gt;"",'2021 estimates'!AL168*15/14,'2021 estimates'!AN168*15/14))/100000</f>
        <v>2.12E-4</v>
      </c>
      <c r="T168" s="124">
        <f>IF('2021 estimates'!AG168&lt;&gt;"",'2021 estimates'!AG168,'2021 estimates'!$AP168)/100000</f>
        <v>1.3199999999999998E-4</v>
      </c>
      <c r="U168" s="22">
        <v>0</v>
      </c>
      <c r="V168" s="124">
        <f>IF('2021 estimates'!AH168&lt;&gt;"",'2021 estimates'!AH168*5/4,IF('2021 estimates'!AM168&lt;&gt;"",'2021 estimates'!AM168*15/14,'2021 estimates'!AN168*15/14))/100000</f>
        <v>1.15E-4</v>
      </c>
      <c r="W168" s="124">
        <f>IF('2021 estimates'!AI168&lt;&gt;"",'2021 estimates'!AI168,IF('2021 estimates'!AM168&lt;&gt;"",'2021 estimates'!AM168*15/14,'2021 estimates'!AN168*15/14))/100000</f>
        <v>1.8100000000000001E-4</v>
      </c>
      <c r="X168" s="124">
        <f>IF('2021 estimates'!AJ168&lt;&gt;"",'2021 estimates'!AJ168,IF('2021 estimates'!AM168&lt;&gt;"",'2021 estimates'!AM168*15/14,'2021 estimates'!AN168*15/14))/100000</f>
        <v>2.12E-4</v>
      </c>
      <c r="Y168" s="124">
        <f>IF('2021 estimates'!AK168&lt;&gt;"",'2021 estimates'!AK168,'2021 estimates'!$AQ168)/100000</f>
        <v>1.3199999999999998E-4</v>
      </c>
      <c r="Z168" s="81">
        <f>VLOOKUP($A168,'Mortality-WHO Global Health Obs'!$B$3:$Q$218,7,FALSE)</f>
        <v>2.81E-3</v>
      </c>
      <c r="AA168" s="82">
        <f>VLOOKUP($A168,'Mortality-WHO Global Health Obs'!$B$3:$Q$218,9,FALSE)</f>
        <v>1.2E-4</v>
      </c>
      <c r="AB168" s="82">
        <f>VLOOKUP($A168,'Mortality-WHO Global Health Obs'!$B$3:$Q$218,11,FALSE)</f>
        <v>9.0000000000000006E-5</v>
      </c>
      <c r="AC168" s="82">
        <f>VLOOKUP($A168,'Mortality-WHO Global Health Obs'!$B$3:$Q$218,13,FALSE)</f>
        <v>1.1E-4</v>
      </c>
      <c r="AD168" s="82">
        <f>VLOOKUP($A168,'Mortality-WHO Global Health Obs'!$B$3:$Q$218,15,FALSE)</f>
        <v>3.1E-4</v>
      </c>
      <c r="AE168" s="81">
        <f>VLOOKUP($A168,'Mortality-WHO Global Health Obs'!$B$3:$Q$218,8,FALSE)</f>
        <v>2.3400000000000001E-3</v>
      </c>
      <c r="AF168" s="82">
        <f>VLOOKUP($A168,'Mortality-WHO Global Health Obs'!$B$3:$Q$218,10,FALSE)</f>
        <v>1.1E-4</v>
      </c>
      <c r="AG168" s="82">
        <f>VLOOKUP($A168,'Mortality-WHO Global Health Obs'!$B$3:$Q$218,12,FALSE)</f>
        <v>6.9999999999999994E-5</v>
      </c>
      <c r="AH168" s="82">
        <f>VLOOKUP($A168,'Mortality-WHO Global Health Obs'!$B$3:$Q$218,14,FALSE)</f>
        <v>8.0000000000000007E-5</v>
      </c>
      <c r="AI168" s="82">
        <f>VLOOKUP($A168,'Mortality-WHO Global Health Obs'!$B$3:$Q$218,16,FALSE)</f>
        <v>1.3999999999999999E-4</v>
      </c>
      <c r="AJ168" s="81">
        <f t="shared" si="849"/>
        <v>5.1307321613090614E-3</v>
      </c>
      <c r="AK168" s="82">
        <f t="shared" si="849"/>
        <v>2.1910599977120548E-4</v>
      </c>
      <c r="AL168" s="82">
        <f t="shared" si="849"/>
        <v>1.6432949982840412E-4</v>
      </c>
      <c r="AM168" s="82">
        <f t="shared" si="849"/>
        <v>2.0084716645693836E-4</v>
      </c>
      <c r="AN168" s="82">
        <f t="shared" si="849"/>
        <v>5.6602383274228076E-4</v>
      </c>
      <c r="AO168" s="81">
        <f t="shared" si="848"/>
        <v>4.2725669955385069E-3</v>
      </c>
      <c r="AP168" s="82">
        <f t="shared" si="848"/>
        <v>2.0084716645693836E-4</v>
      </c>
      <c r="AQ168" s="82">
        <f t="shared" si="848"/>
        <v>1.2781183319986986E-4</v>
      </c>
      <c r="AR168" s="82">
        <f t="shared" si="848"/>
        <v>1.46070666514137E-4</v>
      </c>
      <c r="AS168" s="82">
        <f t="shared" si="848"/>
        <v>2.5562366639973971E-4</v>
      </c>
      <c r="AT168" s="272">
        <f t="shared" si="1065"/>
        <v>0</v>
      </c>
      <c r="AU168" s="266">
        <f t="shared" si="1057"/>
        <v>1.6438237520155319E-2</v>
      </c>
      <c r="AV168" s="266">
        <f t="shared" si="1058"/>
        <v>2.8909968738688341E-2</v>
      </c>
      <c r="AW168" s="266">
        <f t="shared" si="1059"/>
        <v>3.7495167330283984E-2</v>
      </c>
      <c r="AX168" s="266">
        <f t="shared" si="1060"/>
        <v>2.3021140544275887E-2</v>
      </c>
      <c r="AY168" s="272">
        <f t="shared" si="1066"/>
        <v>0</v>
      </c>
      <c r="AZ168" s="266">
        <f t="shared" si="1061"/>
        <v>1.5450090493270592E-2</v>
      </c>
      <c r="BA168" s="266">
        <f t="shared" si="1062"/>
        <v>2.7176504656290103E-2</v>
      </c>
      <c r="BB168" s="266">
        <f t="shared" si="1063"/>
        <v>3.5227620520583106E-2</v>
      </c>
      <c r="BC168" s="266">
        <f t="shared" si="1064"/>
        <v>2.166834578301359E-2</v>
      </c>
      <c r="BD168" s="74">
        <f t="shared" si="1067"/>
        <v>0</v>
      </c>
      <c r="BE168" s="515">
        <f t="shared" si="1088"/>
        <v>0</v>
      </c>
      <c r="BF168" s="515">
        <f t="shared" si="1089"/>
        <v>1.6436436859197167E-2</v>
      </c>
      <c r="BG168" s="515">
        <f t="shared" si="1090"/>
        <v>3.2869272790970433E-2</v>
      </c>
      <c r="BH168" s="515">
        <f t="shared" si="1091"/>
        <v>4.9298508584218165E-2</v>
      </c>
      <c r="BI168" s="515">
        <f t="shared" si="1092"/>
        <v>7.3440661741934768E-2</v>
      </c>
      <c r="BJ168" s="515">
        <f t="shared" si="1093"/>
        <v>0.10233618781977068</v>
      </c>
      <c r="BK168" s="515">
        <f t="shared" si="1094"/>
        <v>0.1312269659003876</v>
      </c>
      <c r="BL168" s="515">
        <f t="shared" si="1095"/>
        <v>0.16011299676395749</v>
      </c>
      <c r="BM168" s="515">
        <f t="shared" si="1096"/>
        <v>0.18899428119052403</v>
      </c>
      <c r="BN168" s="515">
        <f t="shared" si="1097"/>
        <v>0.24125118534097253</v>
      </c>
      <c r="BO168" s="515">
        <f t="shared" si="1098"/>
        <v>0.27869413789898945</v>
      </c>
      <c r="BP168" s="515">
        <f t="shared" si="1099"/>
        <v>0.31612957090124727</v>
      </c>
      <c r="BQ168" s="515">
        <f t="shared" si="1100"/>
        <v>0.35355748585787583</v>
      </c>
      <c r="BR168" s="515">
        <f t="shared" si="1101"/>
        <v>0.39097788427870173</v>
      </c>
      <c r="BS168" s="515">
        <f t="shared" si="1102"/>
        <v>0.42242885162516414</v>
      </c>
      <c r="BT168" s="515">
        <f t="shared" si="1103"/>
        <v>0.44520444161496858</v>
      </c>
      <c r="BU168" s="515">
        <f t="shared" si="1104"/>
        <v>0.46796714372580145</v>
      </c>
      <c r="BV168" s="515">
        <f t="shared" si="1105"/>
        <v>0.49071696525044523</v>
      </c>
      <c r="BW168" s="516">
        <f t="shared" si="1106"/>
        <v>0.51345391347755576</v>
      </c>
      <c r="BX168" s="515">
        <v>0</v>
      </c>
      <c r="BY168" s="515">
        <f t="shared" si="1107"/>
        <v>0</v>
      </c>
      <c r="BZ168" s="515">
        <f t="shared" si="1108"/>
        <v>1.5448539095624179E-2</v>
      </c>
      <c r="CA168" s="515">
        <f t="shared" si="1109"/>
        <v>3.0893975707518066E-2</v>
      </c>
      <c r="CB168" s="515">
        <f t="shared" si="1110"/>
        <v>4.6336310458744159E-2</v>
      </c>
      <c r="CC168" s="515">
        <f t="shared" si="1111"/>
        <v>6.9039623593226032E-2</v>
      </c>
      <c r="CD168" s="515">
        <f t="shared" si="1112"/>
        <v>9.6205568104091366E-2</v>
      </c>
      <c r="CE168" s="515">
        <f t="shared" si="1113"/>
        <v>0.1233680407076683</v>
      </c>
      <c r="CF168" s="515">
        <f t="shared" si="1114"/>
        <v>0.15052704184767932</v>
      </c>
      <c r="CG168" s="515">
        <f t="shared" si="1115"/>
        <v>0.17768257196779016</v>
      </c>
      <c r="CH168" s="515">
        <f t="shared" si="1116"/>
        <v>0.22669179934503952</v>
      </c>
      <c r="CI168" s="515">
        <f t="shared" si="1117"/>
        <v>0.26188373658859787</v>
      </c>
      <c r="CJ168" s="515">
        <f t="shared" si="1118"/>
        <v>0.29707053369784769</v>
      </c>
      <c r="CK168" s="515">
        <f t="shared" si="1119"/>
        <v>0.332252191423557</v>
      </c>
      <c r="CL168" s="515">
        <f t="shared" si="1120"/>
        <v>0.36742871051638415</v>
      </c>
      <c r="CM168" s="515">
        <f t="shared" si="1121"/>
        <v>0.39772074776573885</v>
      </c>
      <c r="CN168" s="515">
        <f t="shared" si="1122"/>
        <v>0.41928467058906688</v>
      </c>
      <c r="CO168" s="515">
        <f t="shared" si="1123"/>
        <v>0.44084308186785143</v>
      </c>
      <c r="CP168" s="515">
        <f t="shared" si="1124"/>
        <v>0.46239598301079371</v>
      </c>
      <c r="CQ168" s="516">
        <f t="shared" si="1125"/>
        <v>0.48394337542623483</v>
      </c>
      <c r="CR168" s="515">
        <f t="shared" si="1126"/>
        <v>0</v>
      </c>
      <c r="CS168" s="515">
        <f t="shared" si="1127"/>
        <v>8.2191187600776597E-3</v>
      </c>
      <c r="CT168" s="515">
        <f t="shared" si="1128"/>
        <v>2.4655555619274828E-2</v>
      </c>
      <c r="CU168" s="515">
        <f t="shared" si="1129"/>
        <v>4.1088391551048091E-2</v>
      </c>
      <c r="CV168" s="515">
        <f t="shared" si="1130"/>
        <v>5.7517627344295823E-2</v>
      </c>
      <c r="CW168" s="515">
        <f t="shared" si="1131"/>
        <v>8.7895646111278938E-2</v>
      </c>
      <c r="CX168" s="515">
        <f t="shared" si="1132"/>
        <v>0.11679117218911485</v>
      </c>
      <c r="CY168" s="515">
        <f t="shared" si="1133"/>
        <v>0.14568195026973177</v>
      </c>
      <c r="CZ168" s="515">
        <f t="shared" si="1134"/>
        <v>0.17456798113330166</v>
      </c>
      <c r="DA168" s="515">
        <f t="shared" si="1135"/>
        <v>0.2034492655598682</v>
      </c>
      <c r="DB168" s="515">
        <f t="shared" si="1136"/>
        <v>0.25999876900611452</v>
      </c>
      <c r="DC168" s="515">
        <f t="shared" si="1137"/>
        <v>0.29744172156413146</v>
      </c>
      <c r="DD168" s="515">
        <f t="shared" si="1138"/>
        <v>0.33487715456638928</v>
      </c>
      <c r="DE168" s="515">
        <f t="shared" si="1139"/>
        <v>0.37230506952301784</v>
      </c>
      <c r="DF168" s="515">
        <f t="shared" si="1140"/>
        <v>0.40972546794384374</v>
      </c>
      <c r="DG168" s="515">
        <f t="shared" si="1141"/>
        <v>0.43393942189730206</v>
      </c>
      <c r="DH168" s="515">
        <f t="shared" si="1142"/>
        <v>0.4567150118871065</v>
      </c>
      <c r="DI168" s="515">
        <f t="shared" si="1143"/>
        <v>0.47947771399793937</v>
      </c>
      <c r="DJ168" s="515">
        <f t="shared" si="1144"/>
        <v>0.50222753552258315</v>
      </c>
      <c r="DK168" s="516">
        <f t="shared" si="1145"/>
        <v>0.52496448374969373</v>
      </c>
      <c r="DL168" s="515">
        <f t="shared" si="1146"/>
        <v>0</v>
      </c>
      <c r="DM168" s="515">
        <f t="shared" si="1147"/>
        <v>7.7250452466352962E-3</v>
      </c>
      <c r="DN168" s="515">
        <f t="shared" si="1148"/>
        <v>2.3173584342259475E-2</v>
      </c>
      <c r="DO168" s="515">
        <f t="shared" si="1149"/>
        <v>3.8619020954153364E-2</v>
      </c>
      <c r="DP168" s="515">
        <f t="shared" si="1150"/>
        <v>5.4061355705379455E-2</v>
      </c>
      <c r="DQ168" s="515">
        <f t="shared" si="1151"/>
        <v>8.262787592137108E-2</v>
      </c>
      <c r="DR168" s="515">
        <f t="shared" si="1152"/>
        <v>0.10979382043223641</v>
      </c>
      <c r="DS168" s="515">
        <f t="shared" si="1153"/>
        <v>0.13695629303581336</v>
      </c>
      <c r="DT168" s="515">
        <f t="shared" si="1154"/>
        <v>0.16411529417582438</v>
      </c>
      <c r="DU168" s="515">
        <f t="shared" si="1155"/>
        <v>0.19127082429593523</v>
      </c>
      <c r="DV168" s="515">
        <f t="shared" si="1156"/>
        <v>0.24430560960533107</v>
      </c>
      <c r="DW168" s="515">
        <f t="shared" si="1157"/>
        <v>0.27949754684888944</v>
      </c>
      <c r="DX168" s="515">
        <f t="shared" si="1158"/>
        <v>0.31468434395813927</v>
      </c>
      <c r="DY168" s="515">
        <f t="shared" si="1159"/>
        <v>0.34986600168384857</v>
      </c>
      <c r="DZ168" s="515">
        <f t="shared" si="1160"/>
        <v>0.38504252077667572</v>
      </c>
      <c r="EA168" s="515">
        <f t="shared" si="1161"/>
        <v>0.40855492065724563</v>
      </c>
      <c r="EB168" s="515">
        <f t="shared" si="1162"/>
        <v>0.43011884348057366</v>
      </c>
      <c r="EC168" s="515">
        <f t="shared" si="1163"/>
        <v>0.45167725475935822</v>
      </c>
      <c r="ED168" s="515">
        <f t="shared" si="1164"/>
        <v>0.4732301559023005</v>
      </c>
      <c r="EE168" s="516">
        <f t="shared" si="1165"/>
        <v>0.49477754831774162</v>
      </c>
      <c r="EF168" s="276">
        <f t="shared" si="1166"/>
        <v>0</v>
      </c>
      <c r="EG168" s="276">
        <f t="shared" si="1167"/>
        <v>1.8006609581512987E-6</v>
      </c>
      <c r="EH168" s="276">
        <f t="shared" si="1168"/>
        <v>5.4015883820538159E-6</v>
      </c>
      <c r="EI168" s="276">
        <f t="shared" si="1169"/>
        <v>9.0017269075823538E-6</v>
      </c>
      <c r="EJ168" s="276">
        <f t="shared" si="1170"/>
        <v>1.2601076707570346E-5</v>
      </c>
      <c r="EK168" s="276">
        <f t="shared" si="1171"/>
        <v>1.444266085243819E-5</v>
      </c>
      <c r="EL168" s="276">
        <f t="shared" si="1172"/>
        <v>1.9190658071397313E-5</v>
      </c>
      <c r="EM168" s="276">
        <f t="shared" si="1173"/>
        <v>2.3937875118452636E-5</v>
      </c>
      <c r="EN168" s="276">
        <f t="shared" si="1174"/>
        <v>2.8684312121798895E-5</v>
      </c>
      <c r="EO168" s="276">
        <f t="shared" si="1175"/>
        <v>3.3429969209609747E-5</v>
      </c>
      <c r="EP168" s="276">
        <f t="shared" si="1176"/>
        <v>5.2214772267105562E-5</v>
      </c>
      <c r="EQ168" s="276">
        <f t="shared" si="1177"/>
        <v>5.9734328026151924E-5</v>
      </c>
      <c r="ER168" s="276">
        <f t="shared" si="1178"/>
        <v>6.7252373655388774E-5</v>
      </c>
      <c r="ES168" s="276">
        <f t="shared" si="1179"/>
        <v>7.4768909458090962E-5</v>
      </c>
      <c r="ET168" s="276">
        <f t="shared" si="1180"/>
        <v>8.2283935737472423E-5</v>
      </c>
      <c r="EU168" s="276">
        <f t="shared" si="1181"/>
        <v>2.4555055447145652E-4</v>
      </c>
      <c r="EV168" s="276">
        <f t="shared" si="1182"/>
        <v>2.5843843344303932E-4</v>
      </c>
      <c r="EW168" s="276">
        <f t="shared" si="1183"/>
        <v>2.7131901963210975E-4</v>
      </c>
      <c r="EX168" s="276">
        <f t="shared" si="1184"/>
        <v>2.8419231716538852E-4</v>
      </c>
      <c r="EY168" s="277">
        <f t="shared" si="1185"/>
        <v>2.9705833016726121E-4</v>
      </c>
      <c r="EZ168" s="276">
        <f t="shared" si="1186"/>
        <v>0</v>
      </c>
      <c r="FA168" s="276">
        <f t="shared" si="1187"/>
        <v>1.5513976464121732E-6</v>
      </c>
      <c r="FB168" s="276">
        <f t="shared" si="1188"/>
        <v>4.6538813767044627E-6</v>
      </c>
      <c r="FC168" s="276">
        <f t="shared" si="1189"/>
        <v>7.755742044502807E-6</v>
      </c>
      <c r="FD168" s="276">
        <f t="shared" si="1190"/>
        <v>1.0856979774934977E-5</v>
      </c>
      <c r="FE168" s="276">
        <f t="shared" si="1191"/>
        <v>1.0560145424773029E-5</v>
      </c>
      <c r="FF168" s="276">
        <f t="shared" si="1192"/>
        <v>1.4032052713168593E-5</v>
      </c>
      <c r="FG168" s="276">
        <f t="shared" si="1193"/>
        <v>1.7503516279086023E-5</v>
      </c>
      <c r="FH168" s="276">
        <f t="shared" si="1194"/>
        <v>2.0974536179234678E-5</v>
      </c>
      <c r="FI168" s="276">
        <f t="shared" si="1195"/>
        <v>2.4445112470316667E-5</v>
      </c>
      <c r="FJ168" s="276">
        <f t="shared" si="1196"/>
        <v>3.568327702471767E-5</v>
      </c>
      <c r="FK168" s="276">
        <f t="shared" si="1197"/>
        <v>4.0823411333246339E-5</v>
      </c>
      <c r="FL168" s="276">
        <f t="shared" si="1198"/>
        <v>4.5962794873764511E-5</v>
      </c>
      <c r="FM168" s="276">
        <f t="shared" si="1199"/>
        <v>5.1101427755929362E-5</v>
      </c>
      <c r="FN168" s="276">
        <f t="shared" si="1200"/>
        <v>5.6239310089382057E-5</v>
      </c>
      <c r="FO168" s="276">
        <f t="shared" si="1201"/>
        <v>1.0442295968556264E-4</v>
      </c>
      <c r="FP168" s="276">
        <f t="shared" si="1202"/>
        <v>1.099345042290001E-4</v>
      </c>
      <c r="FQ168" s="276">
        <f t="shared" si="1203"/>
        <v>1.1544464007127017E-4</v>
      </c>
      <c r="FR168" s="276">
        <f t="shared" si="1204"/>
        <v>1.2095336757242422E-4</v>
      </c>
      <c r="FS168" s="277">
        <f t="shared" si="1205"/>
        <v>1.2646068709242154E-4</v>
      </c>
      <c r="FT168" s="74">
        <f>SUM($EF168:EF168)</f>
        <v>0</v>
      </c>
      <c r="FU168" s="276">
        <f>SUM($EF168:EG168)</f>
        <v>1.8006609581512987E-6</v>
      </c>
      <c r="FV168" s="276">
        <f>SUM($EF168:EH168)</f>
        <v>7.2022493402051142E-6</v>
      </c>
      <c r="FW168" s="276">
        <f>SUM($EF168:EI168)</f>
        <v>1.6203976247787468E-5</v>
      </c>
      <c r="FX168" s="276">
        <f>SUM($EF168:EJ168)</f>
        <v>2.8805052955357814E-5</v>
      </c>
      <c r="FY168" s="276">
        <f>SUM($EF168:EK168)</f>
        <v>4.3247713807796008E-5</v>
      </c>
      <c r="FZ168" s="276">
        <f>SUM($EF168:EL168)</f>
        <v>6.243837187919332E-5</v>
      </c>
      <c r="GA168" s="276">
        <f>SUM($EF168:EM168)</f>
        <v>8.6376246997645957E-5</v>
      </c>
      <c r="GB168" s="276">
        <f>SUM($EF168:EN168)</f>
        <v>1.1506055911944485E-4</v>
      </c>
      <c r="GC168" s="276">
        <f>SUM($EF168:EO168)</f>
        <v>1.4849052832905459E-4</v>
      </c>
      <c r="GD168" s="276">
        <f>SUM($EF168:EP168)</f>
        <v>2.0070530059616016E-4</v>
      </c>
      <c r="GE168" s="276">
        <f>SUM($EF168:EQ168)</f>
        <v>2.6043962862231209E-4</v>
      </c>
      <c r="GF168" s="276">
        <f>SUM($EF168:ER168)</f>
        <v>3.2769200227770085E-4</v>
      </c>
      <c r="GG168" s="276">
        <f>SUM($EF168:ES168)</f>
        <v>4.0246091173579178E-4</v>
      </c>
      <c r="GH168" s="276">
        <f>SUM($EF168:ET168)</f>
        <v>4.8474484747326421E-4</v>
      </c>
      <c r="GI168" s="276">
        <f>SUM($EF168:EU168)</f>
        <v>7.3029540194472073E-4</v>
      </c>
      <c r="GJ168" s="276">
        <f>SUM($EF168:EV168)</f>
        <v>9.8873383538776016E-4</v>
      </c>
      <c r="GK168" s="276">
        <f>SUM($EF168:EW168)</f>
        <v>1.2600528550198698E-3</v>
      </c>
      <c r="GL168" s="276">
        <f>SUM($EF168:EX168)</f>
        <v>1.5442451721852583E-3</v>
      </c>
      <c r="GM168" s="276">
        <f>SUM($EF168:EY168)</f>
        <v>1.8413035023525195E-3</v>
      </c>
      <c r="GN168" s="74">
        <f>SUM($EZ168:EZ168)</f>
        <v>0</v>
      </c>
      <c r="GO168" s="276">
        <f>SUM($EZ168:FA168)</f>
        <v>1.5513976464121732E-6</v>
      </c>
      <c r="GP168" s="276">
        <f>SUM($EZ168:FB168)</f>
        <v>6.205279023116636E-6</v>
      </c>
      <c r="GQ168" s="276">
        <f>SUM($EZ168:FC168)</f>
        <v>1.3961021067619443E-5</v>
      </c>
      <c r="GR168" s="276">
        <f>SUM($EZ168:FD168)</f>
        <v>2.4818000842554418E-5</v>
      </c>
      <c r="GS168" s="276">
        <f>SUM($EZ168:FE168)</f>
        <v>3.5378146267327446E-5</v>
      </c>
      <c r="GT168" s="276">
        <f>SUM($EZ168:FF168)</f>
        <v>4.9410198980496037E-5</v>
      </c>
      <c r="GU168" s="276">
        <f>SUM($EZ168:FG168)</f>
        <v>6.691371525958206E-5</v>
      </c>
      <c r="GV168" s="276">
        <f>SUM($EZ168:FH168)</f>
        <v>8.7888251438816731E-5</v>
      </c>
      <c r="GW168" s="276">
        <f>SUM($EZ168:FI168)</f>
        <v>1.123333639091334E-4</v>
      </c>
      <c r="GX168" s="276">
        <f>SUM($EZ168:FJ168)</f>
        <v>1.4801664093385108E-4</v>
      </c>
      <c r="GY168" s="276">
        <f>SUM($EZ168:FK168)</f>
        <v>1.888400522670974E-4</v>
      </c>
      <c r="GZ168" s="276">
        <f>SUM($EZ168:FL168)</f>
        <v>2.348028471408619E-4</v>
      </c>
      <c r="HA168" s="276">
        <f>SUM($EZ168:FM168)</f>
        <v>2.8590427489679128E-4</v>
      </c>
      <c r="HB168" s="276">
        <f>SUM($EZ168:FN168)</f>
        <v>3.4214358498617332E-4</v>
      </c>
      <c r="HC168" s="276">
        <f>SUM($EZ168:FO168)</f>
        <v>4.4656654467173596E-4</v>
      </c>
      <c r="HD168" s="276">
        <f>SUM($EZ168:FP168)</f>
        <v>5.5650104890073604E-4</v>
      </c>
      <c r="HE168" s="276">
        <f>SUM($EZ168:FQ168)</f>
        <v>6.7194568897200626E-4</v>
      </c>
      <c r="HF168" s="276">
        <f>SUM($EZ168:FR168)</f>
        <v>7.928990565444305E-4</v>
      </c>
      <c r="HG168" s="277">
        <f>SUM($EZ168:FS168)</f>
        <v>9.1935974363685198E-4</v>
      </c>
      <c r="HH168" s="74">
        <f t="shared" si="1247"/>
        <v>0</v>
      </c>
      <c r="HI168" s="276">
        <f t="shared" si="1206"/>
        <v>1.6436436859197167E-2</v>
      </c>
      <c r="HJ168" s="276">
        <f t="shared" si="1207"/>
        <v>3.2869272790970433E-2</v>
      </c>
      <c r="HK168" s="276">
        <f t="shared" si="1208"/>
        <v>4.9298508584218165E-2</v>
      </c>
      <c r="HL168" s="276">
        <f t="shared" si="1209"/>
        <v>6.5724145027665909E-2</v>
      </c>
      <c r="HM168" s="276">
        <f t="shared" si="1210"/>
        <v>0.10233618781977068</v>
      </c>
      <c r="HN168" s="276">
        <f t="shared" si="1211"/>
        <v>0.1312269659003876</v>
      </c>
      <c r="HO168" s="276">
        <f t="shared" si="1212"/>
        <v>0.16011299676395749</v>
      </c>
      <c r="HP168" s="276">
        <f t="shared" si="1213"/>
        <v>0.18899428119052403</v>
      </c>
      <c r="HQ168" s="276">
        <f t="shared" si="1214"/>
        <v>0.21787081996000277</v>
      </c>
      <c r="HR168" s="276">
        <f t="shared" si="1215"/>
        <v>0.27869413789898945</v>
      </c>
      <c r="HS168" s="276">
        <f t="shared" si="1216"/>
        <v>0.31612957090124727</v>
      </c>
      <c r="HT168" s="276">
        <f t="shared" si="1217"/>
        <v>0.35355748585787583</v>
      </c>
      <c r="HU168" s="276">
        <f t="shared" si="1218"/>
        <v>0.39097788427870173</v>
      </c>
      <c r="HV168" s="276">
        <f t="shared" si="1219"/>
        <v>0.42839076767324824</v>
      </c>
      <c r="HW168" s="276">
        <f t="shared" si="1220"/>
        <v>0.44520444161496858</v>
      </c>
      <c r="HX168" s="276">
        <f t="shared" si="1221"/>
        <v>0.46796714372580145</v>
      </c>
      <c r="HY168" s="276">
        <f t="shared" si="1222"/>
        <v>0.49071696525044523</v>
      </c>
      <c r="HZ168" s="276">
        <f t="shared" si="1223"/>
        <v>0.51345391347755576</v>
      </c>
      <c r="IA168" s="277">
        <f t="shared" si="1224"/>
        <v>0.53617799569166436</v>
      </c>
      <c r="IB168" s="276">
        <f t="shared" si="1225"/>
        <v>0</v>
      </c>
      <c r="IC168" s="276">
        <f t="shared" si="1226"/>
        <v>1.5448539095624179E-2</v>
      </c>
      <c r="ID168" s="276">
        <f t="shared" si="1227"/>
        <v>3.0893975707518066E-2</v>
      </c>
      <c r="IE168" s="276">
        <f t="shared" si="1228"/>
        <v>4.6336310458744159E-2</v>
      </c>
      <c r="IF168" s="276">
        <f t="shared" si="1229"/>
        <v>6.1775543972239812E-2</v>
      </c>
      <c r="IG168" s="276">
        <f t="shared" si="1230"/>
        <v>9.6205568104091366E-2</v>
      </c>
      <c r="IH168" s="276">
        <f t="shared" si="1231"/>
        <v>0.1233680407076683</v>
      </c>
      <c r="II168" s="276">
        <f t="shared" si="1232"/>
        <v>0.15052704184767932</v>
      </c>
      <c r="IJ168" s="276">
        <f t="shared" si="1233"/>
        <v>0.17768257196779016</v>
      </c>
      <c r="IK168" s="276">
        <f t="shared" si="1234"/>
        <v>0.20483463151160994</v>
      </c>
      <c r="IL168" s="276">
        <f t="shared" si="1235"/>
        <v>0.26188373658859787</v>
      </c>
      <c r="IM168" s="276">
        <f t="shared" si="1236"/>
        <v>0.29707053369784769</v>
      </c>
      <c r="IN168" s="276">
        <f t="shared" si="1237"/>
        <v>0.332252191423557</v>
      </c>
      <c r="IO168" s="276">
        <f t="shared" si="1238"/>
        <v>0.36742871051638415</v>
      </c>
      <c r="IP168" s="276">
        <f t="shared" si="1239"/>
        <v>0.40260009172687788</v>
      </c>
      <c r="IQ168" s="276">
        <f t="shared" si="1240"/>
        <v>0.41928467058906688</v>
      </c>
      <c r="IR168" s="276">
        <f t="shared" si="1241"/>
        <v>0.44084308186785143</v>
      </c>
      <c r="IS168" s="276">
        <f t="shared" si="1242"/>
        <v>0.46239598301079371</v>
      </c>
      <c r="IT168" s="276">
        <f t="shared" si="1243"/>
        <v>0.48394337542623483</v>
      </c>
      <c r="IU168" s="277">
        <f t="shared" si="1244"/>
        <v>0.50548526052215603</v>
      </c>
      <c r="IV168" s="74">
        <f t="shared" si="1068"/>
        <v>18.39445794296115</v>
      </c>
      <c r="IW168" s="275">
        <f t="shared" si="1069"/>
        <v>91.198325683915073</v>
      </c>
      <c r="IX168" s="275">
        <f t="shared" si="1070"/>
        <v>189.31835595113952</v>
      </c>
      <c r="IY168" s="275">
        <f t="shared" si="1071"/>
        <v>274.84064620651418</v>
      </c>
      <c r="IZ168" s="275">
        <f t="shared" si="1072"/>
        <v>99.63704652600525</v>
      </c>
      <c r="JA168" s="275">
        <f t="shared" si="1073"/>
        <v>143.43794644613249</v>
      </c>
      <c r="JB168" s="74">
        <f t="shared" si="1074"/>
        <v>18.394919679868632</v>
      </c>
      <c r="JC168" s="275">
        <f t="shared" si="1075"/>
        <v>91.207007633949758</v>
      </c>
      <c r="JD168" s="275">
        <f t="shared" si="1076"/>
        <v>189.36027584987534</v>
      </c>
      <c r="JE168" s="275">
        <f t="shared" si="1077"/>
        <v>275.11583779382318</v>
      </c>
      <c r="JF168" s="275">
        <f t="shared" si="1078"/>
        <v>99.654067721231243</v>
      </c>
      <c r="JG168" s="275">
        <f t="shared" si="1079"/>
        <v>143.51951023937923</v>
      </c>
      <c r="JH168" s="524">
        <f t="shared" si="1443"/>
        <v>2.5339725187177518</v>
      </c>
      <c r="JI168" s="525">
        <f t="shared" si="1444"/>
        <v>4.9306184064449372</v>
      </c>
      <c r="JJ168" s="524">
        <f t="shared" si="1445"/>
        <v>2.3815680651899989</v>
      </c>
      <c r="JK168" s="525">
        <f t="shared" si="1446"/>
        <v>4.6396381802278928</v>
      </c>
      <c r="JL168" s="524">
        <f t="shared" si="1447"/>
        <v>4.9155405839077506</v>
      </c>
      <c r="JM168" s="525">
        <f t="shared" si="1448"/>
        <v>9.57025658667283</v>
      </c>
      <c r="JN168" s="7">
        <f t="shared" si="1245"/>
        <v>8.2688843245943752E-4</v>
      </c>
      <c r="JO168" s="7">
        <f t="shared" si="1246"/>
        <v>2.7606632459893712E-3</v>
      </c>
    </row>
    <row r="169" spans="1:275" s="3" customFormat="1" ht="13.5" customHeight="1" x14ac:dyDescent="0.2">
      <c r="A169" s="3" t="str">
        <f>'2021 estimates'!B169</f>
        <v>Sao Tome and Principe</v>
      </c>
      <c r="B169" s="3" t="str">
        <f>VLOOKUP(A169,'2021 estimates'!$B$4:$C$218,2)</f>
        <v>AFR</v>
      </c>
      <c r="C169" s="371" t="str">
        <f>VLOOKUP(A169,'2021 estimates'!$B$4:$F$218,4,FALSE)</f>
        <v>Sub-Saharan Africa</v>
      </c>
      <c r="D169" s="695">
        <f>'2021 estimates'!Q169</f>
        <v>23.484255079860102</v>
      </c>
      <c r="E169" s="4">
        <f>'2021 estimates'!R169</f>
        <v>7.8874548271566391</v>
      </c>
      <c r="F169" s="47">
        <f>1000*'2021 estimates'!G169/5</f>
        <v>3237.4000000000005</v>
      </c>
      <c r="G169" s="47">
        <f t="shared" si="1086"/>
        <v>3237.4000000000005</v>
      </c>
      <c r="H169" s="47">
        <f>1000*'2021 estimates'!H169/5</f>
        <v>3112.6</v>
      </c>
      <c r="I169" s="47">
        <f>1000*'2021 estimates'!I169/5</f>
        <v>2972</v>
      </c>
      <c r="J169" s="47">
        <f>1000*'2021 estimates'!J169/5</f>
        <v>2604</v>
      </c>
      <c r="K169" s="47">
        <f>1000*'2021 estimates'!K169/5</f>
        <v>3161.6</v>
      </c>
      <c r="L169" s="73">
        <f t="shared" si="1087"/>
        <v>3161.6</v>
      </c>
      <c r="M169" s="47">
        <f>1000*'2021 estimates'!L169/5</f>
        <v>3045.2</v>
      </c>
      <c r="N169" s="47">
        <f>1000*'2021 estimates'!M169/5</f>
        <v>2912.6</v>
      </c>
      <c r="O169" s="47">
        <f>1000*'2021 estimates'!N169/5</f>
        <v>2550.8000000000002</v>
      </c>
      <c r="P169" s="22">
        <v>0</v>
      </c>
      <c r="Q169" s="124">
        <f>IF('2021 estimates'!AD169&lt;&gt;"",'2021 estimates'!AD169*5/4,IF('2021 estimates'!AL169&lt;&gt;"",'2021 estimates'!AL169*15/14,'2021 estimates'!AN169*15/14))/100000</f>
        <v>1.8214285714285715E-5</v>
      </c>
      <c r="R169" s="124">
        <f>IF('2021 estimates'!AE169&lt;&gt;"",'2021 estimates'!AE169,IF('2021 estimates'!AL169&lt;&gt;"",'2021 estimates'!AL169*15/14,'2021 estimates'!AN169*15/14))/100000</f>
        <v>1.8214285714285715E-5</v>
      </c>
      <c r="S169" s="124">
        <f>IF('2021 estimates'!AF169&lt;&gt;"",'2021 estimates'!AF169,IF('2021 estimates'!AL169&lt;&gt;"",'2021 estimates'!AL169*15/14,'2021 estimates'!AN169*15/14))/100000</f>
        <v>1.8214285714285715E-5</v>
      </c>
      <c r="T169" s="124">
        <f>IF('2021 estimates'!AG169&lt;&gt;"",'2021 estimates'!AG169,'2021 estimates'!$AP169)/100000</f>
        <v>1.0049379403022246E-4</v>
      </c>
      <c r="U169" s="22">
        <v>0</v>
      </c>
      <c r="V169" s="124">
        <f>IF('2021 estimates'!AH169&lt;&gt;"",'2021 estimates'!AH169*5/4,IF('2021 estimates'!AM169&lt;&gt;"",'2021 estimates'!AM169*15/14,'2021 estimates'!AN169*15/14))/100000</f>
        <v>1.8214285714285715E-5</v>
      </c>
      <c r="W169" s="124">
        <f>IF('2021 estimates'!AI169&lt;&gt;"",'2021 estimates'!AI169,IF('2021 estimates'!AM169&lt;&gt;"",'2021 estimates'!AM169*15/14,'2021 estimates'!AN169*15/14))/100000</f>
        <v>1.8214285714285715E-5</v>
      </c>
      <c r="X169" s="124">
        <f>IF('2021 estimates'!AJ169&lt;&gt;"",'2021 estimates'!AJ169,IF('2021 estimates'!AM169&lt;&gt;"",'2021 estimates'!AM169*15/14,'2021 estimates'!AN169*15/14))/100000</f>
        <v>1.8214285714285715E-5</v>
      </c>
      <c r="Y169" s="124">
        <f>IF('2021 estimates'!AK169&lt;&gt;"",'2021 estimates'!AK169,'2021 estimates'!$AQ169)/100000</f>
        <v>1.0049379403022246E-4</v>
      </c>
      <c r="Z169" s="81">
        <f>VLOOKUP($A169,'Mortality-WHO Global Health Obs'!$B$3:$Q$218,7,FALSE)</f>
        <v>3.0200000000000001E-2</v>
      </c>
      <c r="AA169" s="82">
        <f>VLOOKUP($A169,'Mortality-WHO Global Health Obs'!$B$3:$Q$218,9,FALSE)</f>
        <v>2.14E-3</v>
      </c>
      <c r="AB169" s="82">
        <f>VLOOKUP($A169,'Mortality-WHO Global Health Obs'!$B$3:$Q$218,11,FALSE)</f>
        <v>1.7600000000000001E-3</v>
      </c>
      <c r="AC169" s="82">
        <f>VLOOKUP($A169,'Mortality-WHO Global Health Obs'!$B$3:$Q$218,13,FALSE)</f>
        <v>4.2999999999999999E-4</v>
      </c>
      <c r="AD169" s="82">
        <f>VLOOKUP($A169,'Mortality-WHO Global Health Obs'!$B$3:$Q$218,15,FALSE)</f>
        <v>2.2300000000000002E-3</v>
      </c>
      <c r="AE169" s="81">
        <f>VLOOKUP($A169,'Mortality-WHO Global Health Obs'!$B$3:$Q$218,8,FALSE)</f>
        <v>2.4049999999999998E-2</v>
      </c>
      <c r="AF169" s="82">
        <f>VLOOKUP($A169,'Mortality-WHO Global Health Obs'!$B$3:$Q$218,10,FALSE)</f>
        <v>1.8799999999999999E-3</v>
      </c>
      <c r="AG169" s="82">
        <f>VLOOKUP($A169,'Mortality-WHO Global Health Obs'!$B$3:$Q$218,12,FALSE)</f>
        <v>1.2099999999999999E-3</v>
      </c>
      <c r="AH169" s="82">
        <f>VLOOKUP($A169,'Mortality-WHO Global Health Obs'!$B$3:$Q$218,14,FALSE)</f>
        <v>3.3E-4</v>
      </c>
      <c r="AI169" s="82">
        <f>VLOOKUP($A169,'Mortality-WHO Global Health Obs'!$B$3:$Q$218,16,FALSE)</f>
        <v>1.4E-3</v>
      </c>
      <c r="AJ169" s="81">
        <f t="shared" si="849"/>
        <v>0.23820113578013052</v>
      </c>
      <c r="AK169" s="82">
        <f t="shared" si="849"/>
        <v>1.6879153330115207E-2</v>
      </c>
      <c r="AL169" s="82">
        <f t="shared" si="849"/>
        <v>1.3881920495795685E-2</v>
      </c>
      <c r="AM169" s="82">
        <f t="shared" si="849"/>
        <v>3.3916055756773545E-3</v>
      </c>
      <c r="AN169" s="82">
        <f t="shared" si="849"/>
        <v>1.7589024264559307E-2</v>
      </c>
      <c r="AO169" s="81">
        <f t="shared" si="848"/>
        <v>0.18969328859311715</v>
      </c>
      <c r="AP169" s="82">
        <f t="shared" si="848"/>
        <v>1.4828415075054481E-2</v>
      </c>
      <c r="AQ169" s="82">
        <f t="shared" si="848"/>
        <v>9.543820340859533E-3</v>
      </c>
      <c r="AR169" s="82">
        <f t="shared" si="848"/>
        <v>2.6028600929616911E-3</v>
      </c>
      <c r="AS169" s="82">
        <f t="shared" si="848"/>
        <v>1.1042436758019294E-2</v>
      </c>
      <c r="AT169" s="272">
        <f t="shared" si="1065"/>
        <v>0</v>
      </c>
      <c r="AU169" s="266">
        <f t="shared" si="1057"/>
        <v>5.8966928571428587E-2</v>
      </c>
      <c r="AV169" s="266">
        <f t="shared" si="1058"/>
        <v>5.6693785714285717E-2</v>
      </c>
      <c r="AW169" s="266">
        <f t="shared" si="1059"/>
        <v>5.4132857142857142E-2</v>
      </c>
      <c r="AX169" s="266">
        <f t="shared" si="1060"/>
        <v>0.26168583965469927</v>
      </c>
      <c r="AY169" s="272">
        <f t="shared" si="1066"/>
        <v>0</v>
      </c>
      <c r="AZ169" s="266">
        <f t="shared" si="1061"/>
        <v>5.7586285714285715E-2</v>
      </c>
      <c r="BA169" s="266">
        <f t="shared" si="1062"/>
        <v>5.546614285714286E-2</v>
      </c>
      <c r="BB169" s="266">
        <f t="shared" si="1063"/>
        <v>5.3050928571428575E-2</v>
      </c>
      <c r="BC169" s="266">
        <f t="shared" si="1064"/>
        <v>0.25633956981229145</v>
      </c>
      <c r="BD169" s="74">
        <f t="shared" si="1067"/>
        <v>0</v>
      </c>
      <c r="BE169" s="515">
        <f t="shared" si="1088"/>
        <v>0</v>
      </c>
      <c r="BF169" s="515">
        <f t="shared" si="1089"/>
        <v>5.8473449130826603E-2</v>
      </c>
      <c r="BG169" s="515">
        <f t="shared" si="1090"/>
        <v>0.1159681989918686</v>
      </c>
      <c r="BH169" s="515">
        <f t="shared" si="1091"/>
        <v>0.17250063056073062</v>
      </c>
      <c r="BI169" s="515">
        <f t="shared" si="1092"/>
        <v>0.2192942272493891</v>
      </c>
      <c r="BJ169" s="515">
        <f t="shared" si="1093"/>
        <v>0.27257402976940398</v>
      </c>
      <c r="BK169" s="515">
        <f t="shared" si="1094"/>
        <v>0.32511931634828944</v>
      </c>
      <c r="BL169" s="515">
        <f t="shared" si="1095"/>
        <v>0.37694021303085523</v>
      </c>
      <c r="BM169" s="515">
        <f t="shared" si="1096"/>
        <v>0.42804670626414643</v>
      </c>
      <c r="BN169" s="515">
        <f t="shared" si="1097"/>
        <v>0.45683652650864398</v>
      </c>
      <c r="BO169" s="515">
        <f t="shared" si="1098"/>
        <v>0.50933095571219977</v>
      </c>
      <c r="BP169" s="515">
        <f t="shared" si="1099"/>
        <v>0.56164764609733775</v>
      </c>
      <c r="BQ169" s="515">
        <f t="shared" si="1100"/>
        <v>0.61378719946291649</v>
      </c>
      <c r="BR169" s="515">
        <f t="shared" si="1101"/>
        <v>0.66575021557018743</v>
      </c>
      <c r="BS169" s="515">
        <f t="shared" si="1102"/>
        <v>0.62869014426574821</v>
      </c>
      <c r="BT169" s="515">
        <f t="shared" si="1103"/>
        <v>0.87713334240657492</v>
      </c>
      <c r="BU169" s="515">
        <f t="shared" si="1104"/>
        <v>1.1212448736785376</v>
      </c>
      <c r="BV169" s="515">
        <f t="shared" si="1105"/>
        <v>1.3611002617345402</v>
      </c>
      <c r="BW169" s="516">
        <f t="shared" si="1106"/>
        <v>1.596773713454448</v>
      </c>
      <c r="BX169" s="515">
        <v>0</v>
      </c>
      <c r="BY169" s="515">
        <f t="shared" si="1107"/>
        <v>0</v>
      </c>
      <c r="BZ169" s="515">
        <f t="shared" si="1108"/>
        <v>5.716247899723087E-2</v>
      </c>
      <c r="CA169" s="515">
        <f t="shared" si="1109"/>
        <v>0.1134835825780048</v>
      </c>
      <c r="CB169" s="515">
        <f t="shared" si="1110"/>
        <v>0.1689756949601485</v>
      </c>
      <c r="CC169" s="515">
        <f t="shared" si="1111"/>
        <v>0.21541690291343235</v>
      </c>
      <c r="CD169" s="515">
        <f t="shared" si="1112"/>
        <v>0.26857350455305401</v>
      </c>
      <c r="CE169" s="515">
        <f t="shared" si="1113"/>
        <v>0.3212252023250019</v>
      </c>
      <c r="CF169" s="515">
        <f t="shared" si="1114"/>
        <v>0.37337679201959612</v>
      </c>
      <c r="CG169" s="515">
        <f t="shared" si="1115"/>
        <v>0.42503302387471342</v>
      </c>
      <c r="CH169" s="515">
        <f t="shared" si="1116"/>
        <v>0.45546304056300124</v>
      </c>
      <c r="CI169" s="515">
        <f t="shared" si="1117"/>
        <v>0.50726105178154535</v>
      </c>
      <c r="CJ169" s="515">
        <f t="shared" si="1118"/>
        <v>0.55892441533433035</v>
      </c>
      <c r="CK169" s="515">
        <f t="shared" si="1119"/>
        <v>0.61045348123467658</v>
      </c>
      <c r="CL169" s="515">
        <f t="shared" si="1120"/>
        <v>0.66184859858605327</v>
      </c>
      <c r="CM169" s="515">
        <f t="shared" si="1121"/>
        <v>0.62452835364718784</v>
      </c>
      <c r="CN169" s="515">
        <f t="shared" si="1122"/>
        <v>0.87260202369630213</v>
      </c>
      <c r="CO169" s="515">
        <f t="shared" si="1123"/>
        <v>1.1179514248978137</v>
      </c>
      <c r="CP169" s="515">
        <f t="shared" si="1124"/>
        <v>1.3606064743354362</v>
      </c>
      <c r="CQ169" s="516">
        <f t="shared" si="1125"/>
        <v>1.600596760552659</v>
      </c>
      <c r="CR169" s="515">
        <f t="shared" si="1126"/>
        <v>0</v>
      </c>
      <c r="CS169" s="515">
        <f t="shared" si="1127"/>
        <v>2.9483464285714293E-2</v>
      </c>
      <c r="CT169" s="515">
        <f t="shared" si="1128"/>
        <v>8.7956913416540897E-2</v>
      </c>
      <c r="CU169" s="515">
        <f t="shared" si="1129"/>
        <v>0.14545166327758288</v>
      </c>
      <c r="CV169" s="515">
        <f t="shared" si="1130"/>
        <v>0.20198409484644492</v>
      </c>
      <c r="CW169" s="515">
        <f t="shared" si="1131"/>
        <v>0.24764112010653197</v>
      </c>
      <c r="CX169" s="515">
        <f t="shared" si="1132"/>
        <v>0.30092092262654685</v>
      </c>
      <c r="CY169" s="515">
        <f t="shared" si="1133"/>
        <v>0.35346620920543231</v>
      </c>
      <c r="CZ169" s="515">
        <f t="shared" si="1134"/>
        <v>0.4052871058879981</v>
      </c>
      <c r="DA169" s="515">
        <f t="shared" si="1135"/>
        <v>0.4563935991212893</v>
      </c>
      <c r="DB169" s="515">
        <f t="shared" si="1136"/>
        <v>0.48390295508007253</v>
      </c>
      <c r="DC169" s="515">
        <f t="shared" si="1137"/>
        <v>0.53639738428362838</v>
      </c>
      <c r="DD169" s="515">
        <f t="shared" si="1138"/>
        <v>0.58871407466876635</v>
      </c>
      <c r="DE169" s="515">
        <f t="shared" si="1139"/>
        <v>0.64085362803434509</v>
      </c>
      <c r="DF169" s="515">
        <f t="shared" si="1140"/>
        <v>0.69281664414161603</v>
      </c>
      <c r="DG169" s="515">
        <f t="shared" si="1141"/>
        <v>0.75953306409309784</v>
      </c>
      <c r="DH169" s="515">
        <f t="shared" si="1142"/>
        <v>1.0079762622339246</v>
      </c>
      <c r="DI169" s="515">
        <f t="shared" si="1143"/>
        <v>1.2520877935058872</v>
      </c>
      <c r="DJ169" s="515">
        <f t="shared" si="1144"/>
        <v>1.49194318156189</v>
      </c>
      <c r="DK169" s="516">
        <f t="shared" si="1145"/>
        <v>1.7276166332817975</v>
      </c>
      <c r="DL169" s="515">
        <f t="shared" si="1146"/>
        <v>0</v>
      </c>
      <c r="DM169" s="515">
        <f t="shared" si="1147"/>
        <v>2.8793142857142857E-2</v>
      </c>
      <c r="DN169" s="515">
        <f t="shared" si="1148"/>
        <v>8.595562185437372E-2</v>
      </c>
      <c r="DO169" s="515">
        <f t="shared" si="1149"/>
        <v>0.14227672543514766</v>
      </c>
      <c r="DP169" s="515">
        <f t="shared" si="1150"/>
        <v>0.19776883781729135</v>
      </c>
      <c r="DQ169" s="515">
        <f t="shared" si="1151"/>
        <v>0.24314997434200378</v>
      </c>
      <c r="DR169" s="515">
        <f t="shared" si="1152"/>
        <v>0.29630657598162546</v>
      </c>
      <c r="DS169" s="515">
        <f t="shared" si="1153"/>
        <v>0.34895827375357336</v>
      </c>
      <c r="DT169" s="515">
        <f t="shared" si="1154"/>
        <v>0.40110986344816757</v>
      </c>
      <c r="DU169" s="515">
        <f t="shared" si="1155"/>
        <v>0.45276609530328488</v>
      </c>
      <c r="DV169" s="515">
        <f t="shared" si="1156"/>
        <v>0.48198850484871553</v>
      </c>
      <c r="DW169" s="515">
        <f t="shared" si="1157"/>
        <v>0.53378651606725969</v>
      </c>
      <c r="DX169" s="515">
        <f t="shared" si="1158"/>
        <v>0.58544987962004469</v>
      </c>
      <c r="DY169" s="515">
        <f t="shared" si="1159"/>
        <v>0.63697894552039092</v>
      </c>
      <c r="DZ169" s="515">
        <f t="shared" si="1160"/>
        <v>0.68837406287176761</v>
      </c>
      <c r="EA169" s="515">
        <f t="shared" si="1161"/>
        <v>0.75269813855333356</v>
      </c>
      <c r="EB169" s="515">
        <f t="shared" si="1162"/>
        <v>1.000771808602448</v>
      </c>
      <c r="EC169" s="515">
        <f t="shared" si="1163"/>
        <v>1.2461212098039596</v>
      </c>
      <c r="ED169" s="515">
        <f t="shared" si="1164"/>
        <v>1.4887762592415821</v>
      </c>
      <c r="EE169" s="516">
        <f t="shared" si="1165"/>
        <v>1.7287665454588046</v>
      </c>
      <c r="EF169" s="276">
        <f t="shared" si="1166"/>
        <v>0</v>
      </c>
      <c r="EG169" s="276">
        <f t="shared" si="1167"/>
        <v>4.9347944060198579E-4</v>
      </c>
      <c r="EH169" s="276">
        <f t="shared" si="1168"/>
        <v>1.4721787103865883E-3</v>
      </c>
      <c r="EI169" s="276">
        <f t="shared" si="1169"/>
        <v>2.4344970025665714E-3</v>
      </c>
      <c r="EJ169" s="276">
        <f t="shared" si="1170"/>
        <v>3.3807084937307686E-3</v>
      </c>
      <c r="EK169" s="276">
        <f t="shared" si="1171"/>
        <v>3.4139831942708266E-3</v>
      </c>
      <c r="EL169" s="276">
        <f t="shared" si="1172"/>
        <v>4.1484991354002717E-3</v>
      </c>
      <c r="EM169" s="276">
        <f t="shared" si="1173"/>
        <v>4.8728890317199488E-3</v>
      </c>
      <c r="EN169" s="276">
        <f t="shared" si="1174"/>
        <v>5.5872924809945183E-3</v>
      </c>
      <c r="EO169" s="276">
        <f t="shared" si="1175"/>
        <v>6.2918471564923284E-3</v>
      </c>
      <c r="EP169" s="276">
        <f t="shared" si="1176"/>
        <v>1.6384279393013806E-3</v>
      </c>
      <c r="EQ169" s="276">
        <f t="shared" si="1177"/>
        <v>1.8161667577191196E-3</v>
      </c>
      <c r="ER169" s="276">
        <f t="shared" si="1178"/>
        <v>1.9933037772783537E-3</v>
      </c>
      <c r="ES169" s="276">
        <f t="shared" si="1179"/>
        <v>2.1698410355861144E-3</v>
      </c>
      <c r="ET169" s="276">
        <f t="shared" si="1180"/>
        <v>2.3457805633503794E-3</v>
      </c>
      <c r="EU169" s="276">
        <f t="shared" si="1181"/>
        <v>1.3242641513872543E-2</v>
      </c>
      <c r="EV169" s="276">
        <f t="shared" si="1182"/>
        <v>1.7574308382736731E-2</v>
      </c>
      <c r="EW169" s="276">
        <f t="shared" si="1183"/>
        <v>2.1830451598696649E-2</v>
      </c>
      <c r="EX169" s="276">
        <f t="shared" si="1184"/>
        <v>2.6012387934791562E-2</v>
      </c>
      <c r="EY169" s="277">
        <f t="shared" si="1185"/>
        <v>3.0121411205806321E-2</v>
      </c>
      <c r="EZ169" s="276">
        <f t="shared" si="1186"/>
        <v>0</v>
      </c>
      <c r="FA169" s="276">
        <f t="shared" si="1187"/>
        <v>4.2380671705484556E-4</v>
      </c>
      <c r="FB169" s="276">
        <f t="shared" si="1188"/>
        <v>1.2651821335117937E-3</v>
      </c>
      <c r="FC169" s="276">
        <f t="shared" si="1189"/>
        <v>2.0941733321420031E-3</v>
      </c>
      <c r="FD169" s="276">
        <f t="shared" si="1190"/>
        <v>2.9109625964400701E-3</v>
      </c>
      <c r="FE169" s="276">
        <f t="shared" si="1191"/>
        <v>2.3095412175211678E-3</v>
      </c>
      <c r="FF169" s="276">
        <f t="shared" si="1192"/>
        <v>2.8144450851949536E-3</v>
      </c>
      <c r="FG169" s="276">
        <f t="shared" si="1193"/>
        <v>3.3145531625486538E-3</v>
      </c>
      <c r="FH169" s="276">
        <f t="shared" si="1194"/>
        <v>3.809911002025549E-3</v>
      </c>
      <c r="FI169" s="276">
        <f t="shared" si="1195"/>
        <v>4.3005637233925614E-3</v>
      </c>
      <c r="FJ169" s="276">
        <f t="shared" si="1196"/>
        <v>1.2529173528844572E-3</v>
      </c>
      <c r="FK169" s="276">
        <f t="shared" si="1197"/>
        <v>1.3875650186435978E-3</v>
      </c>
      <c r="FL169" s="276">
        <f t="shared" si="1198"/>
        <v>1.5218626710823836E-3</v>
      </c>
      <c r="FM169" s="276">
        <f t="shared" si="1199"/>
        <v>1.6558112200518965E-3</v>
      </c>
      <c r="FN169" s="276">
        <f t="shared" si="1200"/>
        <v>1.7894115730380836E-3</v>
      </c>
      <c r="FO169" s="276">
        <f t="shared" si="1201"/>
        <v>8.2658997631771241E-3</v>
      </c>
      <c r="FP169" s="276">
        <f t="shared" si="1202"/>
        <v>1.0990168610779914E-2</v>
      </c>
      <c r="FQ169" s="276">
        <f t="shared" si="1203"/>
        <v>1.3684520374669025E-2</v>
      </c>
      <c r="FR169" s="276">
        <f t="shared" si="1204"/>
        <v>1.6349283595068639E-2</v>
      </c>
      <c r="FS169" s="277">
        <f t="shared" si="1205"/>
        <v>1.8984783204275112E-2</v>
      </c>
      <c r="FT169" s="74">
        <f>SUM($EF169:EF169)</f>
        <v>0</v>
      </c>
      <c r="FU169" s="276">
        <f>SUM($EF169:EG169)</f>
        <v>4.9347944060198579E-4</v>
      </c>
      <c r="FV169" s="276">
        <f>SUM($EF169:EH169)</f>
        <v>1.965658150988574E-3</v>
      </c>
      <c r="FW169" s="276">
        <f>SUM($EF169:EI169)</f>
        <v>4.4001551535551454E-3</v>
      </c>
      <c r="FX169" s="276">
        <f>SUM($EF169:EJ169)</f>
        <v>7.7808636472859139E-3</v>
      </c>
      <c r="FY169" s="276">
        <f>SUM($EF169:EK169)</f>
        <v>1.1194846841556741E-2</v>
      </c>
      <c r="FZ169" s="276">
        <f>SUM($EF169:EL169)</f>
        <v>1.5343345976957013E-2</v>
      </c>
      <c r="GA169" s="276">
        <f>SUM($EF169:EM169)</f>
        <v>2.0216235008676961E-2</v>
      </c>
      <c r="GB169" s="276">
        <f>SUM($EF169:EN169)</f>
        <v>2.580352748967148E-2</v>
      </c>
      <c r="GC169" s="276">
        <f>SUM($EF169:EO169)</f>
        <v>3.2095374646163806E-2</v>
      </c>
      <c r="GD169" s="276">
        <f>SUM($EF169:EP169)</f>
        <v>3.3733802585465184E-2</v>
      </c>
      <c r="GE169" s="276">
        <f>SUM($EF169:EQ169)</f>
        <v>3.5549969343184301E-2</v>
      </c>
      <c r="GF169" s="276">
        <f>SUM($EF169:ER169)</f>
        <v>3.7543273120462656E-2</v>
      </c>
      <c r="GG169" s="276">
        <f>SUM($EF169:ES169)</f>
        <v>3.9713114156048772E-2</v>
      </c>
      <c r="GH169" s="276">
        <f>SUM($EF169:ET169)</f>
        <v>4.2058894719399151E-2</v>
      </c>
      <c r="GI169" s="276">
        <f>SUM($EF169:EU169)</f>
        <v>5.5301536233271692E-2</v>
      </c>
      <c r="GJ169" s="276">
        <f>SUM($EF169:EV169)</f>
        <v>7.287584461600842E-2</v>
      </c>
      <c r="GK169" s="276">
        <f>SUM($EF169:EW169)</f>
        <v>9.4706296214705069E-2</v>
      </c>
      <c r="GL169" s="276">
        <f>SUM($EF169:EX169)</f>
        <v>0.12071868414949663</v>
      </c>
      <c r="GM169" s="276">
        <f>SUM($EF169:EY169)</f>
        <v>0.15084009535530296</v>
      </c>
      <c r="GN169" s="74">
        <f>SUM($EZ169:EZ169)</f>
        <v>0</v>
      </c>
      <c r="GO169" s="276">
        <f>SUM($EZ169:FA169)</f>
        <v>4.2380671705484556E-4</v>
      </c>
      <c r="GP169" s="276">
        <f>SUM($EZ169:FB169)</f>
        <v>1.6889888505666392E-3</v>
      </c>
      <c r="GQ169" s="276">
        <f>SUM($EZ169:FC169)</f>
        <v>3.7831621827086421E-3</v>
      </c>
      <c r="GR169" s="276">
        <f>SUM($EZ169:FD169)</f>
        <v>6.6941247791487118E-3</v>
      </c>
      <c r="GS169" s="276">
        <f>SUM($EZ169:FE169)</f>
        <v>9.0036659966698795E-3</v>
      </c>
      <c r="GT169" s="276">
        <f>SUM($EZ169:FF169)</f>
        <v>1.1818111081864834E-2</v>
      </c>
      <c r="GU169" s="276">
        <f>SUM($EZ169:FG169)</f>
        <v>1.5132664244413487E-2</v>
      </c>
      <c r="GV169" s="276">
        <f>SUM($EZ169:FH169)</f>
        <v>1.8942575246439036E-2</v>
      </c>
      <c r="GW169" s="276">
        <f>SUM($EZ169:FI169)</f>
        <v>2.3243138969831597E-2</v>
      </c>
      <c r="GX169" s="276">
        <f>SUM($EZ169:FJ169)</f>
        <v>2.4496056322716054E-2</v>
      </c>
      <c r="GY169" s="276">
        <f>SUM($EZ169:FK169)</f>
        <v>2.5883621341359651E-2</v>
      </c>
      <c r="GZ169" s="276">
        <f>SUM($EZ169:FL169)</f>
        <v>2.7405484012442034E-2</v>
      </c>
      <c r="HA169" s="276">
        <f>SUM($EZ169:FM169)</f>
        <v>2.9061295232493931E-2</v>
      </c>
      <c r="HB169" s="276">
        <f>SUM($EZ169:FN169)</f>
        <v>3.0850706805532015E-2</v>
      </c>
      <c r="HC169" s="276">
        <f>SUM($EZ169:FO169)</f>
        <v>3.911660656870914E-2</v>
      </c>
      <c r="HD169" s="276">
        <f>SUM($EZ169:FP169)</f>
        <v>5.0106775179489055E-2</v>
      </c>
      <c r="HE169" s="276">
        <f>SUM($EZ169:FQ169)</f>
        <v>6.3791295554158078E-2</v>
      </c>
      <c r="HF169" s="276">
        <f>SUM($EZ169:FR169)</f>
        <v>8.0140579149226718E-2</v>
      </c>
      <c r="HG169" s="277">
        <f>SUM($EZ169:FS169)</f>
        <v>9.9125362353501834E-2</v>
      </c>
      <c r="HH169" s="74">
        <f t="shared" si="1247"/>
        <v>0</v>
      </c>
      <c r="HI169" s="276">
        <f t="shared" si="1206"/>
        <v>5.8473449130826603E-2</v>
      </c>
      <c r="HJ169" s="276">
        <f t="shared" si="1207"/>
        <v>0.1159681989918686</v>
      </c>
      <c r="HK169" s="276">
        <f t="shared" si="1208"/>
        <v>0.17250063056073062</v>
      </c>
      <c r="HL169" s="276">
        <f t="shared" si="1209"/>
        <v>0.22808685063842846</v>
      </c>
      <c r="HM169" s="276">
        <f t="shared" si="1210"/>
        <v>0.27257402976940398</v>
      </c>
      <c r="HN169" s="276">
        <f t="shared" si="1211"/>
        <v>0.32511931634828944</v>
      </c>
      <c r="HO169" s="276">
        <f t="shared" si="1212"/>
        <v>0.37694021303085523</v>
      </c>
      <c r="HP169" s="276">
        <f t="shared" si="1213"/>
        <v>0.42804670626414643</v>
      </c>
      <c r="HQ169" s="276">
        <f t="shared" si="1214"/>
        <v>0.47844864482193983</v>
      </c>
      <c r="HR169" s="276">
        <f t="shared" si="1215"/>
        <v>0.50933095571219977</v>
      </c>
      <c r="HS169" s="276">
        <f t="shared" si="1216"/>
        <v>0.56164764609733775</v>
      </c>
      <c r="HT169" s="276">
        <f t="shared" si="1217"/>
        <v>0.61378719946291649</v>
      </c>
      <c r="HU169" s="276">
        <f t="shared" si="1218"/>
        <v>0.66575021557018743</v>
      </c>
      <c r="HV169" s="276">
        <f t="shared" si="1219"/>
        <v>0.71753729214969419</v>
      </c>
      <c r="HW169" s="276">
        <f t="shared" si="1220"/>
        <v>0.87713334240657492</v>
      </c>
      <c r="HX169" s="276">
        <f t="shared" si="1221"/>
        <v>1.1212448736785376</v>
      </c>
      <c r="HY169" s="276">
        <f t="shared" si="1222"/>
        <v>1.3611002617345402</v>
      </c>
      <c r="HZ169" s="276">
        <f t="shared" si="1223"/>
        <v>1.596773713454448</v>
      </c>
      <c r="IA169" s="277">
        <f t="shared" si="1224"/>
        <v>1.8283381419033409</v>
      </c>
      <c r="IB169" s="276">
        <f t="shared" si="1225"/>
        <v>0</v>
      </c>
      <c r="IC169" s="276">
        <f t="shared" si="1226"/>
        <v>5.716247899723087E-2</v>
      </c>
      <c r="ID169" s="276">
        <f t="shared" si="1227"/>
        <v>0.1134835825780048</v>
      </c>
      <c r="IE169" s="276">
        <f t="shared" si="1228"/>
        <v>0.1689756949601485</v>
      </c>
      <c r="IF169" s="276">
        <f t="shared" si="1229"/>
        <v>0.22365101807799415</v>
      </c>
      <c r="IG169" s="276">
        <f t="shared" si="1230"/>
        <v>0.26857350455305401</v>
      </c>
      <c r="IH169" s="276">
        <f t="shared" si="1231"/>
        <v>0.3212252023250019</v>
      </c>
      <c r="II169" s="276">
        <f t="shared" si="1232"/>
        <v>0.37337679201959612</v>
      </c>
      <c r="IJ169" s="276">
        <f t="shared" si="1233"/>
        <v>0.42503302387471342</v>
      </c>
      <c r="IK169" s="276">
        <f t="shared" si="1234"/>
        <v>0.47619860300846373</v>
      </c>
      <c r="IL169" s="276">
        <f t="shared" si="1235"/>
        <v>0.50726105178154535</v>
      </c>
      <c r="IM169" s="276">
        <f t="shared" si="1236"/>
        <v>0.55892441533433035</v>
      </c>
      <c r="IN169" s="276">
        <f t="shared" si="1237"/>
        <v>0.61045348123467658</v>
      </c>
      <c r="IO169" s="276">
        <f t="shared" si="1238"/>
        <v>0.66184859858605327</v>
      </c>
      <c r="IP169" s="276">
        <f t="shared" si="1239"/>
        <v>0.7131101155844437</v>
      </c>
      <c r="IQ169" s="276">
        <f t="shared" si="1240"/>
        <v>0.87260202369630213</v>
      </c>
      <c r="IR169" s="276">
        <f t="shared" si="1241"/>
        <v>1.1179514248978137</v>
      </c>
      <c r="IS169" s="276">
        <f t="shared" si="1242"/>
        <v>1.3606064743354362</v>
      </c>
      <c r="IT169" s="276">
        <f t="shared" si="1243"/>
        <v>1.600596760552659</v>
      </c>
      <c r="IU169" s="277">
        <f t="shared" si="1244"/>
        <v>1.8379515471606753</v>
      </c>
      <c r="IV169" s="74">
        <f t="shared" si="1068"/>
        <v>2.8478760981197255</v>
      </c>
      <c r="IW169" s="275">
        <f t="shared" si="1069"/>
        <v>11.254589098813595</v>
      </c>
      <c r="IX169" s="275">
        <f t="shared" si="1070"/>
        <v>19.769198695638028</v>
      </c>
      <c r="IY169" s="275">
        <f t="shared" si="1071"/>
        <v>47.502045578791439</v>
      </c>
      <c r="IZ169" s="275">
        <f t="shared" si="1072"/>
        <v>11.290554630857116</v>
      </c>
      <c r="JA169" s="275">
        <f t="shared" si="1073"/>
        <v>20.343427367840697</v>
      </c>
      <c r="JB169" s="74">
        <f t="shared" si="1074"/>
        <v>2.8558151921456303</v>
      </c>
      <c r="JC169" s="275">
        <f t="shared" si="1075"/>
        <v>11.388521448399537</v>
      </c>
      <c r="JD169" s="275">
        <f t="shared" si="1076"/>
        <v>20.069862837398396</v>
      </c>
      <c r="JE169" s="275">
        <f t="shared" si="1077"/>
        <v>48.478882185088146</v>
      </c>
      <c r="JF169" s="275">
        <f t="shared" si="1078"/>
        <v>11.438066492647854</v>
      </c>
      <c r="JG169" s="275">
        <f t="shared" si="1079"/>
        <v>20.698270415757925</v>
      </c>
      <c r="JH169" s="524">
        <f t="shared" si="1443"/>
        <v>5.1502403316228103</v>
      </c>
      <c r="JI169" s="525">
        <f t="shared" si="1444"/>
        <v>11.335006665981457</v>
      </c>
      <c r="JJ169" s="524">
        <f t="shared" si="1445"/>
        <v>5.1082376663180238</v>
      </c>
      <c r="JK169" s="525">
        <f t="shared" si="1446"/>
        <v>11.291234300204167</v>
      </c>
      <c r="JL169" s="524">
        <f t="shared" si="1447"/>
        <v>10.258477997940833</v>
      </c>
      <c r="JM169" s="525">
        <f t="shared" si="1448"/>
        <v>22.626240966185623</v>
      </c>
      <c r="JN169" s="7">
        <f t="shared" si="1245"/>
        <v>7.2909601524931172E-2</v>
      </c>
      <c r="JO169" s="7">
        <f t="shared" si="1246"/>
        <v>0.24996545770880479</v>
      </c>
    </row>
    <row r="170" spans="1:275" s="3" customFormat="1" ht="13.5" customHeight="1" x14ac:dyDescent="0.2">
      <c r="A170" s="3" t="str">
        <f>'2021 estimates'!B170</f>
        <v>Saudi Arabia</v>
      </c>
      <c r="B170" s="3" t="str">
        <f>VLOOKUP(A170,'2021 estimates'!$B$4:$C$218,2)</f>
        <v>MENA</v>
      </c>
      <c r="C170" s="371" t="str">
        <f>VLOOKUP(A170,'2021 estimates'!$B$4:$F$218,4,FALSE)</f>
        <v>Middle East &amp; North Africa</v>
      </c>
      <c r="D170" s="695">
        <f>'2021 estimates'!Q170</f>
        <v>5.6858718218908404</v>
      </c>
      <c r="E170" s="4">
        <f>'2021 estimates'!R170</f>
        <v>2.4133865038233537</v>
      </c>
      <c r="F170" s="47">
        <f>1000*'2021 estimates'!G170/5</f>
        <v>298356.8</v>
      </c>
      <c r="G170" s="47">
        <f t="shared" si="1086"/>
        <v>298356.8</v>
      </c>
      <c r="H170" s="47">
        <f>1000*'2021 estimates'!H170/5</f>
        <v>306024.8</v>
      </c>
      <c r="I170" s="47">
        <f>1000*'2021 estimates'!I170/5</f>
        <v>277004.2</v>
      </c>
      <c r="J170" s="47">
        <f>1000*'2021 estimates'!J170/5</f>
        <v>235036.2</v>
      </c>
      <c r="K170" s="47">
        <f>1000*'2021 estimates'!K170/5</f>
        <v>288704.8</v>
      </c>
      <c r="L170" s="73">
        <f t="shared" si="1087"/>
        <v>288704.8</v>
      </c>
      <c r="M170" s="47">
        <f>1000*'2021 estimates'!L170/5</f>
        <v>296085.8</v>
      </c>
      <c r="N170" s="47">
        <f>1000*'2021 estimates'!M170/5</f>
        <v>268031.40000000002</v>
      </c>
      <c r="O170" s="47">
        <f>1000*'2021 estimates'!N170/5</f>
        <v>223902.2</v>
      </c>
      <c r="P170" s="22">
        <v>0</v>
      </c>
      <c r="Q170" s="124">
        <f>IF('2021 estimates'!AD170&lt;&gt;"",'2021 estimates'!AD170*5/4,IF('2021 estimates'!AL170&lt;&gt;"",'2021 estimates'!AL170*15/14,'2021 estimates'!AN170*15/14))/100000</f>
        <v>1.7374999999999999E-4</v>
      </c>
      <c r="R170" s="124">
        <f>IF('2021 estimates'!AE170&lt;&gt;"",'2021 estimates'!AE170,IF('2021 estimates'!AL170&lt;&gt;"",'2021 estimates'!AL170*15/14,'2021 estimates'!AN170*15/14))/100000</f>
        <v>2.6499999999999999E-4</v>
      </c>
      <c r="S170" s="124">
        <f>IF('2021 estimates'!AF170&lt;&gt;"",'2021 estimates'!AF170,IF('2021 estimates'!AL170&lt;&gt;"",'2021 estimates'!AL170*15/14,'2021 estimates'!AN170*15/14))/100000</f>
        <v>3.4099999999999999E-4</v>
      </c>
      <c r="T170" s="124">
        <f>IF('2021 estimates'!AG170&lt;&gt;"",'2021 estimates'!AG170,'2021 estimates'!$AP170)/100000</f>
        <v>3.8128519133676542E-4</v>
      </c>
      <c r="U170" s="22">
        <v>0</v>
      </c>
      <c r="V170" s="124">
        <f>IF('2021 estimates'!AH170&lt;&gt;"",'2021 estimates'!AH170*5/4,IF('2021 estimates'!AM170&lt;&gt;"",'2021 estimates'!AM170*15/14,'2021 estimates'!AN170*15/14))/100000</f>
        <v>2.5500000000000002E-4</v>
      </c>
      <c r="W170" s="124">
        <f>IF('2021 estimates'!AI170&lt;&gt;"",'2021 estimates'!AI170,IF('2021 estimates'!AM170&lt;&gt;"",'2021 estimates'!AM170*15/14,'2021 estimates'!AN170*15/14))/100000</f>
        <v>3.5600000000000003E-4</v>
      </c>
      <c r="X170" s="124">
        <f>IF('2021 estimates'!AJ170&lt;&gt;"",'2021 estimates'!AJ170,IF('2021 estimates'!AM170&lt;&gt;"",'2021 estimates'!AM170*15/14,'2021 estimates'!AN170*15/14))/100000</f>
        <v>5.7700000000000004E-4</v>
      </c>
      <c r="Y170" s="124">
        <f>IF('2021 estimates'!AK170&lt;&gt;"",'2021 estimates'!AK170,'2021 estimates'!$AQ170)/100000</f>
        <v>5.8268986901868585E-4</v>
      </c>
      <c r="Z170" s="81">
        <f>VLOOKUP($A170,'Mortality-WHO Global Health Obs'!$B$3:$Q$218,7,FALSE)</f>
        <v>1.2160000000000001E-2</v>
      </c>
      <c r="AA170" s="82">
        <f>VLOOKUP($A170,'Mortality-WHO Global Health Obs'!$B$3:$Q$218,9,FALSE)</f>
        <v>4.8000000000000001E-4</v>
      </c>
      <c r="AB170" s="82">
        <f>VLOOKUP($A170,'Mortality-WHO Global Health Obs'!$B$3:$Q$218,11,FALSE)</f>
        <v>2.9E-4</v>
      </c>
      <c r="AC170" s="82">
        <f>VLOOKUP($A170,'Mortality-WHO Global Health Obs'!$B$3:$Q$218,13,FALSE)</f>
        <v>2.2000000000000001E-4</v>
      </c>
      <c r="AD170" s="82">
        <f>VLOOKUP($A170,'Mortality-WHO Global Health Obs'!$B$3:$Q$218,15,FALSE)</f>
        <v>1.23E-3</v>
      </c>
      <c r="AE170" s="81">
        <f>VLOOKUP($A170,'Mortality-WHO Global Health Obs'!$B$3:$Q$218,8,FALSE)</f>
        <v>1.0829999999999999E-2</v>
      </c>
      <c r="AF170" s="82">
        <f>VLOOKUP($A170,'Mortality-WHO Global Health Obs'!$B$3:$Q$218,10,FALSE)</f>
        <v>4.6000000000000001E-4</v>
      </c>
      <c r="AG170" s="82">
        <f>VLOOKUP($A170,'Mortality-WHO Global Health Obs'!$B$3:$Q$218,12,FALSE)</f>
        <v>2.7E-4</v>
      </c>
      <c r="AH170" s="82">
        <f>VLOOKUP($A170,'Mortality-WHO Global Health Obs'!$B$3:$Q$218,14,FALSE)</f>
        <v>1.8000000000000001E-4</v>
      </c>
      <c r="AI170" s="82">
        <f>VLOOKUP($A170,'Mortality-WHO Global Health Obs'!$B$3:$Q$218,16,FALSE)</f>
        <v>4.6000000000000001E-4</v>
      </c>
      <c r="AJ170" s="81">
        <f t="shared" si="849"/>
        <v>2.9346779886491984E-2</v>
      </c>
      <c r="AK170" s="82">
        <f t="shared" si="849"/>
        <v>1.1584255218352098E-3</v>
      </c>
      <c r="AL170" s="82">
        <f t="shared" si="849"/>
        <v>6.9988208610877254E-4</v>
      </c>
      <c r="AM170" s="82">
        <f t="shared" si="849"/>
        <v>5.3094503084113781E-4</v>
      </c>
      <c r="AN170" s="82">
        <f t="shared" si="849"/>
        <v>2.9684653997027249E-3</v>
      </c>
      <c r="AO170" s="81">
        <f t="shared" ref="AO170:AS216" si="1449">AE170*$E170</f>
        <v>2.6136975836406919E-2</v>
      </c>
      <c r="AP170" s="82">
        <f t="shared" si="1449"/>
        <v>1.1101577917587428E-3</v>
      </c>
      <c r="AQ170" s="82">
        <f t="shared" si="1449"/>
        <v>6.5161435603230554E-4</v>
      </c>
      <c r="AR170" s="82">
        <f t="shared" si="1449"/>
        <v>4.3440957068820369E-4</v>
      </c>
      <c r="AS170" s="82">
        <f t="shared" si="1449"/>
        <v>1.1101577917587428E-3</v>
      </c>
      <c r="AT170" s="272">
        <f t="shared" si="1065"/>
        <v>0</v>
      </c>
      <c r="AU170" s="266">
        <f t="shared" si="1057"/>
        <v>51.839493999999995</v>
      </c>
      <c r="AV170" s="266">
        <f t="shared" si="1058"/>
        <v>81.096571999999995</v>
      </c>
      <c r="AW170" s="266">
        <f t="shared" si="1059"/>
        <v>94.458432200000004</v>
      </c>
      <c r="AX170" s="266">
        <f t="shared" si="1060"/>
        <v>89.615822488066271</v>
      </c>
      <c r="AY170" s="272">
        <f t="shared" si="1066"/>
        <v>0</v>
      </c>
      <c r="AZ170" s="266">
        <f t="shared" si="1061"/>
        <v>73.619724000000005</v>
      </c>
      <c r="BA170" s="266">
        <f t="shared" si="1062"/>
        <v>105.40654480000001</v>
      </c>
      <c r="BB170" s="266">
        <f t="shared" si="1063"/>
        <v>154.65411780000002</v>
      </c>
      <c r="BC170" s="266">
        <f t="shared" si="1064"/>
        <v>130.46554359099562</v>
      </c>
      <c r="BD170" s="74">
        <f t="shared" si="1067"/>
        <v>0</v>
      </c>
      <c r="BE170" s="515">
        <f t="shared" si="1088"/>
        <v>0</v>
      </c>
      <c r="BF170" s="515">
        <f t="shared" si="1089"/>
        <v>51.809485288340262</v>
      </c>
      <c r="BG170" s="515">
        <f t="shared" si="1090"/>
        <v>103.55898789609121</v>
      </c>
      <c r="BH170" s="515">
        <f t="shared" si="1091"/>
        <v>155.24857726848956</v>
      </c>
      <c r="BI170" s="515">
        <f t="shared" si="1092"/>
        <v>212.19525531222479</v>
      </c>
      <c r="BJ170" s="515">
        <f t="shared" si="1093"/>
        <v>293.11499852214996</v>
      </c>
      <c r="BK170" s="515">
        <f t="shared" si="1094"/>
        <v>373.97812726742575</v>
      </c>
      <c r="BL170" s="515">
        <f t="shared" si="1095"/>
        <v>454.78468115763917</v>
      </c>
      <c r="BM170" s="515">
        <f t="shared" si="1096"/>
        <v>535.53469977466489</v>
      </c>
      <c r="BN170" s="515">
        <f t="shared" si="1097"/>
        <v>557.79076022227241</v>
      </c>
      <c r="BO170" s="515">
        <f t="shared" si="1098"/>
        <v>651.92804533555386</v>
      </c>
      <c r="BP170" s="515">
        <f t="shared" si="1099"/>
        <v>746.01536199151349</v>
      </c>
      <c r="BQ170" s="515">
        <f t="shared" si="1100"/>
        <v>840.05273671361329</v>
      </c>
      <c r="BR170" s="515">
        <f t="shared" si="1101"/>
        <v>934.04019601123707</v>
      </c>
      <c r="BS170" s="515">
        <f t="shared" si="1102"/>
        <v>872.23221848033961</v>
      </c>
      <c r="BT170" s="515">
        <f t="shared" si="1103"/>
        <v>959.12987545930332</v>
      </c>
      <c r="BU170" s="515">
        <f t="shared" si="1104"/>
        <v>1045.7699622334678</v>
      </c>
      <c r="BV170" s="515">
        <f t="shared" si="1105"/>
        <v>1132.1532422573696</v>
      </c>
      <c r="BW170" s="516">
        <f t="shared" si="1106"/>
        <v>1218.2804767226164</v>
      </c>
      <c r="BX170" s="515">
        <v>0</v>
      </c>
      <c r="BY170" s="515">
        <f t="shared" si="1107"/>
        <v>0</v>
      </c>
      <c r="BZ170" s="515">
        <f t="shared" si="1108"/>
        <v>73.578881919658656</v>
      </c>
      <c r="CA170" s="515">
        <f t="shared" si="1109"/>
        <v>147.07612499462974</v>
      </c>
      <c r="CB170" s="515">
        <f t="shared" si="1110"/>
        <v>220.49181980662345</v>
      </c>
      <c r="CC170" s="515">
        <f t="shared" si="1111"/>
        <v>301.33798641166675</v>
      </c>
      <c r="CD170" s="515">
        <f t="shared" si="1112"/>
        <v>406.51390799165807</v>
      </c>
      <c r="CE170" s="515">
        <f t="shared" si="1113"/>
        <v>511.62131775530463</v>
      </c>
      <c r="CF170" s="515">
        <f t="shared" si="1114"/>
        <v>616.66026033134767</v>
      </c>
      <c r="CG170" s="515">
        <f t="shared" si="1115"/>
        <v>721.63078031945702</v>
      </c>
      <c r="CH170" s="515">
        <f t="shared" si="1116"/>
        <v>748.21817293347738</v>
      </c>
      <c r="CI170" s="515">
        <f t="shared" si="1117"/>
        <v>902.51374386746647</v>
      </c>
      <c r="CJ170" s="515">
        <f t="shared" si="1118"/>
        <v>1056.7423018853069</v>
      </c>
      <c r="CK170" s="515">
        <f t="shared" si="1119"/>
        <v>1210.9038760917288</v>
      </c>
      <c r="CL170" s="515">
        <f t="shared" si="1120"/>
        <v>1364.9984955788213</v>
      </c>
      <c r="CM170" s="515">
        <f t="shared" si="1121"/>
        <v>1268.9308255305416</v>
      </c>
      <c r="CN170" s="515">
        <f t="shared" si="1122"/>
        <v>1397.9160588495101</v>
      </c>
      <c r="CO170" s="515">
        <f t="shared" si="1123"/>
        <v>1526.758177661229</v>
      </c>
      <c r="CP170" s="515">
        <f t="shared" si="1124"/>
        <v>1655.4573407572252</v>
      </c>
      <c r="CQ170" s="516">
        <f t="shared" si="1125"/>
        <v>1784.0137067528403</v>
      </c>
      <c r="CR170" s="515">
        <f t="shared" si="1126"/>
        <v>0</v>
      </c>
      <c r="CS170" s="515">
        <f t="shared" si="1127"/>
        <v>25.919746999999997</v>
      </c>
      <c r="CT170" s="515">
        <f t="shared" si="1128"/>
        <v>77.729232288340256</v>
      </c>
      <c r="CU170" s="515">
        <f t="shared" si="1129"/>
        <v>129.4787348960912</v>
      </c>
      <c r="CV170" s="515">
        <f t="shared" si="1130"/>
        <v>181.16832426848956</v>
      </c>
      <c r="CW170" s="515">
        <f t="shared" si="1131"/>
        <v>252.74354131222478</v>
      </c>
      <c r="CX170" s="515">
        <f t="shared" si="1132"/>
        <v>333.66328452214998</v>
      </c>
      <c r="CY170" s="515">
        <f t="shared" si="1133"/>
        <v>414.52641326742577</v>
      </c>
      <c r="CZ170" s="515">
        <f t="shared" si="1134"/>
        <v>495.33296715763919</v>
      </c>
      <c r="DA170" s="515">
        <f t="shared" si="1135"/>
        <v>576.08298577466485</v>
      </c>
      <c r="DB170" s="515">
        <f t="shared" si="1136"/>
        <v>605.01997632227244</v>
      </c>
      <c r="DC170" s="515">
        <f t="shared" si="1137"/>
        <v>699.15726143555389</v>
      </c>
      <c r="DD170" s="515">
        <f t="shared" si="1138"/>
        <v>793.24457809151352</v>
      </c>
      <c r="DE170" s="515">
        <f t="shared" si="1139"/>
        <v>887.28195281361332</v>
      </c>
      <c r="DF170" s="515">
        <f t="shared" si="1140"/>
        <v>981.2694121112371</v>
      </c>
      <c r="DG170" s="515">
        <f t="shared" si="1141"/>
        <v>917.04012972437272</v>
      </c>
      <c r="DH170" s="515">
        <f t="shared" si="1142"/>
        <v>1003.9377867033364</v>
      </c>
      <c r="DI170" s="515">
        <f t="shared" si="1143"/>
        <v>1090.577873477501</v>
      </c>
      <c r="DJ170" s="515">
        <f t="shared" si="1144"/>
        <v>1176.9611535014028</v>
      </c>
      <c r="DK170" s="516">
        <f t="shared" si="1145"/>
        <v>1263.0883879666496</v>
      </c>
      <c r="DL170" s="515">
        <f t="shared" si="1146"/>
        <v>0</v>
      </c>
      <c r="DM170" s="515">
        <f t="shared" si="1147"/>
        <v>36.809862000000003</v>
      </c>
      <c r="DN170" s="515">
        <f t="shared" si="1148"/>
        <v>110.38874391965865</v>
      </c>
      <c r="DO170" s="515">
        <f t="shared" si="1149"/>
        <v>183.88598699462975</v>
      </c>
      <c r="DP170" s="515">
        <f t="shared" si="1150"/>
        <v>257.30168180662344</v>
      </c>
      <c r="DQ170" s="515">
        <f t="shared" si="1151"/>
        <v>354.04125881166675</v>
      </c>
      <c r="DR170" s="515">
        <f t="shared" si="1152"/>
        <v>459.21718039165808</v>
      </c>
      <c r="DS170" s="515">
        <f t="shared" si="1153"/>
        <v>564.32459015530458</v>
      </c>
      <c r="DT170" s="515">
        <f t="shared" si="1154"/>
        <v>669.36353273134773</v>
      </c>
      <c r="DU170" s="515">
        <f t="shared" si="1155"/>
        <v>774.33405271945708</v>
      </c>
      <c r="DV170" s="515">
        <f t="shared" si="1156"/>
        <v>825.54523183347737</v>
      </c>
      <c r="DW170" s="515">
        <f t="shared" si="1157"/>
        <v>979.84080276746647</v>
      </c>
      <c r="DX170" s="515">
        <f t="shared" si="1158"/>
        <v>1134.069360785307</v>
      </c>
      <c r="DY170" s="515">
        <f t="shared" si="1159"/>
        <v>1288.2309349917289</v>
      </c>
      <c r="DZ170" s="515">
        <f t="shared" si="1160"/>
        <v>1442.3255544788215</v>
      </c>
      <c r="EA170" s="515">
        <f t="shared" si="1161"/>
        <v>1334.1635973260395</v>
      </c>
      <c r="EB170" s="515">
        <f t="shared" si="1162"/>
        <v>1463.148830645008</v>
      </c>
      <c r="EC170" s="515">
        <f t="shared" si="1163"/>
        <v>1591.9909494567269</v>
      </c>
      <c r="ED170" s="515">
        <f t="shared" si="1164"/>
        <v>1720.6901125527231</v>
      </c>
      <c r="EE170" s="516">
        <f t="shared" si="1165"/>
        <v>1849.2464785483382</v>
      </c>
      <c r="EF170" s="276">
        <f t="shared" si="1166"/>
        <v>0</v>
      </c>
      <c r="EG170" s="276">
        <f t="shared" si="1167"/>
        <v>3.0008711659732488E-2</v>
      </c>
      <c r="EH170" s="276">
        <f t="shared" si="1168"/>
        <v>8.9991392249051338E-2</v>
      </c>
      <c r="EI170" s="276">
        <f t="shared" si="1169"/>
        <v>0.14990462760164072</v>
      </c>
      <c r="EJ170" s="276">
        <f t="shared" si="1170"/>
        <v>0.20974849811805724</v>
      </c>
      <c r="EK170" s="276">
        <f t="shared" si="1171"/>
        <v>0.17682879007481322</v>
      </c>
      <c r="EL170" s="276">
        <f t="shared" si="1172"/>
        <v>0.23344325472417576</v>
      </c>
      <c r="EM170" s="276">
        <f t="shared" si="1173"/>
        <v>0.29001810978655262</v>
      </c>
      <c r="EN170" s="276">
        <f t="shared" si="1174"/>
        <v>0.34655338297428528</v>
      </c>
      <c r="EO170" s="276">
        <f t="shared" si="1175"/>
        <v>0.40304910198032678</v>
      </c>
      <c r="EP170" s="276">
        <f t="shared" si="1176"/>
        <v>0.3211470867186314</v>
      </c>
      <c r="EQ170" s="276">
        <f t="shared" si="1177"/>
        <v>0.37111554404049024</v>
      </c>
      <c r="ER170" s="276">
        <f t="shared" si="1178"/>
        <v>0.42105747790010861</v>
      </c>
      <c r="ES170" s="276">
        <f t="shared" si="1179"/>
        <v>0.47097290237624895</v>
      </c>
      <c r="ET170" s="276">
        <f t="shared" si="1180"/>
        <v>0.52086183154020105</v>
      </c>
      <c r="EU170" s="276">
        <f t="shared" si="1181"/>
        <v>2.7181655091025658</v>
      </c>
      <c r="EV170" s="276">
        <f t="shared" si="1182"/>
        <v>2.9757357139016056</v>
      </c>
      <c r="EW170" s="276">
        <f t="shared" si="1183"/>
        <v>3.2325424641645095</v>
      </c>
      <c r="EX170" s="276">
        <f t="shared" si="1184"/>
        <v>3.488588022819278</v>
      </c>
      <c r="EY170" s="277">
        <f t="shared" si="1185"/>
        <v>3.7438746460864492</v>
      </c>
      <c r="EZ170" s="276">
        <f t="shared" si="1186"/>
        <v>0</v>
      </c>
      <c r="FA170" s="276">
        <f t="shared" si="1187"/>
        <v>4.084208034135043E-2</v>
      </c>
      <c r="FB170" s="276">
        <f t="shared" si="1188"/>
        <v>0.12248092502893537</v>
      </c>
      <c r="FC170" s="276">
        <f t="shared" si="1189"/>
        <v>0.20402918800627906</v>
      </c>
      <c r="FD170" s="276">
        <f t="shared" si="1190"/>
        <v>0.28548696977757476</v>
      </c>
      <c r="FE170" s="276">
        <f t="shared" si="1191"/>
        <v>0.23062322000870542</v>
      </c>
      <c r="FF170" s="276">
        <f t="shared" si="1192"/>
        <v>0.29913503635343192</v>
      </c>
      <c r="FG170" s="276">
        <f t="shared" si="1193"/>
        <v>0.36760222395701353</v>
      </c>
      <c r="FH170" s="276">
        <f t="shared" si="1194"/>
        <v>0.43602481189070641</v>
      </c>
      <c r="FI170" s="276">
        <f t="shared" si="1195"/>
        <v>0.50440282920682888</v>
      </c>
      <c r="FJ170" s="276">
        <f t="shared" si="1196"/>
        <v>0.3585468660109366</v>
      </c>
      <c r="FK170" s="276">
        <f t="shared" si="1197"/>
        <v>0.4255597821595567</v>
      </c>
      <c r="FL170" s="276">
        <f t="shared" si="1198"/>
        <v>0.4925435935781865</v>
      </c>
      <c r="FM170" s="276">
        <f t="shared" si="1199"/>
        <v>0.55949831290745333</v>
      </c>
      <c r="FN170" s="276">
        <f t="shared" si="1200"/>
        <v>0.62642395278249474</v>
      </c>
      <c r="FO170" s="276">
        <f t="shared" si="1201"/>
        <v>1.4803102720269694</v>
      </c>
      <c r="FP170" s="276">
        <f t="shared" si="1202"/>
        <v>1.6234247792767151</v>
      </c>
      <c r="FQ170" s="276">
        <f t="shared" si="1203"/>
        <v>1.7663804949992581</v>
      </c>
      <c r="FR170" s="276">
        <f t="shared" si="1204"/>
        <v>1.9091775953804342</v>
      </c>
      <c r="FS170" s="277">
        <f t="shared" si="1205"/>
        <v>2.0518162564105942</v>
      </c>
      <c r="FT170" s="74">
        <f>SUM($EF170:EF170)</f>
        <v>0</v>
      </c>
      <c r="FU170" s="276">
        <f>SUM($EF170:EG170)</f>
        <v>3.0008711659732488E-2</v>
      </c>
      <c r="FV170" s="276">
        <f>SUM($EF170:EH170)</f>
        <v>0.12000010390878382</v>
      </c>
      <c r="FW170" s="276">
        <f>SUM($EF170:EI170)</f>
        <v>0.26990473151042454</v>
      </c>
      <c r="FX170" s="276">
        <f>SUM($EF170:EJ170)</f>
        <v>0.47965322962848178</v>
      </c>
      <c r="FY170" s="276">
        <f>SUM($EF170:EK170)</f>
        <v>0.65648201970329501</v>
      </c>
      <c r="FZ170" s="276">
        <f>SUM($EF170:EL170)</f>
        <v>0.88992527442747082</v>
      </c>
      <c r="GA170" s="276">
        <f>SUM($EF170:EM170)</f>
        <v>1.1799433842140234</v>
      </c>
      <c r="GB170" s="276">
        <f>SUM($EF170:EN170)</f>
        <v>1.5264967671883087</v>
      </c>
      <c r="GC170" s="276">
        <f>SUM($EF170:EO170)</f>
        <v>1.9295458691686356</v>
      </c>
      <c r="GD170" s="276">
        <f>SUM($EF170:EP170)</f>
        <v>2.250692955887267</v>
      </c>
      <c r="GE170" s="276">
        <f>SUM($EF170:EQ170)</f>
        <v>2.6218084999277571</v>
      </c>
      <c r="GF170" s="276">
        <f>SUM($EF170:ER170)</f>
        <v>3.0428659778278657</v>
      </c>
      <c r="GG170" s="276">
        <f>SUM($EF170:ES170)</f>
        <v>3.5138388802041147</v>
      </c>
      <c r="GH170" s="276">
        <f>SUM($EF170:ET170)</f>
        <v>4.0347007117443159</v>
      </c>
      <c r="GI170" s="276">
        <f>SUM($EF170:EU170)</f>
        <v>6.7528662208468813</v>
      </c>
      <c r="GJ170" s="276">
        <f>SUM($EF170:EV170)</f>
        <v>9.728601934748486</v>
      </c>
      <c r="GK170" s="276">
        <f>SUM($EF170:EW170)</f>
        <v>12.961144398912996</v>
      </c>
      <c r="GL170" s="276">
        <f>SUM($EF170:EX170)</f>
        <v>16.449732421732275</v>
      </c>
      <c r="GM170" s="276">
        <f>SUM($EF170:EY170)</f>
        <v>20.193607067818725</v>
      </c>
      <c r="GN170" s="74">
        <f>SUM($EZ170:EZ170)</f>
        <v>0</v>
      </c>
      <c r="GO170" s="276">
        <f>SUM($EZ170:FA170)</f>
        <v>4.084208034135043E-2</v>
      </c>
      <c r="GP170" s="276">
        <f>SUM($EZ170:FB170)</f>
        <v>0.1633230053702858</v>
      </c>
      <c r="GQ170" s="276">
        <f>SUM($EZ170:FC170)</f>
        <v>0.36735219337656488</v>
      </c>
      <c r="GR170" s="276">
        <f>SUM($EZ170:FD170)</f>
        <v>0.6528391631541397</v>
      </c>
      <c r="GS170" s="276">
        <f>SUM($EZ170:FE170)</f>
        <v>0.88346238316284509</v>
      </c>
      <c r="GT170" s="276">
        <f>SUM($EZ170:FF170)</f>
        <v>1.1825974195162769</v>
      </c>
      <c r="GU170" s="276">
        <f>SUM($EZ170:FG170)</f>
        <v>1.5501996434732905</v>
      </c>
      <c r="GV170" s="276">
        <f>SUM($EZ170:FH170)</f>
        <v>1.9862244553639969</v>
      </c>
      <c r="GW170" s="276">
        <f>SUM($EZ170:FI170)</f>
        <v>2.4906272845708259</v>
      </c>
      <c r="GX170" s="276">
        <f>SUM($EZ170:FJ170)</f>
        <v>2.8491741505817627</v>
      </c>
      <c r="GY170" s="276">
        <f>SUM($EZ170:FK170)</f>
        <v>3.2747339327413192</v>
      </c>
      <c r="GZ170" s="276">
        <f>SUM($EZ170:FL170)</f>
        <v>3.7672775263195057</v>
      </c>
      <c r="HA170" s="276">
        <f>SUM($EZ170:FM170)</f>
        <v>4.3267758392269595</v>
      </c>
      <c r="HB170" s="276">
        <f>SUM($EZ170:FN170)</f>
        <v>4.9531997920094541</v>
      </c>
      <c r="HC170" s="276">
        <f>SUM($EZ170:FO170)</f>
        <v>6.4335100640364233</v>
      </c>
      <c r="HD170" s="276">
        <f>SUM($EZ170:FP170)</f>
        <v>8.0569348433131385</v>
      </c>
      <c r="HE170" s="276">
        <f>SUM($EZ170:FQ170)</f>
        <v>9.8233153383123959</v>
      </c>
      <c r="HF170" s="276">
        <f>SUM($EZ170:FR170)</f>
        <v>11.73249293369283</v>
      </c>
      <c r="HG170" s="277">
        <f>SUM($EZ170:FS170)</f>
        <v>13.784309190103425</v>
      </c>
      <c r="HH170" s="74">
        <f t="shared" si="1247"/>
        <v>0</v>
      </c>
      <c r="HI170" s="276">
        <f t="shared" si="1206"/>
        <v>51.809485288340262</v>
      </c>
      <c r="HJ170" s="276">
        <f t="shared" si="1207"/>
        <v>103.55898789609121</v>
      </c>
      <c r="HK170" s="276">
        <f t="shared" si="1208"/>
        <v>155.24857726848956</v>
      </c>
      <c r="HL170" s="276">
        <f t="shared" si="1209"/>
        <v>206.87832277037151</v>
      </c>
      <c r="HM170" s="276">
        <f t="shared" si="1210"/>
        <v>293.11499852214996</v>
      </c>
      <c r="HN170" s="276">
        <f t="shared" si="1211"/>
        <v>373.97812726742575</v>
      </c>
      <c r="HO170" s="276">
        <f t="shared" si="1212"/>
        <v>454.78468115763917</v>
      </c>
      <c r="HP170" s="276">
        <f t="shared" si="1213"/>
        <v>535.53469977466489</v>
      </c>
      <c r="HQ170" s="276">
        <f t="shared" si="1214"/>
        <v>616.22822267268464</v>
      </c>
      <c r="HR170" s="276">
        <f t="shared" si="1215"/>
        <v>651.92804533555386</v>
      </c>
      <c r="HS170" s="276">
        <f t="shared" si="1216"/>
        <v>746.01536199151349</v>
      </c>
      <c r="HT170" s="276">
        <f t="shared" si="1217"/>
        <v>840.05273671361329</v>
      </c>
      <c r="HU170" s="276">
        <f t="shared" si="1218"/>
        <v>934.04019601123707</v>
      </c>
      <c r="HV170" s="276">
        <f t="shared" si="1219"/>
        <v>1027.9777663796967</v>
      </c>
      <c r="HW170" s="276">
        <f t="shared" si="1220"/>
        <v>959.12987545930332</v>
      </c>
      <c r="HX170" s="276">
        <f t="shared" si="1221"/>
        <v>1045.7699622334678</v>
      </c>
      <c r="HY170" s="276">
        <f t="shared" si="1222"/>
        <v>1132.1532422573696</v>
      </c>
      <c r="HZ170" s="276">
        <f t="shared" si="1223"/>
        <v>1218.2804767226164</v>
      </c>
      <c r="IA170" s="277">
        <f t="shared" si="1224"/>
        <v>1304.1524245645962</v>
      </c>
      <c r="IB170" s="276">
        <f t="shared" si="1225"/>
        <v>0</v>
      </c>
      <c r="IC170" s="276">
        <f t="shared" si="1226"/>
        <v>73.578881919658656</v>
      </c>
      <c r="ID170" s="276">
        <f t="shared" si="1227"/>
        <v>147.07612499462974</v>
      </c>
      <c r="IE170" s="276">
        <f t="shared" si="1228"/>
        <v>220.49181980662345</v>
      </c>
      <c r="IF170" s="276">
        <f t="shared" si="1229"/>
        <v>293.82605683684585</v>
      </c>
      <c r="IG170" s="276">
        <f t="shared" si="1230"/>
        <v>406.51390799165807</v>
      </c>
      <c r="IH170" s="276">
        <f t="shared" si="1231"/>
        <v>511.62131775530463</v>
      </c>
      <c r="II170" s="276">
        <f t="shared" si="1232"/>
        <v>616.66026033134767</v>
      </c>
      <c r="IJ170" s="276">
        <f t="shared" si="1233"/>
        <v>721.63078031945702</v>
      </c>
      <c r="IK170" s="276">
        <f t="shared" si="1234"/>
        <v>826.53292229025021</v>
      </c>
      <c r="IL170" s="276">
        <f t="shared" si="1235"/>
        <v>902.51374386746647</v>
      </c>
      <c r="IM170" s="276">
        <f t="shared" si="1236"/>
        <v>1056.7423018853069</v>
      </c>
      <c r="IN170" s="276">
        <f t="shared" si="1237"/>
        <v>1210.9038760917288</v>
      </c>
      <c r="IO170" s="276">
        <f t="shared" si="1238"/>
        <v>1364.9984955788213</v>
      </c>
      <c r="IP170" s="276">
        <f t="shared" si="1239"/>
        <v>1519.0261894260389</v>
      </c>
      <c r="IQ170" s="276">
        <f t="shared" si="1240"/>
        <v>1397.9160588495101</v>
      </c>
      <c r="IR170" s="276">
        <f t="shared" si="1241"/>
        <v>1526.758177661229</v>
      </c>
      <c r="IS170" s="276">
        <f t="shared" si="1242"/>
        <v>1655.4573407572252</v>
      </c>
      <c r="IT170" s="276">
        <f t="shared" si="1243"/>
        <v>1784.0137067528403</v>
      </c>
      <c r="IU170" s="277">
        <f t="shared" si="1244"/>
        <v>1912.4274340874254</v>
      </c>
      <c r="IV170" s="74">
        <f t="shared" si="1068"/>
        <v>27.755775087955548</v>
      </c>
      <c r="IW170" s="275">
        <f t="shared" si="1069"/>
        <v>135.38930476970069</v>
      </c>
      <c r="IX170" s="275">
        <f t="shared" si="1070"/>
        <v>286.27151525882294</v>
      </c>
      <c r="IY170" s="275">
        <f t="shared" si="1071"/>
        <v>463.20744448686838</v>
      </c>
      <c r="IZ170" s="275">
        <f t="shared" si="1072"/>
        <v>149.80553170549305</v>
      </c>
      <c r="JA170" s="275">
        <f t="shared" si="1073"/>
        <v>228.15600990083689</v>
      </c>
      <c r="JB170" s="74">
        <f t="shared" si="1074"/>
        <v>40.737795501795247</v>
      </c>
      <c r="JC170" s="275">
        <f t="shared" si="1075"/>
        <v>190.50975904610931</v>
      </c>
      <c r="JD170" s="275">
        <f t="shared" si="1076"/>
        <v>422.99376853630446</v>
      </c>
      <c r="JE170" s="275">
        <f t="shared" si="1077"/>
        <v>710.56241643269152</v>
      </c>
      <c r="JF170" s="275">
        <f t="shared" si="1078"/>
        <v>218.08044102806966</v>
      </c>
      <c r="JG170" s="275">
        <f t="shared" si="1079"/>
        <v>341.20093487922509</v>
      </c>
      <c r="JH170" s="524">
        <f t="shared" si="1443"/>
        <v>6450.6010609053446</v>
      </c>
      <c r="JI170" s="525">
        <f t="shared" si="1444"/>
        <v>11894.12693910057</v>
      </c>
      <c r="JJ170" s="524">
        <f t="shared" si="1445"/>
        <v>9077.2021744911435</v>
      </c>
      <c r="JK170" s="525">
        <f t="shared" si="1446"/>
        <v>17032.026588320932</v>
      </c>
      <c r="JL170" s="524">
        <f t="shared" si="1447"/>
        <v>15527.803235396488</v>
      </c>
      <c r="JM170" s="525">
        <f t="shared" si="1448"/>
        <v>28926.153527421502</v>
      </c>
      <c r="JN170" s="7">
        <f t="shared" si="1245"/>
        <v>8.9879005037537709</v>
      </c>
      <c r="JO170" s="7">
        <f t="shared" si="1246"/>
        <v>33.977916257922146</v>
      </c>
    </row>
    <row r="171" spans="1:275" s="3" customFormat="1" ht="13.5" customHeight="1" x14ac:dyDescent="0.2">
      <c r="A171" s="3" t="str">
        <f>'2021 estimates'!B171</f>
        <v>Senegal</v>
      </c>
      <c r="B171" s="3" t="str">
        <f>VLOOKUP(A171,'2021 estimates'!$B$4:$C$218,2)</f>
        <v>AFR</v>
      </c>
      <c r="C171" s="371" t="str">
        <f>VLOOKUP(A171,'2021 estimates'!$B$4:$F$218,4,FALSE)</f>
        <v>Sub-Saharan Africa</v>
      </c>
      <c r="D171" s="695">
        <f>'2021 estimates'!Q171</f>
        <v>32.695969386853598</v>
      </c>
      <c r="E171" s="4">
        <f>'2021 estimates'!R171</f>
        <v>14.5587028515813</v>
      </c>
      <c r="F171" s="47">
        <f>1000*'2021 estimates'!G171/5</f>
        <v>267625.59999999998</v>
      </c>
      <c r="G171" s="47">
        <f t="shared" si="1086"/>
        <v>267625.59999999998</v>
      </c>
      <c r="H171" s="47">
        <f>1000*'2021 estimates'!H171/5</f>
        <v>250099.20000000001</v>
      </c>
      <c r="I171" s="47">
        <f>1000*'2021 estimates'!I171/5</f>
        <v>219191.6</v>
      </c>
      <c r="J171" s="47">
        <f>1000*'2021 estimates'!J171/5</f>
        <v>183820.2</v>
      </c>
      <c r="K171" s="47">
        <f>1000*'2021 estimates'!K171/5</f>
        <v>260043.2</v>
      </c>
      <c r="L171" s="73">
        <f t="shared" si="1087"/>
        <v>260043.2</v>
      </c>
      <c r="M171" s="47">
        <f>1000*'2021 estimates'!L171/5</f>
        <v>243422</v>
      </c>
      <c r="N171" s="47">
        <f>1000*'2021 estimates'!M171/5</f>
        <v>213959.4</v>
      </c>
      <c r="O171" s="47">
        <f>1000*'2021 estimates'!N171/5</f>
        <v>180527.8</v>
      </c>
      <c r="P171" s="22">
        <v>0</v>
      </c>
      <c r="Q171" s="124">
        <f>IF('2021 estimates'!AD171&lt;&gt;"",'2021 estimates'!AD171*5/4,IF('2021 estimates'!AL171&lt;&gt;"",'2021 estimates'!AL171*15/14,'2021 estimates'!AN171*15/14))/100000</f>
        <v>1.8214285714285715E-5</v>
      </c>
      <c r="R171" s="124">
        <f>IF('2021 estimates'!AE171&lt;&gt;"",'2021 estimates'!AE171,IF('2021 estimates'!AL171&lt;&gt;"",'2021 estimates'!AL171*15/14,'2021 estimates'!AN171*15/14))/100000</f>
        <v>1.8214285714285715E-5</v>
      </c>
      <c r="S171" s="124">
        <f>IF('2021 estimates'!AF171&lt;&gt;"",'2021 estimates'!AF171,IF('2021 estimates'!AL171&lt;&gt;"",'2021 estimates'!AL171*15/14,'2021 estimates'!AN171*15/14))/100000</f>
        <v>1.8214285714285715E-5</v>
      </c>
      <c r="T171" s="124">
        <f>IF('2021 estimates'!AG171&lt;&gt;"",'2021 estimates'!AG171,'2021 estimates'!$AP171)/100000</f>
        <v>1.0049379403022246E-4</v>
      </c>
      <c r="U171" s="22">
        <v>0</v>
      </c>
      <c r="V171" s="124">
        <f>IF('2021 estimates'!AH171&lt;&gt;"",'2021 estimates'!AH171*5/4,IF('2021 estimates'!AM171&lt;&gt;"",'2021 estimates'!AM171*15/14,'2021 estimates'!AN171*15/14))/100000</f>
        <v>1.8214285714285715E-5</v>
      </c>
      <c r="W171" s="124">
        <f>IF('2021 estimates'!AI171&lt;&gt;"",'2021 estimates'!AI171,IF('2021 estimates'!AM171&lt;&gt;"",'2021 estimates'!AM171*15/14,'2021 estimates'!AN171*15/14))/100000</f>
        <v>1.8214285714285715E-5</v>
      </c>
      <c r="X171" s="124">
        <f>IF('2021 estimates'!AJ171&lt;&gt;"",'2021 estimates'!AJ171,IF('2021 estimates'!AM171&lt;&gt;"",'2021 estimates'!AM171*15/14,'2021 estimates'!AN171*15/14))/100000</f>
        <v>1.8214285714285715E-5</v>
      </c>
      <c r="Y171" s="124">
        <f>IF('2021 estimates'!AK171&lt;&gt;"",'2021 estimates'!AK171,'2021 estimates'!$AQ171)/100000</f>
        <v>6.2000000000000003E-5</v>
      </c>
      <c r="Z171" s="81">
        <f>VLOOKUP($A171,'Mortality-WHO Global Health Obs'!$B$3:$Q$218,7,FALSE)</f>
        <v>3.7940000000000002E-2</v>
      </c>
      <c r="AA171" s="82">
        <f>VLOOKUP($A171,'Mortality-WHO Global Health Obs'!$B$3:$Q$218,9,FALSE)</f>
        <v>3.5799999999999998E-3</v>
      </c>
      <c r="AB171" s="82">
        <f>VLOOKUP($A171,'Mortality-WHO Global Health Obs'!$B$3:$Q$218,11,FALSE)</f>
        <v>1.92E-3</v>
      </c>
      <c r="AC171" s="82">
        <f>VLOOKUP($A171,'Mortality-WHO Global Health Obs'!$B$3:$Q$218,13,FALSE)</f>
        <v>1.67E-3</v>
      </c>
      <c r="AD171" s="82">
        <f>VLOOKUP($A171,'Mortality-WHO Global Health Obs'!$B$3:$Q$218,15,FALSE)</f>
        <v>1.6000000000000001E-3</v>
      </c>
      <c r="AE171" s="81">
        <f>VLOOKUP($A171,'Mortality-WHO Global Health Obs'!$B$3:$Q$218,8,FALSE)</f>
        <v>3.091E-2</v>
      </c>
      <c r="AF171" s="82">
        <f>VLOOKUP($A171,'Mortality-WHO Global Health Obs'!$B$3:$Q$218,10,FALSE)</f>
        <v>3.4399999999999999E-3</v>
      </c>
      <c r="AG171" s="82">
        <f>VLOOKUP($A171,'Mortality-WHO Global Health Obs'!$B$3:$Q$218,12,FALSE)</f>
        <v>1.74E-3</v>
      </c>
      <c r="AH171" s="82">
        <f>VLOOKUP($A171,'Mortality-WHO Global Health Obs'!$B$3:$Q$218,14,FALSE)</f>
        <v>1.1999999999999999E-3</v>
      </c>
      <c r="AI171" s="82">
        <f>VLOOKUP($A171,'Mortality-WHO Global Health Obs'!$B$3:$Q$218,16,FALSE)</f>
        <v>1.25E-3</v>
      </c>
      <c r="AJ171" s="81">
        <f t="shared" ref="AJ171:AO217" si="1450">Z171*$E171</f>
        <v>0.55235718618899454</v>
      </c>
      <c r="AK171" s="82">
        <f t="shared" si="1450"/>
        <v>5.2120156208661055E-2</v>
      </c>
      <c r="AL171" s="82">
        <f t="shared" si="1450"/>
        <v>2.7952709475036096E-2</v>
      </c>
      <c r="AM171" s="82">
        <f t="shared" si="1450"/>
        <v>2.4313033762140772E-2</v>
      </c>
      <c r="AN171" s="82">
        <f t="shared" si="1450"/>
        <v>2.3293924562530082E-2</v>
      </c>
      <c r="AO171" s="81">
        <f t="shared" si="1449"/>
        <v>0.45000950514237797</v>
      </c>
      <c r="AP171" s="82">
        <f t="shared" si="1449"/>
        <v>5.0081937809439668E-2</v>
      </c>
      <c r="AQ171" s="82">
        <f t="shared" si="1449"/>
        <v>2.5332142961751462E-2</v>
      </c>
      <c r="AR171" s="82">
        <f t="shared" si="1449"/>
        <v>1.7470443421897557E-2</v>
      </c>
      <c r="AS171" s="82">
        <f t="shared" si="1449"/>
        <v>1.8198378564476626E-2</v>
      </c>
      <c r="AT171" s="272">
        <f t="shared" si="1065"/>
        <v>0</v>
      </c>
      <c r="AU171" s="266">
        <f t="shared" si="1057"/>
        <v>4.8746091428571425</v>
      </c>
      <c r="AV171" s="266">
        <f t="shared" si="1058"/>
        <v>4.5553782857142862</v>
      </c>
      <c r="AW171" s="266">
        <f t="shared" si="1059"/>
        <v>3.9924184285714288</v>
      </c>
      <c r="AX171" s="266">
        <f t="shared" si="1060"/>
        <v>18.472789317394302</v>
      </c>
      <c r="AY171" s="272">
        <f t="shared" si="1066"/>
        <v>0</v>
      </c>
      <c r="AZ171" s="266">
        <f t="shared" si="1061"/>
        <v>4.7365011428571435</v>
      </c>
      <c r="BA171" s="266">
        <f t="shared" si="1062"/>
        <v>4.4337578571428571</v>
      </c>
      <c r="BB171" s="266">
        <f t="shared" si="1063"/>
        <v>3.8971176428571428</v>
      </c>
      <c r="BC171" s="266">
        <f t="shared" si="1064"/>
        <v>11.192723599999999</v>
      </c>
      <c r="BD171" s="74">
        <f t="shared" si="1067"/>
        <v>0</v>
      </c>
      <c r="BE171" s="515">
        <f t="shared" si="1088"/>
        <v>0</v>
      </c>
      <c r="BF171" s="515">
        <f t="shared" si="1089"/>
        <v>4.750830157209375</v>
      </c>
      <c r="BG171" s="515">
        <f t="shared" si="1090"/>
        <v>9.2603884829301126</v>
      </c>
      <c r="BH171" s="515">
        <f t="shared" si="1091"/>
        <v>13.540928013946015</v>
      </c>
      <c r="BI171" s="515">
        <f t="shared" si="1092"/>
        <v>16.451214694092425</v>
      </c>
      <c r="BJ171" s="515">
        <f t="shared" si="1093"/>
        <v>20.490318621290164</v>
      </c>
      <c r="BK171" s="515">
        <f t="shared" si="1094"/>
        <v>24.418082034000253</v>
      </c>
      <c r="BL171" s="515">
        <f t="shared" si="1095"/>
        <v>28.237574105581395</v>
      </c>
      <c r="BM171" s="515">
        <f t="shared" si="1096"/>
        <v>31.951779405641805</v>
      </c>
      <c r="BN171" s="515">
        <f t="shared" si="1097"/>
        <v>31.168602045330402</v>
      </c>
      <c r="BO171" s="515">
        <f t="shared" si="1098"/>
        <v>34.364406589221616</v>
      </c>
      <c r="BP171" s="515">
        <f t="shared" si="1099"/>
        <v>37.483448378382853</v>
      </c>
      <c r="BQ171" s="515">
        <f t="shared" si="1100"/>
        <v>40.527571242883447</v>
      </c>
      <c r="BR171" s="515">
        <f t="shared" si="1101"/>
        <v>43.498574724265872</v>
      </c>
      <c r="BS171" s="515">
        <f t="shared" si="1102"/>
        <v>38.910839587640574</v>
      </c>
      <c r="BT171" s="515">
        <f t="shared" si="1103"/>
        <v>56.275052536075648</v>
      </c>
      <c r="BU171" s="515">
        <f t="shared" si="1104"/>
        <v>73.239459422095507</v>
      </c>
      <c r="BV171" s="515">
        <f t="shared" si="1105"/>
        <v>89.813265666528551</v>
      </c>
      <c r="BW171" s="516">
        <f t="shared" si="1106"/>
        <v>106.00546473800783</v>
      </c>
      <c r="BX171" s="515">
        <v>0</v>
      </c>
      <c r="BY171" s="515">
        <f t="shared" si="1107"/>
        <v>0</v>
      </c>
      <c r="BZ171" s="515">
        <f t="shared" si="1108"/>
        <v>4.6208156217543674</v>
      </c>
      <c r="CA171" s="515">
        <f t="shared" si="1109"/>
        <v>9.0159112670959161</v>
      </c>
      <c r="CB171" s="515">
        <f t="shared" si="1110"/>
        <v>13.196313021443839</v>
      </c>
      <c r="CC171" s="515">
        <f t="shared" si="1111"/>
        <v>16.074891904787521</v>
      </c>
      <c r="CD171" s="515">
        <f t="shared" si="1112"/>
        <v>20.051099836109248</v>
      </c>
      <c r="CE171" s="515">
        <f t="shared" si="1113"/>
        <v>23.927846995666457</v>
      </c>
      <c r="CF171" s="515">
        <f t="shared" si="1114"/>
        <v>27.707621292867017</v>
      </c>
      <c r="CG171" s="515">
        <f t="shared" si="1115"/>
        <v>31.392848404611332</v>
      </c>
      <c r="CH171" s="515">
        <f t="shared" si="1116"/>
        <v>30.751373112427515</v>
      </c>
      <c r="CI171" s="515">
        <f t="shared" si="1117"/>
        <v>34.082169787874534</v>
      </c>
      <c r="CJ171" s="515">
        <f t="shared" si="1118"/>
        <v>37.35528132809555</v>
      </c>
      <c r="CK171" s="515">
        <f t="shared" si="1119"/>
        <v>40.571706765799632</v>
      </c>
      <c r="CL171" s="515">
        <f t="shared" si="1120"/>
        <v>43.732427831728032</v>
      </c>
      <c r="CM171" s="515">
        <f t="shared" si="1121"/>
        <v>39.519810665849683</v>
      </c>
      <c r="CN171" s="515">
        <f t="shared" si="1122"/>
        <v>49.898918775658316</v>
      </c>
      <c r="CO171" s="515">
        <f t="shared" si="1123"/>
        <v>60.090852250054262</v>
      </c>
      <c r="CP171" s="515">
        <f t="shared" si="1124"/>
        <v>70.098986556733905</v>
      </c>
      <c r="CQ171" s="516">
        <f t="shared" si="1125"/>
        <v>79.926636290924733</v>
      </c>
      <c r="CR171" s="515">
        <f t="shared" si="1126"/>
        <v>0</v>
      </c>
      <c r="CS171" s="515">
        <f t="shared" si="1127"/>
        <v>2.4373045714285713</v>
      </c>
      <c r="CT171" s="515">
        <f t="shared" si="1128"/>
        <v>7.1881347286379462</v>
      </c>
      <c r="CU171" s="515">
        <f t="shared" si="1129"/>
        <v>11.697693054358684</v>
      </c>
      <c r="CV171" s="515">
        <f t="shared" si="1130"/>
        <v>15.978232585374586</v>
      </c>
      <c r="CW171" s="515">
        <f t="shared" si="1131"/>
        <v>18.728903836949566</v>
      </c>
      <c r="CX171" s="515">
        <f t="shared" si="1132"/>
        <v>22.768007764147306</v>
      </c>
      <c r="CY171" s="515">
        <f t="shared" si="1133"/>
        <v>26.695771176857395</v>
      </c>
      <c r="CZ171" s="515">
        <f t="shared" si="1134"/>
        <v>30.515263248438536</v>
      </c>
      <c r="DA171" s="515">
        <f t="shared" si="1135"/>
        <v>34.22946854849895</v>
      </c>
      <c r="DB171" s="515">
        <f t="shared" si="1136"/>
        <v>33.164811259616116</v>
      </c>
      <c r="DC171" s="515">
        <f t="shared" si="1137"/>
        <v>36.360615803507329</v>
      </c>
      <c r="DD171" s="515">
        <f t="shared" si="1138"/>
        <v>39.479657592668566</v>
      </c>
      <c r="DE171" s="515">
        <f t="shared" si="1139"/>
        <v>42.52378045716916</v>
      </c>
      <c r="DF171" s="515">
        <f t="shared" si="1140"/>
        <v>45.494783938551585</v>
      </c>
      <c r="DG171" s="515">
        <f t="shared" si="1141"/>
        <v>48.147234246337725</v>
      </c>
      <c r="DH171" s="515">
        <f t="shared" si="1142"/>
        <v>65.511447194772799</v>
      </c>
      <c r="DI171" s="515">
        <f t="shared" si="1143"/>
        <v>82.475854080792658</v>
      </c>
      <c r="DJ171" s="515">
        <f t="shared" si="1144"/>
        <v>99.049660325225702</v>
      </c>
      <c r="DK171" s="516">
        <f t="shared" si="1145"/>
        <v>115.24185939670498</v>
      </c>
      <c r="DL171" s="515">
        <f t="shared" si="1146"/>
        <v>0</v>
      </c>
      <c r="DM171" s="515">
        <f t="shared" si="1147"/>
        <v>2.3682505714285718</v>
      </c>
      <c r="DN171" s="515">
        <f t="shared" si="1148"/>
        <v>6.9890661931829392</v>
      </c>
      <c r="DO171" s="515">
        <f t="shared" si="1149"/>
        <v>11.384161838524488</v>
      </c>
      <c r="DP171" s="515">
        <f t="shared" si="1150"/>
        <v>15.56456359287241</v>
      </c>
      <c r="DQ171" s="515">
        <f t="shared" si="1151"/>
        <v>18.291770833358949</v>
      </c>
      <c r="DR171" s="515">
        <f t="shared" si="1152"/>
        <v>22.267978764680677</v>
      </c>
      <c r="DS171" s="515">
        <f t="shared" si="1153"/>
        <v>26.144725924237886</v>
      </c>
      <c r="DT171" s="515">
        <f t="shared" si="1154"/>
        <v>29.924500221438446</v>
      </c>
      <c r="DU171" s="515">
        <f t="shared" si="1155"/>
        <v>33.609727333182761</v>
      </c>
      <c r="DV171" s="515">
        <f t="shared" si="1156"/>
        <v>32.699931933856085</v>
      </c>
      <c r="DW171" s="515">
        <f t="shared" si="1157"/>
        <v>36.030728609303104</v>
      </c>
      <c r="DX171" s="515">
        <f t="shared" si="1158"/>
        <v>39.30384014952412</v>
      </c>
      <c r="DY171" s="515">
        <f t="shared" si="1159"/>
        <v>42.520265587228202</v>
      </c>
      <c r="DZ171" s="515">
        <f t="shared" si="1160"/>
        <v>45.680986653156602</v>
      </c>
      <c r="EA171" s="515">
        <f t="shared" si="1161"/>
        <v>45.116172465849679</v>
      </c>
      <c r="EB171" s="515">
        <f t="shared" si="1162"/>
        <v>55.495280575658313</v>
      </c>
      <c r="EC171" s="515">
        <f t="shared" si="1163"/>
        <v>65.687214050054266</v>
      </c>
      <c r="ED171" s="515">
        <f t="shared" si="1164"/>
        <v>75.695348356733902</v>
      </c>
      <c r="EE171" s="516">
        <f t="shared" si="1165"/>
        <v>85.52299809092473</v>
      </c>
      <c r="EF171" s="276">
        <f t="shared" si="1166"/>
        <v>0</v>
      </c>
      <c r="EG171" s="276">
        <f t="shared" si="1167"/>
        <v>0.12377898564776731</v>
      </c>
      <c r="EH171" s="276">
        <f t="shared" si="1168"/>
        <v>0.36505081713640447</v>
      </c>
      <c r="EI171" s="276">
        <f t="shared" si="1169"/>
        <v>0.59406961184123985</v>
      </c>
      <c r="EJ171" s="276">
        <f t="shared" si="1170"/>
        <v>0.81145764261318554</v>
      </c>
      <c r="EK171" s="276">
        <f t="shared" si="1171"/>
        <v>0.51627435851654702</v>
      </c>
      <c r="EL171" s="276">
        <f t="shared" si="1172"/>
        <v>0.62761487300419649</v>
      </c>
      <c r="EM171" s="276">
        <f t="shared" si="1173"/>
        <v>0.73588621413314637</v>
      </c>
      <c r="EN171" s="276">
        <f t="shared" si="1174"/>
        <v>0.84117298565387422</v>
      </c>
      <c r="EO171" s="276">
        <f t="shared" si="1175"/>
        <v>0.94355745915970679</v>
      </c>
      <c r="EP171" s="276">
        <f t="shared" si="1176"/>
        <v>0.79661388468021155</v>
      </c>
      <c r="EQ171" s="276">
        <f t="shared" si="1177"/>
        <v>0.87337663941018739</v>
      </c>
      <c r="ER171" s="276">
        <f t="shared" si="1178"/>
        <v>0.94829556407083115</v>
      </c>
      <c r="ES171" s="276">
        <f t="shared" si="1179"/>
        <v>1.0214149471890013</v>
      </c>
      <c r="ET171" s="276">
        <f t="shared" si="1180"/>
        <v>1.0927780134876599</v>
      </c>
      <c r="EU171" s="276">
        <f t="shared" si="1181"/>
        <v>1.1085763689592276</v>
      </c>
      <c r="EV171" s="276">
        <f t="shared" si="1182"/>
        <v>1.5083824313744361</v>
      </c>
      <c r="EW171" s="276">
        <f t="shared" si="1183"/>
        <v>1.8989830729612642</v>
      </c>
      <c r="EX171" s="276">
        <f t="shared" si="1184"/>
        <v>2.2805902459150231</v>
      </c>
      <c r="EY171" s="277">
        <f t="shared" si="1185"/>
        <v>2.6534110222920351</v>
      </c>
      <c r="EZ171" s="276">
        <f t="shared" si="1186"/>
        <v>0</v>
      </c>
      <c r="FA171" s="276">
        <f t="shared" si="1187"/>
        <v>0.11568552110277583</v>
      </c>
      <c r="FB171" s="276">
        <f t="shared" si="1188"/>
        <v>0.34140549751559435</v>
      </c>
      <c r="FC171" s="276">
        <f t="shared" si="1189"/>
        <v>0.55609938850922014</v>
      </c>
      <c r="FD171" s="276">
        <f t="shared" si="1190"/>
        <v>0.76030580197119357</v>
      </c>
      <c r="FE171" s="276">
        <f t="shared" si="1191"/>
        <v>0.45754992582112886</v>
      </c>
      <c r="FF171" s="276">
        <f t="shared" si="1192"/>
        <v>0.55701069758565014</v>
      </c>
      <c r="FG171" s="276">
        <f t="shared" si="1193"/>
        <v>0.65398355994229851</v>
      </c>
      <c r="FH171" s="276">
        <f t="shared" si="1194"/>
        <v>0.7485307453985437</v>
      </c>
      <c r="FI171" s="276">
        <f t="shared" si="1195"/>
        <v>0.84071292977937595</v>
      </c>
      <c r="FJ171" s="276">
        <f t="shared" si="1196"/>
        <v>0.56632096741012294</v>
      </c>
      <c r="FK171" s="276">
        <f t="shared" si="1197"/>
        <v>0.62400610263612588</v>
      </c>
      <c r="FL171" s="276">
        <f t="shared" si="1198"/>
        <v>0.68069220515305595</v>
      </c>
      <c r="FM171" s="276">
        <f t="shared" si="1199"/>
        <v>0.73639657692874072</v>
      </c>
      <c r="FN171" s="276">
        <f t="shared" si="1200"/>
        <v>0.79113622028306996</v>
      </c>
      <c r="FO171" s="276">
        <f t="shared" si="1201"/>
        <v>0.81361549019136947</v>
      </c>
      <c r="FP171" s="276">
        <f t="shared" si="1202"/>
        <v>1.0007901256040532</v>
      </c>
      <c r="FQ171" s="276">
        <f t="shared" si="1203"/>
        <v>1.1845892933203592</v>
      </c>
      <c r="FR171" s="276">
        <f t="shared" si="1204"/>
        <v>1.3650738658091672</v>
      </c>
      <c r="FS171" s="277">
        <f t="shared" si="1205"/>
        <v>1.5423036177781582</v>
      </c>
      <c r="FT171" s="74">
        <f>SUM($EF171:EF171)</f>
        <v>0</v>
      </c>
      <c r="FU171" s="276">
        <f>SUM($EF171:EG171)</f>
        <v>0.12377898564776731</v>
      </c>
      <c r="FV171" s="276">
        <f>SUM($EF171:EH171)</f>
        <v>0.48882980278417176</v>
      </c>
      <c r="FW171" s="276">
        <f>SUM($EF171:EI171)</f>
        <v>1.0828994146254116</v>
      </c>
      <c r="FX171" s="276">
        <f>SUM($EF171:EJ171)</f>
        <v>1.8943570572385973</v>
      </c>
      <c r="FY171" s="276">
        <f>SUM($EF171:EK171)</f>
        <v>2.4106314157551445</v>
      </c>
      <c r="FZ171" s="276">
        <f>SUM($EF171:EL171)</f>
        <v>3.0382462887593409</v>
      </c>
      <c r="GA171" s="276">
        <f>SUM($EF171:EM171)</f>
        <v>3.7741325028924875</v>
      </c>
      <c r="GB171" s="276">
        <f>SUM($EF171:EN171)</f>
        <v>4.6153054885463618</v>
      </c>
      <c r="GC171" s="276">
        <f>SUM($EF171:EO171)</f>
        <v>5.5588629477060687</v>
      </c>
      <c r="GD171" s="276">
        <f>SUM($EF171:EP171)</f>
        <v>6.3554768323862803</v>
      </c>
      <c r="GE171" s="276">
        <f>SUM($EF171:EQ171)</f>
        <v>7.2288534717964676</v>
      </c>
      <c r="GF171" s="276">
        <f>SUM($EF171:ER171)</f>
        <v>8.1771490358672985</v>
      </c>
      <c r="GG171" s="276">
        <f>SUM($EF171:ES171)</f>
        <v>9.1985639830562995</v>
      </c>
      <c r="GH171" s="276">
        <f>SUM($EF171:ET171)</f>
        <v>10.291341996543959</v>
      </c>
      <c r="GI171" s="276">
        <f>SUM($EF171:EU171)</f>
        <v>11.399918365503186</v>
      </c>
      <c r="GJ171" s="276">
        <f>SUM($EF171:EV171)</f>
        <v>12.908300796877622</v>
      </c>
      <c r="GK171" s="276">
        <f>SUM($EF171:EW171)</f>
        <v>14.807283869838887</v>
      </c>
      <c r="GL171" s="276">
        <f>SUM($EF171:EX171)</f>
        <v>17.087874115753909</v>
      </c>
      <c r="GM171" s="276">
        <f>SUM($EF171:EY171)</f>
        <v>19.741285138045946</v>
      </c>
      <c r="GN171" s="74">
        <f>SUM($EZ171:EZ171)</f>
        <v>0</v>
      </c>
      <c r="GO171" s="276">
        <f>SUM($EZ171:FA171)</f>
        <v>0.11568552110277583</v>
      </c>
      <c r="GP171" s="276">
        <f>SUM($EZ171:FB171)</f>
        <v>0.4570910186183702</v>
      </c>
      <c r="GQ171" s="276">
        <f>SUM($EZ171:FC171)</f>
        <v>1.0131904071275903</v>
      </c>
      <c r="GR171" s="276">
        <f>SUM($EZ171:FD171)</f>
        <v>1.7734962090987838</v>
      </c>
      <c r="GS171" s="276">
        <f>SUM($EZ171:FE171)</f>
        <v>2.2310461349199127</v>
      </c>
      <c r="GT171" s="276">
        <f>SUM($EZ171:FF171)</f>
        <v>2.7880568325055628</v>
      </c>
      <c r="GU171" s="276">
        <f>SUM($EZ171:FG171)</f>
        <v>3.4420403924478613</v>
      </c>
      <c r="GV171" s="276">
        <f>SUM($EZ171:FH171)</f>
        <v>4.1905711378464048</v>
      </c>
      <c r="GW171" s="276">
        <f>SUM($EZ171:FI171)</f>
        <v>5.0312840676257808</v>
      </c>
      <c r="GX171" s="276">
        <f>SUM($EZ171:FJ171)</f>
        <v>5.5976050350359037</v>
      </c>
      <c r="GY171" s="276">
        <f>SUM($EZ171:FK171)</f>
        <v>6.2216111376720296</v>
      </c>
      <c r="GZ171" s="276">
        <f>SUM($EZ171:FL171)</f>
        <v>6.9023033428250855</v>
      </c>
      <c r="HA171" s="276">
        <f>SUM($EZ171:FM171)</f>
        <v>7.6386999197538259</v>
      </c>
      <c r="HB171" s="276">
        <f>SUM($EZ171:FN171)</f>
        <v>8.4298361400368957</v>
      </c>
      <c r="HC171" s="276">
        <f>SUM($EZ171:FO171)</f>
        <v>9.2434516302282645</v>
      </c>
      <c r="HD171" s="276">
        <f>SUM($EZ171:FP171)</f>
        <v>10.244241755832318</v>
      </c>
      <c r="HE171" s="276">
        <f>SUM($EZ171:FQ171)</f>
        <v>11.428831049152677</v>
      </c>
      <c r="HF171" s="276">
        <f>SUM($EZ171:FR171)</f>
        <v>12.793904914961844</v>
      </c>
      <c r="HG171" s="277">
        <f>SUM($EZ171:FS171)</f>
        <v>14.336208532740002</v>
      </c>
      <c r="HH171" s="74">
        <f t="shared" si="1247"/>
        <v>0</v>
      </c>
      <c r="HI171" s="276">
        <f t="shared" si="1206"/>
        <v>4.750830157209375</v>
      </c>
      <c r="HJ171" s="276">
        <f t="shared" si="1207"/>
        <v>9.2603884829301126</v>
      </c>
      <c r="HK171" s="276">
        <f t="shared" si="1208"/>
        <v>13.540928013946015</v>
      </c>
      <c r="HL171" s="276">
        <f t="shared" si="1209"/>
        <v>17.604079514189973</v>
      </c>
      <c r="HM171" s="276">
        <f t="shared" si="1210"/>
        <v>20.490318621290164</v>
      </c>
      <c r="HN171" s="276">
        <f t="shared" si="1211"/>
        <v>24.418082034000253</v>
      </c>
      <c r="HO171" s="276">
        <f t="shared" si="1212"/>
        <v>28.237574105581395</v>
      </c>
      <c r="HP171" s="276">
        <f t="shared" si="1213"/>
        <v>31.951779405641805</v>
      </c>
      <c r="HQ171" s="276">
        <f t="shared" si="1214"/>
        <v>35.563600232196386</v>
      </c>
      <c r="HR171" s="276">
        <f t="shared" si="1215"/>
        <v>34.364406589221616</v>
      </c>
      <c r="HS171" s="276">
        <f t="shared" si="1216"/>
        <v>37.483448378382853</v>
      </c>
      <c r="HT171" s="276">
        <f t="shared" si="1217"/>
        <v>40.527571242883447</v>
      </c>
      <c r="HU171" s="276">
        <f t="shared" si="1218"/>
        <v>43.498574724265872</v>
      </c>
      <c r="HV171" s="276">
        <f t="shared" si="1219"/>
        <v>46.398215139349638</v>
      </c>
      <c r="HW171" s="276">
        <f t="shared" si="1220"/>
        <v>56.275052536075648</v>
      </c>
      <c r="HX171" s="276">
        <f t="shared" si="1221"/>
        <v>73.239459422095507</v>
      </c>
      <c r="HY171" s="276">
        <f t="shared" si="1222"/>
        <v>89.813265666528551</v>
      </c>
      <c r="HZ171" s="276">
        <f t="shared" si="1223"/>
        <v>106.00546473800783</v>
      </c>
      <c r="IA171" s="277">
        <f t="shared" si="1224"/>
        <v>121.8248430331101</v>
      </c>
      <c r="IB171" s="276">
        <f t="shared" si="1225"/>
        <v>0</v>
      </c>
      <c r="IC171" s="276">
        <f t="shared" si="1226"/>
        <v>4.6208156217543674</v>
      </c>
      <c r="ID171" s="276">
        <f t="shared" si="1227"/>
        <v>9.0159112670959161</v>
      </c>
      <c r="IE171" s="276">
        <f t="shared" si="1228"/>
        <v>13.196313021443839</v>
      </c>
      <c r="IF171" s="276">
        <f t="shared" si="1229"/>
        <v>17.17250836232979</v>
      </c>
      <c r="IG171" s="276">
        <f t="shared" si="1230"/>
        <v>20.051099836109248</v>
      </c>
      <c r="IH171" s="276">
        <f t="shared" si="1231"/>
        <v>23.927846995666457</v>
      </c>
      <c r="II171" s="276">
        <f t="shared" si="1232"/>
        <v>27.707621292867017</v>
      </c>
      <c r="IJ171" s="276">
        <f t="shared" si="1233"/>
        <v>31.392848404611332</v>
      </c>
      <c r="IK171" s="276">
        <f t="shared" si="1234"/>
        <v>34.985893331974808</v>
      </c>
      <c r="IL171" s="276">
        <f t="shared" si="1235"/>
        <v>34.082169787874534</v>
      </c>
      <c r="IM171" s="276">
        <f t="shared" si="1236"/>
        <v>37.35528132809555</v>
      </c>
      <c r="IN171" s="276">
        <f t="shared" si="1237"/>
        <v>40.571706765799632</v>
      </c>
      <c r="IO171" s="276">
        <f t="shared" si="1238"/>
        <v>43.732427831728032</v>
      </c>
      <c r="IP171" s="276">
        <f t="shared" si="1239"/>
        <v>46.8384092543021</v>
      </c>
      <c r="IQ171" s="276">
        <f t="shared" si="1240"/>
        <v>49.898918775658316</v>
      </c>
      <c r="IR171" s="276">
        <f t="shared" si="1241"/>
        <v>60.090852250054262</v>
      </c>
      <c r="IS171" s="276">
        <f t="shared" si="1242"/>
        <v>70.098986556733905</v>
      </c>
      <c r="IT171" s="276">
        <f t="shared" si="1243"/>
        <v>79.926636290924733</v>
      </c>
      <c r="IU171" s="277">
        <f t="shared" si="1244"/>
        <v>89.577056273146567</v>
      </c>
      <c r="IV171" s="74">
        <f t="shared" si="1068"/>
        <v>2.7167943882185033</v>
      </c>
      <c r="IW171" s="275">
        <f t="shared" si="1069"/>
        <v>10.484252778869985</v>
      </c>
      <c r="IX171" s="275">
        <f t="shared" si="1070"/>
        <v>17.761393185422602</v>
      </c>
      <c r="IY171" s="275">
        <f t="shared" si="1071"/>
        <v>44.141077386825046</v>
      </c>
      <c r="IZ171" s="275">
        <f t="shared" si="1072"/>
        <v>10.320813450837029</v>
      </c>
      <c r="JA171" s="275">
        <f t="shared" si="1073"/>
        <v>18.775879434834032</v>
      </c>
      <c r="JB171" s="74">
        <f t="shared" si="1074"/>
        <v>2.7241084628599412</v>
      </c>
      <c r="JC171" s="275">
        <f t="shared" si="1075"/>
        <v>10.566818869916048</v>
      </c>
      <c r="JD171" s="275">
        <f t="shared" si="1076"/>
        <v>18.184429092328969</v>
      </c>
      <c r="JE171" s="275">
        <f t="shared" si="1077"/>
        <v>35.957212943698352</v>
      </c>
      <c r="JF171" s="275">
        <f t="shared" si="1078"/>
        <v>10.491785475034986</v>
      </c>
      <c r="JG171" s="275">
        <f t="shared" si="1079"/>
        <v>16.858142342200829</v>
      </c>
      <c r="JH171" s="524">
        <f t="shared" si="1443"/>
        <v>362.11675756793238</v>
      </c>
      <c r="JI171" s="525">
        <f t="shared" si="1444"/>
        <v>767.81784124101523</v>
      </c>
      <c r="JJ171" s="524">
        <f t="shared" si="1445"/>
        <v>358.56558013595679</v>
      </c>
      <c r="JK171" s="525">
        <f t="shared" si="1446"/>
        <v>683.12940747882612</v>
      </c>
      <c r="JL171" s="524">
        <f t="shared" si="1447"/>
        <v>720.68233770388917</v>
      </c>
      <c r="JM171" s="525">
        <f t="shared" si="1448"/>
        <v>1450.9472487198414</v>
      </c>
      <c r="JN171" s="7">
        <f t="shared" si="1245"/>
        <v>18.721178136580853</v>
      </c>
      <c r="JO171" s="7">
        <f t="shared" si="1246"/>
        <v>34.077493670785948</v>
      </c>
    </row>
    <row r="172" spans="1:275" s="3" customFormat="1" ht="13.5" customHeight="1" x14ac:dyDescent="0.2">
      <c r="A172" s="3" t="str">
        <f>'2021 estimates'!B172</f>
        <v>Serbia</v>
      </c>
      <c r="B172" s="3" t="str">
        <f>VLOOKUP(A172,'2021 estimates'!$B$4:$C$218,2)</f>
        <v>EUR</v>
      </c>
      <c r="C172" s="371" t="str">
        <f>VLOOKUP(A172,'2021 estimates'!$B$4:$F$218,4,FALSE)</f>
        <v>Europe &amp; Central Asia</v>
      </c>
      <c r="D172" s="695">
        <f>'2021 estimates'!Q172</f>
        <v>4.6287359324798301</v>
      </c>
      <c r="E172" s="4">
        <f>'2021 estimates'!R172</f>
        <v>2.2494658818511812</v>
      </c>
      <c r="F172" s="47">
        <f>1000*'2021 estimates'!G172/5</f>
        <v>43372.4</v>
      </c>
      <c r="G172" s="47">
        <f t="shared" si="1086"/>
        <v>43372.4</v>
      </c>
      <c r="H172" s="47">
        <f>1000*'2021 estimates'!H172/5</f>
        <v>44341</v>
      </c>
      <c r="I172" s="47">
        <f>1000*'2021 estimates'!I172/5</f>
        <v>49342.6</v>
      </c>
      <c r="J172" s="47">
        <f>1000*'2021 estimates'!J172/5</f>
        <v>52454</v>
      </c>
      <c r="K172" s="47">
        <f>1000*'2021 estimates'!K172/5</f>
        <v>40521.599999999999</v>
      </c>
      <c r="L172" s="73">
        <f t="shared" si="1087"/>
        <v>40521.599999999999</v>
      </c>
      <c r="M172" s="47">
        <f>1000*'2021 estimates'!L172/5</f>
        <v>41441.199999999997</v>
      </c>
      <c r="N172" s="47">
        <f>1000*'2021 estimates'!M172/5</f>
        <v>46103.4</v>
      </c>
      <c r="O172" s="47">
        <f>1000*'2021 estimates'!N172/5</f>
        <v>49100.4</v>
      </c>
      <c r="P172" s="22">
        <v>0</v>
      </c>
      <c r="Q172" s="124">
        <f>IF('2021 estimates'!AD172&lt;&gt;"",'2021 estimates'!AD172*5/4,IF('2021 estimates'!AL172&lt;&gt;"",'2021 estimates'!AL172*15/14,'2021 estimates'!AN172*15/14))/100000</f>
        <v>1.1174999999999999E-4</v>
      </c>
      <c r="R172" s="124">
        <f>IF('2021 estimates'!AE172&lt;&gt;"",'2021 estimates'!AE172,IF('2021 estimates'!AL172&lt;&gt;"",'2021 estimates'!AL172*15/14,'2021 estimates'!AN172*15/14))/100000</f>
        <v>2.029E-4</v>
      </c>
      <c r="S172" s="124">
        <f>IF('2021 estimates'!AF172&lt;&gt;"",'2021 estimates'!AF172,IF('2021 estimates'!AL172&lt;&gt;"",'2021 estimates'!AL172*15/14,'2021 estimates'!AN172*15/14))/100000</f>
        <v>2.1340000000000001E-4</v>
      </c>
      <c r="T172" s="124">
        <f>IF('2021 estimates'!AG172&lt;&gt;"",'2021 estimates'!AG172,'2021 estimates'!$AP172)/100000</f>
        <v>8.25E-5</v>
      </c>
      <c r="U172" s="22">
        <v>0</v>
      </c>
      <c r="V172" s="124">
        <f>IF('2021 estimates'!AH172&lt;&gt;"",'2021 estimates'!AH172*5/4,IF('2021 estimates'!AM172&lt;&gt;"",'2021 estimates'!AM172*15/14,'2021 estimates'!AN172*15/14))/100000</f>
        <v>1.1174999999999999E-4</v>
      </c>
      <c r="W172" s="124">
        <f>IF('2021 estimates'!AI172&lt;&gt;"",'2021 estimates'!AI172,IF('2021 estimates'!AM172&lt;&gt;"",'2021 estimates'!AM172*15/14,'2021 estimates'!AN172*15/14))/100000</f>
        <v>2.029E-4</v>
      </c>
      <c r="X172" s="124">
        <f>IF('2021 estimates'!AJ172&lt;&gt;"",'2021 estimates'!AJ172,IF('2021 estimates'!AM172&lt;&gt;"",'2021 estimates'!AM172*15/14,'2021 estimates'!AN172*15/14))/100000</f>
        <v>2.1340000000000001E-4</v>
      </c>
      <c r="Y172" s="124">
        <f>IF('2021 estimates'!AK172&lt;&gt;"",'2021 estimates'!AK172,'2021 estimates'!$AQ172)/100000</f>
        <v>8.25E-5</v>
      </c>
      <c r="Z172" s="81">
        <f>VLOOKUP($A172,'Mortality-WHO Global Health Obs'!$B$3:$Q$218,7,FALSE)</f>
        <v>5.3299999999999997E-3</v>
      </c>
      <c r="AA172" s="82">
        <f>VLOOKUP($A172,'Mortality-WHO Global Health Obs'!$B$3:$Q$218,9,FALSE)</f>
        <v>2.0000000000000001E-4</v>
      </c>
      <c r="AB172" s="82">
        <f>VLOOKUP($A172,'Mortality-WHO Global Health Obs'!$B$3:$Q$218,11,FALSE)</f>
        <v>9.0000000000000006E-5</v>
      </c>
      <c r="AC172" s="82">
        <f>VLOOKUP($A172,'Mortality-WHO Global Health Obs'!$B$3:$Q$218,13,FALSE)</f>
        <v>1.2999999999999999E-4</v>
      </c>
      <c r="AD172" s="82">
        <f>VLOOKUP($A172,'Mortality-WHO Global Health Obs'!$B$3:$Q$218,15,FALSE)</f>
        <v>2.7999999999999998E-4</v>
      </c>
      <c r="AE172" s="81">
        <f>VLOOKUP($A172,'Mortality-WHO Global Health Obs'!$B$3:$Q$218,8,FALSE)</f>
        <v>4.6699999999999997E-3</v>
      </c>
      <c r="AF172" s="82">
        <f>VLOOKUP($A172,'Mortality-WHO Global Health Obs'!$B$3:$Q$218,10,FALSE)</f>
        <v>1.6000000000000001E-4</v>
      </c>
      <c r="AG172" s="82">
        <f>VLOOKUP($A172,'Mortality-WHO Global Health Obs'!$B$3:$Q$218,12,FALSE)</f>
        <v>6.9999999999999994E-5</v>
      </c>
      <c r="AH172" s="82">
        <f>VLOOKUP($A172,'Mortality-WHO Global Health Obs'!$B$3:$Q$218,14,FALSE)</f>
        <v>6.9999999999999994E-5</v>
      </c>
      <c r="AI172" s="82">
        <f>VLOOKUP($A172,'Mortality-WHO Global Health Obs'!$B$3:$Q$218,16,FALSE)</f>
        <v>1.2999999999999999E-4</v>
      </c>
      <c r="AJ172" s="81">
        <f t="shared" si="1450"/>
        <v>1.1989653150266795E-2</v>
      </c>
      <c r="AK172" s="82">
        <f t="shared" si="1450"/>
        <v>4.4989317637023627E-4</v>
      </c>
      <c r="AL172" s="82">
        <f t="shared" si="1450"/>
        <v>2.0245192936660633E-4</v>
      </c>
      <c r="AM172" s="82">
        <f t="shared" si="1450"/>
        <v>2.9243056464065356E-4</v>
      </c>
      <c r="AN172" s="82">
        <f t="shared" si="1450"/>
        <v>6.2985044691833073E-4</v>
      </c>
      <c r="AO172" s="81">
        <f t="shared" si="1449"/>
        <v>1.0505005668245016E-2</v>
      </c>
      <c r="AP172" s="82">
        <f t="shared" si="1449"/>
        <v>3.5991454109618904E-4</v>
      </c>
      <c r="AQ172" s="82">
        <f t="shared" si="1449"/>
        <v>1.5746261172958268E-4</v>
      </c>
      <c r="AR172" s="82">
        <f t="shared" si="1449"/>
        <v>1.5746261172958268E-4</v>
      </c>
      <c r="AS172" s="82">
        <f t="shared" si="1449"/>
        <v>2.9243056464065356E-4</v>
      </c>
      <c r="AT172" s="272">
        <f t="shared" si="1065"/>
        <v>0</v>
      </c>
      <c r="AU172" s="266">
        <f t="shared" si="1057"/>
        <v>4.8468656999999995</v>
      </c>
      <c r="AV172" s="266">
        <f t="shared" si="1058"/>
        <v>8.9967889000000003</v>
      </c>
      <c r="AW172" s="266">
        <f t="shared" si="1059"/>
        <v>10.52971084</v>
      </c>
      <c r="AX172" s="266">
        <f t="shared" si="1060"/>
        <v>4.3274549999999996</v>
      </c>
      <c r="AY172" s="272">
        <f t="shared" si="1066"/>
        <v>0</v>
      </c>
      <c r="AZ172" s="266">
        <f t="shared" si="1061"/>
        <v>4.5282887999999994</v>
      </c>
      <c r="BA172" s="266">
        <f t="shared" si="1062"/>
        <v>8.4084194799999992</v>
      </c>
      <c r="BB172" s="266">
        <f t="shared" si="1063"/>
        <v>9.8384655600000013</v>
      </c>
      <c r="BC172" s="266">
        <f t="shared" si="1064"/>
        <v>4.050783</v>
      </c>
      <c r="BD172" s="74">
        <f t="shared" si="1067"/>
        <v>0</v>
      </c>
      <c r="BE172" s="515">
        <f t="shared" si="1088"/>
        <v>0</v>
      </c>
      <c r="BF172" s="515">
        <f t="shared" si="1089"/>
        <v>4.8457756593167112</v>
      </c>
      <c r="BG172" s="515">
        <f t="shared" si="1090"/>
        <v>9.689371727558413</v>
      </c>
      <c r="BH172" s="515">
        <f t="shared" si="1091"/>
        <v>14.530789185087713</v>
      </c>
      <c r="BI172" s="515">
        <f t="shared" si="1092"/>
        <v>19.802603877428687</v>
      </c>
      <c r="BJ172" s="515">
        <f t="shared" si="1093"/>
        <v>28.794473491408038</v>
      </c>
      <c r="BK172" s="515">
        <f t="shared" si="1094"/>
        <v>37.784522868296904</v>
      </c>
      <c r="BL172" s="515">
        <f t="shared" si="1095"/>
        <v>46.772752376568484</v>
      </c>
      <c r="BM172" s="515">
        <f t="shared" si="1096"/>
        <v>55.759162384621405</v>
      </c>
      <c r="BN172" s="515">
        <f t="shared" si="1097"/>
        <v>72.046754011983239</v>
      </c>
      <c r="BO172" s="515">
        <f t="shared" si="1098"/>
        <v>82.55385987973726</v>
      </c>
      <c r="BP172" s="515">
        <f t="shared" si="1099"/>
        <v>93.057893597806739</v>
      </c>
      <c r="BQ172" s="515">
        <f t="shared" si="1100"/>
        <v>103.55885606445082</v>
      </c>
      <c r="BR172" s="515">
        <f t="shared" si="1101"/>
        <v>114.05674817766601</v>
      </c>
      <c r="BS172" s="515">
        <f t="shared" si="1102"/>
        <v>132.40542850577103</v>
      </c>
      <c r="BT172" s="515">
        <f t="shared" si="1103"/>
        <v>136.64815174968774</v>
      </c>
      <c r="BU172" s="515">
        <f t="shared" si="1104"/>
        <v>140.8882035538652</v>
      </c>
      <c r="BV172" s="515">
        <f t="shared" si="1105"/>
        <v>145.12558560038113</v>
      </c>
      <c r="BW172" s="516">
        <f t="shared" si="1106"/>
        <v>149.36029957025414</v>
      </c>
      <c r="BX172" s="515">
        <v>0</v>
      </c>
      <c r="BY172" s="515">
        <f t="shared" si="1107"/>
        <v>0</v>
      </c>
      <c r="BZ172" s="515">
        <f t="shared" si="1108"/>
        <v>4.5274740481366145</v>
      </c>
      <c r="CA172" s="515">
        <f t="shared" si="1109"/>
        <v>9.0533188857347362</v>
      </c>
      <c r="CB172" s="515">
        <f t="shared" si="1110"/>
        <v>13.57753509906542</v>
      </c>
      <c r="CC172" s="515">
        <f t="shared" si="1111"/>
        <v>18.510888726760811</v>
      </c>
      <c r="CD172" s="515">
        <f t="shared" si="1112"/>
        <v>26.915731709620218</v>
      </c>
      <c r="CE172" s="515">
        <f t="shared" si="1113"/>
        <v>35.31925134814373</v>
      </c>
      <c r="CF172" s="515">
        <f t="shared" si="1114"/>
        <v>43.721447850692194</v>
      </c>
      <c r="CG172" s="515">
        <f t="shared" si="1115"/>
        <v>52.122321425593654</v>
      </c>
      <c r="CH172" s="515">
        <f t="shared" si="1116"/>
        <v>67.330677840566025</v>
      </c>
      <c r="CI172" s="515">
        <f t="shared" si="1117"/>
        <v>77.157767636594741</v>
      </c>
      <c r="CJ172" s="515">
        <f t="shared" si="1118"/>
        <v>86.983310155220835</v>
      </c>
      <c r="CK172" s="515">
        <f t="shared" si="1119"/>
        <v>96.807305640063475</v>
      </c>
      <c r="CL172" s="515">
        <f t="shared" si="1120"/>
        <v>106.62975433470346</v>
      </c>
      <c r="CM172" s="515">
        <f t="shared" si="1121"/>
        <v>124.02065386852902</v>
      </c>
      <c r="CN172" s="515">
        <f t="shared" si="1122"/>
        <v>128.03458254123967</v>
      </c>
      <c r="CO172" s="515">
        <f t="shared" si="1123"/>
        <v>132.04733759013223</v>
      </c>
      <c r="CP172" s="515">
        <f t="shared" si="1124"/>
        <v>136.05891935836001</v>
      </c>
      <c r="CQ172" s="516">
        <f t="shared" si="1125"/>
        <v>140.06932818897596</v>
      </c>
      <c r="CR172" s="515">
        <f t="shared" si="1126"/>
        <v>0</v>
      </c>
      <c r="CS172" s="515">
        <f t="shared" si="1127"/>
        <v>2.4234328499999997</v>
      </c>
      <c r="CT172" s="515">
        <f t="shared" si="1128"/>
        <v>7.2692085093167105</v>
      </c>
      <c r="CU172" s="515">
        <f t="shared" si="1129"/>
        <v>12.112804577558412</v>
      </c>
      <c r="CV172" s="515">
        <f t="shared" si="1130"/>
        <v>16.954222035087714</v>
      </c>
      <c r="CW172" s="515">
        <f t="shared" si="1131"/>
        <v>24.300998327428687</v>
      </c>
      <c r="CX172" s="515">
        <f t="shared" si="1132"/>
        <v>33.292867941408041</v>
      </c>
      <c r="CY172" s="515">
        <f t="shared" si="1133"/>
        <v>42.282917318296903</v>
      </c>
      <c r="CZ172" s="515">
        <f t="shared" si="1134"/>
        <v>51.271146826568483</v>
      </c>
      <c r="DA172" s="515">
        <f t="shared" si="1135"/>
        <v>60.257556834621404</v>
      </c>
      <c r="DB172" s="515">
        <f t="shared" si="1136"/>
        <v>77.311609431983243</v>
      </c>
      <c r="DC172" s="515">
        <f t="shared" si="1137"/>
        <v>87.818715299737264</v>
      </c>
      <c r="DD172" s="515">
        <f t="shared" si="1138"/>
        <v>98.322749017806743</v>
      </c>
      <c r="DE172" s="515">
        <f t="shared" si="1139"/>
        <v>108.82371148445083</v>
      </c>
      <c r="DF172" s="515">
        <f t="shared" si="1140"/>
        <v>119.32160359766601</v>
      </c>
      <c r="DG172" s="515">
        <f t="shared" si="1141"/>
        <v>134.56915600577102</v>
      </c>
      <c r="DH172" s="515">
        <f t="shared" si="1142"/>
        <v>138.81187924968773</v>
      </c>
      <c r="DI172" s="515">
        <f t="shared" si="1143"/>
        <v>143.05193105386519</v>
      </c>
      <c r="DJ172" s="515">
        <f t="shared" si="1144"/>
        <v>147.28931310038112</v>
      </c>
      <c r="DK172" s="516">
        <f t="shared" si="1145"/>
        <v>151.52402707025414</v>
      </c>
      <c r="DL172" s="515">
        <f t="shared" si="1146"/>
        <v>0</v>
      </c>
      <c r="DM172" s="515">
        <f t="shared" si="1147"/>
        <v>2.2641443999999997</v>
      </c>
      <c r="DN172" s="515">
        <f t="shared" si="1148"/>
        <v>6.7916184481366138</v>
      </c>
      <c r="DO172" s="515">
        <f t="shared" si="1149"/>
        <v>11.317463285734735</v>
      </c>
      <c r="DP172" s="515">
        <f t="shared" si="1150"/>
        <v>15.841679499065419</v>
      </c>
      <c r="DQ172" s="515">
        <f t="shared" si="1151"/>
        <v>22.715098466760811</v>
      </c>
      <c r="DR172" s="515">
        <f t="shared" si="1152"/>
        <v>31.119941449620217</v>
      </c>
      <c r="DS172" s="515">
        <f t="shared" si="1153"/>
        <v>39.523461088143733</v>
      </c>
      <c r="DT172" s="515">
        <f t="shared" si="1154"/>
        <v>47.925657590692197</v>
      </c>
      <c r="DU172" s="515">
        <f t="shared" si="1155"/>
        <v>56.32653116559365</v>
      </c>
      <c r="DV172" s="515">
        <f t="shared" si="1156"/>
        <v>72.249910620566027</v>
      </c>
      <c r="DW172" s="515">
        <f t="shared" si="1157"/>
        <v>82.077000416594743</v>
      </c>
      <c r="DX172" s="515">
        <f t="shared" si="1158"/>
        <v>91.902542935220836</v>
      </c>
      <c r="DY172" s="515">
        <f t="shared" si="1159"/>
        <v>101.72653842006348</v>
      </c>
      <c r="DZ172" s="515">
        <f t="shared" si="1160"/>
        <v>111.54898711470346</v>
      </c>
      <c r="EA172" s="515">
        <f t="shared" si="1161"/>
        <v>126.04604536852902</v>
      </c>
      <c r="EB172" s="515">
        <f t="shared" si="1162"/>
        <v>130.05997404123968</v>
      </c>
      <c r="EC172" s="515">
        <f t="shared" si="1163"/>
        <v>134.07272909013224</v>
      </c>
      <c r="ED172" s="515">
        <f t="shared" si="1164"/>
        <v>138.08431085836003</v>
      </c>
      <c r="EE172" s="516">
        <f t="shared" si="1165"/>
        <v>142.09471968897597</v>
      </c>
      <c r="EF172" s="276">
        <f t="shared" si="1166"/>
        <v>0</v>
      </c>
      <c r="EG172" s="276">
        <f t="shared" si="1167"/>
        <v>1.090040683288093E-3</v>
      </c>
      <c r="EH172" s="276">
        <f t="shared" si="1168"/>
        <v>3.2696317582965868E-3</v>
      </c>
      <c r="EI172" s="276">
        <f t="shared" si="1169"/>
        <v>5.4482424706989155E-3</v>
      </c>
      <c r="EJ172" s="276">
        <f t="shared" si="1170"/>
        <v>7.6258732614543278E-3</v>
      </c>
      <c r="EK172" s="276">
        <f t="shared" si="1171"/>
        <v>4.9192860206473104E-3</v>
      </c>
      <c r="EL172" s="276">
        <f t="shared" si="1172"/>
        <v>6.739523111137756E-3</v>
      </c>
      <c r="EM172" s="276">
        <f t="shared" si="1173"/>
        <v>8.5593917284176417E-3</v>
      </c>
      <c r="EN172" s="276">
        <f t="shared" si="1174"/>
        <v>1.0378891947077527E-2</v>
      </c>
      <c r="EO172" s="276">
        <f t="shared" si="1175"/>
        <v>1.2198023841692879E-2</v>
      </c>
      <c r="EP172" s="276">
        <f t="shared" si="1176"/>
        <v>2.2604972245987398E-2</v>
      </c>
      <c r="EQ172" s="276">
        <f t="shared" si="1177"/>
        <v>2.567712193050779E-2</v>
      </c>
      <c r="ER172" s="276">
        <f t="shared" si="1178"/>
        <v>2.8748373355906881E-2</v>
      </c>
      <c r="ES172" s="276">
        <f t="shared" si="1179"/>
        <v>3.1818726784824697E-2</v>
      </c>
      <c r="ET172" s="276">
        <f t="shared" si="1180"/>
        <v>3.4888182479824476E-2</v>
      </c>
      <c r="EU172" s="276">
        <f t="shared" si="1181"/>
        <v>8.4731756083270562E-2</v>
      </c>
      <c r="EV172" s="276">
        <f t="shared" si="1182"/>
        <v>8.7403195822529658E-2</v>
      </c>
      <c r="EW172" s="276">
        <f t="shared" si="1183"/>
        <v>9.0072953484059387E-2</v>
      </c>
      <c r="EX172" s="276">
        <f t="shared" si="1184"/>
        <v>9.2741030126983565E-2</v>
      </c>
      <c r="EY172" s="277">
        <f t="shared" si="1185"/>
        <v>9.5407426809759152E-2</v>
      </c>
      <c r="EZ172" s="276">
        <f t="shared" si="1186"/>
        <v>0</v>
      </c>
      <c r="FA172" s="276">
        <f t="shared" si="1187"/>
        <v>8.1475186338495669E-4</v>
      </c>
      <c r="FB172" s="276">
        <f t="shared" si="1188"/>
        <v>2.4439624018763799E-3</v>
      </c>
      <c r="FC172" s="276">
        <f t="shared" si="1189"/>
        <v>4.0725866693145591E-3</v>
      </c>
      <c r="FD172" s="276">
        <f t="shared" si="1190"/>
        <v>5.7006248766690052E-3</v>
      </c>
      <c r="FE172" s="276">
        <f t="shared" si="1191"/>
        <v>3.5764971405913702E-3</v>
      </c>
      <c r="FF172" s="276">
        <f t="shared" si="1192"/>
        <v>4.899841476487735E-3</v>
      </c>
      <c r="FG172" s="276">
        <f t="shared" si="1193"/>
        <v>6.2229774515337047E-3</v>
      </c>
      <c r="FH172" s="276">
        <f t="shared" si="1194"/>
        <v>7.5459050985357389E-3</v>
      </c>
      <c r="FI172" s="276">
        <f t="shared" si="1195"/>
        <v>8.8686244502951313E-3</v>
      </c>
      <c r="FJ172" s="276">
        <f t="shared" si="1196"/>
        <v>1.1375763971287979E-2</v>
      </c>
      <c r="FK172" s="276">
        <f t="shared" si="1197"/>
        <v>1.292304137390464E-2</v>
      </c>
      <c r="FL172" s="276">
        <f t="shared" si="1198"/>
        <v>1.4470075157361369E-2</v>
      </c>
      <c r="FM172" s="276">
        <f t="shared" si="1199"/>
        <v>1.6016865360016064E-2</v>
      </c>
      <c r="FN172" s="276">
        <f t="shared" si="1200"/>
        <v>1.7563412020220565E-2</v>
      </c>
      <c r="FO172" s="276">
        <f t="shared" si="1201"/>
        <v>3.6854327289341696E-2</v>
      </c>
      <c r="FP172" s="276">
        <f t="shared" si="1202"/>
        <v>3.8027951107428466E-2</v>
      </c>
      <c r="FQ172" s="276">
        <f t="shared" si="1203"/>
        <v>3.9201231772216141E-2</v>
      </c>
      <c r="FR172" s="276">
        <f t="shared" si="1204"/>
        <v>4.0374169384038559E-2</v>
      </c>
      <c r="FS172" s="277">
        <f t="shared" si="1205"/>
        <v>4.1546764043200228E-2</v>
      </c>
      <c r="FT172" s="74">
        <f>SUM($EF172:EF172)</f>
        <v>0</v>
      </c>
      <c r="FU172" s="276">
        <f>SUM($EF172:EG172)</f>
        <v>1.090040683288093E-3</v>
      </c>
      <c r="FV172" s="276">
        <f>SUM($EF172:EH172)</f>
        <v>4.3596724415846796E-3</v>
      </c>
      <c r="FW172" s="276">
        <f>SUM($EF172:EI172)</f>
        <v>9.8079149122835951E-3</v>
      </c>
      <c r="FX172" s="276">
        <f>SUM($EF172:EJ172)</f>
        <v>1.7433788173737922E-2</v>
      </c>
      <c r="FY172" s="276">
        <f>SUM($EF172:EK172)</f>
        <v>2.2353074194385231E-2</v>
      </c>
      <c r="FZ172" s="276">
        <f>SUM($EF172:EL172)</f>
        <v>2.9092597305522987E-2</v>
      </c>
      <c r="GA172" s="276">
        <f>SUM($EF172:EM172)</f>
        <v>3.7651989033940625E-2</v>
      </c>
      <c r="GB172" s="276">
        <f>SUM($EF172:EN172)</f>
        <v>4.8030880981018154E-2</v>
      </c>
      <c r="GC172" s="276">
        <f>SUM($EF172:EO172)</f>
        <v>6.0228904822711031E-2</v>
      </c>
      <c r="GD172" s="276">
        <f>SUM($EF172:EP172)</f>
        <v>8.2833877068698436E-2</v>
      </c>
      <c r="GE172" s="276">
        <f>SUM($EF172:EQ172)</f>
        <v>0.10851099899920623</v>
      </c>
      <c r="GF172" s="276">
        <f>SUM($EF172:ER172)</f>
        <v>0.1372593723551131</v>
      </c>
      <c r="GG172" s="276">
        <f>SUM($EF172:ES172)</f>
        <v>0.16907809913993779</v>
      </c>
      <c r="GH172" s="276">
        <f>SUM($EF172:ET172)</f>
        <v>0.20396628161976227</v>
      </c>
      <c r="GI172" s="276">
        <f>SUM($EF172:EU172)</f>
        <v>0.28869803770303282</v>
      </c>
      <c r="GJ172" s="276">
        <f>SUM($EF172:EV172)</f>
        <v>0.37610123352556246</v>
      </c>
      <c r="GK172" s="276">
        <f>SUM($EF172:EW172)</f>
        <v>0.46617418700962188</v>
      </c>
      <c r="GL172" s="276">
        <f>SUM($EF172:EX172)</f>
        <v>0.55891521713660541</v>
      </c>
      <c r="GM172" s="276">
        <f>SUM($EF172:EY172)</f>
        <v>0.65432264394636452</v>
      </c>
      <c r="GN172" s="74">
        <f>SUM($EZ172:EZ172)</f>
        <v>0</v>
      </c>
      <c r="GO172" s="276">
        <f>SUM($EZ172:FA172)</f>
        <v>8.1475186338495669E-4</v>
      </c>
      <c r="GP172" s="276">
        <f>SUM($EZ172:FB172)</f>
        <v>3.2587142652613366E-3</v>
      </c>
      <c r="GQ172" s="276">
        <f>SUM($EZ172:FC172)</f>
        <v>7.3313009345758956E-3</v>
      </c>
      <c r="GR172" s="276">
        <f>SUM($EZ172:FD172)</f>
        <v>1.3031925811244901E-2</v>
      </c>
      <c r="GS172" s="276">
        <f>SUM($EZ172:FE172)</f>
        <v>1.6608422951836271E-2</v>
      </c>
      <c r="GT172" s="276">
        <f>SUM($EZ172:FF172)</f>
        <v>2.1508264428324007E-2</v>
      </c>
      <c r="GU172" s="276">
        <f>SUM($EZ172:FG172)</f>
        <v>2.7731241879857711E-2</v>
      </c>
      <c r="GV172" s="276">
        <f>SUM($EZ172:FH172)</f>
        <v>3.5277146978393452E-2</v>
      </c>
      <c r="GW172" s="276">
        <f>SUM($EZ172:FI172)</f>
        <v>4.4145771428688585E-2</v>
      </c>
      <c r="GX172" s="276">
        <f>SUM($EZ172:FJ172)</f>
        <v>5.5521535399976563E-2</v>
      </c>
      <c r="GY172" s="276">
        <f>SUM($EZ172:FK172)</f>
        <v>6.8444576773881202E-2</v>
      </c>
      <c r="GZ172" s="276">
        <f>SUM($EZ172:FL172)</f>
        <v>8.2914651931242575E-2</v>
      </c>
      <c r="HA172" s="276">
        <f>SUM($EZ172:FM172)</f>
        <v>9.8931517291258639E-2</v>
      </c>
      <c r="HB172" s="276">
        <f>SUM($EZ172:FN172)</f>
        <v>0.1164949293114792</v>
      </c>
      <c r="HC172" s="276">
        <f>SUM($EZ172:FO172)</f>
        <v>0.15334925660082088</v>
      </c>
      <c r="HD172" s="276">
        <f>SUM($EZ172:FP172)</f>
        <v>0.19137720770824934</v>
      </c>
      <c r="HE172" s="276">
        <f>SUM($EZ172:FQ172)</f>
        <v>0.23057843948046547</v>
      </c>
      <c r="HF172" s="276">
        <f>SUM($EZ172:FR172)</f>
        <v>0.27095260886450401</v>
      </c>
      <c r="HG172" s="277">
        <f>SUM($EZ172:FS172)</f>
        <v>0.31249937290770424</v>
      </c>
      <c r="HH172" s="74">
        <f t="shared" si="1247"/>
        <v>0</v>
      </c>
      <c r="HI172" s="276">
        <f t="shared" si="1206"/>
        <v>4.8457756593167112</v>
      </c>
      <c r="HJ172" s="276">
        <f t="shared" si="1207"/>
        <v>9.689371727558413</v>
      </c>
      <c r="HK172" s="276">
        <f t="shared" si="1208"/>
        <v>14.530789185087713</v>
      </c>
      <c r="HL172" s="276">
        <f t="shared" si="1209"/>
        <v>19.370029011826258</v>
      </c>
      <c r="HM172" s="276">
        <f t="shared" si="1210"/>
        <v>28.794473491408038</v>
      </c>
      <c r="HN172" s="276">
        <f t="shared" si="1211"/>
        <v>37.784522868296904</v>
      </c>
      <c r="HO172" s="276">
        <f t="shared" si="1212"/>
        <v>46.772752376568484</v>
      </c>
      <c r="HP172" s="276">
        <f t="shared" si="1213"/>
        <v>55.759162384621405</v>
      </c>
      <c r="HQ172" s="276">
        <f t="shared" si="1214"/>
        <v>64.743753260779712</v>
      </c>
      <c r="HR172" s="276">
        <f t="shared" si="1215"/>
        <v>82.55385987973726</v>
      </c>
      <c r="HS172" s="276">
        <f t="shared" si="1216"/>
        <v>93.057893597806739</v>
      </c>
      <c r="HT172" s="276">
        <f t="shared" si="1217"/>
        <v>103.55885606445082</v>
      </c>
      <c r="HU172" s="276">
        <f t="shared" si="1218"/>
        <v>114.05674817766601</v>
      </c>
      <c r="HV172" s="276">
        <f t="shared" si="1219"/>
        <v>124.5515708351862</v>
      </c>
      <c r="HW172" s="276">
        <f t="shared" si="1220"/>
        <v>136.64815174968774</v>
      </c>
      <c r="HX172" s="276">
        <f t="shared" si="1221"/>
        <v>140.8882035538652</v>
      </c>
      <c r="HY172" s="276">
        <f t="shared" si="1222"/>
        <v>145.12558560038113</v>
      </c>
      <c r="HZ172" s="276">
        <f t="shared" si="1223"/>
        <v>149.36029957025414</v>
      </c>
      <c r="IA172" s="277">
        <f t="shared" si="1224"/>
        <v>153.59234714344436</v>
      </c>
      <c r="IB172" s="276">
        <f t="shared" si="1225"/>
        <v>0</v>
      </c>
      <c r="IC172" s="276">
        <f t="shared" si="1226"/>
        <v>4.5274740481366145</v>
      </c>
      <c r="ID172" s="276">
        <f t="shared" si="1227"/>
        <v>9.0533188857347362</v>
      </c>
      <c r="IE172" s="276">
        <f t="shared" si="1228"/>
        <v>13.57753509906542</v>
      </c>
      <c r="IF172" s="276">
        <f t="shared" si="1229"/>
        <v>18.10012327418875</v>
      </c>
      <c r="IG172" s="276">
        <f t="shared" si="1230"/>
        <v>26.915731709620218</v>
      </c>
      <c r="IH172" s="276">
        <f t="shared" si="1231"/>
        <v>35.31925134814373</v>
      </c>
      <c r="II172" s="276">
        <f t="shared" si="1232"/>
        <v>43.721447850692194</v>
      </c>
      <c r="IJ172" s="276">
        <f t="shared" si="1233"/>
        <v>52.122321425593654</v>
      </c>
      <c r="IK172" s="276">
        <f t="shared" si="1234"/>
        <v>60.521872281143359</v>
      </c>
      <c r="IL172" s="276">
        <f t="shared" si="1235"/>
        <v>77.157767636594741</v>
      </c>
      <c r="IM172" s="276">
        <f t="shared" si="1236"/>
        <v>86.983310155220835</v>
      </c>
      <c r="IN172" s="276">
        <f t="shared" si="1237"/>
        <v>96.807305640063475</v>
      </c>
      <c r="IO172" s="276">
        <f t="shared" si="1238"/>
        <v>106.62975433470346</v>
      </c>
      <c r="IP172" s="276">
        <f t="shared" si="1239"/>
        <v>116.45065648268324</v>
      </c>
      <c r="IQ172" s="276">
        <f t="shared" si="1240"/>
        <v>128.03458254123967</v>
      </c>
      <c r="IR172" s="276">
        <f t="shared" si="1241"/>
        <v>132.04733759013223</v>
      </c>
      <c r="IS172" s="276">
        <f t="shared" si="1242"/>
        <v>136.05891935836001</v>
      </c>
      <c r="IT172" s="276">
        <f t="shared" si="1243"/>
        <v>140.06932818897596</v>
      </c>
      <c r="IU172" s="277">
        <f t="shared" si="1244"/>
        <v>144.07856442493275</v>
      </c>
      <c r="IV172" s="74">
        <f t="shared" si="1068"/>
        <v>17.868944802628384</v>
      </c>
      <c r="IW172" s="275">
        <f t="shared" si="1069"/>
        <v>95.344755278410076</v>
      </c>
      <c r="IX172" s="275">
        <f t="shared" si="1070"/>
        <v>199.23008521774108</v>
      </c>
      <c r="IY172" s="275">
        <f t="shared" si="1071"/>
        <v>272.62787520448239</v>
      </c>
      <c r="IZ172" s="275">
        <f t="shared" si="1072"/>
        <v>104.14792843292651</v>
      </c>
      <c r="JA172" s="275">
        <f t="shared" si="1073"/>
        <v>146.26791512581548</v>
      </c>
      <c r="JB172" s="74">
        <f t="shared" si="1074"/>
        <v>17.871154974152621</v>
      </c>
      <c r="JC172" s="275">
        <f t="shared" si="1075"/>
        <v>95.36168491163474</v>
      </c>
      <c r="JD172" s="275">
        <f t="shared" si="1076"/>
        <v>199.32100666250523</v>
      </c>
      <c r="JE172" s="275">
        <f t="shared" si="1077"/>
        <v>273.01601486971134</v>
      </c>
      <c r="JF172" s="275">
        <f t="shared" si="1078"/>
        <v>104.18461551609754</v>
      </c>
      <c r="JG172" s="275">
        <f t="shared" si="1079"/>
        <v>146.39246535450098</v>
      </c>
      <c r="JH172" s="524">
        <f t="shared" si="1443"/>
        <v>741.66156091112066</v>
      </c>
      <c r="JI172" s="525">
        <f t="shared" si="1444"/>
        <v>1456.6826892099164</v>
      </c>
      <c r="JJ172" s="524">
        <f t="shared" si="1445"/>
        <v>693.27232743624018</v>
      </c>
      <c r="JK172" s="525">
        <f t="shared" si="1446"/>
        <v>1363.5321042616788</v>
      </c>
      <c r="JL172" s="524">
        <f t="shared" si="1447"/>
        <v>1434.9338883473608</v>
      </c>
      <c r="JM172" s="525">
        <f t="shared" si="1448"/>
        <v>2820.2147934715949</v>
      </c>
      <c r="JN172" s="7">
        <f t="shared" si="1245"/>
        <v>0.32046121093124147</v>
      </c>
      <c r="JO172" s="7">
        <f t="shared" si="1246"/>
        <v>0.96682201685406877</v>
      </c>
    </row>
    <row r="173" spans="1:275" s="3" customFormat="1" ht="13.5" customHeight="1" x14ac:dyDescent="0.2">
      <c r="A173" s="3" t="str">
        <f>'2021 estimates'!B173</f>
        <v>Seychelles</v>
      </c>
      <c r="B173" s="3" t="str">
        <f>VLOOKUP(A173,'2021 estimates'!$B$4:$C$218,2)</f>
        <v>AFR</v>
      </c>
      <c r="C173" s="371" t="str">
        <f>VLOOKUP(A173,'2021 estimates'!$B$4:$F$218,4,FALSE)</f>
        <v>Sub-Saharan Africa</v>
      </c>
      <c r="D173" s="695">
        <f>'2021 estimates'!Q173</f>
        <v>12.2616936731427</v>
      </c>
      <c r="E173" s="4">
        <f>'2021 estimates'!R173</f>
        <v>3.7380469777463801</v>
      </c>
      <c r="F173" s="47">
        <f>1000*'2021 estimates'!G173/5</f>
        <v>810.99999999999989</v>
      </c>
      <c r="G173" s="47">
        <f t="shared" si="1086"/>
        <v>810.99999999999989</v>
      </c>
      <c r="H173" s="47">
        <f>1000*'2021 estimates'!H173/5</f>
        <v>823.4</v>
      </c>
      <c r="I173" s="47">
        <f>1000*'2021 estimates'!I173/5</f>
        <v>777.4</v>
      </c>
      <c r="J173" s="47">
        <f>1000*'2021 estimates'!J173/5</f>
        <v>667.2</v>
      </c>
      <c r="K173" s="47">
        <f>1000*'2021 estimates'!K173/5</f>
        <v>766.4</v>
      </c>
      <c r="L173" s="73">
        <f t="shared" si="1087"/>
        <v>766.4</v>
      </c>
      <c r="M173" s="47">
        <f>1000*'2021 estimates'!L173/5</f>
        <v>778</v>
      </c>
      <c r="N173" s="47">
        <f>1000*'2021 estimates'!M173/5</f>
        <v>738.6</v>
      </c>
      <c r="O173" s="47">
        <f>1000*'2021 estimates'!N173/5</f>
        <v>640.6</v>
      </c>
      <c r="P173" s="22">
        <v>0</v>
      </c>
      <c r="Q173" s="124">
        <f>IF('2021 estimates'!AD173&lt;&gt;"",'2021 estimates'!AD173*5/4,IF('2021 estimates'!AL173&lt;&gt;"",'2021 estimates'!AL173*15/14,'2021 estimates'!AN173*15/14))/100000</f>
        <v>1.5E-5</v>
      </c>
      <c r="R173" s="124">
        <f>IF('2021 estimates'!AE173&lt;&gt;"",'2021 estimates'!AE173,IF('2021 estimates'!AL173&lt;&gt;"",'2021 estimates'!AL173*15/14,'2021 estimates'!AN173*15/14))/100000</f>
        <v>1.5E-5</v>
      </c>
      <c r="S173" s="124">
        <f>IF('2021 estimates'!AF173&lt;&gt;"",'2021 estimates'!AF173,IF('2021 estimates'!AL173&lt;&gt;"",'2021 estimates'!AL173*15/14,'2021 estimates'!AN173*15/14))/100000</f>
        <v>1.5E-5</v>
      </c>
      <c r="T173" s="124">
        <f>IF('2021 estimates'!AG173&lt;&gt;"",'2021 estimates'!AG173,'2021 estimates'!$AP173)/100000</f>
        <v>8.2759595083712625E-5</v>
      </c>
      <c r="U173" s="22">
        <v>0</v>
      </c>
      <c r="V173" s="124">
        <f>IF('2021 estimates'!AH173&lt;&gt;"",'2021 estimates'!AH173*5/4,IF('2021 estimates'!AM173&lt;&gt;"",'2021 estimates'!AM173*15/14,'2021 estimates'!AN173*15/14))/100000</f>
        <v>1.5E-5</v>
      </c>
      <c r="W173" s="124">
        <f>IF('2021 estimates'!AI173&lt;&gt;"",'2021 estimates'!AI173,IF('2021 estimates'!AM173&lt;&gt;"",'2021 estimates'!AM173*15/14,'2021 estimates'!AN173*15/14))/100000</f>
        <v>1.5E-5</v>
      </c>
      <c r="X173" s="124">
        <f>IF('2021 estimates'!AJ173&lt;&gt;"",'2021 estimates'!AJ173,IF('2021 estimates'!AM173&lt;&gt;"",'2021 estimates'!AM173*15/14,'2021 estimates'!AN173*15/14))/100000</f>
        <v>1.5E-5</v>
      </c>
      <c r="Y173" s="124">
        <f>IF('2021 estimates'!AK173&lt;&gt;"",'2021 estimates'!AK173,'2021 estimates'!$AQ173)/100000</f>
        <v>8.2759595083712625E-5</v>
      </c>
      <c r="Z173" s="81">
        <f>VLOOKUP($A173,'Mortality-WHO Global Health Obs'!$B$3:$Q$218,7,FALSE)</f>
        <v>1.336E-2</v>
      </c>
      <c r="AA173" s="82">
        <f>VLOOKUP($A173,'Mortality-WHO Global Health Obs'!$B$3:$Q$218,9,FALSE)</f>
        <v>6.2E-4</v>
      </c>
      <c r="AB173" s="82">
        <f>VLOOKUP($A173,'Mortality-WHO Global Health Obs'!$B$3:$Q$218,11,FALSE)</f>
        <v>5.1000000000000004E-4</v>
      </c>
      <c r="AC173" s="82">
        <f>VLOOKUP($A173,'Mortality-WHO Global Health Obs'!$B$3:$Q$218,13,FALSE)</f>
        <v>3.6999999999999999E-4</v>
      </c>
      <c r="AD173" s="82">
        <f>VLOOKUP($A173,'Mortality-WHO Global Health Obs'!$B$3:$Q$218,15,FALSE)</f>
        <v>4.8000000000000001E-4</v>
      </c>
      <c r="AE173" s="81">
        <f>VLOOKUP($A173,'Mortality-WHO Global Health Obs'!$B$3:$Q$218,8,FALSE)</f>
        <v>1.099E-2</v>
      </c>
      <c r="AF173" s="82">
        <f>VLOOKUP($A173,'Mortality-WHO Global Health Obs'!$B$3:$Q$218,10,FALSE)</f>
        <v>3.3E-4</v>
      </c>
      <c r="AG173" s="82">
        <f>VLOOKUP($A173,'Mortality-WHO Global Health Obs'!$B$3:$Q$218,12,FALSE)</f>
        <v>3.5E-4</v>
      </c>
      <c r="AH173" s="82">
        <f>VLOOKUP($A173,'Mortality-WHO Global Health Obs'!$B$3:$Q$218,14,FALSE)</f>
        <v>3.1E-4</v>
      </c>
      <c r="AI173" s="82">
        <f>VLOOKUP($A173,'Mortality-WHO Global Health Obs'!$B$3:$Q$218,16,FALSE)</f>
        <v>2.9999999999999997E-4</v>
      </c>
      <c r="AJ173" s="81">
        <f t="shared" si="1450"/>
        <v>4.9940307622691638E-2</v>
      </c>
      <c r="AK173" s="82">
        <f t="shared" si="1450"/>
        <v>2.3175891262027558E-3</v>
      </c>
      <c r="AL173" s="82">
        <f t="shared" si="1450"/>
        <v>1.906403958650654E-3</v>
      </c>
      <c r="AM173" s="82">
        <f t="shared" si="1450"/>
        <v>1.3830773817661607E-3</v>
      </c>
      <c r="AN173" s="82">
        <f t="shared" si="1450"/>
        <v>1.7942625493182626E-3</v>
      </c>
      <c r="AO173" s="81">
        <f t="shared" si="1449"/>
        <v>4.1081136285432716E-2</v>
      </c>
      <c r="AP173" s="82">
        <f t="shared" si="1449"/>
        <v>1.2335555026563054E-3</v>
      </c>
      <c r="AQ173" s="82">
        <f t="shared" si="1449"/>
        <v>1.308316442211233E-3</v>
      </c>
      <c r="AR173" s="82">
        <f t="shared" si="1449"/>
        <v>1.1587945631013779E-3</v>
      </c>
      <c r="AS173" s="82">
        <f t="shared" si="1449"/>
        <v>1.121414093323914E-3</v>
      </c>
      <c r="AT173" s="272">
        <f t="shared" si="1065"/>
        <v>0</v>
      </c>
      <c r="AU173" s="266">
        <f t="shared" si="1057"/>
        <v>1.2164999999999999E-2</v>
      </c>
      <c r="AV173" s="266">
        <f t="shared" si="1058"/>
        <v>1.2350999999999999E-2</v>
      </c>
      <c r="AW173" s="266">
        <f t="shared" si="1059"/>
        <v>1.1660999999999999E-2</v>
      </c>
      <c r="AX173" s="266">
        <f t="shared" si="1060"/>
        <v>5.521720183985307E-2</v>
      </c>
      <c r="AY173" s="272">
        <f t="shared" si="1066"/>
        <v>0</v>
      </c>
      <c r="AZ173" s="266">
        <f t="shared" si="1061"/>
        <v>1.1495999999999999E-2</v>
      </c>
      <c r="BA173" s="266">
        <f t="shared" si="1062"/>
        <v>1.167E-2</v>
      </c>
      <c r="BB173" s="266">
        <f t="shared" si="1063"/>
        <v>1.1079E-2</v>
      </c>
      <c r="BC173" s="266">
        <f t="shared" si="1064"/>
        <v>5.301579661062631E-2</v>
      </c>
      <c r="BD173" s="74">
        <f t="shared" si="1067"/>
        <v>0</v>
      </c>
      <c r="BE173" s="515">
        <f t="shared" si="1088"/>
        <v>0</v>
      </c>
      <c r="BF173" s="515">
        <f t="shared" si="1089"/>
        <v>1.2150919586748608E-2</v>
      </c>
      <c r="BG173" s="515">
        <f t="shared" si="1090"/>
        <v>2.4273710941821777E-2</v>
      </c>
      <c r="BH173" s="515">
        <f t="shared" si="1091"/>
        <v>3.6368439179420252E-2</v>
      </c>
      <c r="BI173" s="515">
        <f t="shared" si="1092"/>
        <v>4.9175731653716054E-2</v>
      </c>
      <c r="BJ173" s="515">
        <f t="shared" si="1093"/>
        <v>6.1421310366283448E-2</v>
      </c>
      <c r="BK173" s="515">
        <f t="shared" si="1094"/>
        <v>7.3643566297502225E-2</v>
      </c>
      <c r="BL173" s="515">
        <f t="shared" si="1095"/>
        <v>8.5842543867660118E-2</v>
      </c>
      <c r="BM173" s="515">
        <f t="shared" si="1096"/>
        <v>9.801828741244252E-2</v>
      </c>
      <c r="BN173" s="515">
        <f t="shared" si="1097"/>
        <v>0.10401604558627271</v>
      </c>
      <c r="BO173" s="515">
        <f t="shared" si="1098"/>
        <v>0.11552522432808295</v>
      </c>
      <c r="BP173" s="515">
        <f t="shared" si="1099"/>
        <v>0.12701849598799098</v>
      </c>
      <c r="BQ173" s="515">
        <f t="shared" si="1100"/>
        <v>0.13849588255151471</v>
      </c>
      <c r="BR173" s="515">
        <f t="shared" si="1101"/>
        <v>0.14995740597378529</v>
      </c>
      <c r="BS173" s="515">
        <f t="shared" si="1102"/>
        <v>0.13852346338232824</v>
      </c>
      <c r="BT173" s="515">
        <f t="shared" si="1103"/>
        <v>0.19344284794205785</v>
      </c>
      <c r="BU173" s="515">
        <f t="shared" si="1104"/>
        <v>0.24826378105712307</v>
      </c>
      <c r="BV173" s="515">
        <f t="shared" si="1105"/>
        <v>0.30298643921688251</v>
      </c>
      <c r="BW173" s="516">
        <f t="shared" si="1106"/>
        <v>0.35761099859431045</v>
      </c>
      <c r="BX173" s="515">
        <v>0</v>
      </c>
      <c r="BY173" s="515">
        <f t="shared" si="1107"/>
        <v>0</v>
      </c>
      <c r="BZ173" s="515">
        <f t="shared" si="1108"/>
        <v>1.1488913894421549E-2</v>
      </c>
      <c r="CA173" s="515">
        <f t="shared" si="1109"/>
        <v>2.2963664313401619E-2</v>
      </c>
      <c r="CB173" s="515">
        <f t="shared" si="1110"/>
        <v>3.4424268717601722E-2</v>
      </c>
      <c r="CC173" s="515">
        <f t="shared" si="1111"/>
        <v>4.6565030345656164E-2</v>
      </c>
      <c r="CD173" s="515">
        <f t="shared" si="1112"/>
        <v>5.8166519351185317E-2</v>
      </c>
      <c r="CE173" s="515">
        <f t="shared" si="1113"/>
        <v>6.975283986265314E-2</v>
      </c>
      <c r="CF173" s="515">
        <f t="shared" si="1114"/>
        <v>8.1324011712273589E-2</v>
      </c>
      <c r="CG173" s="515">
        <f t="shared" si="1115"/>
        <v>9.2880054706330761E-2</v>
      </c>
      <c r="CH173" s="515">
        <f t="shared" si="1116"/>
        <v>9.9132830589437268E-2</v>
      </c>
      <c r="CI173" s="515">
        <f t="shared" si="1117"/>
        <v>0.11009060711196135</v>
      </c>
      <c r="CJ173" s="515">
        <f t="shared" si="1118"/>
        <v>0.12103569317686416</v>
      </c>
      <c r="CK173" s="515">
        <f t="shared" si="1119"/>
        <v>0.13196810348126189</v>
      </c>
      <c r="CL173" s="515">
        <f t="shared" si="1120"/>
        <v>0.14288785270524965</v>
      </c>
      <c r="CM173" s="515">
        <f t="shared" si="1121"/>
        <v>0.13338890942450135</v>
      </c>
      <c r="CN173" s="515">
        <f t="shared" si="1122"/>
        <v>0.18622549600456967</v>
      </c>
      <c r="CO173" s="515">
        <f t="shared" si="1123"/>
        <v>0.23900286410223029</v>
      </c>
      <c r="CP173" s="515">
        <f t="shared" si="1124"/>
        <v>0.29172108008870223</v>
      </c>
      <c r="CQ173" s="516">
        <f t="shared" si="1125"/>
        <v>0.34438021026081655</v>
      </c>
      <c r="CR173" s="515">
        <f t="shared" si="1126"/>
        <v>0</v>
      </c>
      <c r="CS173" s="515">
        <f t="shared" si="1127"/>
        <v>6.0824999999999994E-3</v>
      </c>
      <c r="CT173" s="515">
        <f t="shared" si="1128"/>
        <v>1.8233419586748609E-2</v>
      </c>
      <c r="CU173" s="515">
        <f t="shared" si="1129"/>
        <v>3.0356210941821775E-2</v>
      </c>
      <c r="CV173" s="515">
        <f t="shared" si="1130"/>
        <v>4.245093917942025E-2</v>
      </c>
      <c r="CW173" s="515">
        <f t="shared" si="1131"/>
        <v>5.5351231653716054E-2</v>
      </c>
      <c r="CX173" s="515">
        <f t="shared" si="1132"/>
        <v>6.7596810366283441E-2</v>
      </c>
      <c r="CY173" s="515">
        <f t="shared" si="1133"/>
        <v>7.9819066297502225E-2</v>
      </c>
      <c r="CZ173" s="515">
        <f t="shared" si="1134"/>
        <v>9.2018043867660118E-2</v>
      </c>
      <c r="DA173" s="515">
        <f t="shared" si="1135"/>
        <v>0.10419378741244252</v>
      </c>
      <c r="DB173" s="515">
        <f t="shared" si="1136"/>
        <v>0.10984654558627271</v>
      </c>
      <c r="DC173" s="515">
        <f t="shared" si="1137"/>
        <v>0.12135572432808295</v>
      </c>
      <c r="DD173" s="515">
        <f t="shared" si="1138"/>
        <v>0.13284899598799096</v>
      </c>
      <c r="DE173" s="515">
        <f t="shared" si="1139"/>
        <v>0.1443263825515147</v>
      </c>
      <c r="DF173" s="515">
        <f t="shared" si="1140"/>
        <v>0.15578790597378528</v>
      </c>
      <c r="DG173" s="515">
        <f t="shared" si="1141"/>
        <v>0.16613206430225477</v>
      </c>
      <c r="DH173" s="515">
        <f t="shared" si="1142"/>
        <v>0.22105144886198438</v>
      </c>
      <c r="DI173" s="515">
        <f t="shared" si="1143"/>
        <v>0.27587238197704961</v>
      </c>
      <c r="DJ173" s="515">
        <f t="shared" si="1144"/>
        <v>0.33059504013680907</v>
      </c>
      <c r="DK173" s="516">
        <f t="shared" si="1145"/>
        <v>0.38521959951423701</v>
      </c>
      <c r="DL173" s="515">
        <f t="shared" si="1146"/>
        <v>0</v>
      </c>
      <c r="DM173" s="515">
        <f t="shared" si="1147"/>
        <v>5.7479999999999996E-3</v>
      </c>
      <c r="DN173" s="515">
        <f t="shared" si="1148"/>
        <v>1.723691389442155E-2</v>
      </c>
      <c r="DO173" s="515">
        <f t="shared" si="1149"/>
        <v>2.8711664313401618E-2</v>
      </c>
      <c r="DP173" s="515">
        <f t="shared" si="1150"/>
        <v>4.0172268717601725E-2</v>
      </c>
      <c r="DQ173" s="515">
        <f t="shared" si="1151"/>
        <v>5.2400030345656164E-2</v>
      </c>
      <c r="DR173" s="515">
        <f t="shared" si="1152"/>
        <v>6.400151935118531E-2</v>
      </c>
      <c r="DS173" s="515">
        <f t="shared" si="1153"/>
        <v>7.5587839862653133E-2</v>
      </c>
      <c r="DT173" s="515">
        <f t="shared" si="1154"/>
        <v>8.7159011712273582E-2</v>
      </c>
      <c r="DU173" s="515">
        <f t="shared" si="1155"/>
        <v>9.8715054706330768E-2</v>
      </c>
      <c r="DV173" s="515">
        <f t="shared" si="1156"/>
        <v>0.10467233058943727</v>
      </c>
      <c r="DW173" s="515">
        <f t="shared" si="1157"/>
        <v>0.11563010711196135</v>
      </c>
      <c r="DX173" s="515">
        <f t="shared" si="1158"/>
        <v>0.12657519317686416</v>
      </c>
      <c r="DY173" s="515">
        <f t="shared" si="1159"/>
        <v>0.1375076034812619</v>
      </c>
      <c r="DZ173" s="515">
        <f t="shared" si="1160"/>
        <v>0.14842735270524965</v>
      </c>
      <c r="EA173" s="515">
        <f t="shared" si="1161"/>
        <v>0.15989680772981452</v>
      </c>
      <c r="EB173" s="515">
        <f t="shared" si="1162"/>
        <v>0.21273339430988283</v>
      </c>
      <c r="EC173" s="515">
        <f t="shared" si="1163"/>
        <v>0.26551076240754345</v>
      </c>
      <c r="ED173" s="515">
        <f t="shared" si="1164"/>
        <v>0.31822897839401537</v>
      </c>
      <c r="EE173" s="516">
        <f t="shared" si="1165"/>
        <v>0.37088810856612969</v>
      </c>
      <c r="EF173" s="276">
        <f t="shared" si="1166"/>
        <v>0</v>
      </c>
      <c r="EG173" s="276">
        <f t="shared" si="1167"/>
        <v>1.4080413251391256E-5</v>
      </c>
      <c r="EH173" s="276">
        <f t="shared" si="1168"/>
        <v>4.2208644926828121E-5</v>
      </c>
      <c r="EI173" s="276">
        <f t="shared" si="1169"/>
        <v>7.0271762401521681E-5</v>
      </c>
      <c r="EJ173" s="276">
        <f t="shared" si="1170"/>
        <v>9.8269916408699255E-5</v>
      </c>
      <c r="EK173" s="276">
        <f t="shared" si="1171"/>
        <v>1.0542128743260597E-4</v>
      </c>
      <c r="EL173" s="276">
        <f t="shared" si="1172"/>
        <v>1.2874406878122117E-4</v>
      </c>
      <c r="EM173" s="276">
        <f t="shared" si="1173"/>
        <v>1.5202242984210617E-4</v>
      </c>
      <c r="EN173" s="276">
        <f t="shared" si="1174"/>
        <v>1.7525645521760454E-4</v>
      </c>
      <c r="EO173" s="276">
        <f t="shared" si="1175"/>
        <v>1.9844622934892737E-4</v>
      </c>
      <c r="EP173" s="276">
        <f t="shared" si="1176"/>
        <v>1.5182125818976702E-4</v>
      </c>
      <c r="EQ173" s="276">
        <f t="shared" si="1177"/>
        <v>1.6772834009194849E-4</v>
      </c>
      <c r="ER173" s="276">
        <f t="shared" si="1178"/>
        <v>1.8361343647628202E-4</v>
      </c>
      <c r="ES173" s="276">
        <f t="shared" si="1179"/>
        <v>1.9947657772942176E-4</v>
      </c>
      <c r="ET173" s="276">
        <f t="shared" si="1180"/>
        <v>2.153177941960237E-4</v>
      </c>
      <c r="EU173" s="276">
        <f t="shared" si="1181"/>
        <v>2.9781728012347056E-4</v>
      </c>
      <c r="EV173" s="276">
        <f t="shared" si="1182"/>
        <v>3.9626872478785622E-4</v>
      </c>
      <c r="EW173" s="276">
        <f t="shared" si="1183"/>
        <v>4.9454368009362634E-4</v>
      </c>
      <c r="EX173" s="276">
        <f t="shared" si="1184"/>
        <v>5.9264246242510439E-4</v>
      </c>
      <c r="EY173" s="277">
        <f t="shared" si="1185"/>
        <v>6.90565387599446E-4</v>
      </c>
      <c r="EZ173" s="276">
        <f t="shared" si="1186"/>
        <v>0</v>
      </c>
      <c r="FA173" s="276">
        <f t="shared" si="1187"/>
        <v>7.0861055784510267E-6</v>
      </c>
      <c r="FB173" s="276">
        <f t="shared" si="1188"/>
        <v>2.1249581019927031E-5</v>
      </c>
      <c r="FC173" s="276">
        <f t="shared" si="1189"/>
        <v>3.5395595799897092E-5</v>
      </c>
      <c r="FD173" s="276">
        <f t="shared" si="1190"/>
        <v>4.9524171443777187E-5</v>
      </c>
      <c r="FE173" s="276">
        <f t="shared" si="1191"/>
        <v>6.8510994470845604E-5</v>
      </c>
      <c r="FF173" s="276">
        <f t="shared" si="1192"/>
        <v>8.3679488532171513E-5</v>
      </c>
      <c r="FG173" s="276">
        <f t="shared" si="1193"/>
        <v>9.8828150379548111E-5</v>
      </c>
      <c r="FH173" s="276">
        <f t="shared" si="1194"/>
        <v>1.1395700594282104E-4</v>
      </c>
      <c r="FI173" s="276">
        <f t="shared" si="1195"/>
        <v>1.2906608111793374E-4</v>
      </c>
      <c r="FJ173" s="276">
        <f t="shared" si="1196"/>
        <v>1.2122347747592603E-4</v>
      </c>
      <c r="FK173" s="276">
        <f t="shared" si="1197"/>
        <v>1.3391393509719232E-4</v>
      </c>
      <c r="FL173" s="276">
        <f t="shared" si="1198"/>
        <v>1.4658969560227758E-4</v>
      </c>
      <c r="FM173" s="276">
        <f t="shared" si="1199"/>
        <v>1.5925077601225629E-4</v>
      </c>
      <c r="FN173" s="276">
        <f t="shared" si="1200"/>
        <v>1.7189719332849041E-4</v>
      </c>
      <c r="FO173" s="276">
        <f t="shared" si="1201"/>
        <v>1.7921003055799045E-4</v>
      </c>
      <c r="FP173" s="276">
        <f t="shared" si="1202"/>
        <v>2.3842851296568133E-4</v>
      </c>
      <c r="FQ173" s="276">
        <f t="shared" si="1203"/>
        <v>2.9758062415438067E-4</v>
      </c>
      <c r="FR173" s="276">
        <f t="shared" si="1204"/>
        <v>3.5666643851199126E-4</v>
      </c>
      <c r="FS173" s="277">
        <f t="shared" si="1205"/>
        <v>4.1568603034304293E-4</v>
      </c>
      <c r="FT173" s="74">
        <f>SUM($EF173:EF173)</f>
        <v>0</v>
      </c>
      <c r="FU173" s="276">
        <f>SUM($EF173:EG173)</f>
        <v>1.4080413251391256E-5</v>
      </c>
      <c r="FV173" s="276">
        <f>SUM($EF173:EH173)</f>
        <v>5.6289058178219379E-5</v>
      </c>
      <c r="FW173" s="276">
        <f>SUM($EF173:EI173)</f>
        <v>1.2656082057974105E-4</v>
      </c>
      <c r="FX173" s="276">
        <f>SUM($EF173:EJ173)</f>
        <v>2.248307369884403E-4</v>
      </c>
      <c r="FY173" s="276">
        <f>SUM($EF173:EK173)</f>
        <v>3.302520244210463E-4</v>
      </c>
      <c r="FZ173" s="276">
        <f>SUM($EF173:EL173)</f>
        <v>4.5899609320226744E-4</v>
      </c>
      <c r="GA173" s="276">
        <f>SUM($EF173:EM173)</f>
        <v>6.1101852304437361E-4</v>
      </c>
      <c r="GB173" s="276">
        <f>SUM($EF173:EN173)</f>
        <v>7.8627497826197815E-4</v>
      </c>
      <c r="GC173" s="276">
        <f>SUM($EF173:EO173)</f>
        <v>9.847212076109055E-4</v>
      </c>
      <c r="GD173" s="276">
        <f>SUM($EF173:EP173)</f>
        <v>1.1365424658006725E-3</v>
      </c>
      <c r="GE173" s="276">
        <f>SUM($EF173:EQ173)</f>
        <v>1.304270805892621E-3</v>
      </c>
      <c r="GF173" s="276">
        <f>SUM($EF173:ER173)</f>
        <v>1.487884242368903E-3</v>
      </c>
      <c r="GG173" s="276">
        <f>SUM($EF173:ES173)</f>
        <v>1.6873608200983247E-3</v>
      </c>
      <c r="GH173" s="276">
        <f>SUM($EF173:ET173)</f>
        <v>1.9026786142943483E-3</v>
      </c>
      <c r="GI173" s="276">
        <f>SUM($EF173:EU173)</f>
        <v>2.2004958944178187E-3</v>
      </c>
      <c r="GJ173" s="276">
        <f>SUM($EF173:EV173)</f>
        <v>2.5967646192056751E-3</v>
      </c>
      <c r="GK173" s="276">
        <f>SUM($EF173:EW173)</f>
        <v>3.0913082992993016E-3</v>
      </c>
      <c r="GL173" s="276">
        <f>SUM($EF173:EX173)</f>
        <v>3.6839507617244058E-3</v>
      </c>
      <c r="GM173" s="276">
        <f>SUM($EF173:EY173)</f>
        <v>4.3745161493238521E-3</v>
      </c>
      <c r="GN173" s="74">
        <f>SUM($EZ173:EZ173)</f>
        <v>0</v>
      </c>
      <c r="GO173" s="276">
        <f>SUM($EZ173:FA173)</f>
        <v>7.0861055784510267E-6</v>
      </c>
      <c r="GP173" s="276">
        <f>SUM($EZ173:FB173)</f>
        <v>2.8335686598378059E-5</v>
      </c>
      <c r="GQ173" s="276">
        <f>SUM($EZ173:FC173)</f>
        <v>6.3731282398275151E-5</v>
      </c>
      <c r="GR173" s="276">
        <f>SUM($EZ173:FD173)</f>
        <v>1.1325545384205233E-4</v>
      </c>
      <c r="GS173" s="276">
        <f>SUM($EZ173:FE173)</f>
        <v>1.8176644831289793E-4</v>
      </c>
      <c r="GT173" s="276">
        <f>SUM($EZ173:FF173)</f>
        <v>2.6544593684506946E-4</v>
      </c>
      <c r="GU173" s="276">
        <f>SUM($EZ173:FG173)</f>
        <v>3.6427408722461755E-4</v>
      </c>
      <c r="GV173" s="276">
        <f>SUM($EZ173:FH173)</f>
        <v>4.7823109316743858E-4</v>
      </c>
      <c r="GW173" s="276">
        <f>SUM($EZ173:FI173)</f>
        <v>6.0729717428537229E-4</v>
      </c>
      <c r="GX173" s="276">
        <f>SUM($EZ173:FJ173)</f>
        <v>7.2852065176129833E-4</v>
      </c>
      <c r="GY173" s="276">
        <f>SUM($EZ173:FK173)</f>
        <v>8.6243458685849065E-4</v>
      </c>
      <c r="GZ173" s="276">
        <f>SUM($EZ173:FL173)</f>
        <v>1.0090242824607682E-3</v>
      </c>
      <c r="HA173" s="276">
        <f>SUM($EZ173:FM173)</f>
        <v>1.1682750584730245E-3</v>
      </c>
      <c r="HB173" s="276">
        <f>SUM($EZ173:FN173)</f>
        <v>1.3401722518015149E-3</v>
      </c>
      <c r="HC173" s="276">
        <f>SUM($EZ173:FO173)</f>
        <v>1.5193822823595052E-3</v>
      </c>
      <c r="HD173" s="276">
        <f>SUM($EZ173:FP173)</f>
        <v>1.7578107953251866E-3</v>
      </c>
      <c r="HE173" s="276">
        <f>SUM($EZ173:FQ173)</f>
        <v>2.0553914194795671E-3</v>
      </c>
      <c r="HF173" s="276">
        <f>SUM($EZ173:FR173)</f>
        <v>2.4120578579915584E-3</v>
      </c>
      <c r="HG173" s="277">
        <f>SUM($EZ173:FS173)</f>
        <v>2.8277438883346014E-3</v>
      </c>
      <c r="HH173" s="74">
        <f t="shared" si="1247"/>
        <v>0</v>
      </c>
      <c r="HI173" s="276">
        <f t="shared" si="1206"/>
        <v>1.2150919586748608E-2</v>
      </c>
      <c r="HJ173" s="276">
        <f t="shared" si="1207"/>
        <v>2.4273710941821777E-2</v>
      </c>
      <c r="HK173" s="276">
        <f t="shared" si="1208"/>
        <v>3.6368439179420252E-2</v>
      </c>
      <c r="HL173" s="276">
        <f t="shared" si="1209"/>
        <v>4.8435169263011557E-2</v>
      </c>
      <c r="HM173" s="276">
        <f t="shared" si="1210"/>
        <v>6.1421310366283448E-2</v>
      </c>
      <c r="HN173" s="276">
        <f t="shared" si="1211"/>
        <v>7.3643566297502225E-2</v>
      </c>
      <c r="HO173" s="276">
        <f t="shared" si="1212"/>
        <v>8.5842543867660118E-2</v>
      </c>
      <c r="HP173" s="276">
        <f t="shared" si="1213"/>
        <v>9.801828741244252E-2</v>
      </c>
      <c r="HQ173" s="276">
        <f t="shared" si="1214"/>
        <v>0.11017084118309359</v>
      </c>
      <c r="HR173" s="276">
        <f t="shared" si="1215"/>
        <v>0.11552522432808295</v>
      </c>
      <c r="HS173" s="276">
        <f t="shared" si="1216"/>
        <v>0.12701849598799098</v>
      </c>
      <c r="HT173" s="276">
        <f t="shared" si="1217"/>
        <v>0.13849588255151471</v>
      </c>
      <c r="HU173" s="276">
        <f t="shared" si="1218"/>
        <v>0.14995740597378529</v>
      </c>
      <c r="HV173" s="276">
        <f t="shared" si="1219"/>
        <v>0.16140308817958926</v>
      </c>
      <c r="HW173" s="276">
        <f t="shared" si="1220"/>
        <v>0.19344284794205785</v>
      </c>
      <c r="HX173" s="276">
        <f t="shared" si="1221"/>
        <v>0.24826378105712307</v>
      </c>
      <c r="HY173" s="276">
        <f t="shared" si="1222"/>
        <v>0.30298643921688251</v>
      </c>
      <c r="HZ173" s="276">
        <f t="shared" si="1223"/>
        <v>0.35761099859431045</v>
      </c>
      <c r="IA173" s="277">
        <f t="shared" si="1224"/>
        <v>0.41213763504656409</v>
      </c>
      <c r="IB173" s="276">
        <f t="shared" si="1225"/>
        <v>0</v>
      </c>
      <c r="IC173" s="276">
        <f t="shared" si="1226"/>
        <v>1.1488913894421549E-2</v>
      </c>
      <c r="ID173" s="276">
        <f t="shared" si="1227"/>
        <v>2.2963664313401619E-2</v>
      </c>
      <c r="IE173" s="276">
        <f t="shared" si="1228"/>
        <v>3.4424268717601722E-2</v>
      </c>
      <c r="IF173" s="276">
        <f t="shared" si="1229"/>
        <v>4.5870744546157943E-2</v>
      </c>
      <c r="IG173" s="276">
        <f t="shared" si="1230"/>
        <v>5.8166519351185317E-2</v>
      </c>
      <c r="IH173" s="276">
        <f t="shared" si="1231"/>
        <v>6.975283986265314E-2</v>
      </c>
      <c r="II173" s="276">
        <f t="shared" si="1232"/>
        <v>8.1324011712273589E-2</v>
      </c>
      <c r="IJ173" s="276">
        <f t="shared" si="1233"/>
        <v>9.2880054706330761E-2</v>
      </c>
      <c r="IK173" s="276">
        <f t="shared" si="1234"/>
        <v>0.10442098862521283</v>
      </c>
      <c r="IL173" s="276">
        <f t="shared" si="1235"/>
        <v>0.11009060711196135</v>
      </c>
      <c r="IM173" s="276">
        <f t="shared" si="1236"/>
        <v>0.12103569317686416</v>
      </c>
      <c r="IN173" s="276">
        <f t="shared" si="1237"/>
        <v>0.13196810348126189</v>
      </c>
      <c r="IO173" s="276">
        <f t="shared" si="1238"/>
        <v>0.14288785270524965</v>
      </c>
      <c r="IP173" s="276">
        <f t="shared" si="1239"/>
        <v>0.15379495551192116</v>
      </c>
      <c r="IQ173" s="276">
        <f t="shared" si="1240"/>
        <v>0.18622549600456967</v>
      </c>
      <c r="IR173" s="276">
        <f t="shared" si="1241"/>
        <v>0.23900286410223029</v>
      </c>
      <c r="IS173" s="276">
        <f t="shared" si="1242"/>
        <v>0.29172108008870223</v>
      </c>
      <c r="IT173" s="276">
        <f t="shared" si="1243"/>
        <v>0.34438021026081655</v>
      </c>
      <c r="IU173" s="277">
        <f t="shared" si="1244"/>
        <v>0.39698032084109985</v>
      </c>
      <c r="IV173" s="74">
        <f t="shared" si="1068"/>
        <v>2.3923712537483706</v>
      </c>
      <c r="IW173" s="275">
        <f t="shared" si="1069"/>
        <v>9.6817827146537088</v>
      </c>
      <c r="IX173" s="275">
        <f t="shared" si="1070"/>
        <v>17.075034106619629</v>
      </c>
      <c r="IY173" s="275">
        <f t="shared" si="1071"/>
        <v>41.296001679401073</v>
      </c>
      <c r="IZ173" s="275">
        <f t="shared" si="1072"/>
        <v>9.7163960250072368</v>
      </c>
      <c r="JA173" s="275">
        <f t="shared" si="1073"/>
        <v>17.611297438605696</v>
      </c>
      <c r="JB173" s="74">
        <f t="shared" si="1074"/>
        <v>2.3959347390006229</v>
      </c>
      <c r="JC173" s="275">
        <f t="shared" si="1075"/>
        <v>9.7073633706395182</v>
      </c>
      <c r="JD173" s="275">
        <f t="shared" si="1076"/>
        <v>17.125538844462938</v>
      </c>
      <c r="JE173" s="275">
        <f t="shared" si="1077"/>
        <v>41.414744476713068</v>
      </c>
      <c r="JF173" s="275">
        <f t="shared" si="1078"/>
        <v>9.7429456513676929</v>
      </c>
      <c r="JG173" s="275">
        <f t="shared" si="1079"/>
        <v>17.660895357704035</v>
      </c>
      <c r="JH173" s="524">
        <f t="shared" si="1443"/>
        <v>1.1593162244260946</v>
      </c>
      <c r="JI173" s="525">
        <f t="shared" si="1444"/>
        <v>2.5369508404509147</v>
      </c>
      <c r="JJ173" s="524">
        <f t="shared" si="1445"/>
        <v>1.1018748038423976</v>
      </c>
      <c r="JK173" s="525">
        <f t="shared" si="1446"/>
        <v>2.4283890694315167</v>
      </c>
      <c r="JL173" s="524">
        <f t="shared" si="1447"/>
        <v>2.2611910282684922</v>
      </c>
      <c r="JM173" s="525">
        <f t="shared" si="1448"/>
        <v>4.9653399098824309</v>
      </c>
      <c r="JN173" s="7">
        <f t="shared" si="1245"/>
        <v>3.2428508660958632E-3</v>
      </c>
      <c r="JO173" s="7">
        <f t="shared" si="1246"/>
        <v>7.202260037658453E-3</v>
      </c>
    </row>
    <row r="174" spans="1:275" s="3" customFormat="1" ht="13.5" customHeight="1" x14ac:dyDescent="0.2">
      <c r="A174" s="3" t="str">
        <f>'2021 estimates'!B174</f>
        <v>Sierra Leone</v>
      </c>
      <c r="B174" s="3" t="str">
        <f>VLOOKUP(A174,'2021 estimates'!$B$4:$C$218,2)</f>
        <v>AFR</v>
      </c>
      <c r="C174" s="371" t="str">
        <f>VLOOKUP(A174,'2021 estimates'!$B$4:$F$218,4,FALSE)</f>
        <v>Sub-Saharan Africa</v>
      </c>
      <c r="D174" s="695">
        <f>'2021 estimates'!Q174</f>
        <v>80.921036391288396</v>
      </c>
      <c r="E174" s="4">
        <f>'2021 estimates'!R174</f>
        <v>360.29288403385954</v>
      </c>
      <c r="F174" s="47">
        <f>1000*'2021 estimates'!G174/5</f>
        <v>117623.6</v>
      </c>
      <c r="G174" s="47">
        <f t="shared" si="1086"/>
        <v>117623.6</v>
      </c>
      <c r="H174" s="47">
        <f>1000*'2021 estimates'!H174/5</f>
        <v>108043.4</v>
      </c>
      <c r="I174" s="47">
        <f>1000*'2021 estimates'!I174/5</f>
        <v>100814.2</v>
      </c>
      <c r="J174" s="47">
        <f>1000*'2021 estimates'!J174/5</f>
        <v>89816.6</v>
      </c>
      <c r="K174" s="47">
        <f>1000*'2021 estimates'!K174/5</f>
        <v>116922.2</v>
      </c>
      <c r="L174" s="73">
        <f t="shared" si="1087"/>
        <v>116922.2</v>
      </c>
      <c r="M174" s="47">
        <f>1000*'2021 estimates'!L174/5</f>
        <v>107578.4</v>
      </c>
      <c r="N174" s="47">
        <f>1000*'2021 estimates'!M174/5</f>
        <v>100414.39999999999</v>
      </c>
      <c r="O174" s="47">
        <f>1000*'2021 estimates'!N174/5</f>
        <v>89163</v>
      </c>
      <c r="P174" s="22">
        <v>0</v>
      </c>
      <c r="Q174" s="124">
        <f>IF('2021 estimates'!AD174&lt;&gt;"",'2021 estimates'!AD174*5/4,IF('2021 estimates'!AL174&lt;&gt;"",'2021 estimates'!AL174*15/14,'2021 estimates'!AN174*15/14))/100000</f>
        <v>4.0714285714285717E-6</v>
      </c>
      <c r="R174" s="124">
        <f>IF('2021 estimates'!AE174&lt;&gt;"",'2021 estimates'!AE174,IF('2021 estimates'!AL174&lt;&gt;"",'2021 estimates'!AL174*15/14,'2021 estimates'!AN174*15/14))/100000</f>
        <v>4.0714285714285717E-6</v>
      </c>
      <c r="S174" s="124">
        <f>IF('2021 estimates'!AF174&lt;&gt;"",'2021 estimates'!AF174,IF('2021 estimates'!AL174&lt;&gt;"",'2021 estimates'!AL174*15/14,'2021 estimates'!AN174*15/14))/100000</f>
        <v>4.0714285714285717E-6</v>
      </c>
      <c r="T174" s="124">
        <f>IF('2021 estimates'!AG174&lt;&gt;"",'2021 estimates'!AG174,'2021 estimates'!$AP174)/100000</f>
        <v>2.2463318665579138E-5</v>
      </c>
      <c r="U174" s="22">
        <v>0</v>
      </c>
      <c r="V174" s="124">
        <f>IF('2021 estimates'!AH174&lt;&gt;"",'2021 estimates'!AH174*5/4,IF('2021 estimates'!AM174&lt;&gt;"",'2021 estimates'!AM174*15/14,'2021 estimates'!AN174*15/14))/100000</f>
        <v>4.0714285714285717E-6</v>
      </c>
      <c r="W174" s="124">
        <f>IF('2021 estimates'!AI174&lt;&gt;"",'2021 estimates'!AI174,IF('2021 estimates'!AM174&lt;&gt;"",'2021 estimates'!AM174*15/14,'2021 estimates'!AN174*15/14))/100000</f>
        <v>4.0714285714285717E-6</v>
      </c>
      <c r="X174" s="124">
        <f>IF('2021 estimates'!AJ174&lt;&gt;"",'2021 estimates'!AJ174,IF('2021 estimates'!AM174&lt;&gt;"",'2021 estimates'!AM174*15/14,'2021 estimates'!AN174*15/14))/100000</f>
        <v>4.0714285714285717E-6</v>
      </c>
      <c r="Y174" s="124">
        <f>IF('2021 estimates'!AK174&lt;&gt;"",'2021 estimates'!AK174,'2021 estimates'!$AQ174)/100000</f>
        <v>2.2463318665579138E-5</v>
      </c>
      <c r="Z174" s="81">
        <f>VLOOKUP($A174,'Mortality-WHO Global Health Obs'!$B$3:$Q$218,7,FALSE)</f>
        <v>9.7540000000000002E-2</v>
      </c>
      <c r="AA174" s="82">
        <f>VLOOKUP($A174,'Mortality-WHO Global Health Obs'!$B$3:$Q$218,9,FALSE)</f>
        <v>8.6700000000000006E-3</v>
      </c>
      <c r="AB174" s="82">
        <f>VLOOKUP($A174,'Mortality-WHO Global Health Obs'!$B$3:$Q$218,11,FALSE)</f>
        <v>3.2200000000000002E-3</v>
      </c>
      <c r="AC174" s="82">
        <f>VLOOKUP($A174,'Mortality-WHO Global Health Obs'!$B$3:$Q$218,13,FALSE)</f>
        <v>1.1900000000000001E-3</v>
      </c>
      <c r="AD174" s="82">
        <f>VLOOKUP($A174,'Mortality-WHO Global Health Obs'!$B$3:$Q$218,15,FALSE)</f>
        <v>4.7699999999999999E-3</v>
      </c>
      <c r="AE174" s="81">
        <f>VLOOKUP($A174,'Mortality-WHO Global Health Obs'!$B$3:$Q$218,8,FALSE)</f>
        <v>8.4059999999999996E-2</v>
      </c>
      <c r="AF174" s="82">
        <f>VLOOKUP($A174,'Mortality-WHO Global Health Obs'!$B$3:$Q$218,10,FALSE)</f>
        <v>8.2500000000000004E-3</v>
      </c>
      <c r="AG174" s="82">
        <f>VLOOKUP($A174,'Mortality-WHO Global Health Obs'!$B$3:$Q$218,12,FALSE)</f>
        <v>3.0799999999999998E-3</v>
      </c>
      <c r="AH174" s="82">
        <f>VLOOKUP($A174,'Mortality-WHO Global Health Obs'!$B$3:$Q$218,14,FALSE)</f>
        <v>1.16E-3</v>
      </c>
      <c r="AI174" s="82">
        <f>VLOOKUP($A174,'Mortality-WHO Global Health Obs'!$B$3:$Q$218,16,FALSE)</f>
        <v>4.5599999999999998E-3</v>
      </c>
      <c r="AJ174" s="81">
        <f t="shared" si="1450"/>
        <v>35.142967908662662</v>
      </c>
      <c r="AK174" s="82">
        <f t="shared" si="1450"/>
        <v>3.1237393045735624</v>
      </c>
      <c r="AL174" s="82">
        <f t="shared" si="1450"/>
        <v>1.1601430865890279</v>
      </c>
      <c r="AM174" s="82">
        <f t="shared" si="1450"/>
        <v>0.42874853200029289</v>
      </c>
      <c r="AN174" s="82">
        <f t="shared" si="1450"/>
        <v>1.7185970568415099</v>
      </c>
      <c r="AO174" s="81">
        <f t="shared" si="1449"/>
        <v>30.286219831886232</v>
      </c>
      <c r="AP174" s="82">
        <f t="shared" si="1449"/>
        <v>2.9724162932793412</v>
      </c>
      <c r="AQ174" s="82">
        <f t="shared" si="1449"/>
        <v>1.1097020828242874</v>
      </c>
      <c r="AR174" s="82">
        <f t="shared" si="1449"/>
        <v>0.41793974547927709</v>
      </c>
      <c r="AS174" s="82">
        <f t="shared" si="1449"/>
        <v>1.6429355511943995</v>
      </c>
      <c r="AT174" s="272">
        <f t="shared" si="1065"/>
        <v>0</v>
      </c>
      <c r="AU174" s="266">
        <f t="shared" si="1057"/>
        <v>0.47889608571428577</v>
      </c>
      <c r="AV174" s="266">
        <f t="shared" si="1058"/>
        <v>0.4398909857142857</v>
      </c>
      <c r="AW174" s="266">
        <f t="shared" si="1059"/>
        <v>0.41045781428571432</v>
      </c>
      <c r="AX174" s="266">
        <f t="shared" si="1060"/>
        <v>2.0175789072588555</v>
      </c>
      <c r="AY174" s="272">
        <f t="shared" si="1066"/>
        <v>0</v>
      </c>
      <c r="AZ174" s="266">
        <f t="shared" si="1061"/>
        <v>0.47604038571428575</v>
      </c>
      <c r="BA174" s="266">
        <f t="shared" si="1062"/>
        <v>0.43799777142857144</v>
      </c>
      <c r="BB174" s="266">
        <f t="shared" si="1063"/>
        <v>0.40883005714285714</v>
      </c>
      <c r="BC174" s="266">
        <f t="shared" si="1064"/>
        <v>2.0028968821790327</v>
      </c>
      <c r="BD174" s="74">
        <f t="shared" si="1067"/>
        <v>0</v>
      </c>
      <c r="BE174" s="515">
        <f t="shared" si="1088"/>
        <v>0</v>
      </c>
      <c r="BF174" s="515">
        <f t="shared" si="1089"/>
        <v>0.24998192727480645</v>
      </c>
      <c r="BG174" s="515">
        <f t="shared" si="1090"/>
        <v>0.26097922212423069</v>
      </c>
      <c r="BH174" s="515">
        <f t="shared" si="1091"/>
        <v>0.26146301907436881</v>
      </c>
      <c r="BI174" s="515">
        <f t="shared" si="1092"/>
        <v>0.24018694447930397</v>
      </c>
      <c r="BJ174" s="515">
        <f t="shared" si="1093"/>
        <v>0.36417001526650411</v>
      </c>
      <c r="BK174" s="515">
        <f t="shared" si="1094"/>
        <v>0.40303143367603728</v>
      </c>
      <c r="BL174" s="515">
        <f t="shared" si="1095"/>
        <v>0.41521220828673294</v>
      </c>
      <c r="BM174" s="515">
        <f t="shared" si="1096"/>
        <v>0.41903016646193347</v>
      </c>
      <c r="BN174" s="515">
        <f t="shared" si="1097"/>
        <v>0.39210942967257562</v>
      </c>
      <c r="BO174" s="515">
        <f t="shared" si="1098"/>
        <v>0.59428952023453152</v>
      </c>
      <c r="BP174" s="515">
        <f t="shared" si="1099"/>
        <v>0.72597420400742241</v>
      </c>
      <c r="BQ174" s="515">
        <f t="shared" si="1100"/>
        <v>0.81174355890368188</v>
      </c>
      <c r="BR174" s="515">
        <f t="shared" si="1101"/>
        <v>0.86760717210875005</v>
      </c>
      <c r="BS174" s="515">
        <f t="shared" si="1102"/>
        <v>0.80537791126455516</v>
      </c>
      <c r="BT174" s="515">
        <f t="shared" si="1103"/>
        <v>1.3341014896250487</v>
      </c>
      <c r="BU174" s="515">
        <f t="shared" si="1104"/>
        <v>1.428910903069323</v>
      </c>
      <c r="BV174" s="515">
        <f t="shared" si="1105"/>
        <v>1.4459118942214868</v>
      </c>
      <c r="BW174" s="516">
        <f t="shared" si="1106"/>
        <v>1.4489604701978149</v>
      </c>
      <c r="BX174" s="515">
        <v>0</v>
      </c>
      <c r="BY174" s="515">
        <f t="shared" si="1107"/>
        <v>0</v>
      </c>
      <c r="BZ174" s="515">
        <f t="shared" si="1108"/>
        <v>0.25020194639726612</v>
      </c>
      <c r="CA174" s="515">
        <f t="shared" si="1109"/>
        <v>0.2630071559456002</v>
      </c>
      <c r="CB174" s="515">
        <f t="shared" si="1110"/>
        <v>0.26366252011817304</v>
      </c>
      <c r="CC174" s="515">
        <f t="shared" si="1111"/>
        <v>0.24262287541447441</v>
      </c>
      <c r="CD174" s="515">
        <f t="shared" si="1112"/>
        <v>0.37117580308647768</v>
      </c>
      <c r="CE174" s="515">
        <f t="shared" si="1113"/>
        <v>0.41355419574383595</v>
      </c>
      <c r="CF174" s="515">
        <f t="shared" si="1114"/>
        <v>0.42752453618449449</v>
      </c>
      <c r="CG174" s="515">
        <f t="shared" si="1115"/>
        <v>0.43212995889615574</v>
      </c>
      <c r="CH174" s="515">
        <f t="shared" si="1116"/>
        <v>0.40477010949054293</v>
      </c>
      <c r="CI174" s="515">
        <f t="shared" si="1117"/>
        <v>0.60550368026558621</v>
      </c>
      <c r="CJ174" s="515">
        <f t="shared" si="1118"/>
        <v>0.7376670444409702</v>
      </c>
      <c r="CK174" s="515">
        <f t="shared" si="1119"/>
        <v>0.82468365438176638</v>
      </c>
      <c r="CL174" s="515">
        <f t="shared" si="1120"/>
        <v>0.88197555560441243</v>
      </c>
      <c r="CM174" s="515">
        <f t="shared" si="1121"/>
        <v>0.81664494929746612</v>
      </c>
      <c r="CN174" s="515">
        <f t="shared" si="1122"/>
        <v>1.3530884998452199</v>
      </c>
      <c r="CO174" s="515">
        <f t="shared" si="1123"/>
        <v>1.4568428188648712</v>
      </c>
      <c r="CP174" s="515">
        <f t="shared" si="1124"/>
        <v>1.4769100910023392</v>
      </c>
      <c r="CQ174" s="516">
        <f t="shared" si="1125"/>
        <v>1.4807913309819778</v>
      </c>
      <c r="CR174" s="515">
        <f t="shared" si="1126"/>
        <v>0</v>
      </c>
      <c r="CS174" s="515">
        <f t="shared" si="1127"/>
        <v>0.23944804285714288</v>
      </c>
      <c r="CT174" s="515">
        <f t="shared" si="1128"/>
        <v>0.48942997013194933</v>
      </c>
      <c r="CU174" s="515">
        <f t="shared" si="1129"/>
        <v>0.50042726498137358</v>
      </c>
      <c r="CV174" s="515">
        <f t="shared" si="1130"/>
        <v>0.50091106193151169</v>
      </c>
      <c r="CW174" s="515">
        <f t="shared" si="1131"/>
        <v>0.46013243733644682</v>
      </c>
      <c r="CX174" s="515">
        <f t="shared" si="1132"/>
        <v>0.58411550812364699</v>
      </c>
      <c r="CY174" s="515">
        <f t="shared" si="1133"/>
        <v>0.62297692653318015</v>
      </c>
      <c r="CZ174" s="515">
        <f t="shared" si="1134"/>
        <v>0.63515770114387582</v>
      </c>
      <c r="DA174" s="515">
        <f t="shared" si="1135"/>
        <v>0.63897565931907629</v>
      </c>
      <c r="DB174" s="515">
        <f t="shared" si="1136"/>
        <v>0.5973383368154328</v>
      </c>
      <c r="DC174" s="515">
        <f t="shared" si="1137"/>
        <v>0.79951842737738865</v>
      </c>
      <c r="DD174" s="515">
        <f t="shared" si="1138"/>
        <v>0.93120311115027954</v>
      </c>
      <c r="DE174" s="515">
        <f t="shared" si="1139"/>
        <v>1.0169724660465391</v>
      </c>
      <c r="DF174" s="515">
        <f t="shared" si="1140"/>
        <v>1.0728360792516072</v>
      </c>
      <c r="DG174" s="515">
        <f t="shared" si="1141"/>
        <v>1.8141673648939829</v>
      </c>
      <c r="DH174" s="515">
        <f t="shared" si="1142"/>
        <v>2.3428909432544764</v>
      </c>
      <c r="DI174" s="515">
        <f t="shared" si="1143"/>
        <v>2.437700356698751</v>
      </c>
      <c r="DJ174" s="515">
        <f t="shared" si="1144"/>
        <v>2.4547013478509143</v>
      </c>
      <c r="DK174" s="516">
        <f t="shared" si="1145"/>
        <v>2.4577499238272429</v>
      </c>
      <c r="DL174" s="515">
        <f t="shared" si="1146"/>
        <v>0</v>
      </c>
      <c r="DM174" s="515">
        <f t="shared" si="1147"/>
        <v>0.23802019285714288</v>
      </c>
      <c r="DN174" s="515">
        <f t="shared" si="1148"/>
        <v>0.48822213925440899</v>
      </c>
      <c r="DO174" s="515">
        <f t="shared" si="1149"/>
        <v>0.50102734880274302</v>
      </c>
      <c r="DP174" s="515">
        <f t="shared" si="1150"/>
        <v>0.50168271297531586</v>
      </c>
      <c r="DQ174" s="515">
        <f t="shared" si="1151"/>
        <v>0.46162176112876013</v>
      </c>
      <c r="DR174" s="515">
        <f t="shared" si="1152"/>
        <v>0.5901746888007634</v>
      </c>
      <c r="DS174" s="515">
        <f t="shared" si="1153"/>
        <v>0.63255308145812172</v>
      </c>
      <c r="DT174" s="515">
        <f t="shared" si="1154"/>
        <v>0.6465234218987802</v>
      </c>
      <c r="DU174" s="515">
        <f t="shared" si="1155"/>
        <v>0.65112884461044152</v>
      </c>
      <c r="DV174" s="515">
        <f t="shared" si="1156"/>
        <v>0.6091851380619715</v>
      </c>
      <c r="DW174" s="515">
        <f t="shared" si="1157"/>
        <v>0.80991870883701478</v>
      </c>
      <c r="DX174" s="515">
        <f t="shared" si="1158"/>
        <v>0.94208207301239877</v>
      </c>
      <c r="DY174" s="515">
        <f t="shared" si="1159"/>
        <v>1.029098682953195</v>
      </c>
      <c r="DZ174" s="515">
        <f t="shared" si="1160"/>
        <v>1.086390584175841</v>
      </c>
      <c r="EA174" s="515">
        <f t="shared" si="1161"/>
        <v>1.8180933903869825</v>
      </c>
      <c r="EB174" s="515">
        <f t="shared" si="1162"/>
        <v>2.3545369409347363</v>
      </c>
      <c r="EC174" s="515">
        <f t="shared" si="1163"/>
        <v>2.4582912599543878</v>
      </c>
      <c r="ED174" s="515">
        <f t="shared" si="1164"/>
        <v>2.4783585320918555</v>
      </c>
      <c r="EE174" s="516">
        <f t="shared" si="1165"/>
        <v>2.4822397720714942</v>
      </c>
      <c r="EF174" s="276">
        <f t="shared" si="1166"/>
        <v>0</v>
      </c>
      <c r="EG174" s="276">
        <f t="shared" si="1167"/>
        <v>0.22891415843947932</v>
      </c>
      <c r="EH174" s="276">
        <f t="shared" si="1168"/>
        <v>0.46789879086486147</v>
      </c>
      <c r="EI174" s="276">
        <f t="shared" si="1169"/>
        <v>0.47841228876414771</v>
      </c>
      <c r="EJ174" s="276">
        <f t="shared" si="1170"/>
        <v>0.47887480234486018</v>
      </c>
      <c r="EK174" s="276">
        <f t="shared" si="1171"/>
        <v>0.31590791492708553</v>
      </c>
      <c r="EL174" s="276">
        <f t="shared" si="1172"/>
        <v>0.40102956730475253</v>
      </c>
      <c r="EM174" s="276">
        <f t="shared" si="1173"/>
        <v>0.42771021110359003</v>
      </c>
      <c r="EN174" s="276">
        <f t="shared" si="1174"/>
        <v>0.43607302753908517</v>
      </c>
      <c r="EO174" s="276">
        <f t="shared" si="1175"/>
        <v>0.43869427983198639</v>
      </c>
      <c r="EP174" s="276">
        <f t="shared" si="1176"/>
        <v>0.20827772372375836</v>
      </c>
      <c r="EQ174" s="276">
        <f t="shared" si="1177"/>
        <v>0.27877313051282337</v>
      </c>
      <c r="ER174" s="276">
        <f t="shared" si="1178"/>
        <v>0.32468845938945484</v>
      </c>
      <c r="ES174" s="276">
        <f t="shared" si="1179"/>
        <v>0.3545942010806461</v>
      </c>
      <c r="ET174" s="276">
        <f t="shared" si="1180"/>
        <v>0.37407251928028834</v>
      </c>
      <c r="EU174" s="276">
        <f t="shared" si="1181"/>
        <v>1.4888553288983617</v>
      </c>
      <c r="EV174" s="276">
        <f t="shared" si="1182"/>
        <v>1.9227694938145814</v>
      </c>
      <c r="EW174" s="276">
        <f t="shared" si="1183"/>
        <v>2.0005779161066917</v>
      </c>
      <c r="EX174" s="276">
        <f t="shared" si="1184"/>
        <v>2.0145303312825273</v>
      </c>
      <c r="EY174" s="277">
        <f t="shared" si="1185"/>
        <v>2.0170322441025572</v>
      </c>
      <c r="EZ174" s="276">
        <f t="shared" si="1186"/>
        <v>0</v>
      </c>
      <c r="FA174" s="276">
        <f t="shared" si="1187"/>
        <v>0.22583843931701966</v>
      </c>
      <c r="FB174" s="276">
        <f t="shared" si="1188"/>
        <v>0.46323517616595167</v>
      </c>
      <c r="FC174" s="276">
        <f t="shared" si="1189"/>
        <v>0.47538502154171292</v>
      </c>
      <c r="FD174" s="276">
        <f t="shared" si="1190"/>
        <v>0.47600684450614922</v>
      </c>
      <c r="FE174" s="276">
        <f t="shared" si="1191"/>
        <v>0.30944484375656811</v>
      </c>
      <c r="FF174" s="276">
        <f t="shared" si="1192"/>
        <v>0.39561937877121317</v>
      </c>
      <c r="FG174" s="276">
        <f t="shared" si="1193"/>
        <v>0.42402743098791296</v>
      </c>
      <c r="FH174" s="276">
        <f t="shared" si="1194"/>
        <v>0.43339234871691018</v>
      </c>
      <c r="FI174" s="276">
        <f t="shared" si="1195"/>
        <v>0.43647956087077017</v>
      </c>
      <c r="FJ174" s="276">
        <f t="shared" si="1196"/>
        <v>0.2080964863678138</v>
      </c>
      <c r="FK174" s="276">
        <f t="shared" si="1197"/>
        <v>0.27666669296747315</v>
      </c>
      <c r="FL174" s="276">
        <f t="shared" si="1198"/>
        <v>0.32181344720206084</v>
      </c>
      <c r="FM174" s="276">
        <f t="shared" si="1199"/>
        <v>0.35153815592021115</v>
      </c>
      <c r="FN174" s="276">
        <f t="shared" si="1200"/>
        <v>0.37110896058510051</v>
      </c>
      <c r="FO174" s="276">
        <f t="shared" si="1201"/>
        <v>1.4664533316312789</v>
      </c>
      <c r="FP174" s="276">
        <f t="shared" si="1202"/>
        <v>1.8991425631593815</v>
      </c>
      <c r="FQ174" s="276">
        <f t="shared" si="1203"/>
        <v>1.9828296100415645</v>
      </c>
      <c r="FR174" s="276">
        <f t="shared" si="1204"/>
        <v>1.9990156421993941</v>
      </c>
      <c r="FS174" s="277">
        <f t="shared" si="1205"/>
        <v>2.002146205969713</v>
      </c>
      <c r="FT174" s="74">
        <f>SUM($EF174:EF174)</f>
        <v>0</v>
      </c>
      <c r="FU174" s="276">
        <f>SUM($EF174:EG174)</f>
        <v>0.22891415843947932</v>
      </c>
      <c r="FV174" s="276">
        <f>SUM($EF174:EH174)</f>
        <v>0.69681294930434079</v>
      </c>
      <c r="FW174" s="276">
        <f>SUM($EF174:EI174)</f>
        <v>1.1752252380684884</v>
      </c>
      <c r="FX174" s="276">
        <f>SUM($EF174:EJ174)</f>
        <v>1.6541000404133486</v>
      </c>
      <c r="FY174" s="276">
        <f>SUM($EF174:EK174)</f>
        <v>1.9700079553404342</v>
      </c>
      <c r="FZ174" s="276">
        <f>SUM($EF174:EL174)</f>
        <v>2.3710375226451865</v>
      </c>
      <c r="GA174" s="276">
        <f>SUM($EF174:EM174)</f>
        <v>2.7987477337487765</v>
      </c>
      <c r="GB174" s="276">
        <f>SUM($EF174:EN174)</f>
        <v>3.2348207612878617</v>
      </c>
      <c r="GC174" s="276">
        <f>SUM($EF174:EO174)</f>
        <v>3.6735150411198481</v>
      </c>
      <c r="GD174" s="276">
        <f>SUM($EF174:EP174)</f>
        <v>3.8817927648436066</v>
      </c>
      <c r="GE174" s="276">
        <f>SUM($EF174:EQ174)</f>
        <v>4.16056589535643</v>
      </c>
      <c r="GF174" s="276">
        <f>SUM($EF174:ER174)</f>
        <v>4.4852543547458845</v>
      </c>
      <c r="GG174" s="276">
        <f>SUM($EF174:ES174)</f>
        <v>4.8398485558265305</v>
      </c>
      <c r="GH174" s="276">
        <f>SUM($EF174:ET174)</f>
        <v>5.2139210751068186</v>
      </c>
      <c r="GI174" s="276">
        <f>SUM($EF174:EU174)</f>
        <v>6.7027764040051805</v>
      </c>
      <c r="GJ174" s="276">
        <f>SUM($EF174:EV174)</f>
        <v>8.6255458978197623</v>
      </c>
      <c r="GK174" s="276">
        <f>SUM($EF174:EW174)</f>
        <v>10.626123813926455</v>
      </c>
      <c r="GL174" s="276">
        <f>SUM($EF174:EX174)</f>
        <v>12.640654145208982</v>
      </c>
      <c r="GM174" s="276">
        <f>SUM($EF174:EY174)</f>
        <v>14.657686389311539</v>
      </c>
      <c r="GN174" s="74">
        <f>SUM($EZ174:EZ174)</f>
        <v>0</v>
      </c>
      <c r="GO174" s="276">
        <f>SUM($EZ174:FA174)</f>
        <v>0.22583843931701966</v>
      </c>
      <c r="GP174" s="276">
        <f>SUM($EZ174:FB174)</f>
        <v>0.6890736154829713</v>
      </c>
      <c r="GQ174" s="276">
        <f>SUM($EZ174:FC174)</f>
        <v>1.1644586370246843</v>
      </c>
      <c r="GR174" s="276">
        <f>SUM($EZ174:FD174)</f>
        <v>1.6404654815308335</v>
      </c>
      <c r="GS174" s="276">
        <f>SUM($EZ174:FE174)</f>
        <v>1.9499103252874015</v>
      </c>
      <c r="GT174" s="276">
        <f>SUM($EZ174:FF174)</f>
        <v>2.3455297040586145</v>
      </c>
      <c r="GU174" s="276">
        <f>SUM($EZ174:FG174)</f>
        <v>2.7695571350465276</v>
      </c>
      <c r="GV174" s="276">
        <f>SUM($EZ174:FH174)</f>
        <v>3.2029494837634376</v>
      </c>
      <c r="GW174" s="276">
        <f>SUM($EZ174:FI174)</f>
        <v>3.6394290446342077</v>
      </c>
      <c r="GX174" s="276">
        <f>SUM($EZ174:FJ174)</f>
        <v>3.8475255310020215</v>
      </c>
      <c r="GY174" s="276">
        <f>SUM($EZ174:FK174)</f>
        <v>4.1241922239694944</v>
      </c>
      <c r="GZ174" s="276">
        <f>SUM($EZ174:FL174)</f>
        <v>4.4460056711715552</v>
      </c>
      <c r="HA174" s="276">
        <f>SUM($EZ174:FM174)</f>
        <v>4.7975438270917667</v>
      </c>
      <c r="HB174" s="276">
        <f>SUM($EZ174:FN174)</f>
        <v>5.1686527876768675</v>
      </c>
      <c r="HC174" s="276">
        <f>SUM($EZ174:FO174)</f>
        <v>6.635106119308146</v>
      </c>
      <c r="HD174" s="276">
        <f>SUM($EZ174:FP174)</f>
        <v>8.5342486824675277</v>
      </c>
      <c r="HE174" s="276">
        <f>SUM($EZ174:FQ174)</f>
        <v>10.517078292509092</v>
      </c>
      <c r="HF174" s="276">
        <f>SUM($EZ174:FR174)</f>
        <v>12.516093934708486</v>
      </c>
      <c r="HG174" s="277">
        <f>SUM($EZ174:FS174)</f>
        <v>14.518240140678198</v>
      </c>
      <c r="HH174" s="74">
        <f t="shared" si="1247"/>
        <v>0</v>
      </c>
      <c r="HI174" s="276">
        <f t="shared" si="1206"/>
        <v>0.24998192727480645</v>
      </c>
      <c r="HJ174" s="276">
        <f t="shared" si="1207"/>
        <v>0.26097922212423069</v>
      </c>
      <c r="HK174" s="276">
        <f t="shared" si="1208"/>
        <v>0.26146301907436881</v>
      </c>
      <c r="HL174" s="276">
        <f t="shared" si="1209"/>
        <v>0.26148430244379445</v>
      </c>
      <c r="HM174" s="276">
        <f t="shared" si="1210"/>
        <v>0.36417001526650411</v>
      </c>
      <c r="HN174" s="276">
        <f t="shared" si="1211"/>
        <v>0.40303143367603728</v>
      </c>
      <c r="HO174" s="276">
        <f t="shared" si="1212"/>
        <v>0.41521220828673294</v>
      </c>
      <c r="HP174" s="276">
        <f t="shared" si="1213"/>
        <v>0.41903016646193347</v>
      </c>
      <c r="HQ174" s="276">
        <f t="shared" si="1214"/>
        <v>0.42022687234423284</v>
      </c>
      <c r="HR174" s="276">
        <f t="shared" si="1215"/>
        <v>0.59428952023453152</v>
      </c>
      <c r="HS174" s="276">
        <f t="shared" si="1216"/>
        <v>0.72597420400742241</v>
      </c>
      <c r="HT174" s="276">
        <f t="shared" si="1217"/>
        <v>0.81174355890368188</v>
      </c>
      <c r="HU174" s="276">
        <f t="shared" si="1218"/>
        <v>0.86760717210875005</v>
      </c>
      <c r="HV174" s="276">
        <f t="shared" si="1219"/>
        <v>0.90399246711417613</v>
      </c>
      <c r="HW174" s="276">
        <f t="shared" si="1220"/>
        <v>1.3341014896250487</v>
      </c>
      <c r="HX174" s="276">
        <f t="shared" si="1221"/>
        <v>1.428910903069323</v>
      </c>
      <c r="HY174" s="276">
        <f t="shared" si="1222"/>
        <v>1.4459118942214868</v>
      </c>
      <c r="HZ174" s="276">
        <f t="shared" si="1223"/>
        <v>1.4489604701978149</v>
      </c>
      <c r="IA174" s="277">
        <f t="shared" si="1224"/>
        <v>1.4495071333541132</v>
      </c>
      <c r="IB174" s="276">
        <f t="shared" si="1225"/>
        <v>0</v>
      </c>
      <c r="IC174" s="276">
        <f t="shared" si="1226"/>
        <v>0.25020194639726612</v>
      </c>
      <c r="ID174" s="276">
        <f t="shared" si="1227"/>
        <v>0.2630071559456002</v>
      </c>
      <c r="IE174" s="276">
        <f t="shared" si="1228"/>
        <v>0.26366252011817304</v>
      </c>
      <c r="IF174" s="276">
        <f t="shared" si="1229"/>
        <v>0.26369606132630957</v>
      </c>
      <c r="IG174" s="276">
        <f t="shared" si="1230"/>
        <v>0.37117580308647768</v>
      </c>
      <c r="IH174" s="276">
        <f t="shared" si="1231"/>
        <v>0.41355419574383595</v>
      </c>
      <c r="II174" s="276">
        <f t="shared" si="1232"/>
        <v>0.42752453618449449</v>
      </c>
      <c r="IJ174" s="276">
        <f t="shared" si="1233"/>
        <v>0.43212995889615574</v>
      </c>
      <c r="IK174" s="276">
        <f t="shared" si="1234"/>
        <v>0.43364816945395707</v>
      </c>
      <c r="IL174" s="276">
        <f t="shared" si="1235"/>
        <v>0.60550368026558621</v>
      </c>
      <c r="IM174" s="276">
        <f t="shared" si="1236"/>
        <v>0.7376670444409702</v>
      </c>
      <c r="IN174" s="276">
        <f t="shared" si="1237"/>
        <v>0.82468365438176638</v>
      </c>
      <c r="IO174" s="276">
        <f t="shared" si="1238"/>
        <v>0.88197555560441243</v>
      </c>
      <c r="IP174" s="276">
        <f t="shared" si="1239"/>
        <v>0.919696652162169</v>
      </c>
      <c r="IQ174" s="276">
        <f t="shared" si="1240"/>
        <v>1.3530884998452199</v>
      </c>
      <c r="IR174" s="276">
        <f t="shared" si="1241"/>
        <v>1.4568428188648712</v>
      </c>
      <c r="IS174" s="276">
        <f t="shared" si="1242"/>
        <v>1.4769100910023392</v>
      </c>
      <c r="IT174" s="276">
        <f t="shared" si="1243"/>
        <v>1.4807913309819778</v>
      </c>
      <c r="IU174" s="277">
        <f t="shared" si="1244"/>
        <v>1.4815420071912975</v>
      </c>
      <c r="IV174" s="74">
        <f t="shared" si="1068"/>
        <v>0.15356889598606113</v>
      </c>
      <c r="IW174" s="275">
        <f t="shared" si="1069"/>
        <v>0.35756940860857334</v>
      </c>
      <c r="IX174" s="275">
        <f t="shared" si="1070"/>
        <v>0.72364119412697059</v>
      </c>
      <c r="IY174" s="275">
        <f t="shared" si="1071"/>
        <v>1.5109294449852273</v>
      </c>
      <c r="IZ174" s="275">
        <f t="shared" si="1072"/>
        <v>0.41159316624053499</v>
      </c>
      <c r="JA174" s="275">
        <f t="shared" si="1073"/>
        <v>0.68642723592670807</v>
      </c>
      <c r="JB174" s="74">
        <f t="shared" si="1074"/>
        <v>0.15544005383480539</v>
      </c>
      <c r="JC174" s="275">
        <f t="shared" si="1075"/>
        <v>0.36857213275995543</v>
      </c>
      <c r="JD174" s="275">
        <f t="shared" si="1076"/>
        <v>0.73934880166969907</v>
      </c>
      <c r="JE174" s="275">
        <f t="shared" si="1077"/>
        <v>1.5514790258153697</v>
      </c>
      <c r="JF174" s="275">
        <f t="shared" si="1078"/>
        <v>0.42112032942148664</v>
      </c>
      <c r="JG174" s="275">
        <f t="shared" si="1079"/>
        <v>0.70371000351995738</v>
      </c>
      <c r="JH174" s="524">
        <f t="shared" si="1443"/>
        <v>6.482482455446041</v>
      </c>
      <c r="JI174" s="525">
        <f t="shared" si="1444"/>
        <v>13.267809734869047</v>
      </c>
      <c r="JJ174" s="524">
        <f t="shared" si="1445"/>
        <v>6.6033029849884652</v>
      </c>
      <c r="JK174" s="525">
        <f t="shared" si="1446"/>
        <v>13.520029203927255</v>
      </c>
      <c r="JL174" s="524">
        <f t="shared" si="1447"/>
        <v>13.085785440434506</v>
      </c>
      <c r="JM174" s="525">
        <f t="shared" si="1448"/>
        <v>26.787838938796302</v>
      </c>
      <c r="JN174" s="7">
        <f t="shared" si="1245"/>
        <v>10.382573862783687</v>
      </c>
      <c r="JO174" s="7">
        <f t="shared" si="1246"/>
        <v>29.175926529989738</v>
      </c>
    </row>
    <row r="175" spans="1:275" s="3" customFormat="1" ht="13.5" customHeight="1" x14ac:dyDescent="0.2">
      <c r="A175" s="3" t="str">
        <f>'2021 estimates'!B175</f>
        <v>Singapore</v>
      </c>
      <c r="B175" s="3" t="str">
        <f>VLOOKUP(A175,'2021 estimates'!$B$4:$C$218,2)</f>
        <v>WP</v>
      </c>
      <c r="C175" s="371" t="str">
        <f>VLOOKUP(A175,'2021 estimates'!$B$4:$F$218,4,FALSE)</f>
        <v>East Asia &amp; Pacific</v>
      </c>
      <c r="D175" s="695">
        <f>'2021 estimates'!Q175</f>
        <v>2.0501078775899599</v>
      </c>
      <c r="E175" s="4">
        <f>'2021 estimates'!R175</f>
        <v>1.8948124359510772</v>
      </c>
      <c r="F175" s="47">
        <f>1000*'2021 estimates'!G175/5</f>
        <v>28114.400000000001</v>
      </c>
      <c r="G175" s="47">
        <f t="shared" si="1086"/>
        <v>28114.400000000001</v>
      </c>
      <c r="H175" s="47">
        <f>1000*'2021 estimates'!H175/5</f>
        <v>23017</v>
      </c>
      <c r="I175" s="47">
        <f>1000*'2021 estimates'!I175/5</f>
        <v>24455.200000000001</v>
      </c>
      <c r="J175" s="47">
        <f>1000*'2021 estimates'!J175/5</f>
        <v>26173.599999999999</v>
      </c>
      <c r="K175" s="47">
        <f>1000*'2021 estimates'!K175/5</f>
        <v>26001.600000000002</v>
      </c>
      <c r="L175" s="73">
        <f t="shared" si="1087"/>
        <v>26001.600000000002</v>
      </c>
      <c r="M175" s="47">
        <f>1000*'2021 estimates'!L175/5</f>
        <v>21547.8</v>
      </c>
      <c r="N175" s="47">
        <f>1000*'2021 estimates'!M175/5</f>
        <v>23257</v>
      </c>
      <c r="O175" s="47">
        <f>1000*'2021 estimates'!N175/5</f>
        <v>24979</v>
      </c>
      <c r="P175" s="22">
        <v>0</v>
      </c>
      <c r="Q175" s="124">
        <f>IF('2021 estimates'!AD175&lt;&gt;"",'2021 estimates'!AD175*5/4,IF('2021 estimates'!AL175&lt;&gt;"",'2021 estimates'!AL175*15/14,'2021 estimates'!AN175*15/14))/100000</f>
        <v>3.0000000000000001E-5</v>
      </c>
      <c r="R175" s="124">
        <f>IF('2021 estimates'!AE175&lt;&gt;"",'2021 estimates'!AE175,IF('2021 estimates'!AL175&lt;&gt;"",'2021 estimates'!AL175*15/14,'2021 estimates'!AN175*15/14))/100000</f>
        <v>1.5999999999999999E-5</v>
      </c>
      <c r="S175" s="124">
        <f>IF('2021 estimates'!AF175&lt;&gt;"",'2021 estimates'!AF175,IF('2021 estimates'!AL175&lt;&gt;"",'2021 estimates'!AL175*15/14,'2021 estimates'!AN175*15/14))/100000</f>
        <v>3.2999999999999996E-5</v>
      </c>
      <c r="T175" s="124">
        <f>IF('2021 estimates'!AG175&lt;&gt;"",'2021 estimates'!AG175,'2021 estimates'!$AP175)/100000</f>
        <v>1.7866555130656468E-5</v>
      </c>
      <c r="U175" s="22">
        <v>0</v>
      </c>
      <c r="V175" s="124">
        <f>IF('2021 estimates'!AH175&lt;&gt;"",'2021 estimates'!AH175*5/4,IF('2021 estimates'!AM175&lt;&gt;"",'2021 estimates'!AM175*15/14,'2021 estimates'!AN175*15/14))/100000</f>
        <v>3.0000000000000001E-5</v>
      </c>
      <c r="W175" s="124">
        <f>IF('2021 estimates'!AI175&lt;&gt;"",'2021 estimates'!AI175,IF('2021 estimates'!AM175&lt;&gt;"",'2021 estimates'!AM175*15/14,'2021 estimates'!AN175*15/14))/100000</f>
        <v>1.5999999999999999E-5</v>
      </c>
      <c r="X175" s="124">
        <f>IF('2021 estimates'!AJ175&lt;&gt;"",'2021 estimates'!AJ175,IF('2021 estimates'!AM175&lt;&gt;"",'2021 estimates'!AM175*15/14,'2021 estimates'!AN175*15/14))/100000</f>
        <v>3.2999999999999996E-5</v>
      </c>
      <c r="Y175" s="124">
        <f>IF('2021 estimates'!AK175&lt;&gt;"",'2021 estimates'!AK175,'2021 estimates'!$AQ175)/100000</f>
        <v>3.4616450565646908E-5</v>
      </c>
      <c r="Z175" s="81">
        <f>VLOOKUP($A175,'Mortality-WHO Global Health Obs'!$B$3:$Q$218,7,FALSE)</f>
        <v>2.1800000000000001E-3</v>
      </c>
      <c r="AA175" s="82">
        <f>VLOOKUP($A175,'Mortality-WHO Global Health Obs'!$B$3:$Q$218,9,FALSE)</f>
        <v>1.4999999999999999E-4</v>
      </c>
      <c r="AB175" s="82">
        <f>VLOOKUP($A175,'Mortality-WHO Global Health Obs'!$B$3:$Q$218,11,FALSE)</f>
        <v>6.0000000000000002E-5</v>
      </c>
      <c r="AC175" s="82">
        <f>VLOOKUP($A175,'Mortality-WHO Global Health Obs'!$B$3:$Q$218,13,FALSE)</f>
        <v>9.0000000000000006E-5</v>
      </c>
      <c r="AD175" s="82">
        <f>VLOOKUP($A175,'Mortality-WHO Global Health Obs'!$B$3:$Q$218,15,FALSE)</f>
        <v>2.4000000000000001E-4</v>
      </c>
      <c r="AE175" s="81">
        <f>VLOOKUP($A175,'Mortality-WHO Global Health Obs'!$B$3:$Q$218,8,FALSE)</f>
        <v>1.99E-3</v>
      </c>
      <c r="AF175" s="82">
        <f>VLOOKUP($A175,'Mortality-WHO Global Health Obs'!$B$3:$Q$218,10,FALSE)</f>
        <v>1.2999999999999999E-4</v>
      </c>
      <c r="AG175" s="82">
        <f>VLOOKUP($A175,'Mortality-WHO Global Health Obs'!$B$3:$Q$218,12,FALSE)</f>
        <v>3.0000000000000001E-5</v>
      </c>
      <c r="AH175" s="82">
        <f>VLOOKUP($A175,'Mortality-WHO Global Health Obs'!$B$3:$Q$218,14,FALSE)</f>
        <v>8.0000000000000007E-5</v>
      </c>
      <c r="AI175" s="82">
        <f>VLOOKUP($A175,'Mortality-WHO Global Health Obs'!$B$3:$Q$218,16,FALSE)</f>
        <v>1.6000000000000001E-4</v>
      </c>
      <c r="AJ175" s="81">
        <f t="shared" si="1450"/>
        <v>4.1306911103733482E-3</v>
      </c>
      <c r="AK175" s="82">
        <f t="shared" si="1450"/>
        <v>2.8422186539266153E-4</v>
      </c>
      <c r="AL175" s="82">
        <f t="shared" si="1450"/>
        <v>1.1368874615706463E-4</v>
      </c>
      <c r="AM175" s="82">
        <f t="shared" si="1450"/>
        <v>1.7053311923559696E-4</v>
      </c>
      <c r="AN175" s="82">
        <f t="shared" si="1450"/>
        <v>4.5475498462825851E-4</v>
      </c>
      <c r="AO175" s="81">
        <f t="shared" si="1449"/>
        <v>3.7706767475426438E-3</v>
      </c>
      <c r="AP175" s="82">
        <f t="shared" si="1449"/>
        <v>2.4632561667364003E-4</v>
      </c>
      <c r="AQ175" s="82">
        <f t="shared" si="1449"/>
        <v>5.6844373078532314E-5</v>
      </c>
      <c r="AR175" s="82">
        <f t="shared" si="1449"/>
        <v>1.5158499487608618E-4</v>
      </c>
      <c r="AS175" s="82">
        <f t="shared" si="1449"/>
        <v>3.0316998975217236E-4</v>
      </c>
      <c r="AT175" s="272">
        <f t="shared" si="1065"/>
        <v>0</v>
      </c>
      <c r="AU175" s="266">
        <f t="shared" si="1057"/>
        <v>0.84343200000000007</v>
      </c>
      <c r="AV175" s="266">
        <f t="shared" si="1058"/>
        <v>0.36827199999999999</v>
      </c>
      <c r="AW175" s="266">
        <f t="shared" si="1059"/>
        <v>0.80702159999999989</v>
      </c>
      <c r="AX175" s="266">
        <f t="shared" si="1060"/>
        <v>0.46763206736775009</v>
      </c>
      <c r="AY175" s="272">
        <f t="shared" si="1066"/>
        <v>0</v>
      </c>
      <c r="AZ175" s="266">
        <f t="shared" si="1061"/>
        <v>0.78004800000000007</v>
      </c>
      <c r="BA175" s="266">
        <f t="shared" si="1062"/>
        <v>0.34476479999999998</v>
      </c>
      <c r="BB175" s="266">
        <f t="shared" si="1063"/>
        <v>0.76748099999999986</v>
      </c>
      <c r="BC175" s="266">
        <f t="shared" si="1064"/>
        <v>0.86468431867929407</v>
      </c>
      <c r="BD175" s="74">
        <f t="shared" si="1067"/>
        <v>0</v>
      </c>
      <c r="BE175" s="515">
        <f t="shared" si="1088"/>
        <v>0</v>
      </c>
      <c r="BF175" s="515">
        <f t="shared" si="1089"/>
        <v>0.84331215612374599</v>
      </c>
      <c r="BG175" s="515">
        <f t="shared" si="1090"/>
        <v>1.6863846585523934</v>
      </c>
      <c r="BH175" s="515">
        <f t="shared" si="1091"/>
        <v>2.5292175753910837</v>
      </c>
      <c r="BI175" s="515">
        <f t="shared" si="1092"/>
        <v>2.7604705490872732</v>
      </c>
      <c r="BJ175" s="515">
        <f t="shared" si="1093"/>
        <v>3.1284077994897732</v>
      </c>
      <c r="BK175" s="515">
        <f t="shared" si="1094"/>
        <v>3.4963032219453392</v>
      </c>
      <c r="BL175" s="515">
        <f t="shared" si="1095"/>
        <v>3.8641568212090673</v>
      </c>
      <c r="BM175" s="515">
        <f t="shared" si="1096"/>
        <v>4.2319686020355141</v>
      </c>
      <c r="BN175" s="515">
        <f t="shared" si="1097"/>
        <v>4.8871497874170737</v>
      </c>
      <c r="BO175" s="515">
        <f t="shared" si="1098"/>
        <v>5.6932692314902029</v>
      </c>
      <c r="BP175" s="515">
        <f t="shared" si="1099"/>
        <v>6.4992512172209906</v>
      </c>
      <c r="BQ175" s="515">
        <f t="shared" si="1100"/>
        <v>7.3050957680486386</v>
      </c>
      <c r="BR175" s="515">
        <f t="shared" si="1101"/>
        <v>8.1108029074083507</v>
      </c>
      <c r="BS175" s="515">
        <f t="shared" si="1102"/>
        <v>9.5429017722435514</v>
      </c>
      <c r="BT175" s="515">
        <f t="shared" si="1103"/>
        <v>10.006088839225397</v>
      </c>
      <c r="BU175" s="515">
        <f t="shared" si="1104"/>
        <v>10.469065317466486</v>
      </c>
      <c r="BV175" s="515">
        <f t="shared" si="1105"/>
        <v>10.931831302711325</v>
      </c>
      <c r="BW175" s="516">
        <f t="shared" si="1106"/>
        <v>11.394386890660893</v>
      </c>
      <c r="BX175" s="515">
        <v>0</v>
      </c>
      <c r="BY175" s="515">
        <f t="shared" si="1107"/>
        <v>0</v>
      </c>
      <c r="BZ175" s="515">
        <f t="shared" si="1108"/>
        <v>0.77995193892931947</v>
      </c>
      <c r="CA175" s="515">
        <f t="shared" si="1109"/>
        <v>1.5597117793766662</v>
      </c>
      <c r="CB175" s="515">
        <f t="shared" si="1110"/>
        <v>2.3392795686549896</v>
      </c>
      <c r="CC175" s="515">
        <f t="shared" si="1111"/>
        <v>2.5844625653165365</v>
      </c>
      <c r="CD175" s="515">
        <f t="shared" si="1112"/>
        <v>2.9290706586467969</v>
      </c>
      <c r="CE175" s="515">
        <f t="shared" si="1113"/>
        <v>3.2736591635027867</v>
      </c>
      <c r="CF175" s="515">
        <f t="shared" si="1114"/>
        <v>3.618228080997969</v>
      </c>
      <c r="CG175" s="515">
        <f t="shared" si="1115"/>
        <v>3.9627774122457429</v>
      </c>
      <c r="CH175" s="515">
        <f t="shared" si="1116"/>
        <v>4.6489684599803969</v>
      </c>
      <c r="CI175" s="515">
        <f t="shared" si="1117"/>
        <v>5.4156866346363843</v>
      </c>
      <c r="CJ175" s="515">
        <f t="shared" si="1118"/>
        <v>6.1822885951301796</v>
      </c>
      <c r="CK175" s="515">
        <f t="shared" si="1119"/>
        <v>6.9487743590767703</v>
      </c>
      <c r="CL175" s="515">
        <f t="shared" si="1120"/>
        <v>7.7151439440884744</v>
      </c>
      <c r="CM175" s="515">
        <f t="shared" si="1121"/>
        <v>9.1093788902115609</v>
      </c>
      <c r="CN175" s="515">
        <f t="shared" si="1122"/>
        <v>9.9711708838732704</v>
      </c>
      <c r="CO175" s="515">
        <f t="shared" si="1123"/>
        <v>10.832701647665624</v>
      </c>
      <c r="CP175" s="515">
        <f t="shared" si="1124"/>
        <v>11.693971260773671</v>
      </c>
      <c r="CQ175" s="516">
        <f t="shared" si="1125"/>
        <v>12.554979802358462</v>
      </c>
      <c r="CR175" s="515">
        <f t="shared" si="1126"/>
        <v>0</v>
      </c>
      <c r="CS175" s="515">
        <f t="shared" si="1127"/>
        <v>0.42171600000000004</v>
      </c>
      <c r="CT175" s="515">
        <f t="shared" si="1128"/>
        <v>1.265028156123746</v>
      </c>
      <c r="CU175" s="515">
        <f t="shared" si="1129"/>
        <v>2.1081006585523934</v>
      </c>
      <c r="CV175" s="515">
        <f t="shared" si="1130"/>
        <v>2.9509335753910837</v>
      </c>
      <c r="CW175" s="515">
        <f t="shared" si="1131"/>
        <v>2.9446065490872733</v>
      </c>
      <c r="CX175" s="515">
        <f t="shared" si="1132"/>
        <v>3.3125437994897733</v>
      </c>
      <c r="CY175" s="515">
        <f t="shared" si="1133"/>
        <v>3.6804392219453392</v>
      </c>
      <c r="CZ175" s="515">
        <f t="shared" si="1134"/>
        <v>4.048292821209067</v>
      </c>
      <c r="DA175" s="515">
        <f t="shared" si="1135"/>
        <v>4.4161046020355137</v>
      </c>
      <c r="DB175" s="515">
        <f t="shared" si="1136"/>
        <v>5.290660587417074</v>
      </c>
      <c r="DC175" s="515">
        <f t="shared" si="1137"/>
        <v>6.0967800314902032</v>
      </c>
      <c r="DD175" s="515">
        <f t="shared" si="1138"/>
        <v>6.9027620172209909</v>
      </c>
      <c r="DE175" s="515">
        <f t="shared" si="1139"/>
        <v>7.7086065680486389</v>
      </c>
      <c r="DF175" s="515">
        <f t="shared" si="1140"/>
        <v>8.5143137074083501</v>
      </c>
      <c r="DG175" s="515">
        <f t="shared" si="1141"/>
        <v>9.7767178059274258</v>
      </c>
      <c r="DH175" s="515">
        <f t="shared" si="1142"/>
        <v>10.239904872909271</v>
      </c>
      <c r="DI175" s="515">
        <f t="shared" si="1143"/>
        <v>10.70288135115036</v>
      </c>
      <c r="DJ175" s="515">
        <f t="shared" si="1144"/>
        <v>11.1656473363952</v>
      </c>
      <c r="DK175" s="516">
        <f t="shared" si="1145"/>
        <v>11.628202924344768</v>
      </c>
      <c r="DL175" s="515">
        <f t="shared" si="1146"/>
        <v>0</v>
      </c>
      <c r="DM175" s="515">
        <f t="shared" si="1147"/>
        <v>0.39002400000000004</v>
      </c>
      <c r="DN175" s="515">
        <f t="shared" si="1148"/>
        <v>1.1699759389293196</v>
      </c>
      <c r="DO175" s="515">
        <f t="shared" si="1149"/>
        <v>1.9497357793766663</v>
      </c>
      <c r="DP175" s="515">
        <f t="shared" si="1150"/>
        <v>2.7293035686549896</v>
      </c>
      <c r="DQ175" s="515">
        <f t="shared" si="1151"/>
        <v>2.7568449653165366</v>
      </c>
      <c r="DR175" s="515">
        <f t="shared" si="1152"/>
        <v>3.101453058646797</v>
      </c>
      <c r="DS175" s="515">
        <f t="shared" si="1153"/>
        <v>3.4460415635027868</v>
      </c>
      <c r="DT175" s="515">
        <f t="shared" si="1154"/>
        <v>3.790610480997969</v>
      </c>
      <c r="DU175" s="515">
        <f t="shared" si="1155"/>
        <v>4.1351598122457425</v>
      </c>
      <c r="DV175" s="515">
        <f t="shared" si="1156"/>
        <v>5.0327089599803969</v>
      </c>
      <c r="DW175" s="515">
        <f t="shared" si="1157"/>
        <v>5.7994271346363844</v>
      </c>
      <c r="DX175" s="515">
        <f t="shared" si="1158"/>
        <v>6.5660290951301796</v>
      </c>
      <c r="DY175" s="515">
        <f t="shared" si="1159"/>
        <v>7.3325148590767704</v>
      </c>
      <c r="DZ175" s="515">
        <f t="shared" si="1160"/>
        <v>8.0988844440884744</v>
      </c>
      <c r="EA175" s="515">
        <f t="shared" si="1161"/>
        <v>9.5417210495512084</v>
      </c>
      <c r="EB175" s="515">
        <f t="shared" si="1162"/>
        <v>10.403513043212918</v>
      </c>
      <c r="EC175" s="515">
        <f t="shared" si="1163"/>
        <v>11.265043807005272</v>
      </c>
      <c r="ED175" s="515">
        <f t="shared" si="1164"/>
        <v>12.126313420113318</v>
      </c>
      <c r="EE175" s="516">
        <f t="shared" si="1165"/>
        <v>12.987321961698109</v>
      </c>
      <c r="EF175" s="276">
        <f t="shared" si="1166"/>
        <v>0</v>
      </c>
      <c r="EG175" s="276">
        <f t="shared" si="1167"/>
        <v>1.1984387625411913E-4</v>
      </c>
      <c r="EH175" s="276">
        <f t="shared" si="1168"/>
        <v>3.5949757135245213E-4</v>
      </c>
      <c r="EI175" s="276">
        <f t="shared" si="1169"/>
        <v>5.9908316130945964E-4</v>
      </c>
      <c r="EJ175" s="276">
        <f t="shared" si="1170"/>
        <v>8.3860066547936129E-4</v>
      </c>
      <c r="EK175" s="276">
        <f t="shared" si="1171"/>
        <v>3.3474959750003303E-4</v>
      </c>
      <c r="EL175" s="276">
        <f t="shared" si="1172"/>
        <v>3.76577544434296E-4</v>
      </c>
      <c r="EM175" s="276">
        <f t="shared" si="1173"/>
        <v>4.1840073627202336E-4</v>
      </c>
      <c r="EN175" s="276">
        <f t="shared" si="1174"/>
        <v>4.6021917355378516E-4</v>
      </c>
      <c r="EO175" s="276">
        <f t="shared" si="1175"/>
        <v>5.0203285682009048E-4</v>
      </c>
      <c r="EP175" s="276">
        <f t="shared" si="1176"/>
        <v>9.0215592687055792E-4</v>
      </c>
      <c r="EQ175" s="276">
        <f t="shared" si="1177"/>
        <v>1.0396142692117394E-3</v>
      </c>
      <c r="ER175" s="276">
        <f t="shared" si="1178"/>
        <v>1.1770491723516734E-3</v>
      </c>
      <c r="ES175" s="276">
        <f t="shared" si="1179"/>
        <v>1.3144606402871791E-3</v>
      </c>
      <c r="ET175" s="276">
        <f t="shared" si="1180"/>
        <v>1.4518486770143941E-3</v>
      </c>
      <c r="EU175" s="276">
        <f t="shared" si="1181"/>
        <v>4.4450003859053859E-3</v>
      </c>
      <c r="EV175" s="276">
        <f t="shared" si="1182"/>
        <v>4.6555891266617608E-3</v>
      </c>
      <c r="EW175" s="276">
        <f t="shared" si="1183"/>
        <v>4.8660821229103667E-3</v>
      </c>
      <c r="EX175" s="276">
        <f t="shared" si="1184"/>
        <v>5.0764794181815962E-3</v>
      </c>
      <c r="EY175" s="277">
        <f t="shared" si="1185"/>
        <v>5.2867810559860517E-3</v>
      </c>
      <c r="EZ175" s="276">
        <f t="shared" si="1186"/>
        <v>0</v>
      </c>
      <c r="FA175" s="276">
        <f t="shared" si="1187"/>
        <v>9.60610706805795E-5</v>
      </c>
      <c r="FB175" s="276">
        <f t="shared" si="1188"/>
        <v>2.8815955265334113E-4</v>
      </c>
      <c r="FC175" s="276">
        <f t="shared" si="1189"/>
        <v>4.8021072167650372E-4</v>
      </c>
      <c r="FD175" s="276">
        <f t="shared" si="1190"/>
        <v>6.7221458940302343E-4</v>
      </c>
      <c r="FE175" s="276">
        <f t="shared" si="1191"/>
        <v>1.5670666973969369E-4</v>
      </c>
      <c r="FF175" s="276">
        <f t="shared" si="1192"/>
        <v>1.7629514401029171E-4</v>
      </c>
      <c r="FG175" s="276">
        <f t="shared" si="1193"/>
        <v>1.9588250481799758E-4</v>
      </c>
      <c r="FH175" s="276">
        <f t="shared" si="1194"/>
        <v>2.1546875222610366E-4</v>
      </c>
      <c r="FI175" s="276">
        <f t="shared" si="1195"/>
        <v>2.3505388629789856E-4</v>
      </c>
      <c r="FJ175" s="276">
        <f t="shared" si="1196"/>
        <v>7.6282534401275292E-4</v>
      </c>
      <c r="FK175" s="276">
        <f t="shared" si="1197"/>
        <v>8.7903950620524772E-4</v>
      </c>
      <c r="FL175" s="276">
        <f t="shared" si="1198"/>
        <v>9.9523605340967971E-4</v>
      </c>
      <c r="FM175" s="276">
        <f t="shared" si="1199"/>
        <v>1.1114149882960145E-3</v>
      </c>
      <c r="FN175" s="276">
        <f t="shared" si="1200"/>
        <v>1.2275763135338126E-3</v>
      </c>
      <c r="FO175" s="276">
        <f t="shared" si="1201"/>
        <v>2.8923250175841254E-3</v>
      </c>
      <c r="FP175" s="276">
        <f t="shared" si="1202"/>
        <v>3.1535548869417816E-3</v>
      </c>
      <c r="FQ175" s="276">
        <f t="shared" si="1203"/>
        <v>3.4147055712464951E-3</v>
      </c>
      <c r="FR175" s="276">
        <f t="shared" si="1204"/>
        <v>3.6757770945011568E-3</v>
      </c>
      <c r="FS175" s="277">
        <f t="shared" si="1205"/>
        <v>3.9367694807013846E-3</v>
      </c>
      <c r="FT175" s="74">
        <f>SUM($EF175:EF175)</f>
        <v>0</v>
      </c>
      <c r="FU175" s="276">
        <f>SUM($EF175:EG175)</f>
        <v>1.1984387625411913E-4</v>
      </c>
      <c r="FV175" s="276">
        <f>SUM($EF175:EH175)</f>
        <v>4.7934144760657126E-4</v>
      </c>
      <c r="FW175" s="276">
        <f>SUM($EF175:EI175)</f>
        <v>1.078424608916031E-3</v>
      </c>
      <c r="FX175" s="276">
        <f>SUM($EF175:EJ175)</f>
        <v>1.9170252743953924E-3</v>
      </c>
      <c r="FY175" s="276">
        <f>SUM($EF175:EK175)</f>
        <v>2.2517748718954254E-3</v>
      </c>
      <c r="FZ175" s="276">
        <f>SUM($EF175:EL175)</f>
        <v>2.6283524163297216E-3</v>
      </c>
      <c r="GA175" s="276">
        <f>SUM($EF175:EM175)</f>
        <v>3.0467531526017447E-3</v>
      </c>
      <c r="GB175" s="276">
        <f>SUM($EF175:EN175)</f>
        <v>3.5069723261555298E-3</v>
      </c>
      <c r="GC175" s="276">
        <f>SUM($EF175:EO175)</f>
        <v>4.0090051829756203E-3</v>
      </c>
      <c r="GD175" s="276">
        <f>SUM($EF175:EP175)</f>
        <v>4.911161109846178E-3</v>
      </c>
      <c r="GE175" s="276">
        <f>SUM($EF175:EQ175)</f>
        <v>5.9507753790579172E-3</v>
      </c>
      <c r="GF175" s="276">
        <f>SUM($EF175:ER175)</f>
        <v>7.1278245514095903E-3</v>
      </c>
      <c r="GG175" s="276">
        <f>SUM($EF175:ES175)</f>
        <v>8.4422851916967703E-3</v>
      </c>
      <c r="GH175" s="276">
        <f>SUM($EF175:ET175)</f>
        <v>9.8941338687111649E-3</v>
      </c>
      <c r="GI175" s="276">
        <f>SUM($EF175:EU175)</f>
        <v>1.433913425461655E-2</v>
      </c>
      <c r="GJ175" s="276">
        <f>SUM($EF175:EV175)</f>
        <v>1.8994723381278313E-2</v>
      </c>
      <c r="GK175" s="276">
        <f>SUM($EF175:EW175)</f>
        <v>2.3860805504188679E-2</v>
      </c>
      <c r="GL175" s="276">
        <f>SUM($EF175:EX175)</f>
        <v>2.8937284922370275E-2</v>
      </c>
      <c r="GM175" s="276">
        <f>SUM($EF175:EY175)</f>
        <v>3.4224065978356324E-2</v>
      </c>
      <c r="GN175" s="74">
        <f>SUM($EZ175:EZ175)</f>
        <v>0</v>
      </c>
      <c r="GO175" s="276">
        <f>SUM($EZ175:FA175)</f>
        <v>9.60610706805795E-5</v>
      </c>
      <c r="GP175" s="276">
        <f>SUM($EZ175:FB175)</f>
        <v>3.8422062333392062E-4</v>
      </c>
      <c r="GQ175" s="276">
        <f>SUM($EZ175:FC175)</f>
        <v>8.6443134501042434E-4</v>
      </c>
      <c r="GR175" s="276">
        <f>SUM($EZ175:FD175)</f>
        <v>1.5366459344134478E-3</v>
      </c>
      <c r="GS175" s="276">
        <f>SUM($EZ175:FE175)</f>
        <v>1.6933526041531415E-3</v>
      </c>
      <c r="GT175" s="276">
        <f>SUM($EZ175:FF175)</f>
        <v>1.8696477481634332E-3</v>
      </c>
      <c r="GU175" s="276">
        <f>SUM($EZ175:FG175)</f>
        <v>2.0655302529814308E-3</v>
      </c>
      <c r="GV175" s="276">
        <f>SUM($EZ175:FH175)</f>
        <v>2.2809990052075346E-3</v>
      </c>
      <c r="GW175" s="276">
        <f>SUM($EZ175:FI175)</f>
        <v>2.5160528915054332E-3</v>
      </c>
      <c r="GX175" s="276">
        <f>SUM($EZ175:FJ175)</f>
        <v>3.2788782355181864E-3</v>
      </c>
      <c r="GY175" s="276">
        <f>SUM($EZ175:FK175)</f>
        <v>4.1579177417234341E-3</v>
      </c>
      <c r="GZ175" s="276">
        <f>SUM($EZ175:FL175)</f>
        <v>5.1531537951331136E-3</v>
      </c>
      <c r="HA175" s="276">
        <f>SUM($EZ175:FM175)</f>
        <v>6.2645687834291279E-3</v>
      </c>
      <c r="HB175" s="276">
        <f>SUM($EZ175:FN175)</f>
        <v>7.4921450969629407E-3</v>
      </c>
      <c r="HC175" s="276">
        <f>SUM($EZ175:FO175)</f>
        <v>1.0384470114547066E-2</v>
      </c>
      <c r="HD175" s="276">
        <f>SUM($EZ175:FP175)</f>
        <v>1.3538025001488848E-2</v>
      </c>
      <c r="HE175" s="276">
        <f>SUM($EZ175:FQ175)</f>
        <v>1.6952730572735344E-2</v>
      </c>
      <c r="HF175" s="276">
        <f>SUM($EZ175:FR175)</f>
        <v>2.0628507667236499E-2</v>
      </c>
      <c r="HG175" s="277">
        <f>SUM($EZ175:FS175)</f>
        <v>2.4565277147937884E-2</v>
      </c>
      <c r="HH175" s="74">
        <f t="shared" ref="HH175:HH203" si="1451">BD175-FT175</f>
        <v>0</v>
      </c>
      <c r="HI175" s="276">
        <f t="shared" si="1206"/>
        <v>0.84331215612374599</v>
      </c>
      <c r="HJ175" s="276">
        <f t="shared" si="1207"/>
        <v>1.6863846585523934</v>
      </c>
      <c r="HK175" s="276">
        <f t="shared" si="1208"/>
        <v>2.5292175753910837</v>
      </c>
      <c r="HL175" s="276">
        <f t="shared" si="1209"/>
        <v>3.3718109747256042</v>
      </c>
      <c r="HM175" s="276">
        <f t="shared" si="1210"/>
        <v>3.1284077994897732</v>
      </c>
      <c r="HN175" s="276">
        <f t="shared" si="1211"/>
        <v>3.4963032219453392</v>
      </c>
      <c r="HO175" s="276">
        <f t="shared" si="1212"/>
        <v>3.8641568212090673</v>
      </c>
      <c r="HP175" s="276">
        <f t="shared" si="1213"/>
        <v>4.2319686020355141</v>
      </c>
      <c r="HQ175" s="276">
        <f t="shared" si="1214"/>
        <v>4.5997385691786938</v>
      </c>
      <c r="HR175" s="276">
        <f t="shared" si="1215"/>
        <v>5.6932692314902029</v>
      </c>
      <c r="HS175" s="276">
        <f t="shared" si="1216"/>
        <v>6.4992512172209906</v>
      </c>
      <c r="HT175" s="276">
        <f t="shared" si="1217"/>
        <v>7.3050957680486386</v>
      </c>
      <c r="HU175" s="276">
        <f t="shared" si="1218"/>
        <v>8.1108029074083507</v>
      </c>
      <c r="HV175" s="276">
        <f t="shared" si="1219"/>
        <v>8.916372658731337</v>
      </c>
      <c r="HW175" s="276">
        <f t="shared" si="1220"/>
        <v>10.006088839225397</v>
      </c>
      <c r="HX175" s="276">
        <f t="shared" si="1221"/>
        <v>10.469065317466486</v>
      </c>
      <c r="HY175" s="276">
        <f t="shared" si="1222"/>
        <v>10.931831302711325</v>
      </c>
      <c r="HZ175" s="276">
        <f t="shared" si="1223"/>
        <v>11.394386890660893</v>
      </c>
      <c r="IA175" s="277">
        <f t="shared" si="1224"/>
        <v>11.856732176972658</v>
      </c>
      <c r="IB175" s="276">
        <f t="shared" si="1225"/>
        <v>0</v>
      </c>
      <c r="IC175" s="276">
        <f t="shared" si="1226"/>
        <v>0.77995193892931947</v>
      </c>
      <c r="ID175" s="276">
        <f t="shared" si="1227"/>
        <v>1.5597117793766662</v>
      </c>
      <c r="IE175" s="276">
        <f t="shared" si="1228"/>
        <v>2.3392795686549896</v>
      </c>
      <c r="IF175" s="276">
        <f t="shared" si="1229"/>
        <v>3.118655354065587</v>
      </c>
      <c r="IG175" s="276">
        <f t="shared" si="1230"/>
        <v>2.9290706586467969</v>
      </c>
      <c r="IH175" s="276">
        <f t="shared" si="1231"/>
        <v>3.2736591635027867</v>
      </c>
      <c r="II175" s="276">
        <f t="shared" si="1232"/>
        <v>3.618228080997969</v>
      </c>
      <c r="IJ175" s="276">
        <f t="shared" si="1233"/>
        <v>3.9627774122457429</v>
      </c>
      <c r="IK175" s="276">
        <f t="shared" si="1234"/>
        <v>4.3073071583594444</v>
      </c>
      <c r="IL175" s="276">
        <f t="shared" si="1235"/>
        <v>5.4156866346363843</v>
      </c>
      <c r="IM175" s="276">
        <f t="shared" si="1236"/>
        <v>6.1822885951301796</v>
      </c>
      <c r="IN175" s="276">
        <f t="shared" si="1237"/>
        <v>6.9487743590767703</v>
      </c>
      <c r="IO175" s="276">
        <f t="shared" si="1238"/>
        <v>7.7151439440884744</v>
      </c>
      <c r="IP175" s="276">
        <f t="shared" si="1239"/>
        <v>8.4813973677749406</v>
      </c>
      <c r="IQ175" s="276">
        <f t="shared" si="1240"/>
        <v>9.9711708838732704</v>
      </c>
      <c r="IR175" s="276">
        <f t="shared" si="1241"/>
        <v>10.832701647665624</v>
      </c>
      <c r="IS175" s="276">
        <f t="shared" si="1242"/>
        <v>11.693971260773671</v>
      </c>
      <c r="IT175" s="276">
        <f t="shared" si="1243"/>
        <v>12.554979802358462</v>
      </c>
      <c r="IU175" s="277">
        <f t="shared" si="1244"/>
        <v>13.415727351557054</v>
      </c>
      <c r="IV175" s="74">
        <f t="shared" si="1068"/>
        <v>4.7981247171769805</v>
      </c>
      <c r="IW175" s="275">
        <f t="shared" si="1069"/>
        <v>15.989000307435958</v>
      </c>
      <c r="IX175" s="275">
        <f t="shared" si="1070"/>
        <v>28.223183901372625</v>
      </c>
      <c r="IY175" s="275">
        <f t="shared" si="1071"/>
        <v>40.881796409108574</v>
      </c>
      <c r="IZ175" s="275">
        <f t="shared" si="1072"/>
        <v>16.33676964199519</v>
      </c>
      <c r="JA175" s="275">
        <f t="shared" si="1073"/>
        <v>22.473026333773536</v>
      </c>
      <c r="JB175" s="74">
        <f t="shared" si="1074"/>
        <v>4.7983746877067315</v>
      </c>
      <c r="JC175" s="275">
        <f t="shared" si="1075"/>
        <v>15.991999347711864</v>
      </c>
      <c r="JD175" s="275">
        <f t="shared" si="1076"/>
        <v>28.229846022109019</v>
      </c>
      <c r="JE175" s="275">
        <f t="shared" si="1077"/>
        <v>45.090177121226098</v>
      </c>
      <c r="JF175" s="275">
        <f t="shared" si="1078"/>
        <v>16.340073352509204</v>
      </c>
      <c r="JG175" s="275">
        <f t="shared" si="1079"/>
        <v>23.527599294688429</v>
      </c>
      <c r="JH175" s="524">
        <f t="shared" si="1443"/>
        <v>59.655941228485091</v>
      </c>
      <c r="JI175" s="525">
        <f t="shared" si="1444"/>
        <v>113.15713055315732</v>
      </c>
      <c r="JJ175" s="524">
        <f t="shared" si="1445"/>
        <v>56.294967588034531</v>
      </c>
      <c r="JK175" s="525">
        <f t="shared" si="1446"/>
        <v>112.61034430358987</v>
      </c>
      <c r="JL175" s="524">
        <f t="shared" si="1447"/>
        <v>115.95090881651961</v>
      </c>
      <c r="JM175" s="525">
        <f t="shared" si="1448"/>
        <v>225.76747485674719</v>
      </c>
      <c r="JN175" s="7">
        <f t="shared" si="1245"/>
        <v>1.7386278965674105E-2</v>
      </c>
      <c r="JO175" s="7">
        <f t="shared" si="1246"/>
        <v>5.8789343126294205E-2</v>
      </c>
    </row>
    <row r="176" spans="1:275" s="3" customFormat="1" ht="13.5" customHeight="1" x14ac:dyDescent="0.2">
      <c r="A176" s="3" t="str">
        <f>'2021 estimates'!B176</f>
        <v>Slovakia</v>
      </c>
      <c r="B176" s="3" t="str">
        <f>VLOOKUP(A176,'2021 estimates'!$B$4:$C$218,2)</f>
        <v>EUR</v>
      </c>
      <c r="C176" s="371" t="str">
        <f>VLOOKUP(A176,'2021 estimates'!$B$4:$F$218,4,FALSE)</f>
        <v>Europe &amp; Central Asia</v>
      </c>
      <c r="D176" s="695">
        <f>'2021 estimates'!Q176</f>
        <v>4.68317833689217</v>
      </c>
      <c r="E176" s="4">
        <f>'2021 estimates'!R176</f>
        <v>2.2576291422200181</v>
      </c>
      <c r="F176" s="47">
        <f>1000*'2021 estimates'!G176/5</f>
        <v>29090.6</v>
      </c>
      <c r="G176" s="47">
        <f t="shared" si="1086"/>
        <v>29090.6</v>
      </c>
      <c r="H176" s="47">
        <f>1000*'2021 estimates'!H176/5</f>
        <v>28890</v>
      </c>
      <c r="I176" s="47">
        <f>1000*'2021 estimates'!I176/5</f>
        <v>29130.400000000001</v>
      </c>
      <c r="J176" s="47">
        <f>1000*'2021 estimates'!J176/5</f>
        <v>27101</v>
      </c>
      <c r="K176" s="47">
        <f>1000*'2021 estimates'!K176/5</f>
        <v>27724.400000000001</v>
      </c>
      <c r="L176" s="73">
        <f t="shared" si="1087"/>
        <v>27724.400000000001</v>
      </c>
      <c r="M176" s="47">
        <f>1000*'2021 estimates'!L176/5</f>
        <v>27614.6</v>
      </c>
      <c r="N176" s="47">
        <f>1000*'2021 estimates'!M176/5</f>
        <v>27799.4</v>
      </c>
      <c r="O176" s="47">
        <f>1000*'2021 estimates'!N176/5</f>
        <v>25798.799999999999</v>
      </c>
      <c r="P176" s="22">
        <v>0</v>
      </c>
      <c r="Q176" s="124">
        <f>IF('2021 estimates'!AD176&lt;&gt;"",'2021 estimates'!AD176*5/4,IF('2021 estimates'!AL176&lt;&gt;"",'2021 estimates'!AL176*15/14,'2021 estimates'!AN176*15/14))/100000</f>
        <v>1.4841117211692316E-4</v>
      </c>
      <c r="R176" s="124">
        <f>IF('2021 estimates'!AE176&lt;&gt;"",'2021 estimates'!AE176,IF('2021 estimates'!AL176&lt;&gt;"",'2021 estimates'!AL176*15/14,'2021 estimates'!AN176*15/14))/100000</f>
        <v>1.2542330364981812E-4</v>
      </c>
      <c r="S176" s="124">
        <f>IF('2021 estimates'!AF176&lt;&gt;"",'2021 estimates'!AF176,IF('2021 estimates'!AL176&lt;&gt;"",'2021 estimates'!AL176*15/14,'2021 estimates'!AN176*15/14))/100000</f>
        <v>1.5685097793174935E-4</v>
      </c>
      <c r="T176" s="124">
        <f>IF('2021 estimates'!AG176&lt;&gt;"",'2021 estimates'!AG176,'2021 estimates'!$AP176)/100000</f>
        <v>1.0164226851678352E-4</v>
      </c>
      <c r="U176" s="22">
        <v>0</v>
      </c>
      <c r="V176" s="124">
        <f>IF('2021 estimates'!AH176&lt;&gt;"",'2021 estimates'!AH176*5/4,IF('2021 estimates'!AM176&lt;&gt;"",'2021 estimates'!AM176*15/14,'2021 estimates'!AN176*15/14))/100000</f>
        <v>1.1798274910696133E-4</v>
      </c>
      <c r="W176" s="124">
        <f>IF('2021 estimates'!AI176&lt;&gt;"",'2021 estimates'!AI176,IF('2021 estimates'!AM176&lt;&gt;"",'2021 estimates'!AM176*15/14,'2021 estimates'!AN176*15/14))/100000</f>
        <v>1.4705830031439641E-4</v>
      </c>
      <c r="X176" s="124">
        <f>IF('2021 estimates'!AJ176&lt;&gt;"",'2021 estimates'!AJ176,IF('2021 estimates'!AM176&lt;&gt;"",'2021 estimates'!AM176*15/14,'2021 estimates'!AN176*15/14))/100000</f>
        <v>1.7378914193897868E-4</v>
      </c>
      <c r="Y176" s="124">
        <f>IF('2021 estimates'!AK176&lt;&gt;"",'2021 estimates'!AK176,'2021 estimates'!$AQ176)/100000</f>
        <v>1.046763660844487E-4</v>
      </c>
      <c r="Z176" s="81">
        <f>VLOOKUP($A176,'Mortality-WHO Global Health Obs'!$B$3:$Q$218,7,FALSE)</f>
        <v>5.8599999999999998E-3</v>
      </c>
      <c r="AA176" s="82">
        <f>VLOOKUP($A176,'Mortality-WHO Global Health Obs'!$B$3:$Q$218,9,FALSE)</f>
        <v>2.7E-4</v>
      </c>
      <c r="AB176" s="82">
        <f>VLOOKUP($A176,'Mortality-WHO Global Health Obs'!$B$3:$Q$218,11,FALSE)</f>
        <v>1.6000000000000001E-4</v>
      </c>
      <c r="AC176" s="82">
        <f>VLOOKUP($A176,'Mortality-WHO Global Health Obs'!$B$3:$Q$218,13,FALSE)</f>
        <v>2.0000000000000001E-4</v>
      </c>
      <c r="AD176" s="82">
        <f>VLOOKUP($A176,'Mortality-WHO Global Health Obs'!$B$3:$Q$218,15,FALSE)</f>
        <v>4.8999999999999998E-4</v>
      </c>
      <c r="AE176" s="81">
        <f>VLOOKUP($A176,'Mortality-WHO Global Health Obs'!$B$3:$Q$218,8,FALSE)</f>
        <v>4.7400000000000003E-3</v>
      </c>
      <c r="AF176" s="82">
        <f>VLOOKUP($A176,'Mortality-WHO Global Health Obs'!$B$3:$Q$218,10,FALSE)</f>
        <v>2.3000000000000001E-4</v>
      </c>
      <c r="AG176" s="82">
        <f>VLOOKUP($A176,'Mortality-WHO Global Health Obs'!$B$3:$Q$218,12,FALSE)</f>
        <v>1.1E-4</v>
      </c>
      <c r="AH176" s="82">
        <f>VLOOKUP($A176,'Mortality-WHO Global Health Obs'!$B$3:$Q$218,14,FALSE)</f>
        <v>1E-4</v>
      </c>
      <c r="AI176" s="82">
        <f>VLOOKUP($A176,'Mortality-WHO Global Health Obs'!$B$3:$Q$218,16,FALSE)</f>
        <v>2.2000000000000001E-4</v>
      </c>
      <c r="AJ176" s="81">
        <f t="shared" si="1450"/>
        <v>1.3229706773409306E-2</v>
      </c>
      <c r="AK176" s="82">
        <f t="shared" si="1450"/>
        <v>6.0955986839940487E-4</v>
      </c>
      <c r="AL176" s="82">
        <f t="shared" si="1450"/>
        <v>3.6122066275520292E-4</v>
      </c>
      <c r="AM176" s="82">
        <f t="shared" si="1450"/>
        <v>4.5152582844400365E-4</v>
      </c>
      <c r="AN176" s="82">
        <f t="shared" si="1450"/>
        <v>1.1062382796878088E-3</v>
      </c>
      <c r="AO176" s="81">
        <f t="shared" si="1449"/>
        <v>1.0701162134122887E-2</v>
      </c>
      <c r="AP176" s="82">
        <f t="shared" si="1449"/>
        <v>5.1925470271060414E-4</v>
      </c>
      <c r="AQ176" s="82">
        <f t="shared" si="1449"/>
        <v>2.4833920564420201E-4</v>
      </c>
      <c r="AR176" s="82">
        <f t="shared" si="1449"/>
        <v>2.2576291422200182E-4</v>
      </c>
      <c r="AS176" s="82">
        <f t="shared" si="1449"/>
        <v>4.9667841128840401E-4</v>
      </c>
      <c r="AT176" s="272">
        <f t="shared" si="1065"/>
        <v>0</v>
      </c>
      <c r="AU176" s="266">
        <f t="shared" si="1057"/>
        <v>4.3173700435845648</v>
      </c>
      <c r="AV176" s="266">
        <f t="shared" si="1058"/>
        <v>3.6234792424432456</v>
      </c>
      <c r="AW176" s="266">
        <f t="shared" si="1059"/>
        <v>4.5691317275430317</v>
      </c>
      <c r="AX176" s="266">
        <f t="shared" si="1060"/>
        <v>2.7546071190733499</v>
      </c>
      <c r="AY176" s="272">
        <f t="shared" si="1066"/>
        <v>0</v>
      </c>
      <c r="AZ176" s="266">
        <f t="shared" si="1061"/>
        <v>3.2710009293410387</v>
      </c>
      <c r="BA176" s="266">
        <f t="shared" si="1062"/>
        <v>4.0609561398619309</v>
      </c>
      <c r="BB176" s="266">
        <f t="shared" si="1063"/>
        <v>4.8312338724184443</v>
      </c>
      <c r="BC176" s="266">
        <f t="shared" si="1064"/>
        <v>2.7005246333394748</v>
      </c>
      <c r="BD176" s="74">
        <f t="shared" si="1067"/>
        <v>0</v>
      </c>
      <c r="BE176" s="515">
        <f t="shared" si="1088"/>
        <v>0</v>
      </c>
      <c r="BF176" s="515">
        <f t="shared" si="1089"/>
        <v>4.316054596789284</v>
      </c>
      <c r="BG176" s="515">
        <f t="shared" si="1090"/>
        <v>8.629479101587247</v>
      </c>
      <c r="BH176" s="515">
        <f t="shared" si="1091"/>
        <v>12.940275117103889</v>
      </c>
      <c r="BI176" s="515">
        <f t="shared" si="1092"/>
        <v>17.129504177986927</v>
      </c>
      <c r="BJ176" s="515">
        <f t="shared" si="1093"/>
        <v>20.746142687373062</v>
      </c>
      <c r="BK176" s="515">
        <f t="shared" si="1094"/>
        <v>24.361475028121642</v>
      </c>
      <c r="BL176" s="515">
        <f t="shared" si="1095"/>
        <v>27.975501671962565</v>
      </c>
      <c r="BM176" s="515">
        <f t="shared" si="1096"/>
        <v>31.588223090455362</v>
      </c>
      <c r="BN176" s="515">
        <f t="shared" si="1097"/>
        <v>35.492543645508448</v>
      </c>
      <c r="BO176" s="515">
        <f t="shared" si="1098"/>
        <v>40.04462188271949</v>
      </c>
      <c r="BP176" s="515">
        <f t="shared" si="1099"/>
        <v>44.594645202992282</v>
      </c>
      <c r="BQ176" s="515">
        <f t="shared" si="1100"/>
        <v>49.14261453396545</v>
      </c>
      <c r="BR176" s="515">
        <f t="shared" si="1101"/>
        <v>53.688530802858871</v>
      </c>
      <c r="BS176" s="515">
        <f t="shared" si="1102"/>
        <v>54.175573805144381</v>
      </c>
      <c r="BT176" s="515">
        <f t="shared" si="1103"/>
        <v>56.868760183980832</v>
      </c>
      <c r="BU176" s="515">
        <f t="shared" si="1104"/>
        <v>59.558968904254286</v>
      </c>
      <c r="BV176" s="515">
        <f t="shared" si="1105"/>
        <v>62.246203258143325</v>
      </c>
      <c r="BW176" s="516">
        <f t="shared" si="1106"/>
        <v>64.930466534186621</v>
      </c>
      <c r="BX176" s="515">
        <v>0</v>
      </c>
      <c r="BY176" s="515">
        <f t="shared" si="1107"/>
        <v>0</v>
      </c>
      <c r="BZ176" s="515">
        <f t="shared" si="1108"/>
        <v>3.2701519084815867</v>
      </c>
      <c r="CA176" s="515">
        <f t="shared" si="1109"/>
        <v>6.5386062159879046</v>
      </c>
      <c r="CB176" s="515">
        <f t="shared" si="1110"/>
        <v>9.8053638037774249</v>
      </c>
      <c r="CC176" s="515">
        <f t="shared" si="1111"/>
        <v>13.018661304347077</v>
      </c>
      <c r="CD176" s="515">
        <f t="shared" si="1112"/>
        <v>17.075880616910734</v>
      </c>
      <c r="CE176" s="515">
        <f t="shared" si="1113"/>
        <v>21.132092487951979</v>
      </c>
      <c r="CF176" s="515">
        <f t="shared" si="1114"/>
        <v>25.187297167626969</v>
      </c>
      <c r="CG176" s="515">
        <f t="shared" si="1115"/>
        <v>29.241494906029761</v>
      </c>
      <c r="CH176" s="515">
        <f t="shared" si="1116"/>
        <v>33.517497725376217</v>
      </c>
      <c r="CI176" s="515">
        <f t="shared" si="1117"/>
        <v>38.340620148778228</v>
      </c>
      <c r="CJ176" s="515">
        <f t="shared" si="1118"/>
        <v>43.162653812911635</v>
      </c>
      <c r="CK176" s="515">
        <f t="shared" si="1119"/>
        <v>47.983598963550165</v>
      </c>
      <c r="CL176" s="515">
        <f t="shared" si="1120"/>
        <v>52.803455846412056</v>
      </c>
      <c r="CM176" s="515">
        <f t="shared" si="1121"/>
        <v>53.475407770494385</v>
      </c>
      <c r="CN176" s="515">
        <f t="shared" si="1122"/>
        <v>56.14870843845474</v>
      </c>
      <c r="CO176" s="515">
        <f t="shared" si="1123"/>
        <v>58.820681665369378</v>
      </c>
      <c r="CP176" s="515">
        <f t="shared" si="1124"/>
        <v>61.491328110385908</v>
      </c>
      <c r="CQ176" s="516">
        <f t="shared" si="1125"/>
        <v>64.160648432324621</v>
      </c>
      <c r="CR176" s="515">
        <f t="shared" si="1126"/>
        <v>0</v>
      </c>
      <c r="CS176" s="515">
        <f t="shared" si="1127"/>
        <v>2.1586850217922824</v>
      </c>
      <c r="CT176" s="515">
        <f t="shared" si="1128"/>
        <v>6.474739618581566</v>
      </c>
      <c r="CU176" s="515">
        <f t="shared" si="1129"/>
        <v>10.788164123379529</v>
      </c>
      <c r="CV176" s="515">
        <f t="shared" si="1130"/>
        <v>15.098960138896171</v>
      </c>
      <c r="CW176" s="515">
        <f t="shared" si="1131"/>
        <v>18.94124379920855</v>
      </c>
      <c r="CX176" s="515">
        <f t="shared" si="1132"/>
        <v>22.557882308594685</v>
      </c>
      <c r="CY176" s="515">
        <f t="shared" si="1133"/>
        <v>26.173214649343265</v>
      </c>
      <c r="CZ176" s="515">
        <f t="shared" si="1134"/>
        <v>29.787241293184188</v>
      </c>
      <c r="DA176" s="515">
        <f t="shared" si="1135"/>
        <v>33.399962711676984</v>
      </c>
      <c r="DB176" s="515">
        <f t="shared" si="1136"/>
        <v>37.777109509279967</v>
      </c>
      <c r="DC176" s="515">
        <f t="shared" si="1137"/>
        <v>42.329187746491009</v>
      </c>
      <c r="DD176" s="515">
        <f t="shared" si="1138"/>
        <v>46.879211066763801</v>
      </c>
      <c r="DE176" s="515">
        <f t="shared" si="1139"/>
        <v>51.427180397736969</v>
      </c>
      <c r="DF176" s="515">
        <f t="shared" si="1140"/>
        <v>55.97309666663039</v>
      </c>
      <c r="DG176" s="515">
        <f t="shared" si="1141"/>
        <v>55.552877364681059</v>
      </c>
      <c r="DH176" s="515">
        <f t="shared" si="1142"/>
        <v>58.24606374351751</v>
      </c>
      <c r="DI176" s="515">
        <f t="shared" si="1143"/>
        <v>60.936272463790964</v>
      </c>
      <c r="DJ176" s="515">
        <f t="shared" si="1144"/>
        <v>63.623506817680003</v>
      </c>
      <c r="DK176" s="516">
        <f t="shared" si="1145"/>
        <v>66.307770093723292</v>
      </c>
      <c r="DL176" s="515">
        <f t="shared" si="1146"/>
        <v>0</v>
      </c>
      <c r="DM176" s="515">
        <f t="shared" si="1147"/>
        <v>1.6355004646705193</v>
      </c>
      <c r="DN176" s="515">
        <f t="shared" si="1148"/>
        <v>4.9056523731521064</v>
      </c>
      <c r="DO176" s="515">
        <f t="shared" si="1149"/>
        <v>8.1741066806584239</v>
      </c>
      <c r="DP176" s="515">
        <f t="shared" si="1150"/>
        <v>11.440864268447944</v>
      </c>
      <c r="DQ176" s="515">
        <f t="shared" si="1151"/>
        <v>15.049139374278042</v>
      </c>
      <c r="DR176" s="515">
        <f t="shared" si="1152"/>
        <v>19.106358686841698</v>
      </c>
      <c r="DS176" s="515">
        <f t="shared" si="1153"/>
        <v>23.162570557882944</v>
      </c>
      <c r="DT176" s="515">
        <f t="shared" si="1154"/>
        <v>27.217775237557934</v>
      </c>
      <c r="DU176" s="515">
        <f t="shared" si="1155"/>
        <v>31.271972975960725</v>
      </c>
      <c r="DV176" s="515">
        <f t="shared" si="1156"/>
        <v>35.933114661585435</v>
      </c>
      <c r="DW176" s="515">
        <f t="shared" si="1157"/>
        <v>40.756237084987447</v>
      </c>
      <c r="DX176" s="515">
        <f t="shared" si="1158"/>
        <v>45.578270749120861</v>
      </c>
      <c r="DY176" s="515">
        <f t="shared" si="1159"/>
        <v>50.399215899759383</v>
      </c>
      <c r="DZ176" s="515">
        <f t="shared" si="1160"/>
        <v>55.219072782621282</v>
      </c>
      <c r="EA176" s="515">
        <f t="shared" si="1161"/>
        <v>54.82567008716412</v>
      </c>
      <c r="EB176" s="515">
        <f t="shared" si="1162"/>
        <v>57.498970755124475</v>
      </c>
      <c r="EC176" s="515">
        <f t="shared" si="1163"/>
        <v>60.170943982039113</v>
      </c>
      <c r="ED176" s="515">
        <f t="shared" si="1164"/>
        <v>62.841590427055642</v>
      </c>
      <c r="EE176" s="516">
        <f t="shared" si="1165"/>
        <v>65.510910748994363</v>
      </c>
      <c r="EF176" s="276">
        <f t="shared" si="1166"/>
        <v>0</v>
      </c>
      <c r="EG176" s="276">
        <f t="shared" si="1167"/>
        <v>1.3154467952808553E-3</v>
      </c>
      <c r="EH176" s="276">
        <f t="shared" si="1168"/>
        <v>3.9455387866033321E-3</v>
      </c>
      <c r="EI176" s="276">
        <f t="shared" si="1169"/>
        <v>6.5740280679211765E-3</v>
      </c>
      <c r="EJ176" s="276">
        <f t="shared" si="1170"/>
        <v>9.2009156158843908E-3</v>
      </c>
      <c r="EK176" s="276">
        <f t="shared" si="1171"/>
        <v>6.8407330571117423E-3</v>
      </c>
      <c r="EL176" s="276">
        <f t="shared" si="1172"/>
        <v>8.1469016946652505E-3</v>
      </c>
      <c r="EM176" s="276">
        <f t="shared" si="1173"/>
        <v>9.4525986023222541E-3</v>
      </c>
      <c r="EN176" s="276">
        <f t="shared" si="1174"/>
        <v>1.0757823950450565E-2</v>
      </c>
      <c r="EO176" s="276">
        <f t="shared" si="1175"/>
        <v>1.2062577909356472E-2</v>
      </c>
      <c r="EP176" s="276">
        <f t="shared" si="1176"/>
        <v>1.7053490331991449E-2</v>
      </c>
      <c r="EQ176" s="276">
        <f t="shared" si="1177"/>
        <v>1.9108407270241521E-2</v>
      </c>
      <c r="ER176" s="276">
        <f t="shared" si="1178"/>
        <v>2.1162396569860825E-2</v>
      </c>
      <c r="ES176" s="276">
        <f t="shared" si="1179"/>
        <v>2.3215458649607616E-2</v>
      </c>
      <c r="ET176" s="276">
        <f t="shared" si="1180"/>
        <v>2.5267593928051106E-2</v>
      </c>
      <c r="EU176" s="276">
        <f t="shared" si="1181"/>
        <v>6.1420740236900667E-2</v>
      </c>
      <c r="EV176" s="276">
        <f t="shared" si="1182"/>
        <v>6.439839879989781E-2</v>
      </c>
      <c r="EW176" s="276">
        <f t="shared" si="1183"/>
        <v>6.7372765184311456E-2</v>
      </c>
      <c r="EX176" s="276">
        <f t="shared" si="1184"/>
        <v>7.0343843030061887E-2</v>
      </c>
      <c r="EY176" s="277">
        <f t="shared" si="1185"/>
        <v>7.3311635973044992E-2</v>
      </c>
      <c r="EZ176" s="276">
        <f t="shared" si="1186"/>
        <v>0</v>
      </c>
      <c r="FA176" s="276">
        <f t="shared" si="1187"/>
        <v>8.4902085945201728E-4</v>
      </c>
      <c r="FB176" s="276">
        <f t="shared" si="1188"/>
        <v>2.5466218347210876E-3</v>
      </c>
      <c r="FC176" s="276">
        <f t="shared" si="1189"/>
        <v>4.2433415515190269E-3</v>
      </c>
      <c r="FD176" s="276">
        <f t="shared" si="1190"/>
        <v>5.9391804673246569E-3</v>
      </c>
      <c r="FE176" s="276">
        <f t="shared" si="1191"/>
        <v>3.7368272982714313E-3</v>
      </c>
      <c r="FF176" s="276">
        <f t="shared" si="1192"/>
        <v>4.7442688206866795E-3</v>
      </c>
      <c r="FG176" s="276">
        <f t="shared" si="1193"/>
        <v>5.7514601869375964E-3</v>
      </c>
      <c r="FH176" s="276">
        <f t="shared" si="1194"/>
        <v>6.7584014591400487E-3</v>
      </c>
      <c r="FI176" s="276">
        <f t="shared" si="1195"/>
        <v>7.7650926993944863E-3</v>
      </c>
      <c r="FJ176" s="276">
        <f t="shared" si="1196"/>
        <v>8.1114490164350423E-3</v>
      </c>
      <c r="FK176" s="276">
        <f t="shared" si="1197"/>
        <v>9.2002082850345512E-3</v>
      </c>
      <c r="FL176" s="276">
        <f t="shared" si="1198"/>
        <v>1.0288721779913034E-2</v>
      </c>
      <c r="FM176" s="276">
        <f t="shared" si="1199"/>
        <v>1.1376989556550818E-2</v>
      </c>
      <c r="FN176" s="276">
        <f t="shared" si="1200"/>
        <v>1.2465011670415712E-2</v>
      </c>
      <c r="FO176" s="276">
        <f t="shared" si="1201"/>
        <v>2.7223965379123576E-2</v>
      </c>
      <c r="FP176" s="276">
        <f t="shared" si="1202"/>
        <v>2.8551406424838756E-2</v>
      </c>
      <c r="FQ176" s="276">
        <f t="shared" si="1203"/>
        <v>2.9878188322950014E-2</v>
      </c>
      <c r="FR176" s="276">
        <f t="shared" si="1204"/>
        <v>3.1204311400760448E-2</v>
      </c>
      <c r="FS176" s="277">
        <f t="shared" si="1205"/>
        <v>3.2529775985410625E-2</v>
      </c>
      <c r="FT176" s="74">
        <f>SUM($EF176:EF176)</f>
        <v>0</v>
      </c>
      <c r="FU176" s="276">
        <f>SUM($EF176:EG176)</f>
        <v>1.3154467952808553E-3</v>
      </c>
      <c r="FV176" s="276">
        <f>SUM($EF176:EH176)</f>
        <v>5.2609855818841877E-3</v>
      </c>
      <c r="FW176" s="276">
        <f>SUM($EF176:EI176)</f>
        <v>1.1835013649805364E-2</v>
      </c>
      <c r="FX176" s="276">
        <f>SUM($EF176:EJ176)</f>
        <v>2.1035929265689757E-2</v>
      </c>
      <c r="FY176" s="276">
        <f>SUM($EF176:EK176)</f>
        <v>2.7876662322801497E-2</v>
      </c>
      <c r="FZ176" s="276">
        <f>SUM($EF176:EL176)</f>
        <v>3.6023564017466744E-2</v>
      </c>
      <c r="GA176" s="276">
        <f>SUM($EF176:EM176)</f>
        <v>4.5476162619788998E-2</v>
      </c>
      <c r="GB176" s="276">
        <f>SUM($EF176:EN176)</f>
        <v>5.6233986570239564E-2</v>
      </c>
      <c r="GC176" s="276">
        <f>SUM($EF176:EO176)</f>
        <v>6.8296564479596034E-2</v>
      </c>
      <c r="GD176" s="276">
        <f>SUM($EF176:EP176)</f>
        <v>8.5350054811587486E-2</v>
      </c>
      <c r="GE176" s="276">
        <f>SUM($EF176:EQ176)</f>
        <v>0.104458462081829</v>
      </c>
      <c r="GF176" s="276">
        <f>SUM($EF176:ER176)</f>
        <v>0.12562085865168982</v>
      </c>
      <c r="GG176" s="276">
        <f>SUM($EF176:ES176)</f>
        <v>0.14883631730129743</v>
      </c>
      <c r="GH176" s="276">
        <f>SUM($EF176:ET176)</f>
        <v>0.17410391122934854</v>
      </c>
      <c r="GI176" s="276">
        <f>SUM($EF176:EU176)</f>
        <v>0.23552465146624921</v>
      </c>
      <c r="GJ176" s="276">
        <f>SUM($EF176:EV176)</f>
        <v>0.29992305026614702</v>
      </c>
      <c r="GK176" s="276">
        <f>SUM($EF176:EW176)</f>
        <v>0.36729581545045847</v>
      </c>
      <c r="GL176" s="276">
        <f>SUM($EF176:EX176)</f>
        <v>0.43763965848052033</v>
      </c>
      <c r="GM176" s="276">
        <f>SUM($EF176:EY176)</f>
        <v>0.51095129445356535</v>
      </c>
      <c r="GN176" s="74">
        <f>SUM($EZ176:EZ176)</f>
        <v>0</v>
      </c>
      <c r="GO176" s="276">
        <f>SUM($EZ176:FA176)</f>
        <v>8.4902085945201728E-4</v>
      </c>
      <c r="GP176" s="276">
        <f>SUM($EZ176:FB176)</f>
        <v>3.3956426941731048E-3</v>
      </c>
      <c r="GQ176" s="276">
        <f>SUM($EZ176:FC176)</f>
        <v>7.6389842456921313E-3</v>
      </c>
      <c r="GR176" s="276">
        <f>SUM($EZ176:FD176)</f>
        <v>1.3578164713016788E-2</v>
      </c>
      <c r="GS176" s="276">
        <f>SUM($EZ176:FE176)</f>
        <v>1.7314992011288218E-2</v>
      </c>
      <c r="GT176" s="276">
        <f>SUM($EZ176:FF176)</f>
        <v>2.2059260831974896E-2</v>
      </c>
      <c r="GU176" s="276">
        <f>SUM($EZ176:FG176)</f>
        <v>2.7810721018912493E-2</v>
      </c>
      <c r="GV176" s="276">
        <f>SUM($EZ176:FH176)</f>
        <v>3.4569122478052543E-2</v>
      </c>
      <c r="GW176" s="276">
        <f>SUM($EZ176:FI176)</f>
        <v>4.2334215177447031E-2</v>
      </c>
      <c r="GX176" s="276">
        <f>SUM($EZ176:FJ176)</f>
        <v>5.0445664193882071E-2</v>
      </c>
      <c r="GY176" s="276">
        <f>SUM($EZ176:FK176)</f>
        <v>5.9645872478916624E-2</v>
      </c>
      <c r="GZ176" s="276">
        <f>SUM($EZ176:FL176)</f>
        <v>6.9934594258829655E-2</v>
      </c>
      <c r="HA176" s="276">
        <f>SUM($EZ176:FM176)</f>
        <v>8.1311583815380478E-2</v>
      </c>
      <c r="HB176" s="276">
        <f>SUM($EZ176:FN176)</f>
        <v>9.3776595485796185E-2</v>
      </c>
      <c r="HC176" s="276">
        <f>SUM($EZ176:FO176)</f>
        <v>0.12100056086491975</v>
      </c>
      <c r="HD176" s="276">
        <f>SUM($EZ176:FP176)</f>
        <v>0.1495519672897585</v>
      </c>
      <c r="HE176" s="276">
        <f>SUM($EZ176:FQ176)</f>
        <v>0.17943015561270853</v>
      </c>
      <c r="HF176" s="276">
        <f>SUM($EZ176:FR176)</f>
        <v>0.21063446701346897</v>
      </c>
      <c r="HG176" s="277">
        <f>SUM($EZ176:FS176)</f>
        <v>0.24316424299887959</v>
      </c>
      <c r="HH176" s="74">
        <f t="shared" si="1451"/>
        <v>0</v>
      </c>
      <c r="HI176" s="276">
        <f t="shared" si="1206"/>
        <v>4.316054596789284</v>
      </c>
      <c r="HJ176" s="276">
        <f t="shared" si="1207"/>
        <v>8.629479101587247</v>
      </c>
      <c r="HK176" s="276">
        <f t="shared" si="1208"/>
        <v>12.940275117103889</v>
      </c>
      <c r="HL176" s="276">
        <f t="shared" si="1209"/>
        <v>17.248444245072569</v>
      </c>
      <c r="HM176" s="276">
        <f t="shared" si="1210"/>
        <v>20.746142687373062</v>
      </c>
      <c r="HN176" s="276">
        <f t="shared" si="1211"/>
        <v>24.361475028121642</v>
      </c>
      <c r="HO176" s="276">
        <f t="shared" si="1212"/>
        <v>27.975501671962565</v>
      </c>
      <c r="HP176" s="276">
        <f t="shared" si="1213"/>
        <v>31.588223090455362</v>
      </c>
      <c r="HQ176" s="276">
        <f t="shared" si="1214"/>
        <v>35.199639754989256</v>
      </c>
      <c r="HR176" s="276">
        <f t="shared" si="1215"/>
        <v>40.04462188271949</v>
      </c>
      <c r="HS176" s="276">
        <f t="shared" si="1216"/>
        <v>44.594645202992282</v>
      </c>
      <c r="HT176" s="276">
        <f t="shared" si="1217"/>
        <v>49.14261453396545</v>
      </c>
      <c r="HU176" s="276">
        <f t="shared" si="1218"/>
        <v>53.688530802858871</v>
      </c>
      <c r="HV176" s="276">
        <f t="shared" si="1219"/>
        <v>58.232394936473852</v>
      </c>
      <c r="HW176" s="276">
        <f t="shared" si="1220"/>
        <v>56.868760183980832</v>
      </c>
      <c r="HX176" s="276">
        <f t="shared" si="1221"/>
        <v>59.558968904254286</v>
      </c>
      <c r="HY176" s="276">
        <f t="shared" si="1222"/>
        <v>62.246203258143325</v>
      </c>
      <c r="HZ176" s="276">
        <f t="shared" si="1223"/>
        <v>64.930466534186621</v>
      </c>
      <c r="IA176" s="277">
        <f t="shared" si="1224"/>
        <v>67.611762017286935</v>
      </c>
      <c r="IB176" s="276">
        <f t="shared" si="1225"/>
        <v>0</v>
      </c>
      <c r="IC176" s="276">
        <f t="shared" si="1226"/>
        <v>3.2701519084815867</v>
      </c>
      <c r="ID176" s="276">
        <f t="shared" si="1227"/>
        <v>6.5386062159879046</v>
      </c>
      <c r="IE176" s="276">
        <f t="shared" si="1228"/>
        <v>9.8053638037774249</v>
      </c>
      <c r="IF176" s="276">
        <f t="shared" si="1229"/>
        <v>13.070425552651139</v>
      </c>
      <c r="IG176" s="276">
        <f t="shared" si="1230"/>
        <v>17.075880616910734</v>
      </c>
      <c r="IH176" s="276">
        <f t="shared" si="1231"/>
        <v>21.132092487951979</v>
      </c>
      <c r="II176" s="276">
        <f t="shared" si="1232"/>
        <v>25.187297167626969</v>
      </c>
      <c r="IJ176" s="276">
        <f t="shared" si="1233"/>
        <v>29.241494906029761</v>
      </c>
      <c r="IK176" s="276">
        <f t="shared" si="1234"/>
        <v>33.2946859531923</v>
      </c>
      <c r="IL176" s="276">
        <f t="shared" si="1235"/>
        <v>38.340620148778228</v>
      </c>
      <c r="IM176" s="276">
        <f t="shared" si="1236"/>
        <v>43.162653812911635</v>
      </c>
      <c r="IN176" s="276">
        <f t="shared" si="1237"/>
        <v>47.983598963550165</v>
      </c>
      <c r="IO176" s="276">
        <f t="shared" si="1238"/>
        <v>52.803455846412056</v>
      </c>
      <c r="IP176" s="276">
        <f t="shared" si="1239"/>
        <v>57.622224707160086</v>
      </c>
      <c r="IQ176" s="276">
        <f t="shared" si="1240"/>
        <v>56.14870843845474</v>
      </c>
      <c r="IR176" s="276">
        <f t="shared" si="1241"/>
        <v>58.820681665369378</v>
      </c>
      <c r="IS176" s="276">
        <f t="shared" si="1242"/>
        <v>61.491328110385908</v>
      </c>
      <c r="IT176" s="276">
        <f t="shared" si="1243"/>
        <v>64.160648432324621</v>
      </c>
      <c r="IU176" s="277">
        <f t="shared" si="1244"/>
        <v>66.828643289678681</v>
      </c>
      <c r="IV176" s="74">
        <f t="shared" si="1068"/>
        <v>23.725898357556535</v>
      </c>
      <c r="IW176" s="275">
        <f t="shared" si="1069"/>
        <v>90.575226337418286</v>
      </c>
      <c r="IX176" s="275">
        <f t="shared" si="1070"/>
        <v>160.88545417400877</v>
      </c>
      <c r="IY176" s="275">
        <f t="shared" si="1071"/>
        <v>224.71352849841756</v>
      </c>
      <c r="IZ176" s="275">
        <f t="shared" si="1072"/>
        <v>91.728859622994534</v>
      </c>
      <c r="JA176" s="275">
        <f t="shared" si="1073"/>
        <v>124.97502684185028</v>
      </c>
      <c r="JB176" s="74">
        <f t="shared" si="1074"/>
        <v>18.86376960696894</v>
      </c>
      <c r="JC176" s="275">
        <f t="shared" si="1075"/>
        <v>83.863926189254343</v>
      </c>
      <c r="JD176" s="275">
        <f t="shared" si="1076"/>
        <v>163.93173233085625</v>
      </c>
      <c r="JE176" s="275">
        <f t="shared" si="1077"/>
        <v>233.16851340110483</v>
      </c>
      <c r="JF176" s="275">
        <f t="shared" si="1078"/>
        <v>88.886476042359845</v>
      </c>
      <c r="JG176" s="275">
        <f t="shared" si="1079"/>
        <v>124.9569853820461</v>
      </c>
      <c r="JH176" s="524">
        <f t="shared" si="1443"/>
        <v>399.67882709594471</v>
      </c>
      <c r="JI176" s="525">
        <f t="shared" si="1444"/>
        <v>704.17689388772533</v>
      </c>
      <c r="JJ176" s="524">
        <f t="shared" si="1445"/>
        <v>369.80296349978187</v>
      </c>
      <c r="JK176" s="525">
        <f t="shared" si="1446"/>
        <v>670.57635567640295</v>
      </c>
      <c r="JL176" s="524">
        <f t="shared" si="1447"/>
        <v>769.48179059572658</v>
      </c>
      <c r="JM176" s="525">
        <f t="shared" si="1448"/>
        <v>1374.7532495641283</v>
      </c>
      <c r="JN176" s="7">
        <f t="shared" si="1245"/>
        <v>0.26788050671514474</v>
      </c>
      <c r="JO176" s="7">
        <f t="shared" si="1246"/>
        <v>0.75411553745244497</v>
      </c>
    </row>
    <row r="177" spans="1:275" s="3" customFormat="1" ht="13.5" customHeight="1" x14ac:dyDescent="0.2">
      <c r="A177" s="3" t="str">
        <f>'2021 estimates'!B177</f>
        <v>Slovenia</v>
      </c>
      <c r="B177" s="3" t="str">
        <f>VLOOKUP(A177,'2021 estimates'!$B$4:$C$218,2)</f>
        <v>EUR</v>
      </c>
      <c r="C177" s="371" t="str">
        <f>VLOOKUP(A177,'2021 estimates'!$B$4:$F$218,4,FALSE)</f>
        <v>Europe &amp; Central Asia</v>
      </c>
      <c r="D177" s="695">
        <f>'2021 estimates'!Q177</f>
        <v>1.66051485821116</v>
      </c>
      <c r="E177" s="4">
        <f>'2021 estimates'!R177</f>
        <v>1.8463259473807592</v>
      </c>
      <c r="F177" s="47">
        <f>1000*'2021 estimates'!G177/5</f>
        <v>10158</v>
      </c>
      <c r="G177" s="47">
        <f t="shared" si="1086"/>
        <v>10158</v>
      </c>
      <c r="H177" s="47">
        <f>1000*'2021 estimates'!H177/5</f>
        <v>11154.6</v>
      </c>
      <c r="I177" s="47">
        <f>1000*'2021 estimates'!I177/5</f>
        <v>10989.2</v>
      </c>
      <c r="J177" s="47">
        <f>1000*'2021 estimates'!J177/5</f>
        <v>9660.7999999999993</v>
      </c>
      <c r="K177" s="47">
        <f>1000*'2021 estimates'!K177/5</f>
        <v>9613.6</v>
      </c>
      <c r="L177" s="73">
        <f t="shared" si="1087"/>
        <v>9613.6</v>
      </c>
      <c r="M177" s="47">
        <f>1000*'2021 estimates'!L177/5</f>
        <v>10540.6</v>
      </c>
      <c r="N177" s="47">
        <f>1000*'2021 estimates'!M177/5</f>
        <v>10343.6</v>
      </c>
      <c r="O177" s="47">
        <f>1000*'2021 estimates'!N177/5</f>
        <v>9106</v>
      </c>
      <c r="P177" s="22">
        <v>0</v>
      </c>
      <c r="Q177" s="124">
        <f>IF('2021 estimates'!AD177&lt;&gt;"",'2021 estimates'!AD177*5/4,IF('2021 estimates'!AL177&lt;&gt;"",'2021 estimates'!AL177*15/14,'2021 estimates'!AN177*15/14))/100000</f>
        <v>1.2750000000000001E-4</v>
      </c>
      <c r="R177" s="124">
        <f>IF('2021 estimates'!AE177&lt;&gt;"",'2021 estimates'!AE177,IF('2021 estimates'!AL177&lt;&gt;"",'2021 estimates'!AL177*15/14,'2021 estimates'!AN177*15/14))/100000</f>
        <v>1.8100000000000001E-4</v>
      </c>
      <c r="S177" s="124">
        <f>IF('2021 estimates'!AF177&lt;&gt;"",'2021 estimates'!AF177,IF('2021 estimates'!AL177&lt;&gt;"",'2021 estimates'!AL177*15/14,'2021 estimates'!AN177*15/14))/100000</f>
        <v>1.6699999999999999E-4</v>
      </c>
      <c r="T177" s="124">
        <f>IF('2021 estimates'!AG177&lt;&gt;"",'2021 estimates'!AG177,'2021 estimates'!$AP177)/100000</f>
        <v>1.1377865878744424E-4</v>
      </c>
      <c r="U177" s="22">
        <v>0</v>
      </c>
      <c r="V177" s="124">
        <f>IF('2021 estimates'!AH177&lt;&gt;"",'2021 estimates'!AH177*5/4,IF('2021 estimates'!AM177&lt;&gt;"",'2021 estimates'!AM177*15/14,'2021 estimates'!AN177*15/14))/100000</f>
        <v>1.6875000000000001E-4</v>
      </c>
      <c r="W177" s="124">
        <f>IF('2021 estimates'!AI177&lt;&gt;"",'2021 estimates'!AI177,IF('2021 estimates'!AM177&lt;&gt;"",'2021 estimates'!AM177*15/14,'2021 estimates'!AN177*15/14))/100000</f>
        <v>1.8200000000000001E-4</v>
      </c>
      <c r="X177" s="124">
        <f>IF('2021 estimates'!AJ177&lt;&gt;"",'2021 estimates'!AJ177,IF('2021 estimates'!AM177&lt;&gt;"",'2021 estimates'!AM177*15/14,'2021 estimates'!AN177*15/14))/100000</f>
        <v>2.0899999999999998E-4</v>
      </c>
      <c r="Y177" s="124">
        <f>IF('2021 estimates'!AK177&lt;&gt;"",'2021 estimates'!AK177,'2021 estimates'!$AQ177)/100000</f>
        <v>1.3274176858535161E-4</v>
      </c>
      <c r="Z177" s="81">
        <f>VLOOKUP($A177,'Mortality-WHO Global Health Obs'!$B$3:$Q$218,7,FALSE)</f>
        <v>2.4399999999999999E-3</v>
      </c>
      <c r="AA177" s="82">
        <f>VLOOKUP($A177,'Mortality-WHO Global Health Obs'!$B$3:$Q$218,9,FALSE)</f>
        <v>1.7000000000000001E-4</v>
      </c>
      <c r="AB177" s="82">
        <f>VLOOKUP($A177,'Mortality-WHO Global Health Obs'!$B$3:$Q$218,11,FALSE)</f>
        <v>6.9999999999999994E-5</v>
      </c>
      <c r="AC177" s="82">
        <f>VLOOKUP($A177,'Mortality-WHO Global Health Obs'!$B$3:$Q$218,13,FALSE)</f>
        <v>1.3999999999999999E-4</v>
      </c>
      <c r="AD177" s="82">
        <f>VLOOKUP($A177,'Mortality-WHO Global Health Obs'!$B$3:$Q$218,15,FALSE)</f>
        <v>3.8000000000000002E-4</v>
      </c>
      <c r="AE177" s="81">
        <f>VLOOKUP($A177,'Mortality-WHO Global Health Obs'!$B$3:$Q$218,8,FALSE)</f>
        <v>1.9E-3</v>
      </c>
      <c r="AF177" s="82">
        <f>VLOOKUP($A177,'Mortality-WHO Global Health Obs'!$B$3:$Q$218,10,FALSE)</f>
        <v>1.2999999999999999E-4</v>
      </c>
      <c r="AG177" s="82">
        <f>VLOOKUP($A177,'Mortality-WHO Global Health Obs'!$B$3:$Q$218,12,FALSE)</f>
        <v>8.0000000000000007E-5</v>
      </c>
      <c r="AH177" s="82">
        <f>VLOOKUP($A177,'Mortality-WHO Global Health Obs'!$B$3:$Q$218,14,FALSE)</f>
        <v>9.0000000000000006E-5</v>
      </c>
      <c r="AI177" s="82">
        <f>VLOOKUP($A177,'Mortality-WHO Global Health Obs'!$B$3:$Q$218,16,FALSE)</f>
        <v>1.2E-4</v>
      </c>
      <c r="AJ177" s="81">
        <f t="shared" si="1450"/>
        <v>4.505035311609052E-3</v>
      </c>
      <c r="AK177" s="82">
        <f t="shared" si="1450"/>
        <v>3.1387541105472907E-4</v>
      </c>
      <c r="AL177" s="82">
        <f t="shared" si="1450"/>
        <v>1.2924281631665314E-4</v>
      </c>
      <c r="AM177" s="82">
        <f t="shared" si="1450"/>
        <v>2.5848563263330629E-4</v>
      </c>
      <c r="AN177" s="82">
        <f t="shared" si="1450"/>
        <v>7.0160386000468853E-4</v>
      </c>
      <c r="AO177" s="81">
        <f t="shared" si="1449"/>
        <v>3.5080193000234425E-3</v>
      </c>
      <c r="AP177" s="82">
        <f t="shared" si="1449"/>
        <v>2.4002237315949866E-4</v>
      </c>
      <c r="AQ177" s="82">
        <f t="shared" si="1449"/>
        <v>1.4770607579046074E-4</v>
      </c>
      <c r="AR177" s="82">
        <f t="shared" si="1449"/>
        <v>1.6616933526426833E-4</v>
      </c>
      <c r="AS177" s="82">
        <f t="shared" si="1449"/>
        <v>2.2155911368569109E-4</v>
      </c>
      <c r="AT177" s="272">
        <f t="shared" si="1065"/>
        <v>0</v>
      </c>
      <c r="AU177" s="266">
        <f t="shared" si="1057"/>
        <v>1.295145</v>
      </c>
      <c r="AV177" s="266">
        <f t="shared" si="1058"/>
        <v>2.0189826000000002</v>
      </c>
      <c r="AW177" s="266">
        <f t="shared" si="1059"/>
        <v>1.8351964000000001</v>
      </c>
      <c r="AX177" s="266">
        <f t="shared" si="1060"/>
        <v>1.0991928668137412</v>
      </c>
      <c r="AY177" s="272">
        <f t="shared" si="1066"/>
        <v>0</v>
      </c>
      <c r="AZ177" s="266">
        <f t="shared" si="1061"/>
        <v>1.622295</v>
      </c>
      <c r="BA177" s="266">
        <f t="shared" si="1062"/>
        <v>1.9183892</v>
      </c>
      <c r="BB177" s="266">
        <f t="shared" si="1063"/>
        <v>2.1618124000000001</v>
      </c>
      <c r="BC177" s="266">
        <f t="shared" si="1064"/>
        <v>1.2087465447382117</v>
      </c>
      <c r="BD177" s="74">
        <f t="shared" si="1067"/>
        <v>0</v>
      </c>
      <c r="BE177" s="515">
        <f t="shared" si="1088"/>
        <v>0</v>
      </c>
      <c r="BF177" s="515">
        <f t="shared" si="1089"/>
        <v>1.2949417748107381</v>
      </c>
      <c r="BG177" s="515">
        <f t="shared" si="1090"/>
        <v>2.5894771630203328</v>
      </c>
      <c r="BH177" s="515">
        <f t="shared" si="1091"/>
        <v>3.8836062921635288</v>
      </c>
      <c r="BI177" s="515">
        <f t="shared" si="1092"/>
        <v>5.6852763629925747</v>
      </c>
      <c r="BJ177" s="515">
        <f t="shared" si="1093"/>
        <v>7.7033937682765288</v>
      </c>
      <c r="BK177" s="515">
        <f t="shared" si="1094"/>
        <v>9.7212503632376581</v>
      </c>
      <c r="BL177" s="515">
        <f t="shared" si="1095"/>
        <v>11.73884618158165</v>
      </c>
      <c r="BM177" s="515">
        <f t="shared" si="1096"/>
        <v>13.756181257009827</v>
      </c>
      <c r="BN177" s="515">
        <f t="shared" si="1097"/>
        <v>15.539370366905132</v>
      </c>
      <c r="BO177" s="515">
        <f t="shared" si="1098"/>
        <v>17.370313426711238</v>
      </c>
      <c r="BP177" s="515">
        <f t="shared" si="1099"/>
        <v>19.200783275204014</v>
      </c>
      <c r="BQ177" s="515">
        <f t="shared" si="1100"/>
        <v>21.030780034685975</v>
      </c>
      <c r="BR177" s="515">
        <f t="shared" si="1101"/>
        <v>22.86030382742803</v>
      </c>
      <c r="BS177" s="515">
        <f t="shared" si="1102"/>
        <v>21.704848270737433</v>
      </c>
      <c r="BT177" s="515">
        <f t="shared" si="1103"/>
        <v>22.788432809316419</v>
      </c>
      <c r="BU177" s="515">
        <f t="shared" si="1104"/>
        <v>23.871257367434282</v>
      </c>
      <c r="BV177" s="515">
        <f t="shared" si="1105"/>
        <v>24.953322478109243</v>
      </c>
      <c r="BW177" s="516">
        <f t="shared" si="1106"/>
        <v>26.034628673985686</v>
      </c>
      <c r="BX177" s="515">
        <v>0</v>
      </c>
      <c r="BY177" s="515">
        <f t="shared" si="1107"/>
        <v>0</v>
      </c>
      <c r="BZ177" s="515">
        <f t="shared" si="1108"/>
        <v>1.622100329815602</v>
      </c>
      <c r="CA177" s="515">
        <f t="shared" si="1109"/>
        <v>3.2438113659820007</v>
      </c>
      <c r="CB177" s="515">
        <f t="shared" si="1110"/>
        <v>4.8651332019271685</v>
      </c>
      <c r="CC177" s="515">
        <f t="shared" si="1111"/>
        <v>7.1114906541665759</v>
      </c>
      <c r="CD177" s="515">
        <f t="shared" si="1112"/>
        <v>9.028687852953821</v>
      </c>
      <c r="CE177" s="515">
        <f t="shared" si="1113"/>
        <v>10.945601890979114</v>
      </c>
      <c r="CF177" s="515">
        <f t="shared" si="1114"/>
        <v>12.862232810063931</v>
      </c>
      <c r="CG177" s="515">
        <f t="shared" si="1115"/>
        <v>14.778580652023573</v>
      </c>
      <c r="CH177" s="515">
        <f t="shared" si="1116"/>
        <v>16.382628575818227</v>
      </c>
      <c r="CI177" s="515">
        <f t="shared" si="1117"/>
        <v>18.541539312943538</v>
      </c>
      <c r="CJ177" s="515">
        <f t="shared" si="1118"/>
        <v>20.700091335111303</v>
      </c>
      <c r="CK177" s="515">
        <f t="shared" si="1119"/>
        <v>22.858284701923996</v>
      </c>
      <c r="CL177" s="515">
        <f t="shared" si="1120"/>
        <v>25.016119472974189</v>
      </c>
      <c r="CM177" s="515">
        <f t="shared" si="1121"/>
        <v>23.922305823468857</v>
      </c>
      <c r="CN177" s="515">
        <f t="shared" si="1122"/>
        <v>25.125618860868702</v>
      </c>
      <c r="CO177" s="515">
        <f t="shared" si="1123"/>
        <v>26.328665322830695</v>
      </c>
      <c r="CP177" s="515">
        <f t="shared" si="1124"/>
        <v>27.531445268410508</v>
      </c>
      <c r="CQ177" s="516">
        <f t="shared" si="1125"/>
        <v>28.733958756650736</v>
      </c>
      <c r="CR177" s="515">
        <f t="shared" si="1126"/>
        <v>0</v>
      </c>
      <c r="CS177" s="515">
        <f t="shared" si="1127"/>
        <v>0.6475725</v>
      </c>
      <c r="CT177" s="515">
        <f t="shared" si="1128"/>
        <v>1.9425142748107382</v>
      </c>
      <c r="CU177" s="515">
        <f t="shared" si="1129"/>
        <v>3.2370496630203327</v>
      </c>
      <c r="CV177" s="515">
        <f t="shared" si="1130"/>
        <v>4.5311787921635291</v>
      </c>
      <c r="CW177" s="515">
        <f t="shared" si="1131"/>
        <v>6.6947676629925752</v>
      </c>
      <c r="CX177" s="515">
        <f t="shared" si="1132"/>
        <v>8.7128850682765293</v>
      </c>
      <c r="CY177" s="515">
        <f t="shared" si="1133"/>
        <v>10.730741663237659</v>
      </c>
      <c r="CZ177" s="515">
        <f t="shared" si="1134"/>
        <v>12.74833748158165</v>
      </c>
      <c r="DA177" s="515">
        <f t="shared" si="1135"/>
        <v>14.765672557009827</v>
      </c>
      <c r="DB177" s="515">
        <f t="shared" si="1136"/>
        <v>16.456968566905132</v>
      </c>
      <c r="DC177" s="515">
        <f t="shared" si="1137"/>
        <v>18.287911626711239</v>
      </c>
      <c r="DD177" s="515">
        <f t="shared" si="1138"/>
        <v>20.118381475204014</v>
      </c>
      <c r="DE177" s="515">
        <f t="shared" si="1139"/>
        <v>21.948378234685975</v>
      </c>
      <c r="DF177" s="515">
        <f t="shared" si="1140"/>
        <v>23.777902027428031</v>
      </c>
      <c r="DG177" s="515">
        <f t="shared" si="1141"/>
        <v>22.254444704144305</v>
      </c>
      <c r="DH177" s="515">
        <f t="shared" si="1142"/>
        <v>23.338029242723287</v>
      </c>
      <c r="DI177" s="515">
        <f t="shared" si="1143"/>
        <v>24.420853800841151</v>
      </c>
      <c r="DJ177" s="515">
        <f t="shared" si="1144"/>
        <v>25.502918911516112</v>
      </c>
      <c r="DK177" s="516">
        <f t="shared" si="1145"/>
        <v>26.584225107392555</v>
      </c>
      <c r="DL177" s="515">
        <f t="shared" si="1146"/>
        <v>0</v>
      </c>
      <c r="DM177" s="515">
        <f t="shared" si="1147"/>
        <v>0.81114750000000002</v>
      </c>
      <c r="DN177" s="515">
        <f t="shared" si="1148"/>
        <v>2.4332478298156022</v>
      </c>
      <c r="DO177" s="515">
        <f t="shared" si="1149"/>
        <v>4.0549588659820008</v>
      </c>
      <c r="DP177" s="515">
        <f t="shared" si="1150"/>
        <v>5.6762807019271682</v>
      </c>
      <c r="DQ177" s="515">
        <f t="shared" si="1151"/>
        <v>8.0706852541665768</v>
      </c>
      <c r="DR177" s="515">
        <f t="shared" si="1152"/>
        <v>9.987882452953821</v>
      </c>
      <c r="DS177" s="515">
        <f t="shared" si="1153"/>
        <v>11.904796490979114</v>
      </c>
      <c r="DT177" s="515">
        <f t="shared" si="1154"/>
        <v>13.821427410063931</v>
      </c>
      <c r="DU177" s="515">
        <f t="shared" si="1155"/>
        <v>15.737775252023573</v>
      </c>
      <c r="DV177" s="515">
        <f t="shared" si="1156"/>
        <v>17.463534775818228</v>
      </c>
      <c r="DW177" s="515">
        <f t="shared" si="1157"/>
        <v>19.622445512943539</v>
      </c>
      <c r="DX177" s="515">
        <f t="shared" si="1158"/>
        <v>21.780997535111304</v>
      </c>
      <c r="DY177" s="515">
        <f t="shared" si="1159"/>
        <v>23.939190901923997</v>
      </c>
      <c r="DZ177" s="515">
        <f t="shared" si="1160"/>
        <v>26.097025672974191</v>
      </c>
      <c r="EA177" s="515">
        <f t="shared" si="1161"/>
        <v>24.526679095837963</v>
      </c>
      <c r="EB177" s="515">
        <f t="shared" si="1162"/>
        <v>25.729992133237808</v>
      </c>
      <c r="EC177" s="515">
        <f t="shared" si="1163"/>
        <v>26.9330385951998</v>
      </c>
      <c r="ED177" s="515">
        <f t="shared" si="1164"/>
        <v>28.135818540779614</v>
      </c>
      <c r="EE177" s="516">
        <f t="shared" si="1165"/>
        <v>29.338332029019842</v>
      </c>
      <c r="EF177" s="276">
        <f t="shared" si="1166"/>
        <v>0</v>
      </c>
      <c r="EG177" s="276">
        <f t="shared" si="1167"/>
        <v>2.0322518926190134E-4</v>
      </c>
      <c r="EH177" s="276">
        <f t="shared" si="1168"/>
        <v>6.0961179040548708E-4</v>
      </c>
      <c r="EI177" s="276">
        <f t="shared" si="1169"/>
        <v>1.0158708568036492E-3</v>
      </c>
      <c r="EJ177" s="276">
        <f t="shared" si="1170"/>
        <v>1.4220024284801265E-3</v>
      </c>
      <c r="EK177" s="276">
        <f t="shared" si="1171"/>
        <v>8.6519471604594618E-4</v>
      </c>
      <c r="EL177" s="276">
        <f t="shared" si="1172"/>
        <v>1.1260050388692386E-3</v>
      </c>
      <c r="EM177" s="276">
        <f t="shared" si="1173"/>
        <v>1.3867816560100403E-3</v>
      </c>
      <c r="EN177" s="276">
        <f t="shared" si="1174"/>
        <v>1.6475245718242876E-3</v>
      </c>
      <c r="EO177" s="276">
        <f t="shared" si="1175"/>
        <v>1.9082337906673531E-3</v>
      </c>
      <c r="EP177" s="276">
        <f t="shared" si="1176"/>
        <v>4.253340193894747E-3</v>
      </c>
      <c r="EQ177" s="276">
        <f t="shared" si="1177"/>
        <v>4.7265515072265844E-3</v>
      </c>
      <c r="ER177" s="276">
        <f t="shared" si="1178"/>
        <v>5.1996405180401292E-3</v>
      </c>
      <c r="ES177" s="276">
        <f t="shared" si="1179"/>
        <v>5.6726072579447399E-3</v>
      </c>
      <c r="ET177" s="276">
        <f t="shared" si="1180"/>
        <v>6.1454517585416034E-3</v>
      </c>
      <c r="EU177" s="276">
        <f t="shared" si="1181"/>
        <v>1.5608328234756299E-2</v>
      </c>
      <c r="EV177" s="276">
        <f t="shared" si="1182"/>
        <v>1.6368308695877312E-2</v>
      </c>
      <c r="EW177" s="276">
        <f t="shared" si="1183"/>
        <v>1.7127756138778965E-2</v>
      </c>
      <c r="EX177" s="276">
        <f t="shared" si="1184"/>
        <v>1.7886670937297729E-2</v>
      </c>
      <c r="EY177" s="277">
        <f t="shared" si="1185"/>
        <v>1.8645053465007902E-2</v>
      </c>
      <c r="EZ177" s="276">
        <f t="shared" si="1186"/>
        <v>0</v>
      </c>
      <c r="FA177" s="276">
        <f t="shared" si="1187"/>
        <v>1.9467018439797536E-4</v>
      </c>
      <c r="FB177" s="276">
        <f t="shared" si="1188"/>
        <v>5.8396383360138156E-4</v>
      </c>
      <c r="FC177" s="276">
        <f t="shared" si="1189"/>
        <v>9.7316405483210034E-4</v>
      </c>
      <c r="FD177" s="276">
        <f t="shared" si="1190"/>
        <v>1.3622708705122444E-3</v>
      </c>
      <c r="FE177" s="276">
        <f t="shared" si="1191"/>
        <v>1.1920012127550456E-3</v>
      </c>
      <c r="FF177" s="276">
        <f t="shared" si="1192"/>
        <v>1.4751619747070941E-3</v>
      </c>
      <c r="FG177" s="276">
        <f t="shared" si="1193"/>
        <v>1.7582809151828963E-3</v>
      </c>
      <c r="FH177" s="276">
        <f t="shared" si="1194"/>
        <v>2.0413580403592815E-3</v>
      </c>
      <c r="FI177" s="276">
        <f t="shared" si="1195"/>
        <v>2.3243933564121681E-3</v>
      </c>
      <c r="FJ177" s="276">
        <f t="shared" si="1196"/>
        <v>2.9016628746896772E-3</v>
      </c>
      <c r="FK177" s="276">
        <f t="shared" si="1197"/>
        <v>3.2603778322342286E-3</v>
      </c>
      <c r="FL177" s="276">
        <f t="shared" si="1198"/>
        <v>3.6190331873049244E-3</v>
      </c>
      <c r="FM177" s="276">
        <f t="shared" si="1199"/>
        <v>3.9776289498050449E-3</v>
      </c>
      <c r="FN177" s="276">
        <f t="shared" si="1200"/>
        <v>4.3361651296362266E-3</v>
      </c>
      <c r="FO177" s="276">
        <f t="shared" si="1201"/>
        <v>5.4335073383652817E-3</v>
      </c>
      <c r="FP177" s="276">
        <f t="shared" si="1202"/>
        <v>5.7000827762186748E-3</v>
      </c>
      <c r="FQ177" s="276">
        <f t="shared" si="1203"/>
        <v>5.9665991583967301E-3</v>
      </c>
      <c r="FR177" s="276">
        <f t="shared" si="1204"/>
        <v>6.233056497982321E-3</v>
      </c>
      <c r="FS177" s="277">
        <f t="shared" si="1205"/>
        <v>6.4994548080554229E-3</v>
      </c>
      <c r="FT177" s="74">
        <f>SUM($EF177:EF177)</f>
        <v>0</v>
      </c>
      <c r="FU177" s="276">
        <f>SUM($EF177:EG177)</f>
        <v>2.0322518926190134E-4</v>
      </c>
      <c r="FV177" s="276">
        <f>SUM($EF177:EH177)</f>
        <v>8.1283697966738839E-4</v>
      </c>
      <c r="FW177" s="276">
        <f>SUM($EF177:EI177)</f>
        <v>1.8287078364710376E-3</v>
      </c>
      <c r="FX177" s="276">
        <f>SUM($EF177:EJ177)</f>
        <v>3.2507102649511638E-3</v>
      </c>
      <c r="FY177" s="276">
        <f>SUM($EF177:EK177)</f>
        <v>4.11590498099711E-3</v>
      </c>
      <c r="FZ177" s="276">
        <f>SUM($EF177:EL177)</f>
        <v>5.2419100198663488E-3</v>
      </c>
      <c r="GA177" s="276">
        <f>SUM($EF177:EM177)</f>
        <v>6.6286916758763886E-3</v>
      </c>
      <c r="GB177" s="276">
        <f>SUM($EF177:EN177)</f>
        <v>8.2762162477006754E-3</v>
      </c>
      <c r="GC177" s="276">
        <f>SUM($EF177:EO177)</f>
        <v>1.0184450038368029E-2</v>
      </c>
      <c r="GD177" s="276">
        <f>SUM($EF177:EP177)</f>
        <v>1.4437790232262776E-2</v>
      </c>
      <c r="GE177" s="276">
        <f>SUM($EF177:EQ177)</f>
        <v>1.916434173948936E-2</v>
      </c>
      <c r="GF177" s="276">
        <f>SUM($EF177:ER177)</f>
        <v>2.436398225752949E-2</v>
      </c>
      <c r="GG177" s="276">
        <f>SUM($EF177:ES177)</f>
        <v>3.0036589515474228E-2</v>
      </c>
      <c r="GH177" s="276">
        <f>SUM($EF177:ET177)</f>
        <v>3.6182041274015829E-2</v>
      </c>
      <c r="GI177" s="276">
        <f>SUM($EF177:EU177)</f>
        <v>5.1790369508772124E-2</v>
      </c>
      <c r="GJ177" s="276">
        <f>SUM($EF177:EV177)</f>
        <v>6.8158678204649437E-2</v>
      </c>
      <c r="GK177" s="276">
        <f>SUM($EF177:EW177)</f>
        <v>8.5286434343428405E-2</v>
      </c>
      <c r="GL177" s="276">
        <f>SUM($EF177:EX177)</f>
        <v>0.10317310528072614</v>
      </c>
      <c r="GM177" s="276">
        <f>SUM($EF177:EY177)</f>
        <v>0.12181815874573404</v>
      </c>
      <c r="GN177" s="74">
        <f>SUM($EZ177:EZ177)</f>
        <v>0</v>
      </c>
      <c r="GO177" s="276">
        <f>SUM($EZ177:FA177)</f>
        <v>1.9467018439797536E-4</v>
      </c>
      <c r="GP177" s="276">
        <f>SUM($EZ177:FB177)</f>
        <v>7.7863401799935694E-4</v>
      </c>
      <c r="GQ177" s="276">
        <f>SUM($EZ177:FC177)</f>
        <v>1.7517980728314572E-3</v>
      </c>
      <c r="GR177" s="276">
        <f>SUM($EZ177:FD177)</f>
        <v>3.1140689433437015E-3</v>
      </c>
      <c r="GS177" s="276">
        <f>SUM($EZ177:FE177)</f>
        <v>4.3060701560987472E-3</v>
      </c>
      <c r="GT177" s="276">
        <f>SUM($EZ177:FF177)</f>
        <v>5.7812321308058408E-3</v>
      </c>
      <c r="GU177" s="276">
        <f>SUM($EZ177:FG177)</f>
        <v>7.5395130459887374E-3</v>
      </c>
      <c r="GV177" s="276">
        <f>SUM($EZ177:FH177)</f>
        <v>9.5808710863480185E-3</v>
      </c>
      <c r="GW177" s="276">
        <f>SUM($EZ177:FI177)</f>
        <v>1.1905264442760187E-2</v>
      </c>
      <c r="GX177" s="276">
        <f>SUM($EZ177:FJ177)</f>
        <v>1.4806927317449864E-2</v>
      </c>
      <c r="GY177" s="276">
        <f>SUM($EZ177:FK177)</f>
        <v>1.8067305149684094E-2</v>
      </c>
      <c r="GZ177" s="276">
        <f>SUM($EZ177:FL177)</f>
        <v>2.1686338336989019E-2</v>
      </c>
      <c r="HA177" s="276">
        <f>SUM($EZ177:FM177)</f>
        <v>2.5663967286794064E-2</v>
      </c>
      <c r="HB177" s="276">
        <f>SUM($EZ177:FN177)</f>
        <v>3.0000132416430292E-2</v>
      </c>
      <c r="HC177" s="276">
        <f>SUM($EZ177:FO177)</f>
        <v>3.5433639754795576E-2</v>
      </c>
      <c r="HD177" s="276">
        <f>SUM($EZ177:FP177)</f>
        <v>4.1133722531014251E-2</v>
      </c>
      <c r="HE177" s="276">
        <f>SUM($EZ177:FQ177)</f>
        <v>4.710032168941098E-2</v>
      </c>
      <c r="HF177" s="276">
        <f>SUM($EZ177:FR177)</f>
        <v>5.3333378187393303E-2</v>
      </c>
      <c r="HG177" s="277">
        <f>SUM($EZ177:FS177)</f>
        <v>5.9832832995448726E-2</v>
      </c>
      <c r="HH177" s="74">
        <f t="shared" si="1451"/>
        <v>0</v>
      </c>
      <c r="HI177" s="276">
        <f t="shared" si="1206"/>
        <v>1.2949417748107381</v>
      </c>
      <c r="HJ177" s="276">
        <f t="shared" si="1207"/>
        <v>2.5894771630203328</v>
      </c>
      <c r="HK177" s="276">
        <f t="shared" si="1208"/>
        <v>3.8836062921635288</v>
      </c>
      <c r="HL177" s="276">
        <f t="shared" si="1209"/>
        <v>5.1773292897350487</v>
      </c>
      <c r="HM177" s="276">
        <f t="shared" si="1210"/>
        <v>7.7033937682765288</v>
      </c>
      <c r="HN177" s="276">
        <f t="shared" si="1211"/>
        <v>9.7212503632376581</v>
      </c>
      <c r="HO177" s="276">
        <f t="shared" si="1212"/>
        <v>11.73884618158165</v>
      </c>
      <c r="HP177" s="276">
        <f t="shared" si="1213"/>
        <v>13.756181257009827</v>
      </c>
      <c r="HQ177" s="276">
        <f t="shared" si="1214"/>
        <v>15.773255623219159</v>
      </c>
      <c r="HR177" s="276">
        <f t="shared" si="1215"/>
        <v>17.370313426711238</v>
      </c>
      <c r="HS177" s="276">
        <f t="shared" si="1216"/>
        <v>19.200783275204014</v>
      </c>
      <c r="HT177" s="276">
        <f t="shared" si="1217"/>
        <v>21.030780034685975</v>
      </c>
      <c r="HU177" s="276">
        <f t="shared" si="1218"/>
        <v>22.86030382742803</v>
      </c>
      <c r="HV177" s="276">
        <f t="shared" si="1219"/>
        <v>24.689354775669489</v>
      </c>
      <c r="HW177" s="276">
        <f t="shared" si="1220"/>
        <v>22.788432809316419</v>
      </c>
      <c r="HX177" s="276">
        <f t="shared" si="1221"/>
        <v>23.871257367434282</v>
      </c>
      <c r="HY177" s="276">
        <f t="shared" si="1222"/>
        <v>24.953322478109243</v>
      </c>
      <c r="HZ177" s="276">
        <f t="shared" si="1223"/>
        <v>26.034628673985686</v>
      </c>
      <c r="IA177" s="277">
        <f t="shared" si="1224"/>
        <v>27.11517648733442</v>
      </c>
      <c r="IB177" s="276">
        <f t="shared" si="1225"/>
        <v>0</v>
      </c>
      <c r="IC177" s="276">
        <f t="shared" si="1226"/>
        <v>1.622100329815602</v>
      </c>
      <c r="ID177" s="276">
        <f t="shared" si="1227"/>
        <v>3.2438113659820007</v>
      </c>
      <c r="IE177" s="276">
        <f t="shared" si="1228"/>
        <v>4.8651332019271685</v>
      </c>
      <c r="IF177" s="276">
        <f t="shared" si="1229"/>
        <v>6.4860659310566566</v>
      </c>
      <c r="IG177" s="276">
        <f t="shared" si="1230"/>
        <v>9.028687852953821</v>
      </c>
      <c r="IH177" s="276">
        <f t="shared" si="1231"/>
        <v>10.945601890979114</v>
      </c>
      <c r="II177" s="276">
        <f t="shared" si="1232"/>
        <v>12.862232810063931</v>
      </c>
      <c r="IJ177" s="276">
        <f t="shared" si="1233"/>
        <v>14.778580652023573</v>
      </c>
      <c r="IK177" s="276">
        <f t="shared" si="1234"/>
        <v>16.694645458667157</v>
      </c>
      <c r="IL177" s="276">
        <f t="shared" si="1235"/>
        <v>18.541539312943538</v>
      </c>
      <c r="IM177" s="276">
        <f t="shared" si="1236"/>
        <v>20.700091335111303</v>
      </c>
      <c r="IN177" s="276">
        <f t="shared" si="1237"/>
        <v>22.858284701923996</v>
      </c>
      <c r="IO177" s="276">
        <f t="shared" si="1238"/>
        <v>25.016119472974189</v>
      </c>
      <c r="IP177" s="276">
        <f t="shared" si="1239"/>
        <v>27.173595707844552</v>
      </c>
      <c r="IQ177" s="276">
        <f t="shared" si="1240"/>
        <v>25.125618860868702</v>
      </c>
      <c r="IR177" s="276">
        <f t="shared" si="1241"/>
        <v>26.328665322830695</v>
      </c>
      <c r="IS177" s="276">
        <f t="shared" si="1242"/>
        <v>27.531445268410508</v>
      </c>
      <c r="IT177" s="276">
        <f t="shared" si="1243"/>
        <v>28.733958756650736</v>
      </c>
      <c r="IU177" s="277">
        <f t="shared" si="1244"/>
        <v>29.936205846580894</v>
      </c>
      <c r="IV177" s="74">
        <f t="shared" si="1068"/>
        <v>20.39119880854917</v>
      </c>
      <c r="IW177" s="275">
        <f t="shared" si="1069"/>
        <v>96.191593715976438</v>
      </c>
      <c r="IX177" s="275">
        <f t="shared" si="1070"/>
        <v>183.04616011232221</v>
      </c>
      <c r="IY177" s="275">
        <f t="shared" si="1071"/>
        <v>252.68643116073531</v>
      </c>
      <c r="IZ177" s="275">
        <f t="shared" si="1072"/>
        <v>99.876317545615947</v>
      </c>
      <c r="JA177" s="275">
        <f t="shared" si="1073"/>
        <v>138.07884594939577</v>
      </c>
      <c r="JB177" s="74">
        <f t="shared" si="1074"/>
        <v>26.991091502149249</v>
      </c>
      <c r="JC177" s="275">
        <f t="shared" si="1075"/>
        <v>112.93127765485323</v>
      </c>
      <c r="JD177" s="275">
        <f t="shared" si="1076"/>
        <v>210.55366983407015</v>
      </c>
      <c r="JE177" s="275">
        <f t="shared" si="1077"/>
        <v>295.73675388487925</v>
      </c>
      <c r="JF177" s="275">
        <f t="shared" si="1078"/>
        <v>116.82534633035755</v>
      </c>
      <c r="JG177" s="275">
        <f t="shared" si="1079"/>
        <v>161.55319821898797</v>
      </c>
      <c r="JH177" s="524">
        <f t="shared" si="1443"/>
        <v>164.58217057339021</v>
      </c>
      <c r="JI177" s="525">
        <f t="shared" si="1444"/>
        <v>286.63982428127179</v>
      </c>
      <c r="JJ177" s="524">
        <f t="shared" si="1445"/>
        <v>181.38639609047482</v>
      </c>
      <c r="JK177" s="525">
        <f t="shared" si="1446"/>
        <v>316.03534013426037</v>
      </c>
      <c r="JL177" s="524">
        <f t="shared" si="1447"/>
        <v>345.96856666386503</v>
      </c>
      <c r="JM177" s="525">
        <f t="shared" si="1448"/>
        <v>602.67516441553221</v>
      </c>
      <c r="JN177" s="7">
        <f t="shared" si="1245"/>
        <v>6.6182173690446128E-2</v>
      </c>
      <c r="JO177" s="7">
        <f t="shared" si="1246"/>
        <v>0.18165099174118277</v>
      </c>
    </row>
    <row r="178" spans="1:275" s="3" customFormat="1" ht="13.5" customHeight="1" x14ac:dyDescent="0.2">
      <c r="A178" s="3" t="str">
        <f>'2021 estimates'!B178</f>
        <v>Solomon Islands</v>
      </c>
      <c r="B178" s="3" t="str">
        <f>VLOOKUP(A178,'2021 estimates'!$B$4:$C$218,2)</f>
        <v>WP</v>
      </c>
      <c r="C178" s="371" t="str">
        <f>VLOOKUP(A178,'2021 estimates'!$B$4:$F$218,4,FALSE)</f>
        <v>East Asia &amp; Pacific</v>
      </c>
      <c r="D178" s="695">
        <f>'2021 estimates'!Q178</f>
        <v>16.821474809943801</v>
      </c>
      <c r="E178" s="4">
        <f>'2021 estimates'!R178</f>
        <v>5.0629801010046416</v>
      </c>
      <c r="F178" s="47">
        <f>1000*'2021 estimates'!G178/5</f>
        <v>10707.2</v>
      </c>
      <c r="G178" s="47">
        <f t="shared" si="1086"/>
        <v>10707.2</v>
      </c>
      <c r="H178" s="47">
        <f>1000*'2021 estimates'!H178/5</f>
        <v>9864.6</v>
      </c>
      <c r="I178" s="47">
        <f>1000*'2021 estimates'!I178/5</f>
        <v>8380</v>
      </c>
      <c r="J178" s="47">
        <f>1000*'2021 estimates'!J178/5</f>
        <v>7368.2</v>
      </c>
      <c r="K178" s="47">
        <f>1000*'2021 estimates'!K178/5</f>
        <v>10098</v>
      </c>
      <c r="L178" s="73">
        <f t="shared" si="1087"/>
        <v>10098</v>
      </c>
      <c r="M178" s="47">
        <f>1000*'2021 estimates'!L178/5</f>
        <v>9260.6</v>
      </c>
      <c r="N178" s="47">
        <f>1000*'2021 estimates'!M178/5</f>
        <v>7853.8</v>
      </c>
      <c r="O178" s="47">
        <f>1000*'2021 estimates'!N178/5</f>
        <v>6900</v>
      </c>
      <c r="P178" s="22">
        <v>0</v>
      </c>
      <c r="Q178" s="124">
        <f>IF('2021 estimates'!AD178&lt;&gt;"",'2021 estimates'!AD178*5/4,IF('2021 estimates'!AL178&lt;&gt;"",'2021 estimates'!AL178*15/14,'2021 estimates'!AN178*15/14))/100000</f>
        <v>1.0714285714285714E-6</v>
      </c>
      <c r="R178" s="124">
        <f>IF('2021 estimates'!AE178&lt;&gt;"",'2021 estimates'!AE178,IF('2021 estimates'!AL178&lt;&gt;"",'2021 estimates'!AL178*15/14,'2021 estimates'!AN178*15/14))/100000</f>
        <v>1.0714285714285714E-6</v>
      </c>
      <c r="S178" s="124">
        <f>IF('2021 estimates'!AF178&lt;&gt;"",'2021 estimates'!AF178,IF('2021 estimates'!AL178&lt;&gt;"",'2021 estimates'!AL178*15/14,'2021 estimates'!AN178*15/14))/100000</f>
        <v>1.0714285714285714E-6</v>
      </c>
      <c r="T178" s="124">
        <f>IF('2021 estimates'!AG178&lt;&gt;"",'2021 estimates'!AG178,'2021 estimates'!$AP178)/100000</f>
        <v>1.1166596956660293E-6</v>
      </c>
      <c r="U178" s="22">
        <v>0</v>
      </c>
      <c r="V178" s="124">
        <f>IF('2021 estimates'!AH178&lt;&gt;"",'2021 estimates'!AH178*5/4,IF('2021 estimates'!AM178&lt;&gt;"",'2021 estimates'!AM178*15/14,'2021 estimates'!AN178*15/14))/100000</f>
        <v>1.0714285714285714E-6</v>
      </c>
      <c r="W178" s="124">
        <f>IF('2021 estimates'!AI178&lt;&gt;"",'2021 estimates'!AI178,IF('2021 estimates'!AM178&lt;&gt;"",'2021 estimates'!AM178*15/14,'2021 estimates'!AN178*15/14))/100000</f>
        <v>1.0714285714285714E-6</v>
      </c>
      <c r="X178" s="124">
        <f>IF('2021 estimates'!AJ178&lt;&gt;"",'2021 estimates'!AJ178,IF('2021 estimates'!AM178&lt;&gt;"",'2021 estimates'!AM178*15/14,'2021 estimates'!AN178*15/14))/100000</f>
        <v>1.0714285714285714E-6</v>
      </c>
      <c r="Y178" s="124">
        <f>IF('2021 estimates'!AK178&lt;&gt;"",'2021 estimates'!AK178,'2021 estimates'!$AQ178)/100000</f>
        <v>1.1166596956660293E-6</v>
      </c>
      <c r="Z178" s="81">
        <f>VLOOKUP($A178,'Mortality-WHO Global Health Obs'!$B$3:$Q$218,7,FALSE)</f>
        <v>2.4029999999999999E-2</v>
      </c>
      <c r="AA178" s="82">
        <f>VLOOKUP($A178,'Mortality-WHO Global Health Obs'!$B$3:$Q$218,9,FALSE)</f>
        <v>1.08E-3</v>
      </c>
      <c r="AB178" s="82">
        <f>VLOOKUP($A178,'Mortality-WHO Global Health Obs'!$B$3:$Q$218,11,FALSE)</f>
        <v>7.5000000000000002E-4</v>
      </c>
      <c r="AC178" s="82">
        <f>VLOOKUP($A178,'Mortality-WHO Global Health Obs'!$B$3:$Q$218,13,FALSE)</f>
        <v>3.1E-4</v>
      </c>
      <c r="AD178" s="82">
        <f>VLOOKUP($A178,'Mortality-WHO Global Health Obs'!$B$3:$Q$218,15,FALSE)</f>
        <v>9.6000000000000002E-4</v>
      </c>
      <c r="AE178" s="81">
        <f>VLOOKUP($A178,'Mortality-WHO Global Health Obs'!$B$3:$Q$218,8,FALSE)</f>
        <v>2.1000000000000001E-2</v>
      </c>
      <c r="AF178" s="82">
        <f>VLOOKUP($A178,'Mortality-WHO Global Health Obs'!$B$3:$Q$218,10,FALSE)</f>
        <v>9.7000000000000005E-4</v>
      </c>
      <c r="AG178" s="82">
        <f>VLOOKUP($A178,'Mortality-WHO Global Health Obs'!$B$3:$Q$218,12,FALSE)</f>
        <v>5.8E-4</v>
      </c>
      <c r="AH178" s="82">
        <f>VLOOKUP($A178,'Mortality-WHO Global Health Obs'!$B$3:$Q$218,14,FALSE)</f>
        <v>2.4000000000000001E-4</v>
      </c>
      <c r="AI178" s="82">
        <f>VLOOKUP($A178,'Mortality-WHO Global Health Obs'!$B$3:$Q$218,16,FALSE)</f>
        <v>6.3000000000000003E-4</v>
      </c>
      <c r="AJ178" s="81">
        <f t="shared" si="1450"/>
        <v>0.12166341182714153</v>
      </c>
      <c r="AK178" s="82">
        <f t="shared" si="1450"/>
        <v>5.4680185090850127E-3</v>
      </c>
      <c r="AL178" s="82">
        <f t="shared" si="1450"/>
        <v>3.7972350757534811E-3</v>
      </c>
      <c r="AM178" s="82">
        <f t="shared" si="1450"/>
        <v>1.5695238313114389E-3</v>
      </c>
      <c r="AN178" s="82">
        <f t="shared" si="1450"/>
        <v>4.8604608969644563E-3</v>
      </c>
      <c r="AO178" s="81">
        <f t="shared" si="1449"/>
        <v>0.10632258212109748</v>
      </c>
      <c r="AP178" s="82">
        <f t="shared" si="1449"/>
        <v>4.9110906979745027E-3</v>
      </c>
      <c r="AQ178" s="82">
        <f t="shared" si="1449"/>
        <v>2.9365284585826921E-3</v>
      </c>
      <c r="AR178" s="82">
        <f t="shared" si="1449"/>
        <v>1.2151152242411141E-3</v>
      </c>
      <c r="AS178" s="82">
        <f t="shared" si="1449"/>
        <v>3.1896774636329243E-3</v>
      </c>
      <c r="AT178" s="272">
        <f t="shared" si="1065"/>
        <v>0</v>
      </c>
      <c r="AU178" s="266">
        <f t="shared" si="1057"/>
        <v>1.1472E-2</v>
      </c>
      <c r="AV178" s="266">
        <f t="shared" si="1058"/>
        <v>1.0569214285714286E-2</v>
      </c>
      <c r="AW178" s="266">
        <f t="shared" si="1059"/>
        <v>8.9785714285714278E-3</v>
      </c>
      <c r="AX178" s="266">
        <f t="shared" si="1060"/>
        <v>8.2277719696064368E-3</v>
      </c>
      <c r="AY178" s="272">
        <f t="shared" si="1066"/>
        <v>0</v>
      </c>
      <c r="AZ178" s="266">
        <f t="shared" si="1061"/>
        <v>1.0819285714285714E-2</v>
      </c>
      <c r="BA178" s="266">
        <f t="shared" si="1062"/>
        <v>9.9220714285714277E-3</v>
      </c>
      <c r="BB178" s="266">
        <f t="shared" si="1063"/>
        <v>8.4147857142857132E-3</v>
      </c>
      <c r="BC178" s="266">
        <f t="shared" si="1064"/>
        <v>7.704951900095602E-3</v>
      </c>
      <c r="BD178" s="74">
        <f t="shared" si="1067"/>
        <v>0</v>
      </c>
      <c r="BE178" s="515">
        <f t="shared" si="1088"/>
        <v>0</v>
      </c>
      <c r="BF178" s="515">
        <f t="shared" si="1089"/>
        <v>1.1440721040730687E-2</v>
      </c>
      <c r="BG178" s="515">
        <f t="shared" si="1090"/>
        <v>2.2819054730093772E-2</v>
      </c>
      <c r="BH178" s="515">
        <f t="shared" si="1091"/>
        <v>3.4135341272312117E-2</v>
      </c>
      <c r="BI178" s="515">
        <f t="shared" si="1092"/>
        <v>4.1817972497907606E-2</v>
      </c>
      <c r="BJ178" s="515">
        <f t="shared" si="1093"/>
        <v>5.2208666372541866E-2</v>
      </c>
      <c r="BK178" s="515">
        <f t="shared" si="1094"/>
        <v>6.2559979156882273E-2</v>
      </c>
      <c r="BL178" s="515">
        <f t="shared" si="1095"/>
        <v>7.2872060106627376E-2</v>
      </c>
      <c r="BM178" s="515">
        <f t="shared" si="1096"/>
        <v>8.314505791179147E-2</v>
      </c>
      <c r="BN178" s="515">
        <f t="shared" si="1097"/>
        <v>7.9325774127318949E-2</v>
      </c>
      <c r="BO178" s="515">
        <f t="shared" si="1098"/>
        <v>8.8172899003278474E-2</v>
      </c>
      <c r="BP178" s="515">
        <f t="shared" si="1099"/>
        <v>9.7006148997233851E-2</v>
      </c>
      <c r="BQ178" s="515">
        <f t="shared" si="1100"/>
        <v>0.10582554586906227</v>
      </c>
      <c r="BR178" s="515">
        <f t="shared" si="1101"/>
        <v>0.11463111134451504</v>
      </c>
      <c r="BS178" s="515">
        <f t="shared" si="1102"/>
        <v>0.10852080781369221</v>
      </c>
      <c r="BT178" s="515">
        <f t="shared" si="1103"/>
        <v>0.11620245155105594</v>
      </c>
      <c r="BU178" s="515">
        <f t="shared" si="1104"/>
        <v>0.12384684954846577</v>
      </c>
      <c r="BV178" s="515">
        <f t="shared" si="1105"/>
        <v>0.13145418239814807</v>
      </c>
      <c r="BW178" s="516">
        <f t="shared" si="1106"/>
        <v>0.1390246298166975</v>
      </c>
      <c r="BX178" s="515">
        <v>0</v>
      </c>
      <c r="BY178" s="515">
        <f t="shared" si="1107"/>
        <v>0</v>
      </c>
      <c r="BZ178" s="515">
        <f t="shared" si="1108"/>
        <v>1.0792783597985663E-2</v>
      </c>
      <c r="CA178" s="515">
        <f t="shared" si="1109"/>
        <v>2.1532692798590835E-2</v>
      </c>
      <c r="CB178" s="515">
        <f t="shared" si="1110"/>
        <v>3.2219986636185381E-2</v>
      </c>
      <c r="CC178" s="515">
        <f t="shared" si="1111"/>
        <v>3.9301079301501791E-2</v>
      </c>
      <c r="CD178" s="515">
        <f t="shared" si="1112"/>
        <v>4.9093364423548044E-2</v>
      </c>
      <c r="CE178" s="515">
        <f t="shared" si="1113"/>
        <v>5.8856936400775557E-2</v>
      </c>
      <c r="CF178" s="515">
        <f t="shared" si="1114"/>
        <v>6.859187942647274E-2</v>
      </c>
      <c r="CG178" s="515">
        <f t="shared" si="1115"/>
        <v>7.8298277447054657E-2</v>
      </c>
      <c r="CH178" s="515">
        <f t="shared" si="1116"/>
        <v>7.4611536055082389E-2</v>
      </c>
      <c r="CI178" s="515">
        <f t="shared" si="1117"/>
        <v>8.2930605853598779E-2</v>
      </c>
      <c r="CJ178" s="515">
        <f t="shared" si="1118"/>
        <v>9.1239573162838761E-2</v>
      </c>
      <c r="CK178" s="515">
        <f t="shared" si="1119"/>
        <v>9.9538450251035693E-2</v>
      </c>
      <c r="CL178" s="515">
        <f t="shared" si="1120"/>
        <v>0.10782724937152466</v>
      </c>
      <c r="CM178" s="515">
        <f t="shared" si="1121"/>
        <v>0.10200556177430643</v>
      </c>
      <c r="CN178" s="515">
        <f t="shared" si="1122"/>
        <v>0.10937339860711318</v>
      </c>
      <c r="CO178" s="515">
        <f t="shared" si="1123"/>
        <v>0.11671777185734215</v>
      </c>
      <c r="CP178" s="515">
        <f t="shared" si="1124"/>
        <v>0.124038756247021</v>
      </c>
      <c r="CQ178" s="516">
        <f t="shared" si="1125"/>
        <v>0.13133642626021791</v>
      </c>
      <c r="CR178" s="515">
        <f t="shared" si="1126"/>
        <v>0</v>
      </c>
      <c r="CS178" s="515">
        <f t="shared" si="1127"/>
        <v>5.7359999999999998E-3</v>
      </c>
      <c r="CT178" s="515">
        <f t="shared" si="1128"/>
        <v>1.7176721040730689E-2</v>
      </c>
      <c r="CU178" s="515">
        <f t="shared" si="1129"/>
        <v>2.8555054730093773E-2</v>
      </c>
      <c r="CV178" s="515">
        <f t="shared" si="1130"/>
        <v>3.9871341272312115E-2</v>
      </c>
      <c r="CW178" s="515">
        <f t="shared" si="1131"/>
        <v>4.7102579640764752E-2</v>
      </c>
      <c r="CX178" s="515">
        <f t="shared" si="1132"/>
        <v>5.7493273515399013E-2</v>
      </c>
      <c r="CY178" s="515">
        <f t="shared" si="1133"/>
        <v>6.7844586299739412E-2</v>
      </c>
      <c r="CZ178" s="515">
        <f t="shared" si="1134"/>
        <v>7.8156667249484515E-2</v>
      </c>
      <c r="DA178" s="515">
        <f t="shared" si="1135"/>
        <v>8.842966505464861E-2</v>
      </c>
      <c r="DB178" s="515">
        <f t="shared" si="1136"/>
        <v>8.3815059841604658E-2</v>
      </c>
      <c r="DC178" s="515">
        <f t="shared" si="1137"/>
        <v>9.2662184717564183E-2</v>
      </c>
      <c r="DD178" s="515">
        <f t="shared" si="1138"/>
        <v>0.10149543471151956</v>
      </c>
      <c r="DE178" s="515">
        <f t="shared" si="1139"/>
        <v>0.11031483158334798</v>
      </c>
      <c r="DF178" s="515">
        <f t="shared" si="1140"/>
        <v>0.11912039705880074</v>
      </c>
      <c r="DG178" s="515">
        <f t="shared" si="1141"/>
        <v>0.11263469379849543</v>
      </c>
      <c r="DH178" s="515">
        <f t="shared" si="1142"/>
        <v>0.12031633753585916</v>
      </c>
      <c r="DI178" s="515">
        <f t="shared" si="1143"/>
        <v>0.12796073553326898</v>
      </c>
      <c r="DJ178" s="515">
        <f t="shared" si="1144"/>
        <v>0.1355680683829513</v>
      </c>
      <c r="DK178" s="516">
        <f t="shared" si="1145"/>
        <v>0.14313851580150072</v>
      </c>
      <c r="DL178" s="515">
        <f t="shared" si="1146"/>
        <v>0</v>
      </c>
      <c r="DM178" s="515">
        <f t="shared" si="1147"/>
        <v>5.4096428571428568E-3</v>
      </c>
      <c r="DN178" s="515">
        <f t="shared" si="1148"/>
        <v>1.6202426455128521E-2</v>
      </c>
      <c r="DO178" s="515">
        <f t="shared" si="1149"/>
        <v>2.6942335655733691E-2</v>
      </c>
      <c r="DP178" s="515">
        <f t="shared" si="1150"/>
        <v>3.7629629493328237E-2</v>
      </c>
      <c r="DQ178" s="515">
        <f t="shared" si="1151"/>
        <v>4.4262115015787508E-2</v>
      </c>
      <c r="DR178" s="515">
        <f t="shared" si="1152"/>
        <v>5.4054400137833761E-2</v>
      </c>
      <c r="DS178" s="515">
        <f t="shared" si="1153"/>
        <v>6.3817972115061267E-2</v>
      </c>
      <c r="DT178" s="515">
        <f t="shared" si="1154"/>
        <v>7.3552915140758457E-2</v>
      </c>
      <c r="DU178" s="515">
        <f t="shared" si="1155"/>
        <v>8.3259313161340373E-2</v>
      </c>
      <c r="DV178" s="515">
        <f t="shared" si="1156"/>
        <v>7.881892891222525E-2</v>
      </c>
      <c r="DW178" s="515">
        <f t="shared" si="1157"/>
        <v>8.713799871074164E-2</v>
      </c>
      <c r="DX178" s="515">
        <f t="shared" si="1158"/>
        <v>9.5446966019981622E-2</v>
      </c>
      <c r="DY178" s="515">
        <f t="shared" si="1159"/>
        <v>0.10374584310817855</v>
      </c>
      <c r="DZ178" s="515">
        <f t="shared" si="1160"/>
        <v>0.11203464222866752</v>
      </c>
      <c r="EA178" s="515">
        <f t="shared" si="1161"/>
        <v>0.10585803772435423</v>
      </c>
      <c r="EB178" s="515">
        <f t="shared" si="1162"/>
        <v>0.11322587455716097</v>
      </c>
      <c r="EC178" s="515">
        <f t="shared" si="1163"/>
        <v>0.12057024780738995</v>
      </c>
      <c r="ED178" s="515">
        <f t="shared" si="1164"/>
        <v>0.1278912321970688</v>
      </c>
      <c r="EE178" s="516">
        <f t="shared" si="1165"/>
        <v>0.13518890221026572</v>
      </c>
      <c r="EF178" s="276">
        <f t="shared" si="1166"/>
        <v>0</v>
      </c>
      <c r="EG178" s="276">
        <f t="shared" si="1167"/>
        <v>3.1278959269311697E-5</v>
      </c>
      <c r="EH178" s="276">
        <f t="shared" si="1168"/>
        <v>9.3666310636915002E-5</v>
      </c>
      <c r="EI178" s="276">
        <f t="shared" si="1169"/>
        <v>1.5571345778165436E-4</v>
      </c>
      <c r="EJ178" s="276">
        <f t="shared" si="1170"/>
        <v>2.1742225586985305E-4</v>
      </c>
      <c r="EK178" s="276">
        <f t="shared" si="1171"/>
        <v>1.7852041108002548E-4</v>
      </c>
      <c r="EL178" s="276">
        <f t="shared" si="1172"/>
        <v>2.1790150137387959E-4</v>
      </c>
      <c r="EM178" s="276">
        <f t="shared" si="1173"/>
        <v>2.5713333596917841E-4</v>
      </c>
      <c r="EN178" s="276">
        <f t="shared" si="1174"/>
        <v>2.9621648055019791E-4</v>
      </c>
      <c r="EO178" s="276">
        <f t="shared" si="1175"/>
        <v>3.3515149865725118E-4</v>
      </c>
      <c r="EP178" s="276">
        <f t="shared" si="1176"/>
        <v>1.314465526119139E-4</v>
      </c>
      <c r="EQ178" s="276">
        <f t="shared" si="1177"/>
        <v>1.4532143461605136E-4</v>
      </c>
      <c r="ER178" s="276">
        <f t="shared" si="1178"/>
        <v>1.5917455674301653E-4</v>
      </c>
      <c r="ES178" s="276">
        <f t="shared" si="1179"/>
        <v>1.7300595311866754E-4</v>
      </c>
      <c r="ET178" s="276">
        <f t="shared" si="1180"/>
        <v>1.8681565781534314E-4</v>
      </c>
      <c r="EU178" s="276">
        <f t="shared" si="1181"/>
        <v>5.4612823224271009E-4</v>
      </c>
      <c r="EV178" s="276">
        <f t="shared" si="1182"/>
        <v>5.8337397219659958E-4</v>
      </c>
      <c r="EW178" s="276">
        <f t="shared" si="1183"/>
        <v>6.2043911992411889E-4</v>
      </c>
      <c r="EX178" s="276">
        <f t="shared" si="1184"/>
        <v>6.5732455105701202E-4</v>
      </c>
      <c r="EY178" s="277">
        <f t="shared" si="1185"/>
        <v>6.9403113698137504E-4</v>
      </c>
      <c r="EZ178" s="276">
        <f t="shared" si="1186"/>
        <v>0</v>
      </c>
      <c r="FA178" s="276">
        <f t="shared" si="1187"/>
        <v>2.6502116300051408E-5</v>
      </c>
      <c r="FB178" s="276">
        <f t="shared" si="1188"/>
        <v>7.9376513680541903E-5</v>
      </c>
      <c r="FC178" s="276">
        <f t="shared" si="1189"/>
        <v>1.319918766911714E-4</v>
      </c>
      <c r="FD178" s="276">
        <f t="shared" si="1190"/>
        <v>1.8434947435453113E-4</v>
      </c>
      <c r="FE178" s="276">
        <f t="shared" si="1191"/>
        <v>1.297863065251761E-4</v>
      </c>
      <c r="FF178" s="276">
        <f t="shared" si="1192"/>
        <v>1.5849945134391118E-4</v>
      </c>
      <c r="FG178" s="276">
        <f t="shared" si="1193"/>
        <v>1.8712840287424563E-4</v>
      </c>
      <c r="FH178" s="276">
        <f t="shared" si="1194"/>
        <v>2.1567340798951421E-4</v>
      </c>
      <c r="FI178" s="276">
        <f t="shared" si="1195"/>
        <v>2.441347128391644E-4</v>
      </c>
      <c r="FJ178" s="276">
        <f t="shared" si="1196"/>
        <v>9.571591576931387E-5</v>
      </c>
      <c r="FK178" s="276">
        <f t="shared" si="1197"/>
        <v>1.0581840504572337E-4</v>
      </c>
      <c r="FL178" s="276">
        <f t="shared" si="1198"/>
        <v>1.1590862608877844E-4</v>
      </c>
      <c r="FM178" s="276">
        <f t="shared" si="1199"/>
        <v>1.2598659379674281E-4</v>
      </c>
      <c r="FN178" s="276">
        <f t="shared" si="1200"/>
        <v>1.3605232304978812E-4</v>
      </c>
      <c r="FO178" s="276">
        <f t="shared" si="1201"/>
        <v>3.3711506728885447E-4</v>
      </c>
      <c r="FP178" s="276">
        <f t="shared" si="1202"/>
        <v>3.6057864986661377E-4</v>
      </c>
      <c r="FQ178" s="276">
        <f t="shared" si="1203"/>
        <v>3.8396751041674455E-4</v>
      </c>
      <c r="FR178" s="276">
        <f t="shared" si="1204"/>
        <v>4.0728188689870569E-4</v>
      </c>
      <c r="FS178" s="277">
        <f t="shared" si="1205"/>
        <v>4.305220165141514E-4</v>
      </c>
      <c r="FT178" s="74">
        <f>SUM($EF178:EF178)</f>
        <v>0</v>
      </c>
      <c r="FU178" s="276">
        <f>SUM($EF178:EG178)</f>
        <v>3.1278959269311697E-5</v>
      </c>
      <c r="FV178" s="276">
        <f>SUM($EF178:EH178)</f>
        <v>1.2494526990622671E-4</v>
      </c>
      <c r="FW178" s="276">
        <f>SUM($EF178:EI178)</f>
        <v>2.8065872768788107E-4</v>
      </c>
      <c r="FX178" s="276">
        <f>SUM($EF178:EJ178)</f>
        <v>4.9808098355773409E-4</v>
      </c>
      <c r="FY178" s="276">
        <f>SUM($EF178:EK178)</f>
        <v>6.7660139463775952E-4</v>
      </c>
      <c r="FZ178" s="276">
        <f>SUM($EF178:EL178)</f>
        <v>8.9450289601163916E-4</v>
      </c>
      <c r="GA178" s="276">
        <f>SUM($EF178:EM178)</f>
        <v>1.1516362319808175E-3</v>
      </c>
      <c r="GB178" s="276">
        <f>SUM($EF178:EN178)</f>
        <v>1.4478527125310154E-3</v>
      </c>
      <c r="GC178" s="276">
        <f>SUM($EF178:EO178)</f>
        <v>1.7830042111882667E-3</v>
      </c>
      <c r="GD178" s="276">
        <f>SUM($EF178:EP178)</f>
        <v>1.9144507638001805E-3</v>
      </c>
      <c r="GE178" s="276">
        <f>SUM($EF178:EQ178)</f>
        <v>2.0597721984162319E-3</v>
      </c>
      <c r="GF178" s="276">
        <f>SUM($EF178:ER178)</f>
        <v>2.2189467551592484E-3</v>
      </c>
      <c r="GG178" s="276">
        <f>SUM($EF178:ES178)</f>
        <v>2.3919527082779161E-3</v>
      </c>
      <c r="GH178" s="276">
        <f>SUM($EF178:ET178)</f>
        <v>2.5787683660932594E-3</v>
      </c>
      <c r="GI178" s="276">
        <f>SUM($EF178:EU178)</f>
        <v>3.1248965983359696E-3</v>
      </c>
      <c r="GJ178" s="276">
        <f>SUM($EF178:EV178)</f>
        <v>3.7082705705325692E-3</v>
      </c>
      <c r="GK178" s="276">
        <f>SUM($EF178:EW178)</f>
        <v>4.3287096904566884E-3</v>
      </c>
      <c r="GL178" s="276">
        <f>SUM($EF178:EX178)</f>
        <v>4.9860342415137E-3</v>
      </c>
      <c r="GM178" s="276">
        <f>SUM($EF178:EY178)</f>
        <v>5.6800653784950753E-3</v>
      </c>
      <c r="GN178" s="74">
        <f>SUM($EZ178:EZ178)</f>
        <v>0</v>
      </c>
      <c r="GO178" s="276">
        <f>SUM($EZ178:FA178)</f>
        <v>2.6502116300051408E-5</v>
      </c>
      <c r="GP178" s="276">
        <f>SUM($EZ178:FB178)</f>
        <v>1.058786299805933E-4</v>
      </c>
      <c r="GQ178" s="276">
        <f>SUM($EZ178:FC178)</f>
        <v>2.3787050667176471E-4</v>
      </c>
      <c r="GR178" s="276">
        <f>SUM($EZ178:FD178)</f>
        <v>4.2221998102629583E-4</v>
      </c>
      <c r="GS178" s="276">
        <f>SUM($EZ178:FE178)</f>
        <v>5.5200628755147196E-4</v>
      </c>
      <c r="GT178" s="276">
        <f>SUM($EZ178:FF178)</f>
        <v>7.1050573889538319E-4</v>
      </c>
      <c r="GU178" s="276">
        <f>SUM($EZ178:FG178)</f>
        <v>8.9763414176962882E-4</v>
      </c>
      <c r="GV178" s="276">
        <f>SUM($EZ178:FH178)</f>
        <v>1.113307549759143E-3</v>
      </c>
      <c r="GW178" s="276">
        <f>SUM($EZ178:FI178)</f>
        <v>1.3574422625983074E-3</v>
      </c>
      <c r="GX178" s="276">
        <f>SUM($EZ178:FJ178)</f>
        <v>1.4531581783676212E-3</v>
      </c>
      <c r="GY178" s="276">
        <f>SUM($EZ178:FK178)</f>
        <v>1.5589765834133447E-3</v>
      </c>
      <c r="GZ178" s="276">
        <f>SUM($EZ178:FL178)</f>
        <v>1.6748852095021232E-3</v>
      </c>
      <c r="HA178" s="276">
        <f>SUM($EZ178:FM178)</f>
        <v>1.8008718032988661E-3</v>
      </c>
      <c r="HB178" s="276">
        <f>SUM($EZ178:FN178)</f>
        <v>1.9369241263486542E-3</v>
      </c>
      <c r="HC178" s="276">
        <f>SUM($EZ178:FO178)</f>
        <v>2.2740391936375086E-3</v>
      </c>
      <c r="HD178" s="276">
        <f>SUM($EZ178:FP178)</f>
        <v>2.6346178435041226E-3</v>
      </c>
      <c r="HE178" s="276">
        <f>SUM($EZ178:FQ178)</f>
        <v>3.0185853539208673E-3</v>
      </c>
      <c r="HF178" s="276">
        <f>SUM($EZ178:FR178)</f>
        <v>3.425867240819573E-3</v>
      </c>
      <c r="HG178" s="277">
        <f>SUM($EZ178:FS178)</f>
        <v>3.8563892573337246E-3</v>
      </c>
      <c r="HH178" s="74">
        <f t="shared" si="1451"/>
        <v>0</v>
      </c>
      <c r="HI178" s="276">
        <f t="shared" si="1206"/>
        <v>1.1440721040730687E-2</v>
      </c>
      <c r="HJ178" s="276">
        <f t="shared" si="1207"/>
        <v>2.2819054730093772E-2</v>
      </c>
      <c r="HK178" s="276">
        <f t="shared" si="1208"/>
        <v>3.4135341272312117E-2</v>
      </c>
      <c r="HL178" s="276">
        <f t="shared" si="1209"/>
        <v>4.5389919016442258E-2</v>
      </c>
      <c r="HM178" s="276">
        <f t="shared" si="1210"/>
        <v>5.2208666372541866E-2</v>
      </c>
      <c r="HN178" s="276">
        <f t="shared" si="1211"/>
        <v>6.2559979156882273E-2</v>
      </c>
      <c r="HO178" s="276">
        <f t="shared" si="1212"/>
        <v>7.2872060106627376E-2</v>
      </c>
      <c r="HP178" s="276">
        <f t="shared" si="1213"/>
        <v>8.314505791179147E-2</v>
      </c>
      <c r="HQ178" s="276">
        <f t="shared" si="1214"/>
        <v>9.3379120698848503E-2</v>
      </c>
      <c r="HR178" s="276">
        <f t="shared" si="1215"/>
        <v>8.8172899003278474E-2</v>
      </c>
      <c r="HS178" s="276">
        <f t="shared" si="1216"/>
        <v>9.7006148997233851E-2</v>
      </c>
      <c r="HT178" s="276">
        <f t="shared" si="1217"/>
        <v>0.10582554586906227</v>
      </c>
      <c r="HU178" s="276">
        <f t="shared" si="1218"/>
        <v>0.11463111134451504</v>
      </c>
      <c r="HV178" s="276">
        <f t="shared" si="1219"/>
        <v>0.12342286711527113</v>
      </c>
      <c r="HW178" s="276">
        <f t="shared" si="1220"/>
        <v>0.11620245155105594</v>
      </c>
      <c r="HX178" s="276">
        <f t="shared" si="1221"/>
        <v>0.12384684954846577</v>
      </c>
      <c r="HY178" s="276">
        <f t="shared" si="1222"/>
        <v>0.13145418239814807</v>
      </c>
      <c r="HZ178" s="276">
        <f t="shared" si="1223"/>
        <v>0.1390246298166975</v>
      </c>
      <c r="IA178" s="277">
        <f t="shared" si="1224"/>
        <v>0.14655837064932256</v>
      </c>
      <c r="IB178" s="276">
        <f t="shared" si="1225"/>
        <v>0</v>
      </c>
      <c r="IC178" s="276">
        <f t="shared" si="1226"/>
        <v>1.0792783597985663E-2</v>
      </c>
      <c r="ID178" s="276">
        <f t="shared" si="1227"/>
        <v>2.1532692798590835E-2</v>
      </c>
      <c r="IE178" s="276">
        <f t="shared" si="1228"/>
        <v>3.2219986636185381E-2</v>
      </c>
      <c r="IF178" s="276">
        <f t="shared" si="1229"/>
        <v>4.2854922876116565E-2</v>
      </c>
      <c r="IG178" s="276">
        <f t="shared" si="1230"/>
        <v>4.9093364423548044E-2</v>
      </c>
      <c r="IH178" s="276">
        <f t="shared" si="1231"/>
        <v>5.8856936400775557E-2</v>
      </c>
      <c r="II178" s="276">
        <f t="shared" si="1232"/>
        <v>6.859187942647274E-2</v>
      </c>
      <c r="IJ178" s="276">
        <f t="shared" si="1233"/>
        <v>7.8298277447054657E-2</v>
      </c>
      <c r="IK178" s="276">
        <f t="shared" si="1234"/>
        <v>8.797621416278692E-2</v>
      </c>
      <c r="IL178" s="276">
        <f t="shared" si="1235"/>
        <v>8.2930605853598779E-2</v>
      </c>
      <c r="IM178" s="276">
        <f t="shared" si="1236"/>
        <v>9.1239573162838761E-2</v>
      </c>
      <c r="IN178" s="276">
        <f t="shared" si="1237"/>
        <v>9.9538450251035693E-2</v>
      </c>
      <c r="IO178" s="276">
        <f t="shared" si="1238"/>
        <v>0.10782724937152466</v>
      </c>
      <c r="IP178" s="276">
        <f t="shared" si="1239"/>
        <v>0.11610598276276057</v>
      </c>
      <c r="IQ178" s="276">
        <f t="shared" si="1240"/>
        <v>0.10937339860711318</v>
      </c>
      <c r="IR178" s="276">
        <f t="shared" si="1241"/>
        <v>0.11671777185734215</v>
      </c>
      <c r="IS178" s="276">
        <f t="shared" si="1242"/>
        <v>0.124038756247021</v>
      </c>
      <c r="IT178" s="276">
        <f t="shared" si="1243"/>
        <v>0.13133642626021791</v>
      </c>
      <c r="IU178" s="277">
        <f t="shared" si="1244"/>
        <v>0.13861085614379937</v>
      </c>
      <c r="IV178" s="74">
        <f t="shared" si="1068"/>
        <v>0.17014733366586537</v>
      </c>
      <c r="IW178" s="275">
        <f t="shared" si="1069"/>
        <v>0.68605784349334198</v>
      </c>
      <c r="IX178" s="275">
        <f t="shared" si="1070"/>
        <v>1.2100477943565269</v>
      </c>
      <c r="IY178" s="275">
        <f t="shared" si="1071"/>
        <v>1.731950008267622</v>
      </c>
      <c r="IZ178" s="275">
        <f t="shared" si="1072"/>
        <v>0.68875099050524469</v>
      </c>
      <c r="JA178" s="275">
        <f t="shared" si="1073"/>
        <v>0.94955074494583902</v>
      </c>
      <c r="JB178" s="74">
        <f t="shared" si="1074"/>
        <v>0.17027713303786918</v>
      </c>
      <c r="JC178" s="275">
        <f t="shared" si="1075"/>
        <v>0.68781526991770592</v>
      </c>
      <c r="JD178" s="275">
        <f t="shared" si="1076"/>
        <v>1.2144303090170856</v>
      </c>
      <c r="JE178" s="275">
        <f t="shared" si="1077"/>
        <v>1.7442740925528901</v>
      </c>
      <c r="JF178" s="275">
        <f t="shared" si="1078"/>
        <v>0.69084090399088682</v>
      </c>
      <c r="JG178" s="275">
        <f t="shared" si="1079"/>
        <v>0.95419920113138768</v>
      </c>
      <c r="JH178" s="524">
        <f t="shared" si="1443"/>
        <v>0.93648441253296322</v>
      </c>
      <c r="JI178" s="525">
        <f t="shared" si="1444"/>
        <v>1.5745521150788377</v>
      </c>
      <c r="JJ178" s="524">
        <f t="shared" si="1445"/>
        <v>0.88134666694873487</v>
      </c>
      <c r="JK178" s="525">
        <f t="shared" si="1446"/>
        <v>1.4831212288794822</v>
      </c>
      <c r="JL178" s="524">
        <f t="shared" si="1447"/>
        <v>1.8178310794816981</v>
      </c>
      <c r="JM178" s="525">
        <f t="shared" si="1448"/>
        <v>3.0576733439583199</v>
      </c>
      <c r="JN178" s="7">
        <f t="shared" si="1245"/>
        <v>4.5156924924419136E-3</v>
      </c>
      <c r="JO178" s="7">
        <f t="shared" si="1246"/>
        <v>9.5364546358287991E-3</v>
      </c>
    </row>
    <row r="179" spans="1:275" s="3" customFormat="1" ht="13.5" customHeight="1" x14ac:dyDescent="0.2">
      <c r="A179" s="3" t="str">
        <f>'2021 estimates'!B179</f>
        <v>Somalia</v>
      </c>
      <c r="B179" s="3" t="str">
        <f>VLOOKUP(A179,'2021 estimates'!$B$4:$C$218,2)</f>
        <v>AFR</v>
      </c>
      <c r="C179" s="371" t="str">
        <f>VLOOKUP(A179,'2021 estimates'!$B$4:$F$218,4,FALSE)</f>
        <v>Sub-Saharan Africa</v>
      </c>
      <c r="D179" s="695">
        <f>'2021 estimates'!Q179</f>
        <v>74.032143458052403</v>
      </c>
      <c r="E179" s="4">
        <f>'2021 estimates'!R179</f>
        <v>227.81964354478498</v>
      </c>
      <c r="F179" s="47">
        <f>1000*'2021 estimates'!G179/5</f>
        <v>293688.2</v>
      </c>
      <c r="G179" s="47">
        <f t="shared" si="1086"/>
        <v>293688.2</v>
      </c>
      <c r="H179" s="47">
        <f>1000*'2021 estimates'!H179/5</f>
        <v>246123.6</v>
      </c>
      <c r="I179" s="47">
        <f>1000*'2021 estimates'!I179/5</f>
        <v>217539.6</v>
      </c>
      <c r="J179" s="47">
        <f>1000*'2021 estimates'!J179/5</f>
        <v>187209.2</v>
      </c>
      <c r="K179" s="47">
        <f>1000*'2021 estimates'!K179/5</f>
        <v>289324.2</v>
      </c>
      <c r="L179" s="73">
        <f t="shared" si="1087"/>
        <v>289324.2</v>
      </c>
      <c r="M179" s="47">
        <f>1000*'2021 estimates'!L179/5</f>
        <v>242884</v>
      </c>
      <c r="N179" s="47">
        <f>1000*'2021 estimates'!M179/5</f>
        <v>215002.4</v>
      </c>
      <c r="O179" s="47">
        <f>1000*'2021 estimates'!N179/5</f>
        <v>185754.6</v>
      </c>
      <c r="P179" s="22">
        <v>0</v>
      </c>
      <c r="Q179" s="124">
        <f>IF('2021 estimates'!AD179&lt;&gt;"",'2021 estimates'!AD179*5/4,IF('2021 estimates'!AL179&lt;&gt;"",'2021 estimates'!AL179*15/14,'2021 estimates'!AN179*15/14))/100000</f>
        <v>1.2214285714285712E-4</v>
      </c>
      <c r="R179" s="124">
        <f>IF('2021 estimates'!AE179&lt;&gt;"",'2021 estimates'!AE179,IF('2021 estimates'!AL179&lt;&gt;"",'2021 estimates'!AL179*15/14,'2021 estimates'!AN179*15/14))/100000</f>
        <v>1.2214285714285712E-4</v>
      </c>
      <c r="S179" s="124">
        <f>IF('2021 estimates'!AF179&lt;&gt;"",'2021 estimates'!AF179,IF('2021 estimates'!AL179&lt;&gt;"",'2021 estimates'!AL179*15/14,'2021 estimates'!AN179*15/14))/100000</f>
        <v>1.2214285714285712E-4</v>
      </c>
      <c r="T179" s="124">
        <f>IF('2021 estimates'!AG179&lt;&gt;"",'2021 estimates'!AG179,'2021 estimates'!$AP179)/100000</f>
        <v>6.7389955996737427E-4</v>
      </c>
      <c r="U179" s="22">
        <v>0</v>
      </c>
      <c r="V179" s="124">
        <f>IF('2021 estimates'!AH179&lt;&gt;"",'2021 estimates'!AH179*5/4,IF('2021 estimates'!AM179&lt;&gt;"",'2021 estimates'!AM179*15/14,'2021 estimates'!AN179*15/14))/100000</f>
        <v>1.2214285714285712E-4</v>
      </c>
      <c r="W179" s="124">
        <f>IF('2021 estimates'!AI179&lt;&gt;"",'2021 estimates'!AI179,IF('2021 estimates'!AM179&lt;&gt;"",'2021 estimates'!AM179*15/14,'2021 estimates'!AN179*15/14))/100000</f>
        <v>1.2214285714285712E-4</v>
      </c>
      <c r="X179" s="124">
        <f>IF('2021 estimates'!AJ179&lt;&gt;"",'2021 estimates'!AJ179,IF('2021 estimates'!AM179&lt;&gt;"",'2021 estimates'!AM179*15/14,'2021 estimates'!AN179*15/14))/100000</f>
        <v>1.2214285714285712E-4</v>
      </c>
      <c r="Y179" s="124">
        <f>IF('2021 estimates'!AK179&lt;&gt;"",'2021 estimates'!AK179,'2021 estimates'!$AQ179)/100000</f>
        <v>6.7389955996737427E-4</v>
      </c>
      <c r="Z179" s="81">
        <f>VLOOKUP($A179,'Mortality-WHO Global Health Obs'!$B$3:$Q$218,7,FALSE)</f>
        <v>9.5729999999999996E-2</v>
      </c>
      <c r="AA179" s="82">
        <f>VLOOKUP($A179,'Mortality-WHO Global Health Obs'!$B$3:$Q$218,9,FALSE)</f>
        <v>1.418E-2</v>
      </c>
      <c r="AB179" s="82">
        <f>VLOOKUP($A179,'Mortality-WHO Global Health Obs'!$B$3:$Q$218,11,FALSE)</f>
        <v>4.0400000000000002E-3</v>
      </c>
      <c r="AC179" s="82">
        <f>VLOOKUP($A179,'Mortality-WHO Global Health Obs'!$B$3:$Q$218,13,FALSE)</f>
        <v>1.5100000000000001E-3</v>
      </c>
      <c r="AD179" s="82">
        <f>VLOOKUP($A179,'Mortality-WHO Global Health Obs'!$B$3:$Q$218,15,FALSE)</f>
        <v>3.9399999999999999E-3</v>
      </c>
      <c r="AE179" s="81">
        <f>VLOOKUP($A179,'Mortality-WHO Global Health Obs'!$B$3:$Q$218,8,FALSE)</f>
        <v>8.3180000000000004E-2</v>
      </c>
      <c r="AF179" s="82">
        <f>VLOOKUP($A179,'Mortality-WHO Global Health Obs'!$B$3:$Q$218,10,FALSE)</f>
        <v>1.406E-2</v>
      </c>
      <c r="AG179" s="82">
        <f>VLOOKUP($A179,'Mortality-WHO Global Health Obs'!$B$3:$Q$218,12,FALSE)</f>
        <v>3.8800000000000002E-3</v>
      </c>
      <c r="AH179" s="82">
        <f>VLOOKUP($A179,'Mortality-WHO Global Health Obs'!$B$3:$Q$218,14,FALSE)</f>
        <v>1.39E-3</v>
      </c>
      <c r="AI179" s="82">
        <f>VLOOKUP($A179,'Mortality-WHO Global Health Obs'!$B$3:$Q$218,16,FALSE)</f>
        <v>3.0400000000000002E-3</v>
      </c>
      <c r="AJ179" s="81">
        <f t="shared" si="1450"/>
        <v>21.809174476542264</v>
      </c>
      <c r="AK179" s="82">
        <f t="shared" si="1450"/>
        <v>3.2304825454650512</v>
      </c>
      <c r="AL179" s="82">
        <f t="shared" si="1450"/>
        <v>0.92039135992093135</v>
      </c>
      <c r="AM179" s="82">
        <f t="shared" si="1450"/>
        <v>0.34400766175262532</v>
      </c>
      <c r="AN179" s="82">
        <f t="shared" si="1450"/>
        <v>0.89760939556645281</v>
      </c>
      <c r="AO179" s="81">
        <f t="shared" si="1449"/>
        <v>18.950037950055215</v>
      </c>
      <c r="AP179" s="82">
        <f t="shared" si="1449"/>
        <v>3.2031441882396767</v>
      </c>
      <c r="AQ179" s="82">
        <f t="shared" si="1449"/>
        <v>0.88394021695376579</v>
      </c>
      <c r="AR179" s="82">
        <f t="shared" si="1449"/>
        <v>0.31666930452725112</v>
      </c>
      <c r="AS179" s="82">
        <f t="shared" si="1449"/>
        <v>0.69257171637614634</v>
      </c>
      <c r="AT179" s="272">
        <f t="shared" si="1065"/>
        <v>0</v>
      </c>
      <c r="AU179" s="266">
        <f t="shared" si="1057"/>
        <v>35.871915857142852</v>
      </c>
      <c r="AV179" s="266">
        <f t="shared" si="1058"/>
        <v>30.06223971428571</v>
      </c>
      <c r="AW179" s="266">
        <f t="shared" si="1059"/>
        <v>26.570908285714282</v>
      </c>
      <c r="AX179" s="266">
        <f t="shared" si="1060"/>
        <v>126.16019750184417</v>
      </c>
      <c r="AY179" s="272">
        <f t="shared" si="1066"/>
        <v>0</v>
      </c>
      <c r="AZ179" s="266">
        <f t="shared" si="1061"/>
        <v>35.338884428571426</v>
      </c>
      <c r="BA179" s="266">
        <f t="shared" si="1062"/>
        <v>29.666545714285711</v>
      </c>
      <c r="BB179" s="266">
        <f t="shared" si="1063"/>
        <v>26.261007428571425</v>
      </c>
      <c r="BC179" s="266">
        <f t="shared" si="1064"/>
        <v>125.17994320191562</v>
      </c>
      <c r="BD179" s="74">
        <f t="shared" si="1067"/>
        <v>0</v>
      </c>
      <c r="BE179" s="515">
        <f t="shared" si="1088"/>
        <v>0</v>
      </c>
      <c r="BF179" s="515">
        <f t="shared" si="1089"/>
        <v>18.645117278394203</v>
      </c>
      <c r="BG179" s="515">
        <f t="shared" si="1090"/>
        <v>19.382315664963379</v>
      </c>
      <c r="BH179" s="515">
        <f t="shared" si="1091"/>
        <v>19.411463320783696</v>
      </c>
      <c r="BI179" s="515">
        <f t="shared" si="1092"/>
        <v>16.268623933282388</v>
      </c>
      <c r="BJ179" s="515">
        <f t="shared" si="1093"/>
        <v>27.499783048662408</v>
      </c>
      <c r="BK179" s="515">
        <f t="shared" si="1094"/>
        <v>31.97386249153876</v>
      </c>
      <c r="BL179" s="515">
        <f t="shared" si="1095"/>
        <v>33.75617068034866</v>
      </c>
      <c r="BM179" s="515">
        <f t="shared" si="1096"/>
        <v>34.466176508465246</v>
      </c>
      <c r="BN179" s="515">
        <f t="shared" si="1097"/>
        <v>30.713378072860596</v>
      </c>
      <c r="BO179" s="515">
        <f t="shared" si="1098"/>
        <v>44.477260116159364</v>
      </c>
      <c r="BP179" s="515">
        <f t="shared" si="1099"/>
        <v>54.2347994987757</v>
      </c>
      <c r="BQ179" s="515">
        <f t="shared" si="1100"/>
        <v>61.152148434475379</v>
      </c>
      <c r="BR179" s="515">
        <f t="shared" si="1101"/>
        <v>66.056019628013445</v>
      </c>
      <c r="BS179" s="515">
        <f t="shared" si="1102"/>
        <v>59.837940614115816</v>
      </c>
      <c r="BT179" s="515">
        <f t="shared" si="1103"/>
        <v>113.17445695599991</v>
      </c>
      <c r="BU179" s="515">
        <f t="shared" si="1104"/>
        <v>134.91136855045295</v>
      </c>
      <c r="BV179" s="515">
        <f t="shared" si="1105"/>
        <v>143.77008970570071</v>
      </c>
      <c r="BW179" s="516">
        <f t="shared" si="1106"/>
        <v>147.3803974610334</v>
      </c>
      <c r="BX179" s="515">
        <v>0</v>
      </c>
      <c r="BY179" s="515">
        <f t="shared" si="1107"/>
        <v>0</v>
      </c>
      <c r="BZ179" s="515">
        <f t="shared" si="1108"/>
        <v>18.387426591283543</v>
      </c>
      <c r="CA179" s="515">
        <f t="shared" si="1109"/>
        <v>19.134585718641986</v>
      </c>
      <c r="CB179" s="515">
        <f t="shared" si="1110"/>
        <v>19.164945962846012</v>
      </c>
      <c r="CC179" s="515">
        <f t="shared" si="1111"/>
        <v>16.089764951731798</v>
      </c>
      <c r="CD179" s="515">
        <f t="shared" si="1112"/>
        <v>27.609181360908099</v>
      </c>
      <c r="CE179" s="515">
        <f t="shared" si="1113"/>
        <v>32.368448900210836</v>
      </c>
      <c r="CF179" s="515">
        <f t="shared" si="1114"/>
        <v>34.334748815596939</v>
      </c>
      <c r="CG179" s="515">
        <f t="shared" si="1115"/>
        <v>35.147129150452798</v>
      </c>
      <c r="CH179" s="515">
        <f t="shared" si="1116"/>
        <v>31.409560737573827</v>
      </c>
      <c r="CI179" s="515">
        <f t="shared" si="1117"/>
        <v>45.581131991518546</v>
      </c>
      <c r="CJ179" s="515">
        <f t="shared" si="1118"/>
        <v>55.906137052145013</v>
      </c>
      <c r="CK179" s="515">
        <f t="shared" si="1119"/>
        <v>63.428643032015657</v>
      </c>
      <c r="CL179" s="515">
        <f t="shared" si="1120"/>
        <v>68.909327630707367</v>
      </c>
      <c r="CM179" s="515">
        <f t="shared" si="1121"/>
        <v>62.985138656950276</v>
      </c>
      <c r="CN179" s="515">
        <f t="shared" si="1122"/>
        <v>125.41366911740424</v>
      </c>
      <c r="CO179" s="515">
        <f t="shared" si="1123"/>
        <v>156.64590220872921</v>
      </c>
      <c r="CP179" s="515">
        <f t="shared" si="1124"/>
        <v>172.27100785635884</v>
      </c>
      <c r="CQ179" s="516">
        <f t="shared" si="1125"/>
        <v>180.0880578183546</v>
      </c>
      <c r="CR179" s="515">
        <f t="shared" si="1126"/>
        <v>0</v>
      </c>
      <c r="CS179" s="515">
        <f t="shared" si="1127"/>
        <v>17.935957928571426</v>
      </c>
      <c r="CT179" s="515">
        <f t="shared" si="1128"/>
        <v>36.581075206965629</v>
      </c>
      <c r="CU179" s="515">
        <f t="shared" si="1129"/>
        <v>37.318273593534805</v>
      </c>
      <c r="CV179" s="515">
        <f t="shared" si="1130"/>
        <v>37.347421249355122</v>
      </c>
      <c r="CW179" s="515">
        <f t="shared" si="1131"/>
        <v>31.299743790425243</v>
      </c>
      <c r="CX179" s="515">
        <f t="shared" si="1132"/>
        <v>42.530902905805263</v>
      </c>
      <c r="CY179" s="515">
        <f t="shared" si="1133"/>
        <v>47.004982348681615</v>
      </c>
      <c r="CZ179" s="515">
        <f t="shared" si="1134"/>
        <v>48.787290537491515</v>
      </c>
      <c r="DA179" s="515">
        <f t="shared" si="1135"/>
        <v>49.497296365608101</v>
      </c>
      <c r="DB179" s="515">
        <f t="shared" si="1136"/>
        <v>43.998832215717741</v>
      </c>
      <c r="DC179" s="515">
        <f t="shared" si="1137"/>
        <v>57.762714259016505</v>
      </c>
      <c r="DD179" s="515">
        <f t="shared" si="1138"/>
        <v>67.520253641632848</v>
      </c>
      <c r="DE179" s="515">
        <f t="shared" si="1139"/>
        <v>74.437602577332513</v>
      </c>
      <c r="DF179" s="515">
        <f t="shared" si="1140"/>
        <v>79.341473770870579</v>
      </c>
      <c r="DG179" s="515">
        <f t="shared" si="1141"/>
        <v>122.9180393650379</v>
      </c>
      <c r="DH179" s="515">
        <f t="shared" si="1142"/>
        <v>176.25455570692199</v>
      </c>
      <c r="DI179" s="515">
        <f t="shared" si="1143"/>
        <v>197.99146730137502</v>
      </c>
      <c r="DJ179" s="515">
        <f t="shared" si="1144"/>
        <v>206.85018845662279</v>
      </c>
      <c r="DK179" s="516">
        <f t="shared" si="1145"/>
        <v>210.46049621195547</v>
      </c>
      <c r="DL179" s="515">
        <f t="shared" si="1146"/>
        <v>0</v>
      </c>
      <c r="DM179" s="515">
        <f t="shared" si="1147"/>
        <v>17.669442214285713</v>
      </c>
      <c r="DN179" s="515">
        <f t="shared" si="1148"/>
        <v>36.056868805569252</v>
      </c>
      <c r="DO179" s="515">
        <f t="shared" si="1149"/>
        <v>36.804027932927696</v>
      </c>
      <c r="DP179" s="515">
        <f t="shared" si="1150"/>
        <v>36.834388177131729</v>
      </c>
      <c r="DQ179" s="515">
        <f t="shared" si="1151"/>
        <v>30.923037808874653</v>
      </c>
      <c r="DR179" s="515">
        <f t="shared" si="1152"/>
        <v>42.442454218050955</v>
      </c>
      <c r="DS179" s="515">
        <f t="shared" si="1153"/>
        <v>47.201721757353695</v>
      </c>
      <c r="DT179" s="515">
        <f t="shared" si="1154"/>
        <v>49.168021672739798</v>
      </c>
      <c r="DU179" s="515">
        <f t="shared" si="1155"/>
        <v>49.980402007595657</v>
      </c>
      <c r="DV179" s="515">
        <f t="shared" si="1156"/>
        <v>44.540064451859536</v>
      </c>
      <c r="DW179" s="515">
        <f t="shared" si="1157"/>
        <v>58.711635705804255</v>
      </c>
      <c r="DX179" s="515">
        <f t="shared" si="1158"/>
        <v>69.036640766430722</v>
      </c>
      <c r="DY179" s="515">
        <f t="shared" si="1159"/>
        <v>76.559146746301366</v>
      </c>
      <c r="DZ179" s="515">
        <f t="shared" si="1160"/>
        <v>82.039831344993075</v>
      </c>
      <c r="EA179" s="515">
        <f t="shared" si="1161"/>
        <v>125.57511025790808</v>
      </c>
      <c r="EB179" s="515">
        <f t="shared" si="1162"/>
        <v>188.00364071836205</v>
      </c>
      <c r="EC179" s="515">
        <f t="shared" si="1163"/>
        <v>219.23587380968701</v>
      </c>
      <c r="ED179" s="515">
        <f t="shared" si="1164"/>
        <v>234.86097945731666</v>
      </c>
      <c r="EE179" s="516">
        <f t="shared" si="1165"/>
        <v>242.6780294193124</v>
      </c>
      <c r="EF179" s="276">
        <f t="shared" si="1166"/>
        <v>0</v>
      </c>
      <c r="EG179" s="276">
        <f t="shared" si="1167"/>
        <v>17.22679857874865</v>
      </c>
      <c r="EH179" s="276">
        <f t="shared" si="1168"/>
        <v>35.134717470573676</v>
      </c>
      <c r="EI179" s="276">
        <f t="shared" si="1169"/>
        <v>35.842768201322535</v>
      </c>
      <c r="EJ179" s="276">
        <f t="shared" si="1170"/>
        <v>35.870763405027787</v>
      </c>
      <c r="EK179" s="276">
        <f t="shared" si="1171"/>
        <v>18.831080598905686</v>
      </c>
      <c r="EL179" s="276">
        <f t="shared" si="1172"/>
        <v>25.588160271409357</v>
      </c>
      <c r="EM179" s="276">
        <f t="shared" si="1173"/>
        <v>28.279931525475813</v>
      </c>
      <c r="EN179" s="276">
        <f t="shared" si="1174"/>
        <v>29.352233886169124</v>
      </c>
      <c r="EO179" s="276">
        <f t="shared" si="1175"/>
        <v>29.779399586453426</v>
      </c>
      <c r="EP179" s="276">
        <f t="shared" si="1176"/>
        <v>12.807026242415509</v>
      </c>
      <c r="EQ179" s="276">
        <f t="shared" si="1177"/>
        <v>16.813368903097949</v>
      </c>
      <c r="ER179" s="276">
        <f t="shared" si="1178"/>
        <v>19.653559350014604</v>
      </c>
      <c r="ES179" s="276">
        <f t="shared" si="1179"/>
        <v>21.667037092176209</v>
      </c>
      <c r="ET179" s="276">
        <f t="shared" si="1180"/>
        <v>23.094438773137913</v>
      </c>
      <c r="EU179" s="276">
        <f t="shared" si="1181"/>
        <v>72.823681159960074</v>
      </c>
      <c r="EV179" s="276">
        <f t="shared" si="1182"/>
        <v>104.42328590739112</v>
      </c>
      <c r="EW179" s="276">
        <f t="shared" si="1183"/>
        <v>117.30147634659639</v>
      </c>
      <c r="EX179" s="276">
        <f t="shared" si="1184"/>
        <v>122.54988974651148</v>
      </c>
      <c r="EY179" s="277">
        <f t="shared" si="1185"/>
        <v>124.68884267987939</v>
      </c>
      <c r="EZ179" s="276">
        <f t="shared" si="1186"/>
        <v>0</v>
      </c>
      <c r="FA179" s="276">
        <f t="shared" si="1187"/>
        <v>16.951457837287883</v>
      </c>
      <c r="FB179" s="276">
        <f t="shared" si="1188"/>
        <v>34.591725301212982</v>
      </c>
      <c r="FC179" s="276">
        <f t="shared" si="1189"/>
        <v>35.3085241843674</v>
      </c>
      <c r="FD179" s="276">
        <f t="shared" si="1190"/>
        <v>35.337650763085222</v>
      </c>
      <c r="FE179" s="276">
        <f t="shared" si="1191"/>
        <v>18.147129305109413</v>
      </c>
      <c r="FF179" s="276">
        <f t="shared" si="1192"/>
        <v>24.907278174982977</v>
      </c>
      <c r="FG179" s="276">
        <f t="shared" si="1193"/>
        <v>27.700245798899608</v>
      </c>
      <c r="FH179" s="276">
        <f t="shared" si="1194"/>
        <v>28.854165379429844</v>
      </c>
      <c r="FI179" s="276">
        <f t="shared" si="1195"/>
        <v>29.330909322656744</v>
      </c>
      <c r="FJ179" s="276">
        <f t="shared" si="1196"/>
        <v>12.089436174626709</v>
      </c>
      <c r="FK179" s="276">
        <f t="shared" si="1197"/>
        <v>15.936002367944969</v>
      </c>
      <c r="FL179" s="276">
        <f t="shared" si="1198"/>
        <v>18.738501448700791</v>
      </c>
      <c r="FM179" s="276">
        <f t="shared" si="1199"/>
        <v>20.780322829879712</v>
      </c>
      <c r="FN179" s="276">
        <f t="shared" si="1200"/>
        <v>22.267936003874045</v>
      </c>
      <c r="FO179" s="276">
        <f t="shared" si="1201"/>
        <v>62.751412741461664</v>
      </c>
      <c r="FP179" s="276">
        <f t="shared" si="1202"/>
        <v>93.947710110590634</v>
      </c>
      <c r="FQ179" s="276">
        <f t="shared" si="1203"/>
        <v>109.55483755428601</v>
      </c>
      <c r="FR179" s="276">
        <f t="shared" si="1204"/>
        <v>117.36289323991983</v>
      </c>
      <c r="FS179" s="277">
        <f t="shared" si="1205"/>
        <v>121.26916835748382</v>
      </c>
      <c r="FT179" s="74">
        <f>SUM($EF179:EF179)</f>
        <v>0</v>
      </c>
      <c r="FU179" s="276">
        <f>SUM($EF179:EG179)</f>
        <v>17.22679857874865</v>
      </c>
      <c r="FV179" s="276">
        <f>SUM($EF179:EH179)</f>
        <v>52.361516049322326</v>
      </c>
      <c r="FW179" s="276">
        <f>SUM($EF179:EI179)</f>
        <v>88.204284250644861</v>
      </c>
      <c r="FX179" s="276">
        <f>SUM($EF179:EJ179)</f>
        <v>124.07504765567265</v>
      </c>
      <c r="FY179" s="276">
        <f>SUM($EF179:EK179)</f>
        <v>142.90612825457833</v>
      </c>
      <c r="FZ179" s="276">
        <f>SUM($EF179:EL179)</f>
        <v>168.49428852598768</v>
      </c>
      <c r="GA179" s="276">
        <f>SUM($EF179:EM179)</f>
        <v>196.77422005146349</v>
      </c>
      <c r="GB179" s="276">
        <f>SUM($EF179:EN179)</f>
        <v>226.12645393763262</v>
      </c>
      <c r="GC179" s="276">
        <f>SUM($EF179:EO179)</f>
        <v>255.90585352408604</v>
      </c>
      <c r="GD179" s="276">
        <f>SUM($EF179:EP179)</f>
        <v>268.71287976650154</v>
      </c>
      <c r="GE179" s="276">
        <f>SUM($EF179:EQ179)</f>
        <v>285.52624866959951</v>
      </c>
      <c r="GF179" s="276">
        <f>SUM($EF179:ER179)</f>
        <v>305.17980801961414</v>
      </c>
      <c r="GG179" s="276">
        <f>SUM($EF179:ES179)</f>
        <v>326.84684511179034</v>
      </c>
      <c r="GH179" s="276">
        <f>SUM($EF179:ET179)</f>
        <v>349.94128388492828</v>
      </c>
      <c r="GI179" s="276">
        <f>SUM($EF179:EU179)</f>
        <v>422.76496504488836</v>
      </c>
      <c r="GJ179" s="276">
        <f>SUM($EF179:EV179)</f>
        <v>527.18825095227953</v>
      </c>
      <c r="GK179" s="276">
        <f>SUM($EF179:EW179)</f>
        <v>644.48972729887589</v>
      </c>
      <c r="GL179" s="276">
        <f>SUM($EF179:EX179)</f>
        <v>767.03961704538733</v>
      </c>
      <c r="GM179" s="276">
        <f>SUM($EF179:EY179)</f>
        <v>891.7284597252667</v>
      </c>
      <c r="GN179" s="74">
        <f>SUM($EZ179:EZ179)</f>
        <v>0</v>
      </c>
      <c r="GO179" s="276">
        <f>SUM($EZ179:FA179)</f>
        <v>16.951457837287883</v>
      </c>
      <c r="GP179" s="276">
        <f>SUM($EZ179:FB179)</f>
        <v>51.543183138500865</v>
      </c>
      <c r="GQ179" s="276">
        <f>SUM($EZ179:FC179)</f>
        <v>86.851707322868265</v>
      </c>
      <c r="GR179" s="276">
        <f>SUM($EZ179:FD179)</f>
        <v>122.18935808595349</v>
      </c>
      <c r="GS179" s="276">
        <f>SUM($EZ179:FE179)</f>
        <v>140.33648739106289</v>
      </c>
      <c r="GT179" s="276">
        <f>SUM($EZ179:FF179)</f>
        <v>165.24376556604585</v>
      </c>
      <c r="GU179" s="276">
        <f>SUM($EZ179:FG179)</f>
        <v>192.94401136494545</v>
      </c>
      <c r="GV179" s="276">
        <f>SUM($EZ179:FH179)</f>
        <v>221.7981767443753</v>
      </c>
      <c r="GW179" s="276">
        <f>SUM($EZ179:FI179)</f>
        <v>251.12908606703203</v>
      </c>
      <c r="GX179" s="276">
        <f>SUM($EZ179:FJ179)</f>
        <v>263.21852224165872</v>
      </c>
      <c r="GY179" s="276">
        <f>SUM($EZ179:FK179)</f>
        <v>279.1545246096037</v>
      </c>
      <c r="GZ179" s="276">
        <f>SUM($EZ179:FL179)</f>
        <v>297.89302605830449</v>
      </c>
      <c r="HA179" s="276">
        <f>SUM($EZ179:FM179)</f>
        <v>318.67334888818419</v>
      </c>
      <c r="HB179" s="276">
        <f>SUM($EZ179:FN179)</f>
        <v>340.94128489205826</v>
      </c>
      <c r="HC179" s="276">
        <f>SUM($EZ179:FO179)</f>
        <v>403.69269763351991</v>
      </c>
      <c r="HD179" s="276">
        <f>SUM($EZ179:FP179)</f>
        <v>497.64040774411058</v>
      </c>
      <c r="HE179" s="276">
        <f>SUM($EZ179:FQ179)</f>
        <v>607.19524529839657</v>
      </c>
      <c r="HF179" s="276">
        <f>SUM($EZ179:FR179)</f>
        <v>724.55813853831637</v>
      </c>
      <c r="HG179" s="277">
        <f>SUM($EZ179:FS179)</f>
        <v>845.82730689580023</v>
      </c>
      <c r="HH179" s="74">
        <f t="shared" si="1451"/>
        <v>0</v>
      </c>
      <c r="HI179" s="276">
        <f t="shared" si="1206"/>
        <v>18.645117278394203</v>
      </c>
      <c r="HJ179" s="276">
        <f t="shared" si="1207"/>
        <v>19.382315664963379</v>
      </c>
      <c r="HK179" s="276">
        <f t="shared" si="1208"/>
        <v>19.411463320783696</v>
      </c>
      <c r="HL179" s="276">
        <f t="shared" si="1209"/>
        <v>19.412615772898761</v>
      </c>
      <c r="HM179" s="276">
        <f t="shared" si="1210"/>
        <v>27.499783048662408</v>
      </c>
      <c r="HN179" s="276">
        <f t="shared" si="1211"/>
        <v>31.97386249153876</v>
      </c>
      <c r="HO179" s="276">
        <f t="shared" si="1212"/>
        <v>33.75617068034866</v>
      </c>
      <c r="HP179" s="276">
        <f t="shared" si="1213"/>
        <v>34.466176508465246</v>
      </c>
      <c r="HQ179" s="276">
        <f t="shared" si="1214"/>
        <v>34.74901663629754</v>
      </c>
      <c r="HR179" s="276">
        <f t="shared" si="1215"/>
        <v>44.477260116159364</v>
      </c>
      <c r="HS179" s="276">
        <f t="shared" si="1216"/>
        <v>54.2347994987757</v>
      </c>
      <c r="HT179" s="276">
        <f t="shared" si="1217"/>
        <v>61.152148434475379</v>
      </c>
      <c r="HU179" s="276">
        <f t="shared" si="1218"/>
        <v>66.056019628013445</v>
      </c>
      <c r="HV179" s="276">
        <f t="shared" si="1219"/>
        <v>69.532489140589817</v>
      </c>
      <c r="HW179" s="276">
        <f t="shared" si="1220"/>
        <v>113.17445695599991</v>
      </c>
      <c r="HX179" s="276">
        <f t="shared" si="1221"/>
        <v>134.91136855045295</v>
      </c>
      <c r="HY179" s="276">
        <f t="shared" si="1222"/>
        <v>143.77008970570071</v>
      </c>
      <c r="HZ179" s="276">
        <f t="shared" si="1223"/>
        <v>147.3803974610334</v>
      </c>
      <c r="IA179" s="277">
        <f t="shared" si="1224"/>
        <v>148.85175228299818</v>
      </c>
      <c r="IB179" s="276">
        <f t="shared" si="1225"/>
        <v>0</v>
      </c>
      <c r="IC179" s="276">
        <f t="shared" si="1226"/>
        <v>18.387426591283543</v>
      </c>
      <c r="ID179" s="276">
        <f t="shared" si="1227"/>
        <v>19.134585718641986</v>
      </c>
      <c r="IE179" s="276">
        <f t="shared" si="1228"/>
        <v>19.164945962846012</v>
      </c>
      <c r="IF179" s="276">
        <f t="shared" si="1229"/>
        <v>19.166179628332216</v>
      </c>
      <c r="IG179" s="276">
        <f t="shared" si="1230"/>
        <v>27.609181360908099</v>
      </c>
      <c r="IH179" s="276">
        <f t="shared" si="1231"/>
        <v>32.368448900210836</v>
      </c>
      <c r="II179" s="276">
        <f t="shared" si="1232"/>
        <v>34.334748815596939</v>
      </c>
      <c r="IJ179" s="276">
        <f t="shared" si="1233"/>
        <v>35.147129150452798</v>
      </c>
      <c r="IK179" s="276">
        <f t="shared" si="1234"/>
        <v>35.482765542081772</v>
      </c>
      <c r="IL179" s="276">
        <f t="shared" si="1235"/>
        <v>45.581131991518546</v>
      </c>
      <c r="IM179" s="276">
        <f t="shared" si="1236"/>
        <v>55.906137052145013</v>
      </c>
      <c r="IN179" s="276">
        <f t="shared" si="1237"/>
        <v>63.428643032015657</v>
      </c>
      <c r="IO179" s="276">
        <f t="shared" si="1238"/>
        <v>68.909327630707367</v>
      </c>
      <c r="IP179" s="276">
        <f t="shared" si="1239"/>
        <v>72.902399055404743</v>
      </c>
      <c r="IQ179" s="276">
        <f t="shared" si="1240"/>
        <v>125.41366911740424</v>
      </c>
      <c r="IR179" s="276">
        <f t="shared" si="1241"/>
        <v>156.64590220872921</v>
      </c>
      <c r="IS179" s="276">
        <f t="shared" si="1242"/>
        <v>172.27100785635884</v>
      </c>
      <c r="IT179" s="276">
        <f t="shared" si="1243"/>
        <v>180.0880578183546</v>
      </c>
      <c r="IU179" s="277">
        <f t="shared" si="1244"/>
        <v>183.99883266278641</v>
      </c>
      <c r="IV179" s="74">
        <f t="shared" si="1068"/>
        <v>4.5725503544637238</v>
      </c>
      <c r="IW179" s="275">
        <f t="shared" si="1069"/>
        <v>12.449420779949994</v>
      </c>
      <c r="IX179" s="275">
        <f t="shared" si="1070"/>
        <v>25.378658532437228</v>
      </c>
      <c r="IY179" s="275">
        <f t="shared" si="1071"/>
        <v>68.755291846954535</v>
      </c>
      <c r="IZ179" s="275">
        <f t="shared" si="1072"/>
        <v>14.133543222283649</v>
      </c>
      <c r="JA179" s="275">
        <f t="shared" si="1073"/>
        <v>27.78898037845137</v>
      </c>
      <c r="JB179" s="74">
        <f t="shared" si="1074"/>
        <v>4.5810235083645017</v>
      </c>
      <c r="JC179" s="275">
        <f t="shared" si="1075"/>
        <v>12.783532342523628</v>
      </c>
      <c r="JD179" s="275">
        <f t="shared" si="1076"/>
        <v>26.602607189768662</v>
      </c>
      <c r="JE179" s="275">
        <f t="shared" si="1077"/>
        <v>81.603429757401983</v>
      </c>
      <c r="JF179" s="275">
        <f t="shared" si="1078"/>
        <v>14.655721013552265</v>
      </c>
      <c r="JG179" s="275">
        <f t="shared" si="1079"/>
        <v>31.392648199514696</v>
      </c>
      <c r="JH179" s="524">
        <f t="shared" si="1443"/>
        <v>496.39317844854486</v>
      </c>
      <c r="JI179" s="525">
        <f t="shared" si="1444"/>
        <v>1139.9743375702888</v>
      </c>
      <c r="JJ179" s="524">
        <f t="shared" si="1445"/>
        <v>507.49704116388898</v>
      </c>
      <c r="JK179" s="525">
        <f t="shared" si="1446"/>
        <v>1265.4076638246042</v>
      </c>
      <c r="JL179" s="524">
        <f t="shared" si="1447"/>
        <v>1003.8902196124338</v>
      </c>
      <c r="JM179" s="525">
        <f t="shared" si="1448"/>
        <v>2405.382001394893</v>
      </c>
      <c r="JN179" s="7">
        <f t="shared" si="1245"/>
        <v>690.88256877698655</v>
      </c>
      <c r="JO179" s="7">
        <f t="shared" si="1246"/>
        <v>1737.5557666210671</v>
      </c>
    </row>
    <row r="180" spans="1:275" s="3" customFormat="1" ht="13.5" customHeight="1" x14ac:dyDescent="0.2">
      <c r="A180" s="3" t="str">
        <f>'2021 estimates'!B180</f>
        <v>South Africa</v>
      </c>
      <c r="B180" s="3" t="str">
        <f>VLOOKUP(A180,'2021 estimates'!$B$4:$C$218,2)</f>
        <v>AFR</v>
      </c>
      <c r="C180" s="371" t="str">
        <f>VLOOKUP(A180,'2021 estimates'!$B$4:$F$218,4,FALSE)</f>
        <v>Sub-Saharan Africa</v>
      </c>
      <c r="D180" s="695">
        <f>'2021 estimates'!Q180</f>
        <v>27.5164818893263</v>
      </c>
      <c r="E180" s="4">
        <f>'2021 estimates'!R180</f>
        <v>10.314635982444011</v>
      </c>
      <c r="F180" s="47">
        <f>1000*'2021 estimates'!G180/5</f>
        <v>579597.19999999995</v>
      </c>
      <c r="G180" s="47">
        <f t="shared" si="1086"/>
        <v>579597.19999999995</v>
      </c>
      <c r="H180" s="47">
        <f>1000*'2021 estimates'!H180/5</f>
        <v>591053.80000000005</v>
      </c>
      <c r="I180" s="47">
        <f>1000*'2021 estimates'!I180/5</f>
        <v>565566.6</v>
      </c>
      <c r="J180" s="47">
        <f>1000*'2021 estimates'!J180/5</f>
        <v>504103.6</v>
      </c>
      <c r="K180" s="47">
        <f>1000*'2021 estimates'!K180/5</f>
        <v>565035.4</v>
      </c>
      <c r="L180" s="73">
        <f t="shared" si="1087"/>
        <v>565035.4</v>
      </c>
      <c r="M180" s="47">
        <f>1000*'2021 estimates'!L180/5</f>
        <v>577752.80000000005</v>
      </c>
      <c r="N180" s="47">
        <f>1000*'2021 estimates'!M180/5</f>
        <v>554489.4</v>
      </c>
      <c r="O180" s="47">
        <f>1000*'2021 estimates'!N180/5</f>
        <v>497484.4</v>
      </c>
      <c r="P180" s="22">
        <v>0</v>
      </c>
      <c r="Q180" s="124">
        <f>IF('2021 estimates'!AD180&lt;&gt;"",'2021 estimates'!AD180*5/4,IF('2021 estimates'!AL180&lt;&gt;"",'2021 estimates'!AL180*15/14,'2021 estimates'!AN180*15/14))/100000</f>
        <v>1.9285714285714285E-5</v>
      </c>
      <c r="R180" s="124">
        <f>IF('2021 estimates'!AE180&lt;&gt;"",'2021 estimates'!AE180,IF('2021 estimates'!AL180&lt;&gt;"",'2021 estimates'!AL180*15/14,'2021 estimates'!AN180*15/14))/100000</f>
        <v>1.9285714285714285E-5</v>
      </c>
      <c r="S180" s="124">
        <f>IF('2021 estimates'!AF180&lt;&gt;"",'2021 estimates'!AF180,IF('2021 estimates'!AL180&lt;&gt;"",'2021 estimates'!AL180*15/14,'2021 estimates'!AN180*15/14))/100000</f>
        <v>1.9285714285714285E-5</v>
      </c>
      <c r="T180" s="124">
        <f>IF('2021 estimates'!AG180&lt;&gt;"",'2021 estimates'!AG180,'2021 estimates'!$AP180)/100000</f>
        <v>1.064051936790591E-4</v>
      </c>
      <c r="U180" s="22">
        <v>0</v>
      </c>
      <c r="V180" s="124">
        <f>IF('2021 estimates'!AH180&lt;&gt;"",'2021 estimates'!AH180*5/4,IF('2021 estimates'!AM180&lt;&gt;"",'2021 estimates'!AM180*15/14,'2021 estimates'!AN180*15/14))/100000</f>
        <v>1.9285714285714285E-5</v>
      </c>
      <c r="W180" s="124">
        <f>IF('2021 estimates'!AI180&lt;&gt;"",'2021 estimates'!AI180,IF('2021 estimates'!AM180&lt;&gt;"",'2021 estimates'!AM180*15/14,'2021 estimates'!AN180*15/14))/100000</f>
        <v>1.9285714285714285E-5</v>
      </c>
      <c r="X180" s="124">
        <f>IF('2021 estimates'!AJ180&lt;&gt;"",'2021 estimates'!AJ180,IF('2021 estimates'!AM180&lt;&gt;"",'2021 estimates'!AM180*15/14,'2021 estimates'!AN180*15/14))/100000</f>
        <v>1.9285714285714285E-5</v>
      </c>
      <c r="Y180" s="124">
        <f>IF('2021 estimates'!AK180&lt;&gt;"",'2021 estimates'!AK180,'2021 estimates'!$AQ180)/100000</f>
        <v>1.064051936790591E-4</v>
      </c>
      <c r="Z180" s="81">
        <f>VLOOKUP($A180,'Mortality-WHO Global Health Obs'!$B$3:$Q$218,7,FALSE)</f>
        <v>3.8289999999999998E-2</v>
      </c>
      <c r="AA180" s="82">
        <f>VLOOKUP($A180,'Mortality-WHO Global Health Obs'!$B$3:$Q$218,9,FALSE)</f>
        <v>2.48E-3</v>
      </c>
      <c r="AB180" s="82">
        <f>VLOOKUP($A180,'Mortality-WHO Global Health Obs'!$B$3:$Q$218,11,FALSE)</f>
        <v>9.3999999999999997E-4</v>
      </c>
      <c r="AC180" s="82">
        <f>VLOOKUP($A180,'Mortality-WHO Global Health Obs'!$B$3:$Q$218,13,FALSE)</f>
        <v>1.34E-3</v>
      </c>
      <c r="AD180" s="82">
        <f>VLOOKUP($A180,'Mortality-WHO Global Health Obs'!$B$3:$Q$218,15,FALSE)</f>
        <v>1.73E-3</v>
      </c>
      <c r="AE180" s="81">
        <f>VLOOKUP($A180,'Mortality-WHO Global Health Obs'!$B$3:$Q$218,8,FALSE)</f>
        <v>3.0890000000000001E-2</v>
      </c>
      <c r="AF180" s="82">
        <f>VLOOKUP($A180,'Mortality-WHO Global Health Obs'!$B$3:$Q$218,10,FALSE)</f>
        <v>2.2100000000000002E-3</v>
      </c>
      <c r="AG180" s="82">
        <f>VLOOKUP($A180,'Mortality-WHO Global Health Obs'!$B$3:$Q$218,12,FALSE)</f>
        <v>6.9999999999999999E-4</v>
      </c>
      <c r="AH180" s="82">
        <f>VLOOKUP($A180,'Mortality-WHO Global Health Obs'!$B$3:$Q$218,14,FALSE)</f>
        <v>1.1000000000000001E-3</v>
      </c>
      <c r="AI180" s="82">
        <f>VLOOKUP($A180,'Mortality-WHO Global Health Obs'!$B$3:$Q$218,16,FALSE)</f>
        <v>1.1800000000000001E-3</v>
      </c>
      <c r="AJ180" s="81">
        <f t="shared" si="1450"/>
        <v>0.3949474117677812</v>
      </c>
      <c r="AK180" s="82">
        <f t="shared" si="1450"/>
        <v>2.5580297236461148E-2</v>
      </c>
      <c r="AL180" s="82">
        <f t="shared" si="1450"/>
        <v>9.6957578234973703E-3</v>
      </c>
      <c r="AM180" s="82">
        <f t="shared" si="1450"/>
        <v>1.3821612216474976E-2</v>
      </c>
      <c r="AN180" s="82">
        <f t="shared" si="1450"/>
        <v>1.7844320249628141E-2</v>
      </c>
      <c r="AO180" s="81">
        <f t="shared" si="1449"/>
        <v>0.31861910549769551</v>
      </c>
      <c r="AP180" s="82">
        <f t="shared" si="1449"/>
        <v>2.2795345521201268E-2</v>
      </c>
      <c r="AQ180" s="82">
        <f t="shared" si="1449"/>
        <v>7.220245187710808E-3</v>
      </c>
      <c r="AR180" s="82">
        <f t="shared" si="1449"/>
        <v>1.1346099580688414E-2</v>
      </c>
      <c r="AS180" s="82">
        <f t="shared" si="1449"/>
        <v>1.2171270459283933E-2</v>
      </c>
      <c r="AT180" s="272">
        <f t="shared" si="1065"/>
        <v>0</v>
      </c>
      <c r="AU180" s="266">
        <f t="shared" si="1057"/>
        <v>11.177945999999999</v>
      </c>
      <c r="AV180" s="266">
        <f t="shared" si="1058"/>
        <v>11.398894714285715</v>
      </c>
      <c r="AW180" s="266">
        <f t="shared" si="1059"/>
        <v>10.907355857142857</v>
      </c>
      <c r="AX180" s="266">
        <f t="shared" si="1060"/>
        <v>53.639241192310934</v>
      </c>
      <c r="AY180" s="272">
        <f t="shared" si="1066"/>
        <v>0</v>
      </c>
      <c r="AZ180" s="266">
        <f t="shared" si="1061"/>
        <v>10.897111285714285</v>
      </c>
      <c r="BA180" s="266">
        <f t="shared" si="1062"/>
        <v>11.142375428571428</v>
      </c>
      <c r="BB180" s="266">
        <f t="shared" si="1063"/>
        <v>10.693724142857143</v>
      </c>
      <c r="BC180" s="266">
        <f t="shared" si="1064"/>
        <v>52.934923934310511</v>
      </c>
      <c r="BD180" s="74">
        <f t="shared" si="1067"/>
        <v>0</v>
      </c>
      <c r="BE180" s="515">
        <f t="shared" si="1088"/>
        <v>0</v>
      </c>
      <c r="BF180" s="515">
        <f t="shared" si="1089"/>
        <v>11.03679149350225</v>
      </c>
      <c r="BG180" s="515">
        <f t="shared" si="1090"/>
        <v>21.794838957182947</v>
      </c>
      <c r="BH180" s="515">
        <f t="shared" si="1091"/>
        <v>32.281182320554841</v>
      </c>
      <c r="BI180" s="515">
        <f t="shared" si="1092"/>
        <v>43.342812420445895</v>
      </c>
      <c r="BJ180" s="515">
        <f t="shared" si="1093"/>
        <v>54.268503004200717</v>
      </c>
      <c r="BK180" s="515">
        <f t="shared" si="1094"/>
        <v>65.088772631894741</v>
      </c>
      <c r="BL180" s="515">
        <f t="shared" si="1095"/>
        <v>75.804638500371652</v>
      </c>
      <c r="BM180" s="515">
        <f t="shared" si="1096"/>
        <v>86.417107991638886</v>
      </c>
      <c r="BN180" s="515">
        <f t="shared" si="1097"/>
        <v>92.74752136466563</v>
      </c>
      <c r="BO180" s="515">
        <f t="shared" si="1098"/>
        <v>102.30691528869031</v>
      </c>
      <c r="BP180" s="515">
        <f t="shared" si="1099"/>
        <v>111.73509188333402</v>
      </c>
      <c r="BQ180" s="515">
        <f t="shared" si="1100"/>
        <v>121.03385230750565</v>
      </c>
      <c r="BR180" s="515">
        <f t="shared" si="1101"/>
        <v>130.20497299644819</v>
      </c>
      <c r="BS180" s="515">
        <f t="shared" si="1102"/>
        <v>124.11717761604127</v>
      </c>
      <c r="BT180" s="515">
        <f t="shared" si="1103"/>
        <v>175.08694257215279</v>
      </c>
      <c r="BU180" s="515">
        <f t="shared" si="1104"/>
        <v>225.15525355596176</v>
      </c>
      <c r="BV180" s="515">
        <f t="shared" si="1105"/>
        <v>274.33805373033903</v>
      </c>
      <c r="BW180" s="516">
        <f t="shared" si="1106"/>
        <v>322.65100428652926</v>
      </c>
      <c r="BX180" s="515">
        <v>0</v>
      </c>
      <c r="BY180" s="515">
        <f t="shared" si="1107"/>
        <v>0</v>
      </c>
      <c r="BZ180" s="515">
        <f t="shared" si="1108"/>
        <v>10.774314492251165</v>
      </c>
      <c r="CA180" s="515">
        <f t="shared" si="1109"/>
        <v>21.305802929647562</v>
      </c>
      <c r="CB180" s="515">
        <f t="shared" si="1110"/>
        <v>31.59993800309298</v>
      </c>
      <c r="CC180" s="515">
        <f t="shared" si="1111"/>
        <v>42.599768182306569</v>
      </c>
      <c r="CD180" s="515">
        <f t="shared" si="1112"/>
        <v>53.395590104562253</v>
      </c>
      <c r="CE180" s="515">
        <f t="shared" si="1113"/>
        <v>64.113744273062963</v>
      </c>
      <c r="CF180" s="515">
        <f t="shared" si="1114"/>
        <v>74.754789448412268</v>
      </c>
      <c r="CG180" s="515">
        <f t="shared" si="1115"/>
        <v>85.319280371354836</v>
      </c>
      <c r="CH180" s="515">
        <f t="shared" si="1116"/>
        <v>91.950037590742937</v>
      </c>
      <c r="CI180" s="515">
        <f t="shared" si="1117"/>
        <v>101.54606051076121</v>
      </c>
      <c r="CJ180" s="515">
        <f t="shared" si="1118"/>
        <v>111.03382133681484</v>
      </c>
      <c r="CK180" s="515">
        <f t="shared" si="1119"/>
        <v>120.41454147917841</v>
      </c>
      <c r="CL180" s="515">
        <f t="shared" si="1120"/>
        <v>129.6894285682059</v>
      </c>
      <c r="CM180" s="515">
        <f t="shared" si="1121"/>
        <v>124.58402794069301</v>
      </c>
      <c r="CN180" s="515">
        <f t="shared" si="1122"/>
        <v>175.69160645422355</v>
      </c>
      <c r="CO180" s="515">
        <f t="shared" si="1123"/>
        <v>226.18091102937169</v>
      </c>
      <c r="CP180" s="515">
        <f t="shared" si="1124"/>
        <v>276.05942123519549</v>
      </c>
      <c r="CQ180" s="516">
        <f t="shared" si="1125"/>
        <v>325.33452615666533</v>
      </c>
      <c r="CR180" s="515">
        <f t="shared" si="1126"/>
        <v>0</v>
      </c>
      <c r="CS180" s="515">
        <f t="shared" si="1127"/>
        <v>5.5889729999999993</v>
      </c>
      <c r="CT180" s="515">
        <f t="shared" si="1128"/>
        <v>16.625764493502249</v>
      </c>
      <c r="CU180" s="515">
        <f t="shared" si="1129"/>
        <v>27.383811957182946</v>
      </c>
      <c r="CV180" s="515">
        <f t="shared" si="1130"/>
        <v>37.870155320554844</v>
      </c>
      <c r="CW180" s="515">
        <f t="shared" si="1131"/>
        <v>49.042259777588754</v>
      </c>
      <c r="CX180" s="515">
        <f t="shared" si="1132"/>
        <v>59.967950361343576</v>
      </c>
      <c r="CY180" s="515">
        <f t="shared" si="1133"/>
        <v>70.7882199890376</v>
      </c>
      <c r="CZ180" s="515">
        <f t="shared" si="1134"/>
        <v>81.504085857514511</v>
      </c>
      <c r="DA180" s="515">
        <f t="shared" si="1135"/>
        <v>92.116555348781745</v>
      </c>
      <c r="DB180" s="515">
        <f t="shared" si="1136"/>
        <v>98.201199293237053</v>
      </c>
      <c r="DC180" s="515">
        <f t="shared" si="1137"/>
        <v>107.76059321726173</v>
      </c>
      <c r="DD180" s="515">
        <f t="shared" si="1138"/>
        <v>117.18876981190544</v>
      </c>
      <c r="DE180" s="515">
        <f t="shared" si="1139"/>
        <v>126.48753023607708</v>
      </c>
      <c r="DF180" s="515">
        <f t="shared" si="1140"/>
        <v>135.65865092501963</v>
      </c>
      <c r="DG180" s="515">
        <f t="shared" si="1141"/>
        <v>150.93679821219675</v>
      </c>
      <c r="DH180" s="515">
        <f t="shared" si="1142"/>
        <v>201.90656316830825</v>
      </c>
      <c r="DI180" s="515">
        <f t="shared" si="1143"/>
        <v>251.97487415211722</v>
      </c>
      <c r="DJ180" s="515">
        <f t="shared" si="1144"/>
        <v>301.15767432649449</v>
      </c>
      <c r="DK180" s="516">
        <f t="shared" si="1145"/>
        <v>349.47062488268472</v>
      </c>
      <c r="DL180" s="515">
        <f t="shared" si="1146"/>
        <v>0</v>
      </c>
      <c r="DM180" s="515">
        <f t="shared" si="1147"/>
        <v>5.4485556428571424</v>
      </c>
      <c r="DN180" s="515">
        <f t="shared" si="1148"/>
        <v>16.222870135108309</v>
      </c>
      <c r="DO180" s="515">
        <f t="shared" si="1149"/>
        <v>26.754358572504707</v>
      </c>
      <c r="DP180" s="515">
        <f t="shared" si="1150"/>
        <v>37.048493645950124</v>
      </c>
      <c r="DQ180" s="515">
        <f t="shared" si="1151"/>
        <v>48.170955896592282</v>
      </c>
      <c r="DR180" s="515">
        <f t="shared" si="1152"/>
        <v>58.966777818847966</v>
      </c>
      <c r="DS180" s="515">
        <f t="shared" si="1153"/>
        <v>69.684931987348676</v>
      </c>
      <c r="DT180" s="515">
        <f t="shared" si="1154"/>
        <v>80.325977162697981</v>
      </c>
      <c r="DU180" s="515">
        <f t="shared" si="1155"/>
        <v>90.890468085640549</v>
      </c>
      <c r="DV180" s="515">
        <f t="shared" si="1156"/>
        <v>97.296899662171512</v>
      </c>
      <c r="DW180" s="515">
        <f t="shared" si="1157"/>
        <v>106.89292258218978</v>
      </c>
      <c r="DX180" s="515">
        <f t="shared" si="1158"/>
        <v>116.38068340824341</v>
      </c>
      <c r="DY180" s="515">
        <f t="shared" si="1159"/>
        <v>125.76140355060699</v>
      </c>
      <c r="DZ180" s="515">
        <f t="shared" si="1160"/>
        <v>135.03629063963447</v>
      </c>
      <c r="EA180" s="515">
        <f t="shared" si="1161"/>
        <v>151.05148990784826</v>
      </c>
      <c r="EB180" s="515">
        <f t="shared" si="1162"/>
        <v>202.15906842137881</v>
      </c>
      <c r="EC180" s="515">
        <f t="shared" si="1163"/>
        <v>252.64837299652694</v>
      </c>
      <c r="ED180" s="515">
        <f t="shared" si="1164"/>
        <v>302.52688320235075</v>
      </c>
      <c r="EE180" s="516">
        <f t="shared" si="1165"/>
        <v>351.80198812382059</v>
      </c>
      <c r="EF180" s="276">
        <f t="shared" si="1166"/>
        <v>0</v>
      </c>
      <c r="EG180" s="276">
        <f t="shared" si="1167"/>
        <v>0.1411545064977483</v>
      </c>
      <c r="EH180" s="276">
        <f t="shared" si="1168"/>
        <v>0.41989853631930163</v>
      </c>
      <c r="EI180" s="276">
        <f t="shared" si="1169"/>
        <v>0.69160263662810639</v>
      </c>
      <c r="EJ180" s="276">
        <f t="shared" si="1170"/>
        <v>0.95644460713372492</v>
      </c>
      <c r="EK180" s="276">
        <f t="shared" si="1171"/>
        <v>0.47320413053089538</v>
      </c>
      <c r="EL180" s="276">
        <f t="shared" si="1172"/>
        <v>0.57862508659169065</v>
      </c>
      <c r="EM180" s="276">
        <f t="shared" si="1173"/>
        <v>0.68302884580881029</v>
      </c>
      <c r="EN180" s="276">
        <f t="shared" si="1174"/>
        <v>0.78642522301848272</v>
      </c>
      <c r="EO180" s="276">
        <f t="shared" si="1175"/>
        <v>0.88882393835450912</v>
      </c>
      <c r="EP180" s="276">
        <f t="shared" si="1176"/>
        <v>1.3479619331181854</v>
      </c>
      <c r="EQ180" s="276">
        <f t="shared" si="1177"/>
        <v>1.4791792624991509</v>
      </c>
      <c r="ER180" s="276">
        <f t="shared" si="1178"/>
        <v>1.608595432971224</v>
      </c>
      <c r="ES180" s="276">
        <f t="shared" si="1179"/>
        <v>1.7362351682003281</v>
      </c>
      <c r="ET180" s="276">
        <f t="shared" si="1180"/>
        <v>1.8621228524821896</v>
      </c>
      <c r="EU180" s="276">
        <f t="shared" si="1181"/>
        <v>2.6694762361994151</v>
      </c>
      <c r="EV180" s="276">
        <f t="shared" si="1182"/>
        <v>3.5709302085019399</v>
      </c>
      <c r="EW180" s="276">
        <f t="shared" si="1183"/>
        <v>4.4564410179336971</v>
      </c>
      <c r="EX180" s="276">
        <f t="shared" si="1184"/>
        <v>5.3262906361206772</v>
      </c>
      <c r="EY180" s="277">
        <f t="shared" si="1185"/>
        <v>6.1807560477237002</v>
      </c>
      <c r="EZ180" s="276">
        <f t="shared" si="1186"/>
        <v>0</v>
      </c>
      <c r="FA180" s="276">
        <f t="shared" si="1187"/>
        <v>0.12279679346312096</v>
      </c>
      <c r="FB180" s="276">
        <f t="shared" si="1188"/>
        <v>0.36562284831788772</v>
      </c>
      <c r="FC180" s="276">
        <f t="shared" si="1189"/>
        <v>0.60297621226886311</v>
      </c>
      <c r="FD180" s="276">
        <f t="shared" si="1190"/>
        <v>0.83498022605782352</v>
      </c>
      <c r="FE180" s="276">
        <f t="shared" si="1191"/>
        <v>0.34655350631574577</v>
      </c>
      <c r="FF180" s="276">
        <f t="shared" si="1192"/>
        <v>0.42422126007071687</v>
      </c>
      <c r="FG180" s="276">
        <f t="shared" si="1193"/>
        <v>0.50133025322211522</v>
      </c>
      <c r="FH180" s="276">
        <f t="shared" si="1194"/>
        <v>0.57788450562885285</v>
      </c>
      <c r="FI180" s="276">
        <f t="shared" si="1195"/>
        <v>0.65388800823000459</v>
      </c>
      <c r="FJ180" s="276">
        <f t="shared" si="1196"/>
        <v>1.097701222838884</v>
      </c>
      <c r="FK180" s="276">
        <f t="shared" si="1197"/>
        <v>1.2059633168035224</v>
      </c>
      <c r="FL180" s="276">
        <f t="shared" si="1198"/>
        <v>1.3130040004935817</v>
      </c>
      <c r="FM180" s="276">
        <f t="shared" si="1199"/>
        <v>1.418837053829662</v>
      </c>
      <c r="FN180" s="276">
        <f t="shared" si="1200"/>
        <v>1.5234761012676388</v>
      </c>
      <c r="FO180" s="276">
        <f t="shared" si="1201"/>
        <v>1.8273454207799831</v>
      </c>
      <c r="FP180" s="276">
        <f t="shared" si="1202"/>
        <v>2.4456193591623752</v>
      </c>
      <c r="FQ180" s="276">
        <f t="shared" si="1203"/>
        <v>3.0564137284866937</v>
      </c>
      <c r="FR180" s="276">
        <f t="shared" si="1204"/>
        <v>3.6598190128406882</v>
      </c>
      <c r="FS180" s="277">
        <f t="shared" si="1205"/>
        <v>4.2559246016808467</v>
      </c>
      <c r="FT180" s="74">
        <f>SUM($EF180:EF180)</f>
        <v>0</v>
      </c>
      <c r="FU180" s="276">
        <f>SUM($EF180:EG180)</f>
        <v>0.1411545064977483</v>
      </c>
      <c r="FV180" s="276">
        <f>SUM($EF180:EH180)</f>
        <v>0.56105304281704993</v>
      </c>
      <c r="FW180" s="276">
        <f>SUM($EF180:EI180)</f>
        <v>1.2526556794451564</v>
      </c>
      <c r="FX180" s="276">
        <f>SUM($EF180:EJ180)</f>
        <v>2.2091002865788814</v>
      </c>
      <c r="FY180" s="276">
        <f>SUM($EF180:EK180)</f>
        <v>2.6823044171097767</v>
      </c>
      <c r="FZ180" s="276">
        <f>SUM($EF180:EL180)</f>
        <v>3.2609295037014672</v>
      </c>
      <c r="GA180" s="276">
        <f>SUM($EF180:EM180)</f>
        <v>3.9439583495102775</v>
      </c>
      <c r="GB180" s="276">
        <f>SUM($EF180:EN180)</f>
        <v>4.7303835725287602</v>
      </c>
      <c r="GC180" s="276">
        <f>SUM($EF180:EO180)</f>
        <v>5.6192075108832693</v>
      </c>
      <c r="GD180" s="276">
        <f>SUM($EF180:EP180)</f>
        <v>6.9671694440014544</v>
      </c>
      <c r="GE180" s="276">
        <f>SUM($EF180:EQ180)</f>
        <v>8.446348706500606</v>
      </c>
      <c r="GF180" s="276">
        <f>SUM($EF180:ER180)</f>
        <v>10.05494413947183</v>
      </c>
      <c r="GG180" s="276">
        <f>SUM($EF180:ES180)</f>
        <v>11.791179307672159</v>
      </c>
      <c r="GH180" s="276">
        <f>SUM($EF180:ET180)</f>
        <v>13.653302160154348</v>
      </c>
      <c r="GI180" s="276">
        <f>SUM($EF180:EU180)</f>
        <v>16.322778396353762</v>
      </c>
      <c r="GJ180" s="276">
        <f>SUM($EF180:EV180)</f>
        <v>19.893708604855703</v>
      </c>
      <c r="GK180" s="276">
        <f>SUM($EF180:EW180)</f>
        <v>24.350149622789402</v>
      </c>
      <c r="GL180" s="276">
        <f>SUM($EF180:EX180)</f>
        <v>29.67644025891008</v>
      </c>
      <c r="GM180" s="276">
        <f>SUM($EF180:EY180)</f>
        <v>35.857196306633782</v>
      </c>
      <c r="GN180" s="74">
        <f>SUM($EZ180:EZ180)</f>
        <v>0</v>
      </c>
      <c r="GO180" s="276">
        <f>SUM($EZ180:FA180)</f>
        <v>0.12279679346312096</v>
      </c>
      <c r="GP180" s="276">
        <f>SUM($EZ180:FB180)</f>
        <v>0.48841964178100866</v>
      </c>
      <c r="GQ180" s="276">
        <f>SUM($EZ180:FC180)</f>
        <v>1.0913958540498718</v>
      </c>
      <c r="GR180" s="276">
        <f>SUM($EZ180:FD180)</f>
        <v>1.9263760801076955</v>
      </c>
      <c r="GS180" s="276">
        <f>SUM($EZ180:FE180)</f>
        <v>2.2729295864234413</v>
      </c>
      <c r="GT180" s="276">
        <f>SUM($EZ180:FF180)</f>
        <v>2.697150846494158</v>
      </c>
      <c r="GU180" s="276">
        <f>SUM($EZ180:FG180)</f>
        <v>3.1984810997162731</v>
      </c>
      <c r="GV180" s="276">
        <f>SUM($EZ180:FH180)</f>
        <v>3.7763656053451262</v>
      </c>
      <c r="GW180" s="276">
        <f>SUM($EZ180:FI180)</f>
        <v>4.4302536135751307</v>
      </c>
      <c r="GX180" s="276">
        <f>SUM($EZ180:FJ180)</f>
        <v>5.5279548364140147</v>
      </c>
      <c r="GY180" s="276">
        <f>SUM($EZ180:FK180)</f>
        <v>6.7339181532175374</v>
      </c>
      <c r="GZ180" s="276">
        <f>SUM($EZ180:FL180)</f>
        <v>8.0469221537111189</v>
      </c>
      <c r="HA180" s="276">
        <f>SUM($EZ180:FM180)</f>
        <v>9.4657592075407813</v>
      </c>
      <c r="HB180" s="276">
        <f>SUM($EZ180:FN180)</f>
        <v>10.98923530880842</v>
      </c>
      <c r="HC180" s="276">
        <f>SUM($EZ180:FO180)</f>
        <v>12.816580729588402</v>
      </c>
      <c r="HD180" s="276">
        <f>SUM($EZ180:FP180)</f>
        <v>15.262200088750777</v>
      </c>
      <c r="HE180" s="276">
        <f>SUM($EZ180:FQ180)</f>
        <v>18.31861381723747</v>
      </c>
      <c r="HF180" s="276">
        <f>SUM($EZ180:FR180)</f>
        <v>21.978432830078159</v>
      </c>
      <c r="HG180" s="277">
        <f>SUM($EZ180:FS180)</f>
        <v>26.234357431759005</v>
      </c>
      <c r="HH180" s="74">
        <f t="shared" si="1451"/>
        <v>0</v>
      </c>
      <c r="HI180" s="276">
        <f t="shared" si="1206"/>
        <v>11.03679149350225</v>
      </c>
      <c r="HJ180" s="276">
        <f t="shared" si="1207"/>
        <v>21.794838957182947</v>
      </c>
      <c r="HK180" s="276">
        <f t="shared" si="1208"/>
        <v>32.281182320554841</v>
      </c>
      <c r="HL180" s="276">
        <f t="shared" si="1209"/>
        <v>42.502683713421114</v>
      </c>
      <c r="HM180" s="276">
        <f t="shared" si="1210"/>
        <v>54.268503004200717</v>
      </c>
      <c r="HN180" s="276">
        <f t="shared" si="1211"/>
        <v>65.088772631894741</v>
      </c>
      <c r="HO180" s="276">
        <f t="shared" si="1212"/>
        <v>75.804638500371652</v>
      </c>
      <c r="HP180" s="276">
        <f t="shared" si="1213"/>
        <v>86.417107991638886</v>
      </c>
      <c r="HQ180" s="276">
        <f t="shared" si="1214"/>
        <v>96.927178767570098</v>
      </c>
      <c r="HR180" s="276">
        <f t="shared" si="1215"/>
        <v>102.30691528869031</v>
      </c>
      <c r="HS180" s="276">
        <f t="shared" si="1216"/>
        <v>111.73509188333402</v>
      </c>
      <c r="HT180" s="276">
        <f t="shared" si="1217"/>
        <v>121.03385230750565</v>
      </c>
      <c r="HU180" s="276">
        <f t="shared" si="1218"/>
        <v>130.20497299644819</v>
      </c>
      <c r="HV180" s="276">
        <f t="shared" si="1219"/>
        <v>139.25020600110884</v>
      </c>
      <c r="HW180" s="276">
        <f t="shared" si="1220"/>
        <v>175.08694257215279</v>
      </c>
      <c r="HX180" s="276">
        <f t="shared" si="1221"/>
        <v>225.15525355596176</v>
      </c>
      <c r="HY180" s="276">
        <f t="shared" si="1222"/>
        <v>274.33805373033903</v>
      </c>
      <c r="HZ180" s="276">
        <f t="shared" si="1223"/>
        <v>322.65100428652926</v>
      </c>
      <c r="IA180" s="277">
        <f t="shared" si="1224"/>
        <v>370.10948943111646</v>
      </c>
      <c r="IB180" s="276">
        <f t="shared" si="1225"/>
        <v>0</v>
      </c>
      <c r="IC180" s="276">
        <f t="shared" si="1226"/>
        <v>10.774314492251165</v>
      </c>
      <c r="ID180" s="276">
        <f t="shared" si="1227"/>
        <v>21.305802929647562</v>
      </c>
      <c r="IE180" s="276">
        <f t="shared" si="1228"/>
        <v>31.59993800309298</v>
      </c>
      <c r="IF180" s="276">
        <f t="shared" si="1229"/>
        <v>41.662069062749438</v>
      </c>
      <c r="IG180" s="276">
        <f t="shared" si="1230"/>
        <v>53.395590104562253</v>
      </c>
      <c r="IH180" s="276">
        <f t="shared" si="1231"/>
        <v>64.113744273062963</v>
      </c>
      <c r="II180" s="276">
        <f t="shared" si="1232"/>
        <v>74.754789448412268</v>
      </c>
      <c r="IJ180" s="276">
        <f t="shared" si="1233"/>
        <v>85.319280371354836</v>
      </c>
      <c r="IK180" s="276">
        <f t="shared" si="1234"/>
        <v>95.807767791696264</v>
      </c>
      <c r="IL180" s="276">
        <f t="shared" si="1235"/>
        <v>101.54606051076121</v>
      </c>
      <c r="IM180" s="276">
        <f t="shared" si="1236"/>
        <v>111.03382133681484</v>
      </c>
      <c r="IN180" s="276">
        <f t="shared" si="1237"/>
        <v>120.41454147917841</v>
      </c>
      <c r="IO180" s="276">
        <f t="shared" si="1238"/>
        <v>129.6894285682059</v>
      </c>
      <c r="IP180" s="276">
        <f t="shared" si="1239"/>
        <v>138.8596766097954</v>
      </c>
      <c r="IQ180" s="276">
        <f t="shared" si="1240"/>
        <v>175.69160645422355</v>
      </c>
      <c r="IR180" s="276">
        <f t="shared" si="1241"/>
        <v>226.18091102937169</v>
      </c>
      <c r="IS180" s="276">
        <f t="shared" si="1242"/>
        <v>276.05942123519549</v>
      </c>
      <c r="IT180" s="276">
        <f t="shared" si="1243"/>
        <v>325.33452615666533</v>
      </c>
      <c r="IU180" s="277">
        <f t="shared" si="1244"/>
        <v>374.01352548929498</v>
      </c>
      <c r="IV180" s="74">
        <f t="shared" si="1068"/>
        <v>2.9801439561112648</v>
      </c>
      <c r="IW180" s="275">
        <f t="shared" si="1069"/>
        <v>11.901252228548872</v>
      </c>
      <c r="IX180" s="275">
        <f t="shared" si="1070"/>
        <v>20.555658561126684</v>
      </c>
      <c r="IY180" s="275">
        <f t="shared" si="1071"/>
        <v>49.368605487783142</v>
      </c>
      <c r="IZ180" s="275">
        <f t="shared" si="1072"/>
        <v>11.812351581928942</v>
      </c>
      <c r="JA180" s="275">
        <f t="shared" si="1073"/>
        <v>21.201415058392492</v>
      </c>
      <c r="JB180" s="74">
        <f t="shared" si="1074"/>
        <v>2.9913555843179536</v>
      </c>
      <c r="JC180" s="275">
        <f t="shared" si="1075"/>
        <v>12.004690316841172</v>
      </c>
      <c r="JD180" s="275">
        <f t="shared" si="1076"/>
        <v>20.851208661346078</v>
      </c>
      <c r="JE180" s="275">
        <f t="shared" si="1077"/>
        <v>50.355960572450115</v>
      </c>
      <c r="JF180" s="275">
        <f t="shared" si="1078"/>
        <v>11.949084854168399</v>
      </c>
      <c r="JG180" s="275">
        <f t="shared" si="1079"/>
        <v>21.550803783738829</v>
      </c>
      <c r="JH180" s="524">
        <f t="shared" si="1443"/>
        <v>1019.35786850893</v>
      </c>
      <c r="JI180" s="525">
        <f t="shared" si="1444"/>
        <v>2263.7024561774915</v>
      </c>
      <c r="JJ180" s="524">
        <f t="shared" si="1445"/>
        <v>1009.3869711359898</v>
      </c>
      <c r="JK180" s="525">
        <f t="shared" si="1446"/>
        <v>2261.9522127264399</v>
      </c>
      <c r="JL180" s="524">
        <f t="shared" si="1447"/>
        <v>2028.7448396449199</v>
      </c>
      <c r="JM180" s="525">
        <f t="shared" si="1448"/>
        <v>4525.6546689039315</v>
      </c>
      <c r="JN180" s="7">
        <f t="shared" si="1245"/>
        <v>24.642537468962768</v>
      </c>
      <c r="JO180" s="7">
        <f t="shared" si="1246"/>
        <v>62.09155373839279</v>
      </c>
    </row>
    <row r="181" spans="1:275" s="3" customFormat="1" ht="13.5" customHeight="1" x14ac:dyDescent="0.2">
      <c r="A181" s="3" t="str">
        <f>'2021 estimates'!B181</f>
        <v>South Sudan</v>
      </c>
      <c r="B181" s="3" t="str">
        <f>VLOOKUP(A181,'2021 estimates'!$B$4:$C$218,2)</f>
        <v>AFR</v>
      </c>
      <c r="C181" s="371" t="str">
        <f>VLOOKUP(A181,'2021 estimates'!$B$4:$F$218,4,FALSE)</f>
        <v>Sub-Saharan Africa</v>
      </c>
      <c r="D181" s="695">
        <f>'2021 estimates'!Q181</f>
        <v>62.3710703861653</v>
      </c>
      <c r="E181" s="4">
        <f>'2021 estimates'!R181</f>
        <v>104.86428736286534</v>
      </c>
      <c r="F181" s="47">
        <f>1000*'2021 estimates'!G181/5</f>
        <v>174299.8</v>
      </c>
      <c r="G181" s="47">
        <f t="shared" si="1086"/>
        <v>174299.8</v>
      </c>
      <c r="H181" s="47">
        <f>1000*'2021 estimates'!H181/5</f>
        <v>157294</v>
      </c>
      <c r="I181" s="47">
        <f>1000*'2021 estimates'!I181/5</f>
        <v>141675.79999999999</v>
      </c>
      <c r="J181" s="47">
        <f>1000*'2021 estimates'!J181/5</f>
        <v>123392.8</v>
      </c>
      <c r="K181" s="47">
        <f>1000*'2021 estimates'!K181/5</f>
        <v>169781.6</v>
      </c>
      <c r="L181" s="73">
        <f t="shared" si="1087"/>
        <v>169781.6</v>
      </c>
      <c r="M181" s="47">
        <f>1000*'2021 estimates'!L181/5</f>
        <v>153441.79999999999</v>
      </c>
      <c r="N181" s="47">
        <f>1000*'2021 estimates'!M181/5</f>
        <v>138376.79999999999</v>
      </c>
      <c r="O181" s="47">
        <f>1000*'2021 estimates'!N181/5</f>
        <v>120980.4</v>
      </c>
      <c r="P181" s="22">
        <v>0</v>
      </c>
      <c r="Q181" s="124">
        <f>IF('2021 estimates'!AD181&lt;&gt;"",'2021 estimates'!AD181*5/4,IF('2021 estimates'!AL181&lt;&gt;"",'2021 estimates'!AL181*15/14,'2021 estimates'!AN181*15/14))/100000</f>
        <v>1.0928571428571428E-4</v>
      </c>
      <c r="R181" s="124">
        <f>IF('2021 estimates'!AE181&lt;&gt;"",'2021 estimates'!AE181,IF('2021 estimates'!AL181&lt;&gt;"",'2021 estimates'!AL181*15/14,'2021 estimates'!AN181*15/14))/100000</f>
        <v>1.0928571428571428E-4</v>
      </c>
      <c r="S181" s="124">
        <f>IF('2021 estimates'!AF181&lt;&gt;"",'2021 estimates'!AF181,IF('2021 estimates'!AL181&lt;&gt;"",'2021 estimates'!AL181*15/14,'2021 estimates'!AN181*15/14))/100000</f>
        <v>1.0928571428571428E-4</v>
      </c>
      <c r="T181" s="124">
        <f>IF('2021 estimates'!AG181&lt;&gt;"",'2021 estimates'!AG181,'2021 estimates'!$AP181)/100000</f>
        <v>6.0296276418133482E-4</v>
      </c>
      <c r="U181" s="22">
        <v>0</v>
      </c>
      <c r="V181" s="124">
        <f>IF('2021 estimates'!AH181&lt;&gt;"",'2021 estimates'!AH181*5/4,IF('2021 estimates'!AM181&lt;&gt;"",'2021 estimates'!AM181*15/14,'2021 estimates'!AN181*15/14))/100000</f>
        <v>1.0928571428571428E-4</v>
      </c>
      <c r="W181" s="124">
        <f>IF('2021 estimates'!AI181&lt;&gt;"",'2021 estimates'!AI181,IF('2021 estimates'!AM181&lt;&gt;"",'2021 estimates'!AM181*15/14,'2021 estimates'!AN181*15/14))/100000</f>
        <v>1.0928571428571428E-4</v>
      </c>
      <c r="X181" s="124">
        <f>IF('2021 estimates'!AJ181&lt;&gt;"",'2021 estimates'!AJ181,IF('2021 estimates'!AM181&lt;&gt;"",'2021 estimates'!AM181*15/14,'2021 estimates'!AN181*15/14))/100000</f>
        <v>1.0928571428571428E-4</v>
      </c>
      <c r="Y181" s="124">
        <f>IF('2021 estimates'!AK181&lt;&gt;"",'2021 estimates'!AK181,'2021 estimates'!$AQ181)/100000</f>
        <v>6.0296276418133482E-4</v>
      </c>
      <c r="Z181" s="81">
        <f>VLOOKUP($A181,'Mortality-WHO Global Health Obs'!$B$3:$Q$218,7,FALSE)</f>
        <v>6.787E-2</v>
      </c>
      <c r="AA181" s="82">
        <f>VLOOKUP($A181,'Mortality-WHO Global Health Obs'!$B$3:$Q$218,9,FALSE)</f>
        <v>8.4200000000000004E-3</v>
      </c>
      <c r="AB181" s="82">
        <f>VLOOKUP($A181,'Mortality-WHO Global Health Obs'!$B$3:$Q$218,11,FALSE)</f>
        <v>2.7699999999999999E-3</v>
      </c>
      <c r="AC181" s="82">
        <f>VLOOKUP($A181,'Mortality-WHO Global Health Obs'!$B$3:$Q$218,13,FALSE)</f>
        <v>1.2199999999999999E-3</v>
      </c>
      <c r="AD181" s="82">
        <f>VLOOKUP($A181,'Mortality-WHO Global Health Obs'!$B$3:$Q$218,15,FALSE)</f>
        <v>3.2000000000000002E-3</v>
      </c>
      <c r="AE181" s="81">
        <f>VLOOKUP($A181,'Mortality-WHO Global Health Obs'!$B$3:$Q$218,8,FALSE)</f>
        <v>5.8029999999999998E-2</v>
      </c>
      <c r="AF181" s="82">
        <f>VLOOKUP($A181,'Mortality-WHO Global Health Obs'!$B$3:$Q$218,10,FALSE)</f>
        <v>8.6499999999999997E-3</v>
      </c>
      <c r="AG181" s="82">
        <f>VLOOKUP($A181,'Mortality-WHO Global Health Obs'!$B$3:$Q$218,12,FALSE)</f>
        <v>2.5899999999999999E-3</v>
      </c>
      <c r="AH181" s="82">
        <f>VLOOKUP($A181,'Mortality-WHO Global Health Obs'!$B$3:$Q$218,14,FALSE)</f>
        <v>1.16E-3</v>
      </c>
      <c r="AI181" s="82">
        <f>VLOOKUP($A181,'Mortality-WHO Global Health Obs'!$B$3:$Q$218,16,FALSE)</f>
        <v>2.7599999999999999E-3</v>
      </c>
      <c r="AJ181" s="81">
        <f t="shared" si="1450"/>
        <v>7.1171391833176703</v>
      </c>
      <c r="AK181" s="82">
        <f t="shared" si="1450"/>
        <v>0.88295729959532621</v>
      </c>
      <c r="AL181" s="82">
        <f t="shared" si="1450"/>
        <v>0.29047407599513697</v>
      </c>
      <c r="AM181" s="82">
        <f t="shared" si="1450"/>
        <v>0.12793443058269571</v>
      </c>
      <c r="AN181" s="82">
        <f t="shared" si="1450"/>
        <v>0.3355657195611691</v>
      </c>
      <c r="AO181" s="81">
        <f t="shared" si="1449"/>
        <v>6.0852745956670757</v>
      </c>
      <c r="AP181" s="82">
        <f t="shared" si="1449"/>
        <v>0.90707608568878517</v>
      </c>
      <c r="AQ181" s="82">
        <f t="shared" si="1449"/>
        <v>0.27159850426982124</v>
      </c>
      <c r="AR181" s="82">
        <f t="shared" si="1449"/>
        <v>0.12164257334092379</v>
      </c>
      <c r="AS181" s="82">
        <f t="shared" si="1449"/>
        <v>0.28942543312150831</v>
      </c>
      <c r="AT181" s="272">
        <f t="shared" si="1065"/>
        <v>0</v>
      </c>
      <c r="AU181" s="266">
        <f t="shared" si="1057"/>
        <v>19.048478142857142</v>
      </c>
      <c r="AV181" s="266">
        <f t="shared" si="1058"/>
        <v>17.189987142857142</v>
      </c>
      <c r="AW181" s="266">
        <f t="shared" si="1059"/>
        <v>15.483140999999998</v>
      </c>
      <c r="AX181" s="266">
        <f t="shared" si="1060"/>
        <v>74.401263768074614</v>
      </c>
      <c r="AY181" s="272">
        <f t="shared" si="1066"/>
        <v>0</v>
      </c>
      <c r="AZ181" s="266">
        <f t="shared" si="1061"/>
        <v>18.554703428571429</v>
      </c>
      <c r="BA181" s="266">
        <f t="shared" si="1062"/>
        <v>16.768996714285713</v>
      </c>
      <c r="BB181" s="266">
        <f t="shared" si="1063"/>
        <v>15.122607428571428</v>
      </c>
      <c r="BC181" s="266">
        <f t="shared" si="1064"/>
        <v>72.946676395763561</v>
      </c>
      <c r="BD181" s="74">
        <f t="shared" si="1067"/>
        <v>0</v>
      </c>
      <c r="BE181" s="515">
        <f t="shared" si="1088"/>
        <v>0</v>
      </c>
      <c r="BF181" s="515">
        <f t="shared" si="1089"/>
        <v>13.463065155511675</v>
      </c>
      <c r="BG181" s="515">
        <f t="shared" si="1090"/>
        <v>19.030824617295721</v>
      </c>
      <c r="BH181" s="515">
        <f t="shared" si="1091"/>
        <v>21.333416565429808</v>
      </c>
      <c r="BI181" s="515">
        <f t="shared" si="1092"/>
        <v>20.111339800457618</v>
      </c>
      <c r="BJ181" s="515">
        <f t="shared" si="1093"/>
        <v>30.064716299187829</v>
      </c>
      <c r="BK181" s="515">
        <f t="shared" si="1094"/>
        <v>37.50893534535895</v>
      </c>
      <c r="BL181" s="515">
        <f t="shared" si="1095"/>
        <v>43.076533156458176</v>
      </c>
      <c r="BM181" s="515">
        <f t="shared" si="1096"/>
        <v>47.240589210410619</v>
      </c>
      <c r="BN181" s="515">
        <f t="shared" si="1097"/>
        <v>45.355030216555285</v>
      </c>
      <c r="BO181" s="515">
        <f t="shared" si="1098"/>
        <v>54.461857383111088</v>
      </c>
      <c r="BP181" s="515">
        <f t="shared" si="1099"/>
        <v>62.475055442393554</v>
      </c>
      <c r="BQ181" s="515">
        <f t="shared" si="1100"/>
        <v>69.525957140967577</v>
      </c>
      <c r="BR181" s="515">
        <f t="shared" si="1101"/>
        <v>75.730123616718672</v>
      </c>
      <c r="BS181" s="515">
        <f t="shared" si="1102"/>
        <v>70.711917316545907</v>
      </c>
      <c r="BT181" s="515">
        <f t="shared" si="1103"/>
        <v>114.35093054164233</v>
      </c>
      <c r="BU181" s="515">
        <f t="shared" si="1104"/>
        <v>145.54992387819459</v>
      </c>
      <c r="BV181" s="515">
        <f t="shared" si="1105"/>
        <v>167.85513000633068</v>
      </c>
      <c r="BW181" s="516">
        <f t="shared" si="1106"/>
        <v>183.80186953897294</v>
      </c>
      <c r="BX181" s="515">
        <v>0</v>
      </c>
      <c r="BY181" s="515">
        <f t="shared" si="1107"/>
        <v>0</v>
      </c>
      <c r="BZ181" s="515">
        <f t="shared" si="1108"/>
        <v>13.022645437903407</v>
      </c>
      <c r="CA181" s="515">
        <f t="shared" si="1109"/>
        <v>18.279925071742685</v>
      </c>
      <c r="CB181" s="515">
        <f t="shared" si="1110"/>
        <v>20.402304067636699</v>
      </c>
      <c r="CC181" s="515">
        <f t="shared" si="1111"/>
        <v>19.213135061798422</v>
      </c>
      <c r="CD181" s="515">
        <f t="shared" si="1112"/>
        <v>29.418316266352008</v>
      </c>
      <c r="CE181" s="515">
        <f t="shared" si="1113"/>
        <v>37.19629925237642</v>
      </c>
      <c r="CF181" s="515">
        <f t="shared" si="1114"/>
        <v>43.124368349659207</v>
      </c>
      <c r="CG181" s="515">
        <f t="shared" si="1115"/>
        <v>47.642506700604784</v>
      </c>
      <c r="CH181" s="515">
        <f t="shared" si="1116"/>
        <v>46.070395374752863</v>
      </c>
      <c r="CI181" s="515">
        <f t="shared" si="1117"/>
        <v>55.050285457971668</v>
      </c>
      <c r="CJ181" s="515">
        <f t="shared" si="1118"/>
        <v>63.001662040583845</v>
      </c>
      <c r="CK181" s="515">
        <f t="shared" si="1119"/>
        <v>70.042326121390815</v>
      </c>
      <c r="CL181" s="515">
        <f t="shared" si="1120"/>
        <v>76.276586338315468</v>
      </c>
      <c r="CM181" s="515">
        <f t="shared" si="1121"/>
        <v>71.51350591422387</v>
      </c>
      <c r="CN181" s="515">
        <f t="shared" si="1122"/>
        <v>117.32239927473083</v>
      </c>
      <c r="CO181" s="515">
        <f t="shared" si="1123"/>
        <v>151.61922540775146</v>
      </c>
      <c r="CP181" s="515">
        <f t="shared" si="1124"/>
        <v>177.2970402709401</v>
      </c>
      <c r="CQ181" s="516">
        <f t="shared" si="1125"/>
        <v>196.52185639797452</v>
      </c>
      <c r="CR181" s="515">
        <f t="shared" si="1126"/>
        <v>0</v>
      </c>
      <c r="CS181" s="515">
        <f t="shared" si="1127"/>
        <v>9.5242390714285712</v>
      </c>
      <c r="CT181" s="515">
        <f t="shared" si="1128"/>
        <v>22.987304226940246</v>
      </c>
      <c r="CU181" s="515">
        <f t="shared" si="1129"/>
        <v>28.555063688724292</v>
      </c>
      <c r="CV181" s="515">
        <f t="shared" si="1130"/>
        <v>30.857655636858379</v>
      </c>
      <c r="CW181" s="515">
        <f t="shared" si="1131"/>
        <v>28.706333371886188</v>
      </c>
      <c r="CX181" s="515">
        <f t="shared" si="1132"/>
        <v>38.659709870616396</v>
      </c>
      <c r="CY181" s="515">
        <f t="shared" si="1133"/>
        <v>46.103928916787524</v>
      </c>
      <c r="CZ181" s="515">
        <f t="shared" si="1134"/>
        <v>51.671526727886743</v>
      </c>
      <c r="DA181" s="515">
        <f t="shared" si="1135"/>
        <v>55.835582781839193</v>
      </c>
      <c r="DB181" s="515">
        <f t="shared" si="1136"/>
        <v>53.096600716555287</v>
      </c>
      <c r="DC181" s="515">
        <f t="shared" si="1137"/>
        <v>62.20342788311109</v>
      </c>
      <c r="DD181" s="515">
        <f t="shared" si="1138"/>
        <v>70.216625942393549</v>
      </c>
      <c r="DE181" s="515">
        <f t="shared" si="1139"/>
        <v>77.267527640967572</v>
      </c>
      <c r="DF181" s="515">
        <f t="shared" si="1140"/>
        <v>83.471694116718666</v>
      </c>
      <c r="DG181" s="515">
        <f t="shared" si="1141"/>
        <v>107.91254920058321</v>
      </c>
      <c r="DH181" s="515">
        <f t="shared" si="1142"/>
        <v>151.55156242567963</v>
      </c>
      <c r="DI181" s="515">
        <f t="shared" si="1143"/>
        <v>182.7505557622319</v>
      </c>
      <c r="DJ181" s="515">
        <f t="shared" si="1144"/>
        <v>205.05576189036799</v>
      </c>
      <c r="DK181" s="516">
        <f t="shared" si="1145"/>
        <v>221.00250142301024</v>
      </c>
      <c r="DL181" s="515">
        <f t="shared" si="1146"/>
        <v>0</v>
      </c>
      <c r="DM181" s="515">
        <f t="shared" si="1147"/>
        <v>9.2773517142857145</v>
      </c>
      <c r="DN181" s="515">
        <f t="shared" si="1148"/>
        <v>22.299997152189121</v>
      </c>
      <c r="DO181" s="515">
        <f t="shared" si="1149"/>
        <v>27.5572767860284</v>
      </c>
      <c r="DP181" s="515">
        <f t="shared" si="1150"/>
        <v>29.679655781922413</v>
      </c>
      <c r="DQ181" s="515">
        <f t="shared" si="1151"/>
        <v>27.597633418941278</v>
      </c>
      <c r="DR181" s="515">
        <f t="shared" si="1152"/>
        <v>37.802814623494868</v>
      </c>
      <c r="DS181" s="515">
        <f t="shared" si="1153"/>
        <v>45.58079760951928</v>
      </c>
      <c r="DT181" s="515">
        <f t="shared" si="1154"/>
        <v>51.508866706802067</v>
      </c>
      <c r="DU181" s="515">
        <f t="shared" si="1155"/>
        <v>56.027005057747644</v>
      </c>
      <c r="DV181" s="515">
        <f t="shared" si="1156"/>
        <v>53.631699089038577</v>
      </c>
      <c r="DW181" s="515">
        <f t="shared" si="1157"/>
        <v>62.611589172257382</v>
      </c>
      <c r="DX181" s="515">
        <f t="shared" si="1158"/>
        <v>70.562965754869566</v>
      </c>
      <c r="DY181" s="515">
        <f t="shared" si="1159"/>
        <v>77.603629835676529</v>
      </c>
      <c r="DZ181" s="515">
        <f t="shared" si="1160"/>
        <v>83.837890052601182</v>
      </c>
      <c r="EA181" s="515">
        <f t="shared" si="1161"/>
        <v>107.98684411210564</v>
      </c>
      <c r="EB181" s="515">
        <f t="shared" si="1162"/>
        <v>153.79573747261261</v>
      </c>
      <c r="EC181" s="515">
        <f t="shared" si="1163"/>
        <v>188.09256360563325</v>
      </c>
      <c r="ED181" s="515">
        <f t="shared" si="1164"/>
        <v>213.77037846882189</v>
      </c>
      <c r="EE181" s="516">
        <f t="shared" si="1165"/>
        <v>232.9951945958563</v>
      </c>
      <c r="EF181" s="276">
        <f t="shared" si="1166"/>
        <v>0</v>
      </c>
      <c r="EG181" s="276">
        <f t="shared" si="1167"/>
        <v>5.5854129873454683</v>
      </c>
      <c r="EH181" s="276">
        <f t="shared" si="1168"/>
        <v>13.480718681073098</v>
      </c>
      <c r="EI181" s="276">
        <f t="shared" si="1169"/>
        <v>16.745886194723056</v>
      </c>
      <c r="EJ181" s="276">
        <f t="shared" si="1170"/>
        <v>18.096222623199139</v>
      </c>
      <c r="EK181" s="276">
        <f t="shared" si="1171"/>
        <v>7.2366106441269356</v>
      </c>
      <c r="EL181" s="276">
        <f t="shared" si="1172"/>
        <v>9.7457680966860245</v>
      </c>
      <c r="EM181" s="276">
        <f t="shared" si="1173"/>
        <v>11.622389331757914</v>
      </c>
      <c r="EN181" s="276">
        <f t="shared" si="1174"/>
        <v>13.025931088904695</v>
      </c>
      <c r="EO181" s="276">
        <f t="shared" si="1175"/>
        <v>14.075652485656995</v>
      </c>
      <c r="EP181" s="276">
        <f t="shared" si="1176"/>
        <v>6.3763138334441916</v>
      </c>
      <c r="EQ181" s="276">
        <f t="shared" si="1177"/>
        <v>7.4699429407175275</v>
      </c>
      <c r="ER181" s="276">
        <f t="shared" si="1178"/>
        <v>8.4322393014259784</v>
      </c>
      <c r="ES181" s="276">
        <f t="shared" si="1179"/>
        <v>9.2789745242489108</v>
      </c>
      <c r="ET181" s="276">
        <f t="shared" si="1180"/>
        <v>10.024026222294578</v>
      </c>
      <c r="EU181" s="276">
        <f t="shared" si="1181"/>
        <v>30.762250542978187</v>
      </c>
      <c r="EV181" s="276">
        <f t="shared" si="1182"/>
        <v>43.202270431522336</v>
      </c>
      <c r="EW181" s="276">
        <f t="shared" si="1183"/>
        <v>52.096057639938508</v>
      </c>
      <c r="EX181" s="276">
        <f t="shared" si="1184"/>
        <v>58.454524235432359</v>
      </c>
      <c r="EY181" s="277">
        <f t="shared" si="1185"/>
        <v>63.000405140672846</v>
      </c>
      <c r="EZ181" s="276">
        <f t="shared" si="1186"/>
        <v>0</v>
      </c>
      <c r="FA181" s="276">
        <f t="shared" si="1187"/>
        <v>5.5320579906680223</v>
      </c>
      <c r="FB181" s="276">
        <f t="shared" si="1188"/>
        <v>13.297423794732151</v>
      </c>
      <c r="FC181" s="276">
        <f t="shared" si="1189"/>
        <v>16.432324432677412</v>
      </c>
      <c r="FD181" s="276">
        <f t="shared" si="1190"/>
        <v>17.697892888531239</v>
      </c>
      <c r="FE181" s="276">
        <f t="shared" si="1191"/>
        <v>6.5638155097321214</v>
      </c>
      <c r="FF181" s="276">
        <f t="shared" si="1192"/>
        <v>8.991013728261299</v>
      </c>
      <c r="FG181" s="276">
        <f t="shared" si="1193"/>
        <v>10.840927617002929</v>
      </c>
      <c r="FH181" s="276">
        <f t="shared" si="1194"/>
        <v>12.250858363340134</v>
      </c>
      <c r="FI181" s="276">
        <f t="shared" si="1195"/>
        <v>13.325451468222015</v>
      </c>
      <c r="FJ181" s="276">
        <f t="shared" si="1196"/>
        <v>6.1427173453526258</v>
      </c>
      <c r="FK181" s="276">
        <f t="shared" si="1197"/>
        <v>7.1712308459592506</v>
      </c>
      <c r="FL181" s="276">
        <f t="shared" si="1198"/>
        <v>8.0819433477644615</v>
      </c>
      <c r="FM181" s="276">
        <f t="shared" si="1199"/>
        <v>8.8883472116467725</v>
      </c>
      <c r="FN181" s="276">
        <f t="shared" si="1200"/>
        <v>9.6023894482421035</v>
      </c>
      <c r="FO181" s="276">
        <f t="shared" si="1201"/>
        <v>27.137783035256597</v>
      </c>
      <c r="FP181" s="276">
        <f t="shared" si="1202"/>
        <v>38.649850262742909</v>
      </c>
      <c r="FQ181" s="276">
        <f t="shared" si="1203"/>
        <v>47.268861532574931</v>
      </c>
      <c r="FR181" s="276">
        <f t="shared" si="1204"/>
        <v>53.721860268729152</v>
      </c>
      <c r="FS181" s="277">
        <f t="shared" si="1205"/>
        <v>58.553179243164074</v>
      </c>
      <c r="FT181" s="74">
        <f>SUM($EF181:EF181)</f>
        <v>0</v>
      </c>
      <c r="FU181" s="276">
        <f>SUM($EF181:EG181)</f>
        <v>5.5854129873454683</v>
      </c>
      <c r="FV181" s="276">
        <f>SUM($EF181:EH181)</f>
        <v>19.066131668418567</v>
      </c>
      <c r="FW181" s="276">
        <f>SUM($EF181:EI181)</f>
        <v>35.81201786314162</v>
      </c>
      <c r="FX181" s="276">
        <f>SUM($EF181:EJ181)</f>
        <v>53.908240486340759</v>
      </c>
      <c r="FY181" s="276">
        <f>SUM($EF181:EK181)</f>
        <v>61.144851130467693</v>
      </c>
      <c r="FZ181" s="276">
        <f>SUM($EF181:EL181)</f>
        <v>70.890619227153721</v>
      </c>
      <c r="GA181" s="276">
        <f>SUM($EF181:EM181)</f>
        <v>82.513008558911636</v>
      </c>
      <c r="GB181" s="276">
        <f>SUM($EF181:EN181)</f>
        <v>95.538939647816335</v>
      </c>
      <c r="GC181" s="276">
        <f>SUM($EF181:EO181)</f>
        <v>109.61459213347334</v>
      </c>
      <c r="GD181" s="276">
        <f>SUM($EF181:EP181)</f>
        <v>115.99090596691752</v>
      </c>
      <c r="GE181" s="276">
        <f>SUM($EF181:EQ181)</f>
        <v>123.46084890763505</v>
      </c>
      <c r="GF181" s="276">
        <f>SUM($EF181:ER181)</f>
        <v>131.89308820906103</v>
      </c>
      <c r="GG181" s="276">
        <f>SUM($EF181:ES181)</f>
        <v>141.17206273330996</v>
      </c>
      <c r="GH181" s="276">
        <f>SUM($EF181:ET181)</f>
        <v>151.19608895560452</v>
      </c>
      <c r="GI181" s="276">
        <f>SUM($EF181:EU181)</f>
        <v>181.95833949858272</v>
      </c>
      <c r="GJ181" s="276">
        <f>SUM($EF181:EV181)</f>
        <v>225.16060993010507</v>
      </c>
      <c r="GK181" s="276">
        <f>SUM($EF181:EW181)</f>
        <v>277.25666757004359</v>
      </c>
      <c r="GL181" s="276">
        <f>SUM($EF181:EX181)</f>
        <v>335.71119180547595</v>
      </c>
      <c r="GM181" s="276">
        <f>SUM($EF181:EY181)</f>
        <v>398.7115969461488</v>
      </c>
      <c r="GN181" s="74">
        <f>SUM($EZ181:EZ181)</f>
        <v>0</v>
      </c>
      <c r="GO181" s="276">
        <f>SUM($EZ181:FA181)</f>
        <v>5.5320579906680223</v>
      </c>
      <c r="GP181" s="276">
        <f>SUM($EZ181:FB181)</f>
        <v>18.829481785400173</v>
      </c>
      <c r="GQ181" s="276">
        <f>SUM($EZ181:FC181)</f>
        <v>35.261806218077581</v>
      </c>
      <c r="GR181" s="276">
        <f>SUM($EZ181:FD181)</f>
        <v>52.959699106608824</v>
      </c>
      <c r="GS181" s="276">
        <f>SUM($EZ181:FE181)</f>
        <v>59.523514616340947</v>
      </c>
      <c r="GT181" s="276">
        <f>SUM($EZ181:FF181)</f>
        <v>68.51452834460224</v>
      </c>
      <c r="GU181" s="276">
        <f>SUM($EZ181:FG181)</f>
        <v>79.355455961605173</v>
      </c>
      <c r="GV181" s="276">
        <f>SUM($EZ181:FH181)</f>
        <v>91.606314324945302</v>
      </c>
      <c r="GW181" s="276">
        <f>SUM($EZ181:FI181)</f>
        <v>104.93176579316732</v>
      </c>
      <c r="GX181" s="276">
        <f>SUM($EZ181:FJ181)</f>
        <v>111.07448313851994</v>
      </c>
      <c r="GY181" s="276">
        <f>SUM($EZ181:FK181)</f>
        <v>118.24571398447918</v>
      </c>
      <c r="GZ181" s="276">
        <f>SUM($EZ181:FL181)</f>
        <v>126.32765733224365</v>
      </c>
      <c r="HA181" s="276">
        <f>SUM($EZ181:FM181)</f>
        <v>135.21600454389042</v>
      </c>
      <c r="HB181" s="276">
        <f>SUM($EZ181:FN181)</f>
        <v>144.81839399213251</v>
      </c>
      <c r="HC181" s="276">
        <f>SUM($EZ181:FO181)</f>
        <v>171.95617702738912</v>
      </c>
      <c r="HD181" s="276">
        <f>SUM($EZ181:FP181)</f>
        <v>210.60602729013203</v>
      </c>
      <c r="HE181" s="276">
        <f>SUM($EZ181:FQ181)</f>
        <v>257.87488882270696</v>
      </c>
      <c r="HF181" s="276">
        <f>SUM($EZ181:FR181)</f>
        <v>311.5967490914361</v>
      </c>
      <c r="HG181" s="277">
        <f>SUM($EZ181:FS181)</f>
        <v>370.14992833460019</v>
      </c>
      <c r="HH181" s="74">
        <f t="shared" si="1451"/>
        <v>0</v>
      </c>
      <c r="HI181" s="276">
        <f t="shared" si="1206"/>
        <v>13.463065155511675</v>
      </c>
      <c r="HJ181" s="276">
        <f t="shared" si="1207"/>
        <v>19.030824617295721</v>
      </c>
      <c r="HK181" s="276">
        <f t="shared" si="1208"/>
        <v>21.333416565429808</v>
      </c>
      <c r="HL181" s="276">
        <f t="shared" si="1209"/>
        <v>22.285672085087811</v>
      </c>
      <c r="HM181" s="276">
        <f t="shared" si="1210"/>
        <v>30.064716299187829</v>
      </c>
      <c r="HN181" s="276">
        <f t="shared" si="1211"/>
        <v>37.50893534535895</v>
      </c>
      <c r="HO181" s="276">
        <f t="shared" si="1212"/>
        <v>43.076533156458176</v>
      </c>
      <c r="HP181" s="276">
        <f t="shared" si="1213"/>
        <v>47.240589210410619</v>
      </c>
      <c r="HQ181" s="276">
        <f t="shared" si="1214"/>
        <v>50.354923867610758</v>
      </c>
      <c r="HR181" s="276">
        <f t="shared" si="1215"/>
        <v>54.461857383111088</v>
      </c>
      <c r="HS181" s="276">
        <f t="shared" si="1216"/>
        <v>62.475055442393554</v>
      </c>
      <c r="HT181" s="276">
        <f t="shared" si="1217"/>
        <v>69.525957140967577</v>
      </c>
      <c r="HU181" s="276">
        <f t="shared" si="1218"/>
        <v>75.730123616718672</v>
      </c>
      <c r="HV181" s="276">
        <f t="shared" si="1219"/>
        <v>81.189238394424095</v>
      </c>
      <c r="HW181" s="276">
        <f t="shared" si="1220"/>
        <v>114.35093054164233</v>
      </c>
      <c r="HX181" s="276">
        <f t="shared" si="1221"/>
        <v>145.54992387819459</v>
      </c>
      <c r="HY181" s="276">
        <f t="shared" si="1222"/>
        <v>167.85513000633068</v>
      </c>
      <c r="HZ181" s="276">
        <f t="shared" si="1223"/>
        <v>183.80186953897294</v>
      </c>
      <c r="IA181" s="277">
        <f t="shared" si="1224"/>
        <v>195.2027281663747</v>
      </c>
      <c r="IB181" s="276">
        <f t="shared" si="1225"/>
        <v>0</v>
      </c>
      <c r="IC181" s="276">
        <f t="shared" si="1226"/>
        <v>13.022645437903407</v>
      </c>
      <c r="ID181" s="276">
        <f t="shared" si="1227"/>
        <v>18.279925071742685</v>
      </c>
      <c r="IE181" s="276">
        <f t="shared" si="1228"/>
        <v>20.402304067636699</v>
      </c>
      <c r="IF181" s="276">
        <f t="shared" si="1229"/>
        <v>21.259114607676889</v>
      </c>
      <c r="IG181" s="276">
        <f t="shared" si="1230"/>
        <v>29.418316266352008</v>
      </c>
      <c r="IH181" s="276">
        <f t="shared" si="1231"/>
        <v>37.19629925237642</v>
      </c>
      <c r="II181" s="276">
        <f t="shared" si="1232"/>
        <v>43.124368349659207</v>
      </c>
      <c r="IJ181" s="276">
        <f t="shared" si="1233"/>
        <v>47.642506700604784</v>
      </c>
      <c r="IK181" s="276">
        <f t="shared" si="1234"/>
        <v>51.086051946668476</v>
      </c>
      <c r="IL181" s="276">
        <f t="shared" si="1235"/>
        <v>55.050285457971668</v>
      </c>
      <c r="IM181" s="276">
        <f t="shared" si="1236"/>
        <v>63.001662040583845</v>
      </c>
      <c r="IN181" s="276">
        <f t="shared" si="1237"/>
        <v>70.042326121390815</v>
      </c>
      <c r="IO181" s="276">
        <f t="shared" si="1238"/>
        <v>76.276586338315468</v>
      </c>
      <c r="IP181" s="276">
        <f t="shared" si="1239"/>
        <v>81.796804318644789</v>
      </c>
      <c r="IQ181" s="276">
        <f t="shared" si="1240"/>
        <v>117.32239927473083</v>
      </c>
      <c r="IR181" s="276">
        <f t="shared" si="1241"/>
        <v>151.61922540775146</v>
      </c>
      <c r="IS181" s="276">
        <f t="shared" si="1242"/>
        <v>177.2970402709401</v>
      </c>
      <c r="IT181" s="276">
        <f t="shared" si="1243"/>
        <v>196.52185639797452</v>
      </c>
      <c r="IU181" s="277">
        <f t="shared" si="1244"/>
        <v>210.915353550574</v>
      </c>
      <c r="IV181" s="74">
        <f t="shared" si="1068"/>
        <v>7.4549875996164214</v>
      </c>
      <c r="IW181" s="275">
        <f t="shared" si="1069"/>
        <v>24.555787995149181</v>
      </c>
      <c r="IX181" s="275">
        <f t="shared" si="1070"/>
        <v>45.94505595008895</v>
      </c>
      <c r="IY181" s="275">
        <f t="shared" si="1071"/>
        <v>120.67400637745489</v>
      </c>
      <c r="IZ181" s="275">
        <f t="shared" si="1072"/>
        <v>25.985277181618187</v>
      </c>
      <c r="JA181" s="275">
        <f t="shared" si="1073"/>
        <v>49.657459480577359</v>
      </c>
      <c r="JB181" s="74">
        <f t="shared" si="1074"/>
        <v>7.3428960359804876</v>
      </c>
      <c r="JC181" s="275">
        <f t="shared" si="1075"/>
        <v>25.094998113059923</v>
      </c>
      <c r="JD181" s="275">
        <f t="shared" si="1076"/>
        <v>47.450795191818386</v>
      </c>
      <c r="JE181" s="275">
        <f t="shared" si="1077"/>
        <v>129.60363018865797</v>
      </c>
      <c r="JF181" s="275">
        <f t="shared" si="1078"/>
        <v>26.6295631136196</v>
      </c>
      <c r="JG181" s="275">
        <f t="shared" si="1079"/>
        <v>52.373079882379194</v>
      </c>
      <c r="JH181" s="524">
        <f t="shared" si="1443"/>
        <v>583.55917611491145</v>
      </c>
      <c r="JI181" s="525">
        <f t="shared" si="1444"/>
        <v>1328.0743528215121</v>
      </c>
      <c r="JJ181" s="524">
        <f t="shared" si="1445"/>
        <v>583.16997575930782</v>
      </c>
      <c r="JK181" s="525">
        <f t="shared" si="1446"/>
        <v>1367.1449268431038</v>
      </c>
      <c r="JL181" s="524">
        <f t="shared" si="1447"/>
        <v>1166.7291518742193</v>
      </c>
      <c r="JM181" s="525">
        <f t="shared" si="1448"/>
        <v>2695.2192796646159</v>
      </c>
      <c r="JN181" s="7">
        <f t="shared" si="1245"/>
        <v>296.01448294773706</v>
      </c>
      <c r="JO181" s="7">
        <f t="shared" si="1246"/>
        <v>768.86152528074899</v>
      </c>
    </row>
    <row r="182" spans="1:275" s="3" customFormat="1" ht="13.5" customHeight="1" x14ac:dyDescent="0.2">
      <c r="A182" s="3" t="str">
        <f>'2021 estimates'!B182</f>
        <v>Spain</v>
      </c>
      <c r="B182" s="3" t="str">
        <f>VLOOKUP(A182,'2021 estimates'!$B$4:$C$218,2)</f>
        <v>EUR</v>
      </c>
      <c r="C182" s="371" t="str">
        <f>VLOOKUP(A182,'2021 estimates'!$B$4:$F$218,4,FALSE)</f>
        <v>Europe &amp; Central Asia</v>
      </c>
      <c r="D182" s="695">
        <f>'2021 estimates'!Q182</f>
        <v>2.6033568743744602</v>
      </c>
      <c r="E182" s="4">
        <f>'2021 estimates'!R182</f>
        <v>1.9658625785775201</v>
      </c>
      <c r="F182" s="47">
        <f>1000*'2021 estimates'!G182/5</f>
        <v>203755</v>
      </c>
      <c r="G182" s="47">
        <f t="shared" si="1086"/>
        <v>203755</v>
      </c>
      <c r="H182" s="47">
        <f>1000*'2021 estimates'!H182/5</f>
        <v>224572</v>
      </c>
      <c r="I182" s="47">
        <f>1000*'2021 estimates'!I182/5</f>
        <v>257349.2</v>
      </c>
      <c r="J182" s="47">
        <f>1000*'2021 estimates'!J182/5</f>
        <v>235547.8</v>
      </c>
      <c r="K182" s="47">
        <f>1000*'2021 estimates'!K182/5</f>
        <v>191252.2</v>
      </c>
      <c r="L182" s="73">
        <f t="shared" si="1087"/>
        <v>191252.2</v>
      </c>
      <c r="M182" s="47">
        <f>1000*'2021 estimates'!L182/5</f>
        <v>211406.6</v>
      </c>
      <c r="N182" s="47">
        <f>1000*'2021 estimates'!M182/5</f>
        <v>240780.79999999999</v>
      </c>
      <c r="O182" s="47">
        <f>1000*'2021 estimates'!N182/5</f>
        <v>222082.4</v>
      </c>
      <c r="P182" s="22">
        <v>0</v>
      </c>
      <c r="Q182" s="124">
        <f>IF('2021 estimates'!AD182&lt;&gt;"",'2021 estimates'!AD182*5/4,IF('2021 estimates'!AL182&lt;&gt;"",'2021 estimates'!AL182*15/14,'2021 estimates'!AN182*15/14))/100000</f>
        <v>2.0207142857142855E-4</v>
      </c>
      <c r="R182" s="124">
        <f>IF('2021 estimates'!AE182&lt;&gt;"",'2021 estimates'!AE182,IF('2021 estimates'!AL182&lt;&gt;"",'2021 estimates'!AL182*15/14,'2021 estimates'!AN182*15/14))/100000</f>
        <v>2.0207142857142855E-4</v>
      </c>
      <c r="S182" s="124">
        <f>IF('2021 estimates'!AF182&lt;&gt;"",'2021 estimates'!AF182,IF('2021 estimates'!AL182&lt;&gt;"",'2021 estimates'!AL182*15/14,'2021 estimates'!AN182*15/14))/100000</f>
        <v>2.0207142857142855E-4</v>
      </c>
      <c r="T182" s="124">
        <f>IF('2021 estimates'!AG182&lt;&gt;"",'2021 estimates'!AG182,'2021 estimates'!$AP182)/100000</f>
        <v>1.4305770031541323E-4</v>
      </c>
      <c r="U182" s="22">
        <v>0</v>
      </c>
      <c r="V182" s="124">
        <f>IF('2021 estimates'!AH182&lt;&gt;"",'2021 estimates'!AH182*5/4,IF('2021 estimates'!AM182&lt;&gt;"",'2021 estimates'!AM182*15/14,'2021 estimates'!AN182*15/14))/100000</f>
        <v>2.0207142857142855E-4</v>
      </c>
      <c r="W182" s="124">
        <f>IF('2021 estimates'!AI182&lt;&gt;"",'2021 estimates'!AI182,IF('2021 estimates'!AM182&lt;&gt;"",'2021 estimates'!AM182*15/14,'2021 estimates'!AN182*15/14))/100000</f>
        <v>2.0207142857142855E-4</v>
      </c>
      <c r="X182" s="124">
        <f>IF('2021 estimates'!AJ182&lt;&gt;"",'2021 estimates'!AJ182,IF('2021 estimates'!AM182&lt;&gt;"",'2021 estimates'!AM182*15/14,'2021 estimates'!AN182*15/14))/100000</f>
        <v>2.0207142857142855E-4</v>
      </c>
      <c r="Y182" s="124">
        <f>IF('2021 estimates'!AK182&lt;&gt;"",'2021 estimates'!AK182,'2021 estimates'!$AQ182)/100000</f>
        <v>1.4305770031541323E-4</v>
      </c>
      <c r="Z182" s="81">
        <f>VLOOKUP($A182,'Mortality-WHO Global Health Obs'!$B$3:$Q$218,7,FALSE)</f>
        <v>2.65E-3</v>
      </c>
      <c r="AA182" s="82">
        <f>VLOOKUP($A182,'Mortality-WHO Global Health Obs'!$B$3:$Q$218,9,FALSE)</f>
        <v>1.3999999999999999E-4</v>
      </c>
      <c r="AB182" s="82">
        <f>VLOOKUP($A182,'Mortality-WHO Global Health Obs'!$B$3:$Q$218,11,FALSE)</f>
        <v>9.0000000000000006E-5</v>
      </c>
      <c r="AC182" s="82">
        <f>VLOOKUP($A182,'Mortality-WHO Global Health Obs'!$B$3:$Q$218,13,FALSE)</f>
        <v>1E-4</v>
      </c>
      <c r="AD182" s="82">
        <f>VLOOKUP($A182,'Mortality-WHO Global Health Obs'!$B$3:$Q$218,15,FALSE)</f>
        <v>2.4000000000000001E-4</v>
      </c>
      <c r="AE182" s="81">
        <f>VLOOKUP($A182,'Mortality-WHO Global Health Obs'!$B$3:$Q$218,8,FALSE)</f>
        <v>2.3700000000000001E-3</v>
      </c>
      <c r="AF182" s="82">
        <f>VLOOKUP($A182,'Mortality-WHO Global Health Obs'!$B$3:$Q$218,10,FALSE)</f>
        <v>1.2E-4</v>
      </c>
      <c r="AG182" s="82">
        <f>VLOOKUP($A182,'Mortality-WHO Global Health Obs'!$B$3:$Q$218,12,FALSE)</f>
        <v>8.0000000000000007E-5</v>
      </c>
      <c r="AH182" s="82">
        <f>VLOOKUP($A182,'Mortality-WHO Global Health Obs'!$B$3:$Q$218,14,FALSE)</f>
        <v>8.0000000000000007E-5</v>
      </c>
      <c r="AI182" s="82">
        <f>VLOOKUP($A182,'Mortality-WHO Global Health Obs'!$B$3:$Q$218,16,FALSE)</f>
        <v>1.2E-4</v>
      </c>
      <c r="AJ182" s="81">
        <f t="shared" si="1450"/>
        <v>5.2095358332304286E-3</v>
      </c>
      <c r="AK182" s="82">
        <f t="shared" si="1450"/>
        <v>2.7522076100085279E-4</v>
      </c>
      <c r="AL182" s="82">
        <f t="shared" si="1450"/>
        <v>1.7692763207197683E-4</v>
      </c>
      <c r="AM182" s="82">
        <f t="shared" si="1450"/>
        <v>1.9658625785775203E-4</v>
      </c>
      <c r="AN182" s="82">
        <f t="shared" si="1450"/>
        <v>4.7180701885860481E-4</v>
      </c>
      <c r="AO182" s="81">
        <f t="shared" si="1449"/>
        <v>4.6590943112287233E-3</v>
      </c>
      <c r="AP182" s="82">
        <f t="shared" si="1449"/>
        <v>2.3590350942930241E-4</v>
      </c>
      <c r="AQ182" s="82">
        <f t="shared" si="1449"/>
        <v>1.5726900628620162E-4</v>
      </c>
      <c r="AR182" s="82">
        <f t="shared" si="1449"/>
        <v>1.5726900628620162E-4</v>
      </c>
      <c r="AS182" s="82">
        <f t="shared" si="1449"/>
        <v>2.3590350942930241E-4</v>
      </c>
      <c r="AT182" s="272">
        <f t="shared" si="1065"/>
        <v>0</v>
      </c>
      <c r="AU182" s="266">
        <f t="shared" si="1057"/>
        <v>41.173063928571423</v>
      </c>
      <c r="AV182" s="266">
        <f t="shared" si="1058"/>
        <v>45.379584857142852</v>
      </c>
      <c r="AW182" s="266">
        <f t="shared" si="1059"/>
        <v>52.002920485714284</v>
      </c>
      <c r="AX182" s="266">
        <f t="shared" si="1060"/>
        <v>33.696926582354891</v>
      </c>
      <c r="AY182" s="272">
        <f t="shared" si="1066"/>
        <v>0</v>
      </c>
      <c r="AZ182" s="266">
        <f t="shared" si="1061"/>
        <v>38.646605271428569</v>
      </c>
      <c r="BA182" s="266">
        <f t="shared" si="1062"/>
        <v>42.719233671428569</v>
      </c>
      <c r="BB182" s="266">
        <f t="shared" si="1063"/>
        <v>48.65492022857142</v>
      </c>
      <c r="BC182" s="266">
        <f t="shared" si="1064"/>
        <v>31.770597424527725</v>
      </c>
      <c r="BD182" s="74">
        <f t="shared" si="1067"/>
        <v>0</v>
      </c>
      <c r="BE182" s="515">
        <f t="shared" si="1088"/>
        <v>0</v>
      </c>
      <c r="BF182" s="515">
        <f t="shared" si="1089"/>
        <v>41.167398867184858</v>
      </c>
      <c r="BG182" s="515">
        <f t="shared" si="1090"/>
        <v>82.323469170524547</v>
      </c>
      <c r="BH182" s="515">
        <f t="shared" si="1091"/>
        <v>123.46821402744602</v>
      </c>
      <c r="BI182" s="515">
        <f t="shared" si="1092"/>
        <v>181.41846199760153</v>
      </c>
      <c r="BJ182" s="515">
        <f t="shared" si="1093"/>
        <v>226.76193765905384</v>
      </c>
      <c r="BK182" s="515">
        <f t="shared" si="1094"/>
        <v>272.0973915163878</v>
      </c>
      <c r="BL182" s="515">
        <f t="shared" si="1095"/>
        <v>317.42482498875665</v>
      </c>
      <c r="BM182" s="515">
        <f t="shared" si="1096"/>
        <v>362.74423949506257</v>
      </c>
      <c r="BN182" s="515">
        <f t="shared" si="1097"/>
        <v>467.6130220905394</v>
      </c>
      <c r="BO182" s="515">
        <f t="shared" si="1098"/>
        <v>519.51891428987369</v>
      </c>
      <c r="BP182" s="515">
        <f t="shared" si="1099"/>
        <v>571.41460350701573</v>
      </c>
      <c r="BQ182" s="515">
        <f t="shared" si="1100"/>
        <v>623.30009174753434</v>
      </c>
      <c r="BR182" s="515">
        <f t="shared" si="1101"/>
        <v>675.17538101660432</v>
      </c>
      <c r="BS182" s="515">
        <f t="shared" si="1102"/>
        <v>665.44906299009517</v>
      </c>
      <c r="BT182" s="515">
        <f t="shared" si="1103"/>
        <v>698.82415273900926</v>
      </c>
      <c r="BU182" s="515">
        <f t="shared" si="1104"/>
        <v>732.18349960041928</v>
      </c>
      <c r="BV182" s="515">
        <f t="shared" si="1105"/>
        <v>765.52711100017802</v>
      </c>
      <c r="BW182" s="516">
        <f t="shared" si="1106"/>
        <v>798.85499436063571</v>
      </c>
      <c r="BX182" s="515">
        <v>0</v>
      </c>
      <c r="BY182" s="515">
        <f t="shared" si="1107"/>
        <v>0</v>
      </c>
      <c r="BZ182" s="515">
        <f t="shared" si="1108"/>
        <v>38.642047374156157</v>
      </c>
      <c r="CA182" s="515">
        <f t="shared" si="1109"/>
        <v>77.274980028864647</v>
      </c>
      <c r="CB182" s="515">
        <f t="shared" si="1110"/>
        <v>115.89880011406616</v>
      </c>
      <c r="CC182" s="515">
        <f t="shared" si="1111"/>
        <v>170.79633989301155</v>
      </c>
      <c r="CD182" s="515">
        <f t="shared" si="1112"/>
        <v>213.4853557642974</v>
      </c>
      <c r="CE182" s="515">
        <f t="shared" si="1113"/>
        <v>256.16765850437537</v>
      </c>
      <c r="CF182" s="515">
        <f t="shared" si="1114"/>
        <v>298.84324916893002</v>
      </c>
      <c r="CG182" s="515">
        <f t="shared" si="1115"/>
        <v>341.51212881347971</v>
      </c>
      <c r="CH182" s="515">
        <f t="shared" si="1116"/>
        <v>437.55395967142977</v>
      </c>
      <c r="CI182" s="515">
        <f t="shared" si="1117"/>
        <v>486.13624597977139</v>
      </c>
      <c r="CJ182" s="515">
        <f t="shared" si="1118"/>
        <v>534.71089240099661</v>
      </c>
      <c r="CK182" s="515">
        <f t="shared" si="1119"/>
        <v>583.2779001365285</v>
      </c>
      <c r="CL182" s="515">
        <f t="shared" si="1120"/>
        <v>631.83727038760105</v>
      </c>
      <c r="CM182" s="515">
        <f t="shared" si="1121"/>
        <v>627.55179408335914</v>
      </c>
      <c r="CN182" s="515">
        <f t="shared" si="1122"/>
        <v>659.17062034197863</v>
      </c>
      <c r="CO182" s="515">
        <f t="shared" si="1123"/>
        <v>690.78198848825173</v>
      </c>
      <c r="CP182" s="515">
        <f t="shared" si="1124"/>
        <v>722.38590028136571</v>
      </c>
      <c r="CQ182" s="516">
        <f t="shared" si="1125"/>
        <v>753.98235748009313</v>
      </c>
      <c r="CR182" s="515">
        <f t="shared" si="1126"/>
        <v>0</v>
      </c>
      <c r="CS182" s="515">
        <f t="shared" si="1127"/>
        <v>20.586531964285712</v>
      </c>
      <c r="CT182" s="515">
        <f t="shared" si="1128"/>
        <v>61.753930831470569</v>
      </c>
      <c r="CU182" s="515">
        <f t="shared" si="1129"/>
        <v>102.91000113481026</v>
      </c>
      <c r="CV182" s="515">
        <f t="shared" si="1130"/>
        <v>144.05474599173175</v>
      </c>
      <c r="CW182" s="515">
        <f t="shared" si="1131"/>
        <v>204.10825442617295</v>
      </c>
      <c r="CX182" s="515">
        <f t="shared" si="1132"/>
        <v>249.45173008762526</v>
      </c>
      <c r="CY182" s="515">
        <f t="shared" si="1133"/>
        <v>294.78718394495922</v>
      </c>
      <c r="CZ182" s="515">
        <f t="shared" si="1134"/>
        <v>340.11461741732808</v>
      </c>
      <c r="DA182" s="515">
        <f t="shared" si="1135"/>
        <v>385.434031923634</v>
      </c>
      <c r="DB182" s="515">
        <f t="shared" si="1136"/>
        <v>493.61448233339655</v>
      </c>
      <c r="DC182" s="515">
        <f t="shared" si="1137"/>
        <v>545.52037453273078</v>
      </c>
      <c r="DD182" s="515">
        <f t="shared" si="1138"/>
        <v>597.41606374987282</v>
      </c>
      <c r="DE182" s="515">
        <f t="shared" si="1139"/>
        <v>649.30155199039143</v>
      </c>
      <c r="DF182" s="515">
        <f t="shared" si="1140"/>
        <v>701.17684125946141</v>
      </c>
      <c r="DG182" s="515">
        <f t="shared" si="1141"/>
        <v>682.29752628127267</v>
      </c>
      <c r="DH182" s="515">
        <f t="shared" si="1142"/>
        <v>715.67261603018676</v>
      </c>
      <c r="DI182" s="515">
        <f t="shared" si="1143"/>
        <v>749.03196289159678</v>
      </c>
      <c r="DJ182" s="515">
        <f t="shared" si="1144"/>
        <v>782.37557429135552</v>
      </c>
      <c r="DK182" s="516">
        <f t="shared" si="1145"/>
        <v>815.70345765181321</v>
      </c>
      <c r="DL182" s="515">
        <f t="shared" si="1146"/>
        <v>0</v>
      </c>
      <c r="DM182" s="515">
        <f t="shared" si="1147"/>
        <v>19.323302635714285</v>
      </c>
      <c r="DN182" s="515">
        <f t="shared" si="1148"/>
        <v>57.965350009870441</v>
      </c>
      <c r="DO182" s="515">
        <f t="shared" si="1149"/>
        <v>96.598282664578932</v>
      </c>
      <c r="DP182" s="515">
        <f t="shared" si="1150"/>
        <v>135.22210274978045</v>
      </c>
      <c r="DQ182" s="515">
        <f t="shared" si="1151"/>
        <v>192.15595672872584</v>
      </c>
      <c r="DR182" s="515">
        <f t="shared" si="1152"/>
        <v>234.84497260001169</v>
      </c>
      <c r="DS182" s="515">
        <f t="shared" si="1153"/>
        <v>277.52727534008966</v>
      </c>
      <c r="DT182" s="515">
        <f t="shared" si="1154"/>
        <v>320.20286600464431</v>
      </c>
      <c r="DU182" s="515">
        <f t="shared" si="1155"/>
        <v>362.871745649194</v>
      </c>
      <c r="DV182" s="515">
        <f t="shared" si="1156"/>
        <v>461.88141978571548</v>
      </c>
      <c r="DW182" s="515">
        <f t="shared" si="1157"/>
        <v>510.4637060940571</v>
      </c>
      <c r="DX182" s="515">
        <f t="shared" si="1158"/>
        <v>559.03835251528233</v>
      </c>
      <c r="DY182" s="515">
        <f t="shared" si="1159"/>
        <v>607.60536025081421</v>
      </c>
      <c r="DZ182" s="515">
        <f t="shared" si="1160"/>
        <v>656.16473050188677</v>
      </c>
      <c r="EA182" s="515">
        <f t="shared" si="1161"/>
        <v>643.43709279562302</v>
      </c>
      <c r="EB182" s="515">
        <f t="shared" si="1162"/>
        <v>675.05591905424251</v>
      </c>
      <c r="EC182" s="515">
        <f t="shared" si="1163"/>
        <v>706.6672872005156</v>
      </c>
      <c r="ED182" s="515">
        <f t="shared" si="1164"/>
        <v>738.27119899362958</v>
      </c>
      <c r="EE182" s="516">
        <f t="shared" si="1165"/>
        <v>769.867656192357</v>
      </c>
      <c r="EF182" s="276">
        <f t="shared" si="1166"/>
        <v>0</v>
      </c>
      <c r="EG182" s="276">
        <f t="shared" si="1167"/>
        <v>5.6650613865679034E-3</v>
      </c>
      <c r="EH182" s="276">
        <f t="shared" si="1168"/>
        <v>1.6993625231732295E-2</v>
      </c>
      <c r="EI182" s="276">
        <f t="shared" si="1169"/>
        <v>2.8319071649944159E-2</v>
      </c>
      <c r="EJ182" s="276">
        <f t="shared" si="1170"/>
        <v>3.9641401499066059E-2</v>
      </c>
      <c r="EK182" s="276">
        <f t="shared" si="1171"/>
        <v>3.6109195690533454E-2</v>
      </c>
      <c r="EL182" s="276">
        <f t="shared" si="1172"/>
        <v>4.4130999808899223E-2</v>
      </c>
      <c r="EM182" s="276">
        <f t="shared" si="1173"/>
        <v>5.21513847740048E-2</v>
      </c>
      <c r="EN182" s="276">
        <f t="shared" si="1174"/>
        <v>6.0170350836915402E-2</v>
      </c>
      <c r="EO182" s="276">
        <f t="shared" si="1175"/>
        <v>6.8187898248651818E-2</v>
      </c>
      <c r="EP182" s="276">
        <f t="shared" si="1176"/>
        <v>9.7028286379975168E-2</v>
      </c>
      <c r="EQ182" s="276">
        <f t="shared" si="1177"/>
        <v>0.10723126857230778</v>
      </c>
      <c r="ER182" s="276">
        <f t="shared" si="1178"/>
        <v>0.11743224519569233</v>
      </c>
      <c r="ES182" s="276">
        <f t="shared" si="1179"/>
        <v>0.12763121664435734</v>
      </c>
      <c r="ET182" s="276">
        <f t="shared" si="1180"/>
        <v>0.13782818331245389</v>
      </c>
      <c r="EU182" s="276">
        <f t="shared" si="1181"/>
        <v>0.32183683344073893</v>
      </c>
      <c r="EV182" s="276">
        <f t="shared" si="1182"/>
        <v>0.3375797209448671</v>
      </c>
      <c r="EW182" s="276">
        <f t="shared" si="1183"/>
        <v>0.35331518259609618</v>
      </c>
      <c r="EX182" s="276">
        <f t="shared" si="1184"/>
        <v>0.36904322189716937</v>
      </c>
      <c r="EY182" s="277">
        <f t="shared" si="1185"/>
        <v>0.3847638423491776</v>
      </c>
      <c r="EZ182" s="276">
        <f t="shared" si="1186"/>
        <v>0</v>
      </c>
      <c r="FA182" s="276">
        <f t="shared" si="1187"/>
        <v>4.5578972724102593E-3</v>
      </c>
      <c r="FB182" s="276">
        <f t="shared" si="1188"/>
        <v>1.3672616720083177E-2</v>
      </c>
      <c r="FC182" s="276">
        <f t="shared" si="1189"/>
        <v>2.278518622705018E-2</v>
      </c>
      <c r="FD182" s="276">
        <f t="shared" si="1190"/>
        <v>3.189560630043E-2</v>
      </c>
      <c r="FE182" s="276">
        <f t="shared" si="1191"/>
        <v>3.0217800142716994E-2</v>
      </c>
      <c r="FF182" s="276">
        <f t="shared" si="1192"/>
        <v>3.6930931350556098E-2</v>
      </c>
      <c r="FG182" s="276">
        <f t="shared" si="1193"/>
        <v>4.3643006873936463E-2</v>
      </c>
      <c r="FH182" s="276">
        <f t="shared" si="1194"/>
        <v>5.0354026878871506E-2</v>
      </c>
      <c r="FI182" s="276">
        <f t="shared" si="1195"/>
        <v>5.7063991531348494E-2</v>
      </c>
      <c r="FJ182" s="276">
        <f t="shared" si="1196"/>
        <v>7.2633920229820542E-2</v>
      </c>
      <c r="FK182" s="276">
        <f t="shared" si="1197"/>
        <v>8.0273807346170664E-2</v>
      </c>
      <c r="FL182" s="276">
        <f t="shared" si="1198"/>
        <v>8.7912493039541628E-2</v>
      </c>
      <c r="FM182" s="276">
        <f t="shared" si="1199"/>
        <v>9.554997749886518E-2</v>
      </c>
      <c r="FN182" s="276">
        <f t="shared" si="1200"/>
        <v>0.10318626091304335</v>
      </c>
      <c r="FO182" s="276">
        <f t="shared" si="1201"/>
        <v>0.15177116590827275</v>
      </c>
      <c r="FP182" s="276">
        <f t="shared" si="1202"/>
        <v>0.15922927825468991</v>
      </c>
      <c r="FQ182" s="276">
        <f t="shared" si="1203"/>
        <v>0.16668563141373821</v>
      </c>
      <c r="FR182" s="276">
        <f t="shared" si="1204"/>
        <v>0.1741402258003672</v>
      </c>
      <c r="FS182" s="277">
        <f t="shared" si="1205"/>
        <v>0.18159306182942853</v>
      </c>
      <c r="FT182" s="74">
        <f>SUM($EF182:EF182)</f>
        <v>0</v>
      </c>
      <c r="FU182" s="276">
        <f>SUM($EF182:EG182)</f>
        <v>5.6650613865679034E-3</v>
      </c>
      <c r="FV182" s="276">
        <f>SUM($EF182:EH182)</f>
        <v>2.26586866183002E-2</v>
      </c>
      <c r="FW182" s="276">
        <f>SUM($EF182:EI182)</f>
        <v>5.0977758268244355E-2</v>
      </c>
      <c r="FX182" s="276">
        <f>SUM($EF182:EJ182)</f>
        <v>9.0619159767310414E-2</v>
      </c>
      <c r="FY182" s="276">
        <f>SUM($EF182:EK182)</f>
        <v>0.12672835545784386</v>
      </c>
      <c r="FZ182" s="276">
        <f>SUM($EF182:EL182)</f>
        <v>0.17085935526674309</v>
      </c>
      <c r="GA182" s="276">
        <f>SUM($EF182:EM182)</f>
        <v>0.22301074004074789</v>
      </c>
      <c r="GB182" s="276">
        <f>SUM($EF182:EN182)</f>
        <v>0.2831810908776633</v>
      </c>
      <c r="GC182" s="276">
        <f>SUM($EF182:EO182)</f>
        <v>0.35136898912631509</v>
      </c>
      <c r="GD182" s="276">
        <f>SUM($EF182:EP182)</f>
        <v>0.44839727550629027</v>
      </c>
      <c r="GE182" s="276">
        <f>SUM($EF182:EQ182)</f>
        <v>0.55562854407859807</v>
      </c>
      <c r="GF182" s="276">
        <f>SUM($EF182:ER182)</f>
        <v>0.67306078927429036</v>
      </c>
      <c r="GG182" s="276">
        <f>SUM($EF182:ES182)</f>
        <v>0.80069200591864775</v>
      </c>
      <c r="GH182" s="276">
        <f>SUM($EF182:ET182)</f>
        <v>0.9385201892311017</v>
      </c>
      <c r="GI182" s="276">
        <f>SUM($EF182:EU182)</f>
        <v>1.2603570226718406</v>
      </c>
      <c r="GJ182" s="276">
        <f>SUM($EF182:EV182)</f>
        <v>1.5979367436167076</v>
      </c>
      <c r="GK182" s="276">
        <f>SUM($EF182:EW182)</f>
        <v>1.9512519262128039</v>
      </c>
      <c r="GL182" s="276">
        <f>SUM($EF182:EX182)</f>
        <v>2.3202951481099734</v>
      </c>
      <c r="GM182" s="276">
        <f>SUM($EF182:EY182)</f>
        <v>2.7050589904591509</v>
      </c>
      <c r="GN182" s="74">
        <f>SUM($EZ182:EZ182)</f>
        <v>0</v>
      </c>
      <c r="GO182" s="276">
        <f>SUM($EZ182:FA182)</f>
        <v>4.5578972724102593E-3</v>
      </c>
      <c r="GP182" s="276">
        <f>SUM($EZ182:FB182)</f>
        <v>1.8230513992493438E-2</v>
      </c>
      <c r="GQ182" s="276">
        <f>SUM($EZ182:FC182)</f>
        <v>4.1015700219543622E-2</v>
      </c>
      <c r="GR182" s="276">
        <f>SUM($EZ182:FD182)</f>
        <v>7.2911306519973629E-2</v>
      </c>
      <c r="GS182" s="276">
        <f>SUM($EZ182:FE182)</f>
        <v>0.10312910666269062</v>
      </c>
      <c r="GT182" s="276">
        <f>SUM($EZ182:FF182)</f>
        <v>0.14006003801324673</v>
      </c>
      <c r="GU182" s="276">
        <f>SUM($EZ182:FG182)</f>
        <v>0.1837030448871832</v>
      </c>
      <c r="GV182" s="276">
        <f>SUM($EZ182:FH182)</f>
        <v>0.2340570717660547</v>
      </c>
      <c r="GW182" s="276">
        <f>SUM($EZ182:FI182)</f>
        <v>0.29112106329740317</v>
      </c>
      <c r="GX182" s="276">
        <f>SUM($EZ182:FJ182)</f>
        <v>0.36375498352722369</v>
      </c>
      <c r="GY182" s="276">
        <f>SUM($EZ182:FK182)</f>
        <v>0.44402879087339436</v>
      </c>
      <c r="GZ182" s="276">
        <f>SUM($EZ182:FL182)</f>
        <v>0.53194128391293605</v>
      </c>
      <c r="HA182" s="276">
        <f>SUM($EZ182:FM182)</f>
        <v>0.62749126141180123</v>
      </c>
      <c r="HB182" s="276">
        <f>SUM($EZ182:FN182)</f>
        <v>0.73067752232484462</v>
      </c>
      <c r="HC182" s="276">
        <f>SUM($EZ182:FO182)</f>
        <v>0.8824486882331174</v>
      </c>
      <c r="HD182" s="276">
        <f>SUM($EZ182:FP182)</f>
        <v>1.0416779664878073</v>
      </c>
      <c r="HE182" s="276">
        <f>SUM($EZ182:FQ182)</f>
        <v>1.2083635979015455</v>
      </c>
      <c r="HF182" s="276">
        <f>SUM($EZ182:FR182)</f>
        <v>1.3825038237019127</v>
      </c>
      <c r="HG182" s="277">
        <f>SUM($EZ182:FS182)</f>
        <v>1.5640968855313413</v>
      </c>
      <c r="HH182" s="74">
        <f t="shared" si="1451"/>
        <v>0</v>
      </c>
      <c r="HI182" s="276">
        <f t="shared" si="1206"/>
        <v>41.167398867184858</v>
      </c>
      <c r="HJ182" s="276">
        <f t="shared" si="1207"/>
        <v>82.323469170524547</v>
      </c>
      <c r="HK182" s="276">
        <f t="shared" si="1208"/>
        <v>123.46821402744602</v>
      </c>
      <c r="HL182" s="276">
        <f t="shared" si="1209"/>
        <v>164.60163655451839</v>
      </c>
      <c r="HM182" s="276">
        <f t="shared" si="1210"/>
        <v>226.76193765905384</v>
      </c>
      <c r="HN182" s="276">
        <f t="shared" si="1211"/>
        <v>272.0973915163878</v>
      </c>
      <c r="HO182" s="276">
        <f t="shared" si="1212"/>
        <v>317.42482498875665</v>
      </c>
      <c r="HP182" s="276">
        <f t="shared" si="1213"/>
        <v>362.74423949506257</v>
      </c>
      <c r="HQ182" s="276">
        <f t="shared" si="1214"/>
        <v>408.05563645395677</v>
      </c>
      <c r="HR182" s="276">
        <f t="shared" si="1215"/>
        <v>519.51891428987369</v>
      </c>
      <c r="HS182" s="276">
        <f t="shared" si="1216"/>
        <v>571.41460350701573</v>
      </c>
      <c r="HT182" s="276">
        <f t="shared" si="1217"/>
        <v>623.30009174753434</v>
      </c>
      <c r="HU182" s="276">
        <f t="shared" si="1218"/>
        <v>675.17538101660432</v>
      </c>
      <c r="HV182" s="276">
        <f t="shared" si="1219"/>
        <v>727.0404733190062</v>
      </c>
      <c r="HW182" s="276">
        <f t="shared" si="1220"/>
        <v>698.82415273900926</v>
      </c>
      <c r="HX182" s="276">
        <f t="shared" si="1221"/>
        <v>732.18349960041928</v>
      </c>
      <c r="HY182" s="276">
        <f t="shared" si="1222"/>
        <v>765.52711100017802</v>
      </c>
      <c r="HZ182" s="276">
        <f t="shared" si="1223"/>
        <v>798.85499436063571</v>
      </c>
      <c r="IA182" s="277">
        <f t="shared" si="1224"/>
        <v>832.16715710064136</v>
      </c>
      <c r="IB182" s="276">
        <f t="shared" si="1225"/>
        <v>0</v>
      </c>
      <c r="IC182" s="276">
        <f t="shared" si="1226"/>
        <v>38.642047374156157</v>
      </c>
      <c r="ID182" s="276">
        <f t="shared" si="1227"/>
        <v>77.274980028864647</v>
      </c>
      <c r="IE182" s="276">
        <f t="shared" si="1228"/>
        <v>115.89880011406616</v>
      </c>
      <c r="IF182" s="276">
        <f t="shared" si="1229"/>
        <v>154.51350977919432</v>
      </c>
      <c r="IG182" s="276">
        <f t="shared" si="1230"/>
        <v>213.4853557642974</v>
      </c>
      <c r="IH182" s="276">
        <f t="shared" si="1231"/>
        <v>256.16765850437537</v>
      </c>
      <c r="II182" s="276">
        <f t="shared" si="1232"/>
        <v>298.84324916893002</v>
      </c>
      <c r="IJ182" s="276">
        <f t="shared" si="1233"/>
        <v>341.51212881347971</v>
      </c>
      <c r="IK182" s="276">
        <f t="shared" si="1234"/>
        <v>384.17429849337697</v>
      </c>
      <c r="IL182" s="276">
        <f t="shared" si="1235"/>
        <v>486.13624597977139</v>
      </c>
      <c r="IM182" s="276">
        <f t="shared" si="1236"/>
        <v>534.71089240099661</v>
      </c>
      <c r="IN182" s="276">
        <f t="shared" si="1237"/>
        <v>583.2779001365285</v>
      </c>
      <c r="IO182" s="276">
        <f t="shared" si="1238"/>
        <v>631.83727038760105</v>
      </c>
      <c r="IP182" s="276">
        <f t="shared" si="1239"/>
        <v>680.38900435525943</v>
      </c>
      <c r="IQ182" s="276">
        <f t="shared" si="1240"/>
        <v>659.17062034197863</v>
      </c>
      <c r="IR182" s="276">
        <f t="shared" si="1241"/>
        <v>690.78198848825173</v>
      </c>
      <c r="IS182" s="276">
        <f t="shared" si="1242"/>
        <v>722.38590028136571</v>
      </c>
      <c r="IT182" s="276">
        <f t="shared" si="1243"/>
        <v>753.98235748009313</v>
      </c>
      <c r="IU182" s="277">
        <f t="shared" si="1244"/>
        <v>785.57136184279148</v>
      </c>
      <c r="IV182" s="74">
        <f t="shared" si="1068"/>
        <v>32.319197108528833</v>
      </c>
      <c r="IW182" s="275">
        <f t="shared" si="1069"/>
        <v>131.25104134843525</v>
      </c>
      <c r="IX182" s="275">
        <f t="shared" si="1070"/>
        <v>232.11540881151376</v>
      </c>
      <c r="IY182" s="275">
        <f t="shared" si="1071"/>
        <v>317.9140597148953</v>
      </c>
      <c r="IZ182" s="275">
        <f t="shared" si="1072"/>
        <v>131.89521575615927</v>
      </c>
      <c r="JA182" s="275">
        <f t="shared" si="1073"/>
        <v>178.39992674584329</v>
      </c>
      <c r="JB182" s="74">
        <f t="shared" si="1074"/>
        <v>32.320944010754815</v>
      </c>
      <c r="JC182" s="275">
        <f t="shared" si="1075"/>
        <v>131.26304585043954</v>
      </c>
      <c r="JD182" s="275">
        <f t="shared" si="1076"/>
        <v>232.15586881663677</v>
      </c>
      <c r="JE182" s="275">
        <f t="shared" si="1077"/>
        <v>318.1596060340454</v>
      </c>
      <c r="JF182" s="275">
        <f t="shared" si="1078"/>
        <v>131.91328622594372</v>
      </c>
      <c r="JG182" s="275">
        <f t="shared" si="1079"/>
        <v>178.47486617796915</v>
      </c>
      <c r="JH182" s="524">
        <f t="shared" si="1443"/>
        <v>4789.7610814932559</v>
      </c>
      <c r="JI182" s="525">
        <f t="shared" si="1444"/>
        <v>8533.9589492388659</v>
      </c>
      <c r="JJ182" s="524">
        <f t="shared" si="1445"/>
        <v>4491.5000847692027</v>
      </c>
      <c r="JK182" s="525">
        <f t="shared" si="1446"/>
        <v>8024.3825293239679</v>
      </c>
      <c r="JL182" s="524">
        <f t="shared" si="1447"/>
        <v>9281.2611662624586</v>
      </c>
      <c r="JM182" s="525">
        <f t="shared" si="1448"/>
        <v>16558.341478562834</v>
      </c>
      <c r="JN182" s="7">
        <f t="shared" si="1245"/>
        <v>1.6691977115559462</v>
      </c>
      <c r="JO182" s="7">
        <f t="shared" si="1246"/>
        <v>4.2691558759904922</v>
      </c>
    </row>
    <row r="183" spans="1:275" s="3" customFormat="1" ht="13.5" customHeight="1" x14ac:dyDescent="0.2">
      <c r="A183" s="3" t="str">
        <f>'2021 estimates'!B183</f>
        <v>Sri Lanka</v>
      </c>
      <c r="B183" s="3" t="str">
        <f>VLOOKUP(A183,'2021 estimates'!$B$4:$C$218,2)</f>
        <v>SEA</v>
      </c>
      <c r="C183" s="371" t="str">
        <f>VLOOKUP(A183,'2021 estimates'!$B$4:$F$218,4,FALSE)</f>
        <v>South Asia</v>
      </c>
      <c r="D183" s="695">
        <f>'2021 estimates'!Q183</f>
        <v>6.0769909876409196</v>
      </c>
      <c r="E183" s="4">
        <f>'2021 estimates'!R183</f>
        <v>2.4770161219320901</v>
      </c>
      <c r="F183" s="47">
        <f>1000*'2021 estimates'!G183/5</f>
        <v>167521</v>
      </c>
      <c r="G183" s="47">
        <f t="shared" si="1086"/>
        <v>167521</v>
      </c>
      <c r="H183" s="47">
        <f>1000*'2021 estimates'!H183/5</f>
        <v>169970.6</v>
      </c>
      <c r="I183" s="47">
        <f>1000*'2021 estimates'!I183/5</f>
        <v>172364</v>
      </c>
      <c r="J183" s="47">
        <f>1000*'2021 estimates'!J183/5</f>
        <v>166756.20000000001</v>
      </c>
      <c r="K183" s="47">
        <f>1000*'2021 estimates'!K183/5</f>
        <v>162049</v>
      </c>
      <c r="L183" s="73">
        <f t="shared" si="1087"/>
        <v>162049</v>
      </c>
      <c r="M183" s="47">
        <f>1000*'2021 estimates'!L183/5</f>
        <v>165127.79999999999</v>
      </c>
      <c r="N183" s="47">
        <f>1000*'2021 estimates'!M183/5</f>
        <v>170449.4</v>
      </c>
      <c r="O183" s="47">
        <f>1000*'2021 estimates'!N183/5</f>
        <v>167687</v>
      </c>
      <c r="P183" s="22">
        <v>0</v>
      </c>
      <c r="Q183" s="124">
        <f>IF('2021 estimates'!AD183&lt;&gt;"",'2021 estimates'!AD183*5/4,IF('2021 estimates'!AL183&lt;&gt;"",'2021 estimates'!AL183*15/14,'2021 estimates'!AN183*15/14))/100000</f>
        <v>4.7500000000000003E-5</v>
      </c>
      <c r="R183" s="124">
        <f>IF('2021 estimates'!AE183&lt;&gt;"",'2021 estimates'!AE183,IF('2021 estimates'!AL183&lt;&gt;"",'2021 estimates'!AL183*15/14,'2021 estimates'!AN183*15/14))/100000</f>
        <v>6.2000000000000003E-5</v>
      </c>
      <c r="S183" s="124">
        <f>IF('2021 estimates'!AF183&lt;&gt;"",'2021 estimates'!AF183,IF('2021 estimates'!AL183&lt;&gt;"",'2021 estimates'!AL183*15/14,'2021 estimates'!AN183*15/14))/100000</f>
        <v>6.0000000000000002E-5</v>
      </c>
      <c r="T183" s="124">
        <f>IF('2021 estimates'!AG183&lt;&gt;"",'2021 estimates'!AG183,'2021 estimates'!$AP183)/100000</f>
        <v>3.7999999999999995E-5</v>
      </c>
      <c r="U183" s="22">
        <v>0</v>
      </c>
      <c r="V183" s="124">
        <f>IF('2021 estimates'!AH183&lt;&gt;"",'2021 estimates'!AH183*5/4,IF('2021 estimates'!AM183&lt;&gt;"",'2021 estimates'!AM183*15/14,'2021 estimates'!AN183*15/14))/100000</f>
        <v>4.7500000000000003E-5</v>
      </c>
      <c r="W183" s="124">
        <f>IF('2021 estimates'!AI183&lt;&gt;"",'2021 estimates'!AI183,IF('2021 estimates'!AM183&lt;&gt;"",'2021 estimates'!AM183*15/14,'2021 estimates'!AN183*15/14))/100000</f>
        <v>6.2000000000000003E-5</v>
      </c>
      <c r="X183" s="124">
        <f>IF('2021 estimates'!AJ183&lt;&gt;"",'2021 estimates'!AJ183,IF('2021 estimates'!AM183&lt;&gt;"",'2021 estimates'!AM183*15/14,'2021 estimates'!AN183*15/14))/100000</f>
        <v>6.0000000000000002E-5</v>
      </c>
      <c r="Y183" s="124">
        <f>IF('2021 estimates'!AK183&lt;&gt;"",'2021 estimates'!AK183,'2021 estimates'!$AQ183)/100000</f>
        <v>3.7999999999999995E-5</v>
      </c>
      <c r="Z183" s="81">
        <f>VLOOKUP($A183,'Mortality-WHO Global Health Obs'!$B$3:$Q$218,7,FALSE)</f>
        <v>9.0200000000000002E-3</v>
      </c>
      <c r="AA183" s="82">
        <f>VLOOKUP($A183,'Mortality-WHO Global Health Obs'!$B$3:$Q$218,9,FALSE)</f>
        <v>3.6999999999999999E-4</v>
      </c>
      <c r="AB183" s="82">
        <f>VLOOKUP($A183,'Mortality-WHO Global Health Obs'!$B$3:$Q$218,11,FALSE)</f>
        <v>2.7999999999999998E-4</v>
      </c>
      <c r="AC183" s="82">
        <f>VLOOKUP($A183,'Mortality-WHO Global Health Obs'!$B$3:$Q$218,13,FALSE)</f>
        <v>3.2000000000000003E-4</v>
      </c>
      <c r="AD183" s="82">
        <f>VLOOKUP($A183,'Mortality-WHO Global Health Obs'!$B$3:$Q$218,15,FALSE)</f>
        <v>9.6000000000000002E-4</v>
      </c>
      <c r="AE183" s="81">
        <f>VLOOKUP($A183,'Mortality-WHO Global Health Obs'!$B$3:$Q$218,8,FALSE)</f>
        <v>7.6600000000000001E-3</v>
      </c>
      <c r="AF183" s="82">
        <f>VLOOKUP($A183,'Mortality-WHO Global Health Obs'!$B$3:$Q$218,10,FALSE)</f>
        <v>3.5E-4</v>
      </c>
      <c r="AG183" s="82">
        <f>VLOOKUP($A183,'Mortality-WHO Global Health Obs'!$B$3:$Q$218,12,FALSE)</f>
        <v>2.5999999999999998E-4</v>
      </c>
      <c r="AH183" s="82">
        <f>VLOOKUP($A183,'Mortality-WHO Global Health Obs'!$B$3:$Q$218,14,FALSE)</f>
        <v>2.9E-4</v>
      </c>
      <c r="AI183" s="82">
        <f>VLOOKUP($A183,'Mortality-WHO Global Health Obs'!$B$3:$Q$218,16,FALSE)</f>
        <v>6.0999999999999997E-4</v>
      </c>
      <c r="AJ183" s="81">
        <f t="shared" si="1450"/>
        <v>2.2342685419827452E-2</v>
      </c>
      <c r="AK183" s="82">
        <f t="shared" si="1450"/>
        <v>9.1649596511487335E-4</v>
      </c>
      <c r="AL183" s="82">
        <f t="shared" si="1450"/>
        <v>6.9356451414098513E-4</v>
      </c>
      <c r="AM183" s="82">
        <f t="shared" si="1450"/>
        <v>7.9264515901826885E-4</v>
      </c>
      <c r="AN183" s="82">
        <f t="shared" si="1450"/>
        <v>2.3779354770548065E-3</v>
      </c>
      <c r="AO183" s="81">
        <f t="shared" si="1449"/>
        <v>1.897394349399981E-2</v>
      </c>
      <c r="AP183" s="82">
        <f t="shared" si="1449"/>
        <v>8.6695564267623155E-4</v>
      </c>
      <c r="AQ183" s="82">
        <f t="shared" si="1449"/>
        <v>6.4402419170234333E-4</v>
      </c>
      <c r="AR183" s="82">
        <f t="shared" si="1449"/>
        <v>7.1833467536030614E-4</v>
      </c>
      <c r="AS183" s="82">
        <f t="shared" si="1449"/>
        <v>1.5109798343785749E-3</v>
      </c>
      <c r="AT183" s="272">
        <f t="shared" si="1065"/>
        <v>0</v>
      </c>
      <c r="AU183" s="266">
        <f t="shared" si="1057"/>
        <v>7.9572475000000003</v>
      </c>
      <c r="AV183" s="266">
        <f t="shared" si="1058"/>
        <v>10.538177200000002</v>
      </c>
      <c r="AW183" s="266">
        <f t="shared" si="1059"/>
        <v>10.341839999999999</v>
      </c>
      <c r="AX183" s="266">
        <f t="shared" si="1060"/>
        <v>6.3367355999999999</v>
      </c>
      <c r="AY183" s="272">
        <f t="shared" si="1066"/>
        <v>0</v>
      </c>
      <c r="AZ183" s="266">
        <f t="shared" si="1061"/>
        <v>7.6973275000000001</v>
      </c>
      <c r="BA183" s="266">
        <f t="shared" si="1062"/>
        <v>10.2379236</v>
      </c>
      <c r="BB183" s="266">
        <f t="shared" si="1063"/>
        <v>10.226964000000001</v>
      </c>
      <c r="BC183" s="266">
        <f t="shared" si="1064"/>
        <v>6.3721059999999996</v>
      </c>
      <c r="BD183" s="74">
        <f t="shared" si="1067"/>
        <v>0</v>
      </c>
      <c r="BE183" s="515">
        <f t="shared" si="1088"/>
        <v>0</v>
      </c>
      <c r="BF183" s="515">
        <f t="shared" si="1089"/>
        <v>7.9536027778281166</v>
      </c>
      <c r="BG183" s="515">
        <f t="shared" si="1090"/>
        <v>15.89991945015538</v>
      </c>
      <c r="BH183" s="515">
        <f t="shared" si="1091"/>
        <v>23.838956691608981</v>
      </c>
      <c r="BI183" s="515">
        <f t="shared" si="1092"/>
        <v>32.23529312633557</v>
      </c>
      <c r="BJ183" s="515">
        <f t="shared" si="1093"/>
        <v>42.747467636359247</v>
      </c>
      <c r="BK183" s="515">
        <f t="shared" si="1094"/>
        <v>53.252353802936668</v>
      </c>
      <c r="BL183" s="515">
        <f t="shared" si="1095"/>
        <v>63.749956679251653</v>
      </c>
      <c r="BM183" s="515">
        <f t="shared" si="1096"/>
        <v>74.240281314984543</v>
      </c>
      <c r="BN183" s="515">
        <f t="shared" si="1097"/>
        <v>85.916343927769901</v>
      </c>
      <c r="BO183" s="515">
        <f t="shared" si="1098"/>
        <v>96.186012655852679</v>
      </c>
      <c r="BP183" s="515">
        <f t="shared" si="1099"/>
        <v>106.44754440602752</v>
      </c>
      <c r="BQ183" s="515">
        <f t="shared" si="1100"/>
        <v>116.70094562547507</v>
      </c>
      <c r="BR183" s="515">
        <f t="shared" si="1101"/>
        <v>126.94622275626769</v>
      </c>
      <c r="BS183" s="515">
        <f t="shared" si="1102"/>
        <v>132.72017082870195</v>
      </c>
      <c r="BT183" s="515">
        <f t="shared" si="1103"/>
        <v>138.73415614353297</v>
      </c>
      <c r="BU183" s="515">
        <f t="shared" si="1104"/>
        <v>144.73385757912774</v>
      </c>
      <c r="BV183" s="515">
        <f t="shared" si="1105"/>
        <v>150.71930906127679</v>
      </c>
      <c r="BW183" s="516">
        <f t="shared" si="1106"/>
        <v>156.69054443519312</v>
      </c>
      <c r="BX183" s="515">
        <v>0</v>
      </c>
      <c r="BY183" s="515">
        <f t="shared" si="1107"/>
        <v>0</v>
      </c>
      <c r="BZ183" s="515">
        <f t="shared" si="1108"/>
        <v>7.6939923251783862</v>
      </c>
      <c r="CA183" s="515">
        <f t="shared" si="1109"/>
        <v>15.381317190909158</v>
      </c>
      <c r="CB183" s="515">
        <f t="shared" si="1110"/>
        <v>23.06198037507896</v>
      </c>
      <c r="CC183" s="515">
        <f t="shared" si="1111"/>
        <v>31.319946569033863</v>
      </c>
      <c r="CD183" s="515">
        <f t="shared" si="1112"/>
        <v>41.534410185734238</v>
      </c>
      <c r="CE183" s="515">
        <f t="shared" si="1113"/>
        <v>51.742297558617551</v>
      </c>
      <c r="CF183" s="515">
        <f t="shared" si="1114"/>
        <v>61.943612921580396</v>
      </c>
      <c r="CG183" s="515">
        <f t="shared" si="1115"/>
        <v>72.138360505793514</v>
      </c>
      <c r="CH183" s="515">
        <f t="shared" si="1116"/>
        <v>84.979695247352339</v>
      </c>
      <c r="CI183" s="515">
        <f t="shared" si="1117"/>
        <v>95.141965432809172</v>
      </c>
      <c r="CJ183" s="515">
        <f t="shared" si="1118"/>
        <v>105.29693832847335</v>
      </c>
      <c r="CK183" s="515">
        <f t="shared" si="1119"/>
        <v>115.44461917435889</v>
      </c>
      <c r="CL183" s="515">
        <f t="shared" si="1120"/>
        <v>125.58501320671709</v>
      </c>
      <c r="CM183" s="515">
        <f t="shared" si="1121"/>
        <v>133.51860045984102</v>
      </c>
      <c r="CN183" s="515">
        <f t="shared" si="1122"/>
        <v>139.68430445909698</v>
      </c>
      <c r="CO183" s="515">
        <f t="shared" si="1123"/>
        <v>145.84069923873798</v>
      </c>
      <c r="CP183" s="515">
        <f t="shared" si="1124"/>
        <v>151.98779885418574</v>
      </c>
      <c r="CQ183" s="516">
        <f t="shared" si="1125"/>
        <v>158.12561733964057</v>
      </c>
      <c r="CR183" s="515">
        <f t="shared" si="1126"/>
        <v>0</v>
      </c>
      <c r="CS183" s="515">
        <f t="shared" si="1127"/>
        <v>3.9786237500000001</v>
      </c>
      <c r="CT183" s="515">
        <f t="shared" si="1128"/>
        <v>11.932226527828117</v>
      </c>
      <c r="CU183" s="515">
        <f t="shared" si="1129"/>
        <v>19.878543200155381</v>
      </c>
      <c r="CV183" s="515">
        <f t="shared" si="1130"/>
        <v>27.817580441608982</v>
      </c>
      <c r="CW183" s="515">
        <f t="shared" si="1131"/>
        <v>37.504381726335573</v>
      </c>
      <c r="CX183" s="515">
        <f t="shared" si="1132"/>
        <v>48.01655623635925</v>
      </c>
      <c r="CY183" s="515">
        <f t="shared" si="1133"/>
        <v>58.521442402936671</v>
      </c>
      <c r="CZ183" s="515">
        <f t="shared" si="1134"/>
        <v>69.019045279251657</v>
      </c>
      <c r="DA183" s="515">
        <f t="shared" si="1135"/>
        <v>79.509369914984546</v>
      </c>
      <c r="DB183" s="515">
        <f t="shared" si="1136"/>
        <v>91.087263927769897</v>
      </c>
      <c r="DC183" s="515">
        <f t="shared" si="1137"/>
        <v>101.35693265585267</v>
      </c>
      <c r="DD183" s="515">
        <f t="shared" si="1138"/>
        <v>111.61846440602751</v>
      </c>
      <c r="DE183" s="515">
        <f t="shared" si="1139"/>
        <v>121.87186562547507</v>
      </c>
      <c r="DF183" s="515">
        <f t="shared" si="1140"/>
        <v>132.1171427562677</v>
      </c>
      <c r="DG183" s="515">
        <f t="shared" si="1141"/>
        <v>135.88853862870195</v>
      </c>
      <c r="DH183" s="515">
        <f t="shared" si="1142"/>
        <v>141.90252394353297</v>
      </c>
      <c r="DI183" s="515">
        <f t="shared" si="1143"/>
        <v>147.90222537912774</v>
      </c>
      <c r="DJ183" s="515">
        <f t="shared" si="1144"/>
        <v>153.88767686127679</v>
      </c>
      <c r="DK183" s="516">
        <f t="shared" si="1145"/>
        <v>159.85891223519312</v>
      </c>
      <c r="DL183" s="515">
        <f t="shared" si="1146"/>
        <v>0</v>
      </c>
      <c r="DM183" s="515">
        <f t="shared" si="1147"/>
        <v>3.8486637500000001</v>
      </c>
      <c r="DN183" s="515">
        <f t="shared" si="1148"/>
        <v>11.542656075178385</v>
      </c>
      <c r="DO183" s="515">
        <f t="shared" si="1149"/>
        <v>19.229980940909158</v>
      </c>
      <c r="DP183" s="515">
        <f t="shared" si="1150"/>
        <v>26.91064412507896</v>
      </c>
      <c r="DQ183" s="515">
        <f t="shared" si="1151"/>
        <v>36.438908369033861</v>
      </c>
      <c r="DR183" s="515">
        <f t="shared" si="1152"/>
        <v>46.653371985734239</v>
      </c>
      <c r="DS183" s="515">
        <f t="shared" si="1153"/>
        <v>56.861259358617552</v>
      </c>
      <c r="DT183" s="515">
        <f t="shared" si="1154"/>
        <v>67.06257472158039</v>
      </c>
      <c r="DU183" s="515">
        <f t="shared" si="1155"/>
        <v>77.257322305793508</v>
      </c>
      <c r="DV183" s="515">
        <f t="shared" si="1156"/>
        <v>90.093177247352344</v>
      </c>
      <c r="DW183" s="515">
        <f t="shared" si="1157"/>
        <v>100.25544743280918</v>
      </c>
      <c r="DX183" s="515">
        <f t="shared" si="1158"/>
        <v>110.41042032847335</v>
      </c>
      <c r="DY183" s="515">
        <f t="shared" si="1159"/>
        <v>120.5581011743589</v>
      </c>
      <c r="DZ183" s="515">
        <f t="shared" si="1160"/>
        <v>130.6984952067171</v>
      </c>
      <c r="EA183" s="515">
        <f t="shared" si="1161"/>
        <v>136.70465345984101</v>
      </c>
      <c r="EB183" s="515">
        <f t="shared" si="1162"/>
        <v>142.87035745909697</v>
      </c>
      <c r="EC183" s="515">
        <f t="shared" si="1163"/>
        <v>149.02675223873797</v>
      </c>
      <c r="ED183" s="515">
        <f t="shared" si="1164"/>
        <v>155.17385185418573</v>
      </c>
      <c r="EE183" s="516">
        <f t="shared" si="1165"/>
        <v>161.31167033964056</v>
      </c>
      <c r="EF183" s="276">
        <f t="shared" si="1166"/>
        <v>0</v>
      </c>
      <c r="EG183" s="276">
        <f t="shared" si="1167"/>
        <v>3.644722171883278E-3</v>
      </c>
      <c r="EH183" s="276">
        <f t="shared" si="1168"/>
        <v>1.0930827672737077E-2</v>
      </c>
      <c r="EI183" s="276">
        <f t="shared" si="1169"/>
        <v>1.8210258546399589E-2</v>
      </c>
      <c r="EJ183" s="276">
        <f t="shared" si="1170"/>
        <v>2.5483020907337339E-2</v>
      </c>
      <c r="EK183" s="276">
        <f t="shared" si="1171"/>
        <v>2.6002689976320697E-2</v>
      </c>
      <c r="EL183" s="276">
        <f t="shared" si="1172"/>
        <v>3.3291033422579504E-2</v>
      </c>
      <c r="EM183" s="276">
        <f t="shared" si="1173"/>
        <v>4.0574323685014173E-2</v>
      </c>
      <c r="EN183" s="276">
        <f t="shared" si="1174"/>
        <v>4.7852564267118598E-2</v>
      </c>
      <c r="EO183" s="276">
        <f t="shared" si="1175"/>
        <v>5.5125758669957607E-2</v>
      </c>
      <c r="EP183" s="276">
        <f t="shared" si="1176"/>
        <v>7.2171271917230398E-2</v>
      </c>
      <c r="EQ183" s="276">
        <f t="shared" si="1177"/>
        <v>8.0308249825163561E-2</v>
      </c>
      <c r="ER183" s="276">
        <f t="shared" si="1178"/>
        <v>8.8438780552449761E-2</v>
      </c>
      <c r="ES183" s="276">
        <f t="shared" si="1179"/>
        <v>9.6562869207390753E-2</v>
      </c>
      <c r="ET183" s="276">
        <f t="shared" si="1180"/>
        <v>0.10468052089424081</v>
      </c>
      <c r="EU183" s="276">
        <f t="shared" si="1181"/>
        <v>0.3227502851689743</v>
      </c>
      <c r="EV183" s="276">
        <f t="shared" si="1182"/>
        <v>0.33703416440523065</v>
      </c>
      <c r="EW183" s="276">
        <f t="shared" si="1183"/>
        <v>0.35128411785095792</v>
      </c>
      <c r="EX183" s="276">
        <f t="shared" si="1184"/>
        <v>0.36550022608365501</v>
      </c>
      <c r="EY183" s="277">
        <f t="shared" si="1185"/>
        <v>0.37968256948944024</v>
      </c>
      <c r="EZ183" s="276">
        <f t="shared" si="1186"/>
        <v>0</v>
      </c>
      <c r="FA183" s="276">
        <f t="shared" si="1187"/>
        <v>3.3351748216139763E-3</v>
      </c>
      <c r="FB183" s="276">
        <f t="shared" si="1188"/>
        <v>1.0002634269227742E-2</v>
      </c>
      <c r="FC183" s="276">
        <f t="shared" si="1189"/>
        <v>1.6664315830198694E-2</v>
      </c>
      <c r="FD183" s="276">
        <f t="shared" si="1190"/>
        <v>2.3320224511527519E-2</v>
      </c>
      <c r="FE183" s="276">
        <f t="shared" si="1191"/>
        <v>2.3459983299624086E-2</v>
      </c>
      <c r="FF183" s="276">
        <f t="shared" si="1192"/>
        <v>3.0036227116687762E-2</v>
      </c>
      <c r="FG183" s="276">
        <f t="shared" si="1193"/>
        <v>3.6608237037154968E-2</v>
      </c>
      <c r="FH183" s="276">
        <f t="shared" si="1194"/>
        <v>4.3176015786879691E-2</v>
      </c>
      <c r="FI183" s="276">
        <f t="shared" si="1195"/>
        <v>4.9739566089960954E-2</v>
      </c>
      <c r="FJ183" s="276">
        <f t="shared" si="1196"/>
        <v>6.4693814543161809E-2</v>
      </c>
      <c r="FK183" s="276">
        <f t="shared" si="1197"/>
        <v>7.1991104335822204E-2</v>
      </c>
      <c r="FL183" s="276">
        <f t="shared" si="1198"/>
        <v>7.9283154114455578E-2</v>
      </c>
      <c r="FM183" s="276">
        <f t="shared" si="1199"/>
        <v>8.6569967641794102E-2</v>
      </c>
      <c r="FN183" s="276">
        <f t="shared" si="1200"/>
        <v>9.3851548677868019E-2</v>
      </c>
      <c r="FO183" s="276">
        <f t="shared" si="1201"/>
        <v>0.20640200074406201</v>
      </c>
      <c r="FP183" s="276">
        <f t="shared" si="1202"/>
        <v>0.21571122035900323</v>
      </c>
      <c r="FQ183" s="276">
        <f t="shared" si="1203"/>
        <v>0.22500638455223596</v>
      </c>
      <c r="FR183" s="276">
        <f t="shared" si="1204"/>
        <v>0.23428751454518232</v>
      </c>
      <c r="FS183" s="277">
        <f t="shared" si="1205"/>
        <v>0.24355463152722365</v>
      </c>
      <c r="FT183" s="74">
        <f>SUM($EF183:EF183)</f>
        <v>0</v>
      </c>
      <c r="FU183" s="276">
        <f>SUM($EF183:EG183)</f>
        <v>3.644722171883278E-3</v>
      </c>
      <c r="FV183" s="276">
        <f>SUM($EF183:EH183)</f>
        <v>1.4575549844620355E-2</v>
      </c>
      <c r="FW183" s="276">
        <f>SUM($EF183:EI183)</f>
        <v>3.2785808391019945E-2</v>
      </c>
      <c r="FX183" s="276">
        <f>SUM($EF183:EJ183)</f>
        <v>5.8268829298357284E-2</v>
      </c>
      <c r="FY183" s="276">
        <f>SUM($EF183:EK183)</f>
        <v>8.4271519274677978E-2</v>
      </c>
      <c r="FZ183" s="276">
        <f>SUM($EF183:EL183)</f>
        <v>0.11756255269725749</v>
      </c>
      <c r="GA183" s="276">
        <f>SUM($EF183:EM183)</f>
        <v>0.15813687638227167</v>
      </c>
      <c r="GB183" s="276">
        <f>SUM($EF183:EN183)</f>
        <v>0.20598944064939026</v>
      </c>
      <c r="GC183" s="276">
        <f>SUM($EF183:EO183)</f>
        <v>0.26111519931934785</v>
      </c>
      <c r="GD183" s="276">
        <f>SUM($EF183:EP183)</f>
        <v>0.33328647123657823</v>
      </c>
      <c r="GE183" s="276">
        <f>SUM($EF183:EQ183)</f>
        <v>0.41359472106174178</v>
      </c>
      <c r="GF183" s="276">
        <f>SUM($EF183:ER183)</f>
        <v>0.50203350161419158</v>
      </c>
      <c r="GG183" s="276">
        <f>SUM($EF183:ES183)</f>
        <v>0.59859637082158235</v>
      </c>
      <c r="GH183" s="276">
        <f>SUM($EF183:ET183)</f>
        <v>0.70327689171582319</v>
      </c>
      <c r="GI183" s="276">
        <f>SUM($EF183:EU183)</f>
        <v>1.0260271768847975</v>
      </c>
      <c r="GJ183" s="276">
        <f>SUM($EF183:EV183)</f>
        <v>1.3630613412900281</v>
      </c>
      <c r="GK183" s="276">
        <f>SUM($EF183:EW183)</f>
        <v>1.7143454591409859</v>
      </c>
      <c r="GL183" s="276">
        <f>SUM($EF183:EX183)</f>
        <v>2.0798456852246408</v>
      </c>
      <c r="GM183" s="276">
        <f>SUM($EF183:EY183)</f>
        <v>2.4595282547140811</v>
      </c>
      <c r="GN183" s="74">
        <f>SUM($EZ183:EZ183)</f>
        <v>0</v>
      </c>
      <c r="GO183" s="276">
        <f>SUM($EZ183:FA183)</f>
        <v>3.3351748216139763E-3</v>
      </c>
      <c r="GP183" s="276">
        <f>SUM($EZ183:FB183)</f>
        <v>1.3337809090841719E-2</v>
      </c>
      <c r="GQ183" s="276">
        <f>SUM($EZ183:FC183)</f>
        <v>3.0002124921040412E-2</v>
      </c>
      <c r="GR183" s="276">
        <f>SUM($EZ183:FD183)</f>
        <v>5.3322349432567931E-2</v>
      </c>
      <c r="GS183" s="276">
        <f>SUM($EZ183:FE183)</f>
        <v>7.678233273219201E-2</v>
      </c>
      <c r="GT183" s="276">
        <f>SUM($EZ183:FF183)</f>
        <v>0.10681855984887978</v>
      </c>
      <c r="GU183" s="276">
        <f>SUM($EZ183:FG183)</f>
        <v>0.14342679688603474</v>
      </c>
      <c r="GV183" s="276">
        <f>SUM($EZ183:FH183)</f>
        <v>0.18660281267291443</v>
      </c>
      <c r="GW183" s="276">
        <f>SUM($EZ183:FI183)</f>
        <v>0.23634237876287539</v>
      </c>
      <c r="GX183" s="276">
        <f>SUM($EZ183:FJ183)</f>
        <v>0.3010361933060372</v>
      </c>
      <c r="GY183" s="276">
        <f>SUM($EZ183:FK183)</f>
        <v>0.37302729764185938</v>
      </c>
      <c r="GZ183" s="276">
        <f>SUM($EZ183:FL183)</f>
        <v>0.45231045175631496</v>
      </c>
      <c r="HA183" s="276">
        <f>SUM($EZ183:FM183)</f>
        <v>0.53888041939810905</v>
      </c>
      <c r="HB183" s="276">
        <f>SUM($EZ183:FN183)</f>
        <v>0.63273196807597709</v>
      </c>
      <c r="HC183" s="276">
        <f>SUM($EZ183:FO183)</f>
        <v>0.8391339688200391</v>
      </c>
      <c r="HD183" s="276">
        <f>SUM($EZ183:FP183)</f>
        <v>1.0548451891790422</v>
      </c>
      <c r="HE183" s="276">
        <f>SUM($EZ183:FQ183)</f>
        <v>1.2798515737312781</v>
      </c>
      <c r="HF183" s="276">
        <f>SUM($EZ183:FR183)</f>
        <v>1.5141390882764605</v>
      </c>
      <c r="HG183" s="277">
        <f>SUM($EZ183:FS183)</f>
        <v>1.7576937198036842</v>
      </c>
      <c r="HH183" s="74">
        <f t="shared" si="1451"/>
        <v>0</v>
      </c>
      <c r="HI183" s="276">
        <f t="shared" si="1206"/>
        <v>7.9536027778281166</v>
      </c>
      <c r="HJ183" s="276">
        <f t="shared" si="1207"/>
        <v>15.89991945015538</v>
      </c>
      <c r="HK183" s="276">
        <f t="shared" si="1208"/>
        <v>23.838956691608981</v>
      </c>
      <c r="HL183" s="276">
        <f t="shared" si="1209"/>
        <v>31.770721170701645</v>
      </c>
      <c r="HM183" s="276">
        <f t="shared" si="1210"/>
        <v>42.747467636359247</v>
      </c>
      <c r="HN183" s="276">
        <f t="shared" si="1211"/>
        <v>53.252353802936668</v>
      </c>
      <c r="HO183" s="276">
        <f t="shared" si="1212"/>
        <v>63.749956679251653</v>
      </c>
      <c r="HP183" s="276">
        <f t="shared" si="1213"/>
        <v>74.240281314984543</v>
      </c>
      <c r="HQ183" s="276">
        <f t="shared" si="1214"/>
        <v>84.723332756314591</v>
      </c>
      <c r="HR183" s="276">
        <f t="shared" si="1215"/>
        <v>96.186012655852679</v>
      </c>
      <c r="HS183" s="276">
        <f t="shared" si="1216"/>
        <v>106.44754440602752</v>
      </c>
      <c r="HT183" s="276">
        <f t="shared" si="1217"/>
        <v>116.70094562547507</v>
      </c>
      <c r="HU183" s="276">
        <f t="shared" si="1218"/>
        <v>126.94622275626769</v>
      </c>
      <c r="HV183" s="276">
        <f t="shared" si="1219"/>
        <v>137.18338223537344</v>
      </c>
      <c r="HW183" s="276">
        <f t="shared" si="1220"/>
        <v>138.73415614353297</v>
      </c>
      <c r="HX183" s="276">
        <f t="shared" si="1221"/>
        <v>144.73385757912774</v>
      </c>
      <c r="HY183" s="276">
        <f t="shared" si="1222"/>
        <v>150.71930906127679</v>
      </c>
      <c r="HZ183" s="276">
        <f t="shared" si="1223"/>
        <v>156.69054443519312</v>
      </c>
      <c r="IA183" s="277">
        <f t="shared" si="1224"/>
        <v>162.64759746570368</v>
      </c>
      <c r="IB183" s="276">
        <f t="shared" si="1225"/>
        <v>0</v>
      </c>
      <c r="IC183" s="276">
        <f t="shared" si="1226"/>
        <v>7.6939923251783862</v>
      </c>
      <c r="ID183" s="276">
        <f t="shared" si="1227"/>
        <v>15.381317190909158</v>
      </c>
      <c r="IE183" s="276">
        <f t="shared" si="1228"/>
        <v>23.06198037507896</v>
      </c>
      <c r="IF183" s="276">
        <f t="shared" si="1229"/>
        <v>30.735987650567434</v>
      </c>
      <c r="IG183" s="276">
        <f t="shared" si="1230"/>
        <v>41.534410185734238</v>
      </c>
      <c r="IH183" s="276">
        <f t="shared" si="1231"/>
        <v>51.742297558617551</v>
      </c>
      <c r="II183" s="276">
        <f t="shared" si="1232"/>
        <v>61.943612921580396</v>
      </c>
      <c r="IJ183" s="276">
        <f t="shared" si="1233"/>
        <v>72.138360505793514</v>
      </c>
      <c r="IK183" s="276">
        <f t="shared" si="1234"/>
        <v>82.326544539703562</v>
      </c>
      <c r="IL183" s="276">
        <f t="shared" si="1235"/>
        <v>95.141965432809172</v>
      </c>
      <c r="IM183" s="276">
        <f t="shared" si="1236"/>
        <v>105.29693832847335</v>
      </c>
      <c r="IN183" s="276">
        <f t="shared" si="1237"/>
        <v>115.44461917435889</v>
      </c>
      <c r="IO183" s="276">
        <f t="shared" si="1238"/>
        <v>125.58501320671709</v>
      </c>
      <c r="IP183" s="276">
        <f t="shared" si="1239"/>
        <v>135.71812565803924</v>
      </c>
      <c r="IQ183" s="276">
        <f t="shared" si="1240"/>
        <v>139.68430445909698</v>
      </c>
      <c r="IR183" s="276">
        <f t="shared" si="1241"/>
        <v>145.84069923873798</v>
      </c>
      <c r="IS183" s="276">
        <f t="shared" si="1242"/>
        <v>151.98779885418574</v>
      </c>
      <c r="IT183" s="276">
        <f t="shared" si="1243"/>
        <v>158.12561733964057</v>
      </c>
      <c r="IU183" s="277">
        <f t="shared" si="1244"/>
        <v>164.25416870811335</v>
      </c>
      <c r="IV183" s="74">
        <f t="shared" si="1068"/>
        <v>7.5904321852118004</v>
      </c>
      <c r="IW183" s="275">
        <f t="shared" si="1069"/>
        <v>34.414113073067597</v>
      </c>
      <c r="IX183" s="275">
        <f t="shared" si="1070"/>
        <v>64.727041438490019</v>
      </c>
      <c r="IY183" s="275">
        <f t="shared" si="1071"/>
        <v>88.579825081925989</v>
      </c>
      <c r="IZ183" s="275">
        <f t="shared" si="1072"/>
        <v>35.577195565589811</v>
      </c>
      <c r="JA183" s="275">
        <f t="shared" si="1073"/>
        <v>48.82785294467385</v>
      </c>
      <c r="JB183" s="74">
        <f t="shared" si="1074"/>
        <v>7.5909488755191603</v>
      </c>
      <c r="JC183" s="275">
        <f t="shared" si="1075"/>
        <v>34.419634577108695</v>
      </c>
      <c r="JD183" s="275">
        <f t="shared" si="1076"/>
        <v>64.748534942927847</v>
      </c>
      <c r="JE183" s="275">
        <f t="shared" si="1077"/>
        <v>88.799346935139695</v>
      </c>
      <c r="JF183" s="275">
        <f t="shared" si="1078"/>
        <v>35.586372798518568</v>
      </c>
      <c r="JG183" s="275">
        <f t="shared" si="1079"/>
        <v>48.889616332673853</v>
      </c>
      <c r="JH183" s="524">
        <f t="shared" si="1443"/>
        <v>913.87780040499501</v>
      </c>
      <c r="JI183" s="525">
        <f t="shared" si="1444"/>
        <v>1652.4395517713285</v>
      </c>
      <c r="JJ183" s="524">
        <f t="shared" si="1445"/>
        <v>897.50465703759892</v>
      </c>
      <c r="JK183" s="525">
        <f t="shared" si="1446"/>
        <v>1642.029461513237</v>
      </c>
      <c r="JL183" s="524">
        <f t="shared" si="1447"/>
        <v>1811.3824574425939</v>
      </c>
      <c r="JM183" s="525">
        <f t="shared" si="1448"/>
        <v>3294.4690132845653</v>
      </c>
      <c r="JN183" s="7">
        <f t="shared" si="1245"/>
        <v>1.3360088597918003</v>
      </c>
      <c r="JO183" s="7">
        <f t="shared" si="1246"/>
        <v>4.2172219745177655</v>
      </c>
    </row>
    <row r="184" spans="1:275" s="3" customFormat="1" ht="13.5" customHeight="1" x14ac:dyDescent="0.2">
      <c r="A184" s="3" t="str">
        <f>'2021 estimates'!B184</f>
        <v>St Kitts and Nevis</v>
      </c>
      <c r="B184" s="3" t="str">
        <f>VLOOKUP(A184,'2021 estimates'!$B$4:$C$218,2)</f>
        <v>NAC</v>
      </c>
      <c r="C184" s="371" t="str">
        <f>VLOOKUP(A184,'2021 estimates'!$B$4:$F$218,4,FALSE)</f>
        <v>Latin America &amp; Caribbean</v>
      </c>
      <c r="D184" s="695">
        <f>'2021 estimates'!Q184</f>
        <v>12.8756603341026</v>
      </c>
      <c r="E184" s="4">
        <f>'2021 estimates'!R184</f>
        <v>3.8939126856974231</v>
      </c>
      <c r="F184" s="47">
        <f>1000*'2021 estimates'!G184/5</f>
        <v>423.98427859787023</v>
      </c>
      <c r="G184" s="47">
        <f t="shared" si="1086"/>
        <v>423.98427859787023</v>
      </c>
      <c r="H184" s="47">
        <f>1000*'2021 estimates'!H184/5</f>
        <v>440.51917188428314</v>
      </c>
      <c r="I184" s="47">
        <f>1000*'2021 estimates'!I184/5</f>
        <v>440.02559298021117</v>
      </c>
      <c r="J184" s="47">
        <f>1000*'2021 estimates'!J184/5</f>
        <v>433.36227777523879</v>
      </c>
      <c r="K184" s="47">
        <f>1000*'2021 estimates'!K184/5</f>
        <v>406.21543805127732</v>
      </c>
      <c r="L184" s="73">
        <f t="shared" si="1087"/>
        <v>406.21543805127732</v>
      </c>
      <c r="M184" s="47">
        <f>1000*'2021 estimates'!L184/5</f>
        <v>422.75033133769023</v>
      </c>
      <c r="N184" s="47">
        <f>1000*'2021 estimates'!M184/5</f>
        <v>423.24391024176231</v>
      </c>
      <c r="O184" s="47">
        <f>1000*'2021 estimates'!N184/5</f>
        <v>417.0741739408619</v>
      </c>
      <c r="P184" s="22">
        <v>0</v>
      </c>
      <c r="Q184" s="124">
        <f>IF('2021 estimates'!AD184&lt;&gt;"",'2021 estimates'!AD184*5/4,IF('2021 estimates'!AL184&lt;&gt;"",'2021 estimates'!AL184*15/14,'2021 estimates'!AN184*15/14))/100000</f>
        <v>5.325E-5</v>
      </c>
      <c r="R184" s="124">
        <f>IF('2021 estimates'!AE184&lt;&gt;"",'2021 estimates'!AE184,IF('2021 estimates'!AL184&lt;&gt;"",'2021 estimates'!AL184*15/14,'2021 estimates'!AN184*15/14))/100000</f>
        <v>5.325E-5</v>
      </c>
      <c r="S184" s="124">
        <f>IF('2021 estimates'!AF184&lt;&gt;"",'2021 estimates'!AF184,IF('2021 estimates'!AL184&lt;&gt;"",'2021 estimates'!AL184*15/14,'2021 estimates'!AN184*15/14))/100000</f>
        <v>5.325E-5</v>
      </c>
      <c r="T184" s="124">
        <f>IF('2021 estimates'!AG184&lt;&gt;"",'2021 estimates'!AG184,'2021 estimates'!$AP184)/100000</f>
        <v>2.7904512660345791E-5</v>
      </c>
      <c r="U184" s="22">
        <v>0</v>
      </c>
      <c r="V184" s="124">
        <f>IF('2021 estimates'!AH184&lt;&gt;"",'2021 estimates'!AH184*5/4,IF('2021 estimates'!AM184&lt;&gt;"",'2021 estimates'!AM184*15/14,'2021 estimates'!AN184*15/14))/100000</f>
        <v>5.325E-5</v>
      </c>
      <c r="W184" s="124">
        <f>IF('2021 estimates'!AI184&lt;&gt;"",'2021 estimates'!AI184,IF('2021 estimates'!AM184&lt;&gt;"",'2021 estimates'!AM184*15/14,'2021 estimates'!AN184*15/14))/100000</f>
        <v>5.325E-5</v>
      </c>
      <c r="X184" s="124">
        <f>IF('2021 estimates'!AJ184&lt;&gt;"",'2021 estimates'!AJ184,IF('2021 estimates'!AM184&lt;&gt;"",'2021 estimates'!AM184*15/14,'2021 estimates'!AN184*15/14))/100000</f>
        <v>5.325E-5</v>
      </c>
      <c r="Y184" s="124">
        <f>IF('2021 estimates'!AK184&lt;&gt;"",'2021 estimates'!AK184,'2021 estimates'!$AQ184)/100000</f>
        <v>2.7904512660345791E-5</v>
      </c>
      <c r="Z184" s="81">
        <f>VLOOKUP($A184,'Mortality-WHO Global Health Obs'!$B$3:$Q$218,7,FALSE)</f>
        <v>5.2900000000000004E-3</v>
      </c>
      <c r="AA184" s="82">
        <f>VLOOKUP($A184,'Mortality-WHO Global Health Obs'!$B$3:$Q$218,9,FALSE)</f>
        <v>1.23E-3</v>
      </c>
      <c r="AB184" s="82">
        <f>VLOOKUP($A184,'Mortality-WHO Global Health Obs'!$B$3:$Q$218,11,FALSE)</f>
        <v>2.1000000000000001E-4</v>
      </c>
      <c r="AC184" s="82">
        <f>VLOOKUP($A184,'Mortality-WHO Global Health Obs'!$B$3:$Q$218,13,FALSE)</f>
        <v>2.3000000000000001E-4</v>
      </c>
      <c r="AD184" s="82">
        <f>VLOOKUP($A184,'Mortality-WHO Global Health Obs'!$B$3:$Q$218,15,FALSE)</f>
        <v>9.3999999999999997E-4</v>
      </c>
      <c r="AE184" s="81">
        <f>VLOOKUP($A184,'Mortality-WHO Global Health Obs'!$B$3:$Q$218,8,FALSE)</f>
        <v>4.5300000000000002E-3</v>
      </c>
      <c r="AF184" s="82">
        <f>VLOOKUP($A184,'Mortality-WHO Global Health Obs'!$B$3:$Q$218,10,FALSE)</f>
        <v>6.3000000000000003E-4</v>
      </c>
      <c r="AG184" s="82">
        <f>VLOOKUP($A184,'Mortality-WHO Global Health Obs'!$B$3:$Q$218,12,FALSE)</f>
        <v>4.0000000000000003E-5</v>
      </c>
      <c r="AH184" s="82">
        <f>VLOOKUP($A184,'Mortality-WHO Global Health Obs'!$B$3:$Q$218,14,FALSE)</f>
        <v>2.4000000000000001E-4</v>
      </c>
      <c r="AI184" s="82">
        <f>VLOOKUP($A184,'Mortality-WHO Global Health Obs'!$B$3:$Q$218,16,FALSE)</f>
        <v>6.9999999999999999E-4</v>
      </c>
      <c r="AJ184" s="81">
        <f t="shared" si="1450"/>
        <v>2.0598798107339372E-2</v>
      </c>
      <c r="AK184" s="82">
        <f t="shared" si="1450"/>
        <v>4.7895126034078299E-3</v>
      </c>
      <c r="AL184" s="82">
        <f t="shared" si="1450"/>
        <v>8.1772166399645893E-4</v>
      </c>
      <c r="AM184" s="82">
        <f t="shared" si="1450"/>
        <v>8.955999177104073E-4</v>
      </c>
      <c r="AN184" s="82">
        <f t="shared" si="1450"/>
        <v>3.6602779245555775E-3</v>
      </c>
      <c r="AO184" s="81">
        <f t="shared" si="1449"/>
        <v>1.7639424466209329E-2</v>
      </c>
      <c r="AP184" s="82">
        <f t="shared" si="1449"/>
        <v>2.4531649919893768E-3</v>
      </c>
      <c r="AQ184" s="82">
        <f t="shared" si="1449"/>
        <v>1.5575650742789693E-4</v>
      </c>
      <c r="AR184" s="82">
        <f t="shared" si="1449"/>
        <v>9.3453904456738154E-4</v>
      </c>
      <c r="AS184" s="82">
        <f t="shared" si="1449"/>
        <v>2.7257388799881961E-3</v>
      </c>
      <c r="AT184" s="272">
        <f t="shared" si="1065"/>
        <v>0</v>
      </c>
      <c r="AU184" s="266">
        <f t="shared" si="1057"/>
        <v>2.2577162835336589E-2</v>
      </c>
      <c r="AV184" s="266">
        <f t="shared" si="1058"/>
        <v>2.3457645902838078E-2</v>
      </c>
      <c r="AW184" s="266">
        <f t="shared" si="1059"/>
        <v>2.3431362826196244E-2</v>
      </c>
      <c r="AX184" s="266">
        <f t="shared" si="1060"/>
        <v>1.209276316669544E-2</v>
      </c>
      <c r="AY184" s="272">
        <f t="shared" si="1066"/>
        <v>0</v>
      </c>
      <c r="AZ184" s="266">
        <f t="shared" si="1061"/>
        <v>2.1630972076230517E-2</v>
      </c>
      <c r="BA184" s="266">
        <f t="shared" si="1062"/>
        <v>2.2511455143732005E-2</v>
      </c>
      <c r="BB184" s="266">
        <f t="shared" si="1063"/>
        <v>2.2537738220373842E-2</v>
      </c>
      <c r="BC184" s="266">
        <f t="shared" si="1064"/>
        <v>1.1638251567036044E-2</v>
      </c>
      <c r="BD184" s="74">
        <f t="shared" si="1067"/>
        <v>0</v>
      </c>
      <c r="BE184" s="515">
        <f t="shared" si="1088"/>
        <v>0</v>
      </c>
      <c r="BF184" s="515">
        <f t="shared" si="1089"/>
        <v>2.25232253027162E-2</v>
      </c>
      <c r="BG184" s="515">
        <f t="shared" si="1090"/>
        <v>4.4938833257022241E-2</v>
      </c>
      <c r="BH184" s="515">
        <f t="shared" si="1091"/>
        <v>6.7247338065192591E-2</v>
      </c>
      <c r="BI184" s="515">
        <f t="shared" si="1092"/>
        <v>9.2937668148202562E-2</v>
      </c>
      <c r="BJ184" s="515">
        <f t="shared" si="1093"/>
        <v>0.1163097609778419</v>
      </c>
      <c r="BK184" s="515">
        <f t="shared" si="1094"/>
        <v>0.13966274975280571</v>
      </c>
      <c r="BL184" s="515">
        <f t="shared" si="1095"/>
        <v>0.16299665008850797</v>
      </c>
      <c r="BM184" s="515">
        <f t="shared" si="1096"/>
        <v>0.18631147758759883</v>
      </c>
      <c r="BN184" s="515">
        <f t="shared" si="1097"/>
        <v>0.20937239378077058</v>
      </c>
      <c r="BO184" s="515">
        <f t="shared" si="1098"/>
        <v>0.23260583878583774</v>
      </c>
      <c r="BP184" s="515">
        <f t="shared" si="1099"/>
        <v>0.25581848523445316</v>
      </c>
      <c r="BQ184" s="515">
        <f t="shared" si="1100"/>
        <v>0.27901035174546351</v>
      </c>
      <c r="BR184" s="515">
        <f t="shared" si="1101"/>
        <v>0.30218145692104792</v>
      </c>
      <c r="BS184" s="515">
        <f t="shared" si="1102"/>
        <v>0.32040531395000721</v>
      </c>
      <c r="BT184" s="515">
        <f t="shared" si="1103"/>
        <v>0.33130535735664712</v>
      </c>
      <c r="BU184" s="515">
        <f t="shared" si="1104"/>
        <v>0.34216557650342122</v>
      </c>
      <c r="BV184" s="515">
        <f t="shared" si="1105"/>
        <v>0.35298611689173848</v>
      </c>
      <c r="BW184" s="516">
        <f t="shared" si="1106"/>
        <v>0.36376712349140583</v>
      </c>
      <c r="BX184" s="515">
        <v>0</v>
      </c>
      <c r="BY184" s="515">
        <f t="shared" si="1107"/>
        <v>0</v>
      </c>
      <c r="BZ184" s="515">
        <f t="shared" si="1108"/>
        <v>2.1604472421812338E-2</v>
      </c>
      <c r="CA184" s="515">
        <f t="shared" si="1109"/>
        <v>4.3156010463140292E-2</v>
      </c>
      <c r="CB184" s="515">
        <f t="shared" si="1110"/>
        <v>6.4654743821603064E-2</v>
      </c>
      <c r="CC184" s="515">
        <f t="shared" si="1111"/>
        <v>8.960551252452599E-2</v>
      </c>
      <c r="CD184" s="515">
        <f t="shared" si="1112"/>
        <v>0.11210125909715357</v>
      </c>
      <c r="CE184" s="515">
        <f t="shared" si="1113"/>
        <v>0.13459350208372328</v>
      </c>
      <c r="CF184" s="515">
        <f t="shared" si="1114"/>
        <v>0.15708224202989893</v>
      </c>
      <c r="CG184" s="515">
        <f t="shared" si="1115"/>
        <v>0.17956747948125937</v>
      </c>
      <c r="CH184" s="515">
        <f t="shared" si="1116"/>
        <v>0.20228511599320312</v>
      </c>
      <c r="CI184" s="515">
        <f t="shared" si="1117"/>
        <v>0.22462337290243015</v>
      </c>
      <c r="CJ184" s="515">
        <f t="shared" si="1118"/>
        <v>0.24694076359005598</v>
      </c>
      <c r="CK184" s="515">
        <f t="shared" si="1119"/>
        <v>0.26923730754727038</v>
      </c>
      <c r="CL184" s="515">
        <f t="shared" si="1120"/>
        <v>0.29151302424705627</v>
      </c>
      <c r="CM184" s="515">
        <f t="shared" si="1121"/>
        <v>0.30919405656776072</v>
      </c>
      <c r="CN184" s="515">
        <f t="shared" si="1122"/>
        <v>0.3199748336126696</v>
      </c>
      <c r="CO184" s="515">
        <f t="shared" si="1123"/>
        <v>0.33072626508678127</v>
      </c>
      <c r="CP184" s="515">
        <f t="shared" si="1124"/>
        <v>0.34144843086954429</v>
      </c>
      <c r="CQ184" s="516">
        <f t="shared" si="1125"/>
        <v>0.35214141062297316</v>
      </c>
      <c r="CR184" s="515">
        <f t="shared" si="1126"/>
        <v>0</v>
      </c>
      <c r="CS184" s="515">
        <f t="shared" si="1127"/>
        <v>1.1288581417668295E-2</v>
      </c>
      <c r="CT184" s="515">
        <f t="shared" si="1128"/>
        <v>3.3811806720384495E-2</v>
      </c>
      <c r="CU184" s="515">
        <f t="shared" si="1129"/>
        <v>5.6227414674690536E-2</v>
      </c>
      <c r="CV184" s="515">
        <f t="shared" si="1130"/>
        <v>7.8535919482860886E-2</v>
      </c>
      <c r="CW184" s="515">
        <f t="shared" si="1131"/>
        <v>0.1046664910996216</v>
      </c>
      <c r="CX184" s="515">
        <f t="shared" si="1132"/>
        <v>0.12803858392926093</v>
      </c>
      <c r="CY184" s="515">
        <f t="shared" si="1133"/>
        <v>0.15139157270422474</v>
      </c>
      <c r="CZ184" s="515">
        <f t="shared" si="1134"/>
        <v>0.174725473039927</v>
      </c>
      <c r="DA184" s="515">
        <f t="shared" si="1135"/>
        <v>0.19804030053901786</v>
      </c>
      <c r="DB184" s="515">
        <f t="shared" si="1136"/>
        <v>0.22108807519386869</v>
      </c>
      <c r="DC184" s="515">
        <f t="shared" si="1137"/>
        <v>0.24432152019893585</v>
      </c>
      <c r="DD184" s="515">
        <f t="shared" si="1138"/>
        <v>0.26753416664755131</v>
      </c>
      <c r="DE184" s="515">
        <f t="shared" si="1139"/>
        <v>0.29072603315856166</v>
      </c>
      <c r="DF184" s="515">
        <f t="shared" si="1140"/>
        <v>0.31389713833414606</v>
      </c>
      <c r="DG184" s="515">
        <f t="shared" si="1141"/>
        <v>0.3264516955333549</v>
      </c>
      <c r="DH184" s="515">
        <f t="shared" si="1142"/>
        <v>0.33735173893999482</v>
      </c>
      <c r="DI184" s="515">
        <f t="shared" si="1143"/>
        <v>0.34821195808676891</v>
      </c>
      <c r="DJ184" s="515">
        <f t="shared" si="1144"/>
        <v>0.35903249847508617</v>
      </c>
      <c r="DK184" s="516">
        <f t="shared" si="1145"/>
        <v>0.36981350507475352</v>
      </c>
      <c r="DL184" s="515">
        <f t="shared" si="1146"/>
        <v>0</v>
      </c>
      <c r="DM184" s="515">
        <f t="shared" si="1147"/>
        <v>1.0815486038115258E-2</v>
      </c>
      <c r="DN184" s="515">
        <f t="shared" si="1148"/>
        <v>3.2419958459927595E-2</v>
      </c>
      <c r="DO184" s="515">
        <f t="shared" si="1149"/>
        <v>5.3971496501255552E-2</v>
      </c>
      <c r="DP184" s="515">
        <f t="shared" si="1150"/>
        <v>7.5470229859718324E-2</v>
      </c>
      <c r="DQ184" s="515">
        <f t="shared" si="1151"/>
        <v>0.100861240096392</v>
      </c>
      <c r="DR184" s="515">
        <f t="shared" si="1152"/>
        <v>0.12335698666901958</v>
      </c>
      <c r="DS184" s="515">
        <f t="shared" si="1153"/>
        <v>0.14584922965558927</v>
      </c>
      <c r="DT184" s="515">
        <f t="shared" si="1154"/>
        <v>0.16833796960176492</v>
      </c>
      <c r="DU184" s="515">
        <f t="shared" si="1155"/>
        <v>0.19082320705312536</v>
      </c>
      <c r="DV184" s="515">
        <f t="shared" si="1156"/>
        <v>0.21355398510339005</v>
      </c>
      <c r="DW184" s="515">
        <f t="shared" si="1157"/>
        <v>0.23589224201261708</v>
      </c>
      <c r="DX184" s="515">
        <f t="shared" si="1158"/>
        <v>0.25820963270024289</v>
      </c>
      <c r="DY184" s="515">
        <f t="shared" si="1159"/>
        <v>0.28050617665745731</v>
      </c>
      <c r="DZ184" s="515">
        <f t="shared" si="1160"/>
        <v>0.3027818933572432</v>
      </c>
      <c r="EA184" s="515">
        <f t="shared" si="1161"/>
        <v>0.31501318235127873</v>
      </c>
      <c r="EB184" s="515">
        <f t="shared" si="1162"/>
        <v>0.3257939593961876</v>
      </c>
      <c r="EC184" s="515">
        <f t="shared" si="1163"/>
        <v>0.33654539087029928</v>
      </c>
      <c r="ED184" s="515">
        <f t="shared" si="1164"/>
        <v>0.3472675566530623</v>
      </c>
      <c r="EE184" s="516">
        <f t="shared" si="1165"/>
        <v>0.35796053640649117</v>
      </c>
      <c r="EF184" s="276">
        <f t="shared" si="1166"/>
        <v>0</v>
      </c>
      <c r="EG184" s="276">
        <f t="shared" si="1167"/>
        <v>5.393753262039036E-5</v>
      </c>
      <c r="EH184" s="276">
        <f t="shared" si="1168"/>
        <v>1.6155488103054946E-4</v>
      </c>
      <c r="EI184" s="276">
        <f t="shared" si="1169"/>
        <v>2.6865802716624849E-4</v>
      </c>
      <c r="EJ184" s="276">
        <f t="shared" si="1170"/>
        <v>3.7524942791741241E-4</v>
      </c>
      <c r="EK184" s="276">
        <f t="shared" si="1171"/>
        <v>8.5553073198743994E-5</v>
      </c>
      <c r="EL184" s="276">
        <f t="shared" si="1172"/>
        <v>1.0465712787426375E-4</v>
      </c>
      <c r="EM184" s="276">
        <f t="shared" si="1173"/>
        <v>1.2374556713580645E-4</v>
      </c>
      <c r="EN184" s="276">
        <f t="shared" si="1174"/>
        <v>1.4281840374721501E-4</v>
      </c>
      <c r="EO184" s="276">
        <f t="shared" si="1175"/>
        <v>1.6187565046189942E-4</v>
      </c>
      <c r="EP184" s="276">
        <f t="shared" si="1176"/>
        <v>1.9791782112908395E-4</v>
      </c>
      <c r="EQ184" s="276">
        <f t="shared" si="1177"/>
        <v>2.1871637758081976E-4</v>
      </c>
      <c r="ER184" s="276">
        <f t="shared" si="1178"/>
        <v>2.3949631518587223E-4</v>
      </c>
      <c r="ES184" s="276">
        <f t="shared" si="1179"/>
        <v>2.60257650611814E-4</v>
      </c>
      <c r="ET184" s="276">
        <f t="shared" si="1180"/>
        <v>2.8100040051129698E-4</v>
      </c>
      <c r="EU184" s="276">
        <f t="shared" si="1181"/>
        <v>1.1927197600555262E-3</v>
      </c>
      <c r="EV184" s="276">
        <f t="shared" si="1182"/>
        <v>1.2325440199213598E-3</v>
      </c>
      <c r="EW184" s="276">
        <f t="shared" si="1183"/>
        <v>1.2722227783781906E-3</v>
      </c>
      <c r="EX184" s="276">
        <f t="shared" si="1184"/>
        <v>1.3117565670281142E-3</v>
      </c>
      <c r="EY184" s="277">
        <f t="shared" si="1185"/>
        <v>1.3511459155309726E-3</v>
      </c>
      <c r="EZ184" s="276">
        <f t="shared" si="1186"/>
        <v>0</v>
      </c>
      <c r="FA184" s="276">
        <f t="shared" si="1187"/>
        <v>2.6499654418179187E-5</v>
      </c>
      <c r="FB184" s="276">
        <f t="shared" si="1188"/>
        <v>7.9434034902560767E-5</v>
      </c>
      <c r="FC184" s="276">
        <f t="shared" si="1189"/>
        <v>1.3223871776773844E-4</v>
      </c>
      <c r="FD184" s="276">
        <f t="shared" si="1190"/>
        <v>1.8491402079342877E-4</v>
      </c>
      <c r="FE184" s="276">
        <f t="shared" si="1191"/>
        <v>1.570857110441235E-5</v>
      </c>
      <c r="FF184" s="276">
        <f t="shared" si="1192"/>
        <v>1.9212157162299832E-5</v>
      </c>
      <c r="FG184" s="276">
        <f t="shared" si="1193"/>
        <v>2.2715197556355913E-5</v>
      </c>
      <c r="FH184" s="276">
        <f t="shared" si="1194"/>
        <v>2.621769237156467E-5</v>
      </c>
      <c r="FI184" s="276">
        <f t="shared" si="1195"/>
        <v>2.971964169289694E-5</v>
      </c>
      <c r="FJ184" s="276">
        <f t="shared" si="1196"/>
        <v>1.9948131114680022E-4</v>
      </c>
      <c r="FK184" s="276">
        <f t="shared" si="1197"/>
        <v>2.2034753274800012E-4</v>
      </c>
      <c r="FL184" s="276">
        <f t="shared" si="1198"/>
        <v>2.4119426315945857E-4</v>
      </c>
      <c r="FM184" s="276">
        <f t="shared" si="1199"/>
        <v>2.6202152058794469E-4</v>
      </c>
      <c r="FN184" s="276">
        <f t="shared" si="1200"/>
        <v>2.828293232232205E-4</v>
      </c>
      <c r="FO184" s="276">
        <f t="shared" si="1201"/>
        <v>8.5747452212716561E-4</v>
      </c>
      <c r="FP184" s="276">
        <f t="shared" si="1202"/>
        <v>8.8682009292437205E-4</v>
      </c>
      <c r="FQ184" s="276">
        <f t="shared" si="1203"/>
        <v>9.1608578427301683E-4</v>
      </c>
      <c r="FR184" s="276">
        <f t="shared" si="1204"/>
        <v>9.4527181360714977E-4</v>
      </c>
      <c r="FS184" s="277">
        <f t="shared" si="1205"/>
        <v>9.7437839776895907E-4</v>
      </c>
      <c r="FT184" s="74">
        <f>SUM($EF184:EF184)</f>
        <v>0</v>
      </c>
      <c r="FU184" s="276">
        <f>SUM($EF184:EG184)</f>
        <v>5.393753262039036E-5</v>
      </c>
      <c r="FV184" s="276">
        <f>SUM($EF184:EH184)</f>
        <v>2.1549241365093983E-4</v>
      </c>
      <c r="FW184" s="276">
        <f>SUM($EF184:EI184)</f>
        <v>4.8415044081718834E-4</v>
      </c>
      <c r="FX184" s="276">
        <f>SUM($EF184:EJ184)</f>
        <v>8.5939986873460081E-4</v>
      </c>
      <c r="FY184" s="276">
        <f>SUM($EF184:EK184)</f>
        <v>9.4495294193334479E-4</v>
      </c>
      <c r="FZ184" s="276">
        <f>SUM($EF184:EL184)</f>
        <v>1.0496100698076086E-3</v>
      </c>
      <c r="GA184" s="276">
        <f>SUM($EF184:EM184)</f>
        <v>1.173355636943415E-3</v>
      </c>
      <c r="GB184" s="276">
        <f>SUM($EF184:EN184)</f>
        <v>1.3161740406906299E-3</v>
      </c>
      <c r="GC184" s="276">
        <f>SUM($EF184:EO184)</f>
        <v>1.4780496911525292E-3</v>
      </c>
      <c r="GD184" s="276">
        <f>SUM($EF184:EP184)</f>
        <v>1.6759675122816132E-3</v>
      </c>
      <c r="GE184" s="276">
        <f>SUM($EF184:EQ184)</f>
        <v>1.894683889862433E-3</v>
      </c>
      <c r="GF184" s="276">
        <f>SUM($EF184:ER184)</f>
        <v>2.134180205048305E-3</v>
      </c>
      <c r="GG184" s="276">
        <f>SUM($EF184:ES184)</f>
        <v>2.3944378556601188E-3</v>
      </c>
      <c r="GH184" s="276">
        <f>SUM($EF184:ET184)</f>
        <v>2.6754382561714157E-3</v>
      </c>
      <c r="GI184" s="276">
        <f>SUM($EF184:EU184)</f>
        <v>3.8681580162269417E-3</v>
      </c>
      <c r="GJ184" s="276">
        <f>SUM($EF184:EV184)</f>
        <v>5.1007020361483017E-3</v>
      </c>
      <c r="GK184" s="276">
        <f>SUM($EF184:EW184)</f>
        <v>6.3729248145264926E-3</v>
      </c>
      <c r="GL184" s="276">
        <f>SUM($EF184:EX184)</f>
        <v>7.684681381554607E-3</v>
      </c>
      <c r="GM184" s="276">
        <f>SUM($EF184:EY184)</f>
        <v>9.0358272970855798E-3</v>
      </c>
      <c r="GN184" s="74">
        <f>SUM($EZ184:EZ184)</f>
        <v>0</v>
      </c>
      <c r="GO184" s="276">
        <f>SUM($EZ184:FA184)</f>
        <v>2.6499654418179187E-5</v>
      </c>
      <c r="GP184" s="276">
        <f>SUM($EZ184:FB184)</f>
        <v>1.0593368932073995E-4</v>
      </c>
      <c r="GQ184" s="276">
        <f>SUM($EZ184:FC184)</f>
        <v>2.3817240708847839E-4</v>
      </c>
      <c r="GR184" s="276">
        <f>SUM($EZ184:FD184)</f>
        <v>4.2308642788190713E-4</v>
      </c>
      <c r="GS184" s="276">
        <f>SUM($EZ184:FE184)</f>
        <v>4.387949989863195E-4</v>
      </c>
      <c r="GT184" s="276">
        <f>SUM($EZ184:FF184)</f>
        <v>4.5800715614861934E-4</v>
      </c>
      <c r="GU184" s="276">
        <f>SUM($EZ184:FG184)</f>
        <v>4.8072235370497524E-4</v>
      </c>
      <c r="GV184" s="276">
        <f>SUM($EZ184:FH184)</f>
        <v>5.0694004607653993E-4</v>
      </c>
      <c r="GW184" s="276">
        <f>SUM($EZ184:FI184)</f>
        <v>5.3665968776943687E-4</v>
      </c>
      <c r="GX184" s="276">
        <f>SUM($EZ184:FJ184)</f>
        <v>7.3614099891623709E-4</v>
      </c>
      <c r="GY184" s="276">
        <f>SUM($EZ184:FK184)</f>
        <v>9.5648853166423718E-4</v>
      </c>
      <c r="GZ184" s="276">
        <f>SUM($EZ184:FL184)</f>
        <v>1.1976827948236958E-3</v>
      </c>
      <c r="HA184" s="276">
        <f>SUM($EZ184:FM184)</f>
        <v>1.4597043154116404E-3</v>
      </c>
      <c r="HB184" s="276">
        <f>SUM($EZ184:FN184)</f>
        <v>1.7425336386348608E-3</v>
      </c>
      <c r="HC184" s="276">
        <f>SUM($EZ184:FO184)</f>
        <v>2.6000081607620265E-3</v>
      </c>
      <c r="HD184" s="276">
        <f>SUM($EZ184:FP184)</f>
        <v>3.4868282536863987E-3</v>
      </c>
      <c r="HE184" s="276">
        <f>SUM($EZ184:FQ184)</f>
        <v>4.402914037959416E-3</v>
      </c>
      <c r="HF184" s="276">
        <f>SUM($EZ184:FR184)</f>
        <v>5.3481858515665656E-3</v>
      </c>
      <c r="HG184" s="277">
        <f>SUM($EZ184:FS184)</f>
        <v>6.3225642493355246E-3</v>
      </c>
      <c r="HH184" s="74">
        <f t="shared" si="1451"/>
        <v>0</v>
      </c>
      <c r="HI184" s="276">
        <f t="shared" si="1206"/>
        <v>2.25232253027162E-2</v>
      </c>
      <c r="HJ184" s="276">
        <f t="shared" si="1207"/>
        <v>4.4938833257022241E-2</v>
      </c>
      <c r="HK184" s="276">
        <f t="shared" si="1208"/>
        <v>6.7247338065192591E-2</v>
      </c>
      <c r="HL184" s="276">
        <f t="shared" si="1209"/>
        <v>8.9449251472611763E-2</v>
      </c>
      <c r="HM184" s="276">
        <f t="shared" si="1210"/>
        <v>0.1163097609778419</v>
      </c>
      <c r="HN184" s="276">
        <f t="shared" si="1211"/>
        <v>0.13966274975280571</v>
      </c>
      <c r="HO184" s="276">
        <f t="shared" si="1212"/>
        <v>0.16299665008850797</v>
      </c>
      <c r="HP184" s="276">
        <f t="shared" si="1213"/>
        <v>0.18631147758759883</v>
      </c>
      <c r="HQ184" s="276">
        <f t="shared" si="1214"/>
        <v>0.209607247839975</v>
      </c>
      <c r="HR184" s="276">
        <f t="shared" si="1215"/>
        <v>0.23260583878583774</v>
      </c>
      <c r="HS184" s="276">
        <f t="shared" si="1216"/>
        <v>0.25581848523445316</v>
      </c>
      <c r="HT184" s="276">
        <f t="shared" si="1217"/>
        <v>0.27901035174546351</v>
      </c>
      <c r="HU184" s="276">
        <f t="shared" si="1218"/>
        <v>0.30218145692104792</v>
      </c>
      <c r="HV184" s="276">
        <f t="shared" si="1219"/>
        <v>0.32533181934673283</v>
      </c>
      <c r="HW184" s="276">
        <f t="shared" si="1220"/>
        <v>0.33130535735664712</v>
      </c>
      <c r="HX184" s="276">
        <f t="shared" si="1221"/>
        <v>0.34216557650342122</v>
      </c>
      <c r="HY184" s="276">
        <f t="shared" si="1222"/>
        <v>0.35298611689173848</v>
      </c>
      <c r="HZ184" s="276">
        <f t="shared" si="1223"/>
        <v>0.36376712349140583</v>
      </c>
      <c r="IA184" s="277">
        <f t="shared" si="1224"/>
        <v>0.37450874074257029</v>
      </c>
      <c r="IB184" s="276">
        <f t="shared" si="1225"/>
        <v>0</v>
      </c>
      <c r="IC184" s="276">
        <f t="shared" si="1226"/>
        <v>2.1604472421812338E-2</v>
      </c>
      <c r="ID184" s="276">
        <f t="shared" si="1227"/>
        <v>4.3156010463140292E-2</v>
      </c>
      <c r="IE184" s="276">
        <f t="shared" si="1228"/>
        <v>6.4654743821603064E-2</v>
      </c>
      <c r="IF184" s="276">
        <f t="shared" si="1229"/>
        <v>8.6100801877040153E-2</v>
      </c>
      <c r="IG184" s="276">
        <f t="shared" si="1230"/>
        <v>0.11210125909715357</v>
      </c>
      <c r="IH184" s="276">
        <f t="shared" si="1231"/>
        <v>0.13459350208372328</v>
      </c>
      <c r="II184" s="276">
        <f t="shared" si="1232"/>
        <v>0.15708224202989893</v>
      </c>
      <c r="IJ184" s="276">
        <f t="shared" si="1233"/>
        <v>0.17956747948125937</v>
      </c>
      <c r="IK184" s="276">
        <f t="shared" si="1234"/>
        <v>0.20204921498329848</v>
      </c>
      <c r="IL184" s="276">
        <f t="shared" si="1235"/>
        <v>0.22462337290243015</v>
      </c>
      <c r="IM184" s="276">
        <f t="shared" si="1236"/>
        <v>0.24694076359005598</v>
      </c>
      <c r="IN184" s="276">
        <f t="shared" si="1237"/>
        <v>0.26923730754727038</v>
      </c>
      <c r="IO184" s="276">
        <f t="shared" si="1238"/>
        <v>0.29151302424705627</v>
      </c>
      <c r="IP184" s="276">
        <f t="shared" si="1239"/>
        <v>0.31376793314420692</v>
      </c>
      <c r="IQ184" s="276">
        <f t="shared" si="1240"/>
        <v>0.3199748336126696</v>
      </c>
      <c r="IR184" s="276">
        <f t="shared" si="1241"/>
        <v>0.33072626508678127</v>
      </c>
      <c r="IS184" s="276">
        <f t="shared" si="1242"/>
        <v>0.34144843086954429</v>
      </c>
      <c r="IT184" s="276">
        <f t="shared" si="1243"/>
        <v>0.35214141062297316</v>
      </c>
      <c r="IU184" s="277">
        <f t="shared" si="1244"/>
        <v>0.3628052837922402</v>
      </c>
      <c r="IV184" s="74">
        <f t="shared" si="1068"/>
        <v>8.46418282086454</v>
      </c>
      <c r="IW184" s="275">
        <f t="shared" si="1069"/>
        <v>34.348248370882558</v>
      </c>
      <c r="IX184" s="275">
        <f t="shared" si="1070"/>
        <v>60.767748993667283</v>
      </c>
      <c r="IY184" s="275">
        <f t="shared" si="1071"/>
        <v>80.195314207331222</v>
      </c>
      <c r="IZ184" s="275">
        <f t="shared" si="1072"/>
        <v>34.526726728471459</v>
      </c>
      <c r="JA184" s="275">
        <f t="shared" si="1073"/>
        <v>45.9438735981864</v>
      </c>
      <c r="JB184" s="74">
        <f t="shared" si="1074"/>
        <v>8.4913379202148924</v>
      </c>
      <c r="JC184" s="275">
        <f t="shared" si="1075"/>
        <v>34.496571257018815</v>
      </c>
      <c r="JD184" s="275">
        <f t="shared" si="1076"/>
        <v>60.973871643821575</v>
      </c>
      <c r="JE184" s="275">
        <f t="shared" si="1077"/>
        <v>80.575145398967891</v>
      </c>
      <c r="JF184" s="275">
        <f t="shared" si="1078"/>
        <v>34.653926940351759</v>
      </c>
      <c r="JG184" s="275">
        <f t="shared" si="1079"/>
        <v>46.13423155500579</v>
      </c>
      <c r="JH184" s="524">
        <f t="shared" si="1443"/>
        <v>2.2729553580126343</v>
      </c>
      <c r="JI184" s="525">
        <f t="shared" si="1444"/>
        <v>4.0106365596021352</v>
      </c>
      <c r="JJ184" s="524">
        <f t="shared" si="1445"/>
        <v>2.1919784669465407</v>
      </c>
      <c r="JK184" s="525">
        <f t="shared" si="1446"/>
        <v>3.8722690773185091</v>
      </c>
      <c r="JL184" s="524">
        <f t="shared" si="1447"/>
        <v>4.464933824959175</v>
      </c>
      <c r="JM184" s="525">
        <f t="shared" si="1448"/>
        <v>7.8829056369206443</v>
      </c>
      <c r="JN184" s="7">
        <f t="shared" si="1245"/>
        <v>4.4179718948062765E-3</v>
      </c>
      <c r="JO184" s="7">
        <f t="shared" si="1246"/>
        <v>1.5358391546421105E-2</v>
      </c>
    </row>
    <row r="185" spans="1:275" s="3" customFormat="1" ht="13.5" customHeight="1" x14ac:dyDescent="0.2">
      <c r="A185" s="3" t="str">
        <f>'2021 estimates'!B185</f>
        <v>St Lucia</v>
      </c>
      <c r="B185" s="3" t="str">
        <f>VLOOKUP(A185,'2021 estimates'!$B$4:$C$218,2)</f>
        <v>NAC</v>
      </c>
      <c r="C185" s="371" t="str">
        <f>VLOOKUP(A185,'2021 estimates'!$B$4:$F$218,4,FALSE)</f>
        <v>Latin America &amp; Caribbean</v>
      </c>
      <c r="D185" s="695">
        <f>'2021 estimates'!Q185</f>
        <v>20.013846672465299</v>
      </c>
      <c r="E185" s="4">
        <f>'2021 estimates'!R185</f>
        <v>6.2611544754839228</v>
      </c>
      <c r="F185" s="47">
        <f>1000*'2021 estimates'!G185/5</f>
        <v>1082.2</v>
      </c>
      <c r="G185" s="47">
        <f t="shared" si="1086"/>
        <v>1082.2</v>
      </c>
      <c r="H185" s="47">
        <f>1000*'2021 estimates'!H185/5</f>
        <v>1115.2</v>
      </c>
      <c r="I185" s="47">
        <f>1000*'2021 estimates'!I185/5</f>
        <v>1113.8</v>
      </c>
      <c r="J185" s="47">
        <f>1000*'2021 estimates'!J185/5</f>
        <v>1274.4000000000001</v>
      </c>
      <c r="K185" s="47">
        <f>1000*'2021 estimates'!K185/5</f>
        <v>1052.4000000000001</v>
      </c>
      <c r="L185" s="73">
        <f t="shared" si="1087"/>
        <v>1052.4000000000001</v>
      </c>
      <c r="M185" s="47">
        <f>1000*'2021 estimates'!L185/5</f>
        <v>1087.2</v>
      </c>
      <c r="N185" s="47">
        <f>1000*'2021 estimates'!M185/5</f>
        <v>1085</v>
      </c>
      <c r="O185" s="47">
        <f>1000*'2021 estimates'!N185/5</f>
        <v>1258.5999999999999</v>
      </c>
      <c r="P185" s="22">
        <v>0</v>
      </c>
      <c r="Q185" s="124">
        <f>IF('2021 estimates'!AD185&lt;&gt;"",'2021 estimates'!AD185*5/4,IF('2021 estimates'!AL185&lt;&gt;"",'2021 estimates'!AL185*15/14,'2021 estimates'!AN185*15/14))/100000</f>
        <v>5.325E-5</v>
      </c>
      <c r="R185" s="124">
        <f>IF('2021 estimates'!AE185&lt;&gt;"",'2021 estimates'!AE185,IF('2021 estimates'!AL185&lt;&gt;"",'2021 estimates'!AL185*15/14,'2021 estimates'!AN185*15/14))/100000</f>
        <v>5.325E-5</v>
      </c>
      <c r="S185" s="124">
        <f>IF('2021 estimates'!AF185&lt;&gt;"",'2021 estimates'!AF185,IF('2021 estimates'!AL185&lt;&gt;"",'2021 estimates'!AL185*15/14,'2021 estimates'!AN185*15/14))/100000</f>
        <v>5.325E-5</v>
      </c>
      <c r="T185" s="124">
        <f>IF('2021 estimates'!AG185&lt;&gt;"",'2021 estimates'!AG185,'2021 estimates'!$AP185)/100000</f>
        <v>2.7904512660345791E-5</v>
      </c>
      <c r="U185" s="22">
        <v>0</v>
      </c>
      <c r="V185" s="124">
        <f>IF('2021 estimates'!AH185&lt;&gt;"",'2021 estimates'!AH185*5/4,IF('2021 estimates'!AM185&lt;&gt;"",'2021 estimates'!AM185*15/14,'2021 estimates'!AN185*15/14))/100000</f>
        <v>5.325E-5</v>
      </c>
      <c r="W185" s="124">
        <f>IF('2021 estimates'!AI185&lt;&gt;"",'2021 estimates'!AI185,IF('2021 estimates'!AM185&lt;&gt;"",'2021 estimates'!AM185*15/14,'2021 estimates'!AN185*15/14))/100000</f>
        <v>5.325E-5</v>
      </c>
      <c r="X185" s="124">
        <f>IF('2021 estimates'!AJ185&lt;&gt;"",'2021 estimates'!AJ185,IF('2021 estimates'!AM185&lt;&gt;"",'2021 estimates'!AM185*15/14,'2021 estimates'!AN185*15/14))/100000</f>
        <v>5.325E-5</v>
      </c>
      <c r="Y185" s="124">
        <f>IF('2021 estimates'!AK185&lt;&gt;"",'2021 estimates'!AK185,'2021 estimates'!$AQ185)/100000</f>
        <v>2.7904512660345791E-5</v>
      </c>
      <c r="Z185" s="81">
        <f>VLOOKUP($A185,'Mortality-WHO Global Health Obs'!$B$3:$Q$218,7,FALSE)</f>
        <v>1.193E-2</v>
      </c>
      <c r="AA185" s="82">
        <f>VLOOKUP($A185,'Mortality-WHO Global Health Obs'!$B$3:$Q$218,9,FALSE)</f>
        <v>4.4999999999999999E-4</v>
      </c>
      <c r="AB185" s="82">
        <f>VLOOKUP($A185,'Mortality-WHO Global Health Obs'!$B$3:$Q$218,11,FALSE)</f>
        <v>3.5E-4</v>
      </c>
      <c r="AC185" s="82">
        <f>VLOOKUP($A185,'Mortality-WHO Global Health Obs'!$B$3:$Q$218,13,FALSE)</f>
        <v>3.4000000000000002E-4</v>
      </c>
      <c r="AD185" s="82">
        <f>VLOOKUP($A185,'Mortality-WHO Global Health Obs'!$B$3:$Q$218,15,FALSE)</f>
        <v>9.7999999999999997E-4</v>
      </c>
      <c r="AE185" s="81">
        <f>VLOOKUP($A185,'Mortality-WHO Global Health Obs'!$B$3:$Q$218,8,FALSE)</f>
        <v>9.9900000000000006E-3</v>
      </c>
      <c r="AF185" s="82">
        <f>VLOOKUP($A185,'Mortality-WHO Global Health Obs'!$B$3:$Q$218,10,FALSE)</f>
        <v>4.6999999999999999E-4</v>
      </c>
      <c r="AG185" s="82">
        <f>VLOOKUP($A185,'Mortality-WHO Global Health Obs'!$B$3:$Q$218,12,FALSE)</f>
        <v>2.2000000000000001E-4</v>
      </c>
      <c r="AH185" s="82">
        <f>VLOOKUP($A185,'Mortality-WHO Global Health Obs'!$B$3:$Q$218,14,FALSE)</f>
        <v>3.6999999999999999E-4</v>
      </c>
      <c r="AI185" s="82">
        <f>VLOOKUP($A185,'Mortality-WHO Global Health Obs'!$B$3:$Q$218,16,FALSE)</f>
        <v>6.8999999999999997E-4</v>
      </c>
      <c r="AJ185" s="81">
        <f t="shared" si="1450"/>
        <v>7.4695572892523196E-2</v>
      </c>
      <c r="AK185" s="82">
        <f t="shared" si="1450"/>
        <v>2.8175195139677651E-3</v>
      </c>
      <c r="AL185" s="82">
        <f t="shared" si="1450"/>
        <v>2.1914040664193731E-3</v>
      </c>
      <c r="AM185" s="82">
        <f t="shared" si="1450"/>
        <v>2.1287925216645341E-3</v>
      </c>
      <c r="AN185" s="82">
        <f t="shared" si="1450"/>
        <v>6.1359313859742437E-3</v>
      </c>
      <c r="AO185" s="81">
        <f t="shared" si="1449"/>
        <v>6.2548933210084395E-2</v>
      </c>
      <c r="AP185" s="82">
        <f t="shared" si="1449"/>
        <v>2.9427426034774437E-3</v>
      </c>
      <c r="AQ185" s="82">
        <f t="shared" si="1449"/>
        <v>1.377453984606463E-3</v>
      </c>
      <c r="AR185" s="82">
        <f t="shared" si="1449"/>
        <v>2.3166271559290513E-3</v>
      </c>
      <c r="AS185" s="82">
        <f t="shared" si="1449"/>
        <v>4.3201965880839063E-3</v>
      </c>
      <c r="AT185" s="272">
        <f t="shared" si="1065"/>
        <v>0</v>
      </c>
      <c r="AU185" s="266">
        <f t="shared" si="1057"/>
        <v>5.7627150000000002E-2</v>
      </c>
      <c r="AV185" s="266">
        <f t="shared" si="1058"/>
        <v>5.9384400000000004E-2</v>
      </c>
      <c r="AW185" s="266">
        <f t="shared" si="1059"/>
        <v>5.9309849999999997E-2</v>
      </c>
      <c r="AX185" s="266">
        <f t="shared" si="1060"/>
        <v>3.5561510934344676E-2</v>
      </c>
      <c r="AY185" s="272">
        <f t="shared" si="1066"/>
        <v>0</v>
      </c>
      <c r="AZ185" s="266">
        <f t="shared" si="1061"/>
        <v>5.6040300000000008E-2</v>
      </c>
      <c r="BA185" s="266">
        <f t="shared" si="1062"/>
        <v>5.7893400000000005E-2</v>
      </c>
      <c r="BB185" s="266">
        <f t="shared" si="1063"/>
        <v>5.7776250000000001E-2</v>
      </c>
      <c r="BC185" s="266">
        <f t="shared" si="1064"/>
        <v>3.5120619634311213E-2</v>
      </c>
      <c r="BD185" s="74">
        <f t="shared" si="1067"/>
        <v>0</v>
      </c>
      <c r="BE185" s="515">
        <f t="shared" si="1088"/>
        <v>0</v>
      </c>
      <c r="BF185" s="515">
        <f t="shared" si="1089"/>
        <v>5.7546081449910899E-2</v>
      </c>
      <c r="BG185" s="515">
        <f t="shared" si="1090"/>
        <v>0.11493025389038949</v>
      </c>
      <c r="BH185" s="515">
        <f t="shared" si="1091"/>
        <v>0.17215297286118189</v>
      </c>
      <c r="BI185" s="515">
        <f t="shared" si="1092"/>
        <v>0.23620423693421988</v>
      </c>
      <c r="BJ185" s="515">
        <f t="shared" si="1093"/>
        <v>0.29500658838578236</v>
      </c>
      <c r="BK185" s="515">
        <f t="shared" si="1094"/>
        <v>0.35368022121402776</v>
      </c>
      <c r="BL185" s="515">
        <f t="shared" si="1095"/>
        <v>0.41222541718462663</v>
      </c>
      <c r="BM185" s="515">
        <f t="shared" si="1096"/>
        <v>0.47064245744646321</v>
      </c>
      <c r="BN185" s="515">
        <f t="shared" si="1097"/>
        <v>0.52826761224644836</v>
      </c>
      <c r="BO185" s="515">
        <f t="shared" si="1098"/>
        <v>0.58639102420975409</v>
      </c>
      <c r="BP185" s="515">
        <f t="shared" si="1099"/>
        <v>0.64439083509554096</v>
      </c>
      <c r="BQ185" s="515">
        <f t="shared" si="1100"/>
        <v>0.70226730774499202</v>
      </c>
      <c r="BR185" s="515">
        <f t="shared" si="1101"/>
        <v>0.76002070444035108</v>
      </c>
      <c r="BS185" s="515">
        <f t="shared" si="1102"/>
        <v>0.93554929074622784</v>
      </c>
      <c r="BT185" s="515">
        <f t="shared" si="1103"/>
        <v>0.96527914355253719</v>
      </c>
      <c r="BU185" s="515">
        <f t="shared" si="1104"/>
        <v>0.99482713453832394</v>
      </c>
      <c r="BV185" s="515">
        <f t="shared" si="1105"/>
        <v>1.0241943761787147</v>
      </c>
      <c r="BW185" s="516">
        <f t="shared" si="1106"/>
        <v>1.0533819741436645</v>
      </c>
      <c r="BX185" s="515">
        <v>0</v>
      </c>
      <c r="BY185" s="515">
        <f t="shared" si="1107"/>
        <v>0</v>
      </c>
      <c r="BZ185" s="515">
        <f t="shared" si="1108"/>
        <v>5.595796511544196E-2</v>
      </c>
      <c r="CA185" s="515">
        <f t="shared" si="1109"/>
        <v>0.1117515023959907</v>
      </c>
      <c r="CB185" s="515">
        <f t="shared" si="1110"/>
        <v>0.16738109499918835</v>
      </c>
      <c r="CC185" s="515">
        <f t="shared" si="1111"/>
        <v>0.23021617507930445</v>
      </c>
      <c r="CD185" s="515">
        <f t="shared" si="1112"/>
        <v>0.2877528358966745</v>
      </c>
      <c r="CE185" s="515">
        <f t="shared" si="1113"/>
        <v>0.3452102971707266</v>
      </c>
      <c r="CF185" s="515">
        <f t="shared" si="1114"/>
        <v>0.40258866792008596</v>
      </c>
      <c r="CG185" s="515">
        <f t="shared" si="1115"/>
        <v>0.45988805701331303</v>
      </c>
      <c r="CH185" s="515">
        <f t="shared" si="1116"/>
        <v>0.51606217980912839</v>
      </c>
      <c r="CI185" s="515">
        <f t="shared" si="1117"/>
        <v>0.57257744431494584</v>
      </c>
      <c r="CJ185" s="515">
        <f t="shared" si="1118"/>
        <v>0.62896193555921487</v>
      </c>
      <c r="CK185" s="515">
        <f t="shared" si="1119"/>
        <v>0.68521595614418074</v>
      </c>
      <c r="CL185" s="515">
        <f t="shared" si="1120"/>
        <v>0.7413398079718837</v>
      </c>
      <c r="CM185" s="515">
        <f t="shared" si="1121"/>
        <v>0.92490719900510343</v>
      </c>
      <c r="CN185" s="515">
        <f t="shared" si="1122"/>
        <v>0.95596495622472843</v>
      </c>
      <c r="CO185" s="515">
        <f t="shared" si="1123"/>
        <v>0.98688882724317317</v>
      </c>
      <c r="CP185" s="515">
        <f t="shared" si="1124"/>
        <v>1.0176793892275118</v>
      </c>
      <c r="CQ185" s="516">
        <f t="shared" si="1125"/>
        <v>1.0483372168567218</v>
      </c>
      <c r="CR185" s="515">
        <f t="shared" si="1126"/>
        <v>0</v>
      </c>
      <c r="CS185" s="515">
        <f t="shared" si="1127"/>
        <v>2.8813575000000001E-2</v>
      </c>
      <c r="CT185" s="515">
        <f t="shared" si="1128"/>
        <v>8.6359656449910893E-2</v>
      </c>
      <c r="CU185" s="515">
        <f t="shared" si="1129"/>
        <v>0.1437438288903895</v>
      </c>
      <c r="CV185" s="515">
        <f t="shared" si="1130"/>
        <v>0.2009665478611819</v>
      </c>
      <c r="CW185" s="515">
        <f t="shared" si="1131"/>
        <v>0.26589643693421988</v>
      </c>
      <c r="CX185" s="515">
        <f t="shared" si="1132"/>
        <v>0.32469878838578237</v>
      </c>
      <c r="CY185" s="515">
        <f t="shared" si="1133"/>
        <v>0.38337242121402776</v>
      </c>
      <c r="CZ185" s="515">
        <f t="shared" si="1134"/>
        <v>0.44191761718462663</v>
      </c>
      <c r="DA185" s="515">
        <f t="shared" si="1135"/>
        <v>0.50033465744646322</v>
      </c>
      <c r="DB185" s="515">
        <f t="shared" si="1136"/>
        <v>0.55792253724644836</v>
      </c>
      <c r="DC185" s="515">
        <f t="shared" si="1137"/>
        <v>0.61604594920975408</v>
      </c>
      <c r="DD185" s="515">
        <f t="shared" si="1138"/>
        <v>0.67404576009554096</v>
      </c>
      <c r="DE185" s="515">
        <f t="shared" si="1139"/>
        <v>0.73192223274499202</v>
      </c>
      <c r="DF185" s="515">
        <f t="shared" si="1140"/>
        <v>0.78967562944035108</v>
      </c>
      <c r="DG185" s="515">
        <f t="shared" si="1141"/>
        <v>0.95333004621340023</v>
      </c>
      <c r="DH185" s="515">
        <f t="shared" si="1142"/>
        <v>0.98305989901970947</v>
      </c>
      <c r="DI185" s="515">
        <f t="shared" si="1143"/>
        <v>1.0126078900054962</v>
      </c>
      <c r="DJ185" s="515">
        <f t="shared" si="1144"/>
        <v>1.041975131645887</v>
      </c>
      <c r="DK185" s="516">
        <f t="shared" si="1145"/>
        <v>1.0711627296108368</v>
      </c>
      <c r="DL185" s="515">
        <f t="shared" si="1146"/>
        <v>0</v>
      </c>
      <c r="DM185" s="515">
        <f t="shared" si="1147"/>
        <v>2.8020150000000004E-2</v>
      </c>
      <c r="DN185" s="515">
        <f t="shared" si="1148"/>
        <v>8.3978115115441967E-2</v>
      </c>
      <c r="DO185" s="515">
        <f t="shared" si="1149"/>
        <v>0.13977165239599071</v>
      </c>
      <c r="DP185" s="515">
        <f t="shared" si="1150"/>
        <v>0.19540124499918834</v>
      </c>
      <c r="DQ185" s="515">
        <f t="shared" si="1151"/>
        <v>0.25916287507930447</v>
      </c>
      <c r="DR185" s="515">
        <f t="shared" si="1152"/>
        <v>0.31669953589667449</v>
      </c>
      <c r="DS185" s="515">
        <f t="shared" si="1153"/>
        <v>0.37415699717072659</v>
      </c>
      <c r="DT185" s="515">
        <f t="shared" si="1154"/>
        <v>0.43153536792008595</v>
      </c>
      <c r="DU185" s="515">
        <f t="shared" si="1155"/>
        <v>0.48883475701331303</v>
      </c>
      <c r="DV185" s="515">
        <f t="shared" si="1156"/>
        <v>0.54495030480912843</v>
      </c>
      <c r="DW185" s="515">
        <f t="shared" si="1157"/>
        <v>0.60146556931494588</v>
      </c>
      <c r="DX185" s="515">
        <f t="shared" si="1158"/>
        <v>0.65785006055921491</v>
      </c>
      <c r="DY185" s="515">
        <f t="shared" si="1159"/>
        <v>0.71410408114418078</v>
      </c>
      <c r="DZ185" s="515">
        <f t="shared" si="1160"/>
        <v>0.77022793297188374</v>
      </c>
      <c r="EA185" s="515">
        <f t="shared" si="1161"/>
        <v>0.94246750882225905</v>
      </c>
      <c r="EB185" s="515">
        <f t="shared" si="1162"/>
        <v>0.97352526604188405</v>
      </c>
      <c r="EC185" s="515">
        <f t="shared" si="1163"/>
        <v>1.0044491370603288</v>
      </c>
      <c r="ED185" s="515">
        <f t="shared" si="1164"/>
        <v>1.0352396990446673</v>
      </c>
      <c r="EE185" s="516">
        <f t="shared" si="1165"/>
        <v>1.0658975266738773</v>
      </c>
      <c r="EF185" s="276">
        <f t="shared" si="1166"/>
        <v>0</v>
      </c>
      <c r="EG185" s="276">
        <f t="shared" si="1167"/>
        <v>8.106855008910124E-5</v>
      </c>
      <c r="EH185" s="276">
        <f t="shared" si="1168"/>
        <v>2.4297755952141224E-4</v>
      </c>
      <c r="EI185" s="276">
        <f t="shared" si="1169"/>
        <v>4.0443102920757794E-4</v>
      </c>
      <c r="EJ185" s="276">
        <f t="shared" si="1170"/>
        <v>5.6543024083328724E-4</v>
      </c>
      <c r="EK185" s="276">
        <f t="shared" si="1171"/>
        <v>5.8204854843751388E-4</v>
      </c>
      <c r="EL185" s="276">
        <f t="shared" si="1172"/>
        <v>7.1076717175461244E-4</v>
      </c>
      <c r="EM185" s="276">
        <f t="shared" si="1173"/>
        <v>8.3920402940112723E-4</v>
      </c>
      <c r="EN185" s="276">
        <f t="shared" si="1174"/>
        <v>9.6735973816343358E-4</v>
      </c>
      <c r="EO185" s="276">
        <f t="shared" si="1175"/>
        <v>1.0952349134777588E-3</v>
      </c>
      <c r="EP185" s="276">
        <f t="shared" si="1176"/>
        <v>1.1864380366942938E-3</v>
      </c>
      <c r="EQ185" s="276">
        <f t="shared" si="1177"/>
        <v>1.3100391142131552E-3</v>
      </c>
      <c r="ER185" s="276">
        <f t="shared" si="1178"/>
        <v>1.4333773505489584E-3</v>
      </c>
      <c r="ES185" s="276">
        <f t="shared" si="1179"/>
        <v>1.556453304640904E-3</v>
      </c>
      <c r="ET185" s="276">
        <f t="shared" si="1180"/>
        <v>1.6792675342395932E-3</v>
      </c>
      <c r="EU185" s="276">
        <f t="shared" si="1181"/>
        <v>5.8316581280352916E-3</v>
      </c>
      <c r="EV185" s="276">
        <f t="shared" si="1182"/>
        <v>6.0135199485578314E-3</v>
      </c>
      <c r="EW185" s="276">
        <f t="shared" si="1183"/>
        <v>6.1942692939537958E-3</v>
      </c>
      <c r="EX185" s="276">
        <f t="shared" si="1184"/>
        <v>6.3739129693948455E-3</v>
      </c>
      <c r="EY185" s="277">
        <f t="shared" si="1185"/>
        <v>6.5524577384244208E-3</v>
      </c>
      <c r="EZ185" s="276">
        <f t="shared" si="1186"/>
        <v>0</v>
      </c>
      <c r="FA185" s="276">
        <f t="shared" si="1187"/>
        <v>8.233488455804888E-5</v>
      </c>
      <c r="FB185" s="276">
        <f t="shared" si="1188"/>
        <v>2.4676271945126818E-4</v>
      </c>
      <c r="FC185" s="276">
        <f t="shared" si="1189"/>
        <v>4.1070739680235932E-4</v>
      </c>
      <c r="FD185" s="276">
        <f t="shared" si="1190"/>
        <v>5.7417033632964831E-4</v>
      </c>
      <c r="FE185" s="276">
        <f t="shared" si="1191"/>
        <v>3.567391826299626E-4</v>
      </c>
      <c r="FF185" s="276">
        <f t="shared" si="1192"/>
        <v>4.3593872594790544E-4</v>
      </c>
      <c r="FG185" s="276">
        <f t="shared" si="1193"/>
        <v>5.1502925064063332E-4</v>
      </c>
      <c r="FH185" s="276">
        <f t="shared" si="1194"/>
        <v>5.9401090677290846E-4</v>
      </c>
      <c r="FI185" s="276">
        <f t="shared" si="1195"/>
        <v>6.7288384420292825E-4</v>
      </c>
      <c r="FJ185" s="276">
        <f t="shared" si="1196"/>
        <v>1.2609854941824947E-3</v>
      </c>
      <c r="FK185" s="276">
        <f t="shared" si="1197"/>
        <v>1.3917587557309647E-3</v>
      </c>
      <c r="FL185" s="276">
        <f t="shared" si="1198"/>
        <v>1.5222294150340845E-3</v>
      </c>
      <c r="FM185" s="276">
        <f t="shared" si="1199"/>
        <v>1.6523981722970627E-3</v>
      </c>
      <c r="FN185" s="276">
        <f t="shared" si="1200"/>
        <v>1.7822657261048712E-3</v>
      </c>
      <c r="FO185" s="276">
        <f t="shared" si="1201"/>
        <v>4.0628624146861808E-3</v>
      </c>
      <c r="FP185" s="276">
        <f t="shared" si="1202"/>
        <v>4.1967486158664699E-3</v>
      </c>
      <c r="FQ185" s="276">
        <f t="shared" si="1203"/>
        <v>4.3300576499725324E-3</v>
      </c>
      <c r="FR185" s="276">
        <f t="shared" si="1204"/>
        <v>4.4627920051011896E-3</v>
      </c>
      <c r="FS185" s="277">
        <f t="shared" si="1205"/>
        <v>4.594954158623381E-3</v>
      </c>
      <c r="FT185" s="74">
        <f>SUM($EF185:EF185)</f>
        <v>0</v>
      </c>
      <c r="FU185" s="276">
        <f>SUM($EF185:EG185)</f>
        <v>8.106855008910124E-5</v>
      </c>
      <c r="FV185" s="276">
        <f>SUM($EF185:EH185)</f>
        <v>3.2404610961051346E-4</v>
      </c>
      <c r="FW185" s="276">
        <f>SUM($EF185:EI185)</f>
        <v>7.2847713881809141E-4</v>
      </c>
      <c r="FX185" s="276">
        <f>SUM($EF185:EJ185)</f>
        <v>1.2939073796513787E-3</v>
      </c>
      <c r="FY185" s="276">
        <f>SUM($EF185:EK185)</f>
        <v>1.8759559280888925E-3</v>
      </c>
      <c r="FZ185" s="276">
        <f>SUM($EF185:EL185)</f>
        <v>2.586723099843505E-3</v>
      </c>
      <c r="GA185" s="276">
        <f>SUM($EF185:EM185)</f>
        <v>3.425927129244632E-3</v>
      </c>
      <c r="GB185" s="276">
        <f>SUM($EF185:EN185)</f>
        <v>4.3932868674080652E-3</v>
      </c>
      <c r="GC185" s="276">
        <f>SUM($EF185:EO185)</f>
        <v>5.4885217808858244E-3</v>
      </c>
      <c r="GD185" s="276">
        <f>SUM($EF185:EP185)</f>
        <v>6.6749598175801185E-3</v>
      </c>
      <c r="GE185" s="276">
        <f>SUM($EF185:EQ185)</f>
        <v>7.9849989317932746E-3</v>
      </c>
      <c r="GF185" s="276">
        <f>SUM($EF185:ER185)</f>
        <v>9.4183762823422321E-3</v>
      </c>
      <c r="GG185" s="276">
        <f>SUM($EF185:ES185)</f>
        <v>1.0974829586983136E-2</v>
      </c>
      <c r="GH185" s="276">
        <f>SUM($EF185:ET185)</f>
        <v>1.2654097121222729E-2</v>
      </c>
      <c r="GI185" s="276">
        <f>SUM($EF185:EU185)</f>
        <v>1.848575524925802E-2</v>
      </c>
      <c r="GJ185" s="276">
        <f>SUM($EF185:EV185)</f>
        <v>2.4499275197815851E-2</v>
      </c>
      <c r="GK185" s="276">
        <f>SUM($EF185:EW185)</f>
        <v>3.0693544491769649E-2</v>
      </c>
      <c r="GL185" s="276">
        <f>SUM($EF185:EX185)</f>
        <v>3.7067457461164494E-2</v>
      </c>
      <c r="GM185" s="276">
        <f>SUM($EF185:EY185)</f>
        <v>4.3619915199588917E-2</v>
      </c>
      <c r="GN185" s="74">
        <f>SUM($EZ185:EZ185)</f>
        <v>0</v>
      </c>
      <c r="GO185" s="276">
        <f>SUM($EZ185:FA185)</f>
        <v>8.233488455804888E-5</v>
      </c>
      <c r="GP185" s="276">
        <f>SUM($EZ185:FB185)</f>
        <v>3.2909760400931705E-4</v>
      </c>
      <c r="GQ185" s="276">
        <f>SUM($EZ185:FC185)</f>
        <v>7.3980500081167631E-4</v>
      </c>
      <c r="GR185" s="276">
        <f>SUM($EZ185:FD185)</f>
        <v>1.3139753371413246E-3</v>
      </c>
      <c r="GS185" s="276">
        <f>SUM($EZ185:FE185)</f>
        <v>1.6707145197712872E-3</v>
      </c>
      <c r="GT185" s="276">
        <f>SUM($EZ185:FF185)</f>
        <v>2.1066532457191928E-3</v>
      </c>
      <c r="GU185" s="276">
        <f>SUM($EZ185:FG185)</f>
        <v>2.6216824963598262E-3</v>
      </c>
      <c r="GV185" s="276">
        <f>SUM($EZ185:FH185)</f>
        <v>3.2156934031327346E-3</v>
      </c>
      <c r="GW185" s="276">
        <f>SUM($EZ185:FI185)</f>
        <v>3.8885772473356631E-3</v>
      </c>
      <c r="GX185" s="276">
        <f>SUM($EZ185:FJ185)</f>
        <v>5.1495627415181575E-3</v>
      </c>
      <c r="GY185" s="276">
        <f>SUM($EZ185:FK185)</f>
        <v>6.5413214972491222E-3</v>
      </c>
      <c r="GZ185" s="276">
        <f>SUM($EZ185:FL185)</f>
        <v>8.0635509122832065E-3</v>
      </c>
      <c r="HA185" s="276">
        <f>SUM($EZ185:FM185)</f>
        <v>9.7159490845802696E-3</v>
      </c>
      <c r="HB185" s="276">
        <f>SUM($EZ185:FN185)</f>
        <v>1.149821481068514E-2</v>
      </c>
      <c r="HC185" s="276">
        <f>SUM($EZ185:FO185)</f>
        <v>1.5561077225371322E-2</v>
      </c>
      <c r="HD185" s="276">
        <f>SUM($EZ185:FP185)</f>
        <v>1.9757825841237791E-2</v>
      </c>
      <c r="HE185" s="276">
        <f>SUM($EZ185:FQ185)</f>
        <v>2.4087883491210323E-2</v>
      </c>
      <c r="HF185" s="276">
        <f>SUM($EZ185:FR185)</f>
        <v>2.8550675496311514E-2</v>
      </c>
      <c r="HG185" s="277">
        <f>SUM($EZ185:FS185)</f>
        <v>3.3145629654934894E-2</v>
      </c>
      <c r="HH185" s="74">
        <f t="shared" si="1451"/>
        <v>0</v>
      </c>
      <c r="HI185" s="276">
        <f t="shared" si="1206"/>
        <v>5.7546081449910899E-2</v>
      </c>
      <c r="HJ185" s="276">
        <f t="shared" si="1207"/>
        <v>0.11493025389038949</v>
      </c>
      <c r="HK185" s="276">
        <f t="shared" si="1208"/>
        <v>0.17215297286118189</v>
      </c>
      <c r="HL185" s="276">
        <f t="shared" si="1209"/>
        <v>0.2292146926203486</v>
      </c>
      <c r="HM185" s="276">
        <f t="shared" si="1210"/>
        <v>0.29500658838578236</v>
      </c>
      <c r="HN185" s="276">
        <f t="shared" si="1211"/>
        <v>0.35368022121402776</v>
      </c>
      <c r="HO185" s="276">
        <f t="shared" si="1212"/>
        <v>0.41222541718462663</v>
      </c>
      <c r="HP185" s="276">
        <f t="shared" si="1213"/>
        <v>0.47064245744646321</v>
      </c>
      <c r="HQ185" s="276">
        <f t="shared" si="1214"/>
        <v>0.52893162253298553</v>
      </c>
      <c r="HR185" s="276">
        <f t="shared" si="1215"/>
        <v>0.58639102420975409</v>
      </c>
      <c r="HS185" s="276">
        <f t="shared" si="1216"/>
        <v>0.64439083509554096</v>
      </c>
      <c r="HT185" s="276">
        <f t="shared" si="1217"/>
        <v>0.70226730774499202</v>
      </c>
      <c r="HU185" s="276">
        <f t="shared" si="1218"/>
        <v>0.76002070444035108</v>
      </c>
      <c r="HV185" s="276">
        <f t="shared" si="1219"/>
        <v>0.81765128690611144</v>
      </c>
      <c r="HW185" s="276">
        <f t="shared" si="1220"/>
        <v>0.96527914355253719</v>
      </c>
      <c r="HX185" s="276">
        <f t="shared" si="1221"/>
        <v>0.99482713453832394</v>
      </c>
      <c r="HY185" s="276">
        <f t="shared" si="1222"/>
        <v>1.0241943761787147</v>
      </c>
      <c r="HZ185" s="276">
        <f t="shared" si="1223"/>
        <v>1.0533819741436645</v>
      </c>
      <c r="IA185" s="277">
        <f t="shared" si="1224"/>
        <v>1.0823910273395849</v>
      </c>
      <c r="IB185" s="276">
        <f t="shared" si="1225"/>
        <v>0</v>
      </c>
      <c r="IC185" s="276">
        <f t="shared" si="1226"/>
        <v>5.595796511544196E-2</v>
      </c>
      <c r="ID185" s="276">
        <f t="shared" si="1227"/>
        <v>0.1117515023959907</v>
      </c>
      <c r="IE185" s="276">
        <f t="shared" si="1228"/>
        <v>0.16738109499918835</v>
      </c>
      <c r="IF185" s="276">
        <f t="shared" si="1229"/>
        <v>0.22284722466285872</v>
      </c>
      <c r="IG185" s="276">
        <f t="shared" si="1230"/>
        <v>0.2877528358966745</v>
      </c>
      <c r="IH185" s="276">
        <f t="shared" si="1231"/>
        <v>0.3452102971707266</v>
      </c>
      <c r="II185" s="276">
        <f t="shared" si="1232"/>
        <v>0.40258866792008596</v>
      </c>
      <c r="IJ185" s="276">
        <f t="shared" si="1233"/>
        <v>0.45988805701331303</v>
      </c>
      <c r="IK185" s="276">
        <f t="shared" si="1234"/>
        <v>0.51710857316911008</v>
      </c>
      <c r="IL185" s="276">
        <f t="shared" si="1235"/>
        <v>0.57257744431494584</v>
      </c>
      <c r="IM185" s="276">
        <f t="shared" si="1236"/>
        <v>0.62896193555921487</v>
      </c>
      <c r="IN185" s="276">
        <f t="shared" si="1237"/>
        <v>0.68521595614418074</v>
      </c>
      <c r="IO185" s="276">
        <f t="shared" si="1238"/>
        <v>0.7413398079718837</v>
      </c>
      <c r="IP185" s="276">
        <f t="shared" si="1239"/>
        <v>0.79733379224577883</v>
      </c>
      <c r="IQ185" s="276">
        <f t="shared" si="1240"/>
        <v>0.95596495622472843</v>
      </c>
      <c r="IR185" s="276">
        <f t="shared" si="1241"/>
        <v>0.98688882724317317</v>
      </c>
      <c r="IS185" s="276">
        <f t="shared" si="1242"/>
        <v>1.0176793892275118</v>
      </c>
      <c r="IT185" s="276">
        <f t="shared" si="1243"/>
        <v>1.0483372168567218</v>
      </c>
      <c r="IU185" s="277">
        <f t="shared" si="1244"/>
        <v>1.0788628823324096</v>
      </c>
      <c r="IV185" s="74">
        <f t="shared" si="1068"/>
        <v>8.4870939662106188</v>
      </c>
      <c r="IW185" s="275">
        <f t="shared" si="1069"/>
        <v>34.32788045130026</v>
      </c>
      <c r="IX185" s="275">
        <f t="shared" si="1070"/>
        <v>60.442257516015772</v>
      </c>
      <c r="IY185" s="275">
        <f t="shared" si="1071"/>
        <v>79.200451780542167</v>
      </c>
      <c r="IZ185" s="275">
        <f t="shared" si="1072"/>
        <v>34.419077311175549</v>
      </c>
      <c r="JA185" s="275">
        <f t="shared" si="1073"/>
        <v>45.614420928517205</v>
      </c>
      <c r="JB185" s="74">
        <f t="shared" si="1074"/>
        <v>8.4856361619545861</v>
      </c>
      <c r="JC185" s="275">
        <f t="shared" si="1075"/>
        <v>34.383779104580711</v>
      </c>
      <c r="JD185" s="275">
        <f t="shared" si="1076"/>
        <v>60.549182120141552</v>
      </c>
      <c r="JE185" s="275">
        <f t="shared" si="1077"/>
        <v>79.62427189291104</v>
      </c>
      <c r="JF185" s="275">
        <f t="shared" si="1078"/>
        <v>34.472865795558953</v>
      </c>
      <c r="JG185" s="275">
        <f t="shared" si="1079"/>
        <v>45.760717319896969</v>
      </c>
      <c r="JH185" s="524">
        <f t="shared" si="1443"/>
        <v>5.7393885895430783</v>
      </c>
      <c r="JI185" s="525">
        <f t="shared" si="1444"/>
        <v>10.786041376999226</v>
      </c>
      <c r="JJ185" s="524">
        <f t="shared" si="1445"/>
        <v>5.6004095369847366</v>
      </c>
      <c r="JK185" s="525">
        <f t="shared" si="1446"/>
        <v>10.611164967205628</v>
      </c>
      <c r="JL185" s="524">
        <f t="shared" si="1447"/>
        <v>11.339798126527814</v>
      </c>
      <c r="JM185" s="525">
        <f t="shared" si="1448"/>
        <v>21.397206344204854</v>
      </c>
      <c r="JN185" s="7">
        <f t="shared" si="1245"/>
        <v>2.415231193190787E-2</v>
      </c>
      <c r="JO185" s="7">
        <f t="shared" si="1246"/>
        <v>7.6765544854523804E-2</v>
      </c>
    </row>
    <row r="186" spans="1:275" s="3" customFormat="1" ht="13.5" customHeight="1" x14ac:dyDescent="0.2">
      <c r="A186" s="3" t="str">
        <f>'2021 estimates'!B186</f>
        <v>St Vincent and the Grenadines</v>
      </c>
      <c r="B186" s="3" t="str">
        <f>VLOOKUP(A186,'2021 estimates'!$B$4:$C$218,2)</f>
        <v>NAC</v>
      </c>
      <c r="C186" s="371" t="str">
        <f>VLOOKUP(A186,'2021 estimates'!$B$4:$F$218,4,FALSE)</f>
        <v>Latin America &amp; Caribbean</v>
      </c>
      <c r="D186" s="695">
        <f>'2021 estimates'!Q186</f>
        <v>13.3854873459268</v>
      </c>
      <c r="E186" s="4">
        <f>'2021 estimates'!R186</f>
        <v>4.0282683791501785</v>
      </c>
      <c r="F186" s="47">
        <f>1000*'2021 estimates'!G186/5</f>
        <v>767.4</v>
      </c>
      <c r="G186" s="47">
        <f t="shared" si="1086"/>
        <v>767.4</v>
      </c>
      <c r="H186" s="47">
        <f>1000*'2021 estimates'!H186/5</f>
        <v>818.2</v>
      </c>
      <c r="I186" s="47">
        <f>1000*'2021 estimates'!I186/5</f>
        <v>832.6</v>
      </c>
      <c r="J186" s="47">
        <f>1000*'2021 estimates'!J186/5</f>
        <v>918.4</v>
      </c>
      <c r="K186" s="47">
        <f>1000*'2021 estimates'!K186/5</f>
        <v>740</v>
      </c>
      <c r="L186" s="73">
        <f t="shared" si="1087"/>
        <v>740</v>
      </c>
      <c r="M186" s="47">
        <f>1000*'2021 estimates'!L186/5</f>
        <v>820.6</v>
      </c>
      <c r="N186" s="47">
        <f>1000*'2021 estimates'!M186/5</f>
        <v>822.4</v>
      </c>
      <c r="O186" s="47">
        <f>1000*'2021 estimates'!N186/5</f>
        <v>860.6</v>
      </c>
      <c r="P186" s="22">
        <v>0</v>
      </c>
      <c r="Q186" s="124">
        <f>IF('2021 estimates'!AD186&lt;&gt;"",'2021 estimates'!AD186*5/4,IF('2021 estimates'!AL186&lt;&gt;"",'2021 estimates'!AL186*15/14,'2021 estimates'!AN186*15/14))/100000</f>
        <v>5.325E-5</v>
      </c>
      <c r="R186" s="124">
        <f>IF('2021 estimates'!AE186&lt;&gt;"",'2021 estimates'!AE186,IF('2021 estimates'!AL186&lt;&gt;"",'2021 estimates'!AL186*15/14,'2021 estimates'!AN186*15/14))/100000</f>
        <v>5.325E-5</v>
      </c>
      <c r="S186" s="124">
        <f>IF('2021 estimates'!AF186&lt;&gt;"",'2021 estimates'!AF186,IF('2021 estimates'!AL186&lt;&gt;"",'2021 estimates'!AL186*15/14,'2021 estimates'!AN186*15/14))/100000</f>
        <v>5.325E-5</v>
      </c>
      <c r="T186" s="124">
        <f>IF('2021 estimates'!AG186&lt;&gt;"",'2021 estimates'!AG186,'2021 estimates'!$AP186)/100000</f>
        <v>2.7904512660345791E-5</v>
      </c>
      <c r="U186" s="22">
        <v>0</v>
      </c>
      <c r="V186" s="124">
        <f>IF('2021 estimates'!AH186&lt;&gt;"",'2021 estimates'!AH186*5/4,IF('2021 estimates'!AM186&lt;&gt;"",'2021 estimates'!AM186*15/14,'2021 estimates'!AN186*15/14))/100000</f>
        <v>5.325E-5</v>
      </c>
      <c r="W186" s="124">
        <f>IF('2021 estimates'!AI186&lt;&gt;"",'2021 estimates'!AI186,IF('2021 estimates'!AM186&lt;&gt;"",'2021 estimates'!AM186*15/14,'2021 estimates'!AN186*15/14))/100000</f>
        <v>5.325E-5</v>
      </c>
      <c r="X186" s="124">
        <f>IF('2021 estimates'!AJ186&lt;&gt;"",'2021 estimates'!AJ186,IF('2021 estimates'!AM186&lt;&gt;"",'2021 estimates'!AM186*15/14,'2021 estimates'!AN186*15/14))/100000</f>
        <v>5.325E-5</v>
      </c>
      <c r="Y186" s="124">
        <f>IF('2021 estimates'!AK186&lt;&gt;"",'2021 estimates'!AK186,'2021 estimates'!$AQ186)/100000</f>
        <v>2.7904512660345791E-5</v>
      </c>
      <c r="Z186" s="81">
        <f>VLOOKUP($A186,'Mortality-WHO Global Health Obs'!$B$3:$Q$218,7,FALSE)</f>
        <v>1.7809999999999999E-2</v>
      </c>
      <c r="AA186" s="82">
        <f>VLOOKUP($A186,'Mortality-WHO Global Health Obs'!$B$3:$Q$218,9,FALSE)</f>
        <v>5.8E-4</v>
      </c>
      <c r="AB186" s="82">
        <f>VLOOKUP($A186,'Mortality-WHO Global Health Obs'!$B$3:$Q$218,11,FALSE)</f>
        <v>4.6999999999999999E-4</v>
      </c>
      <c r="AC186" s="82">
        <f>VLOOKUP($A186,'Mortality-WHO Global Health Obs'!$B$3:$Q$218,13,FALSE)</f>
        <v>6.4999999999999997E-4</v>
      </c>
      <c r="AD186" s="82">
        <f>VLOOKUP($A186,'Mortality-WHO Global Health Obs'!$B$3:$Q$218,15,FALSE)</f>
        <v>8.8999999999999995E-4</v>
      </c>
      <c r="AE186" s="81">
        <f>VLOOKUP($A186,'Mortality-WHO Global Health Obs'!$B$3:$Q$218,8,FALSE)</f>
        <v>1.4959999999999999E-2</v>
      </c>
      <c r="AF186" s="82">
        <f>VLOOKUP($A186,'Mortality-WHO Global Health Obs'!$B$3:$Q$218,10,FALSE)</f>
        <v>3.1E-4</v>
      </c>
      <c r="AG186" s="82">
        <f>VLOOKUP($A186,'Mortality-WHO Global Health Obs'!$B$3:$Q$218,12,FALSE)</f>
        <v>1.3999999999999999E-4</v>
      </c>
      <c r="AH186" s="82">
        <f>VLOOKUP($A186,'Mortality-WHO Global Health Obs'!$B$3:$Q$218,14,FALSE)</f>
        <v>7.1000000000000002E-4</v>
      </c>
      <c r="AI186" s="82">
        <f>VLOOKUP($A186,'Mortality-WHO Global Health Obs'!$B$3:$Q$218,16,FALSE)</f>
        <v>9.1E-4</v>
      </c>
      <c r="AJ186" s="81">
        <f t="shared" si="1450"/>
        <v>7.1743459832664683E-2</v>
      </c>
      <c r="AK186" s="82">
        <f t="shared" si="1450"/>
        <v>2.3363956599071036E-3</v>
      </c>
      <c r="AL186" s="82">
        <f t="shared" si="1450"/>
        <v>1.8932861382005839E-3</v>
      </c>
      <c r="AM186" s="82">
        <f t="shared" si="1450"/>
        <v>2.618374446447616E-3</v>
      </c>
      <c r="AN186" s="82">
        <f t="shared" si="1450"/>
        <v>3.5851588574436588E-3</v>
      </c>
      <c r="AO186" s="81">
        <f t="shared" si="1449"/>
        <v>6.0262894952086671E-2</v>
      </c>
      <c r="AP186" s="82">
        <f t="shared" si="1449"/>
        <v>1.2487631975365554E-3</v>
      </c>
      <c r="AQ186" s="82">
        <f t="shared" si="1449"/>
        <v>5.6395757308102493E-4</v>
      </c>
      <c r="AR186" s="82">
        <f t="shared" si="1449"/>
        <v>2.8600705491966267E-3</v>
      </c>
      <c r="AS186" s="82">
        <f t="shared" si="1449"/>
        <v>3.6657242250266626E-3</v>
      </c>
      <c r="AT186" s="272">
        <f t="shared" si="1065"/>
        <v>0</v>
      </c>
      <c r="AU186" s="266">
        <f t="shared" si="1057"/>
        <v>4.0864049999999999E-2</v>
      </c>
      <c r="AV186" s="266">
        <f t="shared" si="1058"/>
        <v>4.3569150000000001E-2</v>
      </c>
      <c r="AW186" s="266">
        <f t="shared" si="1059"/>
        <v>4.4335949999999999E-2</v>
      </c>
      <c r="AX186" s="266">
        <f t="shared" si="1060"/>
        <v>2.5627504427261572E-2</v>
      </c>
      <c r="AY186" s="272">
        <f t="shared" si="1066"/>
        <v>0</v>
      </c>
      <c r="AZ186" s="266">
        <f t="shared" si="1061"/>
        <v>3.9405000000000003E-2</v>
      </c>
      <c r="BA186" s="266">
        <f t="shared" si="1062"/>
        <v>4.3696949999999998E-2</v>
      </c>
      <c r="BB186" s="266">
        <f t="shared" si="1063"/>
        <v>4.37928E-2</v>
      </c>
      <c r="BC186" s="266">
        <f t="shared" si="1064"/>
        <v>2.4014623595493587E-2</v>
      </c>
      <c r="BD186" s="74">
        <f t="shared" si="1067"/>
        <v>0</v>
      </c>
      <c r="BE186" s="515">
        <f t="shared" si="1088"/>
        <v>0</v>
      </c>
      <c r="BF186" s="515">
        <f t="shared" si="1089"/>
        <v>4.0816368428665172E-2</v>
      </c>
      <c r="BG186" s="515">
        <f t="shared" si="1090"/>
        <v>8.1537484987637548E-2</v>
      </c>
      <c r="BH186" s="515">
        <f t="shared" si="1091"/>
        <v>0.12216357196319662</v>
      </c>
      <c r="BI186" s="515">
        <f t="shared" si="1092"/>
        <v>0.17346485169238976</v>
      </c>
      <c r="BJ186" s="515">
        <f t="shared" si="1093"/>
        <v>0.21666468837754921</v>
      </c>
      <c r="BK186" s="515">
        <f t="shared" si="1094"/>
        <v>0.25978281278750748</v>
      </c>
      <c r="BL186" s="515">
        <f t="shared" si="1095"/>
        <v>0.30281937948062471</v>
      </c>
      <c r="BM186" s="515">
        <f t="shared" si="1096"/>
        <v>0.34577454272291475</v>
      </c>
      <c r="BN186" s="515">
        <f t="shared" si="1097"/>
        <v>0.39548851732144552</v>
      </c>
      <c r="BO186" s="515">
        <f t="shared" si="1098"/>
        <v>0.43873231668818452</v>
      </c>
      <c r="BP186" s="515">
        <f t="shared" si="1099"/>
        <v>0.48186303570365091</v>
      </c>
      <c r="BQ186" s="515">
        <f t="shared" si="1100"/>
        <v>0.52488097006725198</v>
      </c>
      <c r="BR186" s="515">
        <f t="shared" si="1101"/>
        <v>0.56778641470515612</v>
      </c>
      <c r="BS186" s="515">
        <f t="shared" si="1102"/>
        <v>0.67350031612838546</v>
      </c>
      <c r="BT186" s="515">
        <f t="shared" si="1103"/>
        <v>0.69667168105049748</v>
      </c>
      <c r="BU186" s="515">
        <f t="shared" si="1104"/>
        <v>0.71976012168561232</v>
      </c>
      <c r="BV186" s="515">
        <f t="shared" si="1105"/>
        <v>0.74276593479818021</v>
      </c>
      <c r="BW186" s="516">
        <f t="shared" si="1106"/>
        <v>0.7656894160906087</v>
      </c>
      <c r="BX186" s="515">
        <v>0</v>
      </c>
      <c r="BY186" s="515">
        <f t="shared" si="1107"/>
        <v>0</v>
      </c>
      <c r="BZ186" s="515">
        <f t="shared" si="1108"/>
        <v>3.938041159884105E-2</v>
      </c>
      <c r="CA186" s="515">
        <f t="shared" si="1109"/>
        <v>7.871167708129094E-2</v>
      </c>
      <c r="CB186" s="515">
        <f t="shared" si="1110"/>
        <v>0.11799385778090758</v>
      </c>
      <c r="CC186" s="515">
        <f t="shared" si="1111"/>
        <v>0.17435201144842091</v>
      </c>
      <c r="CD186" s="515">
        <f t="shared" si="1112"/>
        <v>0.217938343892982</v>
      </c>
      <c r="CE186" s="515">
        <f t="shared" si="1113"/>
        <v>0.26150010242525146</v>
      </c>
      <c r="CF186" s="515">
        <f t="shared" si="1114"/>
        <v>0.30503730089996606</v>
      </c>
      <c r="CG186" s="515">
        <f t="shared" si="1115"/>
        <v>0.34854995316405135</v>
      </c>
      <c r="CH186" s="515">
        <f t="shared" si="1116"/>
        <v>0.39289801521054019</v>
      </c>
      <c r="CI186" s="515">
        <f t="shared" si="1117"/>
        <v>0.43550616881329546</v>
      </c>
      <c r="CJ186" s="515">
        <f t="shared" si="1118"/>
        <v>0.47799263419217936</v>
      </c>
      <c r="CK186" s="515">
        <f t="shared" si="1119"/>
        <v>0.5203577588868662</v>
      </c>
      <c r="CL186" s="515">
        <f t="shared" si="1120"/>
        <v>0.56260188944446243</v>
      </c>
      <c r="CM186" s="515">
        <f t="shared" si="1121"/>
        <v>0.63281451197235783</v>
      </c>
      <c r="CN186" s="515">
        <f t="shared" si="1122"/>
        <v>0.65446972370629619</v>
      </c>
      <c r="CO186" s="515">
        <f t="shared" si="1123"/>
        <v>0.67604569872468601</v>
      </c>
      <c r="CP186" s="515">
        <f t="shared" si="1124"/>
        <v>0.69754272695575192</v>
      </c>
      <c r="CQ186" s="516">
        <f t="shared" si="1125"/>
        <v>0.71896109726686708</v>
      </c>
      <c r="CR186" s="515">
        <f t="shared" si="1126"/>
        <v>0</v>
      </c>
      <c r="CS186" s="515">
        <f t="shared" si="1127"/>
        <v>2.0432024999999999E-2</v>
      </c>
      <c r="CT186" s="515">
        <f t="shared" si="1128"/>
        <v>6.1248393428665171E-2</v>
      </c>
      <c r="CU186" s="515">
        <f t="shared" si="1129"/>
        <v>0.10196950998763754</v>
      </c>
      <c r="CV186" s="515">
        <f t="shared" si="1130"/>
        <v>0.14259559696319662</v>
      </c>
      <c r="CW186" s="515">
        <f t="shared" si="1131"/>
        <v>0.19524942669238976</v>
      </c>
      <c r="CX186" s="515">
        <f t="shared" si="1132"/>
        <v>0.23844926337754921</v>
      </c>
      <c r="CY186" s="515">
        <f t="shared" si="1133"/>
        <v>0.28156738778750745</v>
      </c>
      <c r="CZ186" s="515">
        <f t="shared" si="1134"/>
        <v>0.32460395448062473</v>
      </c>
      <c r="DA186" s="515">
        <f t="shared" si="1135"/>
        <v>0.36755911772291472</v>
      </c>
      <c r="DB186" s="515">
        <f t="shared" si="1136"/>
        <v>0.41765649232144553</v>
      </c>
      <c r="DC186" s="515">
        <f t="shared" si="1137"/>
        <v>0.46090029168818453</v>
      </c>
      <c r="DD186" s="515">
        <f t="shared" si="1138"/>
        <v>0.50403101070365086</v>
      </c>
      <c r="DE186" s="515">
        <f t="shared" si="1139"/>
        <v>0.54704894506725199</v>
      </c>
      <c r="DF186" s="515">
        <f t="shared" si="1140"/>
        <v>0.58995438970515612</v>
      </c>
      <c r="DG186" s="515">
        <f t="shared" si="1141"/>
        <v>0.68631406834201625</v>
      </c>
      <c r="DH186" s="515">
        <f t="shared" si="1142"/>
        <v>0.70948543326412827</v>
      </c>
      <c r="DI186" s="515">
        <f t="shared" si="1143"/>
        <v>0.73257387389924311</v>
      </c>
      <c r="DJ186" s="515">
        <f t="shared" si="1144"/>
        <v>0.755579687011811</v>
      </c>
      <c r="DK186" s="516">
        <f t="shared" si="1145"/>
        <v>0.77850316830423949</v>
      </c>
      <c r="DL186" s="515">
        <f t="shared" si="1146"/>
        <v>0</v>
      </c>
      <c r="DM186" s="515">
        <f t="shared" si="1147"/>
        <v>1.9702500000000001E-2</v>
      </c>
      <c r="DN186" s="515">
        <f t="shared" si="1148"/>
        <v>5.9082911598841048E-2</v>
      </c>
      <c r="DO186" s="515">
        <f t="shared" si="1149"/>
        <v>9.8414177081290938E-2</v>
      </c>
      <c r="DP186" s="515">
        <f t="shared" si="1150"/>
        <v>0.13769635778090758</v>
      </c>
      <c r="DQ186" s="515">
        <f t="shared" si="1151"/>
        <v>0.19620048644842092</v>
      </c>
      <c r="DR186" s="515">
        <f t="shared" si="1152"/>
        <v>0.23978681889298201</v>
      </c>
      <c r="DS186" s="515">
        <f t="shared" si="1153"/>
        <v>0.28334857742525144</v>
      </c>
      <c r="DT186" s="515">
        <f t="shared" si="1154"/>
        <v>0.32688577589996604</v>
      </c>
      <c r="DU186" s="515">
        <f t="shared" si="1155"/>
        <v>0.37039842816405133</v>
      </c>
      <c r="DV186" s="515">
        <f t="shared" si="1156"/>
        <v>0.41479441521054017</v>
      </c>
      <c r="DW186" s="515">
        <f t="shared" si="1157"/>
        <v>0.45740256881329544</v>
      </c>
      <c r="DX186" s="515">
        <f t="shared" si="1158"/>
        <v>0.49988903419217934</v>
      </c>
      <c r="DY186" s="515">
        <f t="shared" si="1159"/>
        <v>0.54225415888686623</v>
      </c>
      <c r="DZ186" s="515">
        <f t="shared" si="1160"/>
        <v>0.58449828944446247</v>
      </c>
      <c r="EA186" s="515">
        <f t="shared" si="1161"/>
        <v>0.64482182377010466</v>
      </c>
      <c r="EB186" s="515">
        <f t="shared" si="1162"/>
        <v>0.66647703550404302</v>
      </c>
      <c r="EC186" s="515">
        <f t="shared" si="1163"/>
        <v>0.68805301052243284</v>
      </c>
      <c r="ED186" s="515">
        <f t="shared" si="1164"/>
        <v>0.70955003875349876</v>
      </c>
      <c r="EE186" s="516">
        <f t="shared" si="1165"/>
        <v>0.73096840906461391</v>
      </c>
      <c r="EF186" s="276">
        <f t="shared" si="1166"/>
        <v>0</v>
      </c>
      <c r="EG186" s="276">
        <f t="shared" si="1167"/>
        <v>4.7681571334825512E-5</v>
      </c>
      <c r="EH186" s="276">
        <f t="shared" si="1168"/>
        <v>1.4293344102761995E-4</v>
      </c>
      <c r="EI186" s="276">
        <f t="shared" si="1169"/>
        <v>2.379630244409324E-4</v>
      </c>
      <c r="EJ186" s="276">
        <f t="shared" si="1170"/>
        <v>3.3277084031723179E-4</v>
      </c>
      <c r="EK186" s="276">
        <f t="shared" si="1171"/>
        <v>3.6931331484054217E-4</v>
      </c>
      <c r="EL186" s="276">
        <f t="shared" si="1172"/>
        <v>4.510255900417484E-4</v>
      </c>
      <c r="EM186" s="276">
        <f t="shared" si="1173"/>
        <v>5.3258330688276409E-4</v>
      </c>
      <c r="EN186" s="276">
        <f t="shared" si="1174"/>
        <v>6.1398675770995518E-4</v>
      </c>
      <c r="EO186" s="276">
        <f t="shared" si="1175"/>
        <v>6.9523623431671578E-4</v>
      </c>
      <c r="EP186" s="276">
        <f t="shared" si="1176"/>
        <v>1.0921506332610307E-3</v>
      </c>
      <c r="EQ186" s="276">
        <f t="shared" si="1177"/>
        <v>1.205230984533645E-3</v>
      </c>
      <c r="ER186" s="276">
        <f t="shared" si="1178"/>
        <v>1.3180156363989176E-3</v>
      </c>
      <c r="ES186" s="276">
        <f t="shared" si="1179"/>
        <v>1.4305053620958645E-3</v>
      </c>
      <c r="ET186" s="276">
        <f t="shared" si="1180"/>
        <v>1.5427009328415201E-3</v>
      </c>
      <c r="EU186" s="276">
        <f t="shared" si="1181"/>
        <v>2.4561395051495424E-3</v>
      </c>
      <c r="EV186" s="276">
        <f t="shared" si="1182"/>
        <v>2.5390637921467812E-3</v>
      </c>
      <c r="EW186" s="276">
        <f t="shared" si="1183"/>
        <v>2.6216913146937114E-3</v>
      </c>
      <c r="EX186" s="276">
        <f t="shared" si="1184"/>
        <v>2.7040231348330977E-3</v>
      </c>
      <c r="EY186" s="277">
        <f t="shared" si="1185"/>
        <v>2.7860603108069292E-3</v>
      </c>
      <c r="EZ186" s="276">
        <f t="shared" si="1186"/>
        <v>0</v>
      </c>
      <c r="FA186" s="276">
        <f t="shared" si="1187"/>
        <v>2.4588401158954663E-5</v>
      </c>
      <c r="FB186" s="276">
        <f t="shared" si="1188"/>
        <v>7.3734517550126083E-5</v>
      </c>
      <c r="FC186" s="276">
        <f t="shared" si="1189"/>
        <v>1.2281930038336169E-4</v>
      </c>
      <c r="FD186" s="276">
        <f t="shared" si="1190"/>
        <v>1.7184282620194918E-4</v>
      </c>
      <c r="FE186" s="276">
        <f t="shared" si="1191"/>
        <v>1.1061755543890997E-4</v>
      </c>
      <c r="FF186" s="276">
        <f t="shared" si="1192"/>
        <v>1.351914677305724E-4</v>
      </c>
      <c r="FG186" s="276">
        <f t="shared" si="1193"/>
        <v>1.5975152528540677E-4</v>
      </c>
      <c r="FH186" s="276">
        <f t="shared" si="1194"/>
        <v>1.8429773591469408E-4</v>
      </c>
      <c r="FI186" s="276">
        <f t="shared" si="1195"/>
        <v>2.0883010742531123E-4</v>
      </c>
      <c r="FJ186" s="276">
        <f t="shared" si="1196"/>
        <v>1.184646397244732E-3</v>
      </c>
      <c r="FK186" s="276">
        <f t="shared" si="1197"/>
        <v>1.3063346211161502E-3</v>
      </c>
      <c r="FL186" s="276">
        <f t="shared" si="1198"/>
        <v>1.4276753053131897E-3</v>
      </c>
      <c r="FM186" s="276">
        <f t="shared" si="1199"/>
        <v>1.5486694424037542E-3</v>
      </c>
      <c r="FN186" s="276">
        <f t="shared" si="1200"/>
        <v>1.6693180221209886E-3</v>
      </c>
      <c r="FO186" s="276">
        <f t="shared" si="1201"/>
        <v>2.3594118615552465E-3</v>
      </c>
      <c r="FP186" s="276">
        <f t="shared" si="1202"/>
        <v>2.4386485771037583E-3</v>
      </c>
      <c r="FQ186" s="276">
        <f t="shared" si="1203"/>
        <v>2.5175953644276908E-3</v>
      </c>
      <c r="FR186" s="276">
        <f t="shared" si="1204"/>
        <v>2.5962532843783778E-3</v>
      </c>
      <c r="FS186" s="277">
        <f t="shared" si="1205"/>
        <v>2.6746233939254839E-3</v>
      </c>
      <c r="FT186" s="74">
        <f>SUM($EF186:EF186)</f>
        <v>0</v>
      </c>
      <c r="FU186" s="276">
        <f>SUM($EF186:EG186)</f>
        <v>4.7681571334825512E-5</v>
      </c>
      <c r="FV186" s="276">
        <f>SUM($EF186:EH186)</f>
        <v>1.9061501236244548E-4</v>
      </c>
      <c r="FW186" s="276">
        <f>SUM($EF186:EI186)</f>
        <v>4.2857803680337788E-4</v>
      </c>
      <c r="FX186" s="276">
        <f>SUM($EF186:EJ186)</f>
        <v>7.6134887712060967E-4</v>
      </c>
      <c r="FY186" s="276">
        <f>SUM($EF186:EK186)</f>
        <v>1.1306621919611518E-3</v>
      </c>
      <c r="FZ186" s="276">
        <f>SUM($EF186:EL186)</f>
        <v>1.5816877820029002E-3</v>
      </c>
      <c r="GA186" s="276">
        <f>SUM($EF186:EM186)</f>
        <v>2.1142710888856645E-3</v>
      </c>
      <c r="GB186" s="276">
        <f>SUM($EF186:EN186)</f>
        <v>2.7282578465956196E-3</v>
      </c>
      <c r="GC186" s="276">
        <f>SUM($EF186:EO186)</f>
        <v>3.4234940809123354E-3</v>
      </c>
      <c r="GD186" s="276">
        <f>SUM($EF186:EP186)</f>
        <v>4.5156447141733664E-3</v>
      </c>
      <c r="GE186" s="276">
        <f>SUM($EF186:EQ186)</f>
        <v>5.7208756987070109E-3</v>
      </c>
      <c r="GF186" s="276">
        <f>SUM($EF186:ER186)</f>
        <v>7.0388913351059285E-3</v>
      </c>
      <c r="GG186" s="276">
        <f>SUM($EF186:ES186)</f>
        <v>8.4693966972017934E-3</v>
      </c>
      <c r="GH186" s="276">
        <f>SUM($EF186:ET186)</f>
        <v>1.0012097630043314E-2</v>
      </c>
      <c r="GI186" s="276">
        <f>SUM($EF186:EU186)</f>
        <v>1.2468237135192857E-2</v>
      </c>
      <c r="GJ186" s="276">
        <f>SUM($EF186:EV186)</f>
        <v>1.5007300927339639E-2</v>
      </c>
      <c r="GK186" s="276">
        <f>SUM($EF186:EW186)</f>
        <v>1.7628992242033351E-2</v>
      </c>
      <c r="GL186" s="276">
        <f>SUM($EF186:EX186)</f>
        <v>2.0333015376866451E-2</v>
      </c>
      <c r="GM186" s="276">
        <f>SUM($EF186:EY186)</f>
        <v>2.3119075687673379E-2</v>
      </c>
      <c r="GN186" s="74">
        <f>SUM($EZ186:EZ186)</f>
        <v>0</v>
      </c>
      <c r="GO186" s="276">
        <f>SUM($EZ186:FA186)</f>
        <v>2.4588401158954663E-5</v>
      </c>
      <c r="GP186" s="276">
        <f>SUM($EZ186:FB186)</f>
        <v>9.8322918709080746E-5</v>
      </c>
      <c r="GQ186" s="276">
        <f>SUM($EZ186:FC186)</f>
        <v>2.2114221909244245E-4</v>
      </c>
      <c r="GR186" s="276">
        <f>SUM($EZ186:FD186)</f>
        <v>3.929850452943916E-4</v>
      </c>
      <c r="GS186" s="276">
        <f>SUM($EZ186:FE186)</f>
        <v>5.0360260073330156E-4</v>
      </c>
      <c r="GT186" s="276">
        <f>SUM($EZ186:FF186)</f>
        <v>6.3879406846387393E-4</v>
      </c>
      <c r="GU186" s="276">
        <f>SUM($EZ186:FG186)</f>
        <v>7.9854559374928076E-4</v>
      </c>
      <c r="GV186" s="276">
        <f>SUM($EZ186:FH186)</f>
        <v>9.8284332966397489E-4</v>
      </c>
      <c r="GW186" s="276">
        <f>SUM($EZ186:FI186)</f>
        <v>1.1916734370892861E-3</v>
      </c>
      <c r="GX186" s="276">
        <f>SUM($EZ186:FJ186)</f>
        <v>2.3763198343340181E-3</v>
      </c>
      <c r="GY186" s="276">
        <f>SUM($EZ186:FK186)</f>
        <v>3.6826544554501685E-3</v>
      </c>
      <c r="GZ186" s="276">
        <f>SUM($EZ186:FL186)</f>
        <v>5.110329760763358E-3</v>
      </c>
      <c r="HA186" s="276">
        <f>SUM($EZ186:FM186)</f>
        <v>6.6589992031671121E-3</v>
      </c>
      <c r="HB186" s="276">
        <f>SUM($EZ186:FN186)</f>
        <v>8.3283172252881007E-3</v>
      </c>
      <c r="HC186" s="276">
        <f>SUM($EZ186:FO186)</f>
        <v>1.0687729086843347E-2</v>
      </c>
      <c r="HD186" s="276">
        <f>SUM($EZ186:FP186)</f>
        <v>1.3126377663947105E-2</v>
      </c>
      <c r="HE186" s="276">
        <f>SUM($EZ186:FQ186)</f>
        <v>1.5643973028374798E-2</v>
      </c>
      <c r="HF186" s="276">
        <f>SUM($EZ186:FR186)</f>
        <v>1.8240226312753176E-2</v>
      </c>
      <c r="HG186" s="277">
        <f>SUM($EZ186:FS186)</f>
        <v>2.0914849706678659E-2</v>
      </c>
      <c r="HH186" s="74">
        <f t="shared" si="1451"/>
        <v>0</v>
      </c>
      <c r="HI186" s="276">
        <f t="shared" si="1206"/>
        <v>4.0816368428665172E-2</v>
      </c>
      <c r="HJ186" s="276">
        <f t="shared" si="1207"/>
        <v>8.1537484987637548E-2</v>
      </c>
      <c r="HK186" s="276">
        <f t="shared" si="1208"/>
        <v>0.12216357196319662</v>
      </c>
      <c r="HL186" s="276">
        <f t="shared" si="1209"/>
        <v>0.16269485112287937</v>
      </c>
      <c r="HM186" s="276">
        <f t="shared" si="1210"/>
        <v>0.21666468837754921</v>
      </c>
      <c r="HN186" s="276">
        <f t="shared" si="1211"/>
        <v>0.25978281278750748</v>
      </c>
      <c r="HO186" s="276">
        <f t="shared" si="1212"/>
        <v>0.30281937948062471</v>
      </c>
      <c r="HP186" s="276">
        <f t="shared" si="1213"/>
        <v>0.34577454272291475</v>
      </c>
      <c r="HQ186" s="276">
        <f t="shared" si="1214"/>
        <v>0.38864845648859803</v>
      </c>
      <c r="HR186" s="276">
        <f t="shared" si="1215"/>
        <v>0.43873231668818452</v>
      </c>
      <c r="HS186" s="276">
        <f t="shared" si="1216"/>
        <v>0.48186303570365091</v>
      </c>
      <c r="HT186" s="276">
        <f t="shared" si="1217"/>
        <v>0.52488097006725198</v>
      </c>
      <c r="HU186" s="276">
        <f t="shared" si="1218"/>
        <v>0.56778641470515612</v>
      </c>
      <c r="HV186" s="276">
        <f t="shared" si="1219"/>
        <v>0.61057966377231465</v>
      </c>
      <c r="HW186" s="276">
        <f t="shared" si="1220"/>
        <v>0.69667168105049748</v>
      </c>
      <c r="HX186" s="276">
        <f t="shared" si="1221"/>
        <v>0.71976012168561232</v>
      </c>
      <c r="HY186" s="276">
        <f t="shared" si="1222"/>
        <v>0.74276593479818021</v>
      </c>
      <c r="HZ186" s="276">
        <f t="shared" si="1223"/>
        <v>0.7656894160906087</v>
      </c>
      <c r="IA186" s="277">
        <f t="shared" si="1224"/>
        <v>0.78853086020706331</v>
      </c>
      <c r="IB186" s="276">
        <f t="shared" si="1225"/>
        <v>0</v>
      </c>
      <c r="IC186" s="276">
        <f t="shared" si="1226"/>
        <v>3.938041159884105E-2</v>
      </c>
      <c r="ID186" s="276">
        <f t="shared" si="1227"/>
        <v>7.871167708129094E-2</v>
      </c>
      <c r="IE186" s="276">
        <f t="shared" si="1228"/>
        <v>0.11799385778090758</v>
      </c>
      <c r="IF186" s="276">
        <f t="shared" si="1229"/>
        <v>0.15722701495470565</v>
      </c>
      <c r="IG186" s="276">
        <f t="shared" si="1230"/>
        <v>0.217938343892982</v>
      </c>
      <c r="IH186" s="276">
        <f t="shared" si="1231"/>
        <v>0.26150010242525146</v>
      </c>
      <c r="II186" s="276">
        <f t="shared" si="1232"/>
        <v>0.30503730089996606</v>
      </c>
      <c r="IJ186" s="276">
        <f t="shared" si="1233"/>
        <v>0.34854995316405135</v>
      </c>
      <c r="IK186" s="276">
        <f t="shared" si="1234"/>
        <v>0.39203807305662608</v>
      </c>
      <c r="IL186" s="276">
        <f t="shared" si="1235"/>
        <v>0.43550616881329546</v>
      </c>
      <c r="IM186" s="276">
        <f t="shared" si="1236"/>
        <v>0.47799263419217936</v>
      </c>
      <c r="IN186" s="276">
        <f t="shared" si="1237"/>
        <v>0.5203577588868662</v>
      </c>
      <c r="IO186" s="276">
        <f t="shared" si="1238"/>
        <v>0.56260188944446243</v>
      </c>
      <c r="IP186" s="276">
        <f t="shared" si="1239"/>
        <v>0.6047253714223414</v>
      </c>
      <c r="IQ186" s="276">
        <f t="shared" si="1240"/>
        <v>0.65446972370629619</v>
      </c>
      <c r="IR186" s="276">
        <f t="shared" si="1241"/>
        <v>0.67604569872468601</v>
      </c>
      <c r="IS186" s="276">
        <f t="shared" si="1242"/>
        <v>0.69754272695575192</v>
      </c>
      <c r="IT186" s="276">
        <f t="shared" si="1243"/>
        <v>0.71896109726686708</v>
      </c>
      <c r="IU186" s="277">
        <f t="shared" si="1244"/>
        <v>0.7403010974684352</v>
      </c>
      <c r="IV186" s="74">
        <f t="shared" si="1068"/>
        <v>8.492698747483427</v>
      </c>
      <c r="IW186" s="275">
        <f t="shared" si="1069"/>
        <v>34.370522548498897</v>
      </c>
      <c r="IX186" s="275">
        <f t="shared" si="1070"/>
        <v>60.444314862145653</v>
      </c>
      <c r="IY186" s="275">
        <f t="shared" si="1071"/>
        <v>79.614606746355037</v>
      </c>
      <c r="IZ186" s="275">
        <f t="shared" si="1072"/>
        <v>34.435845386042665</v>
      </c>
      <c r="JA186" s="275">
        <f t="shared" si="1073"/>
        <v>45.730535726120756</v>
      </c>
      <c r="JB186" s="74">
        <f t="shared" si="1074"/>
        <v>8.5053906469835781</v>
      </c>
      <c r="JC186" s="275">
        <f t="shared" si="1075"/>
        <v>34.516713200945027</v>
      </c>
      <c r="JD186" s="275">
        <f t="shared" si="1076"/>
        <v>60.682639704602238</v>
      </c>
      <c r="JE186" s="275">
        <f t="shared" si="1077"/>
        <v>79.79495820065064</v>
      </c>
      <c r="JF186" s="275">
        <f t="shared" si="1078"/>
        <v>34.568247850843612</v>
      </c>
      <c r="JG186" s="275">
        <f t="shared" si="1079"/>
        <v>45.874925438295371</v>
      </c>
      <c r="JH186" s="524">
        <f t="shared" si="1443"/>
        <v>4.2482597561111524</v>
      </c>
      <c r="JI186" s="525">
        <f t="shared" si="1444"/>
        <v>7.9041624979037755</v>
      </c>
      <c r="JJ186" s="524">
        <f t="shared" si="1445"/>
        <v>4.2261903412264106</v>
      </c>
      <c r="JK186" s="525">
        <f t="shared" si="1446"/>
        <v>7.6597673926004086</v>
      </c>
      <c r="JL186" s="524">
        <f t="shared" si="1447"/>
        <v>8.4744500973375629</v>
      </c>
      <c r="JM186" s="525">
        <f t="shared" si="1448"/>
        <v>15.563929890504184</v>
      </c>
      <c r="JN186" s="7">
        <f t="shared" si="1245"/>
        <v>1.8340414855331416E-2</v>
      </c>
      <c r="JO186" s="7">
        <f t="shared" si="1246"/>
        <v>4.4033925394352039E-2</v>
      </c>
    </row>
    <row r="187" spans="1:275" s="3" customFormat="1" ht="13.5" customHeight="1" x14ac:dyDescent="0.2">
      <c r="A187" s="3" t="str">
        <f>'2021 estimates'!B187</f>
        <v>State of Palestine</v>
      </c>
      <c r="B187" s="3" t="str">
        <f>VLOOKUP(A187,'2021 estimates'!$B$4:$C$218,2)</f>
        <v>MENA</v>
      </c>
      <c r="C187" s="371" t="str">
        <f>VLOOKUP(A187,'2021 estimates'!$B$4:$F$218,4,FALSE)</f>
        <v>Middle East &amp; North Africa</v>
      </c>
      <c r="D187" s="695">
        <f>'2021 estimates'!Q187</f>
        <v>16.636113801243599</v>
      </c>
      <c r="E187" s="4">
        <f>'2021 estimates'!R187</f>
        <v>5.000920450219243</v>
      </c>
      <c r="F187" s="47">
        <f>1000*'2021 estimates'!G187/5</f>
        <v>70676.600000000006</v>
      </c>
      <c r="G187" s="47">
        <f t="shared" si="1086"/>
        <v>70676.600000000006</v>
      </c>
      <c r="H187" s="47">
        <f>1000*'2021 estimates'!H187/5</f>
        <v>69716.399999999994</v>
      </c>
      <c r="I187" s="47">
        <f>1000*'2021 estimates'!I187/5</f>
        <v>62300.2</v>
      </c>
      <c r="J187" s="47">
        <f>1000*'2021 estimates'!J187/5</f>
        <v>53651.8</v>
      </c>
      <c r="K187" s="47">
        <f>1000*'2021 estimates'!K187/5</f>
        <v>67441.399999999994</v>
      </c>
      <c r="L187" s="73">
        <f t="shared" si="1087"/>
        <v>67441.399999999994</v>
      </c>
      <c r="M187" s="47">
        <f>1000*'2021 estimates'!L187/5</f>
        <v>66644.800000000003</v>
      </c>
      <c r="N187" s="47">
        <f>1000*'2021 estimates'!M187/5</f>
        <v>59641.2</v>
      </c>
      <c r="O187" s="47">
        <f>1000*'2021 estimates'!N187/5</f>
        <v>51830.2</v>
      </c>
      <c r="P187" s="22">
        <v>0</v>
      </c>
      <c r="Q187" s="124">
        <f>IF('2021 estimates'!AD187&lt;&gt;"",'2021 estimates'!AD187*5/4,IF('2021 estimates'!AL187&lt;&gt;"",'2021 estimates'!AL187*15/14,'2021 estimates'!AN187*15/14))/100000</f>
        <v>1.6249999999999999E-5</v>
      </c>
      <c r="R187" s="124">
        <f>IF('2021 estimates'!AE187&lt;&gt;"",'2021 estimates'!AE187,IF('2021 estimates'!AL187&lt;&gt;"",'2021 estimates'!AL187*15/14,'2021 estimates'!AN187*15/14))/100000</f>
        <v>3.1999999999999999E-5</v>
      </c>
      <c r="S187" s="124">
        <f>IF('2021 estimates'!AF187&lt;&gt;"",'2021 estimates'!AF187,IF('2021 estimates'!AL187&lt;&gt;"",'2021 estimates'!AL187*15/14,'2021 estimates'!AN187*15/14))/100000</f>
        <v>5.5000000000000002E-5</v>
      </c>
      <c r="T187" s="124">
        <f>IF('2021 estimates'!AG187&lt;&gt;"",'2021 estimates'!AG187,'2021 estimates'!$AP187)/100000</f>
        <v>4.9198089204743926E-5</v>
      </c>
      <c r="U187" s="22">
        <v>0</v>
      </c>
      <c r="V187" s="124">
        <f>IF('2021 estimates'!AH187&lt;&gt;"",'2021 estimates'!AH187*5/4,IF('2021 estimates'!AM187&lt;&gt;"",'2021 estimates'!AM187*15/14,'2021 estimates'!AN187*15/14))/100000</f>
        <v>1.6249999999999999E-5</v>
      </c>
      <c r="W187" s="124">
        <f>IF('2021 estimates'!AI187&lt;&gt;"",'2021 estimates'!AI187,IF('2021 estimates'!AM187&lt;&gt;"",'2021 estimates'!AM187*15/14,'2021 estimates'!AN187*15/14))/100000</f>
        <v>3.1999999999999999E-5</v>
      </c>
      <c r="X187" s="124">
        <f>IF('2021 estimates'!AJ187&lt;&gt;"",'2021 estimates'!AJ187,IF('2021 estimates'!AM187&lt;&gt;"",'2021 estimates'!AM187*15/14,'2021 estimates'!AN187*15/14))/100000</f>
        <v>5.5000000000000002E-5</v>
      </c>
      <c r="Y187" s="124">
        <f>IF('2021 estimates'!AK187&lt;&gt;"",'2021 estimates'!AK187,'2021 estimates'!$AQ187)/100000</f>
        <v>4.9198089204743926E-5</v>
      </c>
      <c r="Z187" s="81">
        <f>VLOOKUP($A187,'Mortality-WHO Global Health Obs'!$B$3:$Q$218,7,FALSE)</f>
        <v>1.5169999999999999E-2</v>
      </c>
      <c r="AA187" s="82">
        <f>VLOOKUP($A187,'Mortality-WHO Global Health Obs'!$B$3:$Q$218,9,FALSE)</f>
        <v>6.0999999999999997E-4</v>
      </c>
      <c r="AB187" s="82">
        <f>VLOOKUP($A187,'Mortality-WHO Global Health Obs'!$B$3:$Q$218,11,FALSE)</f>
        <v>5.0000000000000001E-4</v>
      </c>
      <c r="AC187" s="82">
        <f>VLOOKUP($A187,'Mortality-WHO Global Health Obs'!$B$3:$Q$218,13,FALSE)</f>
        <v>5.1000000000000004E-4</v>
      </c>
      <c r="AD187" s="82">
        <f>VLOOKUP($A187,'Mortality-WHO Global Health Obs'!$B$3:$Q$218,15,FALSE)</f>
        <v>6.4999999999999997E-4</v>
      </c>
      <c r="AE187" s="81">
        <f>VLOOKUP($A187,'Mortality-WHO Global Health Obs'!$B$3:$Q$218,8,FALSE)</f>
        <v>1.4189999999999999E-2</v>
      </c>
      <c r="AF187" s="82">
        <f>VLOOKUP($A187,'Mortality-WHO Global Health Obs'!$B$3:$Q$218,10,FALSE)</f>
        <v>5.8E-4</v>
      </c>
      <c r="AG187" s="82">
        <f>VLOOKUP($A187,'Mortality-WHO Global Health Obs'!$B$3:$Q$218,12,FALSE)</f>
        <v>3.8000000000000002E-4</v>
      </c>
      <c r="AH187" s="82">
        <f>VLOOKUP($A187,'Mortality-WHO Global Health Obs'!$B$3:$Q$218,14,FALSE)</f>
        <v>3.8000000000000002E-4</v>
      </c>
      <c r="AI187" s="82">
        <f>VLOOKUP($A187,'Mortality-WHO Global Health Obs'!$B$3:$Q$218,16,FALSE)</f>
        <v>4.0999999999999999E-4</v>
      </c>
      <c r="AJ187" s="81">
        <f t="shared" si="1450"/>
        <v>7.5863963229825915E-2</v>
      </c>
      <c r="AK187" s="82">
        <f t="shared" si="1450"/>
        <v>3.0505614746337379E-3</v>
      </c>
      <c r="AL187" s="82">
        <f t="shared" si="1450"/>
        <v>2.5004602251096214E-3</v>
      </c>
      <c r="AM187" s="82">
        <f t="shared" si="1450"/>
        <v>2.5504694296118141E-3</v>
      </c>
      <c r="AN187" s="82">
        <f t="shared" si="1450"/>
        <v>3.2505982926425078E-3</v>
      </c>
      <c r="AO187" s="81">
        <f t="shared" si="1449"/>
        <v>7.0963061188611051E-2</v>
      </c>
      <c r="AP187" s="82">
        <f t="shared" si="1449"/>
        <v>2.9005338611271612E-3</v>
      </c>
      <c r="AQ187" s="82">
        <f t="shared" si="1449"/>
        <v>1.9003497710833124E-3</v>
      </c>
      <c r="AR187" s="82">
        <f t="shared" si="1449"/>
        <v>1.9003497710833124E-3</v>
      </c>
      <c r="AS187" s="82">
        <f t="shared" si="1449"/>
        <v>2.0503773845898898E-3</v>
      </c>
      <c r="AT187" s="272">
        <f t="shared" si="1065"/>
        <v>0</v>
      </c>
      <c r="AU187" s="266">
        <f t="shared" si="1057"/>
        <v>1.14849475</v>
      </c>
      <c r="AV187" s="266">
        <f t="shared" si="1058"/>
        <v>2.2309247999999999</v>
      </c>
      <c r="AW187" s="266">
        <f t="shared" si="1059"/>
        <v>3.4265110000000001</v>
      </c>
      <c r="AX187" s="266">
        <f t="shared" si="1060"/>
        <v>2.6395660423950802</v>
      </c>
      <c r="AY187" s="272">
        <f t="shared" si="1066"/>
        <v>0</v>
      </c>
      <c r="AZ187" s="266">
        <f t="shared" si="1061"/>
        <v>1.0959227499999997</v>
      </c>
      <c r="BA187" s="266">
        <f t="shared" si="1062"/>
        <v>2.1326336000000001</v>
      </c>
      <c r="BB187" s="266">
        <f t="shared" si="1063"/>
        <v>3.2802660000000001</v>
      </c>
      <c r="BC187" s="266">
        <f t="shared" si="1064"/>
        <v>2.5499468030997186</v>
      </c>
      <c r="BD187" s="74">
        <f t="shared" si="1067"/>
        <v>0</v>
      </c>
      <c r="BE187" s="515">
        <f t="shared" si="1088"/>
        <v>0</v>
      </c>
      <c r="BF187" s="515">
        <f t="shared" si="1089"/>
        <v>1.1467456423175928</v>
      </c>
      <c r="BG187" s="515">
        <f t="shared" si="1090"/>
        <v>2.2899983969006188</v>
      </c>
      <c r="BH187" s="515">
        <f t="shared" si="1091"/>
        <v>3.4297689027820741</v>
      </c>
      <c r="BI187" s="515">
        <f t="shared" si="1092"/>
        <v>4.5040339637539439</v>
      </c>
      <c r="BJ187" s="515">
        <f t="shared" si="1093"/>
        <v>6.7209249893705048</v>
      </c>
      <c r="BK187" s="515">
        <f t="shared" si="1094"/>
        <v>8.9322796917167366</v>
      </c>
      <c r="BL187" s="515">
        <f t="shared" si="1095"/>
        <v>11.138111896855808</v>
      </c>
      <c r="BM187" s="515">
        <f t="shared" si="1096"/>
        <v>13.338435396322549</v>
      </c>
      <c r="BN187" s="515">
        <f t="shared" si="1097"/>
        <v>13.880886714803877</v>
      </c>
      <c r="BO187" s="515">
        <f t="shared" si="1098"/>
        <v>17.267676007835782</v>
      </c>
      <c r="BP187" s="515">
        <f t="shared" si="1099"/>
        <v>20.645838404305671</v>
      </c>
      <c r="BQ187" s="515">
        <f t="shared" si="1100"/>
        <v>24.015395878814811</v>
      </c>
      <c r="BR187" s="515">
        <f t="shared" si="1101"/>
        <v>27.376370349990328</v>
      </c>
      <c r="BS187" s="515">
        <f t="shared" si="1102"/>
        <v>26.463070042733516</v>
      </c>
      <c r="BT187" s="515">
        <f t="shared" si="1103"/>
        <v>29.012471813700181</v>
      </c>
      <c r="BU187" s="515">
        <f t="shared" si="1104"/>
        <v>31.553599958026393</v>
      </c>
      <c r="BV187" s="515">
        <f t="shared" si="1105"/>
        <v>34.086481326284925</v>
      </c>
      <c r="BW187" s="516">
        <f t="shared" si="1106"/>
        <v>36.611142681909833</v>
      </c>
      <c r="BX187" s="515">
        <v>0</v>
      </c>
      <c r="BY187" s="515">
        <f t="shared" si="1107"/>
        <v>0</v>
      </c>
      <c r="BZ187" s="515">
        <f t="shared" si="1108"/>
        <v>1.0943356722762478</v>
      </c>
      <c r="CA187" s="515">
        <f t="shared" si="1109"/>
        <v>2.1855017858080008</v>
      </c>
      <c r="CB187" s="515">
        <f t="shared" si="1110"/>
        <v>3.2735075206877013</v>
      </c>
      <c r="CC187" s="515">
        <f t="shared" si="1111"/>
        <v>4.3068822095164352</v>
      </c>
      <c r="CD187" s="515">
        <f t="shared" si="1112"/>
        <v>6.4293145480611607</v>
      </c>
      <c r="CE187" s="515">
        <f t="shared" si="1113"/>
        <v>8.5477173527717074</v>
      </c>
      <c r="CF187" s="515">
        <f t="shared" si="1114"/>
        <v>10.662098273900394</v>
      </c>
      <c r="CG187" s="515">
        <f t="shared" si="1115"/>
        <v>12.772464947175191</v>
      </c>
      <c r="CH187" s="515">
        <f t="shared" si="1116"/>
        <v>13.315232054441639</v>
      </c>
      <c r="CI187" s="515">
        <f t="shared" si="1117"/>
        <v>16.567104617159821</v>
      </c>
      <c r="CJ187" s="515">
        <f t="shared" si="1118"/>
        <v>19.812803352671384</v>
      </c>
      <c r="CK187" s="515">
        <f t="shared" si="1119"/>
        <v>23.052339982266648</v>
      </c>
      <c r="CL187" s="515">
        <f t="shared" si="1120"/>
        <v>26.285726204982524</v>
      </c>
      <c r="CM187" s="515">
        <f t="shared" si="1121"/>
        <v>25.647762441796417</v>
      </c>
      <c r="CN187" s="515">
        <f t="shared" si="1122"/>
        <v>28.142564029762063</v>
      </c>
      <c r="CO187" s="515">
        <f t="shared" si="1123"/>
        <v>30.632255573522482</v>
      </c>
      <c r="CP187" s="515">
        <f t="shared" si="1124"/>
        <v>33.116847539862647</v>
      </c>
      <c r="CQ187" s="516">
        <f t="shared" si="1125"/>
        <v>35.596350374128662</v>
      </c>
      <c r="CR187" s="515">
        <f t="shared" si="1126"/>
        <v>0</v>
      </c>
      <c r="CS187" s="515">
        <f t="shared" si="1127"/>
        <v>0.574247375</v>
      </c>
      <c r="CT187" s="515">
        <f t="shared" si="1128"/>
        <v>1.7209930173175927</v>
      </c>
      <c r="CU187" s="515">
        <f t="shared" si="1129"/>
        <v>2.8642457719006189</v>
      </c>
      <c r="CV187" s="515">
        <f t="shared" si="1130"/>
        <v>4.0040162777820738</v>
      </c>
      <c r="CW187" s="515">
        <f t="shared" si="1131"/>
        <v>5.6194963637539441</v>
      </c>
      <c r="CX187" s="515">
        <f t="shared" si="1132"/>
        <v>7.8363873893705049</v>
      </c>
      <c r="CY187" s="515">
        <f t="shared" si="1133"/>
        <v>10.047742091716737</v>
      </c>
      <c r="CZ187" s="515">
        <f t="shared" si="1134"/>
        <v>12.253574296855808</v>
      </c>
      <c r="DA187" s="515">
        <f t="shared" si="1135"/>
        <v>14.453897796322549</v>
      </c>
      <c r="DB187" s="515">
        <f t="shared" si="1136"/>
        <v>15.594142214803878</v>
      </c>
      <c r="DC187" s="515">
        <f t="shared" si="1137"/>
        <v>18.980931507835781</v>
      </c>
      <c r="DD187" s="515">
        <f t="shared" si="1138"/>
        <v>22.35909390430567</v>
      </c>
      <c r="DE187" s="515">
        <f t="shared" si="1139"/>
        <v>25.72865137881481</v>
      </c>
      <c r="DF187" s="515">
        <f t="shared" si="1140"/>
        <v>29.089625849990327</v>
      </c>
      <c r="DG187" s="515">
        <f t="shared" si="1141"/>
        <v>27.782853063931057</v>
      </c>
      <c r="DH187" s="515">
        <f t="shared" si="1142"/>
        <v>30.332254834897721</v>
      </c>
      <c r="DI187" s="515">
        <f t="shared" si="1143"/>
        <v>32.873382979223933</v>
      </c>
      <c r="DJ187" s="515">
        <f t="shared" si="1144"/>
        <v>35.406264347482463</v>
      </c>
      <c r="DK187" s="516">
        <f t="shared" si="1145"/>
        <v>37.93092570310737</v>
      </c>
      <c r="DL187" s="515">
        <f t="shared" si="1146"/>
        <v>0</v>
      </c>
      <c r="DM187" s="515">
        <f t="shared" si="1147"/>
        <v>0.54796137499999986</v>
      </c>
      <c r="DN187" s="515">
        <f t="shared" si="1148"/>
        <v>1.6422970472762477</v>
      </c>
      <c r="DO187" s="515">
        <f t="shared" si="1149"/>
        <v>2.7334631608080007</v>
      </c>
      <c r="DP187" s="515">
        <f t="shared" si="1150"/>
        <v>3.8214688956877012</v>
      </c>
      <c r="DQ187" s="515">
        <f t="shared" si="1151"/>
        <v>5.3731990095164353</v>
      </c>
      <c r="DR187" s="515">
        <f t="shared" si="1152"/>
        <v>7.4956313480611607</v>
      </c>
      <c r="DS187" s="515">
        <f t="shared" si="1153"/>
        <v>9.6140341527717084</v>
      </c>
      <c r="DT187" s="515">
        <f t="shared" si="1154"/>
        <v>11.728415073900393</v>
      </c>
      <c r="DU187" s="515">
        <f t="shared" si="1155"/>
        <v>13.83878174717519</v>
      </c>
      <c r="DV187" s="515">
        <f t="shared" si="1156"/>
        <v>14.955365054441639</v>
      </c>
      <c r="DW187" s="515">
        <f t="shared" si="1157"/>
        <v>18.207237617159819</v>
      </c>
      <c r="DX187" s="515">
        <f t="shared" si="1158"/>
        <v>21.452936352671383</v>
      </c>
      <c r="DY187" s="515">
        <f t="shared" si="1159"/>
        <v>24.692472982266647</v>
      </c>
      <c r="DZ187" s="515">
        <f t="shared" si="1160"/>
        <v>27.925859204982522</v>
      </c>
      <c r="EA187" s="515">
        <f t="shared" si="1161"/>
        <v>26.922735843346274</v>
      </c>
      <c r="EB187" s="515">
        <f t="shared" si="1162"/>
        <v>29.417537431311921</v>
      </c>
      <c r="EC187" s="515">
        <f t="shared" si="1163"/>
        <v>31.907228975072343</v>
      </c>
      <c r="ED187" s="515">
        <f t="shared" si="1164"/>
        <v>34.391820941412504</v>
      </c>
      <c r="EE187" s="516">
        <f t="shared" si="1165"/>
        <v>36.871323775678519</v>
      </c>
      <c r="EF187" s="276">
        <f t="shared" si="1166"/>
        <v>0</v>
      </c>
      <c r="EG187" s="276">
        <f t="shared" si="1167"/>
        <v>1.7491076824071848E-3</v>
      </c>
      <c r="EH187" s="276">
        <f t="shared" si="1168"/>
        <v>5.2419954169739521E-3</v>
      </c>
      <c r="EI187" s="276">
        <f t="shared" si="1169"/>
        <v>8.7242441185450253E-3</v>
      </c>
      <c r="EJ187" s="276">
        <f t="shared" si="1170"/>
        <v>1.219588619269186E-2</v>
      </c>
      <c r="EK187" s="276">
        <f t="shared" si="1171"/>
        <v>1.4033774383439956E-2</v>
      </c>
      <c r="EL187" s="276">
        <f t="shared" si="1172"/>
        <v>1.9570097653768149E-2</v>
      </c>
      <c r="EM187" s="276">
        <f t="shared" si="1173"/>
        <v>2.5092594860929771E-2</v>
      </c>
      <c r="EN187" s="276">
        <f t="shared" si="1174"/>
        <v>3.0601300533259487E-2</v>
      </c>
      <c r="EO187" s="276">
        <f t="shared" si="1175"/>
        <v>3.6096249112863084E-2</v>
      </c>
      <c r="EP187" s="276">
        <f t="shared" si="1176"/>
        <v>3.9721706968096376E-2</v>
      </c>
      <c r="EQ187" s="276">
        <f t="shared" si="1177"/>
        <v>4.8348603530113617E-2</v>
      </c>
      <c r="ER187" s="276">
        <f t="shared" si="1178"/>
        <v>5.6953525490863278E-2</v>
      </c>
      <c r="ES187" s="276">
        <f t="shared" si="1179"/>
        <v>6.5536528824483589E-2</v>
      </c>
      <c r="ET187" s="276">
        <f t="shared" si="1180"/>
        <v>7.4097669362534369E-2</v>
      </c>
      <c r="EU187" s="276">
        <f t="shared" si="1181"/>
        <v>9.01642714284175E-2</v>
      </c>
      <c r="EV187" s="276">
        <f t="shared" si="1182"/>
        <v>9.8437898068870322E-2</v>
      </c>
      <c r="EW187" s="276">
        <f t="shared" si="1183"/>
        <v>0.10668467413654754</v>
      </c>
      <c r="EX187" s="276">
        <f t="shared" si="1184"/>
        <v>0.11490468677017195</v>
      </c>
      <c r="EY187" s="277">
        <f t="shared" si="1185"/>
        <v>0.12309802282567323</v>
      </c>
      <c r="EZ187" s="276">
        <f t="shared" si="1186"/>
        <v>0</v>
      </c>
      <c r="FA187" s="276">
        <f t="shared" si="1187"/>
        <v>1.5870777237519489E-3</v>
      </c>
      <c r="FB187" s="276">
        <f t="shared" si="1188"/>
        <v>4.7566364682469359E-3</v>
      </c>
      <c r="FC187" s="276">
        <f t="shared" si="1189"/>
        <v>7.9170151202992544E-3</v>
      </c>
      <c r="FD187" s="276">
        <f t="shared" si="1190"/>
        <v>1.1068240268498692E-2</v>
      </c>
      <c r="FE187" s="276">
        <f t="shared" si="1191"/>
        <v>1.0201261455274665E-2</v>
      </c>
      <c r="FF187" s="276">
        <f t="shared" si="1192"/>
        <v>1.4230795289453891E-2</v>
      </c>
      <c r="FG187" s="276">
        <f t="shared" si="1193"/>
        <v>1.8252678871313682E-2</v>
      </c>
      <c r="FH187" s="276">
        <f t="shared" si="1194"/>
        <v>2.2266926725204236E-2</v>
      </c>
      <c r="FI187" s="276">
        <f t="shared" si="1195"/>
        <v>2.6273553347900623E-2</v>
      </c>
      <c r="FJ187" s="276">
        <f t="shared" si="1196"/>
        <v>2.8393437281819058E-2</v>
      </c>
      <c r="FK187" s="276">
        <f t="shared" si="1197"/>
        <v>3.4567264488436458E-2</v>
      </c>
      <c r="FL187" s="276">
        <f t="shared" si="1198"/>
        <v>4.0729370404738188E-2</v>
      </c>
      <c r="FM187" s="276">
        <f t="shared" si="1199"/>
        <v>4.6879777284124305E-2</v>
      </c>
      <c r="FN187" s="276">
        <f t="shared" si="1200"/>
        <v>5.3018507337745768E-2</v>
      </c>
      <c r="FO187" s="276">
        <f t="shared" si="1201"/>
        <v>5.5145215134071023E-2</v>
      </c>
      <c r="FP187" s="276">
        <f t="shared" si="1202"/>
        <v>6.0255259339299462E-2</v>
      </c>
      <c r="FQ187" s="276">
        <f t="shared" si="1203"/>
        <v>6.5354836759551754E-2</v>
      </c>
      <c r="FR187" s="276">
        <f t="shared" si="1204"/>
        <v>7.0443968833700701E-2</v>
      </c>
      <c r="FS187" s="277">
        <f t="shared" si="1205"/>
        <v>7.552267695670635E-2</v>
      </c>
      <c r="FT187" s="74">
        <f>SUM($EF187:EF187)</f>
        <v>0</v>
      </c>
      <c r="FU187" s="276">
        <f>SUM($EF187:EG187)</f>
        <v>1.7491076824071848E-3</v>
      </c>
      <c r="FV187" s="276">
        <f>SUM($EF187:EH187)</f>
        <v>6.9911030993811372E-3</v>
      </c>
      <c r="FW187" s="276">
        <f>SUM($EF187:EI187)</f>
        <v>1.5715347217926161E-2</v>
      </c>
      <c r="FX187" s="276">
        <f>SUM($EF187:EJ187)</f>
        <v>2.7911233410618019E-2</v>
      </c>
      <c r="FY187" s="276">
        <f>SUM($EF187:EK187)</f>
        <v>4.1945007794057979E-2</v>
      </c>
      <c r="FZ187" s="276">
        <f>SUM($EF187:EL187)</f>
        <v>6.1515105447826124E-2</v>
      </c>
      <c r="GA187" s="276">
        <f>SUM($EF187:EM187)</f>
        <v>8.6607700308755892E-2</v>
      </c>
      <c r="GB187" s="276">
        <f>SUM($EF187:EN187)</f>
        <v>0.11720900084201538</v>
      </c>
      <c r="GC187" s="276">
        <f>SUM($EF187:EO187)</f>
        <v>0.15330524995487846</v>
      </c>
      <c r="GD187" s="276">
        <f>SUM($EF187:EP187)</f>
        <v>0.19302695692297483</v>
      </c>
      <c r="GE187" s="276">
        <f>SUM($EF187:EQ187)</f>
        <v>0.24137556045308844</v>
      </c>
      <c r="GF187" s="276">
        <f>SUM($EF187:ER187)</f>
        <v>0.29832908594395174</v>
      </c>
      <c r="GG187" s="276">
        <f>SUM($EF187:ES187)</f>
        <v>0.36386561476843532</v>
      </c>
      <c r="GH187" s="276">
        <f>SUM($EF187:ET187)</f>
        <v>0.43796328413096969</v>
      </c>
      <c r="GI187" s="276">
        <f>SUM($EF187:EU187)</f>
        <v>0.52812755555938717</v>
      </c>
      <c r="GJ187" s="276">
        <f>SUM($EF187:EV187)</f>
        <v>0.62656545362825744</v>
      </c>
      <c r="GK187" s="276">
        <f>SUM($EF187:EW187)</f>
        <v>0.73325012776480503</v>
      </c>
      <c r="GL187" s="276">
        <f>SUM($EF187:EX187)</f>
        <v>0.84815481453497699</v>
      </c>
      <c r="GM187" s="276">
        <f>SUM($EF187:EY187)</f>
        <v>0.97125283736065016</v>
      </c>
      <c r="GN187" s="74">
        <f>SUM($EZ187:EZ187)</f>
        <v>0</v>
      </c>
      <c r="GO187" s="276">
        <f>SUM($EZ187:FA187)</f>
        <v>1.5870777237519489E-3</v>
      </c>
      <c r="GP187" s="276">
        <f>SUM($EZ187:FB187)</f>
        <v>6.343714191998885E-3</v>
      </c>
      <c r="GQ187" s="276">
        <f>SUM($EZ187:FC187)</f>
        <v>1.4260729312298139E-2</v>
      </c>
      <c r="GR187" s="276">
        <f>SUM($EZ187:FD187)</f>
        <v>2.5328969580796831E-2</v>
      </c>
      <c r="GS187" s="276">
        <f>SUM($EZ187:FE187)</f>
        <v>3.5530231036071495E-2</v>
      </c>
      <c r="GT187" s="276">
        <f>SUM($EZ187:FF187)</f>
        <v>4.9761026325525384E-2</v>
      </c>
      <c r="GU187" s="276">
        <f>SUM($EZ187:FG187)</f>
        <v>6.8013705196839067E-2</v>
      </c>
      <c r="GV187" s="276">
        <f>SUM($EZ187:FH187)</f>
        <v>9.0280631922043303E-2</v>
      </c>
      <c r="GW187" s="276">
        <f>SUM($EZ187:FI187)</f>
        <v>0.11655418526994393</v>
      </c>
      <c r="GX187" s="276">
        <f>SUM($EZ187:FJ187)</f>
        <v>0.14494762255176299</v>
      </c>
      <c r="GY187" s="276">
        <f>SUM($EZ187:FK187)</f>
        <v>0.17951488704019947</v>
      </c>
      <c r="GZ187" s="276">
        <f>SUM($EZ187:FL187)</f>
        <v>0.22024425744493764</v>
      </c>
      <c r="HA187" s="276">
        <f>SUM($EZ187:FM187)</f>
        <v>0.26712403472906193</v>
      </c>
      <c r="HB187" s="276">
        <f>SUM($EZ187:FN187)</f>
        <v>0.3201425420668077</v>
      </c>
      <c r="HC187" s="276">
        <f>SUM($EZ187:FO187)</f>
        <v>0.3752877572008787</v>
      </c>
      <c r="HD187" s="276">
        <f>SUM($EZ187:FP187)</f>
        <v>0.43554301654017819</v>
      </c>
      <c r="HE187" s="276">
        <f>SUM($EZ187:FQ187)</f>
        <v>0.50089785329972991</v>
      </c>
      <c r="HF187" s="276">
        <f>SUM($EZ187:FR187)</f>
        <v>0.57134182213343065</v>
      </c>
      <c r="HG187" s="277">
        <f>SUM($EZ187:FS187)</f>
        <v>0.64686449909013699</v>
      </c>
      <c r="HH187" s="74">
        <f t="shared" si="1451"/>
        <v>0</v>
      </c>
      <c r="HI187" s="276">
        <f t="shared" si="1206"/>
        <v>1.1467456423175928</v>
      </c>
      <c r="HJ187" s="276">
        <f t="shared" si="1207"/>
        <v>2.2899983969006188</v>
      </c>
      <c r="HK187" s="276">
        <f t="shared" si="1208"/>
        <v>3.4297689027820741</v>
      </c>
      <c r="HL187" s="276">
        <f t="shared" si="1209"/>
        <v>4.5660677665893825</v>
      </c>
      <c r="HM187" s="276">
        <f t="shared" si="1210"/>
        <v>6.7209249893705048</v>
      </c>
      <c r="HN187" s="276">
        <f t="shared" si="1211"/>
        <v>8.9322796917167366</v>
      </c>
      <c r="HO187" s="276">
        <f t="shared" si="1212"/>
        <v>11.138111896855808</v>
      </c>
      <c r="HP187" s="276">
        <f t="shared" si="1213"/>
        <v>13.338435396322549</v>
      </c>
      <c r="HQ187" s="276">
        <f t="shared" si="1214"/>
        <v>15.533263947209687</v>
      </c>
      <c r="HR187" s="276">
        <f t="shared" si="1215"/>
        <v>17.267676007835782</v>
      </c>
      <c r="HS187" s="276">
        <f t="shared" si="1216"/>
        <v>20.645838404305671</v>
      </c>
      <c r="HT187" s="276">
        <f t="shared" si="1217"/>
        <v>24.015395878814811</v>
      </c>
      <c r="HU187" s="276">
        <f t="shared" si="1218"/>
        <v>27.376370349990328</v>
      </c>
      <c r="HV187" s="276">
        <f t="shared" si="1219"/>
        <v>30.728783680627796</v>
      </c>
      <c r="HW187" s="276">
        <f t="shared" si="1220"/>
        <v>29.012471813700181</v>
      </c>
      <c r="HX187" s="276">
        <f t="shared" si="1221"/>
        <v>31.553599958026393</v>
      </c>
      <c r="HY187" s="276">
        <f t="shared" si="1222"/>
        <v>34.086481326284925</v>
      </c>
      <c r="HZ187" s="276">
        <f t="shared" si="1223"/>
        <v>36.611142681909833</v>
      </c>
      <c r="IA187" s="277">
        <f t="shared" si="1224"/>
        <v>39.127610701479242</v>
      </c>
      <c r="IB187" s="276">
        <f t="shared" si="1225"/>
        <v>0</v>
      </c>
      <c r="IC187" s="276">
        <f t="shared" si="1226"/>
        <v>1.0943356722762478</v>
      </c>
      <c r="ID187" s="276">
        <f t="shared" si="1227"/>
        <v>2.1855017858080008</v>
      </c>
      <c r="IE187" s="276">
        <f t="shared" si="1228"/>
        <v>3.2735075206877013</v>
      </c>
      <c r="IF187" s="276">
        <f t="shared" si="1229"/>
        <v>4.3583620304192028</v>
      </c>
      <c r="IG187" s="276">
        <f t="shared" si="1230"/>
        <v>6.4293145480611607</v>
      </c>
      <c r="IH187" s="276">
        <f t="shared" si="1231"/>
        <v>8.5477173527717074</v>
      </c>
      <c r="II187" s="276">
        <f t="shared" si="1232"/>
        <v>10.662098273900394</v>
      </c>
      <c r="IJ187" s="276">
        <f t="shared" si="1233"/>
        <v>12.772464947175191</v>
      </c>
      <c r="IK187" s="276">
        <f t="shared" si="1234"/>
        <v>14.878824993827291</v>
      </c>
      <c r="IL187" s="276">
        <f t="shared" si="1235"/>
        <v>16.567104617159821</v>
      </c>
      <c r="IM187" s="276">
        <f t="shared" si="1236"/>
        <v>19.812803352671384</v>
      </c>
      <c r="IN187" s="276">
        <f t="shared" si="1237"/>
        <v>23.052339982266648</v>
      </c>
      <c r="IO187" s="276">
        <f t="shared" si="1238"/>
        <v>26.285726204982524</v>
      </c>
      <c r="IP187" s="276">
        <f t="shared" si="1239"/>
        <v>29.512973697644778</v>
      </c>
      <c r="IQ187" s="276">
        <f t="shared" si="1240"/>
        <v>28.142564029762063</v>
      </c>
      <c r="IR187" s="276">
        <f t="shared" si="1241"/>
        <v>30.632255573522482</v>
      </c>
      <c r="IS187" s="276">
        <f t="shared" si="1242"/>
        <v>33.116847539862647</v>
      </c>
      <c r="IT187" s="276">
        <f t="shared" si="1243"/>
        <v>35.596350374128662</v>
      </c>
      <c r="IU187" s="277">
        <f t="shared" si="1244"/>
        <v>38.070774500271668</v>
      </c>
      <c r="IV187" s="74">
        <f t="shared" si="1068"/>
        <v>2.589130440710214</v>
      </c>
      <c r="IW187" s="275">
        <f t="shared" si="1069"/>
        <v>14.386400023451415</v>
      </c>
      <c r="IX187" s="275">
        <f t="shared" si="1070"/>
        <v>35.829777701728865</v>
      </c>
      <c r="IY187" s="275">
        <f t="shared" si="1071"/>
        <v>61.156955088935582</v>
      </c>
      <c r="IZ187" s="275">
        <f t="shared" si="1072"/>
        <v>17.601769388630164</v>
      </c>
      <c r="JA187" s="275">
        <f t="shared" si="1073"/>
        <v>28.490565813706517</v>
      </c>
      <c r="JB187" s="74">
        <f t="shared" si="1074"/>
        <v>2.5896633207440987</v>
      </c>
      <c r="JC187" s="275">
        <f t="shared" si="1075"/>
        <v>14.406059804690035</v>
      </c>
      <c r="JD187" s="275">
        <f t="shared" si="1076"/>
        <v>35.925526995809477</v>
      </c>
      <c r="JE187" s="275">
        <f t="shared" si="1077"/>
        <v>61.488200311135166</v>
      </c>
      <c r="JF187" s="275">
        <f t="shared" si="1078"/>
        <v>17.640416707081204</v>
      </c>
      <c r="JG187" s="275">
        <f t="shared" si="1079"/>
        <v>28.602362608094694</v>
      </c>
      <c r="JH187" s="524">
        <f t="shared" si="1443"/>
        <v>170.90806359370481</v>
      </c>
      <c r="JI187" s="525">
        <f t="shared" si="1444"/>
        <v>334.96709974573253</v>
      </c>
      <c r="JJ187" s="524">
        <f t="shared" si="1445"/>
        <v>163.86905175068546</v>
      </c>
      <c r="JK187" s="525">
        <f t="shared" si="1446"/>
        <v>323.21633773899538</v>
      </c>
      <c r="JL187" s="524">
        <f t="shared" si="1447"/>
        <v>334.77711534439027</v>
      </c>
      <c r="JM187" s="525">
        <f t="shared" si="1448"/>
        <v>658.18343748472785</v>
      </c>
      <c r="JN187" s="7">
        <f t="shared" si="1245"/>
        <v>0.75810582619777733</v>
      </c>
      <c r="JO187" s="7">
        <f t="shared" si="1246"/>
        <v>1.618117336450787</v>
      </c>
    </row>
    <row r="188" spans="1:275" s="3" customFormat="1" ht="13.5" customHeight="1" x14ac:dyDescent="0.2">
      <c r="A188" s="3" t="str">
        <f>'2021 estimates'!B188</f>
        <v>Sudan</v>
      </c>
      <c r="B188" s="3" t="str">
        <f>VLOOKUP(A188,'2021 estimates'!$B$4:$C$218,2)</f>
        <v>MENA</v>
      </c>
      <c r="C188" s="371" t="str">
        <f>VLOOKUP(A188,'2021 estimates'!$B$4:$F$218,4,FALSE)</f>
        <v>Sub-Saharan Africa</v>
      </c>
      <c r="D188" s="695">
        <f>'2021 estimates'!Q188</f>
        <v>40.968681384121801</v>
      </c>
      <c r="E188" s="4">
        <f>'2021 estimates'!R188</f>
        <v>25.244957874304554</v>
      </c>
      <c r="F188" s="47">
        <f>1000*'2021 estimates'!G188/5</f>
        <v>653350.80000000005</v>
      </c>
      <c r="G188" s="47">
        <f t="shared" si="1086"/>
        <v>653350.80000000005</v>
      </c>
      <c r="H188" s="47">
        <f>1000*'2021 estimates'!H188/5</f>
        <v>595582.6</v>
      </c>
      <c r="I188" s="47">
        <f>1000*'2021 estimates'!I188/5</f>
        <v>547773.6</v>
      </c>
      <c r="J188" s="47">
        <f>1000*'2021 estimates'!J188/5</f>
        <v>496035.6</v>
      </c>
      <c r="K188" s="47">
        <f>1000*'2021 estimates'!K188/5</f>
        <v>634608.6</v>
      </c>
      <c r="L188" s="73">
        <f t="shared" si="1087"/>
        <v>634608.6</v>
      </c>
      <c r="M188" s="47">
        <f>1000*'2021 estimates'!L188/5</f>
        <v>579546.4</v>
      </c>
      <c r="N188" s="47">
        <f>1000*'2021 estimates'!M188/5</f>
        <v>533573.6</v>
      </c>
      <c r="O188" s="47">
        <f>1000*'2021 estimates'!N188/5</f>
        <v>484396</v>
      </c>
      <c r="P188" s="22">
        <v>0</v>
      </c>
      <c r="Q188" s="124">
        <f>IF('2021 estimates'!AD188&lt;&gt;"",'2021 estimates'!AD188*5/4,IF('2021 estimates'!AL188&lt;&gt;"",'2021 estimates'!AL188*15/14,'2021 estimates'!AN188*15/14))/100000</f>
        <v>9.5000000000000005E-5</v>
      </c>
      <c r="R188" s="124">
        <f>IF('2021 estimates'!AE188&lt;&gt;"",'2021 estimates'!AE188,IF('2021 estimates'!AL188&lt;&gt;"",'2021 estimates'!AL188*15/14,'2021 estimates'!AN188*15/14))/100000</f>
        <v>8.8800000000000004E-5</v>
      </c>
      <c r="S188" s="124">
        <f>IF('2021 estimates'!AF188&lt;&gt;"",'2021 estimates'!AF188,IF('2021 estimates'!AL188&lt;&gt;"",'2021 estimates'!AL188*15/14,'2021 estimates'!AN188*15/14))/100000</f>
        <v>1.4199999999999998E-4</v>
      </c>
      <c r="T188" s="124">
        <f>IF('2021 estimates'!AG188&lt;&gt;"",'2021 estimates'!AG188,'2021 estimates'!$AP188)/100000</f>
        <v>9.2600000000000001E-5</v>
      </c>
      <c r="U188" s="22">
        <v>0</v>
      </c>
      <c r="V188" s="124">
        <f>IF('2021 estimates'!AH188&lt;&gt;"",'2021 estimates'!AH188*5/4,IF('2021 estimates'!AM188&lt;&gt;"",'2021 estimates'!AM188*15/14,'2021 estimates'!AN188*15/14))/100000</f>
        <v>9.5000000000000005E-5</v>
      </c>
      <c r="W188" s="124">
        <f>IF('2021 estimates'!AI188&lt;&gt;"",'2021 estimates'!AI188,IF('2021 estimates'!AM188&lt;&gt;"",'2021 estimates'!AM188*15/14,'2021 estimates'!AN188*15/14))/100000</f>
        <v>8.8800000000000004E-5</v>
      </c>
      <c r="X188" s="124">
        <f>IF('2021 estimates'!AJ188&lt;&gt;"",'2021 estimates'!AJ188,IF('2021 estimates'!AM188&lt;&gt;"",'2021 estimates'!AM188*15/14,'2021 estimates'!AN188*15/14))/100000</f>
        <v>1.4199999999999998E-4</v>
      </c>
      <c r="Y188" s="124">
        <f>IF('2021 estimates'!AK188&lt;&gt;"",'2021 estimates'!AK188,'2021 estimates'!$AQ188)/100000</f>
        <v>9.2600000000000001E-5</v>
      </c>
      <c r="Z188" s="81">
        <f>VLOOKUP($A188,'Mortality-WHO Global Health Obs'!$B$3:$Q$218,7,FALSE)</f>
        <v>5.1360000000000003E-2</v>
      </c>
      <c r="AA188" s="82">
        <f>VLOOKUP($A188,'Mortality-WHO Global Health Obs'!$B$3:$Q$218,9,FALSE)</f>
        <v>5.45E-3</v>
      </c>
      <c r="AB188" s="82">
        <f>VLOOKUP($A188,'Mortality-WHO Global Health Obs'!$B$3:$Q$218,11,FALSE)</f>
        <v>1.3500000000000001E-3</v>
      </c>
      <c r="AC188" s="82">
        <f>VLOOKUP($A188,'Mortality-WHO Global Health Obs'!$B$3:$Q$218,13,FALSE)</f>
        <v>6.4999999999999997E-4</v>
      </c>
      <c r="AD188" s="82">
        <f>VLOOKUP($A188,'Mortality-WHO Global Health Obs'!$B$3:$Q$218,15,FALSE)</f>
        <v>2.2699999999999999E-3</v>
      </c>
      <c r="AE188" s="81">
        <f>VLOOKUP($A188,'Mortality-WHO Global Health Obs'!$B$3:$Q$218,8,FALSE)</f>
        <v>4.2090000000000002E-2</v>
      </c>
      <c r="AF188" s="82">
        <f>VLOOKUP($A188,'Mortality-WHO Global Health Obs'!$B$3:$Q$218,10,FALSE)</f>
        <v>5.4299999999999999E-3</v>
      </c>
      <c r="AG188" s="82">
        <f>VLOOKUP($A188,'Mortality-WHO Global Health Obs'!$B$3:$Q$218,12,FALSE)</f>
        <v>1.2899999999999999E-3</v>
      </c>
      <c r="AH188" s="82">
        <f>VLOOKUP($A188,'Mortality-WHO Global Health Obs'!$B$3:$Q$218,14,FALSE)</f>
        <v>5.8E-4</v>
      </c>
      <c r="AI188" s="82">
        <f>VLOOKUP($A188,'Mortality-WHO Global Health Obs'!$B$3:$Q$218,16,FALSE)</f>
        <v>1.73E-3</v>
      </c>
      <c r="AJ188" s="81">
        <f t="shared" si="1450"/>
        <v>1.296581036424282</v>
      </c>
      <c r="AK188" s="82">
        <f t="shared" si="1450"/>
        <v>0.13758502041495982</v>
      </c>
      <c r="AL188" s="82">
        <f t="shared" si="1450"/>
        <v>3.4080693130311146E-2</v>
      </c>
      <c r="AM188" s="82">
        <f t="shared" si="1450"/>
        <v>1.6409222618297959E-2</v>
      </c>
      <c r="AN188" s="82">
        <f t="shared" si="1450"/>
        <v>5.7306054374671331E-2</v>
      </c>
      <c r="AO188" s="81">
        <f t="shared" si="1449"/>
        <v>1.0625602769294786</v>
      </c>
      <c r="AP188" s="82">
        <f t="shared" si="1449"/>
        <v>0.13708012125747374</v>
      </c>
      <c r="AQ188" s="82">
        <f t="shared" si="1449"/>
        <v>3.256599565785287E-2</v>
      </c>
      <c r="AR188" s="82">
        <f t="shared" si="1449"/>
        <v>1.4642075567096641E-2</v>
      </c>
      <c r="AS188" s="82">
        <f t="shared" si="1449"/>
        <v>4.3673777122546879E-2</v>
      </c>
      <c r="AT188" s="272">
        <f t="shared" si="1065"/>
        <v>0</v>
      </c>
      <c r="AU188" s="266">
        <f t="shared" si="1057"/>
        <v>62.068326000000006</v>
      </c>
      <c r="AV188" s="266">
        <f t="shared" si="1058"/>
        <v>52.887734880000004</v>
      </c>
      <c r="AW188" s="266">
        <f t="shared" si="1059"/>
        <v>77.783851199999987</v>
      </c>
      <c r="AX188" s="266">
        <f t="shared" si="1060"/>
        <v>45.932896559999996</v>
      </c>
      <c r="AY188" s="272">
        <f t="shared" si="1066"/>
        <v>0</v>
      </c>
      <c r="AZ188" s="266">
        <f t="shared" si="1061"/>
        <v>60.287817000000004</v>
      </c>
      <c r="BA188" s="266">
        <f t="shared" si="1062"/>
        <v>51.463720320000007</v>
      </c>
      <c r="BB188" s="266">
        <f t="shared" si="1063"/>
        <v>75.767451199999982</v>
      </c>
      <c r="BC188" s="266">
        <f t="shared" si="1064"/>
        <v>44.8550696</v>
      </c>
      <c r="BD188" s="74">
        <f t="shared" si="1067"/>
        <v>0</v>
      </c>
      <c r="BE188" s="515">
        <f t="shared" si="1088"/>
        <v>0</v>
      </c>
      <c r="BF188" s="515">
        <f t="shared" si="1089"/>
        <v>58.079202599671575</v>
      </c>
      <c r="BG188" s="515">
        <f t="shared" si="1090"/>
        <v>108.69291930359768</v>
      </c>
      <c r="BH188" s="515">
        <f t="shared" si="1091"/>
        <v>152.80076176560448</v>
      </c>
      <c r="BI188" s="515">
        <f t="shared" si="1092"/>
        <v>174.32995706418279</v>
      </c>
      <c r="BJ188" s="515">
        <f t="shared" si="1093"/>
        <v>220.49046622357992</v>
      </c>
      <c r="BK188" s="515">
        <f t="shared" si="1094"/>
        <v>265.10429884154991</v>
      </c>
      <c r="BL188" s="515">
        <f t="shared" si="1095"/>
        <v>308.22327861690729</v>
      </c>
      <c r="BM188" s="515">
        <f t="shared" si="1096"/>
        <v>349.89749281832957</v>
      </c>
      <c r="BN188" s="515">
        <f t="shared" si="1097"/>
        <v>358.85493692401405</v>
      </c>
      <c r="BO188" s="515">
        <f t="shared" si="1098"/>
        <v>430.16532878322681</v>
      </c>
      <c r="BP188" s="515">
        <f t="shared" si="1099"/>
        <v>500.3151208595857</v>
      </c>
      <c r="BQ188" s="515">
        <f t="shared" si="1100"/>
        <v>569.32320229141726</v>
      </c>
      <c r="BR188" s="515">
        <f t="shared" si="1101"/>
        <v>637.20815479018847</v>
      </c>
      <c r="BS188" s="515">
        <f t="shared" si="1102"/>
        <v>637.49555979584534</v>
      </c>
      <c r="BT188" s="515">
        <f t="shared" si="1103"/>
        <v>646.64403568364344</v>
      </c>
      <c r="BU188" s="515">
        <f t="shared" si="1104"/>
        <v>655.28298735740441</v>
      </c>
      <c r="BV188" s="515">
        <f t="shared" si="1105"/>
        <v>663.44079275984507</v>
      </c>
      <c r="BW188" s="516">
        <f t="shared" si="1106"/>
        <v>671.14424932462953</v>
      </c>
      <c r="BX188" s="515">
        <v>0</v>
      </c>
      <c r="BY188" s="515">
        <f t="shared" si="1107"/>
        <v>0</v>
      </c>
      <c r="BZ188" s="515">
        <f t="shared" si="1108"/>
        <v>56.42639334115426</v>
      </c>
      <c r="CA188" s="515">
        <f t="shared" si="1109"/>
        <v>105.62458632365664</v>
      </c>
      <c r="CB188" s="515">
        <f t="shared" si="1110"/>
        <v>148.52050877096636</v>
      </c>
      <c r="CC188" s="515">
        <f t="shared" si="1111"/>
        <v>169.78988934773537</v>
      </c>
      <c r="CD188" s="515">
        <f t="shared" si="1112"/>
        <v>214.98881256454729</v>
      </c>
      <c r="CE188" s="515">
        <f t="shared" si="1113"/>
        <v>258.73949749611052</v>
      </c>
      <c r="CF188" s="515">
        <f t="shared" si="1114"/>
        <v>301.08834777290099</v>
      </c>
      <c r="CG188" s="515">
        <f t="shared" si="1115"/>
        <v>342.08028018656194</v>
      </c>
      <c r="CH188" s="515">
        <f t="shared" si="1116"/>
        <v>351.4755720747915</v>
      </c>
      <c r="CI188" s="515">
        <f t="shared" si="1117"/>
        <v>421.58352949467462</v>
      </c>
      <c r="CJ188" s="515">
        <f t="shared" si="1118"/>
        <v>490.67243959419318</v>
      </c>
      <c r="CK188" s="515">
        <f t="shared" si="1119"/>
        <v>558.75711463545497</v>
      </c>
      <c r="CL188" s="515">
        <f t="shared" si="1120"/>
        <v>625.85215157838843</v>
      </c>
      <c r="CM188" s="515">
        <f t="shared" si="1121"/>
        <v>628.19531837426496</v>
      </c>
      <c r="CN188" s="515">
        <f t="shared" si="1122"/>
        <v>645.24679372126172</v>
      </c>
      <c r="CO188" s="515">
        <f t="shared" si="1123"/>
        <v>661.56959453792194</v>
      </c>
      <c r="CP188" s="515">
        <f t="shared" si="1124"/>
        <v>677.19485986414429</v>
      </c>
      <c r="CQ188" s="516">
        <f t="shared" si="1125"/>
        <v>692.15239804997145</v>
      </c>
      <c r="CR188" s="515">
        <f t="shared" si="1126"/>
        <v>0</v>
      </c>
      <c r="CS188" s="515">
        <f t="shared" si="1127"/>
        <v>31.034163000000003</v>
      </c>
      <c r="CT188" s="515">
        <f t="shared" si="1128"/>
        <v>89.113365599671582</v>
      </c>
      <c r="CU188" s="515">
        <f t="shared" si="1129"/>
        <v>139.72708230359768</v>
      </c>
      <c r="CV188" s="515">
        <f t="shared" si="1130"/>
        <v>183.83492476560448</v>
      </c>
      <c r="CW188" s="515">
        <f t="shared" si="1131"/>
        <v>200.77382450418278</v>
      </c>
      <c r="CX188" s="515">
        <f t="shared" si="1132"/>
        <v>246.93433366357991</v>
      </c>
      <c r="CY188" s="515">
        <f t="shared" si="1133"/>
        <v>291.54816628154992</v>
      </c>
      <c r="CZ188" s="515">
        <f t="shared" si="1134"/>
        <v>334.66714605690731</v>
      </c>
      <c r="DA188" s="515">
        <f t="shared" si="1135"/>
        <v>376.34136025832959</v>
      </c>
      <c r="DB188" s="515">
        <f t="shared" si="1136"/>
        <v>397.74686252401403</v>
      </c>
      <c r="DC188" s="515">
        <f t="shared" si="1137"/>
        <v>469.05725438322679</v>
      </c>
      <c r="DD188" s="515">
        <f t="shared" si="1138"/>
        <v>539.20704645958574</v>
      </c>
      <c r="DE188" s="515">
        <f t="shared" si="1139"/>
        <v>608.2151278914173</v>
      </c>
      <c r="DF188" s="515">
        <f t="shared" si="1140"/>
        <v>676.10008039018851</v>
      </c>
      <c r="DG188" s="515">
        <f t="shared" si="1141"/>
        <v>660.46200807584535</v>
      </c>
      <c r="DH188" s="515">
        <f t="shared" si="1142"/>
        <v>669.61048396364345</v>
      </c>
      <c r="DI188" s="515">
        <f t="shared" si="1143"/>
        <v>678.24943563740442</v>
      </c>
      <c r="DJ188" s="515">
        <f t="shared" si="1144"/>
        <v>686.40724103984508</v>
      </c>
      <c r="DK188" s="516">
        <f t="shared" si="1145"/>
        <v>694.11069760462954</v>
      </c>
      <c r="DL188" s="515">
        <f t="shared" si="1146"/>
        <v>0</v>
      </c>
      <c r="DM188" s="515">
        <f t="shared" si="1147"/>
        <v>30.143908500000002</v>
      </c>
      <c r="DN188" s="515">
        <f t="shared" si="1148"/>
        <v>86.570301841154262</v>
      </c>
      <c r="DO188" s="515">
        <f t="shared" si="1149"/>
        <v>135.76849482365665</v>
      </c>
      <c r="DP188" s="515">
        <f t="shared" si="1150"/>
        <v>178.66441727096637</v>
      </c>
      <c r="DQ188" s="515">
        <f t="shared" si="1151"/>
        <v>195.52174950773536</v>
      </c>
      <c r="DR188" s="515">
        <f t="shared" si="1152"/>
        <v>240.72067272454728</v>
      </c>
      <c r="DS188" s="515">
        <f t="shared" si="1153"/>
        <v>284.47135765611051</v>
      </c>
      <c r="DT188" s="515">
        <f t="shared" si="1154"/>
        <v>326.82020793290098</v>
      </c>
      <c r="DU188" s="515">
        <f t="shared" si="1155"/>
        <v>367.81214034656193</v>
      </c>
      <c r="DV188" s="515">
        <f t="shared" si="1156"/>
        <v>389.35929767479149</v>
      </c>
      <c r="DW188" s="515">
        <f t="shared" si="1157"/>
        <v>459.46725509467461</v>
      </c>
      <c r="DX188" s="515">
        <f t="shared" si="1158"/>
        <v>528.55616519419323</v>
      </c>
      <c r="DY188" s="515">
        <f t="shared" si="1159"/>
        <v>596.64084023545502</v>
      </c>
      <c r="DZ188" s="515">
        <f t="shared" si="1160"/>
        <v>663.73587717838836</v>
      </c>
      <c r="EA188" s="515">
        <f t="shared" si="1161"/>
        <v>650.62285317426495</v>
      </c>
      <c r="EB188" s="515">
        <f t="shared" si="1162"/>
        <v>667.67432852126171</v>
      </c>
      <c r="EC188" s="515">
        <f t="shared" si="1163"/>
        <v>683.99712933792193</v>
      </c>
      <c r="ED188" s="515">
        <f t="shared" si="1164"/>
        <v>699.62239466414428</v>
      </c>
      <c r="EE188" s="516">
        <f t="shared" si="1165"/>
        <v>714.57993284997144</v>
      </c>
      <c r="EF188" s="276">
        <f t="shared" si="1166"/>
        <v>0</v>
      </c>
      <c r="EG188" s="276">
        <f t="shared" si="1167"/>
        <v>3.9891234003284328</v>
      </c>
      <c r="EH188" s="276">
        <f t="shared" si="1168"/>
        <v>11.454609296073899</v>
      </c>
      <c r="EI188" s="276">
        <f t="shared" si="1169"/>
        <v>17.96048353799322</v>
      </c>
      <c r="EJ188" s="276">
        <f t="shared" si="1170"/>
        <v>23.630094363430704</v>
      </c>
      <c r="EK188" s="276">
        <f t="shared" si="1171"/>
        <v>6.7272257206028829</v>
      </c>
      <c r="EL188" s="276">
        <f t="shared" si="1172"/>
        <v>8.2739022620299849</v>
      </c>
      <c r="EM188" s="276">
        <f t="shared" si="1173"/>
        <v>9.7687551046425796</v>
      </c>
      <c r="EN188" s="276">
        <f t="shared" si="1174"/>
        <v>11.213520678577725</v>
      </c>
      <c r="EO188" s="276">
        <f t="shared" si="1175"/>
        <v>12.609877232297112</v>
      </c>
      <c r="EP188" s="276">
        <f t="shared" si="1176"/>
        <v>6.4734593407871808</v>
      </c>
      <c r="EQ188" s="276">
        <f t="shared" si="1177"/>
        <v>7.6340591236411415</v>
      </c>
      <c r="ER188" s="276">
        <f t="shared" si="1178"/>
        <v>8.7757697681683933</v>
      </c>
      <c r="ES188" s="276">
        <f t="shared" si="1179"/>
        <v>9.8988987012287311</v>
      </c>
      <c r="ET188" s="276">
        <f t="shared" si="1180"/>
        <v>11.003748346209985</v>
      </c>
      <c r="EU188" s="276">
        <f t="shared" si="1181"/>
        <v>36.784420672201875</v>
      </c>
      <c r="EV188" s="276">
        <f t="shared" si="1182"/>
        <v>37.293944886239046</v>
      </c>
      <c r="EW188" s="276">
        <f t="shared" si="1183"/>
        <v>37.775091157559402</v>
      </c>
      <c r="EX188" s="276">
        <f t="shared" si="1184"/>
        <v>38.2294399952156</v>
      </c>
      <c r="EY188" s="277">
        <f t="shared" si="1185"/>
        <v>38.658483881834627</v>
      </c>
      <c r="EZ188" s="276">
        <f t="shared" si="1186"/>
        <v>0</v>
      </c>
      <c r="FA188" s="276">
        <f t="shared" si="1187"/>
        <v>3.8614236588457453</v>
      </c>
      <c r="FB188" s="276">
        <f t="shared" si="1188"/>
        <v>11.089624017497613</v>
      </c>
      <c r="FC188" s="276">
        <f t="shared" si="1189"/>
        <v>17.391894552690268</v>
      </c>
      <c r="FD188" s="276">
        <f t="shared" si="1190"/>
        <v>22.886846536307591</v>
      </c>
      <c r="FE188" s="276">
        <f t="shared" si="1191"/>
        <v>6.2647971031880685</v>
      </c>
      <c r="FF188" s="276">
        <f t="shared" si="1192"/>
        <v>7.713035388436742</v>
      </c>
      <c r="FG188" s="276">
        <f t="shared" si="1193"/>
        <v>9.1148700432095477</v>
      </c>
      <c r="FH188" s="276">
        <f t="shared" si="1194"/>
        <v>10.47178790633907</v>
      </c>
      <c r="FI188" s="276">
        <f t="shared" si="1195"/>
        <v>11.785228176210552</v>
      </c>
      <c r="FJ188" s="276">
        <f t="shared" si="1196"/>
        <v>5.6594937801168594</v>
      </c>
      <c r="FK188" s="276">
        <f t="shared" si="1197"/>
        <v>6.6785411004814268</v>
      </c>
      <c r="FL188" s="276">
        <f t="shared" si="1198"/>
        <v>7.6827761587382462</v>
      </c>
      <c r="FM188" s="276">
        <f t="shared" si="1199"/>
        <v>8.6724142570664835</v>
      </c>
      <c r="FN188" s="276">
        <f t="shared" si="1200"/>
        <v>9.6476675681416513</v>
      </c>
      <c r="FO188" s="276">
        <f t="shared" si="1201"/>
        <v>27.803594253003244</v>
      </c>
      <c r="FP188" s="276">
        <f t="shared" si="1202"/>
        <v>28.532268783339795</v>
      </c>
      <c r="FQ188" s="276">
        <f t="shared" si="1203"/>
        <v>29.229804273777688</v>
      </c>
      <c r="FR188" s="276">
        <f t="shared" si="1204"/>
        <v>29.897531414172867</v>
      </c>
      <c r="FS188" s="277">
        <f t="shared" si="1205"/>
        <v>30.536724028932056</v>
      </c>
      <c r="FT188" s="74">
        <f>SUM($EF188:EF188)</f>
        <v>0</v>
      </c>
      <c r="FU188" s="276">
        <f>SUM($EF188:EG188)</f>
        <v>3.9891234003284328</v>
      </c>
      <c r="FV188" s="276">
        <f>SUM($EF188:EH188)</f>
        <v>15.443732696402332</v>
      </c>
      <c r="FW188" s="276">
        <f>SUM($EF188:EI188)</f>
        <v>33.404216234395548</v>
      </c>
      <c r="FX188" s="276">
        <f>SUM($EF188:EJ188)</f>
        <v>57.034310597826249</v>
      </c>
      <c r="FY188" s="276">
        <f>SUM($EF188:EK188)</f>
        <v>63.76153631842913</v>
      </c>
      <c r="FZ188" s="276">
        <f>SUM($EF188:EL188)</f>
        <v>72.035438580459115</v>
      </c>
      <c r="GA188" s="276">
        <f>SUM($EF188:EM188)</f>
        <v>81.804193685101694</v>
      </c>
      <c r="GB188" s="276">
        <f>SUM($EF188:EN188)</f>
        <v>93.017714363679417</v>
      </c>
      <c r="GC188" s="276">
        <f>SUM($EF188:EO188)</f>
        <v>105.62759159597653</v>
      </c>
      <c r="GD188" s="276">
        <f>SUM($EF188:EP188)</f>
        <v>112.10105093676371</v>
      </c>
      <c r="GE188" s="276">
        <f>SUM($EF188:EQ188)</f>
        <v>119.73511006040485</v>
      </c>
      <c r="GF188" s="276">
        <f>SUM($EF188:ER188)</f>
        <v>128.51087982857325</v>
      </c>
      <c r="GG188" s="276">
        <f>SUM($EF188:ES188)</f>
        <v>138.409778529802</v>
      </c>
      <c r="GH188" s="276">
        <f>SUM($EF188:ET188)</f>
        <v>149.41352687601199</v>
      </c>
      <c r="GI188" s="276">
        <f>SUM($EF188:EU188)</f>
        <v>186.19794754821385</v>
      </c>
      <c r="GJ188" s="276">
        <f>SUM($EF188:EV188)</f>
        <v>223.49189243445289</v>
      </c>
      <c r="GK188" s="276">
        <f>SUM($EF188:EW188)</f>
        <v>261.26698359201231</v>
      </c>
      <c r="GL188" s="276">
        <f>SUM($EF188:EX188)</f>
        <v>299.49642358722792</v>
      </c>
      <c r="GM188" s="276">
        <f>SUM($EF188:EY188)</f>
        <v>338.15490746906255</v>
      </c>
      <c r="GN188" s="74">
        <f>SUM($EZ188:EZ188)</f>
        <v>0</v>
      </c>
      <c r="GO188" s="276">
        <f>SUM($EZ188:FA188)</f>
        <v>3.8614236588457453</v>
      </c>
      <c r="GP188" s="276">
        <f>SUM($EZ188:FB188)</f>
        <v>14.951047676343357</v>
      </c>
      <c r="GQ188" s="276">
        <f>SUM($EZ188:FC188)</f>
        <v>32.342942229033625</v>
      </c>
      <c r="GR188" s="276">
        <f>SUM($EZ188:FD188)</f>
        <v>55.229788765341212</v>
      </c>
      <c r="GS188" s="276">
        <f>SUM($EZ188:FE188)</f>
        <v>61.494585868529278</v>
      </c>
      <c r="GT188" s="276">
        <f>SUM($EZ188:FF188)</f>
        <v>69.207621256966021</v>
      </c>
      <c r="GU188" s="276">
        <f>SUM($EZ188:FG188)</f>
        <v>78.322491300175571</v>
      </c>
      <c r="GV188" s="276">
        <f>SUM($EZ188:FH188)</f>
        <v>88.794279206514645</v>
      </c>
      <c r="GW188" s="276">
        <f>SUM($EZ188:FI188)</f>
        <v>100.5795073827252</v>
      </c>
      <c r="GX188" s="276">
        <f>SUM($EZ188:FJ188)</f>
        <v>106.23900116284206</v>
      </c>
      <c r="GY188" s="276">
        <f>SUM($EZ188:FK188)</f>
        <v>112.91754226332348</v>
      </c>
      <c r="GZ188" s="276">
        <f>SUM($EZ188:FL188)</f>
        <v>120.60031842206173</v>
      </c>
      <c r="HA188" s="276">
        <f>SUM($EZ188:FM188)</f>
        <v>129.27273267912821</v>
      </c>
      <c r="HB188" s="276">
        <f>SUM($EZ188:FN188)</f>
        <v>138.92040024726987</v>
      </c>
      <c r="HC188" s="276">
        <f>SUM($EZ188:FO188)</f>
        <v>166.72399450027311</v>
      </c>
      <c r="HD188" s="276">
        <f>SUM($EZ188:FP188)</f>
        <v>195.2562632836129</v>
      </c>
      <c r="HE188" s="276">
        <f>SUM($EZ188:FQ188)</f>
        <v>224.48606755739058</v>
      </c>
      <c r="HF188" s="276">
        <f>SUM($EZ188:FR188)</f>
        <v>254.38359897156346</v>
      </c>
      <c r="HG188" s="277">
        <f>SUM($EZ188:FS188)</f>
        <v>284.9203230004955</v>
      </c>
      <c r="HH188" s="74">
        <f t="shared" si="1451"/>
        <v>0</v>
      </c>
      <c r="HI188" s="276">
        <f t="shared" si="1206"/>
        <v>58.079202599671575</v>
      </c>
      <c r="HJ188" s="276">
        <f t="shared" si="1207"/>
        <v>108.69291930359768</v>
      </c>
      <c r="HK188" s="276">
        <f t="shared" si="1208"/>
        <v>152.80076176560448</v>
      </c>
      <c r="HL188" s="276">
        <f t="shared" si="1209"/>
        <v>191.23899340217378</v>
      </c>
      <c r="HM188" s="276">
        <f t="shared" si="1210"/>
        <v>220.49046622357992</v>
      </c>
      <c r="HN188" s="276">
        <f t="shared" si="1211"/>
        <v>265.10429884154991</v>
      </c>
      <c r="HO188" s="276">
        <f t="shared" si="1212"/>
        <v>308.22327861690729</v>
      </c>
      <c r="HP188" s="276">
        <f t="shared" si="1213"/>
        <v>349.89749281832957</v>
      </c>
      <c r="HQ188" s="276">
        <f t="shared" si="1214"/>
        <v>390.17535046603246</v>
      </c>
      <c r="HR188" s="276">
        <f t="shared" si="1215"/>
        <v>430.16532878322681</v>
      </c>
      <c r="HS188" s="276">
        <f t="shared" si="1216"/>
        <v>500.3151208595857</v>
      </c>
      <c r="HT188" s="276">
        <f t="shared" si="1217"/>
        <v>569.32320229141726</v>
      </c>
      <c r="HU188" s="276">
        <f t="shared" si="1218"/>
        <v>637.20815479018847</v>
      </c>
      <c r="HV188" s="276">
        <f t="shared" si="1219"/>
        <v>703.9882576439785</v>
      </c>
      <c r="HW188" s="276">
        <f t="shared" si="1220"/>
        <v>646.64403568364344</v>
      </c>
      <c r="HX188" s="276">
        <f t="shared" si="1221"/>
        <v>655.28298735740441</v>
      </c>
      <c r="HY188" s="276">
        <f t="shared" si="1222"/>
        <v>663.44079275984507</v>
      </c>
      <c r="HZ188" s="276">
        <f t="shared" si="1223"/>
        <v>671.14424932462953</v>
      </c>
      <c r="IA188" s="277">
        <f t="shared" si="1224"/>
        <v>678.41866200279492</v>
      </c>
      <c r="IB188" s="276">
        <f t="shared" si="1225"/>
        <v>0</v>
      </c>
      <c r="IC188" s="276">
        <f t="shared" si="1226"/>
        <v>56.42639334115426</v>
      </c>
      <c r="ID188" s="276">
        <f t="shared" si="1227"/>
        <v>105.62458632365664</v>
      </c>
      <c r="IE188" s="276">
        <f t="shared" si="1228"/>
        <v>148.52050877096636</v>
      </c>
      <c r="IF188" s="276">
        <f t="shared" si="1229"/>
        <v>185.92147923465876</v>
      </c>
      <c r="IG188" s="276">
        <f t="shared" si="1230"/>
        <v>214.98881256454729</v>
      </c>
      <c r="IH188" s="276">
        <f t="shared" si="1231"/>
        <v>258.73949749611052</v>
      </c>
      <c r="II188" s="276">
        <f t="shared" si="1232"/>
        <v>301.08834777290099</v>
      </c>
      <c r="IJ188" s="276">
        <f t="shared" si="1233"/>
        <v>342.08028018656194</v>
      </c>
      <c r="IK188" s="276">
        <f t="shared" si="1234"/>
        <v>381.75877233035135</v>
      </c>
      <c r="IL188" s="276">
        <f t="shared" si="1235"/>
        <v>421.58352949467462</v>
      </c>
      <c r="IM188" s="276">
        <f t="shared" si="1236"/>
        <v>490.67243959419318</v>
      </c>
      <c r="IN188" s="276">
        <f t="shared" si="1237"/>
        <v>558.75711463545497</v>
      </c>
      <c r="IO188" s="276">
        <f t="shared" si="1238"/>
        <v>625.85215157838843</v>
      </c>
      <c r="IP188" s="276">
        <f t="shared" si="1239"/>
        <v>691.97193521024678</v>
      </c>
      <c r="IQ188" s="276">
        <f t="shared" si="1240"/>
        <v>645.24679372126172</v>
      </c>
      <c r="IR188" s="276">
        <f t="shared" si="1241"/>
        <v>661.56959453792194</v>
      </c>
      <c r="IS188" s="276">
        <f t="shared" si="1242"/>
        <v>677.19485986414429</v>
      </c>
      <c r="IT188" s="276">
        <f t="shared" si="1243"/>
        <v>692.15239804997145</v>
      </c>
      <c r="IU188" s="277">
        <f t="shared" si="1244"/>
        <v>706.47074362103933</v>
      </c>
      <c r="IV188" s="74">
        <f t="shared" si="1068"/>
        <v>12.709631039556715</v>
      </c>
      <c r="IW188" s="275">
        <f t="shared" si="1069"/>
        <v>47.884816993158438</v>
      </c>
      <c r="IX188" s="275">
        <f t="shared" si="1070"/>
        <v>97.428331851276297</v>
      </c>
      <c r="IY188" s="275">
        <f t="shared" si="1071"/>
        <v>132.83196512608541</v>
      </c>
      <c r="IZ188" s="275">
        <f t="shared" si="1072"/>
        <v>52.674259961330485</v>
      </c>
      <c r="JA188" s="275">
        <f t="shared" si="1073"/>
        <v>72.71368625251921</v>
      </c>
      <c r="JB188" s="74">
        <f t="shared" si="1074"/>
        <v>12.717515270139947</v>
      </c>
      <c r="JC188" s="275">
        <f t="shared" si="1075"/>
        <v>48.060734010569789</v>
      </c>
      <c r="JD188" s="275">
        <f t="shared" si="1076"/>
        <v>98.152869217863497</v>
      </c>
      <c r="JE188" s="275">
        <f t="shared" si="1077"/>
        <v>138.04807129583858</v>
      </c>
      <c r="JF188" s="275">
        <f t="shared" si="1078"/>
        <v>52.977039499524409</v>
      </c>
      <c r="JG188" s="275">
        <f t="shared" si="1079"/>
        <v>74.244797448602952</v>
      </c>
      <c r="JH188" s="524">
        <f t="shared" si="1443"/>
        <v>4509.5939746438489</v>
      </c>
      <c r="JI188" s="525">
        <f t="shared" si="1444"/>
        <v>7804.0631506686914</v>
      </c>
      <c r="JJ188" s="524">
        <f t="shared" si="1445"/>
        <v>4414.7924858575007</v>
      </c>
      <c r="JK188" s="525">
        <f t="shared" si="1446"/>
        <v>7758.2891630284521</v>
      </c>
      <c r="JL188" s="524">
        <f t="shared" si="1447"/>
        <v>8924.3864605013496</v>
      </c>
      <c r="JM188" s="525">
        <f t="shared" si="1448"/>
        <v>15562.352313697143</v>
      </c>
      <c r="JN188" s="7">
        <f t="shared" si="1245"/>
        <v>288.33392712328185</v>
      </c>
      <c r="JO188" s="7">
        <f t="shared" si="1246"/>
        <v>623.07523046955805</v>
      </c>
    </row>
    <row r="189" spans="1:275" s="3" customFormat="1" ht="13.5" customHeight="1" x14ac:dyDescent="0.2">
      <c r="A189" s="3" t="str">
        <f>'2021 estimates'!B189</f>
        <v>Suriname</v>
      </c>
      <c r="B189" s="3" t="str">
        <f>VLOOKUP(A189,'2021 estimates'!$B$4:$C$218,2)</f>
        <v>NAC</v>
      </c>
      <c r="C189" s="371" t="str">
        <f>VLOOKUP(A189,'2021 estimates'!$B$4:$F$218,4,FALSE)</f>
        <v>Latin America &amp; Caribbean</v>
      </c>
      <c r="D189" s="695">
        <f>'2021 estimates'!Q189</f>
        <v>16.079923623550702</v>
      </c>
      <c r="E189" s="4">
        <f>'2021 estimates'!R189</f>
        <v>4.8192341458712438</v>
      </c>
      <c r="F189" s="47">
        <f>1000*'2021 estimates'!G189/5</f>
        <v>5372.6</v>
      </c>
      <c r="G189" s="47">
        <f t="shared" si="1086"/>
        <v>5372.6</v>
      </c>
      <c r="H189" s="47">
        <f>1000*'2021 estimates'!H189/5</f>
        <v>5459.4</v>
      </c>
      <c r="I189" s="47">
        <f>1000*'2021 estimates'!I189/5</f>
        <v>5358.8</v>
      </c>
      <c r="J189" s="47">
        <f>1000*'2021 estimates'!J189/5</f>
        <v>5257.6</v>
      </c>
      <c r="K189" s="47">
        <f>1000*'2021 estimates'!K189/5</f>
        <v>4999</v>
      </c>
      <c r="L189" s="73">
        <f t="shared" si="1087"/>
        <v>4999</v>
      </c>
      <c r="M189" s="47">
        <f>1000*'2021 estimates'!L189/5</f>
        <v>5080.3999999999996</v>
      </c>
      <c r="N189" s="47">
        <f>1000*'2021 estimates'!M189/5</f>
        <v>4987.2</v>
      </c>
      <c r="O189" s="47">
        <f>1000*'2021 estimates'!N189/5</f>
        <v>4881.6000000000004</v>
      </c>
      <c r="P189" s="22">
        <v>0</v>
      </c>
      <c r="Q189" s="124">
        <f>IF('2021 estimates'!AD189&lt;&gt;"",'2021 estimates'!AD189*5/4,IF('2021 estimates'!AL189&lt;&gt;"",'2021 estimates'!AL189*15/14,'2021 estimates'!AN189*15/14))/100000</f>
        <v>1.2500000000000001E-6</v>
      </c>
      <c r="R189" s="124">
        <f>IF('2021 estimates'!AE189&lt;&gt;"",'2021 estimates'!AE189,IF('2021 estimates'!AL189&lt;&gt;"",'2021 estimates'!AL189*15/14,'2021 estimates'!AN189*15/14))/100000</f>
        <v>1.9999999999999999E-6</v>
      </c>
      <c r="S189" s="124">
        <f>IF('2021 estimates'!AF189&lt;&gt;"",'2021 estimates'!AF189,IF('2021 estimates'!AL189&lt;&gt;"",'2021 estimates'!AL189*15/14,'2021 estimates'!AN189*15/14))/100000</f>
        <v>0</v>
      </c>
      <c r="T189" s="124">
        <f>IF('2021 estimates'!AG189&lt;&gt;"",'2021 estimates'!AG189,'2021 estimates'!$AP189)/100000</f>
        <v>5.6145900725041841E-7</v>
      </c>
      <c r="U189" s="22">
        <v>0</v>
      </c>
      <c r="V189" s="124">
        <f>IF('2021 estimates'!AH189&lt;&gt;"",'2021 estimates'!AH189*5/4,IF('2021 estimates'!AM189&lt;&gt;"",'2021 estimates'!AM189*15/14,'2021 estimates'!AN189*15/14))/100000</f>
        <v>1.2500000000000001E-6</v>
      </c>
      <c r="W189" s="124">
        <f>IF('2021 estimates'!AI189&lt;&gt;"",'2021 estimates'!AI189,IF('2021 estimates'!AM189&lt;&gt;"",'2021 estimates'!AM189*15/14,'2021 estimates'!AN189*15/14))/100000</f>
        <v>1.9999999999999999E-6</v>
      </c>
      <c r="X189" s="124">
        <f>IF('2021 estimates'!AJ189&lt;&gt;"",'2021 estimates'!AJ189,IF('2021 estimates'!AM189&lt;&gt;"",'2021 estimates'!AM189*15/14,'2021 estimates'!AN189*15/14))/100000</f>
        <v>1.9999999999999999E-6</v>
      </c>
      <c r="Y189" s="124">
        <f>IF('2021 estimates'!AK189&lt;&gt;"",'2021 estimates'!AK189,'2021 estimates'!$AQ189)/100000</f>
        <v>1.1229180145008368E-6</v>
      </c>
      <c r="Z189" s="81">
        <f>VLOOKUP($A189,'Mortality-WHO Global Health Obs'!$B$3:$Q$218,7,FALSE)</f>
        <v>1.949E-2</v>
      </c>
      <c r="AA189" s="82">
        <f>VLOOKUP($A189,'Mortality-WHO Global Health Obs'!$B$3:$Q$218,9,FALSE)</f>
        <v>5.5999999999999995E-4</v>
      </c>
      <c r="AB189" s="82">
        <f>VLOOKUP($A189,'Mortality-WHO Global Health Obs'!$B$3:$Q$218,11,FALSE)</f>
        <v>3.4000000000000002E-4</v>
      </c>
      <c r="AC189" s="82">
        <f>VLOOKUP($A189,'Mortality-WHO Global Health Obs'!$B$3:$Q$218,13,FALSE)</f>
        <v>3.8000000000000002E-4</v>
      </c>
      <c r="AD189" s="82">
        <f>VLOOKUP($A189,'Mortality-WHO Global Health Obs'!$B$3:$Q$218,15,FALSE)</f>
        <v>1.0200000000000001E-3</v>
      </c>
      <c r="AE189" s="81">
        <f>VLOOKUP($A189,'Mortality-WHO Global Health Obs'!$B$3:$Q$218,8,FALSE)</f>
        <v>1.6209999999999999E-2</v>
      </c>
      <c r="AF189" s="82">
        <f>VLOOKUP($A189,'Mortality-WHO Global Health Obs'!$B$3:$Q$218,10,FALSE)</f>
        <v>5.2999999999999998E-4</v>
      </c>
      <c r="AG189" s="82">
        <f>VLOOKUP($A189,'Mortality-WHO Global Health Obs'!$B$3:$Q$218,12,FALSE)</f>
        <v>3.1E-4</v>
      </c>
      <c r="AH189" s="82">
        <f>VLOOKUP($A189,'Mortality-WHO Global Health Obs'!$B$3:$Q$218,14,FALSE)</f>
        <v>2.7E-4</v>
      </c>
      <c r="AI189" s="82">
        <f>VLOOKUP($A189,'Mortality-WHO Global Health Obs'!$B$3:$Q$218,16,FALSE)</f>
        <v>8.4999999999999995E-4</v>
      </c>
      <c r="AJ189" s="81">
        <f t="shared" si="1450"/>
        <v>9.3926873503030542E-2</v>
      </c>
      <c r="AK189" s="82">
        <f t="shared" si="1450"/>
        <v>2.6987711216878963E-3</v>
      </c>
      <c r="AL189" s="82">
        <f t="shared" si="1450"/>
        <v>1.6385396095962229E-3</v>
      </c>
      <c r="AM189" s="82">
        <f t="shared" si="1450"/>
        <v>1.8313089754310727E-3</v>
      </c>
      <c r="AN189" s="82">
        <f t="shared" si="1450"/>
        <v>4.9156188287886688E-3</v>
      </c>
      <c r="AO189" s="81">
        <f t="shared" si="1449"/>
        <v>7.8119785504572853E-2</v>
      </c>
      <c r="AP189" s="82">
        <f t="shared" si="1449"/>
        <v>2.554194097311759E-3</v>
      </c>
      <c r="AQ189" s="82">
        <f t="shared" si="1449"/>
        <v>1.4939625852200857E-3</v>
      </c>
      <c r="AR189" s="82">
        <f t="shared" si="1449"/>
        <v>1.3011932193852359E-3</v>
      </c>
      <c r="AS189" s="82">
        <f t="shared" si="1449"/>
        <v>4.0963490239905569E-3</v>
      </c>
      <c r="AT189" s="272">
        <f t="shared" si="1065"/>
        <v>0</v>
      </c>
      <c r="AU189" s="266">
        <f t="shared" si="1057"/>
        <v>6.7157500000000012E-3</v>
      </c>
      <c r="AV189" s="266">
        <f t="shared" si="1058"/>
        <v>1.0918799999999999E-2</v>
      </c>
      <c r="AW189" s="266">
        <f t="shared" si="1059"/>
        <v>0</v>
      </c>
      <c r="AX189" s="266">
        <f t="shared" si="1060"/>
        <v>2.9519268765198E-3</v>
      </c>
      <c r="AY189" s="272">
        <f t="shared" si="1066"/>
        <v>0</v>
      </c>
      <c r="AZ189" s="266">
        <f t="shared" si="1061"/>
        <v>6.2487500000000008E-3</v>
      </c>
      <c r="BA189" s="266">
        <f t="shared" si="1062"/>
        <v>1.0160799999999999E-2</v>
      </c>
      <c r="BB189" s="266">
        <f t="shared" si="1063"/>
        <v>9.9743999999999996E-3</v>
      </c>
      <c r="BC189" s="266">
        <f t="shared" si="1064"/>
        <v>5.4816365795872851E-3</v>
      </c>
      <c r="BD189" s="74">
        <f t="shared" si="1067"/>
        <v>0</v>
      </c>
      <c r="BE189" s="515">
        <f t="shared" si="1088"/>
        <v>0</v>
      </c>
      <c r="BF189" s="515">
        <f t="shared" si="1089"/>
        <v>6.7067000812422832E-3</v>
      </c>
      <c r="BG189" s="515">
        <f t="shared" si="1090"/>
        <v>1.3395324715701222E-2</v>
      </c>
      <c r="BH189" s="515">
        <f t="shared" si="1091"/>
        <v>2.006592261910474E-2</v>
      </c>
      <c r="BI189" s="515">
        <f t="shared" si="1092"/>
        <v>2.715020851113218E-2</v>
      </c>
      <c r="BJ189" s="515">
        <f t="shared" si="1093"/>
        <v>3.8015620127368824E-2</v>
      </c>
      <c r="BK189" s="515">
        <f t="shared" si="1094"/>
        <v>4.8863242914128524E-2</v>
      </c>
      <c r="BL189" s="515">
        <f t="shared" si="1095"/>
        <v>5.9693105995246187E-2</v>
      </c>
      <c r="BM189" s="515">
        <f t="shared" si="1096"/>
        <v>7.0505238446875257E-2</v>
      </c>
      <c r="BN189" s="515">
        <f t="shared" si="1097"/>
        <v>7.9801565709014782E-2</v>
      </c>
      <c r="BO189" s="515">
        <f t="shared" si="1098"/>
        <v>7.9655558118789022E-2</v>
      </c>
      <c r="BP189" s="515">
        <f t="shared" si="1099"/>
        <v>7.9509817668890814E-2</v>
      </c>
      <c r="BQ189" s="515">
        <f t="shared" si="1100"/>
        <v>7.9364343870551371E-2</v>
      </c>
      <c r="BR189" s="515">
        <f t="shared" si="1101"/>
        <v>7.9219136235896159E-2</v>
      </c>
      <c r="BS189" s="515">
        <f t="shared" si="1102"/>
        <v>7.7580891960087064E-2</v>
      </c>
      <c r="BT189" s="515">
        <f t="shared" si="1103"/>
        <v>8.0145159044148359E-2</v>
      </c>
      <c r="BU189" s="515">
        <f t="shared" si="1104"/>
        <v>8.2696852098536874E-2</v>
      </c>
      <c r="BV189" s="515">
        <f t="shared" si="1105"/>
        <v>8.5236032780723156E-2</v>
      </c>
      <c r="BW189" s="516">
        <f t="shared" si="1106"/>
        <v>8.7762762445836834E-2</v>
      </c>
      <c r="BX189" s="515">
        <v>0</v>
      </c>
      <c r="BY189" s="515">
        <f t="shared" si="1107"/>
        <v>0</v>
      </c>
      <c r="BZ189" s="515">
        <f t="shared" si="1108"/>
        <v>6.2407799227123971E-3</v>
      </c>
      <c r="CA189" s="515">
        <f t="shared" si="1109"/>
        <v>1.2465640021998049E-2</v>
      </c>
      <c r="CB189" s="515">
        <f t="shared" si="1110"/>
        <v>1.8674620908290435E-2</v>
      </c>
      <c r="CC189" s="515">
        <f t="shared" si="1111"/>
        <v>2.5272691257141829E-2</v>
      </c>
      <c r="CD189" s="515">
        <f t="shared" si="1112"/>
        <v>3.5388178730495455E-2</v>
      </c>
      <c r="CE189" s="515">
        <f t="shared" si="1113"/>
        <v>4.5488565326913873E-2</v>
      </c>
      <c r="CF189" s="515">
        <f t="shared" si="1114"/>
        <v>5.5573873589698605E-2</v>
      </c>
      <c r="CG189" s="515">
        <f t="shared" si="1115"/>
        <v>6.5644126028497479E-2</v>
      </c>
      <c r="CH189" s="515">
        <f t="shared" si="1116"/>
        <v>7.4310639709323376E-2</v>
      </c>
      <c r="CI189" s="515">
        <f t="shared" si="1117"/>
        <v>8.418192499861156E-2</v>
      </c>
      <c r="CJ189" s="515">
        <f t="shared" si="1118"/>
        <v>9.4040374191346671E-2</v>
      </c>
      <c r="CK189" s="515">
        <f t="shared" si="1119"/>
        <v>0.10388600397890881</v>
      </c>
      <c r="CL189" s="515">
        <f t="shared" si="1120"/>
        <v>0.11371883103097345</v>
      </c>
      <c r="CM189" s="515">
        <f t="shared" si="1121"/>
        <v>0.12092303447494124</v>
      </c>
      <c r="CN189" s="515">
        <f t="shared" si="1122"/>
        <v>0.12589913688107007</v>
      </c>
      <c r="CO189" s="515">
        <f t="shared" si="1123"/>
        <v>0.13085489712770212</v>
      </c>
      <c r="CP189" s="515">
        <f t="shared" si="1124"/>
        <v>0.1357903983729839</v>
      </c>
      <c r="CQ189" s="516">
        <f t="shared" si="1125"/>
        <v>0.14070572343511389</v>
      </c>
      <c r="CR189" s="515">
        <f t="shared" si="1126"/>
        <v>0</v>
      </c>
      <c r="CS189" s="515">
        <f t="shared" si="1127"/>
        <v>3.3578750000000006E-3</v>
      </c>
      <c r="CT189" s="515">
        <f t="shared" si="1128"/>
        <v>1.0064575081242283E-2</v>
      </c>
      <c r="CU189" s="515">
        <f t="shared" si="1129"/>
        <v>1.6753199715701224E-2</v>
      </c>
      <c r="CV189" s="515">
        <f t="shared" si="1130"/>
        <v>2.3423797619104739E-2</v>
      </c>
      <c r="CW189" s="515">
        <f t="shared" si="1131"/>
        <v>3.2609608511132177E-2</v>
      </c>
      <c r="CX189" s="515">
        <f t="shared" si="1132"/>
        <v>4.3475020127368827E-2</v>
      </c>
      <c r="CY189" s="515">
        <f t="shared" si="1133"/>
        <v>5.4322642914128527E-2</v>
      </c>
      <c r="CZ189" s="515">
        <f t="shared" si="1134"/>
        <v>6.515250599524619E-2</v>
      </c>
      <c r="DA189" s="515">
        <f t="shared" si="1135"/>
        <v>7.596463844687526E-2</v>
      </c>
      <c r="DB189" s="515">
        <f t="shared" si="1136"/>
        <v>7.9801565709014782E-2</v>
      </c>
      <c r="DC189" s="515">
        <f t="shared" si="1137"/>
        <v>7.9655558118789022E-2</v>
      </c>
      <c r="DD189" s="515">
        <f t="shared" si="1138"/>
        <v>7.9509817668890814E-2</v>
      </c>
      <c r="DE189" s="515">
        <f t="shared" si="1139"/>
        <v>7.9364343870551371E-2</v>
      </c>
      <c r="DF189" s="515">
        <f t="shared" si="1140"/>
        <v>7.9219136235896159E-2</v>
      </c>
      <c r="DG189" s="515">
        <f t="shared" si="1141"/>
        <v>7.9056855398346962E-2</v>
      </c>
      <c r="DH189" s="515">
        <f t="shared" si="1142"/>
        <v>8.1621122482408257E-2</v>
      </c>
      <c r="DI189" s="515">
        <f t="shared" si="1143"/>
        <v>8.4172815536796772E-2</v>
      </c>
      <c r="DJ189" s="515">
        <f t="shared" si="1144"/>
        <v>8.6711996218983053E-2</v>
      </c>
      <c r="DK189" s="516">
        <f t="shared" si="1145"/>
        <v>8.9238725884096731E-2</v>
      </c>
      <c r="DL189" s="515">
        <f t="shared" si="1146"/>
        <v>0</v>
      </c>
      <c r="DM189" s="515">
        <f t="shared" si="1147"/>
        <v>3.1243750000000004E-3</v>
      </c>
      <c r="DN189" s="515">
        <f t="shared" si="1148"/>
        <v>9.3651549227123966E-3</v>
      </c>
      <c r="DO189" s="515">
        <f t="shared" si="1149"/>
        <v>1.559001502199805E-2</v>
      </c>
      <c r="DP189" s="515">
        <f t="shared" si="1150"/>
        <v>2.1798995908290437E-2</v>
      </c>
      <c r="DQ189" s="515">
        <f t="shared" si="1151"/>
        <v>3.0353091257141827E-2</v>
      </c>
      <c r="DR189" s="515">
        <f t="shared" si="1152"/>
        <v>4.0468578730495454E-2</v>
      </c>
      <c r="DS189" s="515">
        <f t="shared" si="1153"/>
        <v>5.0568965326913871E-2</v>
      </c>
      <c r="DT189" s="515">
        <f t="shared" si="1154"/>
        <v>6.0654273589698604E-2</v>
      </c>
      <c r="DU189" s="515">
        <f t="shared" si="1155"/>
        <v>7.0724526028497478E-2</v>
      </c>
      <c r="DV189" s="515">
        <f t="shared" si="1156"/>
        <v>7.9297839709323373E-2</v>
      </c>
      <c r="DW189" s="515">
        <f t="shared" si="1157"/>
        <v>8.9169124998611557E-2</v>
      </c>
      <c r="DX189" s="515">
        <f t="shared" si="1158"/>
        <v>9.9027574191346668E-2</v>
      </c>
      <c r="DY189" s="515">
        <f t="shared" si="1159"/>
        <v>0.1088732039789088</v>
      </c>
      <c r="DZ189" s="515">
        <f t="shared" si="1160"/>
        <v>0.11870603103097345</v>
      </c>
      <c r="EA189" s="515">
        <f t="shared" si="1161"/>
        <v>0.12366385276473488</v>
      </c>
      <c r="EB189" s="515">
        <f t="shared" si="1162"/>
        <v>0.12863995517086371</v>
      </c>
      <c r="EC189" s="515">
        <f t="shared" si="1163"/>
        <v>0.13359571541749576</v>
      </c>
      <c r="ED189" s="515">
        <f t="shared" si="1164"/>
        <v>0.13853121666277754</v>
      </c>
      <c r="EE189" s="516">
        <f t="shared" si="1165"/>
        <v>0.14344654172490753</v>
      </c>
      <c r="EF189" s="276">
        <f t="shared" si="1166"/>
        <v>0</v>
      </c>
      <c r="EG189" s="276">
        <f t="shared" si="1167"/>
        <v>9.0499187577177178E-6</v>
      </c>
      <c r="EH189" s="276">
        <f t="shared" si="1168"/>
        <v>2.7125365541061787E-5</v>
      </c>
      <c r="EI189" s="276">
        <f t="shared" si="1169"/>
        <v>4.5152096596483082E-5</v>
      </c>
      <c r="EJ189" s="276">
        <f t="shared" si="1170"/>
        <v>6.3130243219333522E-5</v>
      </c>
      <c r="EK189" s="276">
        <f t="shared" si="1171"/>
        <v>5.338838376335696E-5</v>
      </c>
      <c r="EL189" s="276">
        <f t="shared" si="1172"/>
        <v>7.1177213240302396E-5</v>
      </c>
      <c r="EM189" s="276">
        <f t="shared" si="1173"/>
        <v>8.8936918882336055E-5</v>
      </c>
      <c r="EN189" s="276">
        <f t="shared" si="1174"/>
        <v>1.0666754837094033E-4</v>
      </c>
      <c r="EO189" s="276">
        <f t="shared" si="1175"/>
        <v>1.2436914930953366E-4</v>
      </c>
      <c r="EP189" s="276">
        <f t="shared" si="1176"/>
        <v>1.4600759022576572E-4</v>
      </c>
      <c r="EQ189" s="276">
        <f t="shared" si="1177"/>
        <v>1.4574044989820286E-4</v>
      </c>
      <c r="ER189" s="276">
        <f t="shared" si="1178"/>
        <v>1.4547379833943964E-4</v>
      </c>
      <c r="ES189" s="276">
        <f t="shared" si="1179"/>
        <v>1.4520763465520841E-4</v>
      </c>
      <c r="ET189" s="276">
        <f t="shared" si="1180"/>
        <v>1.449419579528778E-4</v>
      </c>
      <c r="EU189" s="276">
        <f t="shared" si="1181"/>
        <v>3.8765979245850398E-4</v>
      </c>
      <c r="EV189" s="276">
        <f t="shared" si="1182"/>
        <v>4.0023382213128249E-4</v>
      </c>
      <c r="EW189" s="276">
        <f t="shared" si="1183"/>
        <v>4.1274619433351333E-4</v>
      </c>
      <c r="EX189" s="276">
        <f t="shared" si="1184"/>
        <v>4.2519721140611444E-4</v>
      </c>
      <c r="EY189" s="277">
        <f t="shared" si="1185"/>
        <v>4.37587174207458E-4</v>
      </c>
      <c r="EZ189" s="276">
        <f t="shared" si="1186"/>
        <v>0</v>
      </c>
      <c r="FA189" s="276">
        <f t="shared" si="1187"/>
        <v>7.9700772876034987E-6</v>
      </c>
      <c r="FB189" s="276">
        <f t="shared" si="1188"/>
        <v>2.3889900714350284E-5</v>
      </c>
      <c r="FC189" s="276">
        <f t="shared" si="1189"/>
        <v>3.9769113707613202E-5</v>
      </c>
      <c r="FD189" s="276">
        <f t="shared" si="1190"/>
        <v>5.56078198619651E-5</v>
      </c>
      <c r="FE189" s="276">
        <f t="shared" si="1191"/>
        <v>4.5312526646370179E-5</v>
      </c>
      <c r="FF189" s="276">
        <f t="shared" si="1192"/>
        <v>6.0413403581582249E-5</v>
      </c>
      <c r="FG189" s="276">
        <f t="shared" si="1193"/>
        <v>7.5491737215266521E-5</v>
      </c>
      <c r="FH189" s="276">
        <f t="shared" si="1194"/>
        <v>9.0547561201127086E-5</v>
      </c>
      <c r="FI189" s="276">
        <f t="shared" si="1195"/>
        <v>1.0558090914262819E-4</v>
      </c>
      <c r="FJ189" s="276">
        <f t="shared" si="1196"/>
        <v>1.0311471071181361E-4</v>
      </c>
      <c r="FK189" s="276">
        <f t="shared" si="1197"/>
        <v>1.1595080726488348E-4</v>
      </c>
      <c r="FL189" s="276">
        <f t="shared" si="1198"/>
        <v>1.2877021243786542E-4</v>
      </c>
      <c r="FM189" s="276">
        <f t="shared" si="1199"/>
        <v>1.4157294793534607E-4</v>
      </c>
      <c r="FN189" s="276">
        <f t="shared" si="1200"/>
        <v>1.543590354336885E-4</v>
      </c>
      <c r="FO189" s="276">
        <f t="shared" si="1201"/>
        <v>5.0553417345844647E-4</v>
      </c>
      <c r="FP189" s="276">
        <f t="shared" si="1202"/>
        <v>5.2587633295522957E-4</v>
      </c>
      <c r="FQ189" s="276">
        <f t="shared" si="1203"/>
        <v>5.4613533430549149E-4</v>
      </c>
      <c r="FR189" s="276">
        <f t="shared" si="1204"/>
        <v>5.6631151745727647E-4</v>
      </c>
      <c r="FS189" s="277">
        <f t="shared" si="1205"/>
        <v>5.8640522096893089E-4</v>
      </c>
      <c r="FT189" s="74">
        <f>SUM($EF189:EF189)</f>
        <v>0</v>
      </c>
      <c r="FU189" s="276">
        <f>SUM($EF189:EG189)</f>
        <v>9.0499187577177178E-6</v>
      </c>
      <c r="FV189" s="276">
        <f>SUM($EF189:EH189)</f>
        <v>3.6175284298779504E-5</v>
      </c>
      <c r="FW189" s="276">
        <f>SUM($EF189:EI189)</f>
        <v>8.1327380895262585E-5</v>
      </c>
      <c r="FX189" s="276">
        <f>SUM($EF189:EJ189)</f>
        <v>1.4445762411459612E-4</v>
      </c>
      <c r="FY189" s="276">
        <f>SUM($EF189:EK189)</f>
        <v>1.9784600787795307E-4</v>
      </c>
      <c r="FZ189" s="276">
        <f>SUM($EF189:EL189)</f>
        <v>2.6902322111825545E-4</v>
      </c>
      <c r="GA189" s="276">
        <f>SUM($EF189:EM189)</f>
        <v>3.5796014000059152E-4</v>
      </c>
      <c r="GB189" s="276">
        <f>SUM($EF189:EN189)</f>
        <v>4.6462768837153188E-4</v>
      </c>
      <c r="GC189" s="276">
        <f>SUM($EF189:EO189)</f>
        <v>5.8899683768106551E-4</v>
      </c>
      <c r="GD189" s="276">
        <f>SUM($EF189:EP189)</f>
        <v>7.3500442790683121E-4</v>
      </c>
      <c r="GE189" s="276">
        <f>SUM($EF189:EQ189)</f>
        <v>8.807448778050341E-4</v>
      </c>
      <c r="GF189" s="276">
        <f>SUM($EF189:ER189)</f>
        <v>1.0262186761444737E-3</v>
      </c>
      <c r="GG189" s="276">
        <f>SUM($EF189:ES189)</f>
        <v>1.1714263107996821E-3</v>
      </c>
      <c r="GH189" s="276">
        <f>SUM($EF189:ET189)</f>
        <v>1.31636826875256E-3</v>
      </c>
      <c r="GI189" s="276">
        <f>SUM($EF189:EU189)</f>
        <v>1.704028061211064E-3</v>
      </c>
      <c r="GJ189" s="276">
        <f>SUM($EF189:EV189)</f>
        <v>2.1042618833423464E-3</v>
      </c>
      <c r="GK189" s="276">
        <f>SUM($EF189:EW189)</f>
        <v>2.5170080776758599E-3</v>
      </c>
      <c r="GL189" s="276">
        <f>SUM($EF189:EX189)</f>
        <v>2.9422052890819743E-3</v>
      </c>
      <c r="GM189" s="276">
        <f>SUM($EF189:EY189)</f>
        <v>3.3797924632894324E-3</v>
      </c>
      <c r="GN189" s="74">
        <f>SUM($EZ189:EZ189)</f>
        <v>0</v>
      </c>
      <c r="GO189" s="276">
        <f>SUM($EZ189:FA189)</f>
        <v>7.9700772876034987E-6</v>
      </c>
      <c r="GP189" s="276">
        <f>SUM($EZ189:FB189)</f>
        <v>3.1859978001953783E-5</v>
      </c>
      <c r="GQ189" s="276">
        <f>SUM($EZ189:FC189)</f>
        <v>7.1629091709566985E-5</v>
      </c>
      <c r="GR189" s="276">
        <f>SUM($EZ189:FD189)</f>
        <v>1.272369115715321E-4</v>
      </c>
      <c r="GS189" s="276">
        <f>SUM($EZ189:FE189)</f>
        <v>1.7254943821790226E-4</v>
      </c>
      <c r="GT189" s="276">
        <f>SUM($EZ189:FF189)</f>
        <v>2.3296284179948453E-4</v>
      </c>
      <c r="GU189" s="276">
        <f>SUM($EZ189:FG189)</f>
        <v>3.0845457901475107E-4</v>
      </c>
      <c r="GV189" s="276">
        <f>SUM($EZ189:FH189)</f>
        <v>3.9900214021587816E-4</v>
      </c>
      <c r="GW189" s="276">
        <f>SUM($EZ189:FI189)</f>
        <v>5.0458304935850639E-4</v>
      </c>
      <c r="GX189" s="276">
        <f>SUM($EZ189:FJ189)</f>
        <v>6.0769776007031998E-4</v>
      </c>
      <c r="GY189" s="276">
        <f>SUM($EZ189:FK189)</f>
        <v>7.2364856733520347E-4</v>
      </c>
      <c r="GZ189" s="276">
        <f>SUM($EZ189:FL189)</f>
        <v>8.5241877977306889E-4</v>
      </c>
      <c r="HA189" s="276">
        <f>SUM($EZ189:FM189)</f>
        <v>9.9399172770841485E-4</v>
      </c>
      <c r="HB189" s="276">
        <f>SUM($EZ189:FN189)</f>
        <v>1.1483507631421034E-3</v>
      </c>
      <c r="HC189" s="276">
        <f>SUM($EZ189:FO189)</f>
        <v>1.6538849366005497E-3</v>
      </c>
      <c r="HD189" s="276">
        <f>SUM($EZ189:FP189)</f>
        <v>2.1797612695557793E-3</v>
      </c>
      <c r="HE189" s="276">
        <f>SUM($EZ189:FQ189)</f>
        <v>2.7258966038612707E-3</v>
      </c>
      <c r="HF189" s="276">
        <f>SUM($EZ189:FR189)</f>
        <v>3.2922081213185472E-3</v>
      </c>
      <c r="HG189" s="277">
        <f>SUM($EZ189:FS189)</f>
        <v>3.8786133422874782E-3</v>
      </c>
      <c r="HH189" s="74">
        <f t="shared" si="1451"/>
        <v>0</v>
      </c>
      <c r="HI189" s="276">
        <f t="shared" si="1206"/>
        <v>6.7067000812422832E-3</v>
      </c>
      <c r="HJ189" s="276">
        <f t="shared" si="1207"/>
        <v>1.3395324715701222E-2</v>
      </c>
      <c r="HK189" s="276">
        <f t="shared" si="1208"/>
        <v>2.006592261910474E-2</v>
      </c>
      <c r="HL189" s="276">
        <f t="shared" si="1209"/>
        <v>2.6718542375885404E-2</v>
      </c>
      <c r="HM189" s="276">
        <f t="shared" si="1210"/>
        <v>3.8015620127368824E-2</v>
      </c>
      <c r="HN189" s="276">
        <f t="shared" si="1211"/>
        <v>4.8863242914128524E-2</v>
      </c>
      <c r="HO189" s="276">
        <f t="shared" si="1212"/>
        <v>5.9693105995246187E-2</v>
      </c>
      <c r="HP189" s="276">
        <f t="shared" si="1213"/>
        <v>7.0505238446875257E-2</v>
      </c>
      <c r="HQ189" s="276">
        <f t="shared" si="1214"/>
        <v>8.1299669297565727E-2</v>
      </c>
      <c r="HR189" s="276">
        <f t="shared" si="1215"/>
        <v>7.9655558118789022E-2</v>
      </c>
      <c r="HS189" s="276">
        <f t="shared" si="1216"/>
        <v>7.9509817668890814E-2</v>
      </c>
      <c r="HT189" s="276">
        <f t="shared" si="1217"/>
        <v>7.9364343870551371E-2</v>
      </c>
      <c r="HU189" s="276">
        <f t="shared" si="1218"/>
        <v>7.9219136235896159E-2</v>
      </c>
      <c r="HV189" s="276">
        <f t="shared" si="1219"/>
        <v>7.907419427794328E-2</v>
      </c>
      <c r="HW189" s="276">
        <f t="shared" si="1220"/>
        <v>8.0145159044148359E-2</v>
      </c>
      <c r="HX189" s="276">
        <f t="shared" si="1221"/>
        <v>8.2696852098536874E-2</v>
      </c>
      <c r="HY189" s="276">
        <f t="shared" si="1222"/>
        <v>8.5236032780723156E-2</v>
      </c>
      <c r="HZ189" s="276">
        <f t="shared" si="1223"/>
        <v>8.7762762445836834E-2</v>
      </c>
      <c r="IA189" s="277">
        <f t="shared" si="1224"/>
        <v>9.0277102148149171E-2</v>
      </c>
      <c r="IB189" s="276">
        <f t="shared" si="1225"/>
        <v>0</v>
      </c>
      <c r="IC189" s="276">
        <f t="shared" si="1226"/>
        <v>6.2407799227123971E-3</v>
      </c>
      <c r="ID189" s="276">
        <f t="shared" si="1227"/>
        <v>1.2465640021998049E-2</v>
      </c>
      <c r="IE189" s="276">
        <f t="shared" si="1228"/>
        <v>1.8674620908290435E-2</v>
      </c>
      <c r="IF189" s="276">
        <f t="shared" si="1229"/>
        <v>2.486776308842847E-2</v>
      </c>
      <c r="IG189" s="276">
        <f t="shared" si="1230"/>
        <v>3.5388178730495455E-2</v>
      </c>
      <c r="IH189" s="276">
        <f t="shared" si="1231"/>
        <v>4.5488565326913873E-2</v>
      </c>
      <c r="II189" s="276">
        <f t="shared" si="1232"/>
        <v>5.5573873589698605E-2</v>
      </c>
      <c r="IJ189" s="276">
        <f t="shared" si="1233"/>
        <v>6.5644126028497479E-2</v>
      </c>
      <c r="IK189" s="276">
        <f t="shared" si="1234"/>
        <v>7.5699345119354847E-2</v>
      </c>
      <c r="IL189" s="276">
        <f t="shared" si="1235"/>
        <v>8.418192499861156E-2</v>
      </c>
      <c r="IM189" s="276">
        <f t="shared" si="1236"/>
        <v>9.4040374191346671E-2</v>
      </c>
      <c r="IN189" s="276">
        <f t="shared" si="1237"/>
        <v>0.10388600397890881</v>
      </c>
      <c r="IO189" s="276">
        <f t="shared" si="1238"/>
        <v>0.11371883103097345</v>
      </c>
      <c r="IP189" s="276">
        <f t="shared" si="1239"/>
        <v>0.12353887199553976</v>
      </c>
      <c r="IQ189" s="276">
        <f t="shared" si="1240"/>
        <v>0.12589913688107007</v>
      </c>
      <c r="IR189" s="276">
        <f t="shared" si="1241"/>
        <v>0.13085489712770212</v>
      </c>
      <c r="IS189" s="276">
        <f t="shared" si="1242"/>
        <v>0.1357903983729839</v>
      </c>
      <c r="IT189" s="276">
        <f t="shared" si="1243"/>
        <v>0.14070572343511389</v>
      </c>
      <c r="IU189" s="277">
        <f t="shared" si="1244"/>
        <v>0.14560095479373225</v>
      </c>
      <c r="IV189" s="74">
        <f t="shared" si="1068"/>
        <v>0.19926001788330025</v>
      </c>
      <c r="IW189" s="275">
        <f t="shared" si="1069"/>
        <v>0.99388997467841789</v>
      </c>
      <c r="IX189" s="275">
        <f t="shared" si="1070"/>
        <v>1.4823719335956047</v>
      </c>
      <c r="IY189" s="275">
        <f t="shared" si="1071"/>
        <v>1.5968114859379312</v>
      </c>
      <c r="IZ189" s="275">
        <f t="shared" si="1072"/>
        <v>0.89184064205244107</v>
      </c>
      <c r="JA189" s="275">
        <f t="shared" si="1073"/>
        <v>1.0680833530238136</v>
      </c>
      <c r="JB189" s="74">
        <f t="shared" si="1074"/>
        <v>0.19929954949876022</v>
      </c>
      <c r="JC189" s="275">
        <f t="shared" si="1075"/>
        <v>0.99433415425499461</v>
      </c>
      <c r="JD189" s="275">
        <f t="shared" si="1076"/>
        <v>1.9840868224746235</v>
      </c>
      <c r="JE189" s="275">
        <f t="shared" si="1077"/>
        <v>2.7307118586168739</v>
      </c>
      <c r="JF189" s="275">
        <f t="shared" si="1078"/>
        <v>1.0592401754094594</v>
      </c>
      <c r="JG189" s="275">
        <f t="shared" si="1079"/>
        <v>1.477108096211313</v>
      </c>
      <c r="JH189" s="524">
        <f t="shared" si="1443"/>
        <v>0.72201610087956514</v>
      </c>
      <c r="JI189" s="525">
        <f t="shared" si="1444"/>
        <v>1.1417859043029284</v>
      </c>
      <c r="JJ189" s="524">
        <f t="shared" si="1445"/>
        <v>0.79714757431334093</v>
      </c>
      <c r="JK189" s="525">
        <f t="shared" si="1446"/>
        <v>1.4636597247645478</v>
      </c>
      <c r="JL189" s="524">
        <f t="shared" si="1447"/>
        <v>1.5191636751929061</v>
      </c>
      <c r="JM189" s="525">
        <f t="shared" si="1448"/>
        <v>2.6054456290674759</v>
      </c>
      <c r="JN189" s="7">
        <f t="shared" si="1245"/>
        <v>2.4647190318946633E-3</v>
      </c>
      <c r="JO189" s="7">
        <f t="shared" si="1246"/>
        <v>7.2584058055769106E-3</v>
      </c>
    </row>
    <row r="190" spans="1:275" s="3" customFormat="1" ht="13.5" customHeight="1" x14ac:dyDescent="0.2">
      <c r="A190" s="3" t="str">
        <f>'2021 estimates'!B190</f>
        <v>Sweden</v>
      </c>
      <c r="B190" s="3" t="str">
        <f>VLOOKUP(A190,'2021 estimates'!$B$4:$C$218,2)</f>
        <v>EUR</v>
      </c>
      <c r="C190" s="371" t="str">
        <f>VLOOKUP(A190,'2021 estimates'!$B$4:$F$218,4,FALSE)</f>
        <v>Europe &amp; Central Asia</v>
      </c>
      <c r="D190" s="695">
        <f>'2021 estimates'!Q190</f>
        <v>2.0827716475236802</v>
      </c>
      <c r="E190" s="4">
        <f>'2021 estimates'!R190</f>
        <v>1.8989349738865526</v>
      </c>
      <c r="F190" s="47">
        <f>1000*'2021 estimates'!G190/5</f>
        <v>62444.4</v>
      </c>
      <c r="G190" s="47">
        <f t="shared" si="1086"/>
        <v>62444.4</v>
      </c>
      <c r="H190" s="47">
        <f>1000*'2021 estimates'!H190/5</f>
        <v>60912</v>
      </c>
      <c r="I190" s="47">
        <f>1000*'2021 estimates'!I190/5</f>
        <v>60982.400000000001</v>
      </c>
      <c r="J190" s="47">
        <f>1000*'2021 estimates'!J190/5</f>
        <v>56826.6</v>
      </c>
      <c r="K190" s="47">
        <f>1000*'2021 estimates'!K190/5</f>
        <v>58896</v>
      </c>
      <c r="L190" s="73">
        <f t="shared" si="1087"/>
        <v>58896</v>
      </c>
      <c r="M190" s="47">
        <f>1000*'2021 estimates'!L190/5</f>
        <v>57820.800000000003</v>
      </c>
      <c r="N190" s="47">
        <f>1000*'2021 estimates'!M190/5</f>
        <v>57703</v>
      </c>
      <c r="O190" s="47">
        <f>1000*'2021 estimates'!N190/5</f>
        <v>54299.4</v>
      </c>
      <c r="P190" s="22">
        <v>0</v>
      </c>
      <c r="Q190" s="124">
        <f>IF('2021 estimates'!AD190&lt;&gt;"",'2021 estimates'!AD190*5/4,IF('2021 estimates'!AL190&lt;&gt;"",'2021 estimates'!AL190*15/14,'2021 estimates'!AN190*15/14))/100000</f>
        <v>3.4749999999999999E-4</v>
      </c>
      <c r="R190" s="124">
        <f>IF('2021 estimates'!AE190&lt;&gt;"",'2021 estimates'!AE190,IF('2021 estimates'!AL190&lt;&gt;"",'2021 estimates'!AL190*15/14,'2021 estimates'!AN190*15/14))/100000</f>
        <v>4.9399999999999997E-4</v>
      </c>
      <c r="S190" s="124">
        <f>IF('2021 estimates'!AF190&lt;&gt;"",'2021 estimates'!AF190,IF('2021 estimates'!AL190&lt;&gt;"",'2021 estimates'!AL190*15/14,'2021 estimates'!AN190*15/14))/100000</f>
        <v>5.5900000000000004E-4</v>
      </c>
      <c r="T190" s="124">
        <f>IF('2021 estimates'!AG190&lt;&gt;"",'2021 estimates'!AG190,'2021 estimates'!$AP190)/100000</f>
        <v>3.3450925683508605E-4</v>
      </c>
      <c r="U190" s="22">
        <v>0</v>
      </c>
      <c r="V190" s="124">
        <f>IF('2021 estimates'!AH190&lt;&gt;"",'2021 estimates'!AH190*5/4,IF('2021 estimates'!AM190&lt;&gt;"",'2021 estimates'!AM190*15/14,'2021 estimates'!AN190*15/14))/100000</f>
        <v>3.4749999999999999E-4</v>
      </c>
      <c r="W190" s="124">
        <f>IF('2021 estimates'!AI190&lt;&gt;"",'2021 estimates'!AI190,IF('2021 estimates'!AM190&lt;&gt;"",'2021 estimates'!AM190*15/14,'2021 estimates'!AN190*15/14))/100000</f>
        <v>4.9399999999999997E-4</v>
      </c>
      <c r="X190" s="124">
        <f>IF('2021 estimates'!AJ190&lt;&gt;"",'2021 estimates'!AJ190,IF('2021 estimates'!AM190&lt;&gt;"",'2021 estimates'!AM190*15/14,'2021 estimates'!AN190*15/14))/100000</f>
        <v>5.5900000000000004E-4</v>
      </c>
      <c r="Y190" s="124">
        <f>IF('2021 estimates'!AK190&lt;&gt;"",'2021 estimates'!AK190,'2021 estimates'!$AQ190)/100000</f>
        <v>3.3450925683508605E-4</v>
      </c>
      <c r="Z190" s="81">
        <f>VLOOKUP($A190,'Mortality-WHO Global Health Obs'!$B$3:$Q$218,7,FALSE)</f>
        <v>2.31E-3</v>
      </c>
      <c r="AA190" s="82">
        <f>VLOOKUP($A190,'Mortality-WHO Global Health Obs'!$B$3:$Q$218,9,FALSE)</f>
        <v>1.1E-4</v>
      </c>
      <c r="AB190" s="82">
        <f>VLOOKUP($A190,'Mortality-WHO Global Health Obs'!$B$3:$Q$218,11,FALSE)</f>
        <v>9.0000000000000006E-5</v>
      </c>
      <c r="AC190" s="82">
        <f>VLOOKUP($A190,'Mortality-WHO Global Health Obs'!$B$3:$Q$218,13,FALSE)</f>
        <v>6.9999999999999994E-5</v>
      </c>
      <c r="AD190" s="82">
        <f>VLOOKUP($A190,'Mortality-WHO Global Health Obs'!$B$3:$Q$218,15,FALSE)</f>
        <v>2.9E-4</v>
      </c>
      <c r="AE190" s="81">
        <f>VLOOKUP($A190,'Mortality-WHO Global Health Obs'!$B$3:$Q$218,8,FALSE)</f>
        <v>1.89E-3</v>
      </c>
      <c r="AF190" s="82">
        <f>VLOOKUP($A190,'Mortality-WHO Global Health Obs'!$B$3:$Q$218,10,FALSE)</f>
        <v>9.0000000000000006E-5</v>
      </c>
      <c r="AG190" s="82">
        <f>VLOOKUP($A190,'Mortality-WHO Global Health Obs'!$B$3:$Q$218,12,FALSE)</f>
        <v>8.0000000000000007E-5</v>
      </c>
      <c r="AH190" s="82">
        <f>VLOOKUP($A190,'Mortality-WHO Global Health Obs'!$B$3:$Q$218,14,FALSE)</f>
        <v>1E-4</v>
      </c>
      <c r="AI190" s="82">
        <f>VLOOKUP($A190,'Mortality-WHO Global Health Obs'!$B$3:$Q$218,16,FALSE)</f>
        <v>1.2999999999999999E-4</v>
      </c>
      <c r="AJ190" s="81">
        <f t="shared" si="1450"/>
        <v>4.3865397896779368E-3</v>
      </c>
      <c r="AK190" s="82">
        <f t="shared" si="1450"/>
        <v>2.088828471275208E-4</v>
      </c>
      <c r="AL190" s="82">
        <f t="shared" si="1450"/>
        <v>1.7090414764978974E-4</v>
      </c>
      <c r="AM190" s="82">
        <f t="shared" si="1450"/>
        <v>1.3292544817205867E-4</v>
      </c>
      <c r="AN190" s="82">
        <f t="shared" si="1450"/>
        <v>5.5069114242710024E-4</v>
      </c>
      <c r="AO190" s="81">
        <f t="shared" si="1449"/>
        <v>3.5889871006455844E-3</v>
      </c>
      <c r="AP190" s="82">
        <f t="shared" si="1449"/>
        <v>1.7090414764978974E-4</v>
      </c>
      <c r="AQ190" s="82">
        <f t="shared" si="1449"/>
        <v>1.5191479791092422E-4</v>
      </c>
      <c r="AR190" s="82">
        <f t="shared" si="1449"/>
        <v>1.8989349738865528E-4</v>
      </c>
      <c r="AS190" s="82">
        <f t="shared" si="1449"/>
        <v>2.468615466052518E-4</v>
      </c>
      <c r="AT190" s="272">
        <f t="shared" si="1065"/>
        <v>0</v>
      </c>
      <c r="AU190" s="266">
        <f t="shared" si="1057"/>
        <v>21.699428999999999</v>
      </c>
      <c r="AV190" s="266">
        <f t="shared" si="1058"/>
        <v>30.090527999999999</v>
      </c>
      <c r="AW190" s="266">
        <f t="shared" si="1059"/>
        <v>34.089161600000004</v>
      </c>
      <c r="AX190" s="266">
        <f t="shared" si="1060"/>
        <v>19.009023734464702</v>
      </c>
      <c r="AY190" s="272">
        <f t="shared" si="1066"/>
        <v>0</v>
      </c>
      <c r="AZ190" s="266">
        <f t="shared" si="1061"/>
        <v>20.466359999999998</v>
      </c>
      <c r="BA190" s="266">
        <f t="shared" si="1062"/>
        <v>28.563475199999999</v>
      </c>
      <c r="BB190" s="266">
        <f t="shared" si="1063"/>
        <v>32.255977000000001</v>
      </c>
      <c r="BC190" s="266">
        <f t="shared" si="1064"/>
        <v>18.163651940591073</v>
      </c>
      <c r="BD190" s="74">
        <f t="shared" si="1067"/>
        <v>0</v>
      </c>
      <c r="BE190" s="515">
        <f t="shared" si="1088"/>
        <v>0</v>
      </c>
      <c r="BF190" s="515">
        <f t="shared" si="1089"/>
        <v>21.697162917425846</v>
      </c>
      <c r="BG190" s="515">
        <f t="shared" si="1090"/>
        <v>43.38979414299974</v>
      </c>
      <c r="BH190" s="515">
        <f t="shared" si="1091"/>
        <v>65.077894623215514</v>
      </c>
      <c r="BI190" s="515">
        <f t="shared" si="1092"/>
        <v>84.63231890481363</v>
      </c>
      <c r="BJ190" s="515">
        <f t="shared" si="1093"/>
        <v>114.70581304808734</v>
      </c>
      <c r="BK190" s="515">
        <f t="shared" si="1094"/>
        <v>144.77416794564934</v>
      </c>
      <c r="BL190" s="515">
        <f t="shared" si="1095"/>
        <v>174.83738447574302</v>
      </c>
      <c r="BM190" s="515">
        <f t="shared" si="1096"/>
        <v>204.89546351646166</v>
      </c>
      <c r="BN190" s="515">
        <f t="shared" si="1097"/>
        <v>235.21995125338208</v>
      </c>
      <c r="BO190" s="515">
        <f t="shared" si="1098"/>
        <v>269.27558270595529</v>
      </c>
      <c r="BP190" s="515">
        <f t="shared" si="1099"/>
        <v>303.32668759930903</v>
      </c>
      <c r="BQ190" s="515">
        <f t="shared" si="1100"/>
        <v>337.3732665350982</v>
      </c>
      <c r="BR190" s="515">
        <f t="shared" si="1101"/>
        <v>371.41532011489772</v>
      </c>
      <c r="BS190" s="515">
        <f t="shared" si="1102"/>
        <v>377.82223831114095</v>
      </c>
      <c r="BT190" s="515">
        <f t="shared" si="1103"/>
        <v>396.61802335477535</v>
      </c>
      <c r="BU190" s="515">
        <f t="shared" si="1104"/>
        <v>415.40346057555996</v>
      </c>
      <c r="BV190" s="515">
        <f t="shared" si="1105"/>
        <v>434.17855567038043</v>
      </c>
      <c r="BW190" s="516">
        <f t="shared" si="1106"/>
        <v>452.94331433298601</v>
      </c>
      <c r="BX190" s="515">
        <v>0</v>
      </c>
      <c r="BY190" s="515">
        <f t="shared" si="1107"/>
        <v>0</v>
      </c>
      <c r="BZ190" s="515">
        <f t="shared" si="1108"/>
        <v>20.464611256532365</v>
      </c>
      <c r="CA190" s="515">
        <f t="shared" si="1109"/>
        <v>40.925725324971431</v>
      </c>
      <c r="CB190" s="515">
        <f t="shared" si="1110"/>
        <v>61.383342802950089</v>
      </c>
      <c r="CC190" s="515">
        <f t="shared" si="1111"/>
        <v>80.343447010043761</v>
      </c>
      <c r="CD190" s="515">
        <f t="shared" si="1112"/>
        <v>108.89254833607617</v>
      </c>
      <c r="CE190" s="515">
        <f t="shared" si="1113"/>
        <v>137.43731296056302</v>
      </c>
      <c r="CF190" s="515">
        <f t="shared" si="1114"/>
        <v>165.97774154226337</v>
      </c>
      <c r="CG190" s="515">
        <f t="shared" si="1115"/>
        <v>194.51383473983631</v>
      </c>
      <c r="CH190" s="515">
        <f t="shared" si="1116"/>
        <v>222.591175928089</v>
      </c>
      <c r="CI190" s="515">
        <f t="shared" si="1117"/>
        <v>254.80182601484128</v>
      </c>
      <c r="CJ190" s="515">
        <f t="shared" si="1118"/>
        <v>287.00636008930928</v>
      </c>
      <c r="CK190" s="515">
        <f t="shared" si="1119"/>
        <v>319.20477931277372</v>
      </c>
      <c r="CL190" s="515">
        <f t="shared" si="1120"/>
        <v>351.39708484629477</v>
      </c>
      <c r="CM190" s="515">
        <f t="shared" si="1121"/>
        <v>360.95769435431373</v>
      </c>
      <c r="CN190" s="515">
        <f t="shared" si="1122"/>
        <v>379.03000904090413</v>
      </c>
      <c r="CO190" s="515">
        <f t="shared" si="1123"/>
        <v>397.09786291856403</v>
      </c>
      <c r="CP190" s="515">
        <f t="shared" si="1124"/>
        <v>415.16125708835966</v>
      </c>
      <c r="CQ190" s="516">
        <f t="shared" si="1125"/>
        <v>433.2201926510856</v>
      </c>
      <c r="CR190" s="515">
        <f t="shared" si="1126"/>
        <v>0</v>
      </c>
      <c r="CS190" s="515">
        <f t="shared" si="1127"/>
        <v>10.849714499999999</v>
      </c>
      <c r="CT190" s="515">
        <f t="shared" si="1128"/>
        <v>32.546877417425847</v>
      </c>
      <c r="CU190" s="515">
        <f t="shared" si="1129"/>
        <v>54.239508642999738</v>
      </c>
      <c r="CV190" s="515">
        <f t="shared" si="1130"/>
        <v>75.927609123215518</v>
      </c>
      <c r="CW190" s="515">
        <f t="shared" si="1131"/>
        <v>99.677582904813633</v>
      </c>
      <c r="CX190" s="515">
        <f t="shared" si="1132"/>
        <v>129.75107704808732</v>
      </c>
      <c r="CY190" s="515">
        <f t="shared" si="1133"/>
        <v>159.81943194564934</v>
      </c>
      <c r="CZ190" s="515">
        <f t="shared" si="1134"/>
        <v>189.88264847574303</v>
      </c>
      <c r="DA190" s="515">
        <f t="shared" si="1135"/>
        <v>219.94072751646166</v>
      </c>
      <c r="DB190" s="515">
        <f t="shared" si="1136"/>
        <v>252.26453205338208</v>
      </c>
      <c r="DC190" s="515">
        <f t="shared" si="1137"/>
        <v>286.32016350595529</v>
      </c>
      <c r="DD190" s="515">
        <f t="shared" si="1138"/>
        <v>320.37126839930903</v>
      </c>
      <c r="DE190" s="515">
        <f t="shared" si="1139"/>
        <v>354.4178473350982</v>
      </c>
      <c r="DF190" s="515">
        <f t="shared" si="1140"/>
        <v>388.45990091489773</v>
      </c>
      <c r="DG190" s="515">
        <f t="shared" si="1141"/>
        <v>387.32675017837329</v>
      </c>
      <c r="DH190" s="515">
        <f t="shared" si="1142"/>
        <v>406.12253522200768</v>
      </c>
      <c r="DI190" s="515">
        <f t="shared" si="1143"/>
        <v>424.9079724427923</v>
      </c>
      <c r="DJ190" s="515">
        <f t="shared" si="1144"/>
        <v>443.68306753761277</v>
      </c>
      <c r="DK190" s="516">
        <f t="shared" si="1145"/>
        <v>462.44782620021834</v>
      </c>
      <c r="DL190" s="515">
        <f t="shared" si="1146"/>
        <v>0</v>
      </c>
      <c r="DM190" s="515">
        <f t="shared" si="1147"/>
        <v>10.233179999999999</v>
      </c>
      <c r="DN190" s="515">
        <f t="shared" si="1148"/>
        <v>30.697791256532362</v>
      </c>
      <c r="DO190" s="515">
        <f t="shared" si="1149"/>
        <v>51.158905324971428</v>
      </c>
      <c r="DP190" s="515">
        <f t="shared" si="1150"/>
        <v>71.616522802950087</v>
      </c>
      <c r="DQ190" s="515">
        <f t="shared" si="1151"/>
        <v>94.62518461004376</v>
      </c>
      <c r="DR190" s="515">
        <f t="shared" si="1152"/>
        <v>123.17428593607617</v>
      </c>
      <c r="DS190" s="515">
        <f t="shared" si="1153"/>
        <v>151.71905056056301</v>
      </c>
      <c r="DT190" s="515">
        <f t="shared" si="1154"/>
        <v>180.25947914226339</v>
      </c>
      <c r="DU190" s="515">
        <f t="shared" si="1155"/>
        <v>208.79557233983633</v>
      </c>
      <c r="DV190" s="515">
        <f t="shared" si="1156"/>
        <v>238.71916442808902</v>
      </c>
      <c r="DW190" s="515">
        <f t="shared" si="1157"/>
        <v>270.92981451484127</v>
      </c>
      <c r="DX190" s="515">
        <f t="shared" si="1158"/>
        <v>303.1343485893093</v>
      </c>
      <c r="DY190" s="515">
        <f t="shared" si="1159"/>
        <v>335.33276781277374</v>
      </c>
      <c r="DZ190" s="515">
        <f t="shared" si="1160"/>
        <v>367.52507334629479</v>
      </c>
      <c r="EA190" s="515">
        <f t="shared" si="1161"/>
        <v>370.03952032460927</v>
      </c>
      <c r="EB190" s="515">
        <f t="shared" si="1162"/>
        <v>388.11183501119967</v>
      </c>
      <c r="EC190" s="515">
        <f t="shared" si="1163"/>
        <v>406.17968888885957</v>
      </c>
      <c r="ED190" s="515">
        <f t="shared" si="1164"/>
        <v>424.2430830586552</v>
      </c>
      <c r="EE190" s="516">
        <f t="shared" si="1165"/>
        <v>442.30201862138114</v>
      </c>
      <c r="EF190" s="276">
        <f t="shared" si="1166"/>
        <v>0</v>
      </c>
      <c r="EG190" s="276">
        <f t="shared" si="1167"/>
        <v>2.2660825741512148E-3</v>
      </c>
      <c r="EH190" s="276">
        <f t="shared" si="1168"/>
        <v>6.797774426107195E-3</v>
      </c>
      <c r="EI190" s="276">
        <f t="shared" si="1169"/>
        <v>1.1328519784223438E-2</v>
      </c>
      <c r="EJ190" s="276">
        <f t="shared" si="1170"/>
        <v>1.5858318846185628E-2</v>
      </c>
      <c r="EK190" s="276">
        <f t="shared" si="1171"/>
        <v>1.7033856726290798E-2</v>
      </c>
      <c r="EL190" s="276">
        <f t="shared" si="1172"/>
        <v>2.2173102437983625E-2</v>
      </c>
      <c r="EM190" s="276">
        <f t="shared" si="1173"/>
        <v>2.7311469906318386E-2</v>
      </c>
      <c r="EN190" s="276">
        <f t="shared" si="1174"/>
        <v>3.2448959281377691E-2</v>
      </c>
      <c r="EO190" s="276">
        <f t="shared" si="1175"/>
        <v>3.7585570713218504E-2</v>
      </c>
      <c r="EP190" s="276">
        <f t="shared" si="1176"/>
        <v>3.3530147426794617E-2</v>
      </c>
      <c r="EQ190" s="276">
        <f t="shared" si="1177"/>
        <v>3.8056706646287776E-2</v>
      </c>
      <c r="ER190" s="276">
        <f t="shared" si="1178"/>
        <v>4.2582664210856512E-2</v>
      </c>
      <c r="ES190" s="276">
        <f t="shared" si="1179"/>
        <v>4.7108020200470772E-2</v>
      </c>
      <c r="ET190" s="276">
        <f t="shared" si="1180"/>
        <v>5.1632774695089853E-2</v>
      </c>
      <c r="EU190" s="276">
        <f t="shared" si="1181"/>
        <v>0.21323869083026237</v>
      </c>
      <c r="EV190" s="276">
        <f t="shared" si="1182"/>
        <v>0.22358651368005483</v>
      </c>
      <c r="EW190" s="276">
        <f t="shared" si="1183"/>
        <v>0.2339286396442167</v>
      </c>
      <c r="EX190" s="276">
        <f t="shared" si="1184"/>
        <v>0.24426507185910878</v>
      </c>
      <c r="EY190" s="277">
        <f t="shared" si="1185"/>
        <v>0.25459581345936516</v>
      </c>
      <c r="EZ190" s="276">
        <f t="shared" si="1186"/>
        <v>0</v>
      </c>
      <c r="FA190" s="276">
        <f t="shared" si="1187"/>
        <v>1.7487434676340518E-3</v>
      </c>
      <c r="FB190" s="276">
        <f t="shared" si="1188"/>
        <v>5.2459315609277545E-3</v>
      </c>
      <c r="FC190" s="276">
        <f t="shared" si="1189"/>
        <v>8.7425220213416255E-3</v>
      </c>
      <c r="FD190" s="276">
        <f t="shared" si="1190"/>
        <v>1.2238514951004876E-2</v>
      </c>
      <c r="FE190" s="276">
        <f t="shared" si="1191"/>
        <v>1.4373873967590682E-2</v>
      </c>
      <c r="FF190" s="276">
        <f t="shared" si="1192"/>
        <v>1.8710575513162186E-2</v>
      </c>
      <c r="FG190" s="276">
        <f t="shared" si="1193"/>
        <v>2.3046618299633691E-2</v>
      </c>
      <c r="FH190" s="276">
        <f t="shared" si="1194"/>
        <v>2.7382002427072852E-2</v>
      </c>
      <c r="FI190" s="276">
        <f t="shared" si="1195"/>
        <v>3.1716727995532122E-2</v>
      </c>
      <c r="FJ190" s="276">
        <f t="shared" si="1196"/>
        <v>4.5326913247708198E-2</v>
      </c>
      <c r="FK190" s="276">
        <f t="shared" si="1197"/>
        <v>5.1442925531985075E-2</v>
      </c>
      <c r="FL190" s="276">
        <f t="shared" si="1198"/>
        <v>5.7557776535562537E-2</v>
      </c>
      <c r="FM190" s="276">
        <f t="shared" si="1199"/>
        <v>6.3671466478939301E-2</v>
      </c>
      <c r="FN190" s="276">
        <f t="shared" si="1200"/>
        <v>6.9783995582572214E-2</v>
      </c>
      <c r="FO190" s="276">
        <f t="shared" si="1201"/>
        <v>9.1337254000675189E-2</v>
      </c>
      <c r="FP190" s="276">
        <f t="shared" si="1202"/>
        <v>9.5798062931194888E-2</v>
      </c>
      <c r="FQ190" s="276">
        <f t="shared" si="1203"/>
        <v>0.10025777079543394</v>
      </c>
      <c r="FR190" s="276">
        <f t="shared" si="1204"/>
        <v>0.10471637786516971</v>
      </c>
      <c r="FS190" s="277">
        <f t="shared" si="1205"/>
        <v>0.10917388441211254</v>
      </c>
      <c r="FT190" s="74">
        <f>SUM($EF190:EF190)</f>
        <v>0</v>
      </c>
      <c r="FU190" s="276">
        <f>SUM($EF190:EG190)</f>
        <v>2.2660825741512148E-3</v>
      </c>
      <c r="FV190" s="276">
        <f>SUM($EF190:EH190)</f>
        <v>9.0638570002584094E-3</v>
      </c>
      <c r="FW190" s="276">
        <f>SUM($EF190:EI190)</f>
        <v>2.0392376784481848E-2</v>
      </c>
      <c r="FX190" s="276">
        <f>SUM($EF190:EJ190)</f>
        <v>3.6250695630667476E-2</v>
      </c>
      <c r="FY190" s="276">
        <f>SUM($EF190:EK190)</f>
        <v>5.3284552356958274E-2</v>
      </c>
      <c r="FZ190" s="276">
        <f>SUM($EF190:EL190)</f>
        <v>7.5457654794941903E-2</v>
      </c>
      <c r="GA190" s="276">
        <f>SUM($EF190:EM190)</f>
        <v>0.10276912470126029</v>
      </c>
      <c r="GB190" s="276">
        <f>SUM($EF190:EN190)</f>
        <v>0.13521808398263799</v>
      </c>
      <c r="GC190" s="276">
        <f>SUM($EF190:EO190)</f>
        <v>0.17280365469585648</v>
      </c>
      <c r="GD190" s="276">
        <f>SUM($EF190:EP190)</f>
        <v>0.20633380212265109</v>
      </c>
      <c r="GE190" s="276">
        <f>SUM($EF190:EQ190)</f>
        <v>0.24439050876893886</v>
      </c>
      <c r="GF190" s="276">
        <f>SUM($EF190:ER190)</f>
        <v>0.28697317297979535</v>
      </c>
      <c r="GG190" s="276">
        <f>SUM($EF190:ES190)</f>
        <v>0.33408119318026613</v>
      </c>
      <c r="GH190" s="276">
        <f>SUM($EF190:ET190)</f>
        <v>0.385713967875356</v>
      </c>
      <c r="GI190" s="276">
        <f>SUM($EF190:EU190)</f>
        <v>0.59895265870561842</v>
      </c>
      <c r="GJ190" s="276">
        <f>SUM($EF190:EV190)</f>
        <v>0.8225391723856732</v>
      </c>
      <c r="GK190" s="276">
        <f>SUM($EF190:EW190)</f>
        <v>1.0564678120298898</v>
      </c>
      <c r="GL190" s="276">
        <f>SUM($EF190:EX190)</f>
        <v>1.3007328838889987</v>
      </c>
      <c r="GM190" s="276">
        <f>SUM($EF190:EY190)</f>
        <v>1.5553286973483638</v>
      </c>
      <c r="GN190" s="74">
        <f>SUM($EZ190:EZ190)</f>
        <v>0</v>
      </c>
      <c r="GO190" s="276">
        <f>SUM($EZ190:FA190)</f>
        <v>1.7487434676340518E-3</v>
      </c>
      <c r="GP190" s="276">
        <f>SUM($EZ190:FB190)</f>
        <v>6.9946750285618062E-3</v>
      </c>
      <c r="GQ190" s="276">
        <f>SUM($EZ190:FC190)</f>
        <v>1.573719704990343E-2</v>
      </c>
      <c r="GR190" s="276">
        <f>SUM($EZ190:FD190)</f>
        <v>2.7975712000908308E-2</v>
      </c>
      <c r="GS190" s="276">
        <f>SUM($EZ190:FE190)</f>
        <v>4.2349585968498991E-2</v>
      </c>
      <c r="GT190" s="276">
        <f>SUM($EZ190:FF190)</f>
        <v>6.1060161481661178E-2</v>
      </c>
      <c r="GU190" s="276">
        <f>SUM($EZ190:FG190)</f>
        <v>8.4106779781294869E-2</v>
      </c>
      <c r="GV190" s="276">
        <f>SUM($EZ190:FH190)</f>
        <v>0.11148878220836772</v>
      </c>
      <c r="GW190" s="276">
        <f>SUM($EZ190:FI190)</f>
        <v>0.14320551020389985</v>
      </c>
      <c r="GX190" s="276">
        <f>SUM($EZ190:FJ190)</f>
        <v>0.18853242345160803</v>
      </c>
      <c r="GY190" s="276">
        <f>SUM($EZ190:FK190)</f>
        <v>0.2399753489835931</v>
      </c>
      <c r="GZ190" s="276">
        <f>SUM($EZ190:FL190)</f>
        <v>0.29753312551915562</v>
      </c>
      <c r="HA190" s="276">
        <f>SUM($EZ190:FM190)</f>
        <v>0.3612045919980949</v>
      </c>
      <c r="HB190" s="276">
        <f>SUM($EZ190:FN190)</f>
        <v>0.4309885875806671</v>
      </c>
      <c r="HC190" s="276">
        <f>SUM($EZ190:FO190)</f>
        <v>0.52232584158134232</v>
      </c>
      <c r="HD190" s="276">
        <f>SUM($EZ190:FP190)</f>
        <v>0.61812390451253718</v>
      </c>
      <c r="HE190" s="276">
        <f>SUM($EZ190:FQ190)</f>
        <v>0.71838167530797115</v>
      </c>
      <c r="HF190" s="276">
        <f>SUM($EZ190:FR190)</f>
        <v>0.82309805317314089</v>
      </c>
      <c r="HG190" s="277">
        <f>SUM($EZ190:FS190)</f>
        <v>0.9322719375852534</v>
      </c>
      <c r="HH190" s="74">
        <f t="shared" si="1451"/>
        <v>0</v>
      </c>
      <c r="HI190" s="276">
        <f t="shared" si="1206"/>
        <v>21.697162917425846</v>
      </c>
      <c r="HJ190" s="276">
        <f t="shared" si="1207"/>
        <v>43.38979414299974</v>
      </c>
      <c r="HK190" s="276">
        <f t="shared" si="1208"/>
        <v>65.077894623215514</v>
      </c>
      <c r="HL190" s="276">
        <f t="shared" si="1209"/>
        <v>86.761465304369324</v>
      </c>
      <c r="HM190" s="276">
        <f t="shared" si="1210"/>
        <v>114.70581304808734</v>
      </c>
      <c r="HN190" s="276">
        <f t="shared" si="1211"/>
        <v>144.77416794564934</v>
      </c>
      <c r="HO190" s="276">
        <f t="shared" si="1212"/>
        <v>174.83738447574302</v>
      </c>
      <c r="HP190" s="276">
        <f t="shared" si="1213"/>
        <v>204.89546351646166</v>
      </c>
      <c r="HQ190" s="276">
        <f t="shared" si="1214"/>
        <v>234.94840594574845</v>
      </c>
      <c r="HR190" s="276">
        <f t="shared" si="1215"/>
        <v>269.27558270595529</v>
      </c>
      <c r="HS190" s="276">
        <f t="shared" si="1216"/>
        <v>303.32668759930903</v>
      </c>
      <c r="HT190" s="276">
        <f t="shared" si="1217"/>
        <v>337.3732665350982</v>
      </c>
      <c r="HU190" s="276">
        <f t="shared" si="1218"/>
        <v>371.41532011489772</v>
      </c>
      <c r="HV190" s="276">
        <f t="shared" si="1219"/>
        <v>405.45284894020267</v>
      </c>
      <c r="HW190" s="276">
        <f t="shared" si="1220"/>
        <v>396.61802335477535</v>
      </c>
      <c r="HX190" s="276">
        <f t="shared" si="1221"/>
        <v>415.40346057555996</v>
      </c>
      <c r="HY190" s="276">
        <f t="shared" si="1222"/>
        <v>434.17855567038043</v>
      </c>
      <c r="HZ190" s="276">
        <f t="shared" si="1223"/>
        <v>452.94331433298601</v>
      </c>
      <c r="IA190" s="277">
        <f t="shared" si="1224"/>
        <v>471.69774225399129</v>
      </c>
      <c r="IB190" s="276">
        <f t="shared" si="1225"/>
        <v>0</v>
      </c>
      <c r="IC190" s="276">
        <f t="shared" si="1226"/>
        <v>20.464611256532365</v>
      </c>
      <c r="ID190" s="276">
        <f t="shared" si="1227"/>
        <v>40.925725324971431</v>
      </c>
      <c r="IE190" s="276">
        <f t="shared" si="1228"/>
        <v>61.383342802950089</v>
      </c>
      <c r="IF190" s="276">
        <f t="shared" si="1229"/>
        <v>81.837464287999083</v>
      </c>
      <c r="IG190" s="276">
        <f t="shared" si="1230"/>
        <v>108.89254833607617</v>
      </c>
      <c r="IH190" s="276">
        <f t="shared" si="1231"/>
        <v>137.43731296056302</v>
      </c>
      <c r="II190" s="276">
        <f t="shared" si="1232"/>
        <v>165.97774154226337</v>
      </c>
      <c r="IJ190" s="276">
        <f t="shared" si="1233"/>
        <v>194.51383473983631</v>
      </c>
      <c r="IK190" s="276">
        <f t="shared" si="1234"/>
        <v>223.04559321184078</v>
      </c>
      <c r="IL190" s="276">
        <f t="shared" si="1235"/>
        <v>254.80182601484128</v>
      </c>
      <c r="IM190" s="276">
        <f t="shared" si="1236"/>
        <v>287.00636008930928</v>
      </c>
      <c r="IN190" s="276">
        <f t="shared" si="1237"/>
        <v>319.20477931277372</v>
      </c>
      <c r="IO190" s="276">
        <f t="shared" si="1238"/>
        <v>351.39708484629477</v>
      </c>
      <c r="IP190" s="276">
        <f t="shared" si="1239"/>
        <v>383.58327785071225</v>
      </c>
      <c r="IQ190" s="276">
        <f t="shared" si="1240"/>
        <v>379.03000904090413</v>
      </c>
      <c r="IR190" s="276">
        <f t="shared" si="1241"/>
        <v>397.09786291856403</v>
      </c>
      <c r="IS190" s="276">
        <f t="shared" si="1242"/>
        <v>415.16125708835966</v>
      </c>
      <c r="IT190" s="276">
        <f t="shared" si="1243"/>
        <v>433.2201926510856</v>
      </c>
      <c r="IU190" s="277">
        <f t="shared" si="1244"/>
        <v>451.27467070726459</v>
      </c>
      <c r="IV190" s="74">
        <f t="shared" si="1068"/>
        <v>55.584034544595113</v>
      </c>
      <c r="IW190" s="275">
        <f t="shared" si="1069"/>
        <v>262.34672688837088</v>
      </c>
      <c r="IX190" s="275">
        <f t="shared" si="1070"/>
        <v>525.30804200951502</v>
      </c>
      <c r="IY190" s="275">
        <f t="shared" si="1071"/>
        <v>747.50322708600129</v>
      </c>
      <c r="IZ190" s="275">
        <f t="shared" si="1072"/>
        <v>281.07960114749363</v>
      </c>
      <c r="JA190" s="275">
        <f t="shared" si="1073"/>
        <v>397.68550763212056</v>
      </c>
      <c r="JB190" s="74">
        <f t="shared" si="1074"/>
        <v>55.586936813519912</v>
      </c>
      <c r="JC190" s="275">
        <f t="shared" si="1075"/>
        <v>262.36785298359109</v>
      </c>
      <c r="JD190" s="275">
        <f t="shared" si="1076"/>
        <v>525.27503843911745</v>
      </c>
      <c r="JE190" s="275">
        <f t="shared" si="1077"/>
        <v>747.93662700866025</v>
      </c>
      <c r="JF190" s="275">
        <f t="shared" si="1078"/>
        <v>281.07660941207615</v>
      </c>
      <c r="JG190" s="275">
        <f t="shared" si="1079"/>
        <v>397.79161381122219</v>
      </c>
      <c r="JH190" s="524">
        <f t="shared" si="1443"/>
        <v>2574.2760327991009</v>
      </c>
      <c r="JI190" s="525">
        <f t="shared" si="1444"/>
        <v>4698.179377015369</v>
      </c>
      <c r="JJ190" s="524">
        <f t="shared" si="1445"/>
        <v>2437.705646370754</v>
      </c>
      <c r="JK190" s="525">
        <f t="shared" si="1446"/>
        <v>4468.3311506004566</v>
      </c>
      <c r="JL190" s="524">
        <f t="shared" si="1447"/>
        <v>5011.9816791698549</v>
      </c>
      <c r="JM190" s="525">
        <f t="shared" si="1448"/>
        <v>9166.5105276158247</v>
      </c>
      <c r="JN190" s="7">
        <f t="shared" si="1245"/>
        <v>0.8167025554560231</v>
      </c>
      <c r="JO190" s="7">
        <f t="shared" si="1246"/>
        <v>2.4876006349336173</v>
      </c>
    </row>
    <row r="191" spans="1:275" s="3" customFormat="1" ht="13.5" customHeight="1" x14ac:dyDescent="0.2">
      <c r="A191" s="3" t="str">
        <f>'2021 estimates'!B191</f>
        <v>Switzerland</v>
      </c>
      <c r="B191" s="3" t="str">
        <f>VLOOKUP(A191,'2021 estimates'!$B$4:$C$218,2)</f>
        <v>EUR</v>
      </c>
      <c r="C191" s="371" t="str">
        <f>VLOOKUP(A191,'2021 estimates'!$B$4:$F$218,4,FALSE)</f>
        <v>Europe &amp; Central Asia</v>
      </c>
      <c r="D191" s="695">
        <f>'2021 estimates'!Q191</f>
        <v>3.5660968817190701</v>
      </c>
      <c r="E191" s="4">
        <f>'2021 estimates'!R191</f>
        <v>2.0959113981701272</v>
      </c>
      <c r="F191" s="47">
        <f>1000*'2021 estimates'!G191/5</f>
        <v>46378.6</v>
      </c>
      <c r="G191" s="47">
        <f t="shared" si="1086"/>
        <v>46378.6</v>
      </c>
      <c r="H191" s="47">
        <f>1000*'2021 estimates'!H191/5</f>
        <v>45123.199999999997</v>
      </c>
      <c r="I191" s="47">
        <f>1000*'2021 estimates'!I191/5</f>
        <v>42646.8</v>
      </c>
      <c r="J191" s="47">
        <f>1000*'2021 estimates'!J191/5</f>
        <v>43408.800000000003</v>
      </c>
      <c r="K191" s="47">
        <f>1000*'2021 estimates'!K191/5</f>
        <v>44312</v>
      </c>
      <c r="L191" s="73">
        <f t="shared" si="1087"/>
        <v>44312</v>
      </c>
      <c r="M191" s="47">
        <f>1000*'2021 estimates'!L191/5</f>
        <v>42766</v>
      </c>
      <c r="N191" s="47">
        <f>1000*'2021 estimates'!M191/5</f>
        <v>40550.199999999997</v>
      </c>
      <c r="O191" s="47">
        <f>1000*'2021 estimates'!N191/5</f>
        <v>41762.6</v>
      </c>
      <c r="P191" s="22">
        <v>0</v>
      </c>
      <c r="Q191" s="124">
        <f>IF('2021 estimates'!AD191&lt;&gt;"",'2021 estimates'!AD191*5/4,IF('2021 estimates'!AL191&lt;&gt;"",'2021 estimates'!AL191*15/14,'2021 estimates'!AN191*15/14))/100000</f>
        <v>1.225E-4</v>
      </c>
      <c r="R191" s="124">
        <f>IF('2021 estimates'!AE191&lt;&gt;"",'2021 estimates'!AE191,IF('2021 estimates'!AL191&lt;&gt;"",'2021 estimates'!AL191*15/14,'2021 estimates'!AN191*15/14))/100000</f>
        <v>1.5800000000000002E-4</v>
      </c>
      <c r="S191" s="124">
        <f>IF('2021 estimates'!AF191&lt;&gt;"",'2021 estimates'!AF191,IF('2021 estimates'!AL191&lt;&gt;"",'2021 estimates'!AL191*15/14,'2021 estimates'!AN191*15/14))/100000</f>
        <v>1.56E-4</v>
      </c>
      <c r="T191" s="124">
        <f>IF('2021 estimates'!AG191&lt;&gt;"",'2021 estimates'!AG191,'2021 estimates'!$AP191)/100000</f>
        <v>1.039178416925324E-4</v>
      </c>
      <c r="U191" s="22">
        <v>0</v>
      </c>
      <c r="V191" s="124">
        <f>IF('2021 estimates'!AH191&lt;&gt;"",'2021 estimates'!AH191*5/4,IF('2021 estimates'!AM191&lt;&gt;"",'2021 estimates'!AM191*15/14,'2021 estimates'!AN191*15/14))/100000</f>
        <v>1.15E-4</v>
      </c>
      <c r="W191" s="124">
        <f>IF('2021 estimates'!AI191&lt;&gt;"",'2021 estimates'!AI191,IF('2021 estimates'!AM191&lt;&gt;"",'2021 estimates'!AM191*15/14,'2021 estimates'!AN191*15/14))/100000</f>
        <v>1.4099999999999998E-4</v>
      </c>
      <c r="X191" s="124">
        <f>IF('2021 estimates'!AJ191&lt;&gt;"",'2021 estimates'!AJ191,IF('2021 estimates'!AM191&lt;&gt;"",'2021 estimates'!AM191*15/14,'2021 estimates'!AN191*15/14))/100000</f>
        <v>1.5800000000000002E-4</v>
      </c>
      <c r="Y191" s="124">
        <f>IF('2021 estimates'!AK191&lt;&gt;"",'2021 estimates'!AK191,'2021 estimates'!$AQ191)/100000</f>
        <v>9.8608170949118334E-5</v>
      </c>
      <c r="Z191" s="81">
        <f>VLOOKUP($A191,'Mortality-WHO Global Health Obs'!$B$3:$Q$218,7,FALSE)</f>
        <v>3.7699999999999999E-3</v>
      </c>
      <c r="AA191" s="82">
        <f>VLOOKUP($A191,'Mortality-WHO Global Health Obs'!$B$3:$Q$218,9,FALSE)</f>
        <v>1.2E-4</v>
      </c>
      <c r="AB191" s="82">
        <f>VLOOKUP($A191,'Mortality-WHO Global Health Obs'!$B$3:$Q$218,11,FALSE)</f>
        <v>8.0000000000000007E-5</v>
      </c>
      <c r="AC191" s="82">
        <f>VLOOKUP($A191,'Mortality-WHO Global Health Obs'!$B$3:$Q$218,13,FALSE)</f>
        <v>8.0000000000000007E-5</v>
      </c>
      <c r="AD191" s="82">
        <f>VLOOKUP($A191,'Mortality-WHO Global Health Obs'!$B$3:$Q$218,15,FALSE)</f>
        <v>3.3E-4</v>
      </c>
      <c r="AE191" s="81">
        <f>VLOOKUP($A191,'Mortality-WHO Global Health Obs'!$B$3:$Q$218,8,FALSE)</f>
        <v>3.3500000000000001E-3</v>
      </c>
      <c r="AF191" s="82">
        <f>VLOOKUP($A191,'Mortality-WHO Global Health Obs'!$B$3:$Q$218,10,FALSE)</f>
        <v>1E-4</v>
      </c>
      <c r="AG191" s="82">
        <f>VLOOKUP($A191,'Mortality-WHO Global Health Obs'!$B$3:$Q$218,12,FALSE)</f>
        <v>6.0000000000000002E-5</v>
      </c>
      <c r="AH191" s="82">
        <f>VLOOKUP($A191,'Mortality-WHO Global Health Obs'!$B$3:$Q$218,14,FALSE)</f>
        <v>9.0000000000000006E-5</v>
      </c>
      <c r="AI191" s="82">
        <f>VLOOKUP($A191,'Mortality-WHO Global Health Obs'!$B$3:$Q$218,16,FALSE)</f>
        <v>1.3999999999999999E-4</v>
      </c>
      <c r="AJ191" s="81">
        <f t="shared" si="1450"/>
        <v>7.901585971101379E-3</v>
      </c>
      <c r="AK191" s="82">
        <f t="shared" si="1450"/>
        <v>2.5150936778041525E-4</v>
      </c>
      <c r="AL191" s="82">
        <f t="shared" si="1450"/>
        <v>1.676729118536102E-4</v>
      </c>
      <c r="AM191" s="82">
        <f t="shared" si="1450"/>
        <v>1.676729118536102E-4</v>
      </c>
      <c r="AN191" s="82">
        <f t="shared" si="1450"/>
        <v>6.9165076139614192E-4</v>
      </c>
      <c r="AO191" s="81">
        <f t="shared" si="1449"/>
        <v>7.0213031838699267E-3</v>
      </c>
      <c r="AP191" s="82">
        <f t="shared" si="1449"/>
        <v>2.0959113981701272E-4</v>
      </c>
      <c r="AQ191" s="82">
        <f t="shared" si="1449"/>
        <v>1.2575468389020762E-4</v>
      </c>
      <c r="AR191" s="82">
        <f t="shared" si="1449"/>
        <v>1.8863202583531145E-4</v>
      </c>
      <c r="AS191" s="82">
        <f t="shared" si="1449"/>
        <v>2.934275957438178E-4</v>
      </c>
      <c r="AT191" s="272">
        <f t="shared" si="1065"/>
        <v>0</v>
      </c>
      <c r="AU191" s="266">
        <f t="shared" si="1057"/>
        <v>5.6813784999999992</v>
      </c>
      <c r="AV191" s="266">
        <f t="shared" si="1058"/>
        <v>7.1294656000000005</v>
      </c>
      <c r="AW191" s="266">
        <f t="shared" si="1059"/>
        <v>6.6529008000000003</v>
      </c>
      <c r="AX191" s="266">
        <f t="shared" si="1060"/>
        <v>4.5109488064628014</v>
      </c>
      <c r="AY191" s="272">
        <f t="shared" si="1066"/>
        <v>0</v>
      </c>
      <c r="AZ191" s="266">
        <f t="shared" si="1061"/>
        <v>5.0958800000000002</v>
      </c>
      <c r="BA191" s="266">
        <f t="shared" si="1062"/>
        <v>6.0300059999999993</v>
      </c>
      <c r="BB191" s="266">
        <f t="shared" si="1063"/>
        <v>6.4069316000000001</v>
      </c>
      <c r="BC191" s="266">
        <f t="shared" si="1064"/>
        <v>4.1181336000796493</v>
      </c>
      <c r="BD191" s="74">
        <f t="shared" si="1067"/>
        <v>0</v>
      </c>
      <c r="BE191" s="515">
        <f t="shared" si="1088"/>
        <v>0</v>
      </c>
      <c r="BF191" s="515">
        <f t="shared" si="1089"/>
        <v>5.6806641298818255</v>
      </c>
      <c r="BG191" s="515">
        <f t="shared" si="1090"/>
        <v>11.359899699175486</v>
      </c>
      <c r="BH191" s="515">
        <f t="shared" si="1091"/>
        <v>17.037707067132178</v>
      </c>
      <c r="BI191" s="515">
        <f t="shared" si="1092"/>
        <v>22.099249915894831</v>
      </c>
      <c r="BJ191" s="515">
        <f t="shared" si="1093"/>
        <v>29.224412721924171</v>
      </c>
      <c r="BK191" s="515">
        <f t="shared" si="1094"/>
        <v>36.348380931311944</v>
      </c>
      <c r="BL191" s="515">
        <f t="shared" si="1095"/>
        <v>43.471154744342854</v>
      </c>
      <c r="BM191" s="515">
        <f t="shared" si="1096"/>
        <v>50.592734361268022</v>
      </c>
      <c r="BN191" s="515">
        <f t="shared" si="1097"/>
        <v>54.545774352469806</v>
      </c>
      <c r="BO191" s="515">
        <f t="shared" si="1098"/>
        <v>61.188972361500447</v>
      </c>
      <c r="BP191" s="515">
        <f t="shared" si="1099"/>
        <v>67.831056579555792</v>
      </c>
      <c r="BQ191" s="515">
        <f t="shared" si="1100"/>
        <v>74.472027193372753</v>
      </c>
      <c r="BR191" s="515">
        <f t="shared" si="1101"/>
        <v>81.11188438965695</v>
      </c>
      <c r="BS191" s="515">
        <f t="shared" si="1102"/>
        <v>89.31852978746619</v>
      </c>
      <c r="BT191" s="515">
        <f t="shared" si="1103"/>
        <v>93.766163262778974</v>
      </c>
      <c r="BU191" s="515">
        <f t="shared" si="1104"/>
        <v>98.210721592598105</v>
      </c>
      <c r="BV191" s="515">
        <f t="shared" si="1105"/>
        <v>102.65220690311492</v>
      </c>
      <c r="BW191" s="516">
        <f t="shared" si="1106"/>
        <v>107.09062131905068</v>
      </c>
      <c r="BX191" s="515">
        <v>0</v>
      </c>
      <c r="BY191" s="515">
        <f t="shared" si="1107"/>
        <v>0</v>
      </c>
      <c r="BZ191" s="515">
        <f t="shared" si="1108"/>
        <v>5.0953460303108278</v>
      </c>
      <c r="CA191" s="515">
        <f t="shared" si="1109"/>
        <v>10.189624233146898</v>
      </c>
      <c r="CB191" s="515">
        <f t="shared" si="1110"/>
        <v>15.282834832291938</v>
      </c>
      <c r="CC191" s="515">
        <f t="shared" si="1111"/>
        <v>19.664116071260882</v>
      </c>
      <c r="CD191" s="515">
        <f t="shared" si="1112"/>
        <v>25.69127024513017</v>
      </c>
      <c r="CE191" s="515">
        <f t="shared" si="1113"/>
        <v>31.717666523787003</v>
      </c>
      <c r="CF191" s="515">
        <f t="shared" si="1114"/>
        <v>37.743305002534257</v>
      </c>
      <c r="CG191" s="515">
        <f t="shared" si="1115"/>
        <v>43.768185776662833</v>
      </c>
      <c r="CH191" s="515">
        <f t="shared" si="1116"/>
        <v>47.212460506889869</v>
      </c>
      <c r="CI191" s="515">
        <f t="shared" si="1117"/>
        <v>53.609882945470623</v>
      </c>
      <c r="CJ191" s="515">
        <f t="shared" si="1118"/>
        <v>60.006098739106186</v>
      </c>
      <c r="CK191" s="515">
        <f t="shared" si="1119"/>
        <v>66.401108115386961</v>
      </c>
      <c r="CL191" s="515">
        <f t="shared" si="1120"/>
        <v>72.794911301860452</v>
      </c>
      <c r="CM191" s="515">
        <f t="shared" si="1121"/>
        <v>81.555115475860333</v>
      </c>
      <c r="CN191" s="515">
        <f t="shared" si="1122"/>
        <v>85.648717966692885</v>
      </c>
      <c r="CO191" s="515">
        <f t="shared" si="1123"/>
        <v>89.74111945780048</v>
      </c>
      <c r="CP191" s="515">
        <f t="shared" si="1124"/>
        <v>93.832320301537862</v>
      </c>
      <c r="CQ191" s="516">
        <f t="shared" si="1125"/>
        <v>97.922320850156424</v>
      </c>
      <c r="CR191" s="515">
        <f t="shared" si="1126"/>
        <v>0</v>
      </c>
      <c r="CS191" s="515">
        <f t="shared" si="1127"/>
        <v>2.8406892499999996</v>
      </c>
      <c r="CT191" s="515">
        <f t="shared" si="1128"/>
        <v>8.5213533798818251</v>
      </c>
      <c r="CU191" s="515">
        <f t="shared" si="1129"/>
        <v>14.200588949175486</v>
      </c>
      <c r="CV191" s="515">
        <f t="shared" si="1130"/>
        <v>19.878396317132179</v>
      </c>
      <c r="CW191" s="515">
        <f t="shared" si="1131"/>
        <v>25.663982715894832</v>
      </c>
      <c r="CX191" s="515">
        <f t="shared" si="1132"/>
        <v>32.789145521924169</v>
      </c>
      <c r="CY191" s="515">
        <f t="shared" si="1133"/>
        <v>39.913113731311945</v>
      </c>
      <c r="CZ191" s="515">
        <f t="shared" si="1134"/>
        <v>47.035887544342856</v>
      </c>
      <c r="DA191" s="515">
        <f t="shared" si="1135"/>
        <v>54.157467161268023</v>
      </c>
      <c r="DB191" s="515">
        <f t="shared" si="1136"/>
        <v>57.872224752469805</v>
      </c>
      <c r="DC191" s="515">
        <f t="shared" si="1137"/>
        <v>64.515422761500446</v>
      </c>
      <c r="DD191" s="515">
        <f t="shared" si="1138"/>
        <v>71.157506979555791</v>
      </c>
      <c r="DE191" s="515">
        <f t="shared" si="1139"/>
        <v>77.798477593372752</v>
      </c>
      <c r="DF191" s="515">
        <f t="shared" si="1140"/>
        <v>84.438334789656949</v>
      </c>
      <c r="DG191" s="515">
        <f t="shared" si="1141"/>
        <v>91.574004190697593</v>
      </c>
      <c r="DH191" s="515">
        <f t="shared" si="1142"/>
        <v>96.021637666010378</v>
      </c>
      <c r="DI191" s="515">
        <f t="shared" si="1143"/>
        <v>100.46619599582951</v>
      </c>
      <c r="DJ191" s="515">
        <f t="shared" si="1144"/>
        <v>104.90768130634632</v>
      </c>
      <c r="DK191" s="516">
        <f t="shared" si="1145"/>
        <v>109.34609572228209</v>
      </c>
      <c r="DL191" s="515">
        <f t="shared" si="1146"/>
        <v>0</v>
      </c>
      <c r="DM191" s="515">
        <f t="shared" si="1147"/>
        <v>2.5479400000000001</v>
      </c>
      <c r="DN191" s="515">
        <f t="shared" si="1148"/>
        <v>7.6432860303108274</v>
      </c>
      <c r="DO191" s="515">
        <f t="shared" si="1149"/>
        <v>12.737564233146898</v>
      </c>
      <c r="DP191" s="515">
        <f t="shared" si="1150"/>
        <v>17.830774832291937</v>
      </c>
      <c r="DQ191" s="515">
        <f t="shared" si="1151"/>
        <v>22.679119071260882</v>
      </c>
      <c r="DR191" s="515">
        <f t="shared" si="1152"/>
        <v>28.70627324513017</v>
      </c>
      <c r="DS191" s="515">
        <f t="shared" si="1153"/>
        <v>34.732669523787003</v>
      </c>
      <c r="DT191" s="515">
        <f t="shared" si="1154"/>
        <v>40.758308002534257</v>
      </c>
      <c r="DU191" s="515">
        <f t="shared" si="1155"/>
        <v>46.783188776662833</v>
      </c>
      <c r="DV191" s="515">
        <f t="shared" si="1156"/>
        <v>50.415926306889872</v>
      </c>
      <c r="DW191" s="515">
        <f t="shared" si="1157"/>
        <v>56.81334874547062</v>
      </c>
      <c r="DX191" s="515">
        <f t="shared" si="1158"/>
        <v>63.209564539106182</v>
      </c>
      <c r="DY191" s="515">
        <f t="shared" si="1159"/>
        <v>69.604573915386965</v>
      </c>
      <c r="DZ191" s="515">
        <f t="shared" si="1160"/>
        <v>75.998377101860456</v>
      </c>
      <c r="EA191" s="515">
        <f t="shared" si="1161"/>
        <v>83.614182275900163</v>
      </c>
      <c r="EB191" s="515">
        <f t="shared" si="1162"/>
        <v>87.707784766732715</v>
      </c>
      <c r="EC191" s="515">
        <f t="shared" si="1163"/>
        <v>91.800186257840309</v>
      </c>
      <c r="ED191" s="515">
        <f t="shared" si="1164"/>
        <v>95.891387101577692</v>
      </c>
      <c r="EE191" s="516">
        <f t="shared" si="1165"/>
        <v>99.981387650196254</v>
      </c>
      <c r="EF191" s="276">
        <f t="shared" si="1166"/>
        <v>0</v>
      </c>
      <c r="EG191" s="276">
        <f t="shared" si="1167"/>
        <v>7.1437011817385057E-4</v>
      </c>
      <c r="EH191" s="276">
        <f t="shared" si="1168"/>
        <v>2.1429307063373162E-3</v>
      </c>
      <c r="EI191" s="276">
        <f t="shared" si="1169"/>
        <v>3.5711320433098304E-3</v>
      </c>
      <c r="EJ191" s="276">
        <f t="shared" si="1170"/>
        <v>4.9989742194350723E-3</v>
      </c>
      <c r="EK191" s="276">
        <f t="shared" si="1171"/>
        <v>4.3027939706580358E-3</v>
      </c>
      <c r="EL191" s="276">
        <f t="shared" si="1172"/>
        <v>5.4973906122288713E-3</v>
      </c>
      <c r="EM191" s="276">
        <f t="shared" si="1173"/>
        <v>6.6917869690939543E-3</v>
      </c>
      <c r="EN191" s="276">
        <f t="shared" si="1174"/>
        <v>7.8859830748327885E-3</v>
      </c>
      <c r="EO191" s="276">
        <f t="shared" si="1175"/>
        <v>9.0799789630192466E-3</v>
      </c>
      <c r="EP191" s="276">
        <f t="shared" si="1176"/>
        <v>9.7027909693560392E-3</v>
      </c>
      <c r="EQ191" s="276">
        <f t="shared" si="1177"/>
        <v>1.0816581944653143E-2</v>
      </c>
      <c r="ER191" s="276">
        <f t="shared" si="1178"/>
        <v>1.1930186183030021E-2</v>
      </c>
      <c r="ES191" s="276">
        <f t="shared" si="1179"/>
        <v>1.304360371579477E-2</v>
      </c>
      <c r="ET191" s="276">
        <f t="shared" si="1180"/>
        <v>1.4156834574250243E-2</v>
      </c>
      <c r="EU191" s="276">
        <f t="shared" si="1181"/>
        <v>6.3315331150022996E-2</v>
      </c>
      <c r="EV191" s="276">
        <f t="shared" si="1182"/>
        <v>6.639047664368225E-2</v>
      </c>
      <c r="EW191" s="276">
        <f t="shared" si="1183"/>
        <v>6.9463495945995102E-2</v>
      </c>
      <c r="EX191" s="276">
        <f t="shared" si="1184"/>
        <v>7.2534390527034961E-2</v>
      </c>
      <c r="EY191" s="277">
        <f t="shared" si="1185"/>
        <v>7.5603161855858816E-2</v>
      </c>
      <c r="EZ191" s="276">
        <f t="shared" si="1186"/>
        <v>0</v>
      </c>
      <c r="FA191" s="276">
        <f t="shared" si="1187"/>
        <v>5.339696891726466E-4</v>
      </c>
      <c r="FB191" s="276">
        <f t="shared" si="1188"/>
        <v>1.6017971639295681E-3</v>
      </c>
      <c r="FC191" s="276">
        <f t="shared" si="1189"/>
        <v>2.6694008549612899E-3</v>
      </c>
      <c r="FD191" s="276">
        <f t="shared" si="1190"/>
        <v>3.7367808091659828E-3</v>
      </c>
      <c r="FE191" s="276">
        <f t="shared" si="1191"/>
        <v>2.851826130710426E-3</v>
      </c>
      <c r="FF191" s="276">
        <f t="shared" si="1192"/>
        <v>3.6097213431678658E-3</v>
      </c>
      <c r="FG191" s="276">
        <f t="shared" si="1193"/>
        <v>4.3675212527449587E-3</v>
      </c>
      <c r="FH191" s="276">
        <f t="shared" si="1194"/>
        <v>5.1252258714257351E-3</v>
      </c>
      <c r="FI191" s="276">
        <f t="shared" si="1195"/>
        <v>5.8828352111927173E-3</v>
      </c>
      <c r="FJ191" s="276">
        <f t="shared" si="1196"/>
        <v>9.5091614192438084E-3</v>
      </c>
      <c r="FK191" s="276">
        <f t="shared" si="1197"/>
        <v>1.0715806364439293E-2</v>
      </c>
      <c r="FL191" s="276">
        <f t="shared" si="1198"/>
        <v>1.1922223719220398E-2</v>
      </c>
      <c r="FM191" s="276">
        <f t="shared" si="1199"/>
        <v>1.3128413526513914E-2</v>
      </c>
      <c r="FN191" s="276">
        <f t="shared" si="1200"/>
        <v>1.4334375829238539E-2</v>
      </c>
      <c r="FO191" s="276">
        <f t="shared" si="1201"/>
        <v>2.4531109247089102E-2</v>
      </c>
      <c r="FP191" s="276">
        <f t="shared" si="1202"/>
        <v>2.573210897205697E-2</v>
      </c>
      <c r="FQ191" s="276">
        <f t="shared" si="1203"/>
        <v>2.6932756342260888E-2</v>
      </c>
      <c r="FR191" s="276">
        <f t="shared" si="1204"/>
        <v>2.8133051461076298E-2</v>
      </c>
      <c r="FS191" s="277">
        <f t="shared" si="1205"/>
        <v>2.9332994431848312E-2</v>
      </c>
      <c r="FT191" s="74">
        <f>SUM($EF191:EF191)</f>
        <v>0</v>
      </c>
      <c r="FU191" s="276">
        <f>SUM($EF191:EG191)</f>
        <v>7.1437011817385057E-4</v>
      </c>
      <c r="FV191" s="276">
        <f>SUM($EF191:EH191)</f>
        <v>2.8573008245111669E-3</v>
      </c>
      <c r="FW191" s="276">
        <f>SUM($EF191:EI191)</f>
        <v>6.4284328678209969E-3</v>
      </c>
      <c r="FX191" s="276">
        <f>SUM($EF191:EJ191)</f>
        <v>1.1427407087256069E-2</v>
      </c>
      <c r="FY191" s="276">
        <f>SUM($EF191:EK191)</f>
        <v>1.5730201057914103E-2</v>
      </c>
      <c r="FZ191" s="276">
        <f>SUM($EF191:EL191)</f>
        <v>2.1227591670142973E-2</v>
      </c>
      <c r="GA191" s="276">
        <f>SUM($EF191:EM191)</f>
        <v>2.7919378639236929E-2</v>
      </c>
      <c r="GB191" s="276">
        <f>SUM($EF191:EN191)</f>
        <v>3.5805361714069714E-2</v>
      </c>
      <c r="GC191" s="276">
        <f>SUM($EF191:EO191)</f>
        <v>4.4885340677088964E-2</v>
      </c>
      <c r="GD191" s="276">
        <f>SUM($EF191:EP191)</f>
        <v>5.4588131646445007E-2</v>
      </c>
      <c r="GE191" s="276">
        <f>SUM($EF191:EQ191)</f>
        <v>6.5404713591098146E-2</v>
      </c>
      <c r="GF191" s="276">
        <f>SUM($EF191:ER191)</f>
        <v>7.7334899774128163E-2</v>
      </c>
      <c r="GG191" s="276">
        <f>SUM($EF191:ES191)</f>
        <v>9.0378503489922934E-2</v>
      </c>
      <c r="GH191" s="276">
        <f>SUM($EF191:ET191)</f>
        <v>0.10453533806417317</v>
      </c>
      <c r="GI191" s="276">
        <f>SUM($EF191:EU191)</f>
        <v>0.16785066921419617</v>
      </c>
      <c r="GJ191" s="276">
        <f>SUM($EF191:EV191)</f>
        <v>0.23424114585787842</v>
      </c>
      <c r="GK191" s="276">
        <f>SUM($EF191:EW191)</f>
        <v>0.30370464180387352</v>
      </c>
      <c r="GL191" s="276">
        <f>SUM($EF191:EX191)</f>
        <v>0.3762390323309085</v>
      </c>
      <c r="GM191" s="276">
        <f>SUM($EF191:EY191)</f>
        <v>0.4518421941867673</v>
      </c>
      <c r="GN191" s="74">
        <f>SUM($EZ191:EZ191)</f>
        <v>0</v>
      </c>
      <c r="GO191" s="276">
        <f>SUM($EZ191:FA191)</f>
        <v>5.339696891726466E-4</v>
      </c>
      <c r="GP191" s="276">
        <f>SUM($EZ191:FB191)</f>
        <v>2.1357668531022146E-3</v>
      </c>
      <c r="GQ191" s="276">
        <f>SUM($EZ191:FC191)</f>
        <v>4.8051677080635045E-3</v>
      </c>
      <c r="GR191" s="276">
        <f>SUM($EZ191:FD191)</f>
        <v>8.5419485172294873E-3</v>
      </c>
      <c r="GS191" s="276">
        <f>SUM($EZ191:FE191)</f>
        <v>1.1393774647939912E-2</v>
      </c>
      <c r="GT191" s="276">
        <f>SUM($EZ191:FF191)</f>
        <v>1.5003495991107778E-2</v>
      </c>
      <c r="GU191" s="276">
        <f>SUM($EZ191:FG191)</f>
        <v>1.9371017243852737E-2</v>
      </c>
      <c r="GV191" s="276">
        <f>SUM($EZ191:FH191)</f>
        <v>2.4496243115278472E-2</v>
      </c>
      <c r="GW191" s="276">
        <f>SUM($EZ191:FI191)</f>
        <v>3.0379078326471187E-2</v>
      </c>
      <c r="GX191" s="276">
        <f>SUM($EZ191:FJ191)</f>
        <v>3.9888239745714996E-2</v>
      </c>
      <c r="GY191" s="276">
        <f>SUM($EZ191:FK191)</f>
        <v>5.0604046110154288E-2</v>
      </c>
      <c r="GZ191" s="276">
        <f>SUM($EZ191:FL191)</f>
        <v>6.2526269829374689E-2</v>
      </c>
      <c r="HA191" s="276">
        <f>SUM($EZ191:FM191)</f>
        <v>7.5654683355888597E-2</v>
      </c>
      <c r="HB191" s="276">
        <f>SUM($EZ191:FN191)</f>
        <v>8.9989059185127132E-2</v>
      </c>
      <c r="HC191" s="276">
        <f>SUM($EZ191:FO191)</f>
        <v>0.11452016843221624</v>
      </c>
      <c r="HD191" s="276">
        <f>SUM($EZ191:FP191)</f>
        <v>0.14025227740427321</v>
      </c>
      <c r="HE191" s="276">
        <f>SUM($EZ191:FQ191)</f>
        <v>0.1671850337465341</v>
      </c>
      <c r="HF191" s="276">
        <f>SUM($EZ191:FR191)</f>
        <v>0.1953180852076104</v>
      </c>
      <c r="HG191" s="277">
        <f>SUM($EZ191:FS191)</f>
        <v>0.22465107963945871</v>
      </c>
      <c r="HH191" s="74">
        <f t="shared" si="1451"/>
        <v>0</v>
      </c>
      <c r="HI191" s="276">
        <f t="shared" si="1206"/>
        <v>5.6806641298818255</v>
      </c>
      <c r="HJ191" s="276">
        <f t="shared" si="1207"/>
        <v>11.359899699175486</v>
      </c>
      <c r="HK191" s="276">
        <f t="shared" si="1208"/>
        <v>17.037707067132178</v>
      </c>
      <c r="HL191" s="276">
        <f t="shared" si="1209"/>
        <v>22.714086592912739</v>
      </c>
      <c r="HM191" s="276">
        <f t="shared" si="1210"/>
        <v>29.224412721924171</v>
      </c>
      <c r="HN191" s="276">
        <f t="shared" si="1211"/>
        <v>36.348380931311944</v>
      </c>
      <c r="HO191" s="276">
        <f t="shared" si="1212"/>
        <v>43.471154744342854</v>
      </c>
      <c r="HP191" s="276">
        <f t="shared" si="1213"/>
        <v>50.592734361268022</v>
      </c>
      <c r="HQ191" s="276">
        <f t="shared" si="1214"/>
        <v>57.713119982305003</v>
      </c>
      <c r="HR191" s="276">
        <f t="shared" si="1215"/>
        <v>61.188972361500447</v>
      </c>
      <c r="HS191" s="276">
        <f t="shared" si="1216"/>
        <v>67.831056579555792</v>
      </c>
      <c r="HT191" s="276">
        <f t="shared" si="1217"/>
        <v>74.472027193372753</v>
      </c>
      <c r="HU191" s="276">
        <f t="shared" si="1218"/>
        <v>81.11188438965695</v>
      </c>
      <c r="HV191" s="276">
        <f t="shared" si="1219"/>
        <v>87.750628355082696</v>
      </c>
      <c r="HW191" s="276">
        <f t="shared" si="1220"/>
        <v>93.766163262778974</v>
      </c>
      <c r="HX191" s="276">
        <f t="shared" si="1221"/>
        <v>98.210721592598105</v>
      </c>
      <c r="HY191" s="276">
        <f t="shared" si="1222"/>
        <v>102.65220690311492</v>
      </c>
      <c r="HZ191" s="276">
        <f t="shared" si="1223"/>
        <v>107.09062131905068</v>
      </c>
      <c r="IA191" s="277">
        <f t="shared" si="1224"/>
        <v>111.52596696365764</v>
      </c>
      <c r="IB191" s="276">
        <f t="shared" si="1225"/>
        <v>0</v>
      </c>
      <c r="IC191" s="276">
        <f t="shared" si="1226"/>
        <v>5.0953460303108278</v>
      </c>
      <c r="ID191" s="276">
        <f t="shared" si="1227"/>
        <v>10.189624233146898</v>
      </c>
      <c r="IE191" s="276">
        <f t="shared" si="1228"/>
        <v>15.282834832291938</v>
      </c>
      <c r="IF191" s="276">
        <f t="shared" si="1229"/>
        <v>20.374978051482771</v>
      </c>
      <c r="IG191" s="276">
        <f t="shared" si="1230"/>
        <v>25.69127024513017</v>
      </c>
      <c r="IH191" s="276">
        <f t="shared" si="1231"/>
        <v>31.717666523787003</v>
      </c>
      <c r="II191" s="276">
        <f t="shared" si="1232"/>
        <v>37.743305002534257</v>
      </c>
      <c r="IJ191" s="276">
        <f t="shared" si="1233"/>
        <v>43.768185776662833</v>
      </c>
      <c r="IK191" s="276">
        <f t="shared" si="1234"/>
        <v>49.792308941451637</v>
      </c>
      <c r="IL191" s="276">
        <f t="shared" si="1235"/>
        <v>53.609882945470623</v>
      </c>
      <c r="IM191" s="276">
        <f t="shared" si="1236"/>
        <v>60.006098739106186</v>
      </c>
      <c r="IN191" s="276">
        <f t="shared" si="1237"/>
        <v>66.401108115386961</v>
      </c>
      <c r="IO191" s="276">
        <f t="shared" si="1238"/>
        <v>72.794911301860452</v>
      </c>
      <c r="IP191" s="276">
        <f t="shared" si="1239"/>
        <v>79.187508526031223</v>
      </c>
      <c r="IQ191" s="276">
        <f t="shared" si="1240"/>
        <v>85.648717966692885</v>
      </c>
      <c r="IR191" s="276">
        <f t="shared" si="1241"/>
        <v>89.74111945780048</v>
      </c>
      <c r="IS191" s="276">
        <f t="shared" si="1242"/>
        <v>93.832320301537862</v>
      </c>
      <c r="IT191" s="276">
        <f t="shared" si="1243"/>
        <v>97.922320850156424</v>
      </c>
      <c r="IU191" s="277">
        <f t="shared" si="1244"/>
        <v>102.01112145580421</v>
      </c>
      <c r="IV191" s="74">
        <f t="shared" si="1068"/>
        <v>19.593223681890301</v>
      </c>
      <c r="IW191" s="275">
        <f t="shared" si="1069"/>
        <v>88.443580113089013</v>
      </c>
      <c r="IX191" s="275">
        <f t="shared" si="1070"/>
        <v>166.83649975044418</v>
      </c>
      <c r="IY191" s="275">
        <f t="shared" si="1071"/>
        <v>231.35491488044107</v>
      </c>
      <c r="IZ191" s="275">
        <f t="shared" si="1072"/>
        <v>91.624434515141161</v>
      </c>
      <c r="JA191" s="275">
        <f t="shared" si="1073"/>
        <v>126.55705460646614</v>
      </c>
      <c r="JB191" s="74">
        <f t="shared" si="1074"/>
        <v>18.394698556368954</v>
      </c>
      <c r="JC191" s="275">
        <f t="shared" si="1075"/>
        <v>81.208735937179313</v>
      </c>
      <c r="JD191" s="275">
        <f t="shared" si="1076"/>
        <v>155.86210949306525</v>
      </c>
      <c r="JE191" s="275">
        <f t="shared" si="1077"/>
        <v>219.77922688818225</v>
      </c>
      <c r="JF191" s="275">
        <f t="shared" si="1078"/>
        <v>85.155181328871166</v>
      </c>
      <c r="JG191" s="275">
        <f t="shared" si="1079"/>
        <v>118.81119271869895</v>
      </c>
      <c r="JH191" s="524">
        <f t="shared" si="1443"/>
        <v>600.73032377845493</v>
      </c>
      <c r="JI191" s="525">
        <f t="shared" si="1444"/>
        <v>1102.8722852315595</v>
      </c>
      <c r="JJ191" s="524">
        <f t="shared" si="1445"/>
        <v>530.41591979424629</v>
      </c>
      <c r="JK191" s="525">
        <f t="shared" si="1446"/>
        <v>989.34351683626619</v>
      </c>
      <c r="JL191" s="524">
        <f t="shared" si="1447"/>
        <v>1131.1462435727012</v>
      </c>
      <c r="JM191" s="525">
        <f t="shared" si="1448"/>
        <v>2092.2158020678257</v>
      </c>
      <c r="JN191" s="7">
        <f t="shared" si="1245"/>
        <v>0.19452439724930032</v>
      </c>
      <c r="JO191" s="7">
        <f t="shared" si="1246"/>
        <v>0.67649327382622604</v>
      </c>
    </row>
    <row r="192" spans="1:275" s="3" customFormat="1" ht="13.5" customHeight="1" x14ac:dyDescent="0.2">
      <c r="A192" s="3" t="str">
        <f>'2021 estimates'!B192</f>
        <v>Syria</v>
      </c>
      <c r="B192" s="3" t="str">
        <f>VLOOKUP(A192,'2021 estimates'!$B$4:$C$218,2)</f>
        <v>MENA</v>
      </c>
      <c r="C192" s="371" t="str">
        <f>VLOOKUP(A192,'2021 estimates'!$B$4:$F$218,4,FALSE)</f>
        <v>Middle East &amp; North Africa</v>
      </c>
      <c r="D192" s="695">
        <f>'2021 estimates'!Q192</f>
        <v>17.922607508924902</v>
      </c>
      <c r="E192" s="4">
        <f>'2021 estimates'!R192</f>
        <v>5.4478487432189304</v>
      </c>
      <c r="F192" s="47">
        <f>1000*'2021 estimates'!G192/5</f>
        <v>210571.8</v>
      </c>
      <c r="G192" s="47">
        <f t="shared" si="1086"/>
        <v>210571.8</v>
      </c>
      <c r="H192" s="47">
        <f>1000*'2021 estimates'!H192/5</f>
        <v>182242.4</v>
      </c>
      <c r="I192" s="47">
        <f>1000*'2021 estimates'!I192/5</f>
        <v>179204.6</v>
      </c>
      <c r="J192" s="47">
        <f>1000*'2021 estimates'!J192/5</f>
        <v>161625.4</v>
      </c>
      <c r="K192" s="47">
        <f>1000*'2021 estimates'!K192/5</f>
        <v>201810.8</v>
      </c>
      <c r="L192" s="73">
        <f t="shared" si="1087"/>
        <v>201810.8</v>
      </c>
      <c r="M192" s="47">
        <f>1000*'2021 estimates'!L192/5</f>
        <v>175055</v>
      </c>
      <c r="N192" s="47">
        <f>1000*'2021 estimates'!M192/5</f>
        <v>172766</v>
      </c>
      <c r="O192" s="47">
        <f>1000*'2021 estimates'!N192/5</f>
        <v>155475.4</v>
      </c>
      <c r="P192" s="22">
        <v>0</v>
      </c>
      <c r="Q192" s="124">
        <f>IF('2021 estimates'!AD192&lt;&gt;"",'2021 estimates'!AD192*5/4,IF('2021 estimates'!AL192&lt;&gt;"",'2021 estimates'!AL192*15/14,'2021 estimates'!AN192*15/14))/100000</f>
        <v>1.6249999999999999E-5</v>
      </c>
      <c r="R192" s="124">
        <f>IF('2021 estimates'!AE192&lt;&gt;"",'2021 estimates'!AE192,IF('2021 estimates'!AL192&lt;&gt;"",'2021 estimates'!AL192*15/14,'2021 estimates'!AN192*15/14))/100000</f>
        <v>3.1999999999999999E-5</v>
      </c>
      <c r="S192" s="124">
        <f>IF('2021 estimates'!AF192&lt;&gt;"",'2021 estimates'!AF192,IF('2021 estimates'!AL192&lt;&gt;"",'2021 estimates'!AL192*15/14,'2021 estimates'!AN192*15/14))/100000</f>
        <v>5.5000000000000002E-5</v>
      </c>
      <c r="T192" s="124">
        <f>IF('2021 estimates'!AG192&lt;&gt;"",'2021 estimates'!AG192,'2021 estimates'!$AP192)/100000</f>
        <v>4.9198089204743926E-5</v>
      </c>
      <c r="U192" s="22">
        <v>0</v>
      </c>
      <c r="V192" s="124">
        <f>IF('2021 estimates'!AH192&lt;&gt;"",'2021 estimates'!AH192*5/4,IF('2021 estimates'!AM192&lt;&gt;"",'2021 estimates'!AM192*15/14,'2021 estimates'!AN192*15/14))/100000</f>
        <v>1.6249999999999999E-5</v>
      </c>
      <c r="W192" s="124">
        <f>IF('2021 estimates'!AI192&lt;&gt;"",'2021 estimates'!AI192,IF('2021 estimates'!AM192&lt;&gt;"",'2021 estimates'!AM192*15/14,'2021 estimates'!AN192*15/14))/100000</f>
        <v>3.1999999999999999E-5</v>
      </c>
      <c r="X192" s="124">
        <f>IF('2021 estimates'!AJ192&lt;&gt;"",'2021 estimates'!AJ192,IF('2021 estimates'!AM192&lt;&gt;"",'2021 estimates'!AM192*15/14,'2021 estimates'!AN192*15/14))/100000</f>
        <v>5.5000000000000002E-5</v>
      </c>
      <c r="Y192" s="124">
        <f>IF('2021 estimates'!AK192&lt;&gt;"",'2021 estimates'!AK192,'2021 estimates'!$AQ192)/100000</f>
        <v>4.9198089204743926E-5</v>
      </c>
      <c r="Z192" s="81">
        <f>VLOOKUP($A192,'Mortality-WHO Global Health Obs'!$B$3:$Q$218,7,FALSE)</f>
        <v>1.7100000000000001E-2</v>
      </c>
      <c r="AA192" s="82">
        <f>VLOOKUP($A192,'Mortality-WHO Global Health Obs'!$B$3:$Q$218,9,FALSE)</f>
        <v>1.17E-3</v>
      </c>
      <c r="AB192" s="82">
        <f>VLOOKUP($A192,'Mortality-WHO Global Health Obs'!$B$3:$Q$218,11,FALSE)</f>
        <v>2.3999999999999998E-3</v>
      </c>
      <c r="AC192" s="82">
        <f>VLOOKUP($A192,'Mortality-WHO Global Health Obs'!$B$3:$Q$218,13,FALSE)</f>
        <v>3.2200000000000002E-3</v>
      </c>
      <c r="AD192" s="82">
        <f>VLOOKUP($A192,'Mortality-WHO Global Health Obs'!$B$3:$Q$218,15,FALSE)</f>
        <v>4.8900000000000002E-3</v>
      </c>
      <c r="AE192" s="81">
        <f>VLOOKUP($A192,'Mortality-WHO Global Health Obs'!$B$3:$Q$218,8,FALSE)</f>
        <v>1.4590000000000001E-2</v>
      </c>
      <c r="AF192" s="82">
        <f>VLOOKUP($A192,'Mortality-WHO Global Health Obs'!$B$3:$Q$218,10,FALSE)</f>
        <v>1.1999999999999999E-3</v>
      </c>
      <c r="AG192" s="82">
        <f>VLOOKUP($A192,'Mortality-WHO Global Health Obs'!$B$3:$Q$218,12,FALSE)</f>
        <v>2.2699999999999999E-3</v>
      </c>
      <c r="AH192" s="82">
        <f>VLOOKUP($A192,'Mortality-WHO Global Health Obs'!$B$3:$Q$218,14,FALSE)</f>
        <v>2.7200000000000002E-3</v>
      </c>
      <c r="AI192" s="82">
        <f>VLOOKUP($A192,'Mortality-WHO Global Health Obs'!$B$3:$Q$218,16,FALSE)</f>
        <v>2.97E-3</v>
      </c>
      <c r="AJ192" s="81">
        <f t="shared" si="1450"/>
        <v>9.3158213509043714E-2</v>
      </c>
      <c r="AK192" s="82">
        <f t="shared" si="1450"/>
        <v>6.3739830295661487E-3</v>
      </c>
      <c r="AL192" s="82">
        <f t="shared" si="1450"/>
        <v>1.3074836983725432E-2</v>
      </c>
      <c r="AM192" s="82">
        <f t="shared" si="1450"/>
        <v>1.7542072953164956E-2</v>
      </c>
      <c r="AN192" s="82">
        <f t="shared" si="1450"/>
        <v>2.6639980354340571E-2</v>
      </c>
      <c r="AO192" s="81">
        <f t="shared" si="1449"/>
        <v>7.9484113163564199E-2</v>
      </c>
      <c r="AP192" s="82">
        <f t="shared" si="1449"/>
        <v>6.5374184918627161E-3</v>
      </c>
      <c r="AQ192" s="82">
        <f t="shared" si="1449"/>
        <v>1.2366616647106971E-2</v>
      </c>
      <c r="AR192" s="82">
        <f t="shared" si="1449"/>
        <v>1.4818148581555491E-2</v>
      </c>
      <c r="AS192" s="82">
        <f t="shared" si="1449"/>
        <v>1.6180110767360225E-2</v>
      </c>
      <c r="AT192" s="272">
        <f t="shared" si="1065"/>
        <v>0</v>
      </c>
      <c r="AU192" s="266">
        <f t="shared" si="1057"/>
        <v>3.4217917499999997</v>
      </c>
      <c r="AV192" s="266">
        <f t="shared" si="1058"/>
        <v>5.8317568</v>
      </c>
      <c r="AW192" s="266">
        <f t="shared" si="1059"/>
        <v>9.8562530000000006</v>
      </c>
      <c r="AX192" s="266">
        <f t="shared" si="1060"/>
        <v>7.9516608469524188</v>
      </c>
      <c r="AY192" s="272">
        <f t="shared" si="1066"/>
        <v>0</v>
      </c>
      <c r="AZ192" s="266">
        <f t="shared" si="1061"/>
        <v>3.2794254999999994</v>
      </c>
      <c r="BA192" s="266">
        <f t="shared" si="1062"/>
        <v>5.6017599999999996</v>
      </c>
      <c r="BB192" s="266">
        <f t="shared" si="1063"/>
        <v>9.5021300000000011</v>
      </c>
      <c r="BC192" s="266">
        <f t="shared" si="1064"/>
        <v>7.6490925983432438</v>
      </c>
      <c r="BD192" s="74">
        <f t="shared" si="1067"/>
        <v>0</v>
      </c>
      <c r="BE192" s="515">
        <f t="shared" si="1088"/>
        <v>0</v>
      </c>
      <c r="BF192" s="515">
        <f t="shared" si="1089"/>
        <v>3.4109212098503052</v>
      </c>
      <c r="BG192" s="515">
        <f t="shared" si="1090"/>
        <v>6.8001704076857816</v>
      </c>
      <c r="BH192" s="515">
        <f t="shared" si="1091"/>
        <v>10.167885291235537</v>
      </c>
      <c r="BI192" s="515">
        <f t="shared" si="1092"/>
        <v>11.696061538618952</v>
      </c>
      <c r="BJ192" s="515">
        <f t="shared" si="1093"/>
        <v>17.338013145829699</v>
      </c>
      <c r="BK192" s="515">
        <f t="shared" si="1094"/>
        <v>22.906677310235949</v>
      </c>
      <c r="BL192" s="515">
        <f t="shared" si="1095"/>
        <v>28.403006016123772</v>
      </c>
      <c r="BM192" s="515">
        <f t="shared" si="1096"/>
        <v>33.827938881757902</v>
      </c>
      <c r="BN192" s="515">
        <f t="shared" si="1097"/>
        <v>38.529271530673512</v>
      </c>
      <c r="BO192" s="515">
        <f t="shared" si="1098"/>
        <v>47.629839206075133</v>
      </c>
      <c r="BP192" s="515">
        <f t="shared" si="1099"/>
        <v>56.572156140533608</v>
      </c>
      <c r="BQ192" s="515">
        <f t="shared" si="1100"/>
        <v>65.358974173044288</v>
      </c>
      <c r="BR192" s="515">
        <f t="shared" si="1101"/>
        <v>73.992997290581044</v>
      </c>
      <c r="BS192" s="515">
        <f t="shared" si="1102"/>
        <v>74.386255254512619</v>
      </c>
      <c r="BT192" s="515">
        <f t="shared" si="1103"/>
        <v>80.277912731754355</v>
      </c>
      <c r="BU192" s="515">
        <f t="shared" si="1104"/>
        <v>86.014688748768336</v>
      </c>
      <c r="BV192" s="515">
        <f t="shared" si="1105"/>
        <v>91.600654870613283</v>
      </c>
      <c r="BW192" s="516">
        <f t="shared" si="1106"/>
        <v>97.039775627961731</v>
      </c>
      <c r="BX192" s="515">
        <v>0</v>
      </c>
      <c r="BY192" s="515">
        <f t="shared" si="1107"/>
        <v>0</v>
      </c>
      <c r="BZ192" s="515">
        <f t="shared" si="1108"/>
        <v>3.2687409742078213</v>
      </c>
      <c r="CA192" s="515">
        <f t="shared" si="1109"/>
        <v>6.5161825182277182</v>
      </c>
      <c r="CB192" s="515">
        <f t="shared" si="1110"/>
        <v>9.7424634211928502</v>
      </c>
      <c r="CC192" s="515">
        <f t="shared" si="1111"/>
        <v>11.231130341210765</v>
      </c>
      <c r="CD192" s="515">
        <f t="shared" si="1112"/>
        <v>16.660430419301868</v>
      </c>
      <c r="CE192" s="515">
        <f t="shared" si="1113"/>
        <v>22.023001878704772</v>
      </c>
      <c r="CF192" s="515">
        <f t="shared" si="1114"/>
        <v>27.319664845124073</v>
      </c>
      <c r="CG192" s="515">
        <f t="shared" si="1115"/>
        <v>32.551229364538699</v>
      </c>
      <c r="CH192" s="515">
        <f t="shared" si="1116"/>
        <v>37.225292612222489</v>
      </c>
      <c r="CI192" s="515">
        <f t="shared" si="1117"/>
        <v>46.109996561390865</v>
      </c>
      <c r="CJ192" s="515">
        <f t="shared" si="1118"/>
        <v>54.864016287720766</v>
      </c>
      <c r="CK192" s="515">
        <f t="shared" si="1119"/>
        <v>63.489274012391036</v>
      </c>
      <c r="CL192" s="515">
        <f t="shared" si="1120"/>
        <v>71.987663682821221</v>
      </c>
      <c r="CM192" s="515">
        <f t="shared" si="1121"/>
        <v>72.318434235063478</v>
      </c>
      <c r="CN192" s="515">
        <f t="shared" si="1122"/>
        <v>78.745438398697146</v>
      </c>
      <c r="CO192" s="515">
        <f t="shared" si="1123"/>
        <v>85.069289685951418</v>
      </c>
      <c r="CP192" s="515">
        <f t="shared" si="1124"/>
        <v>91.291643691818052</v>
      </c>
      <c r="CQ192" s="516">
        <f t="shared" si="1125"/>
        <v>97.414129439128402</v>
      </c>
      <c r="CR192" s="515">
        <f t="shared" si="1126"/>
        <v>0</v>
      </c>
      <c r="CS192" s="515">
        <f t="shared" si="1127"/>
        <v>1.7108958749999998</v>
      </c>
      <c r="CT192" s="515">
        <f t="shared" si="1128"/>
        <v>5.1218170848503046</v>
      </c>
      <c r="CU192" s="515">
        <f t="shared" si="1129"/>
        <v>8.5110662826857819</v>
      </c>
      <c r="CV192" s="515">
        <f t="shared" si="1130"/>
        <v>11.878781166235537</v>
      </c>
      <c r="CW192" s="515">
        <f t="shared" si="1131"/>
        <v>14.611939938618953</v>
      </c>
      <c r="CX192" s="515">
        <f t="shared" si="1132"/>
        <v>20.253891545829699</v>
      </c>
      <c r="CY192" s="515">
        <f t="shared" si="1133"/>
        <v>25.82255571023595</v>
      </c>
      <c r="CZ192" s="515">
        <f t="shared" si="1134"/>
        <v>31.318884416123772</v>
      </c>
      <c r="DA192" s="515">
        <f t="shared" si="1135"/>
        <v>36.743817281757899</v>
      </c>
      <c r="DB192" s="515">
        <f t="shared" si="1136"/>
        <v>43.457398030673509</v>
      </c>
      <c r="DC192" s="515">
        <f t="shared" si="1137"/>
        <v>52.55796570607513</v>
      </c>
      <c r="DD192" s="515">
        <f t="shared" si="1138"/>
        <v>61.500282640533605</v>
      </c>
      <c r="DE192" s="515">
        <f t="shared" si="1139"/>
        <v>70.287100673044293</v>
      </c>
      <c r="DF192" s="515">
        <f t="shared" si="1140"/>
        <v>78.921123790581049</v>
      </c>
      <c r="DG192" s="515">
        <f t="shared" si="1141"/>
        <v>78.36208567798883</v>
      </c>
      <c r="DH192" s="515">
        <f t="shared" si="1142"/>
        <v>84.253743155230566</v>
      </c>
      <c r="DI192" s="515">
        <f t="shared" si="1143"/>
        <v>89.990519172244547</v>
      </c>
      <c r="DJ192" s="515">
        <f t="shared" si="1144"/>
        <v>95.576485294089494</v>
      </c>
      <c r="DK192" s="516">
        <f t="shared" si="1145"/>
        <v>101.01560605143794</v>
      </c>
      <c r="DL192" s="515">
        <f t="shared" si="1146"/>
        <v>0</v>
      </c>
      <c r="DM192" s="515">
        <f t="shared" si="1147"/>
        <v>1.6397127499999997</v>
      </c>
      <c r="DN192" s="515">
        <f t="shared" si="1148"/>
        <v>4.9084537242078206</v>
      </c>
      <c r="DO192" s="515">
        <f t="shared" si="1149"/>
        <v>8.1558952682277184</v>
      </c>
      <c r="DP192" s="515">
        <f t="shared" si="1150"/>
        <v>11.38217617119285</v>
      </c>
      <c r="DQ192" s="515">
        <f t="shared" si="1151"/>
        <v>14.032010341210764</v>
      </c>
      <c r="DR192" s="515">
        <f t="shared" si="1152"/>
        <v>19.461310419301867</v>
      </c>
      <c r="DS192" s="515">
        <f t="shared" si="1153"/>
        <v>24.823881878704771</v>
      </c>
      <c r="DT192" s="515">
        <f t="shared" si="1154"/>
        <v>30.120544845124073</v>
      </c>
      <c r="DU192" s="515">
        <f t="shared" si="1155"/>
        <v>35.352109364538698</v>
      </c>
      <c r="DV192" s="515">
        <f t="shared" si="1156"/>
        <v>41.976357612222486</v>
      </c>
      <c r="DW192" s="515">
        <f t="shared" si="1157"/>
        <v>50.861061561390869</v>
      </c>
      <c r="DX192" s="515">
        <f t="shared" si="1158"/>
        <v>59.61508128772077</v>
      </c>
      <c r="DY192" s="515">
        <f t="shared" si="1159"/>
        <v>68.240339012391033</v>
      </c>
      <c r="DZ192" s="515">
        <f t="shared" si="1160"/>
        <v>76.738728682821218</v>
      </c>
      <c r="EA192" s="515">
        <f t="shared" si="1161"/>
        <v>76.142980534235093</v>
      </c>
      <c r="EB192" s="515">
        <f t="shared" si="1162"/>
        <v>82.569984697868762</v>
      </c>
      <c r="EC192" s="515">
        <f t="shared" si="1163"/>
        <v>88.893835985123033</v>
      </c>
      <c r="ED192" s="515">
        <f t="shared" si="1164"/>
        <v>95.116189990989668</v>
      </c>
      <c r="EE192" s="516">
        <f t="shared" si="1165"/>
        <v>101.23867573830002</v>
      </c>
      <c r="EF192" s="276">
        <f t="shared" si="1166"/>
        <v>0</v>
      </c>
      <c r="EG192" s="276">
        <f t="shared" si="1167"/>
        <v>1.0870540149694387E-2</v>
      </c>
      <c r="EH192" s="276">
        <f t="shared" si="1168"/>
        <v>3.2542552164523696E-2</v>
      </c>
      <c r="EI192" s="276">
        <f t="shared" si="1169"/>
        <v>5.4076866450242601E-2</v>
      </c>
      <c r="EJ192" s="276">
        <f t="shared" si="1170"/>
        <v>7.5474357898604988E-2</v>
      </c>
      <c r="EK192" s="276">
        <f t="shared" si="1171"/>
        <v>0.18980519278925423</v>
      </c>
      <c r="EL192" s="276">
        <f t="shared" si="1172"/>
        <v>0.26309263559375096</v>
      </c>
      <c r="EM192" s="276">
        <f t="shared" si="1173"/>
        <v>0.33542809411217944</v>
      </c>
      <c r="EN192" s="276">
        <f t="shared" si="1174"/>
        <v>0.40682393436586939</v>
      </c>
      <c r="EO192" s="276">
        <f t="shared" si="1175"/>
        <v>0.47729236174483974</v>
      </c>
      <c r="EP192" s="276">
        <f t="shared" si="1176"/>
        <v>0.75568532459837923</v>
      </c>
      <c r="EQ192" s="276">
        <f t="shared" si="1177"/>
        <v>0.9139360655415274</v>
      </c>
      <c r="ER192" s="276">
        <f t="shared" si="1178"/>
        <v>1.0694349674893187</v>
      </c>
      <c r="ES192" s="276">
        <f t="shared" si="1179"/>
        <v>1.2222298824632425</v>
      </c>
      <c r="ET192" s="276">
        <f t="shared" si="1180"/>
        <v>1.3723678303808886</v>
      </c>
      <c r="EU192" s="276">
        <f t="shared" si="1181"/>
        <v>2.0600033697106883</v>
      </c>
      <c r="EV192" s="276">
        <f t="shared" si="1182"/>
        <v>2.2148848299384407</v>
      </c>
      <c r="EW192" s="276">
        <f t="shared" si="1183"/>
        <v>2.3656947251074731</v>
      </c>
      <c r="EX192" s="276">
        <f t="shared" si="1184"/>
        <v>2.5125400896039745</v>
      </c>
      <c r="EY192" s="277">
        <f t="shared" si="1185"/>
        <v>2.655525144065694</v>
      </c>
      <c r="EZ192" s="276">
        <f t="shared" si="1186"/>
        <v>0</v>
      </c>
      <c r="FA192" s="276">
        <f t="shared" si="1187"/>
        <v>1.0684525792178311E-2</v>
      </c>
      <c r="FB192" s="276">
        <f t="shared" si="1188"/>
        <v>3.1983955980102098E-2</v>
      </c>
      <c r="FC192" s="276">
        <f t="shared" si="1189"/>
        <v>5.3144597034867305E-2</v>
      </c>
      <c r="FD192" s="276">
        <f t="shared" si="1190"/>
        <v>7.4167353319797874E-2</v>
      </c>
      <c r="FE192" s="276">
        <f t="shared" si="1191"/>
        <v>0.17245992190889486</v>
      </c>
      <c r="FF192" s="276">
        <f t="shared" si="1192"/>
        <v>0.23918854059709602</v>
      </c>
      <c r="FG192" s="276">
        <f t="shared" si="1193"/>
        <v>0.30509703358069606</v>
      </c>
      <c r="FH192" s="276">
        <f t="shared" si="1194"/>
        <v>0.37019548058537449</v>
      </c>
      <c r="FI192" s="276">
        <f t="shared" si="1195"/>
        <v>0.4344938374523023</v>
      </c>
      <c r="FJ192" s="276">
        <f t="shared" si="1196"/>
        <v>0.61742605083162849</v>
      </c>
      <c r="FK192" s="276">
        <f t="shared" si="1197"/>
        <v>0.74811027367010363</v>
      </c>
      <c r="FL192" s="276">
        <f t="shared" si="1198"/>
        <v>0.87687227532972956</v>
      </c>
      <c r="FM192" s="276">
        <f t="shared" si="1199"/>
        <v>1.0037403295698029</v>
      </c>
      <c r="FN192" s="276">
        <f t="shared" si="1200"/>
        <v>1.1287422942737195</v>
      </c>
      <c r="FO192" s="276">
        <f t="shared" si="1201"/>
        <v>1.2220884347095782</v>
      </c>
      <c r="FP192" s="276">
        <f t="shared" si="1202"/>
        <v>1.3252413110889782</v>
      </c>
      <c r="FQ192" s="276">
        <f t="shared" si="1203"/>
        <v>1.4267385924766165</v>
      </c>
      <c r="FR192" s="276">
        <f t="shared" si="1204"/>
        <v>1.5266068510328918</v>
      </c>
      <c r="FS192" s="277">
        <f t="shared" si="1205"/>
        <v>1.6248722324372629</v>
      </c>
      <c r="FT192" s="74">
        <f>SUM($EF192:EF192)</f>
        <v>0</v>
      </c>
      <c r="FU192" s="276">
        <f>SUM($EF192:EG192)</f>
        <v>1.0870540149694387E-2</v>
      </c>
      <c r="FV192" s="276">
        <f>SUM($EF192:EH192)</f>
        <v>4.3413092314218082E-2</v>
      </c>
      <c r="FW192" s="276">
        <f>SUM($EF192:EI192)</f>
        <v>9.7489958764460677E-2</v>
      </c>
      <c r="FX192" s="276">
        <f>SUM($EF192:EJ192)</f>
        <v>0.17296431666306566</v>
      </c>
      <c r="FY192" s="276">
        <f>SUM($EF192:EK192)</f>
        <v>0.36276950945231989</v>
      </c>
      <c r="FZ192" s="276">
        <f>SUM($EF192:EL192)</f>
        <v>0.62586214504607085</v>
      </c>
      <c r="GA192" s="276">
        <f>SUM($EF192:EM192)</f>
        <v>0.96129023915825029</v>
      </c>
      <c r="GB192" s="276">
        <f>SUM($EF192:EN192)</f>
        <v>1.3681141735241198</v>
      </c>
      <c r="GC192" s="276">
        <f>SUM($EF192:EO192)</f>
        <v>1.8454065352689595</v>
      </c>
      <c r="GD192" s="276">
        <f>SUM($EF192:EP192)</f>
        <v>2.6010918598673385</v>
      </c>
      <c r="GE192" s="276">
        <f>SUM($EF192:EQ192)</f>
        <v>3.5150279254088659</v>
      </c>
      <c r="GF192" s="276">
        <f>SUM($EF192:ER192)</f>
        <v>4.5844628928981841</v>
      </c>
      <c r="GG192" s="276">
        <f>SUM($EF192:ES192)</f>
        <v>5.8066927753614266</v>
      </c>
      <c r="GH192" s="276">
        <f>SUM($EF192:ET192)</f>
        <v>7.1790606057423147</v>
      </c>
      <c r="GI192" s="276">
        <f>SUM($EF192:EU192)</f>
        <v>9.2390639754530035</v>
      </c>
      <c r="GJ192" s="276">
        <f>SUM($EF192:EV192)</f>
        <v>11.453948805391445</v>
      </c>
      <c r="GK192" s="276">
        <f>SUM($EF192:EW192)</f>
        <v>13.819643530498919</v>
      </c>
      <c r="GL192" s="276">
        <f>SUM($EF192:EX192)</f>
        <v>16.332183620102892</v>
      </c>
      <c r="GM192" s="276">
        <f>SUM($EF192:EY192)</f>
        <v>18.987708764168588</v>
      </c>
      <c r="GN192" s="74">
        <f>SUM($EZ192:EZ192)</f>
        <v>0</v>
      </c>
      <c r="GO192" s="276">
        <f>SUM($EZ192:FA192)</f>
        <v>1.0684525792178311E-2</v>
      </c>
      <c r="GP192" s="276">
        <f>SUM($EZ192:FB192)</f>
        <v>4.2668481772280407E-2</v>
      </c>
      <c r="GQ192" s="276">
        <f>SUM($EZ192:FC192)</f>
        <v>9.5813078807147706E-2</v>
      </c>
      <c r="GR192" s="276">
        <f>SUM($EZ192:FD192)</f>
        <v>0.16998043212694558</v>
      </c>
      <c r="GS192" s="276">
        <f>SUM($EZ192:FE192)</f>
        <v>0.34244035403584044</v>
      </c>
      <c r="GT192" s="276">
        <f>SUM($EZ192:FF192)</f>
        <v>0.58162889463293643</v>
      </c>
      <c r="GU192" s="276">
        <f>SUM($EZ192:FG192)</f>
        <v>0.8867259282136325</v>
      </c>
      <c r="GV192" s="276">
        <f>SUM($EZ192:FH192)</f>
        <v>1.256921408799007</v>
      </c>
      <c r="GW192" s="276">
        <f>SUM($EZ192:FI192)</f>
        <v>1.6914152462513092</v>
      </c>
      <c r="GX192" s="276">
        <f>SUM($EZ192:FJ192)</f>
        <v>2.3088412970829379</v>
      </c>
      <c r="GY192" s="276">
        <f>SUM($EZ192:FK192)</f>
        <v>3.0569515707530415</v>
      </c>
      <c r="GZ192" s="276">
        <f>SUM($EZ192:FL192)</f>
        <v>3.9338238460827712</v>
      </c>
      <c r="HA192" s="276">
        <f>SUM($EZ192:FM192)</f>
        <v>4.9375641756525743</v>
      </c>
      <c r="HB192" s="276">
        <f>SUM($EZ192:FN192)</f>
        <v>6.0663064699262943</v>
      </c>
      <c r="HC192" s="276">
        <f>SUM($EZ192:FO192)</f>
        <v>7.2883949046358723</v>
      </c>
      <c r="HD192" s="276">
        <f>SUM($EZ192:FP192)</f>
        <v>8.6136362157248509</v>
      </c>
      <c r="HE192" s="276">
        <f>SUM($EZ192:FQ192)</f>
        <v>10.040374808201467</v>
      </c>
      <c r="HF192" s="276">
        <f>SUM($EZ192:FR192)</f>
        <v>11.566981659234358</v>
      </c>
      <c r="HG192" s="277">
        <f>SUM($EZ192:FS192)</f>
        <v>13.19185389167162</v>
      </c>
      <c r="HH192" s="74">
        <f t="shared" si="1451"/>
        <v>0</v>
      </c>
      <c r="HI192" s="276">
        <f t="shared" si="1206"/>
        <v>3.4109212098503052</v>
      </c>
      <c r="HJ192" s="276">
        <f t="shared" si="1207"/>
        <v>6.8001704076857816</v>
      </c>
      <c r="HK192" s="276">
        <f t="shared" si="1208"/>
        <v>10.167885291235537</v>
      </c>
      <c r="HL192" s="276">
        <f t="shared" si="1209"/>
        <v>13.514202683336931</v>
      </c>
      <c r="HM192" s="276">
        <f t="shared" si="1210"/>
        <v>17.338013145829699</v>
      </c>
      <c r="HN192" s="276">
        <f t="shared" si="1211"/>
        <v>22.906677310235949</v>
      </c>
      <c r="HO192" s="276">
        <f t="shared" si="1212"/>
        <v>28.403006016123772</v>
      </c>
      <c r="HP192" s="276">
        <f t="shared" si="1213"/>
        <v>33.827938881757902</v>
      </c>
      <c r="HQ192" s="276">
        <f t="shared" si="1214"/>
        <v>39.182403320013066</v>
      </c>
      <c r="HR192" s="276">
        <f t="shared" si="1215"/>
        <v>47.629839206075133</v>
      </c>
      <c r="HS192" s="276">
        <f t="shared" si="1216"/>
        <v>56.572156140533608</v>
      </c>
      <c r="HT192" s="276">
        <f t="shared" si="1217"/>
        <v>65.358974173044288</v>
      </c>
      <c r="HU192" s="276">
        <f t="shared" si="1218"/>
        <v>73.992997290581044</v>
      </c>
      <c r="HV192" s="276">
        <f t="shared" si="1219"/>
        <v>82.476882460200144</v>
      </c>
      <c r="HW192" s="276">
        <f t="shared" si="1220"/>
        <v>80.277912731754355</v>
      </c>
      <c r="HX192" s="276">
        <f t="shared" si="1221"/>
        <v>86.014688748768336</v>
      </c>
      <c r="HY192" s="276">
        <f t="shared" si="1222"/>
        <v>91.600654870613283</v>
      </c>
      <c r="HZ192" s="276">
        <f t="shared" si="1223"/>
        <v>97.039775627961731</v>
      </c>
      <c r="IA192" s="277">
        <f t="shared" si="1224"/>
        <v>102.33591133084846</v>
      </c>
      <c r="IB192" s="276">
        <f t="shared" si="1225"/>
        <v>0</v>
      </c>
      <c r="IC192" s="276">
        <f t="shared" si="1226"/>
        <v>3.2687409742078213</v>
      </c>
      <c r="ID192" s="276">
        <f t="shared" si="1227"/>
        <v>6.5161825182277182</v>
      </c>
      <c r="IE192" s="276">
        <f t="shared" si="1228"/>
        <v>9.7424634211928502</v>
      </c>
      <c r="IF192" s="276">
        <f t="shared" si="1229"/>
        <v>12.947721567873053</v>
      </c>
      <c r="IG192" s="276">
        <f t="shared" si="1230"/>
        <v>16.660430419301868</v>
      </c>
      <c r="IH192" s="276">
        <f t="shared" si="1231"/>
        <v>22.023001878704772</v>
      </c>
      <c r="II192" s="276">
        <f t="shared" si="1232"/>
        <v>27.319664845124073</v>
      </c>
      <c r="IJ192" s="276">
        <f t="shared" si="1233"/>
        <v>32.551229364538699</v>
      </c>
      <c r="IK192" s="276">
        <f t="shared" si="1234"/>
        <v>37.718495527086397</v>
      </c>
      <c r="IL192" s="276">
        <f t="shared" si="1235"/>
        <v>46.109996561390865</v>
      </c>
      <c r="IM192" s="276">
        <f t="shared" si="1236"/>
        <v>54.864016287720766</v>
      </c>
      <c r="IN192" s="276">
        <f t="shared" si="1237"/>
        <v>63.489274012391036</v>
      </c>
      <c r="IO192" s="276">
        <f t="shared" si="1238"/>
        <v>71.987663682821221</v>
      </c>
      <c r="IP192" s="276">
        <f t="shared" si="1239"/>
        <v>80.361051388547494</v>
      </c>
      <c r="IQ192" s="276">
        <f t="shared" si="1240"/>
        <v>78.745438398697146</v>
      </c>
      <c r="IR192" s="276">
        <f t="shared" si="1241"/>
        <v>85.069289685951418</v>
      </c>
      <c r="IS192" s="276">
        <f t="shared" si="1242"/>
        <v>91.291643691818052</v>
      </c>
      <c r="IT192" s="276">
        <f t="shared" si="1243"/>
        <v>97.414129439128402</v>
      </c>
      <c r="IU192" s="277">
        <f t="shared" si="1244"/>
        <v>103.43834980503438</v>
      </c>
      <c r="IV192" s="74">
        <f t="shared" si="1068"/>
        <v>2.577370592875218</v>
      </c>
      <c r="IW192" s="275">
        <f t="shared" si="1069"/>
        <v>14.037882269248357</v>
      </c>
      <c r="IX192" s="275">
        <f t="shared" si="1070"/>
        <v>33.93406684936334</v>
      </c>
      <c r="IY192" s="275">
        <f t="shared" si="1071"/>
        <v>54.854511143889304</v>
      </c>
      <c r="IZ192" s="275">
        <f t="shared" si="1072"/>
        <v>16.849773237162307</v>
      </c>
      <c r="JA192" s="275">
        <f t="shared" si="1073"/>
        <v>26.350957713844053</v>
      </c>
      <c r="JB192" s="74">
        <f t="shared" si="1074"/>
        <v>2.5767944726015575</v>
      </c>
      <c r="JC192" s="275">
        <f t="shared" si="1075"/>
        <v>14.056055461634113</v>
      </c>
      <c r="JD192" s="275">
        <f t="shared" si="1076"/>
        <v>34.178498378698222</v>
      </c>
      <c r="JE192" s="275">
        <f t="shared" si="1077"/>
        <v>56.65190676282473</v>
      </c>
      <c r="JF192" s="275">
        <f t="shared" si="1078"/>
        <v>16.937116104311297</v>
      </c>
      <c r="JG192" s="275">
        <f t="shared" si="1079"/>
        <v>26.865813768939656</v>
      </c>
      <c r="JH192" s="524">
        <f t="shared" si="1443"/>
        <v>459.10798983937434</v>
      </c>
      <c r="JI192" s="525">
        <f t="shared" si="1444"/>
        <v>902.40210511115265</v>
      </c>
      <c r="JJ192" s="524">
        <f t="shared" si="1445"/>
        <v>444.27450968409175</v>
      </c>
      <c r="JK192" s="525">
        <f t="shared" si="1446"/>
        <v>884.67340291973574</v>
      </c>
      <c r="JL192" s="524">
        <f t="shared" si="1447"/>
        <v>903.38249952346609</v>
      </c>
      <c r="JM192" s="525">
        <f t="shared" si="1448"/>
        <v>1787.0755080308884</v>
      </c>
      <c r="JN192" s="7">
        <f t="shared" si="1245"/>
        <v>13.245367075668609</v>
      </c>
      <c r="JO192" s="7">
        <f t="shared" si="1246"/>
        <v>32.179562655840208</v>
      </c>
    </row>
    <row r="193" spans="1:275" s="3" customFormat="1" ht="13.5" customHeight="1" x14ac:dyDescent="0.2">
      <c r="A193" s="3" t="str">
        <f>'2021 estimates'!B193</f>
        <v>Taiwan</v>
      </c>
      <c r="B193" s="3" t="str">
        <f>VLOOKUP(A193,'2021 estimates'!$B$4:$C$218,2)</f>
        <v>WP</v>
      </c>
      <c r="C193" s="371" t="str">
        <f>VLOOKUP(A193,'2021 estimates'!$B$4:$F$218,4,FALSE)</f>
        <v>East Asia &amp; Pacific</v>
      </c>
      <c r="D193" s="695">
        <f>'2021 estimates'!Q193</f>
        <v>4.2300000000000004</v>
      </c>
      <c r="E193" s="4">
        <f>'2021 estimates'!R193</f>
        <v>2.1905711290087995</v>
      </c>
      <c r="F193" s="47">
        <f>1000*'2021 estimates'!G193/5</f>
        <v>101765.8</v>
      </c>
      <c r="G193" s="47">
        <f t="shared" si="1086"/>
        <v>101765.8</v>
      </c>
      <c r="H193" s="47">
        <f>1000*'2021 estimates'!H193/5</f>
        <v>109649.2</v>
      </c>
      <c r="I193" s="47">
        <f>1000*'2021 estimates'!I193/5</f>
        <v>100787.8</v>
      </c>
      <c r="J193" s="47">
        <f>1000*'2021 estimates'!J193/5</f>
        <v>120244.4</v>
      </c>
      <c r="K193" s="47">
        <f>1000*'2021 estimates'!K193/5</f>
        <v>94763.8</v>
      </c>
      <c r="L193" s="73">
        <f t="shared" si="1087"/>
        <v>94763.8</v>
      </c>
      <c r="M193" s="47">
        <f>1000*'2021 estimates'!L193/5</f>
        <v>101608.2</v>
      </c>
      <c r="N193" s="47">
        <f>1000*'2021 estimates'!M193/5</f>
        <v>93401.2</v>
      </c>
      <c r="O193" s="47">
        <f>1000*'2021 estimates'!N193/5</f>
        <v>110536</v>
      </c>
      <c r="P193" s="22">
        <v>0</v>
      </c>
      <c r="Q193" s="124">
        <f>IF('2021 estimates'!AD193&lt;&gt;"",'2021 estimates'!AD193*5/4,IF('2021 estimates'!AL193&lt;&gt;"",'2021 estimates'!AL193*15/14,'2021 estimates'!AN193*15/14))/100000</f>
        <v>5.5714285714285708E-5</v>
      </c>
      <c r="R193" s="124">
        <f>IF('2021 estimates'!AE193&lt;&gt;"",'2021 estimates'!AE193,IF('2021 estimates'!AL193&lt;&gt;"",'2021 estimates'!AL193*15/14,'2021 estimates'!AN193*15/14))/100000</f>
        <v>5.5714285714285708E-5</v>
      </c>
      <c r="S193" s="124">
        <f>IF('2021 estimates'!AF193&lt;&gt;"",'2021 estimates'!AF193,IF('2021 estimates'!AL193&lt;&gt;"",'2021 estimates'!AL193*15/14,'2021 estimates'!AN193*15/14))/100000</f>
        <v>5.5714285714285708E-5</v>
      </c>
      <c r="T193" s="124">
        <f>IF('2021 estimates'!AG193&lt;&gt;"",'2021 estimates'!AG193,'2021 estimates'!$AP193)/100000</f>
        <v>5.8E-5</v>
      </c>
      <c r="U193" s="22">
        <v>0</v>
      </c>
      <c r="V193" s="124">
        <f>IF('2021 estimates'!AH193&lt;&gt;"",'2021 estimates'!AH193*5/4,IF('2021 estimates'!AM193&lt;&gt;"",'2021 estimates'!AM193*15/14,'2021 estimates'!AN193*15/14))/100000</f>
        <v>5.5714285714285708E-5</v>
      </c>
      <c r="W193" s="124">
        <f>IF('2021 estimates'!AI193&lt;&gt;"",'2021 estimates'!AI193,IF('2021 estimates'!AM193&lt;&gt;"",'2021 estimates'!AM193*15/14,'2021 estimates'!AN193*15/14))/100000</f>
        <v>5.5714285714285708E-5</v>
      </c>
      <c r="X193" s="124">
        <f>IF('2021 estimates'!AJ193&lt;&gt;"",'2021 estimates'!AJ193,IF('2021 estimates'!AM193&lt;&gt;"",'2021 estimates'!AM193*15/14,'2021 estimates'!AN193*15/14))/100000</f>
        <v>5.5714285714285708E-5</v>
      </c>
      <c r="Y193" s="124">
        <f>IF('2021 estimates'!AK193&lt;&gt;"",'2021 estimates'!AK193,'2021 estimates'!$AQ193)/100000</f>
        <v>5.8E-5</v>
      </c>
      <c r="Z193" s="81">
        <f>VLOOKUP($A193,'Mortality-WHO Global Health Obs'!$B$3:$Q$218,7,FALSE)</f>
        <v>8.3400000000000002E-3</v>
      </c>
      <c r="AA193" s="82">
        <f>VLOOKUP($A193,'Mortality-WHO Global Health Obs'!$B$3:$Q$218,9,FALSE)</f>
        <v>3.5E-4</v>
      </c>
      <c r="AB193" s="82">
        <f>VLOOKUP($A193,'Mortality-WHO Global Health Obs'!$B$3:$Q$218,11,FALSE)</f>
        <v>3.2000000000000003E-4</v>
      </c>
      <c r="AC193" s="82">
        <f>VLOOKUP($A193,'Mortality-WHO Global Health Obs'!$B$3:$Q$218,13,FALSE)</f>
        <v>2.7E-4</v>
      </c>
      <c r="AD193" s="82">
        <f>VLOOKUP($A193,'Mortality-WHO Global Health Obs'!$B$3:$Q$218,15,FALSE)</f>
        <v>3.8000000000000002E-4</v>
      </c>
      <c r="AE193" s="81">
        <f>VLOOKUP($A193,'Mortality-WHO Global Health Obs'!$B$3:$Q$218,8,FALSE)</f>
        <v>8.4899999999999993E-3</v>
      </c>
      <c r="AF193" s="82">
        <f>VLOOKUP($A193,'Mortality-WHO Global Health Obs'!$B$3:$Q$218,10,FALSE)</f>
        <v>3.5E-4</v>
      </c>
      <c r="AG193" s="82">
        <f>VLOOKUP($A193,'Mortality-WHO Global Health Obs'!$B$3:$Q$218,12,FALSE)</f>
        <v>3.2000000000000003E-4</v>
      </c>
      <c r="AH193" s="82">
        <f>VLOOKUP($A193,'Mortality-WHO Global Health Obs'!$B$3:$Q$218,14,FALSE)</f>
        <v>2.1000000000000001E-4</v>
      </c>
      <c r="AI193" s="82">
        <f>VLOOKUP($A193,'Mortality-WHO Global Health Obs'!$B$3:$Q$218,16,FALSE)</f>
        <v>2.9999999999999997E-4</v>
      </c>
      <c r="AJ193" s="81">
        <f t="shared" si="1450"/>
        <v>1.8269363215933389E-2</v>
      </c>
      <c r="AK193" s="82">
        <f t="shared" si="1450"/>
        <v>7.6669989515307983E-4</v>
      </c>
      <c r="AL193" s="82">
        <f t="shared" si="1450"/>
        <v>7.0098276128281593E-4</v>
      </c>
      <c r="AM193" s="82">
        <f t="shared" si="1450"/>
        <v>5.9145420483237583E-4</v>
      </c>
      <c r="AN193" s="82">
        <f t="shared" si="1450"/>
        <v>8.3241702902334385E-4</v>
      </c>
      <c r="AO193" s="81">
        <f t="shared" si="1449"/>
        <v>1.8597948885284706E-2</v>
      </c>
      <c r="AP193" s="82">
        <f t="shared" si="1449"/>
        <v>7.6669989515307983E-4</v>
      </c>
      <c r="AQ193" s="82">
        <f t="shared" si="1449"/>
        <v>7.0098276128281593E-4</v>
      </c>
      <c r="AR193" s="82">
        <f t="shared" si="1449"/>
        <v>4.600199370918479E-4</v>
      </c>
      <c r="AS193" s="82">
        <f t="shared" si="1449"/>
        <v>6.5717133870263973E-4</v>
      </c>
      <c r="AT193" s="272">
        <f t="shared" si="1065"/>
        <v>0</v>
      </c>
      <c r="AU193" s="266">
        <f t="shared" ref="AU193:AU206" si="1452">G193*Q193</f>
        <v>5.6698088571428569</v>
      </c>
      <c r="AV193" s="266">
        <f t="shared" ref="AV193:AV206" si="1453">H193*R193</f>
        <v>6.1090268571428563</v>
      </c>
      <c r="AW193" s="266">
        <f t="shared" ref="AW193:AW206" si="1454">I193*S193</f>
        <v>5.6153202857142857</v>
      </c>
      <c r="AX193" s="266">
        <f t="shared" ref="AX193:AX206" si="1455">J193*T193</f>
        <v>6.9741751999999995</v>
      </c>
      <c r="AY193" s="272">
        <f t="shared" si="1066"/>
        <v>0</v>
      </c>
      <c r="AZ193" s="266">
        <f t="shared" ref="AZ193:AZ206" si="1456">L193*V193</f>
        <v>5.2796974285714278</v>
      </c>
      <c r="BA193" s="266">
        <f t="shared" ref="BA193:BA206" si="1457">M193*W193</f>
        <v>5.6610282857142851</v>
      </c>
      <c r="BB193" s="266">
        <f t="shared" ref="BB193:BB206" si="1458">N193*X193</f>
        <v>5.2037811428571423</v>
      </c>
      <c r="BC193" s="266">
        <f t="shared" ref="BC193:BC206" si="1459">O193*Y193</f>
        <v>6.4110880000000003</v>
      </c>
      <c r="BD193" s="74">
        <f t="shared" si="1067"/>
        <v>0</v>
      </c>
      <c r="BE193" s="515">
        <f t="shared" si="1088"/>
        <v>0</v>
      </c>
      <c r="BF193" s="515">
        <f t="shared" si="1089"/>
        <v>5.6676361692209341</v>
      </c>
      <c r="BG193" s="515">
        <f t="shared" si="1090"/>
        <v>11.330928627759205</v>
      </c>
      <c r="BH193" s="515">
        <f t="shared" si="1091"/>
        <v>16.98988070466098</v>
      </c>
      <c r="BI193" s="515">
        <f t="shared" si="1092"/>
        <v>24.398676577057177</v>
      </c>
      <c r="BJ193" s="515">
        <f t="shared" si="1093"/>
        <v>30.488465964618875</v>
      </c>
      <c r="BK193" s="515">
        <f t="shared" si="1094"/>
        <v>36.573988010641223</v>
      </c>
      <c r="BL193" s="515">
        <f t="shared" si="1095"/>
        <v>42.655245705408873</v>
      </c>
      <c r="BM193" s="515">
        <f t="shared" si="1096"/>
        <v>48.732242037111092</v>
      </c>
      <c r="BN193" s="515">
        <f t="shared" si="1097"/>
        <v>50.375865600678303</v>
      </c>
      <c r="BO193" s="515">
        <f t="shared" si="1098"/>
        <v>55.959739566909413</v>
      </c>
      <c r="BP193" s="515">
        <f t="shared" si="1099"/>
        <v>61.540311903881445</v>
      </c>
      <c r="BQ193" s="515">
        <f t="shared" si="1100"/>
        <v>67.117584563779545</v>
      </c>
      <c r="BR193" s="515">
        <f t="shared" si="1101"/>
        <v>72.691559497634543</v>
      </c>
      <c r="BS193" s="515">
        <f t="shared" si="1102"/>
        <v>93.370387385836423</v>
      </c>
      <c r="BT193" s="515">
        <f t="shared" si="1103"/>
        <v>100.26397032211004</v>
      </c>
      <c r="BU193" s="515">
        <f t="shared" si="1104"/>
        <v>107.15181731023819</v>
      </c>
      <c r="BV193" s="515">
        <f t="shared" si="1105"/>
        <v>114.03393312293505</v>
      </c>
      <c r="BW193" s="516">
        <f t="shared" si="1106"/>
        <v>120.9103225289436</v>
      </c>
      <c r="BX193" s="515">
        <v>0</v>
      </c>
      <c r="BY193" s="515">
        <f t="shared" si="1107"/>
        <v>0</v>
      </c>
      <c r="BZ193" s="515">
        <f t="shared" si="1108"/>
        <v>5.2776742325301695</v>
      </c>
      <c r="CA193" s="515">
        <f t="shared" si="1109"/>
        <v>10.55130362356752</v>
      </c>
      <c r="CB193" s="515">
        <f t="shared" si="1110"/>
        <v>15.820891273103067</v>
      </c>
      <c r="CC193" s="515">
        <f t="shared" si="1111"/>
        <v>22.609427240480926</v>
      </c>
      <c r="CD193" s="515">
        <f t="shared" si="1112"/>
        <v>28.252628814676147</v>
      </c>
      <c r="CE193" s="515">
        <f t="shared" si="1113"/>
        <v>33.891875987994759</v>
      </c>
      <c r="CF193" s="515">
        <f t="shared" si="1114"/>
        <v>39.527171531432288</v>
      </c>
      <c r="CG193" s="515">
        <f t="shared" si="1115"/>
        <v>45.158518214042516</v>
      </c>
      <c r="CH193" s="515">
        <f t="shared" si="1116"/>
        <v>46.683887317136332</v>
      </c>
      <c r="CI193" s="515">
        <f t="shared" si="1117"/>
        <v>51.865001233637415</v>
      </c>
      <c r="CJ193" s="515">
        <f t="shared" si="1118"/>
        <v>57.04373228256587</v>
      </c>
      <c r="CK193" s="515">
        <f t="shared" si="1119"/>
        <v>62.22008155983621</v>
      </c>
      <c r="CL193" s="515">
        <f t="shared" si="1120"/>
        <v>67.39405016085891</v>
      </c>
      <c r="CM193" s="515">
        <f t="shared" si="1121"/>
        <v>85.878077502861203</v>
      </c>
      <c r="CN193" s="515">
        <f t="shared" si="1122"/>
        <v>92.230641532305981</v>
      </c>
      <c r="CO193" s="515">
        <f t="shared" si="1123"/>
        <v>98.579032210197042</v>
      </c>
      <c r="CP193" s="515">
        <f t="shared" si="1124"/>
        <v>104.92325227824044</v>
      </c>
      <c r="CQ193" s="516">
        <f t="shared" si="1125"/>
        <v>111.26330447634103</v>
      </c>
      <c r="CR193" s="515">
        <f t="shared" si="1126"/>
        <v>0</v>
      </c>
      <c r="CS193" s="515">
        <f t="shared" si="1127"/>
        <v>2.8349044285714284</v>
      </c>
      <c r="CT193" s="515">
        <f t="shared" si="1128"/>
        <v>8.5025405977923629</v>
      </c>
      <c r="CU193" s="515">
        <f t="shared" si="1129"/>
        <v>14.165833056330634</v>
      </c>
      <c r="CV193" s="515">
        <f t="shared" si="1130"/>
        <v>19.824785133232407</v>
      </c>
      <c r="CW193" s="515">
        <f t="shared" si="1131"/>
        <v>27.453190005628606</v>
      </c>
      <c r="CX193" s="515">
        <f t="shared" si="1132"/>
        <v>33.542979393190301</v>
      </c>
      <c r="CY193" s="515">
        <f t="shared" si="1133"/>
        <v>39.628501439212648</v>
      </c>
      <c r="CZ193" s="515">
        <f t="shared" si="1134"/>
        <v>45.709759133980299</v>
      </c>
      <c r="DA193" s="515">
        <f t="shared" si="1135"/>
        <v>51.786755465682518</v>
      </c>
      <c r="DB193" s="515">
        <f t="shared" si="1136"/>
        <v>53.183525743535448</v>
      </c>
      <c r="DC193" s="515">
        <f t="shared" si="1137"/>
        <v>58.767399709766558</v>
      </c>
      <c r="DD193" s="515">
        <f t="shared" si="1138"/>
        <v>64.34797204673859</v>
      </c>
      <c r="DE193" s="515">
        <f t="shared" si="1139"/>
        <v>69.92524470663669</v>
      </c>
      <c r="DF193" s="515">
        <f t="shared" si="1140"/>
        <v>75.499219640491688</v>
      </c>
      <c r="DG193" s="515">
        <f t="shared" si="1141"/>
        <v>96.857474985836419</v>
      </c>
      <c r="DH193" s="515">
        <f t="shared" si="1142"/>
        <v>103.75105792211004</v>
      </c>
      <c r="DI193" s="515">
        <f t="shared" si="1143"/>
        <v>110.63890491023818</v>
      </c>
      <c r="DJ193" s="515">
        <f t="shared" si="1144"/>
        <v>117.52102072293505</v>
      </c>
      <c r="DK193" s="516">
        <f t="shared" si="1145"/>
        <v>124.39741012894359</v>
      </c>
      <c r="DL193" s="515">
        <f t="shared" si="1146"/>
        <v>0</v>
      </c>
      <c r="DM193" s="515">
        <f t="shared" si="1147"/>
        <v>2.6398487142857139</v>
      </c>
      <c r="DN193" s="515">
        <f t="shared" si="1148"/>
        <v>7.9175229468158834</v>
      </c>
      <c r="DO193" s="515">
        <f t="shared" si="1149"/>
        <v>13.191152337853234</v>
      </c>
      <c r="DP193" s="515">
        <f t="shared" si="1150"/>
        <v>18.460739987388781</v>
      </c>
      <c r="DQ193" s="515">
        <f t="shared" si="1151"/>
        <v>25.43994138333807</v>
      </c>
      <c r="DR193" s="515">
        <f t="shared" si="1152"/>
        <v>31.08314295753329</v>
      </c>
      <c r="DS193" s="515">
        <f t="shared" si="1153"/>
        <v>36.722390130851899</v>
      </c>
      <c r="DT193" s="515">
        <f t="shared" si="1154"/>
        <v>42.357685674289428</v>
      </c>
      <c r="DU193" s="515">
        <f t="shared" si="1155"/>
        <v>47.989032356899656</v>
      </c>
      <c r="DV193" s="515">
        <f t="shared" si="1156"/>
        <v>49.285777888564901</v>
      </c>
      <c r="DW193" s="515">
        <f t="shared" si="1157"/>
        <v>54.466891805065984</v>
      </c>
      <c r="DX193" s="515">
        <f t="shared" si="1158"/>
        <v>59.645622853994439</v>
      </c>
      <c r="DY193" s="515">
        <f t="shared" si="1159"/>
        <v>64.821972131264786</v>
      </c>
      <c r="DZ193" s="515">
        <f t="shared" si="1160"/>
        <v>69.99594073228748</v>
      </c>
      <c r="EA193" s="515">
        <f t="shared" si="1161"/>
        <v>89.083621502861206</v>
      </c>
      <c r="EB193" s="515">
        <f t="shared" si="1162"/>
        <v>95.436185532305984</v>
      </c>
      <c r="EC193" s="515">
        <f t="shared" si="1163"/>
        <v>101.78457621019705</v>
      </c>
      <c r="ED193" s="515">
        <f t="shared" si="1164"/>
        <v>108.12879627824044</v>
      </c>
      <c r="EE193" s="516">
        <f t="shared" si="1165"/>
        <v>114.46884847634104</v>
      </c>
      <c r="EF193" s="276">
        <f t="shared" si="1166"/>
        <v>0</v>
      </c>
      <c r="EG193" s="276">
        <f t="shared" si="1167"/>
        <v>2.1726879219229377E-3</v>
      </c>
      <c r="EH193" s="276">
        <f t="shared" si="1168"/>
        <v>6.516398604587895E-3</v>
      </c>
      <c r="EI193" s="276">
        <f t="shared" si="1169"/>
        <v>1.0856780241080629E-2</v>
      </c>
      <c r="EJ193" s="276">
        <f t="shared" si="1170"/>
        <v>1.5193835382802286E-2</v>
      </c>
      <c r="EK193" s="276">
        <f t="shared" si="1171"/>
        <v>1.9237469581157112E-2</v>
      </c>
      <c r="EL193" s="276">
        <f t="shared" si="1172"/>
        <v>2.3504811120513825E-2</v>
      </c>
      <c r="EM193" s="276">
        <f t="shared" si="1173"/>
        <v>2.7769162375206397E-2</v>
      </c>
      <c r="EN193" s="276">
        <f t="shared" si="1174"/>
        <v>3.2030525440638308E-2</v>
      </c>
      <c r="EO193" s="276">
        <f t="shared" si="1175"/>
        <v>3.6288902410744735E-2</v>
      </c>
      <c r="EP193" s="276">
        <f t="shared" si="1176"/>
        <v>3.1446319483172537E-2</v>
      </c>
      <c r="EQ193" s="276">
        <f t="shared" si="1177"/>
        <v>3.4747948742252205E-2</v>
      </c>
      <c r="ER193" s="276">
        <f t="shared" si="1178"/>
        <v>3.8047625816194752E-2</v>
      </c>
      <c r="ES193" s="276">
        <f t="shared" si="1179"/>
        <v>4.1345351859286915E-2</v>
      </c>
      <c r="ET193" s="276">
        <f t="shared" si="1180"/>
        <v>4.4641128025132884E-2</v>
      </c>
      <c r="EU193" s="276">
        <f t="shared" si="1181"/>
        <v>8.0592263726392749E-2</v>
      </c>
      <c r="EV193" s="276">
        <f t="shared" si="1182"/>
        <v>8.6328211871862834E-2</v>
      </c>
      <c r="EW193" s="276">
        <f t="shared" si="1183"/>
        <v>9.2059387303138923E-2</v>
      </c>
      <c r="EX193" s="276">
        <f t="shared" si="1184"/>
        <v>9.7785793991456482E-2</v>
      </c>
      <c r="EY193" s="277">
        <f t="shared" si="1185"/>
        <v>0.10350743590474662</v>
      </c>
      <c r="EZ193" s="276">
        <f t="shared" si="1186"/>
        <v>0</v>
      </c>
      <c r="FA193" s="276">
        <f t="shared" si="1187"/>
        <v>2.0231960412586628E-3</v>
      </c>
      <c r="FB193" s="276">
        <f t="shared" si="1188"/>
        <v>6.0680375340777188E-3</v>
      </c>
      <c r="FC193" s="276">
        <f t="shared" si="1189"/>
        <v>1.0109779035881568E-2</v>
      </c>
      <c r="FD193" s="276">
        <f t="shared" si="1190"/>
        <v>1.4148422922522098E-2</v>
      </c>
      <c r="FE193" s="276">
        <f t="shared" si="1191"/>
        <v>1.782671151906378E-2</v>
      </c>
      <c r="FF193" s="276">
        <f t="shared" si="1192"/>
        <v>2.1781112395670859E-2</v>
      </c>
      <c r="FG193" s="276">
        <f t="shared" si="1193"/>
        <v>2.5732742276755746E-2</v>
      </c>
      <c r="FH193" s="276">
        <f t="shared" si="1194"/>
        <v>2.9681603104057899E-2</v>
      </c>
      <c r="FI193" s="276">
        <f t="shared" si="1195"/>
        <v>3.3627696817956111E-2</v>
      </c>
      <c r="FJ193" s="276">
        <f t="shared" si="1196"/>
        <v>2.2667226356065009E-2</v>
      </c>
      <c r="FK193" s="276">
        <f t="shared" si="1197"/>
        <v>2.5050093928682481E-2</v>
      </c>
      <c r="FL193" s="276">
        <f t="shared" si="1198"/>
        <v>2.7431865586799681E-2</v>
      </c>
      <c r="FM193" s="276">
        <f t="shared" si="1199"/>
        <v>2.9812541834443197E-2</v>
      </c>
      <c r="FN193" s="276">
        <f t="shared" si="1200"/>
        <v>3.2192123175407789E-2</v>
      </c>
      <c r="FO193" s="276">
        <f t="shared" si="1201"/>
        <v>5.8523970555225693E-2</v>
      </c>
      <c r="FP193" s="276">
        <f t="shared" si="1202"/>
        <v>6.2697322108939427E-2</v>
      </c>
      <c r="FQ193" s="276">
        <f t="shared" si="1203"/>
        <v>6.6867931956609714E-2</v>
      </c>
      <c r="FR193" s="276">
        <f t="shared" si="1204"/>
        <v>7.1035801899415288E-2</v>
      </c>
      <c r="FS193" s="277">
        <f t="shared" si="1205"/>
        <v>7.520093373735158E-2</v>
      </c>
      <c r="FT193" s="74">
        <f>SUM($EF193:EF193)</f>
        <v>0</v>
      </c>
      <c r="FU193" s="276">
        <f>SUM($EF193:EG193)</f>
        <v>2.1726879219229377E-3</v>
      </c>
      <c r="FV193" s="276">
        <f>SUM($EF193:EH193)</f>
        <v>8.6890865265108336E-3</v>
      </c>
      <c r="FW193" s="276">
        <f>SUM($EF193:EI193)</f>
        <v>1.9545866767591465E-2</v>
      </c>
      <c r="FX193" s="276">
        <f>SUM($EF193:EJ193)</f>
        <v>3.473970215039375E-2</v>
      </c>
      <c r="FY193" s="276">
        <f>SUM($EF193:EK193)</f>
        <v>5.3977171731550866E-2</v>
      </c>
      <c r="FZ193" s="276">
        <f>SUM($EF193:EL193)</f>
        <v>7.7481982852064687E-2</v>
      </c>
      <c r="GA193" s="276">
        <f>SUM($EF193:EM193)</f>
        <v>0.10525114522727108</v>
      </c>
      <c r="GB193" s="276">
        <f>SUM($EF193:EN193)</f>
        <v>0.13728167066790939</v>
      </c>
      <c r="GC193" s="276">
        <f>SUM($EF193:EO193)</f>
        <v>0.17357057307865412</v>
      </c>
      <c r="GD193" s="276">
        <f>SUM($EF193:EP193)</f>
        <v>0.20501689256182665</v>
      </c>
      <c r="GE193" s="276">
        <f>SUM($EF193:EQ193)</f>
        <v>0.23976484130407885</v>
      </c>
      <c r="GF193" s="276">
        <f>SUM($EF193:ER193)</f>
        <v>0.27781246712027363</v>
      </c>
      <c r="GG193" s="276">
        <f>SUM($EF193:ES193)</f>
        <v>0.31915781897956053</v>
      </c>
      <c r="GH193" s="276">
        <f>SUM($EF193:ET193)</f>
        <v>0.3637989470046934</v>
      </c>
      <c r="GI193" s="276">
        <f>SUM($EF193:EU193)</f>
        <v>0.44439121073108612</v>
      </c>
      <c r="GJ193" s="276">
        <f>SUM($EF193:EV193)</f>
        <v>0.53071942260294891</v>
      </c>
      <c r="GK193" s="276">
        <f>SUM($EF193:EW193)</f>
        <v>0.6227788099060878</v>
      </c>
      <c r="GL193" s="276">
        <f>SUM($EF193:EX193)</f>
        <v>0.72056460389754429</v>
      </c>
      <c r="GM193" s="276">
        <f>SUM($EF193:EY193)</f>
        <v>0.82407203980229093</v>
      </c>
      <c r="GN193" s="74">
        <f>SUM($EZ193:EZ193)</f>
        <v>0</v>
      </c>
      <c r="GO193" s="276">
        <f>SUM($EZ193:FA193)</f>
        <v>2.0231960412586628E-3</v>
      </c>
      <c r="GP193" s="276">
        <f>SUM($EZ193:FB193)</f>
        <v>8.0912335753363825E-3</v>
      </c>
      <c r="GQ193" s="276">
        <f>SUM($EZ193:FC193)</f>
        <v>1.820101261121795E-2</v>
      </c>
      <c r="GR193" s="276">
        <f>SUM($EZ193:FD193)</f>
        <v>3.2349435533740048E-2</v>
      </c>
      <c r="GS193" s="276">
        <f>SUM($EZ193:FE193)</f>
        <v>5.0176147052803828E-2</v>
      </c>
      <c r="GT193" s="276">
        <f>SUM($EZ193:FF193)</f>
        <v>7.1957259448474684E-2</v>
      </c>
      <c r="GU193" s="276">
        <f>SUM($EZ193:FG193)</f>
        <v>9.769000172523043E-2</v>
      </c>
      <c r="GV193" s="276">
        <f>SUM($EZ193:FH193)</f>
        <v>0.12737160482928833</v>
      </c>
      <c r="GW193" s="276">
        <f>SUM($EZ193:FI193)</f>
        <v>0.16099930164724444</v>
      </c>
      <c r="GX193" s="276">
        <f>SUM($EZ193:FJ193)</f>
        <v>0.18366652800330946</v>
      </c>
      <c r="GY193" s="276">
        <f>SUM($EZ193:FK193)</f>
        <v>0.20871662193199195</v>
      </c>
      <c r="GZ193" s="276">
        <f>SUM($EZ193:FL193)</f>
        <v>0.23614848751879164</v>
      </c>
      <c r="HA193" s="276">
        <f>SUM($EZ193:FM193)</f>
        <v>0.26596102935323485</v>
      </c>
      <c r="HB193" s="276">
        <f>SUM($EZ193:FN193)</f>
        <v>0.29815315252864261</v>
      </c>
      <c r="HC193" s="276">
        <f>SUM($EZ193:FO193)</f>
        <v>0.35667712308386829</v>
      </c>
      <c r="HD193" s="276">
        <f>SUM($EZ193:FP193)</f>
        <v>0.4193744451928077</v>
      </c>
      <c r="HE193" s="276">
        <f>SUM($EZ193:FQ193)</f>
        <v>0.48624237714941743</v>
      </c>
      <c r="HF193" s="276">
        <f>SUM($EZ193:FR193)</f>
        <v>0.5572781790488327</v>
      </c>
      <c r="HG193" s="277">
        <f>SUM($EZ193:FS193)</f>
        <v>0.63247911278618429</v>
      </c>
      <c r="HH193" s="74">
        <f t="shared" si="1451"/>
        <v>0</v>
      </c>
      <c r="HI193" s="276">
        <f t="shared" si="1206"/>
        <v>5.6676361692209341</v>
      </c>
      <c r="HJ193" s="276">
        <f t="shared" si="1207"/>
        <v>11.330928627759205</v>
      </c>
      <c r="HK193" s="276">
        <f t="shared" si="1208"/>
        <v>16.98988070466098</v>
      </c>
      <c r="HL193" s="276">
        <f t="shared" si="1209"/>
        <v>22.644495726421034</v>
      </c>
      <c r="HM193" s="276">
        <f t="shared" si="1210"/>
        <v>30.488465964618875</v>
      </c>
      <c r="HN193" s="276">
        <f t="shared" si="1211"/>
        <v>36.573988010641223</v>
      </c>
      <c r="HO193" s="276">
        <f t="shared" si="1212"/>
        <v>42.655245705408873</v>
      </c>
      <c r="HP193" s="276">
        <f t="shared" si="1213"/>
        <v>48.732242037111092</v>
      </c>
      <c r="HQ193" s="276">
        <f t="shared" si="1214"/>
        <v>54.804979991843204</v>
      </c>
      <c r="HR193" s="276">
        <f t="shared" si="1215"/>
        <v>55.959739566909413</v>
      </c>
      <c r="HS193" s="276">
        <f t="shared" si="1216"/>
        <v>61.540311903881445</v>
      </c>
      <c r="HT193" s="276">
        <f t="shared" si="1217"/>
        <v>67.117584563779545</v>
      </c>
      <c r="HU193" s="276">
        <f t="shared" si="1218"/>
        <v>72.691559497634543</v>
      </c>
      <c r="HV193" s="276">
        <f t="shared" si="1219"/>
        <v>78.262238655323699</v>
      </c>
      <c r="HW193" s="276">
        <f t="shared" si="1220"/>
        <v>100.26397032211004</v>
      </c>
      <c r="HX193" s="276">
        <f t="shared" si="1221"/>
        <v>107.15181731023819</v>
      </c>
      <c r="HY193" s="276">
        <f t="shared" si="1222"/>
        <v>114.03393312293505</v>
      </c>
      <c r="HZ193" s="276">
        <f t="shared" si="1223"/>
        <v>120.9103225289436</v>
      </c>
      <c r="IA193" s="277">
        <f t="shared" si="1224"/>
        <v>127.78099029303885</v>
      </c>
      <c r="IB193" s="276">
        <f t="shared" si="1225"/>
        <v>0</v>
      </c>
      <c r="IC193" s="276">
        <f t="shared" si="1226"/>
        <v>5.2776742325301695</v>
      </c>
      <c r="ID193" s="276">
        <f t="shared" si="1227"/>
        <v>10.55130362356752</v>
      </c>
      <c r="IE193" s="276">
        <f t="shared" si="1228"/>
        <v>15.820891273103067</v>
      </c>
      <c r="IF193" s="276">
        <f t="shared" si="1229"/>
        <v>21.086440278751976</v>
      </c>
      <c r="IG193" s="276">
        <f t="shared" si="1230"/>
        <v>28.252628814676147</v>
      </c>
      <c r="IH193" s="276">
        <f t="shared" si="1231"/>
        <v>33.891875987994759</v>
      </c>
      <c r="II193" s="276">
        <f t="shared" si="1232"/>
        <v>39.527171531432288</v>
      </c>
      <c r="IJ193" s="276">
        <f t="shared" si="1233"/>
        <v>45.158518214042516</v>
      </c>
      <c r="IK193" s="276">
        <f t="shared" si="1234"/>
        <v>50.785918802938845</v>
      </c>
      <c r="IL193" s="276">
        <f t="shared" si="1235"/>
        <v>51.865001233637415</v>
      </c>
      <c r="IM193" s="276">
        <f t="shared" si="1236"/>
        <v>57.04373228256587</v>
      </c>
      <c r="IN193" s="276">
        <f t="shared" si="1237"/>
        <v>62.22008155983621</v>
      </c>
      <c r="IO193" s="276">
        <f t="shared" si="1238"/>
        <v>67.39405016085891</v>
      </c>
      <c r="IP193" s="276">
        <f t="shared" si="1239"/>
        <v>72.565639180540643</v>
      </c>
      <c r="IQ193" s="276">
        <f t="shared" si="1240"/>
        <v>92.230641532305981</v>
      </c>
      <c r="IR193" s="276">
        <f t="shared" si="1241"/>
        <v>98.579032210197042</v>
      </c>
      <c r="IS193" s="276">
        <f t="shared" si="1242"/>
        <v>104.92325227824044</v>
      </c>
      <c r="IT193" s="276">
        <f t="shared" si="1243"/>
        <v>111.26330447634103</v>
      </c>
      <c r="IU193" s="277">
        <f t="shared" si="1244"/>
        <v>117.59919154260369</v>
      </c>
      <c r="IV193" s="74">
        <f t="shared" si="1068"/>
        <v>8.9048960190656654</v>
      </c>
      <c r="IW193" s="275">
        <f t="shared" si="1069"/>
        <v>36.124617416676138</v>
      </c>
      <c r="IX193" s="275">
        <f t="shared" si="1070"/>
        <v>63.822853095355967</v>
      </c>
      <c r="IY193" s="275">
        <f t="shared" si="1071"/>
        <v>91.968645878504859</v>
      </c>
      <c r="IZ193" s="275">
        <f t="shared" si="1072"/>
        <v>36.284122177032593</v>
      </c>
      <c r="JA193" s="275">
        <f t="shared" si="1073"/>
        <v>50.205253102400661</v>
      </c>
      <c r="JB193" s="74">
        <f t="shared" si="1074"/>
        <v>8.9048960190656654</v>
      </c>
      <c r="JC193" s="275">
        <f t="shared" si="1075"/>
        <v>36.124617416676138</v>
      </c>
      <c r="JD193" s="275">
        <f t="shared" si="1076"/>
        <v>63.842355020221774</v>
      </c>
      <c r="JE193" s="275">
        <f t="shared" si="1077"/>
        <v>92.048719877653781</v>
      </c>
      <c r="JF193" s="275">
        <f t="shared" si="1078"/>
        <v>36.290622818654526</v>
      </c>
      <c r="JG193" s="275">
        <f t="shared" si="1079"/>
        <v>50.23014708340434</v>
      </c>
      <c r="JH193" s="524">
        <f t="shared" si="1443"/>
        <v>564.99071102728783</v>
      </c>
      <c r="JI193" s="525">
        <f t="shared" si="1444"/>
        <v>1117.9264431509523</v>
      </c>
      <c r="JJ193" s="524">
        <f t="shared" si="1445"/>
        <v>523.86858532416932</v>
      </c>
      <c r="JK193" s="525">
        <f t="shared" si="1446"/>
        <v>1032.6034503439862</v>
      </c>
      <c r="JL193" s="524">
        <f t="shared" si="1447"/>
        <v>1088.859296351457</v>
      </c>
      <c r="JM193" s="525">
        <f t="shared" si="1448"/>
        <v>2150.5298934949387</v>
      </c>
      <c r="JN193" s="7">
        <f t="shared" si="1245"/>
        <v>0.661952099533336</v>
      </c>
      <c r="JO193" s="7">
        <f t="shared" si="1246"/>
        <v>1.4565511525884753</v>
      </c>
    </row>
    <row r="194" spans="1:275" s="3" customFormat="1" ht="13.5" customHeight="1" x14ac:dyDescent="0.2">
      <c r="A194" s="3" t="str">
        <f>'2021 estimates'!B194</f>
        <v>Tajikistan</v>
      </c>
      <c r="B194" s="3" t="str">
        <f>VLOOKUP(A194,'2021 estimates'!$B$4:$C$218,2)</f>
        <v>EUR</v>
      </c>
      <c r="C194" s="371" t="str">
        <f>VLOOKUP(A194,'2021 estimates'!$B$4:$F$218,4,FALSE)</f>
        <v>Europe &amp; Central Asia</v>
      </c>
      <c r="D194" s="695">
        <f>'2021 estimates'!Q194</f>
        <v>29.595545480470999</v>
      </c>
      <c r="E194" s="4">
        <f>'2021 estimates'!R194</f>
        <v>11.844901477102333</v>
      </c>
      <c r="F194" s="47">
        <f>1000*'2021 estimates'!G194/5</f>
        <v>139582.6</v>
      </c>
      <c r="G194" s="47">
        <f t="shared" si="1086"/>
        <v>139582.6</v>
      </c>
      <c r="H194" s="47">
        <f>1000*'2021 estimates'!H194/5</f>
        <v>129537.4</v>
      </c>
      <c r="I194" s="47">
        <f>1000*'2021 estimates'!I194/5</f>
        <v>105137.60000000001</v>
      </c>
      <c r="J194" s="47">
        <f>1000*'2021 estimates'!J194/5</f>
        <v>84571.8</v>
      </c>
      <c r="K194" s="47">
        <f>1000*'2021 estimates'!K194/5</f>
        <v>131752.4</v>
      </c>
      <c r="L194" s="73">
        <f t="shared" si="1087"/>
        <v>131752.4</v>
      </c>
      <c r="M194" s="47">
        <f>1000*'2021 estimates'!L194/5</f>
        <v>122870</v>
      </c>
      <c r="N194" s="47">
        <f>1000*'2021 estimates'!M194/5</f>
        <v>99456.6</v>
      </c>
      <c r="O194" s="47">
        <f>1000*'2021 estimates'!N194/5</f>
        <v>80368.800000000003</v>
      </c>
      <c r="P194" s="22">
        <v>0</v>
      </c>
      <c r="Q194" s="124">
        <f>IF('2021 estimates'!AD194&lt;&gt;"",'2021 estimates'!AD194*5/4,IF('2021 estimates'!AL194&lt;&gt;"",'2021 estimates'!AL194*15/14,'2021 estimates'!AN194*15/14))/100000</f>
        <v>2.7857142857142854E-5</v>
      </c>
      <c r="R194" s="124">
        <f>IF('2021 estimates'!AE194&lt;&gt;"",'2021 estimates'!AE194,IF('2021 estimates'!AL194&lt;&gt;"",'2021 estimates'!AL194*15/14,'2021 estimates'!AN194*15/14))/100000</f>
        <v>2.7857142857142854E-5</v>
      </c>
      <c r="S194" s="124">
        <f>IF('2021 estimates'!AF194&lt;&gt;"",'2021 estimates'!AF194,IF('2021 estimates'!AL194&lt;&gt;"",'2021 estimates'!AL194*15/14,'2021 estimates'!AN194*15/14))/100000</f>
        <v>2.7857142857142854E-5</v>
      </c>
      <c r="T194" s="124">
        <f>IF('2021 estimates'!AG194&lt;&gt;"",'2021 estimates'!AG194,'2021 estimates'!$AP194)/100000</f>
        <v>1.9721634189823669E-5</v>
      </c>
      <c r="U194" s="22">
        <v>0</v>
      </c>
      <c r="V194" s="124">
        <f>IF('2021 estimates'!AH194&lt;&gt;"",'2021 estimates'!AH194*5/4,IF('2021 estimates'!AM194&lt;&gt;"",'2021 estimates'!AM194*15/14,'2021 estimates'!AN194*15/14))/100000</f>
        <v>2.7857142857142854E-5</v>
      </c>
      <c r="W194" s="124">
        <f>IF('2021 estimates'!AI194&lt;&gt;"",'2021 estimates'!AI194,IF('2021 estimates'!AM194&lt;&gt;"",'2021 estimates'!AM194*15/14,'2021 estimates'!AN194*15/14))/100000</f>
        <v>2.7857142857142854E-5</v>
      </c>
      <c r="X194" s="124">
        <f>IF('2021 estimates'!AJ194&lt;&gt;"",'2021 estimates'!AJ194,IF('2021 estimates'!AM194&lt;&gt;"",'2021 estimates'!AM194*15/14,'2021 estimates'!AN194*15/14))/100000</f>
        <v>2.7857142857142854E-5</v>
      </c>
      <c r="Y194" s="124">
        <f>IF('2021 estimates'!AK194&lt;&gt;"",'2021 estimates'!AK194,'2021 estimates'!$AQ194)/100000</f>
        <v>1.9721634189823669E-5</v>
      </c>
      <c r="Z194" s="81">
        <f>VLOOKUP($A194,'Mortality-WHO Global Health Obs'!$B$3:$Q$218,7,FALSE)</f>
        <v>4.1950000000000001E-2</v>
      </c>
      <c r="AA194" s="82">
        <f>VLOOKUP($A194,'Mortality-WHO Global Health Obs'!$B$3:$Q$218,9,FALSE)</f>
        <v>1.66E-3</v>
      </c>
      <c r="AB194" s="82">
        <f>VLOOKUP($A194,'Mortality-WHO Global Health Obs'!$B$3:$Q$218,11,FALSE)</f>
        <v>7.1000000000000002E-4</v>
      </c>
      <c r="AC194" s="82">
        <f>VLOOKUP($A194,'Mortality-WHO Global Health Obs'!$B$3:$Q$218,13,FALSE)</f>
        <v>1E-4</v>
      </c>
      <c r="AD194" s="82">
        <f>VLOOKUP($A194,'Mortality-WHO Global Health Obs'!$B$3:$Q$218,15,FALSE)</f>
        <v>5.4000000000000001E-4</v>
      </c>
      <c r="AE194" s="81">
        <f>VLOOKUP($A194,'Mortality-WHO Global Health Obs'!$B$3:$Q$218,8,FALSE)</f>
        <v>3.4669999999999999E-2</v>
      </c>
      <c r="AF194" s="82">
        <f>VLOOKUP($A194,'Mortality-WHO Global Health Obs'!$B$3:$Q$218,10,FALSE)</f>
        <v>1.4400000000000001E-3</v>
      </c>
      <c r="AG194" s="82">
        <f>VLOOKUP($A194,'Mortality-WHO Global Health Obs'!$B$3:$Q$218,12,FALSE)</f>
        <v>4.8999999999999998E-4</v>
      </c>
      <c r="AH194" s="82">
        <f>VLOOKUP($A194,'Mortality-WHO Global Health Obs'!$B$3:$Q$218,14,FALSE)</f>
        <v>6.0000000000000002E-5</v>
      </c>
      <c r="AI194" s="82">
        <f>VLOOKUP($A194,'Mortality-WHO Global Health Obs'!$B$3:$Q$218,16,FALSE)</f>
        <v>3.2000000000000003E-4</v>
      </c>
      <c r="AJ194" s="81">
        <f t="shared" si="1450"/>
        <v>0.4968936169644429</v>
      </c>
      <c r="AK194" s="82">
        <f t="shared" si="1450"/>
        <v>1.9662536451989874E-2</v>
      </c>
      <c r="AL194" s="82">
        <f t="shared" si="1450"/>
        <v>8.4098800487426573E-3</v>
      </c>
      <c r="AM194" s="82">
        <f t="shared" si="1450"/>
        <v>1.1844901477102334E-3</v>
      </c>
      <c r="AN194" s="82">
        <f t="shared" si="1450"/>
        <v>6.3962467976352595E-3</v>
      </c>
      <c r="AO194" s="81">
        <f t="shared" si="1449"/>
        <v>0.41066273421113786</v>
      </c>
      <c r="AP194" s="82">
        <f t="shared" si="1449"/>
        <v>1.705665812702736E-2</v>
      </c>
      <c r="AQ194" s="82">
        <f t="shared" si="1449"/>
        <v>5.8040017237801431E-3</v>
      </c>
      <c r="AR194" s="82">
        <f t="shared" si="1449"/>
        <v>7.1069408862613995E-4</v>
      </c>
      <c r="AS194" s="82">
        <f t="shared" si="1449"/>
        <v>3.790368472672747E-3</v>
      </c>
      <c r="AT194" s="272">
        <f t="shared" ref="AT194:AT218" si="1460">F194*P194</f>
        <v>0</v>
      </c>
      <c r="AU194" s="266">
        <f t="shared" si="1452"/>
        <v>3.8883724285714285</v>
      </c>
      <c r="AV194" s="266">
        <f t="shared" si="1453"/>
        <v>3.6085418571428565</v>
      </c>
      <c r="AW194" s="266">
        <f t="shared" si="1454"/>
        <v>2.9288331428571426</v>
      </c>
      <c r="AX194" s="266">
        <f t="shared" si="1455"/>
        <v>1.6678941023749294</v>
      </c>
      <c r="AY194" s="272">
        <f t="shared" ref="AY194:AY218" si="1461">K194*U194</f>
        <v>0</v>
      </c>
      <c r="AZ194" s="266">
        <f t="shared" si="1456"/>
        <v>3.6702454285714281</v>
      </c>
      <c r="BA194" s="266">
        <f t="shared" si="1457"/>
        <v>3.4228071428571427</v>
      </c>
      <c r="BB194" s="266">
        <f t="shared" si="1458"/>
        <v>2.7705767142857143</v>
      </c>
      <c r="BC194" s="266">
        <f t="shared" si="1459"/>
        <v>1.5850040738751006</v>
      </c>
      <c r="BD194" s="74">
        <f t="shared" ref="BD194:BD218" si="1462">AT194</f>
        <v>0</v>
      </c>
      <c r="BE194" s="515">
        <f t="shared" si="1088"/>
        <v>0</v>
      </c>
      <c r="BF194" s="515">
        <f t="shared" si="1089"/>
        <v>3.8505181711998184</v>
      </c>
      <c r="BG194" s="515">
        <f t="shared" si="1090"/>
        <v>7.6260648685790544</v>
      </c>
      <c r="BH194" s="515">
        <f t="shared" si="1091"/>
        <v>11.328099823435398</v>
      </c>
      <c r="BI194" s="515">
        <f t="shared" si="1092"/>
        <v>13.881583155491361</v>
      </c>
      <c r="BJ194" s="515">
        <f t="shared" si="1093"/>
        <v>17.358762009108055</v>
      </c>
      <c r="BK194" s="515">
        <f t="shared" si="1094"/>
        <v>20.806820825297347</v>
      </c>
      <c r="BL194" s="515">
        <f t="shared" si="1095"/>
        <v>24.226003473188623</v>
      </c>
      <c r="BM194" s="515">
        <f t="shared" si="1096"/>
        <v>27.616551779600982</v>
      </c>
      <c r="BN194" s="515">
        <f t="shared" si="1097"/>
        <v>25.143524204041171</v>
      </c>
      <c r="BO194" s="515">
        <f t="shared" si="1098"/>
        <v>28.040859161526743</v>
      </c>
      <c r="BP194" s="515">
        <f t="shared" si="1099"/>
        <v>30.934764286003272</v>
      </c>
      <c r="BQ194" s="515">
        <f t="shared" si="1100"/>
        <v>33.825243637669054</v>
      </c>
      <c r="BR194" s="515">
        <f t="shared" si="1101"/>
        <v>36.712301271915976</v>
      </c>
      <c r="BS194" s="515">
        <f t="shared" si="1102"/>
        <v>31.850641666775804</v>
      </c>
      <c r="BT194" s="515">
        <f t="shared" si="1103"/>
        <v>33.3101442455145</v>
      </c>
      <c r="BU194" s="515">
        <f t="shared" si="1104"/>
        <v>34.760341277570063</v>
      </c>
      <c r="BV194" s="515">
        <f t="shared" si="1105"/>
        <v>36.201292093566714</v>
      </c>
      <c r="BW194" s="516">
        <f t="shared" si="1106"/>
        <v>37.633055645846461</v>
      </c>
      <c r="BX194" s="515">
        <v>0</v>
      </c>
      <c r="BY194" s="515">
        <f t="shared" si="1107"/>
        <v>0</v>
      </c>
      <c r="BZ194" s="515">
        <f t="shared" si="1108"/>
        <v>3.6392098022746442</v>
      </c>
      <c r="CA194" s="515">
        <f t="shared" si="1109"/>
        <v>7.216873226991126</v>
      </c>
      <c r="CB194" s="515">
        <f t="shared" si="1110"/>
        <v>10.734031147524803</v>
      </c>
      <c r="CC194" s="515">
        <f t="shared" si="1111"/>
        <v>13.234939315651827</v>
      </c>
      <c r="CD194" s="515">
        <f t="shared" si="1112"/>
        <v>16.571249116803788</v>
      </c>
      <c r="CE194" s="515">
        <f t="shared" si="1113"/>
        <v>19.888251055752608</v>
      </c>
      <c r="CF194" s="515">
        <f t="shared" si="1114"/>
        <v>23.186056870785524</v>
      </c>
      <c r="CG194" s="515">
        <f t="shared" si="1115"/>
        <v>26.464777653538949</v>
      </c>
      <c r="CH194" s="515">
        <f t="shared" si="1116"/>
        <v>24.060389672112795</v>
      </c>
      <c r="CI194" s="515">
        <f t="shared" si="1117"/>
        <v>26.812888718048946</v>
      </c>
      <c r="CJ194" s="515">
        <f t="shared" si="1118"/>
        <v>29.563432274144045</v>
      </c>
      <c r="CK194" s="515">
        <f t="shared" si="1119"/>
        <v>32.312021729659435</v>
      </c>
      <c r="CL194" s="515">
        <f t="shared" si="1120"/>
        <v>35.058658472869467</v>
      </c>
      <c r="CM194" s="515">
        <f t="shared" si="1121"/>
        <v>30.548092178015334</v>
      </c>
      <c r="CN194" s="515">
        <f t="shared" si="1122"/>
        <v>32.014528700970608</v>
      </c>
      <c r="CO194" s="515">
        <f t="shared" si="1123"/>
        <v>33.475417409933783</v>
      </c>
      <c r="CP194" s="515">
        <f t="shared" si="1124"/>
        <v>34.930779293361994</v>
      </c>
      <c r="CQ194" s="516">
        <f t="shared" si="1125"/>
        <v>36.380635260308956</v>
      </c>
      <c r="CR194" s="515">
        <f t="shared" si="1126"/>
        <v>0</v>
      </c>
      <c r="CS194" s="515">
        <f t="shared" si="1127"/>
        <v>1.9441862142857143</v>
      </c>
      <c r="CT194" s="515">
        <f t="shared" si="1128"/>
        <v>5.7947043854855327</v>
      </c>
      <c r="CU194" s="515">
        <f t="shared" si="1129"/>
        <v>9.5702510828647682</v>
      </c>
      <c r="CV194" s="515">
        <f t="shared" si="1130"/>
        <v>13.272286037721113</v>
      </c>
      <c r="CW194" s="515">
        <f t="shared" si="1131"/>
        <v>15.68585408406279</v>
      </c>
      <c r="CX194" s="515">
        <f t="shared" si="1132"/>
        <v>19.163032937679482</v>
      </c>
      <c r="CY194" s="515">
        <f t="shared" si="1133"/>
        <v>22.611091753868774</v>
      </c>
      <c r="CZ194" s="515">
        <f t="shared" si="1134"/>
        <v>26.03027440176005</v>
      </c>
      <c r="DA194" s="515">
        <f t="shared" si="1135"/>
        <v>29.420822708172409</v>
      </c>
      <c r="DB194" s="515">
        <f t="shared" si="1136"/>
        <v>26.607940775469743</v>
      </c>
      <c r="DC194" s="515">
        <f t="shared" si="1137"/>
        <v>29.505275732955315</v>
      </c>
      <c r="DD194" s="515">
        <f t="shared" si="1138"/>
        <v>32.399180857431844</v>
      </c>
      <c r="DE194" s="515">
        <f t="shared" si="1139"/>
        <v>35.289660209097626</v>
      </c>
      <c r="DF194" s="515">
        <f t="shared" si="1140"/>
        <v>38.176717843344548</v>
      </c>
      <c r="DG194" s="515">
        <f t="shared" si="1141"/>
        <v>32.684588717963265</v>
      </c>
      <c r="DH194" s="515">
        <f t="shared" si="1142"/>
        <v>34.144091296701966</v>
      </c>
      <c r="DI194" s="515">
        <f t="shared" si="1143"/>
        <v>35.594288328757528</v>
      </c>
      <c r="DJ194" s="515">
        <f t="shared" si="1144"/>
        <v>37.035239144754179</v>
      </c>
      <c r="DK194" s="516">
        <f t="shared" si="1145"/>
        <v>38.467002697033926</v>
      </c>
      <c r="DL194" s="515">
        <f t="shared" si="1146"/>
        <v>0</v>
      </c>
      <c r="DM194" s="515">
        <f t="shared" si="1147"/>
        <v>1.8351227142857141</v>
      </c>
      <c r="DN194" s="515">
        <f t="shared" si="1148"/>
        <v>5.4743325165603585</v>
      </c>
      <c r="DO194" s="515">
        <f t="shared" si="1149"/>
        <v>9.0519959412768394</v>
      </c>
      <c r="DP194" s="515">
        <f t="shared" si="1150"/>
        <v>12.569153861810516</v>
      </c>
      <c r="DQ194" s="515">
        <f t="shared" si="1151"/>
        <v>14.946342887080398</v>
      </c>
      <c r="DR194" s="515">
        <f t="shared" si="1152"/>
        <v>18.282652688232361</v>
      </c>
      <c r="DS194" s="515">
        <f t="shared" si="1153"/>
        <v>21.599654627181181</v>
      </c>
      <c r="DT194" s="515">
        <f t="shared" si="1154"/>
        <v>24.897460442214097</v>
      </c>
      <c r="DU194" s="515">
        <f t="shared" si="1155"/>
        <v>28.176181224967522</v>
      </c>
      <c r="DV194" s="515">
        <f t="shared" si="1156"/>
        <v>25.445678029255653</v>
      </c>
      <c r="DW194" s="515">
        <f t="shared" si="1157"/>
        <v>28.198177075191804</v>
      </c>
      <c r="DX194" s="515">
        <f t="shared" si="1158"/>
        <v>30.948720631286903</v>
      </c>
      <c r="DY194" s="515">
        <f t="shared" si="1159"/>
        <v>33.69731008680229</v>
      </c>
      <c r="DZ194" s="515">
        <f t="shared" si="1160"/>
        <v>36.443946830012322</v>
      </c>
      <c r="EA194" s="515">
        <f t="shared" si="1161"/>
        <v>31.340594214952883</v>
      </c>
      <c r="EB194" s="515">
        <f t="shared" si="1162"/>
        <v>32.807030737908157</v>
      </c>
      <c r="EC194" s="515">
        <f t="shared" si="1163"/>
        <v>34.267919446871332</v>
      </c>
      <c r="ED194" s="515">
        <f t="shared" si="1164"/>
        <v>35.723281330299542</v>
      </c>
      <c r="EE194" s="516">
        <f t="shared" si="1165"/>
        <v>37.173137297246505</v>
      </c>
      <c r="EF194" s="276">
        <f t="shared" si="1166"/>
        <v>0</v>
      </c>
      <c r="EG194" s="276">
        <f t="shared" si="1167"/>
        <v>3.7854257371610273E-2</v>
      </c>
      <c r="EH194" s="276">
        <f t="shared" si="1168"/>
        <v>0.11282573119219338</v>
      </c>
      <c r="EI194" s="276">
        <f t="shared" si="1169"/>
        <v>0.18633747371508497</v>
      </c>
      <c r="EJ194" s="276">
        <f t="shared" si="1170"/>
        <v>0.25841790662326486</v>
      </c>
      <c r="EK194" s="276">
        <f t="shared" si="1171"/>
        <v>0.13136300352616001</v>
      </c>
      <c r="EL194" s="276">
        <f t="shared" si="1172"/>
        <v>0.16048304095356605</v>
      </c>
      <c r="EM194" s="276">
        <f t="shared" si="1173"/>
        <v>0.18935920925157967</v>
      </c>
      <c r="EN194" s="276">
        <f t="shared" si="1174"/>
        <v>0.21799355073049717</v>
      </c>
      <c r="EO194" s="276">
        <f t="shared" si="1175"/>
        <v>0.24638809059705072</v>
      </c>
      <c r="EP194" s="276">
        <f t="shared" si="1176"/>
        <v>3.1498185371571029E-2</v>
      </c>
      <c r="EQ194" s="276">
        <f t="shared" si="1177"/>
        <v>3.4928018380615759E-2</v>
      </c>
      <c r="ER194" s="276">
        <f t="shared" si="1178"/>
        <v>3.8353791191360141E-2</v>
      </c>
      <c r="ES194" s="276">
        <f t="shared" si="1179"/>
        <v>4.1775508610221911E-2</v>
      </c>
      <c r="ET194" s="276">
        <f t="shared" si="1180"/>
        <v>4.5193175437929042E-2</v>
      </c>
      <c r="EU194" s="276">
        <f t="shared" si="1181"/>
        <v>0.20839152363622709</v>
      </c>
      <c r="EV194" s="276">
        <f t="shared" si="1182"/>
        <v>0.21769707031937083</v>
      </c>
      <c r="EW194" s="276">
        <f t="shared" si="1183"/>
        <v>0.22694328637827754</v>
      </c>
      <c r="EX194" s="276">
        <f t="shared" si="1184"/>
        <v>0.2361305500951795</v>
      </c>
      <c r="EY194" s="277">
        <f t="shared" si="1185"/>
        <v>0.24525923734044419</v>
      </c>
      <c r="EZ194" s="276">
        <f t="shared" si="1186"/>
        <v>0</v>
      </c>
      <c r="FA194" s="276">
        <f t="shared" si="1187"/>
        <v>3.1035626296784087E-2</v>
      </c>
      <c r="FB194" s="276">
        <f t="shared" si="1188"/>
        <v>9.258200385494704E-2</v>
      </c>
      <c r="FC194" s="276">
        <f t="shared" si="1189"/>
        <v>0.15308750803775134</v>
      </c>
      <c r="FD194" s="276">
        <f t="shared" si="1190"/>
        <v>0.21256974211327731</v>
      </c>
      <c r="FE194" s="276">
        <f t="shared" si="1191"/>
        <v>8.6497341705183126E-2</v>
      </c>
      <c r="FF194" s="276">
        <f t="shared" si="1192"/>
        <v>0.10580520390832064</v>
      </c>
      <c r="FG194" s="276">
        <f t="shared" si="1193"/>
        <v>0.12500132782422635</v>
      </c>
      <c r="FH194" s="276">
        <f t="shared" si="1194"/>
        <v>0.14408636010371548</v>
      </c>
      <c r="FI194" s="276">
        <f t="shared" si="1195"/>
        <v>0.1630609436553114</v>
      </c>
      <c r="FJ194" s="276">
        <f t="shared" si="1196"/>
        <v>1.8077668349562349E-2</v>
      </c>
      <c r="FK194" s="276">
        <f t="shared" si="1197"/>
        <v>2.0033158190615571E-2</v>
      </c>
      <c r="FL194" s="276">
        <f t="shared" si="1198"/>
        <v>2.198725877032677E-2</v>
      </c>
      <c r="FM194" s="276">
        <f t="shared" si="1199"/>
        <v>2.3939971075685011E-2</v>
      </c>
      <c r="FN194" s="276">
        <f t="shared" si="1200"/>
        <v>2.5891296092978151E-2</v>
      </c>
      <c r="FO194" s="276">
        <f t="shared" si="1201"/>
        <v>0.11856755091983064</v>
      </c>
      <c r="FP194" s="276">
        <f t="shared" si="1202"/>
        <v>0.12411536491192282</v>
      </c>
      <c r="FQ194" s="276">
        <f t="shared" si="1203"/>
        <v>0.12964219044688843</v>
      </c>
      <c r="FR194" s="276">
        <f t="shared" si="1204"/>
        <v>0.1351481069281345</v>
      </c>
      <c r="FS194" s="277">
        <f t="shared" si="1205"/>
        <v>0.14063319345866962</v>
      </c>
      <c r="FT194" s="74">
        <f>SUM($EF194:EF194)</f>
        <v>0</v>
      </c>
      <c r="FU194" s="276">
        <f>SUM($EF194:EG194)</f>
        <v>3.7854257371610273E-2</v>
      </c>
      <c r="FV194" s="276">
        <f>SUM($EF194:EH194)</f>
        <v>0.15067998856380366</v>
      </c>
      <c r="FW194" s="276">
        <f>SUM($EF194:EI194)</f>
        <v>0.33701746227888862</v>
      </c>
      <c r="FX194" s="276">
        <f>SUM($EF194:EJ194)</f>
        <v>0.59543536890215343</v>
      </c>
      <c r="FY194" s="276">
        <f>SUM($EF194:EK194)</f>
        <v>0.72679837242831347</v>
      </c>
      <c r="FZ194" s="276">
        <f>SUM($EF194:EL194)</f>
        <v>0.88728141338187949</v>
      </c>
      <c r="GA194" s="276">
        <f>SUM($EF194:EM194)</f>
        <v>1.0766406226334593</v>
      </c>
      <c r="GB194" s="276">
        <f>SUM($EF194:EN194)</f>
        <v>1.2946341733639564</v>
      </c>
      <c r="GC194" s="276">
        <f>SUM($EF194:EO194)</f>
        <v>1.5410222639610072</v>
      </c>
      <c r="GD194" s="276">
        <f>SUM($EF194:EP194)</f>
        <v>1.5725204493325782</v>
      </c>
      <c r="GE194" s="276">
        <f>SUM($EF194:EQ194)</f>
        <v>1.6074484677131939</v>
      </c>
      <c r="GF194" s="276">
        <f>SUM($EF194:ER194)</f>
        <v>1.645802258904554</v>
      </c>
      <c r="GG194" s="276">
        <f>SUM($EF194:ES194)</f>
        <v>1.6875777675147758</v>
      </c>
      <c r="GH194" s="276">
        <f>SUM($EF194:ET194)</f>
        <v>1.732770942952705</v>
      </c>
      <c r="GI194" s="276">
        <f>SUM($EF194:EU194)</f>
        <v>1.941162466588932</v>
      </c>
      <c r="GJ194" s="276">
        <f>SUM($EF194:EV194)</f>
        <v>2.1588595369083028</v>
      </c>
      <c r="GK194" s="276">
        <f>SUM($EF194:EW194)</f>
        <v>2.3858028232865802</v>
      </c>
      <c r="GL194" s="276">
        <f>SUM($EF194:EX194)</f>
        <v>2.6219333733817596</v>
      </c>
      <c r="GM194" s="276">
        <f>SUM($EF194:EY194)</f>
        <v>2.8671926107222037</v>
      </c>
      <c r="GN194" s="74">
        <f>SUM($EZ194:EZ194)</f>
        <v>0</v>
      </c>
      <c r="GO194" s="276">
        <f>SUM($EZ194:FA194)</f>
        <v>3.1035626296784087E-2</v>
      </c>
      <c r="GP194" s="276">
        <f>SUM($EZ194:FB194)</f>
        <v>0.12361763015173113</v>
      </c>
      <c r="GQ194" s="276">
        <f>SUM($EZ194:FC194)</f>
        <v>0.2767051381894825</v>
      </c>
      <c r="GR194" s="276">
        <f>SUM($EZ194:FD194)</f>
        <v>0.48927488030275978</v>
      </c>
      <c r="GS194" s="276">
        <f>SUM($EZ194:FE194)</f>
        <v>0.57577222200794287</v>
      </c>
      <c r="GT194" s="276">
        <f>SUM($EZ194:FF194)</f>
        <v>0.68157742591626347</v>
      </c>
      <c r="GU194" s="276">
        <f>SUM($EZ194:FG194)</f>
        <v>0.80657875374048982</v>
      </c>
      <c r="GV194" s="276">
        <f>SUM($EZ194:FH194)</f>
        <v>0.95066511384420527</v>
      </c>
      <c r="GW194" s="276">
        <f>SUM($EZ194:FI194)</f>
        <v>1.1137260574995167</v>
      </c>
      <c r="GX194" s="276">
        <f>SUM($EZ194:FJ194)</f>
        <v>1.131803725849079</v>
      </c>
      <c r="GY194" s="276">
        <f>SUM($EZ194:FK194)</f>
        <v>1.1518368840396944</v>
      </c>
      <c r="GZ194" s="276">
        <f>SUM($EZ194:FL194)</f>
        <v>1.1738241428100211</v>
      </c>
      <c r="HA194" s="276">
        <f>SUM($EZ194:FM194)</f>
        <v>1.197764113885706</v>
      </c>
      <c r="HB194" s="276">
        <f>SUM($EZ194:FN194)</f>
        <v>1.2236554099786843</v>
      </c>
      <c r="HC194" s="276">
        <f>SUM($EZ194:FO194)</f>
        <v>1.342222960898515</v>
      </c>
      <c r="HD194" s="276">
        <f>SUM($EZ194:FP194)</f>
        <v>1.4663383258104379</v>
      </c>
      <c r="HE194" s="276">
        <f>SUM($EZ194:FQ194)</f>
        <v>1.5959805162573264</v>
      </c>
      <c r="HF194" s="276">
        <f>SUM($EZ194:FR194)</f>
        <v>1.731128623185461</v>
      </c>
      <c r="HG194" s="277">
        <f>SUM($EZ194:FS194)</f>
        <v>1.8717618166441305</v>
      </c>
      <c r="HH194" s="74">
        <f t="shared" si="1451"/>
        <v>0</v>
      </c>
      <c r="HI194" s="276">
        <f t="shared" si="1206"/>
        <v>3.8505181711998184</v>
      </c>
      <c r="HJ194" s="276">
        <f t="shared" si="1207"/>
        <v>7.6260648685790544</v>
      </c>
      <c r="HK194" s="276">
        <f t="shared" si="1208"/>
        <v>11.328099823435398</v>
      </c>
      <c r="HL194" s="276">
        <f t="shared" si="1209"/>
        <v>14.958054345383562</v>
      </c>
      <c r="HM194" s="276">
        <f t="shared" si="1210"/>
        <v>17.358762009108055</v>
      </c>
      <c r="HN194" s="276">
        <f t="shared" si="1211"/>
        <v>20.806820825297347</v>
      </c>
      <c r="HO194" s="276">
        <f t="shared" si="1212"/>
        <v>24.226003473188623</v>
      </c>
      <c r="HP194" s="276">
        <f t="shared" si="1213"/>
        <v>27.616551779600982</v>
      </c>
      <c r="HQ194" s="276">
        <f t="shared" si="1214"/>
        <v>30.978705546146788</v>
      </c>
      <c r="HR194" s="276">
        <f t="shared" si="1215"/>
        <v>28.040859161526743</v>
      </c>
      <c r="HS194" s="276">
        <f t="shared" si="1216"/>
        <v>30.934764286003272</v>
      </c>
      <c r="HT194" s="276">
        <f t="shared" si="1217"/>
        <v>33.825243637669054</v>
      </c>
      <c r="HU194" s="276">
        <f t="shared" si="1218"/>
        <v>36.712301271915976</v>
      </c>
      <c r="HV194" s="276">
        <f t="shared" si="1219"/>
        <v>39.59594123933519</v>
      </c>
      <c r="HW194" s="276">
        <f t="shared" si="1220"/>
        <v>33.3101442455145</v>
      </c>
      <c r="HX194" s="276">
        <f t="shared" si="1221"/>
        <v>34.760341277570063</v>
      </c>
      <c r="HY194" s="276">
        <f t="shared" si="1222"/>
        <v>36.201292093566714</v>
      </c>
      <c r="HZ194" s="276">
        <f t="shared" si="1223"/>
        <v>37.633055645846461</v>
      </c>
      <c r="IA194" s="277">
        <f t="shared" si="1224"/>
        <v>39.05569051088095</v>
      </c>
      <c r="IB194" s="276">
        <f t="shared" si="1225"/>
        <v>0</v>
      </c>
      <c r="IC194" s="276">
        <f t="shared" si="1226"/>
        <v>3.6392098022746442</v>
      </c>
      <c r="ID194" s="276">
        <f t="shared" si="1227"/>
        <v>7.216873226991126</v>
      </c>
      <c r="IE194" s="276">
        <f t="shared" si="1228"/>
        <v>10.734031147524803</v>
      </c>
      <c r="IF194" s="276">
        <f t="shared" si="1229"/>
        <v>14.191706833982954</v>
      </c>
      <c r="IG194" s="276">
        <f t="shared" si="1230"/>
        <v>16.571249116803788</v>
      </c>
      <c r="IH194" s="276">
        <f t="shared" si="1231"/>
        <v>19.888251055752608</v>
      </c>
      <c r="II194" s="276">
        <f t="shared" si="1232"/>
        <v>23.186056870785524</v>
      </c>
      <c r="IJ194" s="276">
        <f t="shared" si="1233"/>
        <v>26.464777653538949</v>
      </c>
      <c r="IK194" s="276">
        <f t="shared" si="1234"/>
        <v>29.724523852740781</v>
      </c>
      <c r="IL194" s="276">
        <f t="shared" si="1235"/>
        <v>26.812888718048946</v>
      </c>
      <c r="IM194" s="276">
        <f t="shared" si="1236"/>
        <v>29.563432274144045</v>
      </c>
      <c r="IN194" s="276">
        <f t="shared" si="1237"/>
        <v>32.312021729659435</v>
      </c>
      <c r="IO194" s="276">
        <f t="shared" si="1238"/>
        <v>35.058658472869467</v>
      </c>
      <c r="IP194" s="276">
        <f t="shared" si="1239"/>
        <v>37.803343891062205</v>
      </c>
      <c r="IQ194" s="276">
        <f t="shared" si="1240"/>
        <v>32.014528700970608</v>
      </c>
      <c r="IR194" s="276">
        <f t="shared" si="1241"/>
        <v>33.475417409933783</v>
      </c>
      <c r="IS194" s="276">
        <f t="shared" si="1242"/>
        <v>34.930779293361994</v>
      </c>
      <c r="IT194" s="276">
        <f t="shared" si="1243"/>
        <v>36.380635260308956</v>
      </c>
      <c r="IU194" s="277">
        <f t="shared" si="1244"/>
        <v>37.825006140725385</v>
      </c>
      <c r="IV194" s="74">
        <f t="shared" ref="IV194:IV218" si="1463">100000*(1.5*(HH194/F194)+(HI194/G194)+(HJ194/G194)+(HK194/G194)+0.5*(HL194/G194))/5</f>
        <v>4.3391812497984779</v>
      </c>
      <c r="IW194" s="275">
        <f t="shared" ref="IW194:IW218" si="1464">100000*(0.5*HL194/G194 + HM194/H194+HN194/H194+HO194/H194+HP194/H194+0.5*HQ194/H194)/5</f>
        <v>17.359972091151143</v>
      </c>
      <c r="IX194" s="275">
        <f t="shared" ref="IX194:IX218" si="1465">100000*(0.5*HQ194/H194 + HR194/I194+HS194/I194+HT194/I194+HU194/I194+0.5*HV194/I194)/5</f>
        <v>30.794482864132949</v>
      </c>
      <c r="IY194" s="275">
        <f t="shared" ref="IY194:IY218" si="1466">100000*(0.5*HV194/I194 + HW194/J194+HX194/J194+HY194/J194+HZ194/J194+0.5*IA194/J194)/5</f>
        <v>41.942585909564677</v>
      </c>
      <c r="IZ194" s="275">
        <f t="shared" ref="IZ194:IZ218" si="1467">AVERAGE(IV194:IX194)</f>
        <v>17.497878735027523</v>
      </c>
      <c r="JA194" s="275">
        <f t="shared" ref="JA194:JA218" si="1468">AVERAGE(IV194:IY194)</f>
        <v>23.609055528661813</v>
      </c>
      <c r="JB194" s="74">
        <f t="shared" ref="JB194:JB218" si="1469">100000*(1.5*(IB194/K194)+(IC194/L194)+(ID194/L194)+(IE194/L194)+0.5*(IF194/L194))/5</f>
        <v>4.3545267628949533</v>
      </c>
      <c r="JC194" s="275">
        <f t="shared" ref="JC194:JC218" si="1470">100000*(0.5*IF194/L194 + IG194/M194+IH194/M194+II194/M194+IJ194/M194+0.5*IK194/M194)/5</f>
        <v>17.512829214792411</v>
      </c>
      <c r="JD194" s="275">
        <f t="shared" ref="JD194:JD218" si="1471">100000*(0.5*IK194/M194 + IL194/N194+IM194/N194+IN194/N194+IO194/N194+0.5*IP194/N194)/5</f>
        <v>31.1047970624995</v>
      </c>
      <c r="JE194" s="275">
        <f t="shared" ref="JE194:JE218" si="1472">100000*(0.5*IP194/N194 + IQ194/O194+IR194/O194+IS194/O194+IT194/O194+0.5*IU194/O194)/5</f>
        <v>42.550818184157457</v>
      </c>
      <c r="JF194" s="275">
        <f t="shared" ref="JF194:JF218" si="1473">AVERAGE(JB194:JD194)</f>
        <v>17.657384346728957</v>
      </c>
      <c r="JG194" s="275">
        <f t="shared" ref="JG194:JG218" si="1474">AVERAGE(JB194:JE194)</f>
        <v>23.880742806086083</v>
      </c>
      <c r="JH194" s="524">
        <f t="shared" si="1443"/>
        <v>304.60489355272335</v>
      </c>
      <c r="JI194" s="525">
        <f t="shared" si="1444"/>
        <v>481.96289290404951</v>
      </c>
      <c r="JJ194" s="524">
        <f t="shared" si="1445"/>
        <v>290.95490185116864</v>
      </c>
      <c r="JK194" s="525">
        <f t="shared" si="1446"/>
        <v>461.94281167511429</v>
      </c>
      <c r="JL194" s="524">
        <f t="shared" si="1447"/>
        <v>595.55979540389194</v>
      </c>
      <c r="JM194" s="525">
        <f t="shared" si="1448"/>
        <v>943.90570457916374</v>
      </c>
      <c r="JN194" s="7">
        <f t="shared" si="1245"/>
        <v>2.9564263529313894</v>
      </c>
      <c r="JO194" s="7">
        <f t="shared" si="1246"/>
        <v>4.738954427366334</v>
      </c>
    </row>
    <row r="195" spans="1:275" s="3" customFormat="1" ht="13.5" customHeight="1" x14ac:dyDescent="0.2">
      <c r="A195" s="3" t="str">
        <f>'2021 estimates'!B195</f>
        <v>Thailand</v>
      </c>
      <c r="B195" s="3" t="str">
        <f>VLOOKUP(A195,'2021 estimates'!$B$4:$C$218,2)</f>
        <v>WP</v>
      </c>
      <c r="C195" s="371" t="str">
        <f>VLOOKUP(A195,'2021 estimates'!$B$4:$F$218,4,FALSE)</f>
        <v>East Asia &amp; Pacific</v>
      </c>
      <c r="D195" s="695">
        <f>'2021 estimates'!Q195</f>
        <v>7.7208704292769799</v>
      </c>
      <c r="E195" s="4">
        <f>'2021 estimates'!R195</f>
        <v>2.7633195229256842</v>
      </c>
      <c r="F195" s="47">
        <f>1000*'2021 estimates'!G195/5</f>
        <v>365397.2</v>
      </c>
      <c r="G195" s="47">
        <f t="shared" si="1086"/>
        <v>365397.2</v>
      </c>
      <c r="H195" s="47">
        <f>1000*'2021 estimates'!H195/5</f>
        <v>389929.8</v>
      </c>
      <c r="I195" s="47">
        <f>1000*'2021 estimates'!I195/5</f>
        <v>418018.8</v>
      </c>
      <c r="J195" s="47">
        <f>1000*'2021 estimates'!J195/5</f>
        <v>441926.8</v>
      </c>
      <c r="K195" s="47">
        <f>1000*'2021 estimates'!K195/5</f>
        <v>344369.2</v>
      </c>
      <c r="L195" s="73">
        <f t="shared" si="1087"/>
        <v>344369.2</v>
      </c>
      <c r="M195" s="47">
        <f>1000*'2021 estimates'!L195/5</f>
        <v>368550.2</v>
      </c>
      <c r="N195" s="47">
        <f>1000*'2021 estimates'!M195/5</f>
        <v>394330.2</v>
      </c>
      <c r="O195" s="47">
        <f>1000*'2021 estimates'!N195/5</f>
        <v>419725</v>
      </c>
      <c r="P195" s="22">
        <v>0</v>
      </c>
      <c r="Q195" s="124">
        <f>IF('2021 estimates'!AD195&lt;&gt;"",'2021 estimates'!AD195*5/4,IF('2021 estimates'!AL195&lt;&gt;"",'2021 estimates'!AL195*15/14,'2021 estimates'!AN195*15/14))/100000</f>
        <v>1.0392857142857142E-5</v>
      </c>
      <c r="R195" s="124">
        <f>IF('2021 estimates'!AE195&lt;&gt;"",'2021 estimates'!AE195,IF('2021 estimates'!AL195&lt;&gt;"",'2021 estimates'!AL195*15/14,'2021 estimates'!AN195*15/14))/100000</f>
        <v>1.0392857142857142E-5</v>
      </c>
      <c r="S195" s="124">
        <f>IF('2021 estimates'!AF195&lt;&gt;"",'2021 estimates'!AF195,IF('2021 estimates'!AL195&lt;&gt;"",'2021 estimates'!AL195*15/14,'2021 estimates'!AN195*15/14))/100000</f>
        <v>1.0392857142857142E-5</v>
      </c>
      <c r="T195" s="124">
        <f>IF('2021 estimates'!AG195&lt;&gt;"",'2021 estimates'!AG195,'2021 estimates'!$AP195)/100000</f>
        <v>1.0831599047960483E-5</v>
      </c>
      <c r="U195" s="22">
        <v>0</v>
      </c>
      <c r="V195" s="124">
        <f>IF('2021 estimates'!AH195&lt;&gt;"",'2021 estimates'!AH195*5/4,IF('2021 estimates'!AM195&lt;&gt;"",'2021 estimates'!AM195*15/14,'2021 estimates'!AN195*15/14))/100000</f>
        <v>1.0392857142857142E-5</v>
      </c>
      <c r="W195" s="124">
        <f>IF('2021 estimates'!AI195&lt;&gt;"",'2021 estimates'!AI195,IF('2021 estimates'!AM195&lt;&gt;"",'2021 estimates'!AM195*15/14,'2021 estimates'!AN195*15/14))/100000</f>
        <v>1.0392857142857142E-5</v>
      </c>
      <c r="X195" s="124">
        <f>IF('2021 estimates'!AJ195&lt;&gt;"",'2021 estimates'!AJ195,IF('2021 estimates'!AM195&lt;&gt;"",'2021 estimates'!AM195*15/14,'2021 estimates'!AN195*15/14))/100000</f>
        <v>1.0392857142857142E-5</v>
      </c>
      <c r="Y195" s="124">
        <f>IF('2021 estimates'!AK195&lt;&gt;"",'2021 estimates'!AK195,'2021 estimates'!$AQ195)/100000</f>
        <v>1.0831599047960483E-5</v>
      </c>
      <c r="Z195" s="81">
        <f>VLOOKUP($A195,'Mortality-WHO Global Health Obs'!$B$3:$Q$218,7,FALSE)</f>
        <v>1.1610000000000001E-2</v>
      </c>
      <c r="AA195" s="82">
        <f>VLOOKUP($A195,'Mortality-WHO Global Health Obs'!$B$3:$Q$218,9,FALSE)</f>
        <v>4.4000000000000002E-4</v>
      </c>
      <c r="AB195" s="82">
        <f>VLOOKUP($A195,'Mortality-WHO Global Health Obs'!$B$3:$Q$218,11,FALSE)</f>
        <v>4.0999999999999999E-4</v>
      </c>
      <c r="AC195" s="82">
        <f>VLOOKUP($A195,'Mortality-WHO Global Health Obs'!$B$3:$Q$218,13,FALSE)</f>
        <v>4.8000000000000001E-4</v>
      </c>
      <c r="AD195" s="82">
        <f>VLOOKUP($A195,'Mortality-WHO Global Health Obs'!$B$3:$Q$218,15,FALSE)</f>
        <v>1.6900000000000001E-3</v>
      </c>
      <c r="AE195" s="81">
        <f>VLOOKUP($A195,'Mortality-WHO Global Health Obs'!$B$3:$Q$218,8,FALSE)</f>
        <v>9.2999999999999992E-3</v>
      </c>
      <c r="AF195" s="82">
        <f>VLOOKUP($A195,'Mortality-WHO Global Health Obs'!$B$3:$Q$218,10,FALSE)</f>
        <v>3.8999999999999999E-4</v>
      </c>
      <c r="AG195" s="82">
        <f>VLOOKUP($A195,'Mortality-WHO Global Health Obs'!$B$3:$Q$218,12,FALSE)</f>
        <v>1.9000000000000001E-4</v>
      </c>
      <c r="AH195" s="82">
        <f>VLOOKUP($A195,'Mortality-WHO Global Health Obs'!$B$3:$Q$218,14,FALSE)</f>
        <v>2.1000000000000001E-4</v>
      </c>
      <c r="AI195" s="82">
        <f>VLOOKUP($A195,'Mortality-WHO Global Health Obs'!$B$3:$Q$218,16,FALSE)</f>
        <v>4.4999999999999999E-4</v>
      </c>
      <c r="AJ195" s="81">
        <f t="shared" si="1450"/>
        <v>3.2082139661167193E-2</v>
      </c>
      <c r="AK195" s="82">
        <f t="shared" si="1450"/>
        <v>1.2158605900873011E-3</v>
      </c>
      <c r="AL195" s="82">
        <f t="shared" si="1450"/>
        <v>1.1329610043995305E-3</v>
      </c>
      <c r="AM195" s="82">
        <f t="shared" si="1450"/>
        <v>1.3263933710043285E-3</v>
      </c>
      <c r="AN195" s="82">
        <f t="shared" si="1450"/>
        <v>4.6700099937444063E-3</v>
      </c>
      <c r="AO195" s="81">
        <f t="shared" si="1449"/>
        <v>2.569887156320886E-2</v>
      </c>
      <c r="AP195" s="82">
        <f t="shared" si="1449"/>
        <v>1.0776946139410169E-3</v>
      </c>
      <c r="AQ195" s="82">
        <f t="shared" si="1449"/>
        <v>5.2503070935588003E-4</v>
      </c>
      <c r="AR195" s="82">
        <f t="shared" si="1449"/>
        <v>5.8029709981439375E-4</v>
      </c>
      <c r="AS195" s="82">
        <f t="shared" si="1449"/>
        <v>1.2434937853165579E-3</v>
      </c>
      <c r="AT195" s="272">
        <f t="shared" si="1460"/>
        <v>0</v>
      </c>
      <c r="AU195" s="266">
        <f t="shared" si="1452"/>
        <v>3.7975208999999999</v>
      </c>
      <c r="AV195" s="266">
        <f t="shared" si="1453"/>
        <v>4.0524847071428569</v>
      </c>
      <c r="AW195" s="266">
        <f t="shared" si="1454"/>
        <v>4.3444096714285712</v>
      </c>
      <c r="AX195" s="266">
        <f t="shared" si="1455"/>
        <v>4.7867739061482224</v>
      </c>
      <c r="AY195" s="272">
        <f t="shared" si="1461"/>
        <v>0</v>
      </c>
      <c r="AZ195" s="266">
        <f t="shared" si="1456"/>
        <v>3.5789798999999998</v>
      </c>
      <c r="BA195" s="266">
        <f t="shared" si="1457"/>
        <v>3.8302895785714286</v>
      </c>
      <c r="BB195" s="266">
        <f t="shared" si="1458"/>
        <v>4.0982174357142851</v>
      </c>
      <c r="BC195" s="266">
        <f t="shared" si="1459"/>
        <v>4.5462929104052137</v>
      </c>
      <c r="BD195" s="74">
        <f t="shared" si="1462"/>
        <v>0</v>
      </c>
      <c r="BE195" s="515">
        <f t="shared" si="1088"/>
        <v>0</v>
      </c>
      <c r="BF195" s="515">
        <f t="shared" si="1089"/>
        <v>3.7952136749150891</v>
      </c>
      <c r="BG195" s="515">
        <f t="shared" si="1090"/>
        <v>7.585815703219696</v>
      </c>
      <c r="BH195" s="515">
        <f t="shared" si="1091"/>
        <v>11.371811688625835</v>
      </c>
      <c r="BI195" s="515">
        <f t="shared" si="1092"/>
        <v>16.170586593949704</v>
      </c>
      <c r="BJ195" s="515">
        <f t="shared" si="1093"/>
        <v>20.202466677812641</v>
      </c>
      <c r="BK195" s="515">
        <f t="shared" si="1094"/>
        <v>24.229781385451108</v>
      </c>
      <c r="BL195" s="515">
        <f t="shared" si="1095"/>
        <v>28.252535886329383</v>
      </c>
      <c r="BM195" s="515">
        <f t="shared" si="1096"/>
        <v>32.270735344058259</v>
      </c>
      <c r="BN195" s="515">
        <f t="shared" si="1097"/>
        <v>38.89816844337706</v>
      </c>
      <c r="BO195" s="515">
        <f t="shared" si="1098"/>
        <v>43.188138755927291</v>
      </c>
      <c r="BP195" s="515">
        <f t="shared" si="1099"/>
        <v>47.472422652339176</v>
      </c>
      <c r="BQ195" s="515">
        <f t="shared" si="1100"/>
        <v>51.75102767003748</v>
      </c>
      <c r="BR195" s="515">
        <f t="shared" si="1101"/>
        <v>56.023961336456011</v>
      </c>
      <c r="BS195" s="515">
        <f t="shared" si="1102"/>
        <v>63.739503722317998</v>
      </c>
      <c r="BT195" s="515">
        <f t="shared" si="1103"/>
        <v>68.218156392706362</v>
      </c>
      <c r="BU195" s="515">
        <f t="shared" si="1104"/>
        <v>72.675942471883531</v>
      </c>
      <c r="BV195" s="515">
        <f t="shared" si="1105"/>
        <v>77.112959179853092</v>
      </c>
      <c r="BW195" s="516">
        <f t="shared" si="1106"/>
        <v>81.529303283658749</v>
      </c>
      <c r="BX195" s="515">
        <v>0</v>
      </c>
      <c r="BY195" s="515">
        <f t="shared" si="1107"/>
        <v>0</v>
      </c>
      <c r="BZ195" s="515">
        <f t="shared" si="1108"/>
        <v>3.5770524151257694</v>
      </c>
      <c r="CA195" s="515">
        <f t="shared" si="1109"/>
        <v>7.1502519366242323</v>
      </c>
      <c r="CB195" s="515">
        <f t="shared" si="1110"/>
        <v>10.719602714501477</v>
      </c>
      <c r="CC195" s="515">
        <f t="shared" si="1111"/>
        <v>15.288184134973953</v>
      </c>
      <c r="CD195" s="515">
        <f t="shared" si="1112"/>
        <v>19.109443808253214</v>
      </c>
      <c r="CE195" s="515">
        <f t="shared" si="1113"/>
        <v>22.928697729442376</v>
      </c>
      <c r="CF195" s="515">
        <f t="shared" si="1114"/>
        <v>26.745946951346482</v>
      </c>
      <c r="CG195" s="515">
        <f t="shared" si="1115"/>
        <v>30.561192526217962</v>
      </c>
      <c r="CH195" s="515">
        <f t="shared" si="1116"/>
        <v>36.778919202519035</v>
      </c>
      <c r="CI195" s="515">
        <f t="shared" si="1117"/>
        <v>40.854611382541989</v>
      </c>
      <c r="CJ195" s="515">
        <f t="shared" si="1118"/>
        <v>44.927939136314336</v>
      </c>
      <c r="CK195" s="515">
        <f t="shared" si="1119"/>
        <v>48.998903835507747</v>
      </c>
      <c r="CL195" s="515">
        <f t="shared" si="1120"/>
        <v>53.06750685099815</v>
      </c>
      <c r="CM195" s="515">
        <f t="shared" si="1121"/>
        <v>60.813153623731466</v>
      </c>
      <c r="CN195" s="515">
        <f t="shared" si="1122"/>
        <v>65.281047866280204</v>
      </c>
      <c r="CO195" s="515">
        <f t="shared" si="1123"/>
        <v>69.743389762974118</v>
      </c>
      <c r="CP195" s="515">
        <f t="shared" si="1124"/>
        <v>74.200186213829824</v>
      </c>
      <c r="CQ195" s="516">
        <f t="shared" si="1125"/>
        <v>78.651444110289134</v>
      </c>
      <c r="CR195" s="515">
        <f t="shared" si="1126"/>
        <v>0</v>
      </c>
      <c r="CS195" s="515">
        <f t="shared" si="1127"/>
        <v>1.8987604499999999</v>
      </c>
      <c r="CT195" s="515">
        <f t="shared" si="1128"/>
        <v>5.6939741249150888</v>
      </c>
      <c r="CU195" s="515">
        <f t="shared" si="1129"/>
        <v>9.4845761532196953</v>
      </c>
      <c r="CV195" s="515">
        <f t="shared" si="1130"/>
        <v>13.270572138625834</v>
      </c>
      <c r="CW195" s="515">
        <f t="shared" si="1131"/>
        <v>18.196828947521134</v>
      </c>
      <c r="CX195" s="515">
        <f t="shared" si="1132"/>
        <v>22.228709031384071</v>
      </c>
      <c r="CY195" s="515">
        <f t="shared" si="1133"/>
        <v>26.256023739022538</v>
      </c>
      <c r="CZ195" s="515">
        <f t="shared" si="1134"/>
        <v>30.278778239900813</v>
      </c>
      <c r="DA195" s="515">
        <f t="shared" si="1135"/>
        <v>34.296977697629686</v>
      </c>
      <c r="DB195" s="515">
        <f t="shared" si="1136"/>
        <v>41.070373279091342</v>
      </c>
      <c r="DC195" s="515">
        <f t="shared" si="1137"/>
        <v>45.360343591641573</v>
      </c>
      <c r="DD195" s="515">
        <f t="shared" si="1138"/>
        <v>49.644627488053459</v>
      </c>
      <c r="DE195" s="515">
        <f t="shared" si="1139"/>
        <v>53.923232505751763</v>
      </c>
      <c r="DF195" s="515">
        <f t="shared" si="1140"/>
        <v>58.196166172170294</v>
      </c>
      <c r="DG195" s="515">
        <f t="shared" si="1141"/>
        <v>66.132890675392105</v>
      </c>
      <c r="DH195" s="515">
        <f t="shared" si="1142"/>
        <v>70.611543345780476</v>
      </c>
      <c r="DI195" s="515">
        <f t="shared" si="1143"/>
        <v>75.069329424957644</v>
      </c>
      <c r="DJ195" s="515">
        <f t="shared" si="1144"/>
        <v>79.506346132927206</v>
      </c>
      <c r="DK195" s="516">
        <f t="shared" si="1145"/>
        <v>83.922690236732862</v>
      </c>
      <c r="DL195" s="515">
        <f t="shared" si="1146"/>
        <v>0</v>
      </c>
      <c r="DM195" s="515">
        <f t="shared" si="1147"/>
        <v>1.7894899499999999</v>
      </c>
      <c r="DN195" s="515">
        <f t="shared" si="1148"/>
        <v>5.3665423651257695</v>
      </c>
      <c r="DO195" s="515">
        <f t="shared" si="1149"/>
        <v>8.9397418866242315</v>
      </c>
      <c r="DP195" s="515">
        <f t="shared" si="1150"/>
        <v>12.509092664501477</v>
      </c>
      <c r="DQ195" s="515">
        <f t="shared" si="1151"/>
        <v>17.203328924259669</v>
      </c>
      <c r="DR195" s="515">
        <f t="shared" si="1152"/>
        <v>21.02458859753893</v>
      </c>
      <c r="DS195" s="515">
        <f t="shared" si="1153"/>
        <v>24.843842518728092</v>
      </c>
      <c r="DT195" s="515">
        <f t="shared" si="1154"/>
        <v>28.661091740632198</v>
      </c>
      <c r="DU195" s="515">
        <f t="shared" si="1155"/>
        <v>32.476337315503677</v>
      </c>
      <c r="DV195" s="515">
        <f t="shared" si="1156"/>
        <v>38.828027920376179</v>
      </c>
      <c r="DW195" s="515">
        <f t="shared" si="1157"/>
        <v>42.903720100399134</v>
      </c>
      <c r="DX195" s="515">
        <f t="shared" si="1158"/>
        <v>46.977047854171481</v>
      </c>
      <c r="DY195" s="515">
        <f t="shared" si="1159"/>
        <v>51.048012553364892</v>
      </c>
      <c r="DZ195" s="515">
        <f t="shared" si="1160"/>
        <v>55.116615568855295</v>
      </c>
      <c r="EA195" s="515">
        <f t="shared" si="1161"/>
        <v>63.086300078934073</v>
      </c>
      <c r="EB195" s="515">
        <f t="shared" si="1162"/>
        <v>67.554194321482811</v>
      </c>
      <c r="EC195" s="515">
        <f t="shared" si="1163"/>
        <v>72.016536218176725</v>
      </c>
      <c r="ED195" s="515">
        <f t="shared" si="1164"/>
        <v>76.47333266903243</v>
      </c>
      <c r="EE195" s="516">
        <f t="shared" si="1165"/>
        <v>80.924590565491741</v>
      </c>
      <c r="EF195" s="276">
        <f t="shared" si="1166"/>
        <v>0</v>
      </c>
      <c r="EG195" s="276">
        <f t="shared" si="1167"/>
        <v>2.3072250849105855E-3</v>
      </c>
      <c r="EH195" s="276">
        <f t="shared" si="1168"/>
        <v>6.9188716953925873E-3</v>
      </c>
      <c r="EI195" s="276">
        <f t="shared" si="1169"/>
        <v>1.152491459386213E-2</v>
      </c>
      <c r="EJ195" s="276">
        <f t="shared" si="1170"/>
        <v>1.6125360589511459E-2</v>
      </c>
      <c r="EK195" s="276">
        <f t="shared" si="1171"/>
        <v>2.0604623279917241E-2</v>
      </c>
      <c r="EL195" s="276">
        <f t="shared" si="1172"/>
        <v>2.5169999504389248E-2</v>
      </c>
      <c r="EM195" s="276">
        <f t="shared" si="1173"/>
        <v>2.9730206264582199E-2</v>
      </c>
      <c r="EN195" s="276">
        <f t="shared" si="1174"/>
        <v>3.4285249413981027E-2</v>
      </c>
      <c r="EO195" s="276">
        <f t="shared" si="1175"/>
        <v>3.883513479944263E-2</v>
      </c>
      <c r="EP195" s="276">
        <f t="shared" si="1176"/>
        <v>5.4439358878337528E-2</v>
      </c>
      <c r="EQ195" s="276">
        <f t="shared" si="1177"/>
        <v>6.0125775016688796E-2</v>
      </c>
      <c r="ER195" s="276">
        <f t="shared" si="1178"/>
        <v>6.5804653730269586E-2</v>
      </c>
      <c r="ES195" s="276">
        <f t="shared" si="1179"/>
        <v>7.1476005010042684E-2</v>
      </c>
      <c r="ET195" s="276">
        <f t="shared" si="1180"/>
        <v>7.7139838833727756E-2</v>
      </c>
      <c r="EU195" s="276">
        <f t="shared" si="1181"/>
        <v>0.30812123575985051</v>
      </c>
      <c r="EV195" s="276">
        <f t="shared" si="1182"/>
        <v>0.3289878269710631</v>
      </c>
      <c r="EW195" s="276">
        <f t="shared" si="1183"/>
        <v>0.34975719817866735</v>
      </c>
      <c r="EX195" s="276">
        <f t="shared" si="1184"/>
        <v>0.37042980234256478</v>
      </c>
      <c r="EY195" s="277">
        <f t="shared" si="1185"/>
        <v>0.39100609031226136</v>
      </c>
      <c r="EZ195" s="276">
        <f t="shared" si="1186"/>
        <v>0</v>
      </c>
      <c r="FA195" s="276">
        <f t="shared" si="1187"/>
        <v>1.9274848742303191E-3</v>
      </c>
      <c r="FB195" s="276">
        <f t="shared" si="1188"/>
        <v>5.7803785015367775E-3</v>
      </c>
      <c r="FC195" s="276">
        <f t="shared" si="1189"/>
        <v>9.6291221227542655E-3</v>
      </c>
      <c r="FD195" s="276">
        <f t="shared" si="1190"/>
        <v>1.3473720207912895E-2</v>
      </c>
      <c r="FE195" s="276">
        <f t="shared" si="1191"/>
        <v>9.0299052921661623E-3</v>
      </c>
      <c r="FF195" s="276">
        <f t="shared" si="1192"/>
        <v>1.1035657382264646E-2</v>
      </c>
      <c r="FG195" s="276">
        <f t="shared" si="1193"/>
        <v>1.3040356667322147E-2</v>
      </c>
      <c r="FH195" s="276">
        <f t="shared" si="1194"/>
        <v>1.5044003699948561E-2</v>
      </c>
      <c r="FI195" s="276">
        <f t="shared" si="1195"/>
        <v>1.7046599032463722E-2</v>
      </c>
      <c r="FJ195" s="276">
        <f t="shared" si="1196"/>
        <v>2.2525255691327691E-2</v>
      </c>
      <c r="FK195" s="276">
        <f t="shared" si="1197"/>
        <v>2.4889681941932702E-2</v>
      </c>
      <c r="FL195" s="276">
        <f t="shared" si="1198"/>
        <v>2.7252736520868803E-2</v>
      </c>
      <c r="FM195" s="276">
        <f t="shared" si="1199"/>
        <v>2.9614420223882169E-2</v>
      </c>
      <c r="FN195" s="276">
        <f t="shared" si="1200"/>
        <v>3.1974733846257361E-2</v>
      </c>
      <c r="FO195" s="276">
        <f t="shared" si="1201"/>
        <v>7.8398667856472495E-2</v>
      </c>
      <c r="FP195" s="276">
        <f t="shared" si="1202"/>
        <v>8.3951013711296041E-2</v>
      </c>
      <c r="FQ195" s="276">
        <f t="shared" si="1203"/>
        <v>8.9496459549508189E-2</v>
      </c>
      <c r="FR195" s="276">
        <f t="shared" si="1204"/>
        <v>9.5035013945904259E-2</v>
      </c>
      <c r="FS195" s="277">
        <f t="shared" si="1205"/>
        <v>0.10056668546462348</v>
      </c>
      <c r="FT195" s="74">
        <f>SUM($EF195:EF195)</f>
        <v>0</v>
      </c>
      <c r="FU195" s="276">
        <f>SUM($EF195:EG195)</f>
        <v>2.3072250849105855E-3</v>
      </c>
      <c r="FV195" s="276">
        <f>SUM($EF195:EH195)</f>
        <v>9.2260967803031724E-3</v>
      </c>
      <c r="FW195" s="276">
        <f>SUM($EF195:EI195)</f>
        <v>2.0751011374165303E-2</v>
      </c>
      <c r="FX195" s="276">
        <f>SUM($EF195:EJ195)</f>
        <v>3.6876371963676761E-2</v>
      </c>
      <c r="FY195" s="276">
        <f>SUM($EF195:EK195)</f>
        <v>5.7480995243593999E-2</v>
      </c>
      <c r="FZ195" s="276">
        <f>SUM($EF195:EL195)</f>
        <v>8.265099474798325E-2</v>
      </c>
      <c r="GA195" s="276">
        <f>SUM($EF195:EM195)</f>
        <v>0.11238120101256545</v>
      </c>
      <c r="GB195" s="276">
        <f>SUM($EF195:EN195)</f>
        <v>0.14666645042654647</v>
      </c>
      <c r="GC195" s="276">
        <f>SUM($EF195:EO195)</f>
        <v>0.18550158522598909</v>
      </c>
      <c r="GD195" s="276">
        <f>SUM($EF195:EP195)</f>
        <v>0.23994094410432662</v>
      </c>
      <c r="GE195" s="276">
        <f>SUM($EF195:EQ195)</f>
        <v>0.3000667191210154</v>
      </c>
      <c r="GF195" s="276">
        <f>SUM($EF195:ER195)</f>
        <v>0.36587137285128501</v>
      </c>
      <c r="GG195" s="276">
        <f>SUM($EF195:ES195)</f>
        <v>0.43734737786132771</v>
      </c>
      <c r="GH195" s="276">
        <f>SUM($EF195:ET195)</f>
        <v>0.51448721669505548</v>
      </c>
      <c r="GI195" s="276">
        <f>SUM($EF195:EU195)</f>
        <v>0.82260845245490599</v>
      </c>
      <c r="GJ195" s="276">
        <f>SUM($EF195:EV195)</f>
        <v>1.1515962794259691</v>
      </c>
      <c r="GK195" s="276">
        <f>SUM($EF195:EW195)</f>
        <v>1.5013534776046364</v>
      </c>
      <c r="GL195" s="276">
        <f>SUM($EF195:EX195)</f>
        <v>1.8717832799472012</v>
      </c>
      <c r="GM195" s="276">
        <f>SUM($EF195:EY195)</f>
        <v>2.2627893702594624</v>
      </c>
      <c r="GN195" s="74">
        <f>SUM($EZ195:EZ195)</f>
        <v>0</v>
      </c>
      <c r="GO195" s="276">
        <f>SUM($EZ195:FA195)</f>
        <v>1.9274848742303191E-3</v>
      </c>
      <c r="GP195" s="276">
        <f>SUM($EZ195:FB195)</f>
        <v>7.7078633757670968E-3</v>
      </c>
      <c r="GQ195" s="276">
        <f>SUM($EZ195:FC195)</f>
        <v>1.7336985498521362E-2</v>
      </c>
      <c r="GR195" s="276">
        <f>SUM($EZ195:FD195)</f>
        <v>3.0810705706434259E-2</v>
      </c>
      <c r="GS195" s="276">
        <f>SUM($EZ195:FE195)</f>
        <v>3.9840610998600423E-2</v>
      </c>
      <c r="GT195" s="276">
        <f>SUM($EZ195:FF195)</f>
        <v>5.0876268380865071E-2</v>
      </c>
      <c r="GU195" s="276">
        <f>SUM($EZ195:FG195)</f>
        <v>6.3916625048187223E-2</v>
      </c>
      <c r="GV195" s="276">
        <f>SUM($EZ195:FH195)</f>
        <v>7.896062874813578E-2</v>
      </c>
      <c r="GW195" s="276">
        <f>SUM($EZ195:FI195)</f>
        <v>9.6007227780599502E-2</v>
      </c>
      <c r="GX195" s="276">
        <f>SUM($EZ195:FJ195)</f>
        <v>0.11853248347192719</v>
      </c>
      <c r="GY195" s="276">
        <f>SUM($EZ195:FK195)</f>
        <v>0.14342216541385988</v>
      </c>
      <c r="GZ195" s="276">
        <f>SUM($EZ195:FL195)</f>
        <v>0.17067490193472867</v>
      </c>
      <c r="HA195" s="276">
        <f>SUM($EZ195:FM195)</f>
        <v>0.20028932215861084</v>
      </c>
      <c r="HB195" s="276">
        <f>SUM($EZ195:FN195)</f>
        <v>0.23226405600486821</v>
      </c>
      <c r="HC195" s="276">
        <f>SUM($EZ195:FO195)</f>
        <v>0.31066272386134069</v>
      </c>
      <c r="HD195" s="276">
        <f>SUM($EZ195:FP195)</f>
        <v>0.39461373757263674</v>
      </c>
      <c r="HE195" s="276">
        <f>SUM($EZ195:FQ195)</f>
        <v>0.48411019712214493</v>
      </c>
      <c r="HF195" s="276">
        <f>SUM($EZ195:FR195)</f>
        <v>0.57914521106804917</v>
      </c>
      <c r="HG195" s="277">
        <f>SUM($EZ195:FS195)</f>
        <v>0.67971189653267261</v>
      </c>
      <c r="HH195" s="74">
        <f t="shared" si="1451"/>
        <v>0</v>
      </c>
      <c r="HI195" s="276">
        <f t="shared" si="1206"/>
        <v>3.7952136749150891</v>
      </c>
      <c r="HJ195" s="276">
        <f t="shared" si="1207"/>
        <v>7.585815703219696</v>
      </c>
      <c r="HK195" s="276">
        <f t="shared" si="1208"/>
        <v>11.371811688625835</v>
      </c>
      <c r="HL195" s="276">
        <f t="shared" si="1209"/>
        <v>15.153207228036324</v>
      </c>
      <c r="HM195" s="276">
        <f t="shared" si="1210"/>
        <v>20.202466677812641</v>
      </c>
      <c r="HN195" s="276">
        <f t="shared" si="1211"/>
        <v>24.229781385451108</v>
      </c>
      <c r="HO195" s="276">
        <f t="shared" si="1212"/>
        <v>28.252535886329383</v>
      </c>
      <c r="HP195" s="276">
        <f t="shared" si="1213"/>
        <v>32.270735344058259</v>
      </c>
      <c r="HQ195" s="276">
        <f t="shared" si="1214"/>
        <v>36.284384916401677</v>
      </c>
      <c r="HR195" s="276">
        <f t="shared" si="1215"/>
        <v>43.188138755927291</v>
      </c>
      <c r="HS195" s="276">
        <f t="shared" si="1216"/>
        <v>47.472422652339176</v>
      </c>
      <c r="HT195" s="276">
        <f t="shared" si="1217"/>
        <v>51.75102767003748</v>
      </c>
      <c r="HU195" s="276">
        <f t="shared" si="1218"/>
        <v>56.023961336456011</v>
      </c>
      <c r="HV195" s="276">
        <f t="shared" si="1219"/>
        <v>60.291231169050853</v>
      </c>
      <c r="HW195" s="276">
        <f t="shared" si="1220"/>
        <v>68.218156392706362</v>
      </c>
      <c r="HX195" s="276">
        <f t="shared" si="1221"/>
        <v>72.675942471883531</v>
      </c>
      <c r="HY195" s="276">
        <f t="shared" si="1222"/>
        <v>77.112959179853092</v>
      </c>
      <c r="HZ195" s="276">
        <f t="shared" si="1223"/>
        <v>81.529303283658749</v>
      </c>
      <c r="IA195" s="277">
        <f t="shared" si="1224"/>
        <v>85.925071099494716</v>
      </c>
      <c r="IB195" s="276">
        <f t="shared" si="1225"/>
        <v>0</v>
      </c>
      <c r="IC195" s="276">
        <f t="shared" si="1226"/>
        <v>3.5770524151257694</v>
      </c>
      <c r="ID195" s="276">
        <f t="shared" si="1227"/>
        <v>7.1502519366242323</v>
      </c>
      <c r="IE195" s="276">
        <f t="shared" si="1228"/>
        <v>10.719602714501477</v>
      </c>
      <c r="IF195" s="276">
        <f t="shared" si="1229"/>
        <v>14.285108894293565</v>
      </c>
      <c r="IG195" s="276">
        <f t="shared" si="1230"/>
        <v>19.109443808253214</v>
      </c>
      <c r="IH195" s="276">
        <f t="shared" si="1231"/>
        <v>22.928697729442376</v>
      </c>
      <c r="II195" s="276">
        <f t="shared" si="1232"/>
        <v>26.745946951346482</v>
      </c>
      <c r="IJ195" s="276">
        <f t="shared" si="1233"/>
        <v>30.561192526217962</v>
      </c>
      <c r="IK195" s="276">
        <f t="shared" si="1234"/>
        <v>34.374435505756928</v>
      </c>
      <c r="IL195" s="276">
        <f t="shared" si="1235"/>
        <v>40.854611382541989</v>
      </c>
      <c r="IM195" s="276">
        <f t="shared" si="1236"/>
        <v>44.927939136314336</v>
      </c>
      <c r="IN195" s="276">
        <f t="shared" si="1237"/>
        <v>48.998903835507747</v>
      </c>
      <c r="IO195" s="276">
        <f t="shared" si="1238"/>
        <v>53.06750685099815</v>
      </c>
      <c r="IP195" s="276">
        <f t="shared" si="1239"/>
        <v>57.133749552866178</v>
      </c>
      <c r="IQ195" s="276">
        <f t="shared" si="1240"/>
        <v>65.281047866280204</v>
      </c>
      <c r="IR195" s="276">
        <f t="shared" si="1241"/>
        <v>69.743389762974118</v>
      </c>
      <c r="IS195" s="276">
        <f t="shared" si="1242"/>
        <v>74.200186213829824</v>
      </c>
      <c r="IT195" s="276">
        <f t="shared" si="1243"/>
        <v>78.651444110289134</v>
      </c>
      <c r="IU195" s="277">
        <f t="shared" si="1244"/>
        <v>83.09717033522972</v>
      </c>
      <c r="IV195" s="74">
        <f t="shared" si="1463"/>
        <v>1.6600808479527913</v>
      </c>
      <c r="IW195" s="275">
        <f t="shared" si="1464"/>
        <v>6.7285447302989967</v>
      </c>
      <c r="IX195" s="275">
        <f t="shared" si="1465"/>
        <v>11.866942358619943</v>
      </c>
      <c r="IY195" s="275">
        <f t="shared" si="1466"/>
        <v>16.942563734039581</v>
      </c>
      <c r="IZ195" s="275">
        <f t="shared" si="1467"/>
        <v>6.7518559789572423</v>
      </c>
      <c r="JA195" s="275">
        <f t="shared" si="1468"/>
        <v>9.2995329177278272</v>
      </c>
      <c r="JB195" s="74">
        <f t="shared" si="1469"/>
        <v>1.6603959653417473</v>
      </c>
      <c r="JC195" s="275">
        <f t="shared" si="1470"/>
        <v>6.7386527444904631</v>
      </c>
      <c r="JD195" s="275">
        <f t="shared" si="1471"/>
        <v>11.909069890312983</v>
      </c>
      <c r="JE195" s="275">
        <f t="shared" si="1472"/>
        <v>17.146047051419565</v>
      </c>
      <c r="JF195" s="275">
        <f t="shared" si="1473"/>
        <v>6.7693728667150639</v>
      </c>
      <c r="JG195" s="275">
        <f t="shared" si="1474"/>
        <v>9.3635414128911894</v>
      </c>
      <c r="JH195" s="524">
        <f t="shared" si="1443"/>
        <v>409.54269995057979</v>
      </c>
      <c r="JI195" s="525">
        <f t="shared" si="1444"/>
        <v>783.91134868958784</v>
      </c>
      <c r="JJ195" s="524">
        <f t="shared" si="1445"/>
        <v>387.57134793207854</v>
      </c>
      <c r="JK195" s="525">
        <f t="shared" si="1446"/>
        <v>747.40257786493248</v>
      </c>
      <c r="JL195" s="524">
        <f t="shared" si="1447"/>
        <v>797.11404788265827</v>
      </c>
      <c r="JM195" s="525">
        <f t="shared" si="1448"/>
        <v>1531.3139265545203</v>
      </c>
      <c r="JN195" s="7">
        <f t="shared" si="1245"/>
        <v>0.7467512726999237</v>
      </c>
      <c r="JO195" s="7">
        <f t="shared" si="1246"/>
        <v>2.9425012667921351</v>
      </c>
    </row>
    <row r="196" spans="1:275" s="3" customFormat="1" ht="13.5" customHeight="1" x14ac:dyDescent="0.2">
      <c r="A196" s="3" t="str">
        <f>'2021 estimates'!B196</f>
        <v>Timor L'Este</v>
      </c>
      <c r="B196" s="3" t="str">
        <f>VLOOKUP(A196,'2021 estimates'!$B$4:$C$218,2)</f>
        <v>WP</v>
      </c>
      <c r="C196" s="371" t="str">
        <f>VLOOKUP(A196,'2021 estimates'!$B$4:$F$218,4,FALSE)</f>
        <v>East Asia &amp; Pacific</v>
      </c>
      <c r="D196" s="695">
        <f>'2021 estimates'!Q196</f>
        <v>38.072024953266101</v>
      </c>
      <c r="E196" s="4">
        <f>'2021 estimates'!R196</f>
        <v>20.819561429135245</v>
      </c>
      <c r="F196" s="47">
        <f>1000*'2021 estimates'!G196/5</f>
        <v>18751.400000000001</v>
      </c>
      <c r="G196" s="47">
        <f t="shared" si="1086"/>
        <v>18751.400000000001</v>
      </c>
      <c r="H196" s="47">
        <f>1000*'2021 estimates'!H196/5</f>
        <v>15857.4</v>
      </c>
      <c r="I196" s="47">
        <f>1000*'2021 estimates'!I196/5</f>
        <v>15489.8</v>
      </c>
      <c r="J196" s="47">
        <f>1000*'2021 estimates'!J196/5</f>
        <v>15585.8</v>
      </c>
      <c r="K196" s="47">
        <f>1000*'2021 estimates'!K196/5</f>
        <v>18081.8</v>
      </c>
      <c r="L196" s="73">
        <f t="shared" si="1087"/>
        <v>18081.8</v>
      </c>
      <c r="M196" s="47">
        <f>1000*'2021 estimates'!L196/5</f>
        <v>15272.2</v>
      </c>
      <c r="N196" s="47">
        <f>1000*'2021 estimates'!M196/5</f>
        <v>14988.8</v>
      </c>
      <c r="O196" s="47">
        <f>1000*'2021 estimates'!N196/5</f>
        <v>15175.6</v>
      </c>
      <c r="P196" s="22">
        <v>0</v>
      </c>
      <c r="Q196" s="124">
        <f>IF('2021 estimates'!AD196&lt;&gt;"",'2021 estimates'!AD196*5/4,IF('2021 estimates'!AL196&lt;&gt;"",'2021 estimates'!AL196*15/14,'2021 estimates'!AN196*15/14))/100000</f>
        <v>1.0392857142857142E-5</v>
      </c>
      <c r="R196" s="124">
        <f>IF('2021 estimates'!AE196&lt;&gt;"",'2021 estimates'!AE196,IF('2021 estimates'!AL196&lt;&gt;"",'2021 estimates'!AL196*15/14,'2021 estimates'!AN196*15/14))/100000</f>
        <v>1.0392857142857142E-5</v>
      </c>
      <c r="S196" s="124">
        <f>IF('2021 estimates'!AF196&lt;&gt;"",'2021 estimates'!AF196,IF('2021 estimates'!AL196&lt;&gt;"",'2021 estimates'!AL196*15/14,'2021 estimates'!AN196*15/14))/100000</f>
        <v>1.0392857142857142E-5</v>
      </c>
      <c r="T196" s="124">
        <f>IF('2021 estimates'!AG196&lt;&gt;"",'2021 estimates'!AG196,'2021 estimates'!$AP196)/100000</f>
        <v>1.0831599047960483E-5</v>
      </c>
      <c r="U196" s="22">
        <v>0</v>
      </c>
      <c r="V196" s="124">
        <f>IF('2021 estimates'!AH196&lt;&gt;"",'2021 estimates'!AH196*5/4,IF('2021 estimates'!AM196&lt;&gt;"",'2021 estimates'!AM196*15/14,'2021 estimates'!AN196*15/14))/100000</f>
        <v>1.0392857142857142E-5</v>
      </c>
      <c r="W196" s="124">
        <f>IF('2021 estimates'!AI196&lt;&gt;"",'2021 estimates'!AI196,IF('2021 estimates'!AM196&lt;&gt;"",'2021 estimates'!AM196*15/14,'2021 estimates'!AN196*15/14))/100000</f>
        <v>1.0392857142857142E-5</v>
      </c>
      <c r="X196" s="124">
        <f>IF('2021 estimates'!AJ196&lt;&gt;"",'2021 estimates'!AJ196,IF('2021 estimates'!AM196&lt;&gt;"",'2021 estimates'!AM196*15/14,'2021 estimates'!AN196*15/14))/100000</f>
        <v>1.0392857142857142E-5</v>
      </c>
      <c r="Y196" s="124">
        <f>IF('2021 estimates'!AK196&lt;&gt;"",'2021 estimates'!AK196,'2021 estimates'!$AQ196)/100000</f>
        <v>1.0831599047960483E-5</v>
      </c>
      <c r="Z196" s="81">
        <f>VLOOKUP($A196,'Mortality-WHO Global Health Obs'!$B$3:$Q$218,7,FALSE)</f>
        <v>4.7620000000000003E-2</v>
      </c>
      <c r="AA196" s="82">
        <f>VLOOKUP($A196,'Mortality-WHO Global Health Obs'!$B$3:$Q$218,9,FALSE)</f>
        <v>2.0300000000000001E-3</v>
      </c>
      <c r="AB196" s="82">
        <f>VLOOKUP($A196,'Mortality-WHO Global Health Obs'!$B$3:$Q$218,11,FALSE)</f>
        <v>1.33E-3</v>
      </c>
      <c r="AC196" s="82">
        <f>VLOOKUP($A196,'Mortality-WHO Global Health Obs'!$B$3:$Q$218,13,FALSE)</f>
        <v>4.0999999999999999E-4</v>
      </c>
      <c r="AD196" s="82">
        <f>VLOOKUP($A196,'Mortality-WHO Global Health Obs'!$B$3:$Q$218,15,FALSE)</f>
        <v>1.31E-3</v>
      </c>
      <c r="AE196" s="81">
        <f>VLOOKUP($A196,'Mortality-WHO Global Health Obs'!$B$3:$Q$218,8,FALSE)</f>
        <v>4.1349999999999998E-2</v>
      </c>
      <c r="AF196" s="82">
        <f>VLOOKUP($A196,'Mortality-WHO Global Health Obs'!$B$3:$Q$218,10,FALSE)</f>
        <v>1.81E-3</v>
      </c>
      <c r="AG196" s="82">
        <f>VLOOKUP($A196,'Mortality-WHO Global Health Obs'!$B$3:$Q$218,12,FALSE)</f>
        <v>1.15E-3</v>
      </c>
      <c r="AH196" s="82">
        <f>VLOOKUP($A196,'Mortality-WHO Global Health Obs'!$B$3:$Q$218,14,FALSE)</f>
        <v>3.2000000000000003E-4</v>
      </c>
      <c r="AI196" s="82">
        <f>VLOOKUP($A196,'Mortality-WHO Global Health Obs'!$B$3:$Q$218,16,FALSE)</f>
        <v>8.5999999999999998E-4</v>
      </c>
      <c r="AJ196" s="81">
        <f t="shared" si="1450"/>
        <v>0.99142751525542039</v>
      </c>
      <c r="AK196" s="82">
        <f t="shared" si="1450"/>
        <v>4.2263709701144549E-2</v>
      </c>
      <c r="AL196" s="82">
        <f t="shared" si="1450"/>
        <v>2.7690016700749876E-2</v>
      </c>
      <c r="AM196" s="82">
        <f t="shared" si="1450"/>
        <v>8.5360201859454501E-3</v>
      </c>
      <c r="AN196" s="82">
        <f t="shared" si="1450"/>
        <v>2.7273625472167169E-2</v>
      </c>
      <c r="AO196" s="81">
        <f t="shared" si="1449"/>
        <v>0.86088886509474238</v>
      </c>
      <c r="AP196" s="82">
        <f t="shared" si="1449"/>
        <v>3.768340618673479E-2</v>
      </c>
      <c r="AQ196" s="82">
        <f t="shared" si="1449"/>
        <v>2.3942495643505531E-2</v>
      </c>
      <c r="AR196" s="82">
        <f t="shared" si="1449"/>
        <v>6.6622596573232785E-3</v>
      </c>
      <c r="AS196" s="82">
        <f t="shared" si="1449"/>
        <v>1.7904822829056311E-2</v>
      </c>
      <c r="AT196" s="272">
        <f t="shared" si="1460"/>
        <v>0</v>
      </c>
      <c r="AU196" s="266">
        <f t="shared" si="1452"/>
        <v>0.19488062142857143</v>
      </c>
      <c r="AV196" s="266">
        <f t="shared" si="1453"/>
        <v>0.16480369285714283</v>
      </c>
      <c r="AW196" s="266">
        <f t="shared" si="1454"/>
        <v>0.16098327857142855</v>
      </c>
      <c r="AX196" s="266">
        <f t="shared" si="1455"/>
        <v>0.16881913644170249</v>
      </c>
      <c r="AY196" s="272">
        <f t="shared" si="1461"/>
        <v>0</v>
      </c>
      <c r="AZ196" s="266">
        <f t="shared" si="1456"/>
        <v>0.18792156428571427</v>
      </c>
      <c r="BA196" s="266">
        <f t="shared" si="1457"/>
        <v>0.15872179285714286</v>
      </c>
      <c r="BB196" s="266">
        <f t="shared" si="1458"/>
        <v>0.15577645714285712</v>
      </c>
      <c r="BC196" s="266">
        <f t="shared" si="1459"/>
        <v>0.16437601451222911</v>
      </c>
      <c r="BD196" s="74">
        <f t="shared" si="1462"/>
        <v>0</v>
      </c>
      <c r="BE196" s="515">
        <f t="shared" si="1088"/>
        <v>0</v>
      </c>
      <c r="BF196" s="515">
        <f t="shared" si="1089"/>
        <v>0.19084824424136218</v>
      </c>
      <c r="BG196" s="515">
        <f t="shared" si="1090"/>
        <v>0.37379860617245186</v>
      </c>
      <c r="BH196" s="515">
        <f t="shared" si="1091"/>
        <v>0.54917792424669509</v>
      </c>
      <c r="BI196" s="515">
        <f t="shared" si="1092"/>
        <v>0.60659498870552697</v>
      </c>
      <c r="BJ196" s="515">
        <f t="shared" si="1093"/>
        <v>0.75258206615608536</v>
      </c>
      <c r="BK196" s="515">
        <f t="shared" si="1094"/>
        <v>0.89458221282461226</v>
      </c>
      <c r="BL196" s="515">
        <f t="shared" si="1095"/>
        <v>1.03270431243793</v>
      </c>
      <c r="BM196" s="515">
        <f t="shared" si="1096"/>
        <v>1.1670542750906072</v>
      </c>
      <c r="BN196" s="515">
        <f t="shared" si="1097"/>
        <v>1.2676515341638286</v>
      </c>
      <c r="BO196" s="515">
        <f t="shared" si="1098"/>
        <v>1.4171760112509506</v>
      </c>
      <c r="BP196" s="515">
        <f t="shared" si="1099"/>
        <v>1.5654295763654205</v>
      </c>
      <c r="BQ196" s="515">
        <f t="shared" si="1100"/>
        <v>1.7124230318673181</v>
      </c>
      <c r="BR196" s="515">
        <f t="shared" si="1101"/>
        <v>1.8581670882999919</v>
      </c>
      <c r="BS196" s="515">
        <f t="shared" si="1102"/>
        <v>2.0150841811433295</v>
      </c>
      <c r="BT196" s="515">
        <f t="shared" si="1103"/>
        <v>2.1274163155008377</v>
      </c>
      <c r="BU196" s="515">
        <f t="shared" si="1104"/>
        <v>2.2367261472153888</v>
      </c>
      <c r="BV196" s="515">
        <f t="shared" si="1105"/>
        <v>2.3430949915163062</v>
      </c>
      <c r="BW196" s="516">
        <f t="shared" si="1106"/>
        <v>2.4466019758419137</v>
      </c>
      <c r="BX196" s="515">
        <v>0</v>
      </c>
      <c r="BY196" s="515">
        <f t="shared" si="1107"/>
        <v>0</v>
      </c>
      <c r="BZ196" s="515">
        <f t="shared" si="1108"/>
        <v>0.1844466857910303</v>
      </c>
      <c r="CA196" s="515">
        <f t="shared" si="1109"/>
        <v>0.36207212332024302</v>
      </c>
      <c r="CB196" s="515">
        <f t="shared" si="1110"/>
        <v>0.53312857750446119</v>
      </c>
      <c r="CC196" s="515">
        <f t="shared" si="1111"/>
        <v>0.58942372853256042</v>
      </c>
      <c r="CD196" s="515">
        <f t="shared" si="1112"/>
        <v>0.73232331578809617</v>
      </c>
      <c r="CE196" s="515">
        <f t="shared" si="1113"/>
        <v>0.87184216346686116</v>
      </c>
      <c r="CF196" s="515">
        <f t="shared" si="1114"/>
        <v>1.0080602536059309</v>
      </c>
      <c r="CG196" s="515">
        <f t="shared" si="1115"/>
        <v>1.1410556760155148</v>
      </c>
      <c r="CH196" s="515">
        <f t="shared" si="1116"/>
        <v>1.2473210122539629</v>
      </c>
      <c r="CI196" s="515">
        <f t="shared" si="1117"/>
        <v>1.3942979263024393</v>
      </c>
      <c r="CJ196" s="515">
        <f t="shared" si="1118"/>
        <v>1.5402988965910887</v>
      </c>
      <c r="CK196" s="515">
        <f t="shared" si="1119"/>
        <v>1.6853304034996939</v>
      </c>
      <c r="CL196" s="515">
        <f t="shared" si="1120"/>
        <v>1.8293988843775641</v>
      </c>
      <c r="CM196" s="515">
        <f t="shared" si="1121"/>
        <v>1.9970934225754806</v>
      </c>
      <c r="CN196" s="515">
        <f t="shared" si="1122"/>
        <v>2.1245715819832118</v>
      </c>
      <c r="CO196" s="515">
        <f t="shared" si="1123"/>
        <v>2.2497875797675424</v>
      </c>
      <c r="CP196" s="515">
        <f t="shared" si="1124"/>
        <v>2.3727815590811043</v>
      </c>
      <c r="CQ196" s="516">
        <f t="shared" si="1125"/>
        <v>2.4935929507168622</v>
      </c>
      <c r="CR196" s="515">
        <f t="shared" si="1126"/>
        <v>0</v>
      </c>
      <c r="CS196" s="515">
        <f t="shared" si="1127"/>
        <v>9.7440310714285716E-2</v>
      </c>
      <c r="CT196" s="515">
        <f t="shared" si="1128"/>
        <v>0.28828855495564787</v>
      </c>
      <c r="CU196" s="515">
        <f t="shared" si="1129"/>
        <v>0.47123891688673758</v>
      </c>
      <c r="CV196" s="515">
        <f t="shared" si="1130"/>
        <v>0.64661823496098081</v>
      </c>
      <c r="CW196" s="515">
        <f t="shared" si="1131"/>
        <v>0.68899683513409837</v>
      </c>
      <c r="CX196" s="515">
        <f t="shared" si="1132"/>
        <v>0.83498391258465676</v>
      </c>
      <c r="CY196" s="515">
        <f t="shared" si="1133"/>
        <v>0.97698405925318366</v>
      </c>
      <c r="CZ196" s="515">
        <f t="shared" si="1134"/>
        <v>1.1151061588665014</v>
      </c>
      <c r="DA196" s="515">
        <f t="shared" si="1135"/>
        <v>1.2494561215191786</v>
      </c>
      <c r="DB196" s="515">
        <f t="shared" si="1136"/>
        <v>1.3481431734495428</v>
      </c>
      <c r="DC196" s="515">
        <f t="shared" si="1137"/>
        <v>1.4976676505366648</v>
      </c>
      <c r="DD196" s="515">
        <f t="shared" si="1138"/>
        <v>1.6459212156511347</v>
      </c>
      <c r="DE196" s="515">
        <f t="shared" si="1139"/>
        <v>1.7929146711530324</v>
      </c>
      <c r="DF196" s="515">
        <f t="shared" si="1140"/>
        <v>1.9386587275857061</v>
      </c>
      <c r="DG196" s="515">
        <f t="shared" si="1141"/>
        <v>2.0994937493641808</v>
      </c>
      <c r="DH196" s="515">
        <f t="shared" si="1142"/>
        <v>2.2118258837216889</v>
      </c>
      <c r="DI196" s="515">
        <f t="shared" si="1143"/>
        <v>2.32113571543624</v>
      </c>
      <c r="DJ196" s="515">
        <f t="shared" si="1144"/>
        <v>2.4275045597371574</v>
      </c>
      <c r="DK196" s="516">
        <f t="shared" si="1145"/>
        <v>2.531011544062765</v>
      </c>
      <c r="DL196" s="515">
        <f t="shared" si="1146"/>
        <v>0</v>
      </c>
      <c r="DM196" s="515">
        <f t="shared" si="1147"/>
        <v>9.3960782142857135E-2</v>
      </c>
      <c r="DN196" s="515">
        <f t="shared" si="1148"/>
        <v>0.27840746793388743</v>
      </c>
      <c r="DO196" s="515">
        <f t="shared" si="1149"/>
        <v>0.45603290546310016</v>
      </c>
      <c r="DP196" s="515">
        <f t="shared" si="1150"/>
        <v>0.62708935964731838</v>
      </c>
      <c r="DQ196" s="515">
        <f t="shared" si="1151"/>
        <v>0.66878462496113189</v>
      </c>
      <c r="DR196" s="515">
        <f t="shared" si="1152"/>
        <v>0.81168421221666764</v>
      </c>
      <c r="DS196" s="515">
        <f t="shared" si="1153"/>
        <v>0.95120305989543263</v>
      </c>
      <c r="DT196" s="515">
        <f t="shared" si="1154"/>
        <v>1.0874211500345023</v>
      </c>
      <c r="DU196" s="515">
        <f t="shared" si="1155"/>
        <v>1.2204165724440863</v>
      </c>
      <c r="DV196" s="515">
        <f t="shared" si="1156"/>
        <v>1.3252092408253915</v>
      </c>
      <c r="DW196" s="515">
        <f t="shared" si="1157"/>
        <v>1.4721861548738679</v>
      </c>
      <c r="DX196" s="515">
        <f t="shared" si="1158"/>
        <v>1.6181871251625173</v>
      </c>
      <c r="DY196" s="515">
        <f t="shared" si="1159"/>
        <v>1.7632186320711225</v>
      </c>
      <c r="DZ196" s="515">
        <f t="shared" si="1160"/>
        <v>1.9072871129489928</v>
      </c>
      <c r="EA196" s="515">
        <f t="shared" si="1161"/>
        <v>2.0792814298315951</v>
      </c>
      <c r="EB196" s="515">
        <f t="shared" si="1162"/>
        <v>2.2067595892393266</v>
      </c>
      <c r="EC196" s="515">
        <f t="shared" si="1163"/>
        <v>2.3319755870236571</v>
      </c>
      <c r="ED196" s="515">
        <f t="shared" si="1164"/>
        <v>2.4549695663372191</v>
      </c>
      <c r="EE196" s="516">
        <f t="shared" si="1165"/>
        <v>2.5757809579729769</v>
      </c>
      <c r="EF196" s="276">
        <f t="shared" si="1166"/>
        <v>0</v>
      </c>
      <c r="EG196" s="276">
        <f t="shared" si="1167"/>
        <v>4.0323771872092596E-3</v>
      </c>
      <c r="EH196" s="276">
        <f t="shared" si="1168"/>
        <v>1.1930259497481725E-2</v>
      </c>
      <c r="EI196" s="276">
        <f t="shared" si="1169"/>
        <v>1.9501303354328189E-2</v>
      </c>
      <c r="EJ196" s="276">
        <f t="shared" si="1170"/>
        <v>2.6759034329597062E-2</v>
      </c>
      <c r="EK196" s="276">
        <f t="shared" si="1171"/>
        <v>1.8816615406584417E-2</v>
      </c>
      <c r="EL196" s="276">
        <f t="shared" si="1172"/>
        <v>2.2803546188615902E-2</v>
      </c>
      <c r="EM196" s="276">
        <f t="shared" si="1173"/>
        <v>2.6681593243825102E-2</v>
      </c>
      <c r="EN196" s="276">
        <f t="shared" si="1174"/>
        <v>3.045373020446572E-2</v>
      </c>
      <c r="EO196" s="276">
        <f t="shared" si="1175"/>
        <v>3.4122849492411921E-2</v>
      </c>
      <c r="EP196" s="276">
        <f t="shared" si="1176"/>
        <v>1.145880148430654E-2</v>
      </c>
      <c r="EQ196" s="276">
        <f t="shared" si="1177"/>
        <v>1.272971345695853E-2</v>
      </c>
      <c r="ER196" s="276">
        <f t="shared" si="1178"/>
        <v>1.3989823069530779E-2</v>
      </c>
      <c r="ES196" s="276">
        <f t="shared" si="1179"/>
        <v>1.5239222138754737E-2</v>
      </c>
      <c r="ET196" s="276">
        <f t="shared" si="1180"/>
        <v>1.6478001700947938E-2</v>
      </c>
      <c r="EU196" s="276">
        <f t="shared" si="1181"/>
        <v>5.6487002084194361E-2</v>
      </c>
      <c r="EV196" s="276">
        <f t="shared" si="1182"/>
        <v>5.9509304727151123E-2</v>
      </c>
      <c r="EW196" s="276">
        <f t="shared" si="1183"/>
        <v>6.2450292140784867E-2</v>
      </c>
      <c r="EX196" s="276">
        <f t="shared" si="1184"/>
        <v>6.5312152116095062E-2</v>
      </c>
      <c r="EY196" s="277">
        <f t="shared" si="1185"/>
        <v>6.8097013581436369E-2</v>
      </c>
      <c r="EZ196" s="276">
        <f t="shared" si="1186"/>
        <v>0</v>
      </c>
      <c r="FA196" s="276">
        <f t="shared" si="1187"/>
        <v>3.4748784946839672E-3</v>
      </c>
      <c r="FB196" s="276">
        <f t="shared" si="1188"/>
        <v>1.029612675650152E-2</v>
      </c>
      <c r="FC196" s="276">
        <f t="shared" si="1189"/>
        <v>1.6865110101496092E-2</v>
      </c>
      <c r="FD196" s="276">
        <f t="shared" si="1190"/>
        <v>2.3191157846798083E-2</v>
      </c>
      <c r="FE196" s="276">
        <f t="shared" si="1191"/>
        <v>1.5822205601607117E-2</v>
      </c>
      <c r="FF196" s="276">
        <f t="shared" si="1192"/>
        <v>1.9202945178377867E-2</v>
      </c>
      <c r="FG196" s="276">
        <f t="shared" si="1193"/>
        <v>2.2503702718073129E-2</v>
      </c>
      <c r="FH196" s="276">
        <f t="shared" si="1194"/>
        <v>2.5726370447559092E-2</v>
      </c>
      <c r="FI196" s="276">
        <f t="shared" si="1195"/>
        <v>2.8872795827118797E-2</v>
      </c>
      <c r="FJ196" s="276">
        <f t="shared" si="1196"/>
        <v>8.7995430943806838E-3</v>
      </c>
      <c r="FK196" s="276">
        <f t="shared" si="1197"/>
        <v>9.7754868542077114E-3</v>
      </c>
      <c r="FL196" s="276">
        <f t="shared" si="1198"/>
        <v>1.074495023425189E-2</v>
      </c>
      <c r="FM196" s="276">
        <f t="shared" si="1199"/>
        <v>1.1707976264986757E-2</v>
      </c>
      <c r="FN196" s="276">
        <f t="shared" si="1200"/>
        <v>1.2664607691158508E-2</v>
      </c>
      <c r="FO196" s="276">
        <f t="shared" si="1201"/>
        <v>3.6897855104498022E-2</v>
      </c>
      <c r="FP196" s="276">
        <f t="shared" si="1202"/>
        <v>3.9160016727898629E-2</v>
      </c>
      <c r="FQ196" s="276">
        <f t="shared" si="1203"/>
        <v>4.1382035198666949E-2</v>
      </c>
      <c r="FR196" s="276">
        <f t="shared" si="1204"/>
        <v>4.3564622876471101E-2</v>
      </c>
      <c r="FS196" s="277">
        <f t="shared" si="1205"/>
        <v>4.5708479479812186E-2</v>
      </c>
      <c r="FT196" s="74">
        <f>SUM($EF196:EF196)</f>
        <v>0</v>
      </c>
      <c r="FU196" s="276">
        <f>SUM($EF196:EG196)</f>
        <v>4.0323771872092596E-3</v>
      </c>
      <c r="FV196" s="276">
        <f>SUM($EF196:EH196)</f>
        <v>1.5962636684690983E-2</v>
      </c>
      <c r="FW196" s="276">
        <f>SUM($EF196:EI196)</f>
        <v>3.5463940039019176E-2</v>
      </c>
      <c r="FX196" s="276">
        <f>SUM($EF196:EJ196)</f>
        <v>6.2222974368616235E-2</v>
      </c>
      <c r="FY196" s="276">
        <f>SUM($EF196:EK196)</f>
        <v>8.1039589775200649E-2</v>
      </c>
      <c r="FZ196" s="276">
        <f>SUM($EF196:EL196)</f>
        <v>0.10384313596381656</v>
      </c>
      <c r="GA196" s="276">
        <f>SUM($EF196:EM196)</f>
        <v>0.13052472920764166</v>
      </c>
      <c r="GB196" s="276">
        <f>SUM($EF196:EN196)</f>
        <v>0.16097845941210737</v>
      </c>
      <c r="GC196" s="276">
        <f>SUM($EF196:EO196)</f>
        <v>0.19510130890451929</v>
      </c>
      <c r="GD196" s="276">
        <f>SUM($EF196:EP196)</f>
        <v>0.20656011038882582</v>
      </c>
      <c r="GE196" s="276">
        <f>SUM($EF196:EQ196)</f>
        <v>0.21928982384578435</v>
      </c>
      <c r="GF196" s="276">
        <f>SUM($EF196:ER196)</f>
        <v>0.23327964691531514</v>
      </c>
      <c r="GG196" s="276">
        <f>SUM($EF196:ES196)</f>
        <v>0.24851886905406986</v>
      </c>
      <c r="GH196" s="276">
        <f>SUM($EF196:ET196)</f>
        <v>0.26499687075501782</v>
      </c>
      <c r="GI196" s="276">
        <f>SUM($EF196:EU196)</f>
        <v>0.3214838728392122</v>
      </c>
      <c r="GJ196" s="276">
        <f>SUM($EF196:EV196)</f>
        <v>0.38099317756636331</v>
      </c>
      <c r="GK196" s="276">
        <f>SUM($EF196:EW196)</f>
        <v>0.44344346970714815</v>
      </c>
      <c r="GL196" s="276">
        <f>SUM($EF196:EX196)</f>
        <v>0.50875562182324319</v>
      </c>
      <c r="GM196" s="276">
        <f>SUM($EF196:EY196)</f>
        <v>0.57685263540467957</v>
      </c>
      <c r="GN196" s="74">
        <f>SUM($EZ196:EZ196)</f>
        <v>0</v>
      </c>
      <c r="GO196" s="276">
        <f>SUM($EZ196:FA196)</f>
        <v>3.4748784946839672E-3</v>
      </c>
      <c r="GP196" s="276">
        <f>SUM($EZ196:FB196)</f>
        <v>1.3771005251185488E-2</v>
      </c>
      <c r="GQ196" s="276">
        <f>SUM($EZ196:FC196)</f>
        <v>3.063611535268158E-2</v>
      </c>
      <c r="GR196" s="276">
        <f>SUM($EZ196:FD196)</f>
        <v>5.3827273199479664E-2</v>
      </c>
      <c r="GS196" s="276">
        <f>SUM($EZ196:FE196)</f>
        <v>6.9649478801086781E-2</v>
      </c>
      <c r="GT196" s="276">
        <f>SUM($EZ196:FF196)</f>
        <v>8.8852423979464648E-2</v>
      </c>
      <c r="GU196" s="276">
        <f>SUM($EZ196:FG196)</f>
        <v>0.11135612669753778</v>
      </c>
      <c r="GV196" s="276">
        <f>SUM($EZ196:FH196)</f>
        <v>0.13708249714509688</v>
      </c>
      <c r="GW196" s="276">
        <f>SUM($EZ196:FI196)</f>
        <v>0.16595529297221567</v>
      </c>
      <c r="GX196" s="276">
        <f>SUM($EZ196:FJ196)</f>
        <v>0.17475483606659636</v>
      </c>
      <c r="GY196" s="276">
        <f>SUM($EZ196:FK196)</f>
        <v>0.18453032292080407</v>
      </c>
      <c r="GZ196" s="276">
        <f>SUM($EZ196:FL196)</f>
        <v>0.19527527315505597</v>
      </c>
      <c r="HA196" s="276">
        <f>SUM($EZ196:FM196)</f>
        <v>0.20698324942004273</v>
      </c>
      <c r="HB196" s="276">
        <f>SUM($EZ196:FN196)</f>
        <v>0.21964785711120124</v>
      </c>
      <c r="HC196" s="276">
        <f>SUM($EZ196:FO196)</f>
        <v>0.25654571221569927</v>
      </c>
      <c r="HD196" s="276">
        <f>SUM($EZ196:FP196)</f>
        <v>0.29570572894359792</v>
      </c>
      <c r="HE196" s="276">
        <f>SUM($EZ196:FQ196)</f>
        <v>0.33708776414226488</v>
      </c>
      <c r="HF196" s="276">
        <f>SUM($EZ196:FR196)</f>
        <v>0.38065238701873599</v>
      </c>
      <c r="HG196" s="277">
        <f>SUM($EZ196:FS196)</f>
        <v>0.42636086649854821</v>
      </c>
      <c r="HH196" s="74">
        <f t="shared" si="1451"/>
        <v>0</v>
      </c>
      <c r="HI196" s="276">
        <f t="shared" si="1206"/>
        <v>0.19084824424136218</v>
      </c>
      <c r="HJ196" s="276">
        <f t="shared" si="1207"/>
        <v>0.37379860617245186</v>
      </c>
      <c r="HK196" s="276">
        <f t="shared" si="1208"/>
        <v>0.54917792424669509</v>
      </c>
      <c r="HL196" s="276">
        <f t="shared" si="1209"/>
        <v>0.71729951134566949</v>
      </c>
      <c r="HM196" s="276">
        <f t="shared" si="1210"/>
        <v>0.75258206615608536</v>
      </c>
      <c r="HN196" s="276">
        <f t="shared" si="1211"/>
        <v>0.89458221282461226</v>
      </c>
      <c r="HO196" s="276">
        <f t="shared" si="1212"/>
        <v>1.03270431243793</v>
      </c>
      <c r="HP196" s="276">
        <f t="shared" si="1213"/>
        <v>1.1670542750906072</v>
      </c>
      <c r="HQ196" s="276">
        <f t="shared" si="1214"/>
        <v>1.2977351184553381</v>
      </c>
      <c r="HR196" s="276">
        <f t="shared" si="1215"/>
        <v>1.4171760112509506</v>
      </c>
      <c r="HS196" s="276">
        <f t="shared" si="1216"/>
        <v>1.5654295763654205</v>
      </c>
      <c r="HT196" s="276">
        <f t="shared" si="1217"/>
        <v>1.7124230318673181</v>
      </c>
      <c r="HU196" s="276">
        <f t="shared" si="1218"/>
        <v>1.8581670882999919</v>
      </c>
      <c r="HV196" s="276">
        <f t="shared" si="1219"/>
        <v>2.0026723651704725</v>
      </c>
      <c r="HW196" s="276">
        <f t="shared" si="1220"/>
        <v>2.1274163155008377</v>
      </c>
      <c r="HX196" s="276">
        <f t="shared" si="1221"/>
        <v>2.2367261472153888</v>
      </c>
      <c r="HY196" s="276">
        <f t="shared" si="1222"/>
        <v>2.3430949915163062</v>
      </c>
      <c r="HZ196" s="276">
        <f t="shared" si="1223"/>
        <v>2.4466019758419137</v>
      </c>
      <c r="IA196" s="277">
        <f t="shared" si="1224"/>
        <v>2.5473240987021799</v>
      </c>
      <c r="IB196" s="276">
        <f t="shared" si="1225"/>
        <v>0</v>
      </c>
      <c r="IC196" s="276">
        <f t="shared" si="1226"/>
        <v>0.1844466857910303</v>
      </c>
      <c r="ID196" s="276">
        <f t="shared" si="1227"/>
        <v>0.36207212332024302</v>
      </c>
      <c r="IE196" s="276">
        <f t="shared" si="1228"/>
        <v>0.53312857750446119</v>
      </c>
      <c r="IF196" s="276">
        <f t="shared" si="1229"/>
        <v>0.69785898394337742</v>
      </c>
      <c r="IG196" s="276">
        <f t="shared" si="1230"/>
        <v>0.73232331578809617</v>
      </c>
      <c r="IH196" s="276">
        <f t="shared" si="1231"/>
        <v>0.87184216346686116</v>
      </c>
      <c r="II196" s="276">
        <f t="shared" si="1232"/>
        <v>1.0080602536059309</v>
      </c>
      <c r="IJ196" s="276">
        <f t="shared" si="1233"/>
        <v>1.1410556760155148</v>
      </c>
      <c r="IK196" s="276">
        <f t="shared" si="1234"/>
        <v>1.2709046730455389</v>
      </c>
      <c r="IL196" s="276">
        <f t="shared" si="1235"/>
        <v>1.3942979263024393</v>
      </c>
      <c r="IM196" s="276">
        <f t="shared" si="1236"/>
        <v>1.5402988965910887</v>
      </c>
      <c r="IN196" s="276">
        <f t="shared" si="1237"/>
        <v>1.6853304034996939</v>
      </c>
      <c r="IO196" s="276">
        <f t="shared" si="1238"/>
        <v>1.8293988843775641</v>
      </c>
      <c r="IP196" s="276">
        <f t="shared" si="1239"/>
        <v>1.9725107338292627</v>
      </c>
      <c r="IQ196" s="276">
        <f t="shared" si="1240"/>
        <v>2.1245715819832118</v>
      </c>
      <c r="IR196" s="276">
        <f t="shared" si="1241"/>
        <v>2.2497875797675424</v>
      </c>
      <c r="IS196" s="276">
        <f t="shared" si="1242"/>
        <v>2.3727815590811043</v>
      </c>
      <c r="IT196" s="276">
        <f t="shared" si="1243"/>
        <v>2.4935929507168622</v>
      </c>
      <c r="IU196" s="277">
        <f t="shared" si="1244"/>
        <v>2.612260485749279</v>
      </c>
      <c r="IV196" s="74">
        <f t="shared" si="1463"/>
        <v>1.5705222333621425</v>
      </c>
      <c r="IW196" s="275">
        <f t="shared" si="1464"/>
        <v>6.0528055293927974</v>
      </c>
      <c r="IX196" s="275">
        <f t="shared" si="1465"/>
        <v>10.572580223696669</v>
      </c>
      <c r="IY196" s="275">
        <f t="shared" si="1466"/>
        <v>14.673669070560639</v>
      </c>
      <c r="IZ196" s="275">
        <f t="shared" si="1467"/>
        <v>6.0653026621505362</v>
      </c>
      <c r="JA196" s="275">
        <f t="shared" si="1468"/>
        <v>8.2173942642530626</v>
      </c>
      <c r="JB196" s="74">
        <f t="shared" si="1469"/>
        <v>1.5801268442161991</v>
      </c>
      <c r="JC196" s="275">
        <f t="shared" si="1470"/>
        <v>6.1332952811847044</v>
      </c>
      <c r="JD196" s="275">
        <f t="shared" si="1471"/>
        <v>10.753685396846176</v>
      </c>
      <c r="JE196" s="275">
        <f t="shared" si="1472"/>
        <v>15.215755061692587</v>
      </c>
      <c r="JF196" s="275">
        <f t="shared" si="1473"/>
        <v>6.1557025074156932</v>
      </c>
      <c r="JG196" s="275">
        <f t="shared" si="1474"/>
        <v>8.4207156459849166</v>
      </c>
      <c r="JH196" s="524">
        <f t="shared" si="1443"/>
        <v>14.459920107873844</v>
      </c>
      <c r="JI196" s="525">
        <f t="shared" si="1444"/>
        <v>25.894963677871047</v>
      </c>
      <c r="JJ196" s="524">
        <f t="shared" si="1445"/>
        <v>14.171264472065277</v>
      </c>
      <c r="JK196" s="525">
        <f t="shared" si="1446"/>
        <v>25.716675097776378</v>
      </c>
      <c r="JL196" s="524">
        <f t="shared" si="1447"/>
        <v>28.63118457993912</v>
      </c>
      <c r="JM196" s="525">
        <f t="shared" si="1448"/>
        <v>51.611638775647421</v>
      </c>
      <c r="JN196" s="7">
        <f t="shared" si="1245"/>
        <v>0.48464472786621904</v>
      </c>
      <c r="JO196" s="7">
        <f t="shared" si="1246"/>
        <v>1.0032135019032278</v>
      </c>
    </row>
    <row r="197" spans="1:275" s="3" customFormat="1" ht="13.5" customHeight="1" x14ac:dyDescent="0.2">
      <c r="A197" s="3" t="str">
        <f>'2021 estimates'!B197</f>
        <v>Togo</v>
      </c>
      <c r="B197" s="3" t="str">
        <f>VLOOKUP(A197,'2021 estimates'!$B$4:$C$218,2)</f>
        <v>AFR</v>
      </c>
      <c r="C197" s="371" t="str">
        <f>VLOOKUP(A197,'2021 estimates'!$B$4:$F$218,4,FALSE)</f>
        <v>Sub-Saharan Africa</v>
      </c>
      <c r="D197" s="695">
        <f>'2021 estimates'!Q197</f>
        <v>45.761149469721602</v>
      </c>
      <c r="E197" s="4">
        <f>'2021 estimates'!R197</f>
        <v>34.726414233372829</v>
      </c>
      <c r="F197" s="47">
        <f>1000*'2021 estimates'!G197/5</f>
        <v>124140</v>
      </c>
      <c r="G197" s="47">
        <f t="shared" si="1086"/>
        <v>124140</v>
      </c>
      <c r="H197" s="47">
        <f>1000*'2021 estimates'!H197/5</f>
        <v>113883.4</v>
      </c>
      <c r="I197" s="47">
        <f>1000*'2021 estimates'!I197/5</f>
        <v>104729</v>
      </c>
      <c r="J197" s="47">
        <f>1000*'2021 estimates'!J197/5</f>
        <v>92074.6</v>
      </c>
      <c r="K197" s="47">
        <f>1000*'2021 estimates'!K197/5</f>
        <v>123456.4</v>
      </c>
      <c r="L197" s="73">
        <f t="shared" si="1087"/>
        <v>123456.4</v>
      </c>
      <c r="M197" s="47">
        <f>1000*'2021 estimates'!L197/5</f>
        <v>113232.4</v>
      </c>
      <c r="N197" s="47">
        <f>1000*'2021 estimates'!M197/5</f>
        <v>103966.59999999999</v>
      </c>
      <c r="O197" s="47">
        <f>1000*'2021 estimates'!N197/5</f>
        <v>91323.8</v>
      </c>
      <c r="P197" s="22">
        <v>0</v>
      </c>
      <c r="Q197" s="124">
        <f>IF('2021 estimates'!AD197&lt;&gt;"",'2021 estimates'!AD197*5/4,IF('2021 estimates'!AL197&lt;&gt;"",'2021 estimates'!AL197*15/14,'2021 estimates'!AN197*15/14))/100000</f>
        <v>4.0714285714285717E-6</v>
      </c>
      <c r="R197" s="124">
        <f>IF('2021 estimates'!AE197&lt;&gt;"",'2021 estimates'!AE197,IF('2021 estimates'!AL197&lt;&gt;"",'2021 estimates'!AL197*15/14,'2021 estimates'!AN197*15/14))/100000</f>
        <v>4.0714285714285717E-6</v>
      </c>
      <c r="S197" s="124">
        <f>IF('2021 estimates'!AF197&lt;&gt;"",'2021 estimates'!AF197,IF('2021 estimates'!AL197&lt;&gt;"",'2021 estimates'!AL197*15/14,'2021 estimates'!AN197*15/14))/100000</f>
        <v>4.0714285714285717E-6</v>
      </c>
      <c r="T197" s="124">
        <f>IF('2021 estimates'!AG197&lt;&gt;"",'2021 estimates'!AG197,'2021 estimates'!$AP197)/100000</f>
        <v>2.2463318665579138E-5</v>
      </c>
      <c r="U197" s="22">
        <v>0</v>
      </c>
      <c r="V197" s="124">
        <f>IF('2021 estimates'!AH197&lt;&gt;"",'2021 estimates'!AH197*5/4,IF('2021 estimates'!AM197&lt;&gt;"",'2021 estimates'!AM197*15/14,'2021 estimates'!AN197*15/14))/100000</f>
        <v>4.0714285714285717E-6</v>
      </c>
      <c r="W197" s="124">
        <f>IF('2021 estimates'!AI197&lt;&gt;"",'2021 estimates'!AI197,IF('2021 estimates'!AM197&lt;&gt;"",'2021 estimates'!AM197*15/14,'2021 estimates'!AN197*15/14))/100000</f>
        <v>4.0714285714285717E-6</v>
      </c>
      <c r="X197" s="124">
        <f>IF('2021 estimates'!AJ197&lt;&gt;"",'2021 estimates'!AJ197,IF('2021 estimates'!AM197&lt;&gt;"",'2021 estimates'!AM197*15/14,'2021 estimates'!AN197*15/14))/100000</f>
        <v>4.0714285714285717E-6</v>
      </c>
      <c r="Y197" s="124">
        <f>IF('2021 estimates'!AK197&lt;&gt;"",'2021 estimates'!AK197,'2021 estimates'!$AQ197)/100000</f>
        <v>2.2463318665579138E-5</v>
      </c>
      <c r="Z197" s="81">
        <f>VLOOKUP($A197,'Mortality-WHO Global Health Obs'!$B$3:$Q$218,7,FALSE)</f>
        <v>5.8990000000000001E-2</v>
      </c>
      <c r="AA197" s="82">
        <f>VLOOKUP($A197,'Mortality-WHO Global Health Obs'!$B$3:$Q$218,9,FALSE)</f>
        <v>6.9100000000000003E-3</v>
      </c>
      <c r="AB197" s="82">
        <f>VLOOKUP($A197,'Mortality-WHO Global Health Obs'!$B$3:$Q$218,11,FALSE)</f>
        <v>2.5699999999999998E-3</v>
      </c>
      <c r="AC197" s="82">
        <f>VLOOKUP($A197,'Mortality-WHO Global Health Obs'!$B$3:$Q$218,13,FALSE)</f>
        <v>2.0500000000000002E-3</v>
      </c>
      <c r="AD197" s="82">
        <f>VLOOKUP($A197,'Mortality-WHO Global Health Obs'!$B$3:$Q$218,15,FALSE)</f>
        <v>2.2000000000000001E-3</v>
      </c>
      <c r="AE197" s="81">
        <f>VLOOKUP($A197,'Mortality-WHO Global Health Obs'!$B$3:$Q$218,8,FALSE)</f>
        <v>4.7759999999999997E-2</v>
      </c>
      <c r="AF197" s="82">
        <f>VLOOKUP($A197,'Mortality-WHO Global Health Obs'!$B$3:$Q$218,10,FALSE)</f>
        <v>6.4700000000000001E-3</v>
      </c>
      <c r="AG197" s="82">
        <f>VLOOKUP($A197,'Mortality-WHO Global Health Obs'!$B$3:$Q$218,12,FALSE)</f>
        <v>2.99E-3</v>
      </c>
      <c r="AH197" s="82">
        <f>VLOOKUP($A197,'Mortality-WHO Global Health Obs'!$B$3:$Q$218,14,FALSE)</f>
        <v>2.2899999999999999E-3</v>
      </c>
      <c r="AI197" s="82">
        <f>VLOOKUP($A197,'Mortality-WHO Global Health Obs'!$B$3:$Q$218,16,FALSE)</f>
        <v>2.3900000000000002E-3</v>
      </c>
      <c r="AJ197" s="81">
        <f t="shared" si="1450"/>
        <v>2.0485111756266634</v>
      </c>
      <c r="AK197" s="82">
        <f t="shared" si="1450"/>
        <v>0.23995952235260626</v>
      </c>
      <c r="AL197" s="82">
        <f t="shared" si="1450"/>
        <v>8.9246884579768163E-2</v>
      </c>
      <c r="AM197" s="82">
        <f t="shared" si="1450"/>
        <v>7.1189149178414304E-2</v>
      </c>
      <c r="AN197" s="82">
        <f t="shared" si="1450"/>
        <v>7.6398111313420225E-2</v>
      </c>
      <c r="AO197" s="81">
        <f t="shared" si="1449"/>
        <v>1.6585335437858861</v>
      </c>
      <c r="AP197" s="82">
        <f t="shared" si="1449"/>
        <v>0.2246799000899222</v>
      </c>
      <c r="AQ197" s="82">
        <f t="shared" si="1449"/>
        <v>0.10383197855778475</v>
      </c>
      <c r="AR197" s="82">
        <f t="shared" si="1449"/>
        <v>7.9523488594423777E-2</v>
      </c>
      <c r="AS197" s="82">
        <f t="shared" si="1449"/>
        <v>8.2996130017761072E-2</v>
      </c>
      <c r="AT197" s="272">
        <f t="shared" si="1460"/>
        <v>0</v>
      </c>
      <c r="AU197" s="266">
        <f t="shared" si="1452"/>
        <v>0.50542714285714285</v>
      </c>
      <c r="AV197" s="266">
        <f t="shared" si="1453"/>
        <v>0.46366812857142858</v>
      </c>
      <c r="AW197" s="266">
        <f t="shared" si="1454"/>
        <v>0.4263966428571429</v>
      </c>
      <c r="AX197" s="266">
        <f t="shared" si="1455"/>
        <v>2.0683010808057332</v>
      </c>
      <c r="AY197" s="272">
        <f t="shared" si="1461"/>
        <v>0</v>
      </c>
      <c r="AZ197" s="266">
        <f t="shared" si="1456"/>
        <v>0.50264391428571431</v>
      </c>
      <c r="BA197" s="266">
        <f t="shared" si="1457"/>
        <v>0.46101762857142858</v>
      </c>
      <c r="BB197" s="266">
        <f t="shared" si="1458"/>
        <v>0.42329258571428569</v>
      </c>
      <c r="BC197" s="266">
        <f t="shared" si="1459"/>
        <v>2.051435621151616</v>
      </c>
      <c r="BD197" s="74">
        <f t="shared" si="1462"/>
        <v>0</v>
      </c>
      <c r="BE197" s="515">
        <f t="shared" si="1088"/>
        <v>0</v>
      </c>
      <c r="BF197" s="515">
        <f t="shared" si="1089"/>
        <v>0.45151315436047978</v>
      </c>
      <c r="BG197" s="515">
        <f t="shared" si="1090"/>
        <v>0.8067003580698946</v>
      </c>
      <c r="BH197" s="515">
        <f t="shared" si="1091"/>
        <v>1.0861118180917018</v>
      </c>
      <c r="BI197" s="515">
        <f t="shared" si="1092"/>
        <v>1.1980173646660135</v>
      </c>
      <c r="BJ197" s="515">
        <f t="shared" si="1093"/>
        <v>1.5396044067409909</v>
      </c>
      <c r="BK197" s="515">
        <f t="shared" si="1094"/>
        <v>1.8520266584151954</v>
      </c>
      <c r="BL197" s="515">
        <f t="shared" si="1095"/>
        <v>2.1377742170704082</v>
      </c>
      <c r="BM197" s="515">
        <f t="shared" si="1096"/>
        <v>2.3991245749269954</v>
      </c>
      <c r="BN197" s="515">
        <f t="shared" si="1097"/>
        <v>2.4260949306079045</v>
      </c>
      <c r="BO197" s="515">
        <f t="shared" si="1098"/>
        <v>2.6711344472791851</v>
      </c>
      <c r="BP197" s="515">
        <f t="shared" si="1099"/>
        <v>2.899336250857695</v>
      </c>
      <c r="BQ197" s="515">
        <f t="shared" si="1100"/>
        <v>3.1118573326158856</v>
      </c>
      <c r="BR197" s="515">
        <f t="shared" si="1101"/>
        <v>3.3097751820080492</v>
      </c>
      <c r="BS197" s="515">
        <f t="shared" si="1102"/>
        <v>3.0719021313848112</v>
      </c>
      <c r="BT197" s="515">
        <f t="shared" si="1103"/>
        <v>4.8381919681767709</v>
      </c>
      <c r="BU197" s="515">
        <f t="shared" si="1104"/>
        <v>6.4745664255183808</v>
      </c>
      <c r="BV197" s="515">
        <f t="shared" si="1105"/>
        <v>7.9905811298227905</v>
      </c>
      <c r="BW197" s="516">
        <f t="shared" si="1106"/>
        <v>9.3950888654182929</v>
      </c>
      <c r="BX197" s="515">
        <v>0</v>
      </c>
      <c r="BY197" s="515">
        <f t="shared" si="1107"/>
        <v>0</v>
      </c>
      <c r="BZ197" s="515">
        <f t="shared" si="1108"/>
        <v>0.4520708654756172</v>
      </c>
      <c r="CA197" s="515">
        <f t="shared" si="1109"/>
        <v>0.81317235364240814</v>
      </c>
      <c r="CB197" s="515">
        <f t="shared" si="1110"/>
        <v>1.1016100626708036</v>
      </c>
      <c r="CC197" s="515">
        <f t="shared" si="1111"/>
        <v>1.2216963639623941</v>
      </c>
      <c r="CD197" s="515">
        <f t="shared" si="1112"/>
        <v>1.5394927768661466</v>
      </c>
      <c r="CE197" s="515">
        <f t="shared" si="1113"/>
        <v>1.8259470700249396</v>
      </c>
      <c r="CF197" s="515">
        <f t="shared" si="1114"/>
        <v>2.0841503056100912</v>
      </c>
      <c r="CG197" s="515">
        <f t="shared" si="1115"/>
        <v>2.3168886951502476</v>
      </c>
      <c r="CH197" s="515">
        <f t="shared" si="1116"/>
        <v>2.3199161216125495</v>
      </c>
      <c r="CI197" s="515">
        <f t="shared" si="1117"/>
        <v>2.5496867771103546</v>
      </c>
      <c r="CJ197" s="515">
        <f t="shared" si="1118"/>
        <v>2.76189291967935</v>
      </c>
      <c r="CK197" s="515">
        <f t="shared" si="1119"/>
        <v>2.9578772452079991</v>
      </c>
      <c r="CL197" s="515">
        <f t="shared" si="1120"/>
        <v>3.1388798089788903</v>
      </c>
      <c r="CM197" s="515">
        <f t="shared" si="1121"/>
        <v>2.9040160204877763</v>
      </c>
      <c r="CN197" s="515">
        <f t="shared" si="1122"/>
        <v>4.642466846992364</v>
      </c>
      <c r="CO197" s="515">
        <f t="shared" si="1123"/>
        <v>6.2424582514779718</v>
      </c>
      <c r="CP197" s="515">
        <f t="shared" si="1124"/>
        <v>7.7150178749072023</v>
      </c>
      <c r="CQ197" s="516">
        <f t="shared" si="1125"/>
        <v>9.07029505856881</v>
      </c>
      <c r="CR197" s="515">
        <f t="shared" si="1126"/>
        <v>0</v>
      </c>
      <c r="CS197" s="515">
        <f t="shared" si="1127"/>
        <v>0.25271357142857143</v>
      </c>
      <c r="CT197" s="515">
        <f t="shared" si="1128"/>
        <v>0.70422672578905121</v>
      </c>
      <c r="CU197" s="515">
        <f t="shared" si="1129"/>
        <v>1.0594139294984659</v>
      </c>
      <c r="CV197" s="515">
        <f t="shared" si="1130"/>
        <v>1.3388253895202733</v>
      </c>
      <c r="CW197" s="515">
        <f t="shared" si="1131"/>
        <v>1.4298514289517277</v>
      </c>
      <c r="CX197" s="515">
        <f t="shared" si="1132"/>
        <v>1.771438471026705</v>
      </c>
      <c r="CY197" s="515">
        <f t="shared" si="1133"/>
        <v>2.0838607227009098</v>
      </c>
      <c r="CZ197" s="515">
        <f t="shared" si="1134"/>
        <v>2.3696082813561223</v>
      </c>
      <c r="DA197" s="515">
        <f t="shared" si="1135"/>
        <v>2.6309586392127096</v>
      </c>
      <c r="DB197" s="515">
        <f t="shared" si="1136"/>
        <v>2.639293252036476</v>
      </c>
      <c r="DC197" s="515">
        <f t="shared" si="1137"/>
        <v>2.8843327687077567</v>
      </c>
      <c r="DD197" s="515">
        <f t="shared" si="1138"/>
        <v>3.1125345722862665</v>
      </c>
      <c r="DE197" s="515">
        <f t="shared" si="1139"/>
        <v>3.3250556540444571</v>
      </c>
      <c r="DF197" s="515">
        <f t="shared" si="1140"/>
        <v>3.5229735034366207</v>
      </c>
      <c r="DG197" s="515">
        <f t="shared" si="1141"/>
        <v>4.106052671787678</v>
      </c>
      <c r="DH197" s="515">
        <f t="shared" si="1142"/>
        <v>5.8723425085796377</v>
      </c>
      <c r="DI197" s="515">
        <f t="shared" si="1143"/>
        <v>7.5087169659212476</v>
      </c>
      <c r="DJ197" s="515">
        <f t="shared" si="1144"/>
        <v>9.0247316702256573</v>
      </c>
      <c r="DK197" s="516">
        <f t="shared" si="1145"/>
        <v>10.429239405821159</v>
      </c>
      <c r="DL197" s="515">
        <f t="shared" si="1146"/>
        <v>0</v>
      </c>
      <c r="DM197" s="515">
        <f t="shared" si="1147"/>
        <v>0.25132195714285716</v>
      </c>
      <c r="DN197" s="515">
        <f t="shared" si="1148"/>
        <v>0.70339282261847436</v>
      </c>
      <c r="DO197" s="515">
        <f t="shared" si="1149"/>
        <v>1.0644943107852654</v>
      </c>
      <c r="DP197" s="515">
        <f t="shared" si="1150"/>
        <v>1.3529320198136607</v>
      </c>
      <c r="DQ197" s="515">
        <f t="shared" si="1151"/>
        <v>1.4522051782481085</v>
      </c>
      <c r="DR197" s="515">
        <f t="shared" si="1152"/>
        <v>1.770001591151861</v>
      </c>
      <c r="DS197" s="515">
        <f t="shared" si="1153"/>
        <v>2.0564558843106537</v>
      </c>
      <c r="DT197" s="515">
        <f t="shared" si="1154"/>
        <v>2.3146591198958055</v>
      </c>
      <c r="DU197" s="515">
        <f t="shared" si="1155"/>
        <v>2.547397509435962</v>
      </c>
      <c r="DV197" s="515">
        <f t="shared" si="1156"/>
        <v>2.5315624144696924</v>
      </c>
      <c r="DW197" s="515">
        <f t="shared" si="1157"/>
        <v>2.7613330699674976</v>
      </c>
      <c r="DX197" s="515">
        <f t="shared" si="1158"/>
        <v>2.973539212536493</v>
      </c>
      <c r="DY197" s="515">
        <f t="shared" si="1159"/>
        <v>3.1695235380651421</v>
      </c>
      <c r="DZ197" s="515">
        <f t="shared" si="1160"/>
        <v>3.3505261018360333</v>
      </c>
      <c r="EA197" s="515">
        <f t="shared" si="1161"/>
        <v>3.9297338310635843</v>
      </c>
      <c r="EB197" s="515">
        <f t="shared" si="1162"/>
        <v>5.6681846575681725</v>
      </c>
      <c r="EC197" s="515">
        <f t="shared" si="1163"/>
        <v>7.2681760620537794</v>
      </c>
      <c r="ED197" s="515">
        <f t="shared" si="1164"/>
        <v>8.7407356854830098</v>
      </c>
      <c r="EE197" s="516">
        <f t="shared" si="1165"/>
        <v>10.096012869144618</v>
      </c>
      <c r="EF197" s="276">
        <f t="shared" si="1166"/>
        <v>0</v>
      </c>
      <c r="EG197" s="276">
        <f t="shared" si="1167"/>
        <v>5.3913988496663075E-2</v>
      </c>
      <c r="EH197" s="276">
        <f t="shared" si="1168"/>
        <v>0.1502399391477281</v>
      </c>
      <c r="EI197" s="276">
        <f t="shared" si="1169"/>
        <v>0.22601568283533557</v>
      </c>
      <c r="EJ197" s="276">
        <f t="shared" si="1170"/>
        <v>0.28562540682560172</v>
      </c>
      <c r="EK197" s="276">
        <f t="shared" si="1171"/>
        <v>0.12208108649645119</v>
      </c>
      <c r="EL197" s="276">
        <f t="shared" si="1172"/>
        <v>0.15124587689722371</v>
      </c>
      <c r="EM197" s="276">
        <f t="shared" si="1173"/>
        <v>0.17792056991621591</v>
      </c>
      <c r="EN197" s="276">
        <f t="shared" si="1174"/>
        <v>0.20231777071484131</v>
      </c>
      <c r="EO197" s="276">
        <f t="shared" si="1175"/>
        <v>0.22463193217059466</v>
      </c>
      <c r="EP197" s="276">
        <f t="shared" si="1176"/>
        <v>0.18135712618586242</v>
      </c>
      <c r="EQ197" s="276">
        <f t="shared" si="1177"/>
        <v>0.19819483927863321</v>
      </c>
      <c r="ER197" s="276">
        <f t="shared" si="1178"/>
        <v>0.21387556109895225</v>
      </c>
      <c r="ES197" s="276">
        <f t="shared" si="1179"/>
        <v>0.22847879346497943</v>
      </c>
      <c r="ET197" s="276">
        <f t="shared" si="1180"/>
        <v>0.24207857528496229</v>
      </c>
      <c r="EU197" s="276">
        <f t="shared" si="1181"/>
        <v>0.30201124401377272</v>
      </c>
      <c r="EV197" s="276">
        <f t="shared" si="1182"/>
        <v>0.43192662346412364</v>
      </c>
      <c r="EW197" s="276">
        <f t="shared" si="1183"/>
        <v>0.55228637650132406</v>
      </c>
      <c r="EX197" s="276">
        <f t="shared" si="1184"/>
        <v>0.66379334521022959</v>
      </c>
      <c r="EY197" s="277">
        <f t="shared" si="1185"/>
        <v>0.76709867574547763</v>
      </c>
      <c r="EZ197" s="276">
        <f t="shared" si="1186"/>
        <v>0</v>
      </c>
      <c r="FA197" s="276">
        <f t="shared" si="1187"/>
        <v>5.0573048810097124E-2</v>
      </c>
      <c r="FB197" s="276">
        <f t="shared" si="1188"/>
        <v>0.1415424261189234</v>
      </c>
      <c r="FC197" s="276">
        <f t="shared" si="1189"/>
        <v>0.21420620525731873</v>
      </c>
      <c r="FD197" s="276">
        <f t="shared" si="1190"/>
        <v>0.27224798761171104</v>
      </c>
      <c r="FE197" s="276">
        <f t="shared" si="1191"/>
        <v>0.14322121566767632</v>
      </c>
      <c r="FF197" s="276">
        <f t="shared" si="1192"/>
        <v>0.17456333541263566</v>
      </c>
      <c r="FG197" s="276">
        <f t="shared" si="1193"/>
        <v>0.2028143929862769</v>
      </c>
      <c r="FH197" s="276">
        <f t="shared" si="1194"/>
        <v>0.22827923903127206</v>
      </c>
      <c r="FI197" s="276">
        <f t="shared" si="1195"/>
        <v>0.25123265882467227</v>
      </c>
      <c r="FJ197" s="276">
        <f t="shared" si="1196"/>
        <v>0.1935219302164804</v>
      </c>
      <c r="FK197" s="276">
        <f t="shared" si="1197"/>
        <v>0.21108644314528993</v>
      </c>
      <c r="FL197" s="276">
        <f t="shared" si="1198"/>
        <v>0.2273082601856366</v>
      </c>
      <c r="FM197" s="276">
        <f t="shared" si="1199"/>
        <v>0.24229002194339447</v>
      </c>
      <c r="FN197" s="276">
        <f t="shared" si="1200"/>
        <v>0.25612652279949211</v>
      </c>
      <c r="FO197" s="276">
        <f t="shared" si="1201"/>
        <v>0.31298479464702855</v>
      </c>
      <c r="FP197" s="276">
        <f t="shared" si="1202"/>
        <v>0.45144421666600842</v>
      </c>
      <c r="FQ197" s="276">
        <f t="shared" si="1203"/>
        <v>0.57887599772238696</v>
      </c>
      <c r="FR197" s="276">
        <f t="shared" si="1204"/>
        <v>0.6961584374900095</v>
      </c>
      <c r="FS197" s="277">
        <f t="shared" si="1205"/>
        <v>0.80409988320958559</v>
      </c>
      <c r="FT197" s="74">
        <f>SUM($EF197:EF197)</f>
        <v>0</v>
      </c>
      <c r="FU197" s="276">
        <f>SUM($EF197:EG197)</f>
        <v>5.3913988496663075E-2</v>
      </c>
      <c r="FV197" s="276">
        <f>SUM($EF197:EH197)</f>
        <v>0.20415392764439116</v>
      </c>
      <c r="FW197" s="276">
        <f>SUM($EF197:EI197)</f>
        <v>0.43016961047972674</v>
      </c>
      <c r="FX197" s="276">
        <f>SUM($EF197:EJ197)</f>
        <v>0.71579501730532846</v>
      </c>
      <c r="FY197" s="276">
        <f>SUM($EF197:EK197)</f>
        <v>0.83787610380177968</v>
      </c>
      <c r="FZ197" s="276">
        <f>SUM($EF197:EL197)</f>
        <v>0.98912198069900337</v>
      </c>
      <c r="GA197" s="276">
        <f>SUM($EF197:EM197)</f>
        <v>1.1670425506152193</v>
      </c>
      <c r="GB197" s="276">
        <f>SUM($EF197:EN197)</f>
        <v>1.3693603213300607</v>
      </c>
      <c r="GC197" s="276">
        <f>SUM($EF197:EO197)</f>
        <v>1.5939922535006554</v>
      </c>
      <c r="GD197" s="276">
        <f>SUM($EF197:EP197)</f>
        <v>1.7753493796865178</v>
      </c>
      <c r="GE197" s="276">
        <f>SUM($EF197:EQ197)</f>
        <v>1.9735442189651511</v>
      </c>
      <c r="GF197" s="276">
        <f>SUM($EF197:ER197)</f>
        <v>2.1874197800641033</v>
      </c>
      <c r="GG197" s="276">
        <f>SUM($EF197:ES197)</f>
        <v>2.4158985735290828</v>
      </c>
      <c r="GH197" s="276">
        <f>SUM($EF197:ET197)</f>
        <v>2.6579771488140449</v>
      </c>
      <c r="GI197" s="276">
        <f>SUM($EF197:EU197)</f>
        <v>2.9599883928278174</v>
      </c>
      <c r="GJ197" s="276">
        <f>SUM($EF197:EV197)</f>
        <v>3.3919150162919411</v>
      </c>
      <c r="GK197" s="276">
        <f>SUM($EF197:EW197)</f>
        <v>3.9442013927932651</v>
      </c>
      <c r="GL197" s="276">
        <f>SUM($EF197:EX197)</f>
        <v>4.6079947380034945</v>
      </c>
      <c r="GM197" s="276">
        <f>SUM($EF197:EY197)</f>
        <v>5.3750934137489725</v>
      </c>
      <c r="GN197" s="74">
        <f>SUM($EZ197:EZ197)</f>
        <v>0</v>
      </c>
      <c r="GO197" s="276">
        <f>SUM($EZ197:FA197)</f>
        <v>5.0573048810097124E-2</v>
      </c>
      <c r="GP197" s="276">
        <f>SUM($EZ197:FB197)</f>
        <v>0.19211547492902054</v>
      </c>
      <c r="GQ197" s="276">
        <f>SUM($EZ197:FC197)</f>
        <v>0.4063216801863393</v>
      </c>
      <c r="GR197" s="276">
        <f>SUM($EZ197:FD197)</f>
        <v>0.67856966779805039</v>
      </c>
      <c r="GS197" s="276">
        <f>SUM($EZ197:FE197)</f>
        <v>0.82179088346572671</v>
      </c>
      <c r="GT197" s="276">
        <f>SUM($EZ197:FF197)</f>
        <v>0.9963542188783624</v>
      </c>
      <c r="GU197" s="276">
        <f>SUM($EZ197:FG197)</f>
        <v>1.1991686118646392</v>
      </c>
      <c r="GV197" s="276">
        <f>SUM($EZ197:FH197)</f>
        <v>1.4274478508959112</v>
      </c>
      <c r="GW197" s="276">
        <f>SUM($EZ197:FI197)</f>
        <v>1.6786805097205835</v>
      </c>
      <c r="GX197" s="276">
        <f>SUM($EZ197:FJ197)</f>
        <v>1.8722024399370638</v>
      </c>
      <c r="GY197" s="276">
        <f>SUM($EZ197:FK197)</f>
        <v>2.0832888830823539</v>
      </c>
      <c r="GZ197" s="276">
        <f>SUM($EZ197:FL197)</f>
        <v>2.3105971432679904</v>
      </c>
      <c r="HA197" s="276">
        <f>SUM($EZ197:FM197)</f>
        <v>2.5528871652113847</v>
      </c>
      <c r="HB197" s="276">
        <f>SUM($EZ197:FN197)</f>
        <v>2.8090136880108769</v>
      </c>
      <c r="HC197" s="276">
        <f>SUM($EZ197:FO197)</f>
        <v>3.1219984826579052</v>
      </c>
      <c r="HD197" s="276">
        <f>SUM($EZ197:FP197)</f>
        <v>3.5734426993239135</v>
      </c>
      <c r="HE197" s="276">
        <f>SUM($EZ197:FQ197)</f>
        <v>4.1523186970463009</v>
      </c>
      <c r="HF197" s="276">
        <f>SUM($EZ197:FR197)</f>
        <v>4.84847713453631</v>
      </c>
      <c r="HG197" s="277">
        <f>SUM($EZ197:FS197)</f>
        <v>5.6525770177458954</v>
      </c>
      <c r="HH197" s="74">
        <f t="shared" si="1451"/>
        <v>0</v>
      </c>
      <c r="HI197" s="276">
        <f t="shared" si="1206"/>
        <v>0.45151315436047978</v>
      </c>
      <c r="HJ197" s="276">
        <f t="shared" si="1207"/>
        <v>0.8067003580698946</v>
      </c>
      <c r="HK197" s="276">
        <f t="shared" si="1208"/>
        <v>1.0861118180917018</v>
      </c>
      <c r="HL197" s="276">
        <f t="shared" si="1209"/>
        <v>1.3059135541232429</v>
      </c>
      <c r="HM197" s="276">
        <f t="shared" si="1210"/>
        <v>1.5396044067409909</v>
      </c>
      <c r="HN197" s="276">
        <f t="shared" si="1211"/>
        <v>1.8520266584151954</v>
      </c>
      <c r="HO197" s="276">
        <f t="shared" si="1212"/>
        <v>2.1377742170704082</v>
      </c>
      <c r="HP197" s="276">
        <f t="shared" si="1213"/>
        <v>2.3991245749269954</v>
      </c>
      <c r="HQ197" s="276">
        <f t="shared" si="1214"/>
        <v>2.6381607713278292</v>
      </c>
      <c r="HR197" s="276">
        <f t="shared" si="1215"/>
        <v>2.6711344472791851</v>
      </c>
      <c r="HS197" s="276">
        <f t="shared" si="1216"/>
        <v>2.899336250857695</v>
      </c>
      <c r="HT197" s="276">
        <f t="shared" si="1217"/>
        <v>3.1118573326158856</v>
      </c>
      <c r="HU197" s="276">
        <f t="shared" si="1218"/>
        <v>3.3097751820080492</v>
      </c>
      <c r="HV197" s="276">
        <f t="shared" si="1219"/>
        <v>3.4940932495802302</v>
      </c>
      <c r="HW197" s="276">
        <f t="shared" si="1220"/>
        <v>4.8381919681767709</v>
      </c>
      <c r="HX197" s="276">
        <f t="shared" si="1221"/>
        <v>6.4745664255183808</v>
      </c>
      <c r="HY197" s="276">
        <f t="shared" si="1222"/>
        <v>7.9905811298227905</v>
      </c>
      <c r="HZ197" s="276">
        <f t="shared" si="1223"/>
        <v>9.3950888654182929</v>
      </c>
      <c r="IA197" s="277">
        <f t="shared" si="1224"/>
        <v>10.696291270478548</v>
      </c>
      <c r="IB197" s="276">
        <f t="shared" si="1225"/>
        <v>0</v>
      </c>
      <c r="IC197" s="276">
        <f t="shared" si="1226"/>
        <v>0.4520708654756172</v>
      </c>
      <c r="ID197" s="276">
        <f t="shared" si="1227"/>
        <v>0.81317235364240814</v>
      </c>
      <c r="IE197" s="276">
        <f t="shared" si="1228"/>
        <v>1.1016100626708036</v>
      </c>
      <c r="IF197" s="276">
        <f t="shared" si="1229"/>
        <v>1.3320059893448069</v>
      </c>
      <c r="IG197" s="276">
        <f t="shared" si="1230"/>
        <v>1.5394927768661466</v>
      </c>
      <c r="IH197" s="276">
        <f t="shared" si="1231"/>
        <v>1.8259470700249396</v>
      </c>
      <c r="II197" s="276">
        <f t="shared" si="1232"/>
        <v>2.0841503056100912</v>
      </c>
      <c r="IJ197" s="276">
        <f t="shared" si="1233"/>
        <v>2.3168886951502476</v>
      </c>
      <c r="IK197" s="276">
        <f t="shared" si="1234"/>
        <v>2.5266736648970038</v>
      </c>
      <c r="IL197" s="276">
        <f t="shared" si="1235"/>
        <v>2.5496867771103546</v>
      </c>
      <c r="IM197" s="276">
        <f t="shared" si="1236"/>
        <v>2.76189291967935</v>
      </c>
      <c r="IN197" s="276">
        <f t="shared" si="1237"/>
        <v>2.9578772452079991</v>
      </c>
      <c r="IO197" s="276">
        <f t="shared" si="1238"/>
        <v>3.1388798089788903</v>
      </c>
      <c r="IP197" s="276">
        <f t="shared" si="1239"/>
        <v>3.3060458718936836</v>
      </c>
      <c r="IQ197" s="276">
        <f t="shared" si="1240"/>
        <v>4.642466846992364</v>
      </c>
      <c r="IR197" s="276">
        <f t="shared" si="1241"/>
        <v>6.2424582514779718</v>
      </c>
      <c r="IS197" s="276">
        <f t="shared" si="1242"/>
        <v>7.7150178749072023</v>
      </c>
      <c r="IT197" s="276">
        <f t="shared" si="1243"/>
        <v>9.07029505856881</v>
      </c>
      <c r="IU197" s="277">
        <f t="shared" si="1244"/>
        <v>10.317630796510839</v>
      </c>
      <c r="IV197" s="74">
        <f t="shared" si="1463"/>
        <v>0.48288740254288676</v>
      </c>
      <c r="IW197" s="275">
        <f t="shared" si="1464"/>
        <v>1.729245689038176</v>
      </c>
      <c r="IX197" s="275">
        <f t="shared" si="1465"/>
        <v>2.8554072516408793</v>
      </c>
      <c r="IY197" s="275">
        <f t="shared" si="1466"/>
        <v>7.7290642782847625</v>
      </c>
      <c r="IZ197" s="275">
        <f t="shared" si="1467"/>
        <v>1.6891801144073142</v>
      </c>
      <c r="JA197" s="275">
        <f t="shared" si="1468"/>
        <v>3.1991511553766765</v>
      </c>
      <c r="JB197" s="74">
        <f t="shared" si="1469"/>
        <v>0.49132426937141088</v>
      </c>
      <c r="JC197" s="275">
        <f t="shared" si="1470"/>
        <v>1.7028101253848056</v>
      </c>
      <c r="JD197" s="275">
        <f t="shared" si="1471"/>
        <v>2.7357473934378373</v>
      </c>
      <c r="JE197" s="275">
        <f t="shared" si="1472"/>
        <v>7.5075854137575648</v>
      </c>
      <c r="JF197" s="275">
        <f t="shared" si="1473"/>
        <v>1.643293929398018</v>
      </c>
      <c r="JG197" s="275">
        <f t="shared" si="1474"/>
        <v>3.1093668004879049</v>
      </c>
      <c r="JH197" s="524">
        <f t="shared" si="1443"/>
        <v>27.79609833558909</v>
      </c>
      <c r="JI197" s="525">
        <f t="shared" si="1444"/>
        <v>63.378623425457008</v>
      </c>
      <c r="JJ197" s="524">
        <f t="shared" si="1445"/>
        <v>26.894837886272072</v>
      </c>
      <c r="JK197" s="525">
        <f t="shared" si="1446"/>
        <v>61.175899326717726</v>
      </c>
      <c r="JL197" s="524">
        <f t="shared" si="1447"/>
        <v>54.690936221861165</v>
      </c>
      <c r="JM197" s="525">
        <f t="shared" si="1448"/>
        <v>124.55452275217473</v>
      </c>
      <c r="JN197" s="7">
        <f t="shared" si="1245"/>
        <v>5.4669908368249214</v>
      </c>
      <c r="JO197" s="7">
        <f t="shared" si="1246"/>
        <v>11.027670431494869</v>
      </c>
    </row>
    <row r="198" spans="1:275" s="3" customFormat="1" ht="13.5" customHeight="1" x14ac:dyDescent="0.2">
      <c r="A198" s="3" t="str">
        <f>'2021 estimates'!B198</f>
        <v>Tonga</v>
      </c>
      <c r="B198" s="3" t="str">
        <f>VLOOKUP(A198,'2021 estimates'!$B$4:$C$218,2)</f>
        <v>WP</v>
      </c>
      <c r="C198" s="371" t="str">
        <f>VLOOKUP(A198,'2021 estimates'!$B$4:$F$218,4,FALSE)</f>
        <v>East Asia &amp; Pacific</v>
      </c>
      <c r="D198" s="695">
        <f>'2021 estimates'!Q198</f>
        <v>14.2913433059379</v>
      </c>
      <c r="E198" s="4">
        <f>'2021 estimates'!R198</f>
        <v>4.2785283528255071</v>
      </c>
      <c r="F198" s="47">
        <f>1000*'2021 estimates'!G198/5</f>
        <v>1247</v>
      </c>
      <c r="G198" s="47">
        <f t="shared" si="1086"/>
        <v>1247</v>
      </c>
      <c r="H198" s="47">
        <f>1000*'2021 estimates'!H198/5</f>
        <v>1279</v>
      </c>
      <c r="I198" s="47">
        <f>1000*'2021 estimates'!I198/5</f>
        <v>1278.2</v>
      </c>
      <c r="J198" s="47">
        <f>1000*'2021 estimates'!J198/5</f>
        <v>1195.8</v>
      </c>
      <c r="K198" s="47">
        <f>1000*'2021 estimates'!K198/5</f>
        <v>1175</v>
      </c>
      <c r="L198" s="73">
        <f t="shared" si="1087"/>
        <v>1175</v>
      </c>
      <c r="M198" s="47">
        <f>1000*'2021 estimates'!L198/5</f>
        <v>1209</v>
      </c>
      <c r="N198" s="47">
        <f>1000*'2021 estimates'!M198/5</f>
        <v>1148.4000000000001</v>
      </c>
      <c r="O198" s="47">
        <f>1000*'2021 estimates'!N198/5</f>
        <v>1101.5999999999999</v>
      </c>
      <c r="P198" s="22">
        <v>0</v>
      </c>
      <c r="Q198" s="124">
        <f>IF('2021 estimates'!AD198&lt;&gt;"",'2021 estimates'!AD198*5/4,IF('2021 estimates'!AL198&lt;&gt;"",'2021 estimates'!AL198*15/14,'2021 estimates'!AN198*15/14))/100000</f>
        <v>9.6428571428571425E-6</v>
      </c>
      <c r="R198" s="124">
        <f>IF('2021 estimates'!AE198&lt;&gt;"",'2021 estimates'!AE198,IF('2021 estimates'!AL198&lt;&gt;"",'2021 estimates'!AL198*15/14,'2021 estimates'!AN198*15/14))/100000</f>
        <v>9.6428571428571425E-6</v>
      </c>
      <c r="S198" s="124">
        <f>IF('2021 estimates'!AF198&lt;&gt;"",'2021 estimates'!AF198,IF('2021 estimates'!AL198&lt;&gt;"",'2021 estimates'!AL198*15/14,'2021 estimates'!AN198*15/14))/100000</f>
        <v>9.6428571428571425E-6</v>
      </c>
      <c r="T198" s="124">
        <f>IF('2021 estimates'!AG198&lt;&gt;"",'2021 estimates'!AG198,'2021 estimates'!$AP198)/100000</f>
        <v>1.0049937260994264E-5</v>
      </c>
      <c r="U198" s="22">
        <v>0</v>
      </c>
      <c r="V198" s="124">
        <f>IF('2021 estimates'!AH198&lt;&gt;"",'2021 estimates'!AH198*5/4,IF('2021 estimates'!AM198&lt;&gt;"",'2021 estimates'!AM198*15/14,'2021 estimates'!AN198*15/14))/100000</f>
        <v>9.6428571428571425E-6</v>
      </c>
      <c r="W198" s="124">
        <f>IF('2021 estimates'!AI198&lt;&gt;"",'2021 estimates'!AI198,IF('2021 estimates'!AM198&lt;&gt;"",'2021 estimates'!AM198*15/14,'2021 estimates'!AN198*15/14))/100000</f>
        <v>9.6428571428571425E-6</v>
      </c>
      <c r="X198" s="124">
        <f>IF('2021 estimates'!AJ198&lt;&gt;"",'2021 estimates'!AJ198,IF('2021 estimates'!AM198&lt;&gt;"",'2021 estimates'!AM198*15/14,'2021 estimates'!AN198*15/14))/100000</f>
        <v>9.6428571428571425E-6</v>
      </c>
      <c r="Y198" s="124">
        <f>IF('2021 estimates'!AK198&lt;&gt;"",'2021 estimates'!AK198,'2021 estimates'!$AQ198)/100000</f>
        <v>1.0049937260994264E-5</v>
      </c>
      <c r="Z198" s="81">
        <f>VLOOKUP($A198,'Mortality-WHO Global Health Obs'!$B$3:$Q$218,7,FALSE)</f>
        <v>1.2189999999999999E-2</v>
      </c>
      <c r="AA198" s="82">
        <f>VLOOKUP($A198,'Mortality-WHO Global Health Obs'!$B$3:$Q$218,9,FALSE)</f>
        <v>7.5000000000000002E-4</v>
      </c>
      <c r="AB198" s="82">
        <f>VLOOKUP($A198,'Mortality-WHO Global Health Obs'!$B$3:$Q$218,11,FALSE)</f>
        <v>5.4000000000000001E-4</v>
      </c>
      <c r="AC198" s="82">
        <f>VLOOKUP($A198,'Mortality-WHO Global Health Obs'!$B$3:$Q$218,13,FALSE)</f>
        <v>2.9999999999999997E-4</v>
      </c>
      <c r="AD198" s="82">
        <f>VLOOKUP($A198,'Mortality-WHO Global Health Obs'!$B$3:$Q$218,15,FALSE)</f>
        <v>5.5999999999999995E-4</v>
      </c>
      <c r="AE198" s="81">
        <f>VLOOKUP($A198,'Mortality-WHO Global Health Obs'!$B$3:$Q$218,8,FALSE)</f>
        <v>1.6969999999999999E-2</v>
      </c>
      <c r="AF198" s="82">
        <f>VLOOKUP($A198,'Mortality-WHO Global Health Obs'!$B$3:$Q$218,10,FALSE)</f>
        <v>6.2E-4</v>
      </c>
      <c r="AG198" s="82">
        <f>VLOOKUP($A198,'Mortality-WHO Global Health Obs'!$B$3:$Q$218,12,FALSE)</f>
        <v>3.6000000000000002E-4</v>
      </c>
      <c r="AH198" s="82">
        <f>VLOOKUP($A198,'Mortality-WHO Global Health Obs'!$B$3:$Q$218,14,FALSE)</f>
        <v>1.6000000000000001E-4</v>
      </c>
      <c r="AI198" s="82">
        <f>VLOOKUP($A198,'Mortality-WHO Global Health Obs'!$B$3:$Q$218,16,FALSE)</f>
        <v>3.3E-4</v>
      </c>
      <c r="AJ198" s="81">
        <f t="shared" si="1450"/>
        <v>5.2155260620942931E-2</v>
      </c>
      <c r="AK198" s="82">
        <f t="shared" si="1450"/>
        <v>3.2088962646191306E-3</v>
      </c>
      <c r="AL198" s="82">
        <f t="shared" si="1450"/>
        <v>2.3104053105257737E-3</v>
      </c>
      <c r="AM198" s="82">
        <f t="shared" si="1450"/>
        <v>1.2835585058476519E-3</v>
      </c>
      <c r="AN198" s="82">
        <f t="shared" si="1450"/>
        <v>2.3959758775822836E-3</v>
      </c>
      <c r="AO198" s="81">
        <f t="shared" si="1449"/>
        <v>7.2606626147448852E-2</v>
      </c>
      <c r="AP198" s="82">
        <f t="shared" si="1449"/>
        <v>2.6526875787518146E-3</v>
      </c>
      <c r="AQ198" s="82">
        <f t="shared" si="1449"/>
        <v>1.5402702070171827E-3</v>
      </c>
      <c r="AR198" s="82">
        <f t="shared" si="1449"/>
        <v>6.8456453645208124E-4</v>
      </c>
      <c r="AS198" s="82">
        <f t="shared" si="1449"/>
        <v>1.4119143564324174E-3</v>
      </c>
      <c r="AT198" s="272">
        <f t="shared" si="1460"/>
        <v>0</v>
      </c>
      <c r="AU198" s="266">
        <f t="shared" si="1452"/>
        <v>1.2024642857142857E-2</v>
      </c>
      <c r="AV198" s="266">
        <f t="shared" si="1453"/>
        <v>1.2333214285714286E-2</v>
      </c>
      <c r="AW198" s="266">
        <f t="shared" si="1454"/>
        <v>1.23255E-2</v>
      </c>
      <c r="AX198" s="266">
        <f t="shared" si="1455"/>
        <v>1.2017714976696941E-2</v>
      </c>
      <c r="AY198" s="272">
        <f t="shared" si="1461"/>
        <v>0</v>
      </c>
      <c r="AZ198" s="266">
        <f t="shared" si="1456"/>
        <v>1.1330357142857142E-2</v>
      </c>
      <c r="BA198" s="266">
        <f t="shared" si="1457"/>
        <v>1.1658214285714286E-2</v>
      </c>
      <c r="BB198" s="266">
        <f t="shared" si="1458"/>
        <v>1.1073857142857144E-2</v>
      </c>
      <c r="BC198" s="266">
        <f t="shared" si="1459"/>
        <v>1.107101088671128E-2</v>
      </c>
      <c r="BD198" s="74">
        <f t="shared" si="1462"/>
        <v>0</v>
      </c>
      <c r="BE198" s="515">
        <f t="shared" si="1088"/>
        <v>0</v>
      </c>
      <c r="BF198" s="515">
        <f t="shared" si="1089"/>
        <v>1.2005380862768341E-2</v>
      </c>
      <c r="BG198" s="515">
        <f t="shared" si="1090"/>
        <v>2.3972299447464915E-2</v>
      </c>
      <c r="BH198" s="515">
        <f t="shared" si="1091"/>
        <v>3.5900878977738464E-2</v>
      </c>
      <c r="BI198" s="515">
        <f t="shared" si="1092"/>
        <v>4.9017641442875529E-2</v>
      </c>
      <c r="BJ198" s="515">
        <f t="shared" si="1093"/>
        <v>6.1223504920241513E-2</v>
      </c>
      <c r="BK198" s="515">
        <f t="shared" si="1094"/>
        <v>7.3401200458018415E-2</v>
      </c>
      <c r="BL198" s="515">
        <f t="shared" si="1095"/>
        <v>8.5550793060441471E-2</v>
      </c>
      <c r="BM198" s="515">
        <f t="shared" si="1096"/>
        <v>9.767234758173314E-2</v>
      </c>
      <c r="BN198" s="515">
        <f t="shared" si="1097"/>
        <v>0.10969727138244528</v>
      </c>
      <c r="BO198" s="515">
        <f t="shared" si="1098"/>
        <v>0.121874153666683</v>
      </c>
      <c r="BP198" s="515">
        <f t="shared" si="1099"/>
        <v>0.13403541623664311</v>
      </c>
      <c r="BQ198" s="515">
        <f t="shared" si="1100"/>
        <v>0.14618107912828135</v>
      </c>
      <c r="BR198" s="515">
        <f t="shared" si="1101"/>
        <v>0.15831116235185258</v>
      </c>
      <c r="BS198" s="515">
        <f t="shared" si="1102"/>
        <v>0.15943908245156191</v>
      </c>
      <c r="BT198" s="515">
        <f t="shared" si="1103"/>
        <v>0.1710608626696444</v>
      </c>
      <c r="BU198" s="515">
        <f t="shared" si="1104"/>
        <v>0.18265483071462285</v>
      </c>
      <c r="BV198" s="515">
        <f t="shared" si="1105"/>
        <v>0.19422105314402616</v>
      </c>
      <c r="BW198" s="516">
        <f t="shared" si="1106"/>
        <v>0.20575959635610386</v>
      </c>
      <c r="BX198" s="515">
        <v>0</v>
      </c>
      <c r="BY198" s="515">
        <f t="shared" si="1107"/>
        <v>0</v>
      </c>
      <c r="BZ198" s="515">
        <f t="shared" si="1108"/>
        <v>1.1315349108642923E-2</v>
      </c>
      <c r="CA198" s="515">
        <f t="shared" si="1109"/>
        <v>2.2600721907726107E-2</v>
      </c>
      <c r="CB198" s="515">
        <f t="shared" si="1110"/>
        <v>3.3856197809658851E-2</v>
      </c>
      <c r="CC198" s="515">
        <f t="shared" si="1111"/>
        <v>4.6386352275673386E-2</v>
      </c>
      <c r="CD198" s="515">
        <f t="shared" si="1112"/>
        <v>5.7964202551932513E-2</v>
      </c>
      <c r="CE198" s="515">
        <f t="shared" si="1113"/>
        <v>6.95242335371343E-2</v>
      </c>
      <c r="CF198" s="515">
        <f t="shared" si="1114"/>
        <v>8.1066472656675187E-2</v>
      </c>
      <c r="CG198" s="515">
        <f t="shared" si="1115"/>
        <v>9.2590947293741607E-2</v>
      </c>
      <c r="CH198" s="515">
        <f t="shared" si="1116"/>
        <v>9.887988520439886E-2</v>
      </c>
      <c r="CI198" s="515">
        <f t="shared" si="1117"/>
        <v>0.10988228676030665</v>
      </c>
      <c r="CJ198" s="515">
        <f t="shared" si="1118"/>
        <v>0.12087715903972532</v>
      </c>
      <c r="CK198" s="515">
        <f t="shared" si="1119"/>
        <v>0.13186450719516674</v>
      </c>
      <c r="CL198" s="515">
        <f t="shared" si="1120"/>
        <v>0.14284433637561672</v>
      </c>
      <c r="CM198" s="515">
        <f t="shared" si="1121"/>
        <v>0.14754826153078521</v>
      </c>
      <c r="CN198" s="515">
        <f t="shared" si="1122"/>
        <v>0.15840328376379059</v>
      </c>
      <c r="CO198" s="515">
        <f t="shared" si="1123"/>
        <v>0.16924299044973048</v>
      </c>
      <c r="CP198" s="515">
        <f t="shared" si="1124"/>
        <v>0.18006740319758707</v>
      </c>
      <c r="CQ198" s="516">
        <f t="shared" si="1125"/>
        <v>0.19087654358585401</v>
      </c>
      <c r="CR198" s="515">
        <f t="shared" si="1126"/>
        <v>0</v>
      </c>
      <c r="CS198" s="515">
        <f t="shared" si="1127"/>
        <v>6.0123214285714285E-3</v>
      </c>
      <c r="CT198" s="515">
        <f t="shared" si="1128"/>
        <v>1.8017702291339768E-2</v>
      </c>
      <c r="CU198" s="515">
        <f t="shared" si="1129"/>
        <v>2.9984620876036344E-2</v>
      </c>
      <c r="CV198" s="515">
        <f t="shared" si="1130"/>
        <v>4.1913200406309893E-2</v>
      </c>
      <c r="CW198" s="515">
        <f t="shared" si="1131"/>
        <v>5.5184248585732669E-2</v>
      </c>
      <c r="CX198" s="515">
        <f t="shared" si="1132"/>
        <v>6.7390112063098653E-2</v>
      </c>
      <c r="CY198" s="515">
        <f t="shared" si="1133"/>
        <v>7.9567807600875562E-2</v>
      </c>
      <c r="CZ198" s="515">
        <f t="shared" si="1134"/>
        <v>9.1717400203298619E-2</v>
      </c>
      <c r="DA198" s="515">
        <f t="shared" si="1135"/>
        <v>0.10383895472459029</v>
      </c>
      <c r="DB198" s="515">
        <f t="shared" si="1136"/>
        <v>0.11586002138244528</v>
      </c>
      <c r="DC198" s="515">
        <f t="shared" si="1137"/>
        <v>0.12803690366668299</v>
      </c>
      <c r="DD198" s="515">
        <f t="shared" si="1138"/>
        <v>0.14019816623664311</v>
      </c>
      <c r="DE198" s="515">
        <f t="shared" si="1139"/>
        <v>0.15234382912828134</v>
      </c>
      <c r="DF198" s="515">
        <f t="shared" si="1140"/>
        <v>0.16447391235185257</v>
      </c>
      <c r="DG198" s="515">
        <f t="shared" si="1141"/>
        <v>0.16544793993991039</v>
      </c>
      <c r="DH198" s="515">
        <f t="shared" si="1142"/>
        <v>0.17706972015799288</v>
      </c>
      <c r="DI198" s="515">
        <f t="shared" si="1143"/>
        <v>0.18866368820297133</v>
      </c>
      <c r="DJ198" s="515">
        <f t="shared" si="1144"/>
        <v>0.20022991063237464</v>
      </c>
      <c r="DK198" s="516">
        <f t="shared" si="1145"/>
        <v>0.21176845384445234</v>
      </c>
      <c r="DL198" s="515">
        <f t="shared" si="1146"/>
        <v>0</v>
      </c>
      <c r="DM198" s="515">
        <f t="shared" si="1147"/>
        <v>5.665178571428571E-3</v>
      </c>
      <c r="DN198" s="515">
        <f t="shared" si="1148"/>
        <v>1.6980527680071494E-2</v>
      </c>
      <c r="DO198" s="515">
        <f t="shared" si="1149"/>
        <v>2.8265900479154678E-2</v>
      </c>
      <c r="DP198" s="515">
        <f t="shared" si="1150"/>
        <v>3.9521376381087422E-2</v>
      </c>
      <c r="DQ198" s="515">
        <f t="shared" si="1151"/>
        <v>5.2215459418530528E-2</v>
      </c>
      <c r="DR198" s="515">
        <f t="shared" si="1152"/>
        <v>6.3793309694789663E-2</v>
      </c>
      <c r="DS198" s="515">
        <f t="shared" si="1153"/>
        <v>7.5353340679991443E-2</v>
      </c>
      <c r="DT198" s="515">
        <f t="shared" si="1154"/>
        <v>8.689557979953233E-2</v>
      </c>
      <c r="DU198" s="515">
        <f t="shared" si="1155"/>
        <v>9.842005443659875E-2</v>
      </c>
      <c r="DV198" s="515">
        <f t="shared" si="1156"/>
        <v>0.10441681377582743</v>
      </c>
      <c r="DW198" s="515">
        <f t="shared" si="1157"/>
        <v>0.11541921533173521</v>
      </c>
      <c r="DX198" s="515">
        <f t="shared" si="1158"/>
        <v>0.12641408761115389</v>
      </c>
      <c r="DY198" s="515">
        <f t="shared" si="1159"/>
        <v>0.1374014357665953</v>
      </c>
      <c r="DZ198" s="515">
        <f t="shared" si="1160"/>
        <v>0.14838126494704529</v>
      </c>
      <c r="EA198" s="515">
        <f t="shared" si="1161"/>
        <v>0.15308376697414083</v>
      </c>
      <c r="EB198" s="515">
        <f t="shared" si="1162"/>
        <v>0.16393878920714622</v>
      </c>
      <c r="EC198" s="515">
        <f t="shared" si="1163"/>
        <v>0.17477849589308614</v>
      </c>
      <c r="ED198" s="515">
        <f t="shared" si="1164"/>
        <v>0.1856029086409427</v>
      </c>
      <c r="EE198" s="516">
        <f t="shared" si="1165"/>
        <v>0.19641204902920967</v>
      </c>
      <c r="EF198" s="276">
        <f t="shared" si="1166"/>
        <v>0</v>
      </c>
      <c r="EG198" s="276">
        <f t="shared" si="1167"/>
        <v>1.9261994374515838E-5</v>
      </c>
      <c r="EH198" s="276">
        <f t="shared" si="1168"/>
        <v>5.7724272446283868E-5</v>
      </c>
      <c r="EI198" s="276">
        <f t="shared" si="1169"/>
        <v>9.6063326869308047E-5</v>
      </c>
      <c r="EJ198" s="276">
        <f t="shared" si="1170"/>
        <v>1.342795524217547E-4</v>
      </c>
      <c r="EK198" s="276">
        <f t="shared" si="1171"/>
        <v>1.2735080834830469E-4</v>
      </c>
      <c r="EL198" s="276">
        <f t="shared" si="1172"/>
        <v>1.5551874793738317E-4</v>
      </c>
      <c r="EM198" s="276">
        <f t="shared" si="1173"/>
        <v>1.836216832912295E-4</v>
      </c>
      <c r="EN198" s="276">
        <f t="shared" si="1174"/>
        <v>2.1165976442261212E-4</v>
      </c>
      <c r="EO198" s="276">
        <f t="shared" si="1175"/>
        <v>2.3963314099810919E-4</v>
      </c>
      <c r="EP198" s="276">
        <f t="shared" si="1176"/>
        <v>1.4861771576228452E-4</v>
      </c>
      <c r="EQ198" s="276">
        <f t="shared" si="1177"/>
        <v>1.6423743003987775E-4</v>
      </c>
      <c r="ER198" s="276">
        <f t="shared" si="1178"/>
        <v>1.7983710836176256E-4</v>
      </c>
      <c r="ES198" s="276">
        <f t="shared" si="1179"/>
        <v>1.9541677642876252E-4</v>
      </c>
      <c r="ET198" s="276">
        <f t="shared" si="1180"/>
        <v>2.1097645990873391E-4</v>
      </c>
      <c r="EU198" s="276">
        <f t="shared" si="1181"/>
        <v>3.9593475861444721E-4</v>
      </c>
      <c r="EV198" s="276">
        <f t="shared" si="1182"/>
        <v>4.2374693171849355E-4</v>
      </c>
      <c r="EW198" s="276">
        <f t="shared" si="1183"/>
        <v>4.514925472936369E-4</v>
      </c>
      <c r="EX198" s="276">
        <f t="shared" si="1184"/>
        <v>4.7917176461922001E-4</v>
      </c>
      <c r="EY198" s="277">
        <f t="shared" si="1185"/>
        <v>5.0678474259341301E-4</v>
      </c>
      <c r="EZ198" s="276">
        <f t="shared" si="1186"/>
        <v>0</v>
      </c>
      <c r="FA198" s="276">
        <f t="shared" si="1187"/>
        <v>1.5008034214219095E-5</v>
      </c>
      <c r="FB198" s="276">
        <f t="shared" si="1188"/>
        <v>4.4984343773958751E-5</v>
      </c>
      <c r="FC198" s="276">
        <f t="shared" si="1189"/>
        <v>7.4881240924395455E-5</v>
      </c>
      <c r="FD198" s="276">
        <f t="shared" si="1190"/>
        <v>1.0469893604268517E-4</v>
      </c>
      <c r="FE198" s="276">
        <f t="shared" si="1191"/>
        <v>8.0364009455157311E-5</v>
      </c>
      <c r="FF198" s="276">
        <f t="shared" si="1192"/>
        <v>9.8183300512500455E-5</v>
      </c>
      <c r="FG198" s="276">
        <f t="shared" si="1193"/>
        <v>1.1597516617340038E-4</v>
      </c>
      <c r="FH198" s="276">
        <f t="shared" si="1194"/>
        <v>1.3373964864786243E-4</v>
      </c>
      <c r="FI198" s="276">
        <f t="shared" si="1195"/>
        <v>1.5147679008092714E-4</v>
      </c>
      <c r="FJ198" s="276">
        <f t="shared" si="1196"/>
        <v>7.1455586949366686E-5</v>
      </c>
      <c r="FK198" s="276">
        <f t="shared" si="1197"/>
        <v>7.8984863438475748E-5</v>
      </c>
      <c r="FL198" s="276">
        <f t="shared" si="1198"/>
        <v>8.6508987415729875E-5</v>
      </c>
      <c r="FM198" s="276">
        <f t="shared" si="1199"/>
        <v>9.4027962407148942E-5</v>
      </c>
      <c r="FN198" s="276">
        <f t="shared" si="1200"/>
        <v>1.0154179193633982E-4</v>
      </c>
      <c r="FO198" s="276">
        <f t="shared" si="1201"/>
        <v>2.1598865370588824E-4</v>
      </c>
      <c r="FP198" s="276">
        <f t="shared" si="1202"/>
        <v>2.3130420077137407E-4</v>
      </c>
      <c r="FQ198" s="276">
        <f t="shared" si="1203"/>
        <v>2.465981388546874E-4</v>
      </c>
      <c r="FR198" s="276">
        <f t="shared" si="1204"/>
        <v>2.6187049844433169E-4</v>
      </c>
      <c r="FS198" s="277">
        <f t="shared" si="1205"/>
        <v>2.7712130998579383E-4</v>
      </c>
      <c r="FT198" s="74">
        <f>SUM($EF198:EF198)</f>
        <v>0</v>
      </c>
      <c r="FU198" s="276">
        <f>SUM($EF198:EG198)</f>
        <v>1.9261994374515838E-5</v>
      </c>
      <c r="FV198" s="276">
        <f>SUM($EF198:EH198)</f>
        <v>7.6986266820799705E-5</v>
      </c>
      <c r="FW198" s="276">
        <f>SUM($EF198:EI198)</f>
        <v>1.7304959369010775E-4</v>
      </c>
      <c r="FX198" s="276">
        <f>SUM($EF198:EJ198)</f>
        <v>3.0732914611186248E-4</v>
      </c>
      <c r="FY198" s="276">
        <f>SUM($EF198:EK198)</f>
        <v>4.3467995446016714E-4</v>
      </c>
      <c r="FZ198" s="276">
        <f>SUM($EF198:EL198)</f>
        <v>5.9019870239755028E-4</v>
      </c>
      <c r="GA198" s="276">
        <f>SUM($EF198:EM198)</f>
        <v>7.7382038568877978E-4</v>
      </c>
      <c r="GB198" s="276">
        <f>SUM($EF198:EN198)</f>
        <v>9.8548015011139202E-4</v>
      </c>
      <c r="GC198" s="276">
        <f>SUM($EF198:EO198)</f>
        <v>1.2251132911095012E-3</v>
      </c>
      <c r="GD198" s="276">
        <f>SUM($EF198:EP198)</f>
        <v>1.3737310068717857E-3</v>
      </c>
      <c r="GE198" s="276">
        <f>SUM($EF198:EQ198)</f>
        <v>1.5379684369116633E-3</v>
      </c>
      <c r="GF198" s="276">
        <f>SUM($EF198:ER198)</f>
        <v>1.717805545273426E-3</v>
      </c>
      <c r="GG198" s="276">
        <f>SUM($EF198:ES198)</f>
        <v>1.9132223217021886E-3</v>
      </c>
      <c r="GH198" s="276">
        <f>SUM($EF198:ET198)</f>
        <v>2.1241987816109226E-3</v>
      </c>
      <c r="GI198" s="276">
        <f>SUM($EF198:EU198)</f>
        <v>2.5201335402253696E-3</v>
      </c>
      <c r="GJ198" s="276">
        <f>SUM($EF198:EV198)</f>
        <v>2.9438804719438632E-3</v>
      </c>
      <c r="GK198" s="276">
        <f>SUM($EF198:EW198)</f>
        <v>3.3953730192375002E-3</v>
      </c>
      <c r="GL198" s="276">
        <f>SUM($EF198:EX198)</f>
        <v>3.8745447838567201E-3</v>
      </c>
      <c r="GM198" s="276">
        <f>SUM($EF198:EY198)</f>
        <v>4.3813295264501333E-3</v>
      </c>
      <c r="GN198" s="74">
        <f>SUM($EZ198:EZ198)</f>
        <v>0</v>
      </c>
      <c r="GO198" s="276">
        <f>SUM($EZ198:FA198)</f>
        <v>1.5008034214219095E-5</v>
      </c>
      <c r="GP198" s="276">
        <f>SUM($EZ198:FB198)</f>
        <v>5.9992377988177844E-5</v>
      </c>
      <c r="GQ198" s="276">
        <f>SUM($EZ198:FC198)</f>
        <v>1.348736189125733E-4</v>
      </c>
      <c r="GR198" s="276">
        <f>SUM($EZ198:FD198)</f>
        <v>2.3957255495525847E-4</v>
      </c>
      <c r="GS198" s="276">
        <f>SUM($EZ198:FE198)</f>
        <v>3.1993656441041581E-4</v>
      </c>
      <c r="GT198" s="276">
        <f>SUM($EZ198:FF198)</f>
        <v>4.1811986492291627E-4</v>
      </c>
      <c r="GU198" s="276">
        <f>SUM($EZ198:FG198)</f>
        <v>5.3409503109631666E-4</v>
      </c>
      <c r="GV198" s="276">
        <f>SUM($EZ198:FH198)</f>
        <v>6.6783467974417909E-4</v>
      </c>
      <c r="GW198" s="276">
        <f>SUM($EZ198:FI198)</f>
        <v>8.193114698251062E-4</v>
      </c>
      <c r="GX198" s="276">
        <f>SUM($EZ198:FJ198)</f>
        <v>8.9076705677447292E-4</v>
      </c>
      <c r="GY198" s="276">
        <f>SUM($EZ198:FK198)</f>
        <v>9.6975192021294863E-4</v>
      </c>
      <c r="GZ198" s="276">
        <f>SUM($EZ198:FL198)</f>
        <v>1.0562609076286784E-3</v>
      </c>
      <c r="HA198" s="276">
        <f>SUM($EZ198:FM198)</f>
        <v>1.1502888700358274E-3</v>
      </c>
      <c r="HB198" s="276">
        <f>SUM($EZ198:FN198)</f>
        <v>1.2518306619721672E-3</v>
      </c>
      <c r="HC198" s="276">
        <f>SUM($EZ198:FO198)</f>
        <v>1.4678193156780555E-3</v>
      </c>
      <c r="HD198" s="276">
        <f>SUM($EZ198:FP198)</f>
        <v>1.6991235164494295E-3</v>
      </c>
      <c r="HE198" s="276">
        <f>SUM($EZ198:FQ198)</f>
        <v>1.945721655304117E-3</v>
      </c>
      <c r="HF198" s="276">
        <f>SUM($EZ198:FR198)</f>
        <v>2.2075921537484488E-3</v>
      </c>
      <c r="HG198" s="277">
        <f>SUM($EZ198:FS198)</f>
        <v>2.4847134637342428E-3</v>
      </c>
      <c r="HH198" s="74">
        <f t="shared" si="1451"/>
        <v>0</v>
      </c>
      <c r="HI198" s="276">
        <f t="shared" si="1206"/>
        <v>1.2005380862768341E-2</v>
      </c>
      <c r="HJ198" s="276">
        <f t="shared" si="1207"/>
        <v>2.3972299447464915E-2</v>
      </c>
      <c r="HK198" s="276">
        <f t="shared" si="1208"/>
        <v>3.5900878977738464E-2</v>
      </c>
      <c r="HL198" s="276">
        <f t="shared" si="1209"/>
        <v>4.7791242282459567E-2</v>
      </c>
      <c r="HM198" s="276">
        <f t="shared" si="1210"/>
        <v>6.1223504920241513E-2</v>
      </c>
      <c r="HN198" s="276">
        <f t="shared" si="1211"/>
        <v>7.3401200458018415E-2</v>
      </c>
      <c r="HO198" s="276">
        <f t="shared" si="1212"/>
        <v>8.5550793060441471E-2</v>
      </c>
      <c r="HP198" s="276">
        <f t="shared" si="1213"/>
        <v>9.767234758173314E-2</v>
      </c>
      <c r="HQ198" s="276">
        <f t="shared" si="1214"/>
        <v>0.10976592872644932</v>
      </c>
      <c r="HR198" s="276">
        <f t="shared" si="1215"/>
        <v>0.121874153666683</v>
      </c>
      <c r="HS198" s="276">
        <f t="shared" si="1216"/>
        <v>0.13403541623664311</v>
      </c>
      <c r="HT198" s="276">
        <f t="shared" si="1217"/>
        <v>0.14618107912828135</v>
      </c>
      <c r="HU198" s="276">
        <f t="shared" si="1218"/>
        <v>0.15831116235185258</v>
      </c>
      <c r="HV198" s="276">
        <f t="shared" si="1219"/>
        <v>0.17042568589194385</v>
      </c>
      <c r="HW198" s="276">
        <f t="shared" si="1220"/>
        <v>0.1710608626696444</v>
      </c>
      <c r="HX198" s="276">
        <f t="shared" si="1221"/>
        <v>0.18265483071462285</v>
      </c>
      <c r="HY198" s="276">
        <f t="shared" si="1222"/>
        <v>0.19422105314402616</v>
      </c>
      <c r="HZ198" s="276">
        <f t="shared" si="1223"/>
        <v>0.20575959635610386</v>
      </c>
      <c r="IA198" s="277">
        <f t="shared" si="1224"/>
        <v>0.21727052659020737</v>
      </c>
      <c r="IB198" s="276">
        <f t="shared" si="1225"/>
        <v>0</v>
      </c>
      <c r="IC198" s="276">
        <f t="shared" si="1226"/>
        <v>1.1315349108642923E-2</v>
      </c>
      <c r="ID198" s="276">
        <f t="shared" si="1227"/>
        <v>2.2600721907726107E-2</v>
      </c>
      <c r="IE198" s="276">
        <f t="shared" si="1228"/>
        <v>3.3856197809658851E-2</v>
      </c>
      <c r="IF198" s="276">
        <f t="shared" si="1229"/>
        <v>4.5081856016473305E-2</v>
      </c>
      <c r="IG198" s="276">
        <f t="shared" si="1230"/>
        <v>5.7964202551932513E-2</v>
      </c>
      <c r="IH198" s="276">
        <f t="shared" si="1231"/>
        <v>6.95242335371343E-2</v>
      </c>
      <c r="II198" s="276">
        <f t="shared" si="1232"/>
        <v>8.1066472656675187E-2</v>
      </c>
      <c r="IJ198" s="276">
        <f t="shared" si="1233"/>
        <v>9.2590947293741607E-2</v>
      </c>
      <c r="IK198" s="276">
        <f t="shared" si="1234"/>
        <v>0.10409768478937496</v>
      </c>
      <c r="IL198" s="276">
        <f t="shared" si="1235"/>
        <v>0.10988228676030665</v>
      </c>
      <c r="IM198" s="276">
        <f t="shared" si="1236"/>
        <v>0.12087715903972532</v>
      </c>
      <c r="IN198" s="276">
        <f t="shared" si="1237"/>
        <v>0.13186450719516674</v>
      </c>
      <c r="IO198" s="276">
        <f t="shared" si="1238"/>
        <v>0.14284433637561672</v>
      </c>
      <c r="IP198" s="276">
        <f t="shared" si="1239"/>
        <v>0.15381665172653752</v>
      </c>
      <c r="IQ198" s="276">
        <f t="shared" si="1240"/>
        <v>0.15840328376379059</v>
      </c>
      <c r="IR198" s="276">
        <f t="shared" si="1241"/>
        <v>0.16924299044973048</v>
      </c>
      <c r="IS198" s="276">
        <f t="shared" si="1242"/>
        <v>0.18006740319758707</v>
      </c>
      <c r="IT198" s="276">
        <f t="shared" si="1243"/>
        <v>0.19087654358585401</v>
      </c>
      <c r="IU198" s="277">
        <f t="shared" si="1244"/>
        <v>0.20167043316257949</v>
      </c>
      <c r="IV198" s="74">
        <f t="shared" si="1463"/>
        <v>1.5360734631788533</v>
      </c>
      <c r="IW198" s="275">
        <f t="shared" si="1464"/>
        <v>6.2117221439420947</v>
      </c>
      <c r="IX198" s="275">
        <f t="shared" si="1465"/>
        <v>10.960151619788054</v>
      </c>
      <c r="IY198" s="275">
        <f t="shared" si="1466"/>
        <v>15.755998451334369</v>
      </c>
      <c r="IZ198" s="275">
        <f t="shared" si="1467"/>
        <v>6.2359824089696678</v>
      </c>
      <c r="JA198" s="275">
        <f t="shared" si="1468"/>
        <v>8.6159864195608424</v>
      </c>
      <c r="JB198" s="74">
        <f t="shared" si="1469"/>
        <v>1.5372459035619495</v>
      </c>
      <c r="JC198" s="275">
        <f t="shared" si="1470"/>
        <v>6.2264329954012876</v>
      </c>
      <c r="JD198" s="275">
        <f t="shared" si="1471"/>
        <v>11.003423159809884</v>
      </c>
      <c r="JE198" s="275">
        <f t="shared" si="1472"/>
        <v>15.853296447778586</v>
      </c>
      <c r="JF198" s="275">
        <f t="shared" si="1473"/>
        <v>6.2557006862577067</v>
      </c>
      <c r="JG198" s="275">
        <f t="shared" si="1474"/>
        <v>8.6550996266379272</v>
      </c>
      <c r="JH198" s="524">
        <f t="shared" si="1443"/>
        <v>1.193477101554953</v>
      </c>
      <c r="JI198" s="525">
        <f t="shared" si="1444"/>
        <v>2.1355282489602354</v>
      </c>
      <c r="JJ198" s="524">
        <f t="shared" si="1445"/>
        <v>1.098517629242556</v>
      </c>
      <c r="JK198" s="525">
        <f t="shared" si="1446"/>
        <v>1.9717171975862002</v>
      </c>
      <c r="JL198" s="524">
        <f t="shared" si="1447"/>
        <v>2.291994730797509</v>
      </c>
      <c r="JM198" s="525">
        <f t="shared" si="1448"/>
        <v>4.1072454465464361</v>
      </c>
      <c r="JN198" s="7">
        <f t="shared" si="1245"/>
        <v>3.3760294435830895E-3</v>
      </c>
      <c r="JO198" s="7">
        <f t="shared" si="1246"/>
        <v>6.8660429901843765E-3</v>
      </c>
    </row>
    <row r="199" spans="1:275" s="3" customFormat="1" ht="13.5" customHeight="1" x14ac:dyDescent="0.2">
      <c r="A199" s="3" t="str">
        <f>'2021 estimates'!B199</f>
        <v>Trinidad and Tobago</v>
      </c>
      <c r="B199" s="3" t="str">
        <f>VLOOKUP(A199,'2021 estimates'!$B$4:$C$218,2)</f>
        <v>NAC</v>
      </c>
      <c r="C199" s="371" t="str">
        <f>VLOOKUP(A199,'2021 estimates'!$B$4:$F$218,4,FALSE)</f>
        <v>Latin America &amp; Caribbean</v>
      </c>
      <c r="D199" s="695">
        <f>'2021 estimates'!Q199</f>
        <v>15.655800040869901</v>
      </c>
      <c r="E199" s="4">
        <f>'2021 estimates'!R199</f>
        <v>4.6851377410072566</v>
      </c>
      <c r="F199" s="47">
        <f>1000*'2021 estimates'!G199/5</f>
        <v>8754</v>
      </c>
      <c r="G199" s="47">
        <f t="shared" si="1086"/>
        <v>8754</v>
      </c>
      <c r="H199" s="47">
        <f>1000*'2021 estimates'!H199/5</f>
        <v>9663.2000000000007</v>
      </c>
      <c r="I199" s="47">
        <f>1000*'2021 estimates'!I199/5</f>
        <v>9828.6</v>
      </c>
      <c r="J199" s="47">
        <f>1000*'2021 estimates'!J199/5</f>
        <v>9193.6</v>
      </c>
      <c r="K199" s="47">
        <f>1000*'2021 estimates'!K199/5</f>
        <v>8474.2000000000007</v>
      </c>
      <c r="L199" s="73">
        <f t="shared" si="1087"/>
        <v>8474.2000000000007</v>
      </c>
      <c r="M199" s="47">
        <f>1000*'2021 estimates'!L199/5</f>
        <v>9361.6</v>
      </c>
      <c r="N199" s="47">
        <f>1000*'2021 estimates'!M199/5</f>
        <v>9552.7999999999993</v>
      </c>
      <c r="O199" s="47">
        <f>1000*'2021 estimates'!N199/5</f>
        <v>8965.7999999999993</v>
      </c>
      <c r="P199" s="22">
        <v>0</v>
      </c>
      <c r="Q199" s="124">
        <f>IF('2021 estimates'!AD199&lt;&gt;"",'2021 estimates'!AD199*5/4,IF('2021 estimates'!AL199&lt;&gt;"",'2021 estimates'!AL199*15/14,'2021 estimates'!AN199*15/14))/100000</f>
        <v>5.325E-5</v>
      </c>
      <c r="R199" s="124">
        <f>IF('2021 estimates'!AE199&lt;&gt;"",'2021 estimates'!AE199,IF('2021 estimates'!AL199&lt;&gt;"",'2021 estimates'!AL199*15/14,'2021 estimates'!AN199*15/14))/100000</f>
        <v>5.325E-5</v>
      </c>
      <c r="S199" s="124">
        <f>IF('2021 estimates'!AF199&lt;&gt;"",'2021 estimates'!AF199,IF('2021 estimates'!AL199&lt;&gt;"",'2021 estimates'!AL199*15/14,'2021 estimates'!AN199*15/14))/100000</f>
        <v>5.325E-5</v>
      </c>
      <c r="T199" s="124">
        <f>IF('2021 estimates'!AG199&lt;&gt;"",'2021 estimates'!AG199,'2021 estimates'!$AP199)/100000</f>
        <v>2.7904512660345791E-5</v>
      </c>
      <c r="U199" s="22">
        <v>0</v>
      </c>
      <c r="V199" s="124">
        <f>IF('2021 estimates'!AH199&lt;&gt;"",'2021 estimates'!AH199*5/4,IF('2021 estimates'!AM199&lt;&gt;"",'2021 estimates'!AM199*15/14,'2021 estimates'!AN199*15/14))/100000</f>
        <v>5.325E-5</v>
      </c>
      <c r="W199" s="124">
        <f>IF('2021 estimates'!AI199&lt;&gt;"",'2021 estimates'!AI199,IF('2021 estimates'!AM199&lt;&gt;"",'2021 estimates'!AM199*15/14,'2021 estimates'!AN199*15/14))/100000</f>
        <v>5.325E-5</v>
      </c>
      <c r="X199" s="124">
        <f>IF('2021 estimates'!AJ199&lt;&gt;"",'2021 estimates'!AJ199,IF('2021 estimates'!AM199&lt;&gt;"",'2021 estimates'!AM199*15/14,'2021 estimates'!AN199*15/14))/100000</f>
        <v>5.325E-5</v>
      </c>
      <c r="Y199" s="124">
        <f>IF('2021 estimates'!AK199&lt;&gt;"",'2021 estimates'!AK199,'2021 estimates'!$AQ199)/100000</f>
        <v>2.7904512660345791E-5</v>
      </c>
      <c r="Z199" s="81">
        <f>VLOOKUP($A199,'Mortality-WHO Global Health Obs'!$B$3:$Q$218,7,FALSE)</f>
        <v>1.848E-2</v>
      </c>
      <c r="AA199" s="82">
        <f>VLOOKUP($A199,'Mortality-WHO Global Health Obs'!$B$3:$Q$218,9,FALSE)</f>
        <v>5.2999999999999998E-4</v>
      </c>
      <c r="AB199" s="82">
        <f>VLOOKUP($A199,'Mortality-WHO Global Health Obs'!$B$3:$Q$218,11,FALSE)</f>
        <v>2.2000000000000001E-4</v>
      </c>
      <c r="AC199" s="82">
        <f>VLOOKUP($A199,'Mortality-WHO Global Health Obs'!$B$3:$Q$218,13,FALSE)</f>
        <v>4.2000000000000002E-4</v>
      </c>
      <c r="AD199" s="82">
        <f>VLOOKUP($A199,'Mortality-WHO Global Health Obs'!$B$3:$Q$218,15,FALSE)</f>
        <v>2.5300000000000001E-3</v>
      </c>
      <c r="AE199" s="81">
        <f>VLOOKUP($A199,'Mortality-WHO Global Health Obs'!$B$3:$Q$218,8,FALSE)</f>
        <v>1.5429999999999999E-2</v>
      </c>
      <c r="AF199" s="82">
        <f>VLOOKUP($A199,'Mortality-WHO Global Health Obs'!$B$3:$Q$218,10,FALSE)</f>
        <v>5.1000000000000004E-4</v>
      </c>
      <c r="AG199" s="82">
        <f>VLOOKUP($A199,'Mortality-WHO Global Health Obs'!$B$3:$Q$218,12,FALSE)</f>
        <v>2.5000000000000001E-4</v>
      </c>
      <c r="AH199" s="82">
        <f>VLOOKUP($A199,'Mortality-WHO Global Health Obs'!$B$3:$Q$218,14,FALSE)</f>
        <v>2.4000000000000001E-4</v>
      </c>
      <c r="AI199" s="82">
        <f>VLOOKUP($A199,'Mortality-WHO Global Health Obs'!$B$3:$Q$218,16,FALSE)</f>
        <v>5.9999999999999995E-4</v>
      </c>
      <c r="AJ199" s="81">
        <f t="shared" si="1450"/>
        <v>8.6581345453814101E-2</v>
      </c>
      <c r="AK199" s="82">
        <f t="shared" si="1450"/>
        <v>2.483123002733846E-3</v>
      </c>
      <c r="AL199" s="82">
        <f t="shared" si="1450"/>
        <v>1.0307303030215964E-3</v>
      </c>
      <c r="AM199" s="82">
        <f t="shared" si="1450"/>
        <v>1.9677578512230479E-3</v>
      </c>
      <c r="AN199" s="82">
        <f t="shared" si="1450"/>
        <v>1.1853398484748359E-2</v>
      </c>
      <c r="AO199" s="81">
        <f t="shared" si="1449"/>
        <v>7.2291675343741965E-2</v>
      </c>
      <c r="AP199" s="82">
        <f t="shared" si="1449"/>
        <v>2.389420247913701E-3</v>
      </c>
      <c r="AQ199" s="82">
        <f t="shared" si="1449"/>
        <v>1.1712844352518141E-3</v>
      </c>
      <c r="AR199" s="82">
        <f t="shared" si="1449"/>
        <v>1.1244330578417416E-3</v>
      </c>
      <c r="AS199" s="82">
        <f t="shared" si="1449"/>
        <v>2.8110826446043537E-3</v>
      </c>
      <c r="AT199" s="272">
        <f t="shared" si="1460"/>
        <v>0</v>
      </c>
      <c r="AU199" s="266">
        <f t="shared" si="1452"/>
        <v>0.46615050000000002</v>
      </c>
      <c r="AV199" s="266">
        <f t="shared" si="1453"/>
        <v>0.51456540000000006</v>
      </c>
      <c r="AW199" s="266">
        <f t="shared" si="1454"/>
        <v>0.52337295000000006</v>
      </c>
      <c r="AX199" s="266">
        <f t="shared" si="1455"/>
        <v>0.25654292759415509</v>
      </c>
      <c r="AY199" s="272">
        <f t="shared" si="1461"/>
        <v>0</v>
      </c>
      <c r="AZ199" s="266">
        <f t="shared" si="1456"/>
        <v>0.45125115000000005</v>
      </c>
      <c r="BA199" s="266">
        <f t="shared" si="1457"/>
        <v>0.49850520000000004</v>
      </c>
      <c r="BB199" s="266">
        <f t="shared" si="1458"/>
        <v>0.50868659999999999</v>
      </c>
      <c r="BC199" s="266">
        <f t="shared" si="1459"/>
        <v>0.25018627961012829</v>
      </c>
      <c r="BD199" s="74">
        <f t="shared" si="1462"/>
        <v>0</v>
      </c>
      <c r="BE199" s="515">
        <f t="shared" si="1088"/>
        <v>0</v>
      </c>
      <c r="BF199" s="515">
        <f t="shared" si="1089"/>
        <v>0.46557246345029318</v>
      </c>
      <c r="BG199" s="515">
        <f t="shared" si="1090"/>
        <v>0.92999028735644207</v>
      </c>
      <c r="BH199" s="515">
        <f t="shared" si="1091"/>
        <v>1.3932563352737073</v>
      </c>
      <c r="BI199" s="515">
        <f t="shared" si="1092"/>
        <v>2.0480745777926543</v>
      </c>
      <c r="BJ199" s="515">
        <f t="shared" si="1093"/>
        <v>2.5602650003780028</v>
      </c>
      <c r="BK199" s="515">
        <f t="shared" si="1094"/>
        <v>3.0719277647572421</v>
      </c>
      <c r="BL199" s="515">
        <f t="shared" si="1095"/>
        <v>3.5830634145234774</v>
      </c>
      <c r="BM199" s="515">
        <f t="shared" si="1096"/>
        <v>4.093672492709806</v>
      </c>
      <c r="BN199" s="515">
        <f t="shared" si="1097"/>
        <v>4.6825556459595292</v>
      </c>
      <c r="BO199" s="515">
        <f t="shared" si="1098"/>
        <v>5.1962090906603118</v>
      </c>
      <c r="BP199" s="515">
        <f t="shared" si="1099"/>
        <v>5.7088527835618113</v>
      </c>
      <c r="BQ199" s="515">
        <f t="shared" si="1100"/>
        <v>6.2204887096574248</v>
      </c>
      <c r="BR199" s="515">
        <f t="shared" si="1101"/>
        <v>6.7311188500384045</v>
      </c>
      <c r="BS199" s="515">
        <f t="shared" si="1102"/>
        <v>6.772939676487991</v>
      </c>
      <c r="BT199" s="515">
        <f t="shared" si="1103"/>
        <v>6.9481627091078115</v>
      </c>
      <c r="BU199" s="515">
        <f t="shared" si="1104"/>
        <v>7.1213210144906185</v>
      </c>
      <c r="BV199" s="515">
        <f t="shared" si="1105"/>
        <v>7.2924389221922894</v>
      </c>
      <c r="BW199" s="516">
        <f t="shared" si="1106"/>
        <v>7.4615404750832379</v>
      </c>
      <c r="BX199" s="515">
        <v>0</v>
      </c>
      <c r="BY199" s="515">
        <f t="shared" si="1107"/>
        <v>0</v>
      </c>
      <c r="BZ199" s="515">
        <f t="shared" si="1108"/>
        <v>0.45071267925529024</v>
      </c>
      <c r="CA199" s="515">
        <f t="shared" si="1109"/>
        <v>0.90034970211813137</v>
      </c>
      <c r="CB199" s="515">
        <f t="shared" si="1110"/>
        <v>1.3489136357154934</v>
      </c>
      <c r="CC199" s="515">
        <f t="shared" si="1111"/>
        <v>1.9845229231635277</v>
      </c>
      <c r="CD199" s="515">
        <f t="shared" si="1112"/>
        <v>2.4804132683297286</v>
      </c>
      <c r="CE199" s="515">
        <f t="shared" si="1113"/>
        <v>2.9757231248780505</v>
      </c>
      <c r="CF199" s="515">
        <f t="shared" si="1114"/>
        <v>3.4704531723277436</v>
      </c>
      <c r="CG199" s="515">
        <f t="shared" si="1115"/>
        <v>3.9646040894026142</v>
      </c>
      <c r="CH199" s="515">
        <f t="shared" si="1116"/>
        <v>4.5492297241237019</v>
      </c>
      <c r="CI199" s="515">
        <f t="shared" si="1117"/>
        <v>5.0525180633798126</v>
      </c>
      <c r="CJ199" s="515">
        <f t="shared" si="1118"/>
        <v>5.5552408066366494</v>
      </c>
      <c r="CK199" s="515">
        <f t="shared" si="1119"/>
        <v>6.0573985895116298</v>
      </c>
      <c r="CL199" s="515">
        <f t="shared" si="1120"/>
        <v>6.5589920469078633</v>
      </c>
      <c r="CM199" s="515">
        <f t="shared" si="1121"/>
        <v>6.6261979284743209</v>
      </c>
      <c r="CN199" s="515">
        <f t="shared" si="1122"/>
        <v>6.857432420933752</v>
      </c>
      <c r="CO199" s="515">
        <f t="shared" si="1123"/>
        <v>7.0880178068980442</v>
      </c>
      <c r="CP199" s="515">
        <f t="shared" si="1124"/>
        <v>7.3179559084969226</v>
      </c>
      <c r="CQ199" s="516">
        <f t="shared" si="1125"/>
        <v>7.5472485427451463</v>
      </c>
      <c r="CR199" s="515">
        <f t="shared" si="1126"/>
        <v>0</v>
      </c>
      <c r="CS199" s="515">
        <f t="shared" si="1127"/>
        <v>0.23307525000000001</v>
      </c>
      <c r="CT199" s="515">
        <f t="shared" si="1128"/>
        <v>0.6986477134502932</v>
      </c>
      <c r="CU199" s="515">
        <f t="shared" si="1129"/>
        <v>1.163065537356442</v>
      </c>
      <c r="CV199" s="515">
        <f t="shared" si="1130"/>
        <v>1.6263315852737072</v>
      </c>
      <c r="CW199" s="515">
        <f t="shared" si="1131"/>
        <v>2.3053572777926545</v>
      </c>
      <c r="CX199" s="515">
        <f t="shared" si="1132"/>
        <v>2.817547700378003</v>
      </c>
      <c r="CY199" s="515">
        <f t="shared" si="1133"/>
        <v>3.3292104647572422</v>
      </c>
      <c r="CZ199" s="515">
        <f t="shared" si="1134"/>
        <v>3.8403461145234776</v>
      </c>
      <c r="DA199" s="515">
        <f t="shared" si="1135"/>
        <v>4.3509551927098062</v>
      </c>
      <c r="DB199" s="515">
        <f t="shared" si="1136"/>
        <v>4.9442421209595295</v>
      </c>
      <c r="DC199" s="515">
        <f t="shared" si="1137"/>
        <v>5.4578955656603121</v>
      </c>
      <c r="DD199" s="515">
        <f t="shared" si="1138"/>
        <v>5.9705392585618116</v>
      </c>
      <c r="DE199" s="515">
        <f t="shared" si="1139"/>
        <v>6.4821751846574251</v>
      </c>
      <c r="DF199" s="515">
        <f t="shared" si="1140"/>
        <v>6.9928053250384048</v>
      </c>
      <c r="DG199" s="515">
        <f t="shared" si="1141"/>
        <v>6.9012111402850689</v>
      </c>
      <c r="DH199" s="515">
        <f t="shared" si="1142"/>
        <v>7.0764341729048894</v>
      </c>
      <c r="DI199" s="515">
        <f t="shared" si="1143"/>
        <v>7.2495924782876964</v>
      </c>
      <c r="DJ199" s="515">
        <f t="shared" si="1144"/>
        <v>7.4207103859893673</v>
      </c>
      <c r="DK199" s="516">
        <f t="shared" si="1145"/>
        <v>7.5898119388803158</v>
      </c>
      <c r="DL199" s="515">
        <f t="shared" si="1146"/>
        <v>0</v>
      </c>
      <c r="DM199" s="515">
        <f t="shared" si="1147"/>
        <v>0.22562557500000002</v>
      </c>
      <c r="DN199" s="515">
        <f t="shared" si="1148"/>
        <v>0.67633825425529026</v>
      </c>
      <c r="DO199" s="515">
        <f t="shared" si="1149"/>
        <v>1.1259752771181315</v>
      </c>
      <c r="DP199" s="515">
        <f t="shared" si="1150"/>
        <v>1.5745392107154934</v>
      </c>
      <c r="DQ199" s="515">
        <f t="shared" si="1151"/>
        <v>2.2337755231635277</v>
      </c>
      <c r="DR199" s="515">
        <f t="shared" si="1152"/>
        <v>2.7296658683297288</v>
      </c>
      <c r="DS199" s="515">
        <f t="shared" si="1153"/>
        <v>3.2249757248780506</v>
      </c>
      <c r="DT199" s="515">
        <f t="shared" si="1154"/>
        <v>3.7197057723277438</v>
      </c>
      <c r="DU199" s="515">
        <f t="shared" si="1155"/>
        <v>4.2138566894026139</v>
      </c>
      <c r="DV199" s="515">
        <f t="shared" si="1156"/>
        <v>4.8035730241237022</v>
      </c>
      <c r="DW199" s="515">
        <f t="shared" si="1157"/>
        <v>5.306861363379813</v>
      </c>
      <c r="DX199" s="515">
        <f t="shared" si="1158"/>
        <v>5.8095841066366498</v>
      </c>
      <c r="DY199" s="515">
        <f t="shared" si="1159"/>
        <v>6.3117418895116302</v>
      </c>
      <c r="DZ199" s="515">
        <f t="shared" si="1160"/>
        <v>6.8133353469078637</v>
      </c>
      <c r="EA199" s="515">
        <f t="shared" si="1161"/>
        <v>6.751291068279385</v>
      </c>
      <c r="EB199" s="515">
        <f t="shared" si="1162"/>
        <v>6.9825255607388161</v>
      </c>
      <c r="EC199" s="515">
        <f t="shared" si="1163"/>
        <v>7.2131109467031083</v>
      </c>
      <c r="ED199" s="515">
        <f t="shared" si="1164"/>
        <v>7.4430490483019867</v>
      </c>
      <c r="EE199" s="516">
        <f t="shared" si="1165"/>
        <v>7.6723416825502104</v>
      </c>
      <c r="EF199" s="276">
        <f t="shared" si="1166"/>
        <v>0</v>
      </c>
      <c r="EG199" s="276">
        <f t="shared" si="1167"/>
        <v>5.780365497068551E-4</v>
      </c>
      <c r="EH199" s="276">
        <f t="shared" si="1168"/>
        <v>1.7326760938511962E-3</v>
      </c>
      <c r="EI199" s="276">
        <f t="shared" si="1169"/>
        <v>2.8844520827349409E-3</v>
      </c>
      <c r="EJ199" s="276">
        <f t="shared" si="1170"/>
        <v>4.0333716180971325E-3</v>
      </c>
      <c r="EK199" s="276">
        <f t="shared" si="1171"/>
        <v>2.3749774146514962E-3</v>
      </c>
      <c r="EL199" s="276">
        <f t="shared" si="1172"/>
        <v>2.9026356207607603E-3</v>
      </c>
      <c r="EM199" s="276">
        <f t="shared" si="1173"/>
        <v>3.4297502337644194E-3</v>
      </c>
      <c r="EN199" s="276">
        <f t="shared" si="1174"/>
        <v>3.9563218136717E-3</v>
      </c>
      <c r="EO199" s="276">
        <f t="shared" si="1175"/>
        <v>4.4823509199149103E-3</v>
      </c>
      <c r="EP199" s="276">
        <f t="shared" si="1176"/>
        <v>9.7195052992167449E-3</v>
      </c>
      <c r="EQ199" s="276">
        <f t="shared" si="1177"/>
        <v>1.0729257098499848E-2</v>
      </c>
      <c r="ER199" s="276">
        <f t="shared" si="1178"/>
        <v>1.1737023904385798E-2</v>
      </c>
      <c r="ES199" s="276">
        <f t="shared" si="1179"/>
        <v>1.2742809619020442E-2</v>
      </c>
      <c r="ET199" s="276">
        <f t="shared" si="1180"/>
        <v>1.3746618136878693E-2</v>
      </c>
      <c r="EU199" s="276">
        <f t="shared" si="1181"/>
        <v>8.1319894974334575E-2</v>
      </c>
      <c r="EV199" s="276">
        <f t="shared" si="1182"/>
        <v>8.3384622211348167E-2</v>
      </c>
      <c r="EW199" s="276">
        <f t="shared" si="1183"/>
        <v>8.5425019892483592E-2</v>
      </c>
      <c r="EX199" s="276">
        <f t="shared" si="1184"/>
        <v>8.7441374703206412E-2</v>
      </c>
      <c r="EY199" s="277">
        <f t="shared" si="1185"/>
        <v>8.9433969950845918E-2</v>
      </c>
      <c r="EZ199" s="276">
        <f t="shared" si="1186"/>
        <v>0</v>
      </c>
      <c r="FA199" s="276">
        <f t="shared" si="1187"/>
        <v>5.3847074470981561E-4</v>
      </c>
      <c r="FB199" s="276">
        <f t="shared" si="1188"/>
        <v>1.6141271371589089E-3</v>
      </c>
      <c r="FC199" s="276">
        <f t="shared" si="1189"/>
        <v>2.6872164026380484E-3</v>
      </c>
      <c r="FD199" s="276">
        <f t="shared" si="1190"/>
        <v>3.7577446677699408E-3</v>
      </c>
      <c r="FE199" s="276">
        <f t="shared" si="1191"/>
        <v>2.6148548337994052E-3</v>
      </c>
      <c r="FF199" s="276">
        <f t="shared" si="1192"/>
        <v>3.195343451678029E-3</v>
      </c>
      <c r="FG199" s="276">
        <f t="shared" si="1193"/>
        <v>3.7751525503065373E-3</v>
      </c>
      <c r="FH199" s="276">
        <f t="shared" si="1194"/>
        <v>4.3542829251293144E-3</v>
      </c>
      <c r="FI199" s="276">
        <f t="shared" si="1195"/>
        <v>4.9327353706595991E-3</v>
      </c>
      <c r="FJ199" s="276">
        <f t="shared" si="1196"/>
        <v>5.398260743889589E-3</v>
      </c>
      <c r="FK199" s="276">
        <f t="shared" si="1197"/>
        <v>5.9638567431633338E-3</v>
      </c>
      <c r="FL199" s="276">
        <f t="shared" si="1198"/>
        <v>6.5288171250196996E-3</v>
      </c>
      <c r="FM199" s="276">
        <f t="shared" si="1199"/>
        <v>7.0931426037662533E-3</v>
      </c>
      <c r="FN199" s="276">
        <f t="shared" si="1200"/>
        <v>7.6568338929078198E-3</v>
      </c>
      <c r="FO199" s="276">
        <f t="shared" si="1201"/>
        <v>1.8951787150697307E-2</v>
      </c>
      <c r="FP199" s="276">
        <f t="shared" si="1202"/>
        <v>1.9600893645835803E-2</v>
      </c>
      <c r="FQ199" s="276">
        <f t="shared" si="1203"/>
        <v>2.0248178011249833E-2</v>
      </c>
      <c r="FR199" s="276">
        <f t="shared" si="1204"/>
        <v>2.0893645361903988E-2</v>
      </c>
      <c r="FS199" s="277">
        <f t="shared" si="1205"/>
        <v>2.1537300798404449E-2</v>
      </c>
      <c r="FT199" s="74">
        <f>SUM($EF199:EF199)</f>
        <v>0</v>
      </c>
      <c r="FU199" s="276">
        <f>SUM($EF199:EG199)</f>
        <v>5.780365497068551E-4</v>
      </c>
      <c r="FV199" s="276">
        <f>SUM($EF199:EH199)</f>
        <v>2.3107126435580514E-3</v>
      </c>
      <c r="FW199" s="276">
        <f>SUM($EF199:EI199)</f>
        <v>5.1951647262929923E-3</v>
      </c>
      <c r="FX199" s="276">
        <f>SUM($EF199:EJ199)</f>
        <v>9.2285363443901248E-3</v>
      </c>
      <c r="FY199" s="276">
        <f>SUM($EF199:EK199)</f>
        <v>1.1603513759041621E-2</v>
      </c>
      <c r="FZ199" s="276">
        <f>SUM($EF199:EL199)</f>
        <v>1.450614937980238E-2</v>
      </c>
      <c r="GA199" s="276">
        <f>SUM($EF199:EM199)</f>
        <v>1.79358996135668E-2</v>
      </c>
      <c r="GB199" s="276">
        <f>SUM($EF199:EN199)</f>
        <v>2.1892221427238498E-2</v>
      </c>
      <c r="GC199" s="276">
        <f>SUM($EF199:EO199)</f>
        <v>2.6374572347153409E-2</v>
      </c>
      <c r="GD199" s="276">
        <f>SUM($EF199:EP199)</f>
        <v>3.6094077646370154E-2</v>
      </c>
      <c r="GE199" s="276">
        <f>SUM($EF199:EQ199)</f>
        <v>4.682333474487E-2</v>
      </c>
      <c r="GF199" s="276">
        <f>SUM($EF199:ER199)</f>
        <v>5.8560358649255795E-2</v>
      </c>
      <c r="GG199" s="276">
        <f>SUM($EF199:ES199)</f>
        <v>7.1303168268276235E-2</v>
      </c>
      <c r="GH199" s="276">
        <f>SUM($EF199:ET199)</f>
        <v>8.5049786405154926E-2</v>
      </c>
      <c r="GI199" s="276">
        <f>SUM($EF199:EU199)</f>
        <v>0.16636968137948949</v>
      </c>
      <c r="GJ199" s="276">
        <f>SUM($EF199:EV199)</f>
        <v>0.24975430359083767</v>
      </c>
      <c r="GK199" s="276">
        <f>SUM($EF199:EW199)</f>
        <v>0.33517932348332125</v>
      </c>
      <c r="GL199" s="276">
        <f>SUM($EF199:EX199)</f>
        <v>0.42262069818652764</v>
      </c>
      <c r="GM199" s="276">
        <f>SUM($EF199:EY199)</f>
        <v>0.51205466813737355</v>
      </c>
      <c r="GN199" s="74">
        <f>SUM($EZ199:EZ199)</f>
        <v>0</v>
      </c>
      <c r="GO199" s="276">
        <f>SUM($EZ199:FA199)</f>
        <v>5.3847074470981561E-4</v>
      </c>
      <c r="GP199" s="276">
        <f>SUM($EZ199:FB199)</f>
        <v>2.1525978818687248E-3</v>
      </c>
      <c r="GQ199" s="276">
        <f>SUM($EZ199:FC199)</f>
        <v>4.8398142845067736E-3</v>
      </c>
      <c r="GR199" s="276">
        <f>SUM($EZ199:FD199)</f>
        <v>8.597558952276714E-3</v>
      </c>
      <c r="GS199" s="276">
        <f>SUM($EZ199:FE199)</f>
        <v>1.1212413786076118E-2</v>
      </c>
      <c r="GT199" s="276">
        <f>SUM($EZ199:FF199)</f>
        <v>1.4407757237754146E-2</v>
      </c>
      <c r="GU199" s="276">
        <f>SUM($EZ199:FG199)</f>
        <v>1.8182909788060683E-2</v>
      </c>
      <c r="GV199" s="276">
        <f>SUM($EZ199:FH199)</f>
        <v>2.2537192713189998E-2</v>
      </c>
      <c r="GW199" s="276">
        <f>SUM($EZ199:FI199)</f>
        <v>2.7469928083849598E-2</v>
      </c>
      <c r="GX199" s="276">
        <f>SUM($EZ199:FJ199)</f>
        <v>3.2868188827739189E-2</v>
      </c>
      <c r="GY199" s="276">
        <f>SUM($EZ199:FK199)</f>
        <v>3.8832045570902522E-2</v>
      </c>
      <c r="GZ199" s="276">
        <f>SUM($EZ199:FL199)</f>
        <v>4.5360862695922224E-2</v>
      </c>
      <c r="HA199" s="276">
        <f>SUM($EZ199:FM199)</f>
        <v>5.245400529968848E-2</v>
      </c>
      <c r="HB199" s="276">
        <f>SUM($EZ199:FN199)</f>
        <v>6.0110839192596299E-2</v>
      </c>
      <c r="HC199" s="276">
        <f>SUM($EZ199:FO199)</f>
        <v>7.9062626343293613E-2</v>
      </c>
      <c r="HD199" s="276">
        <f>SUM($EZ199:FP199)</f>
        <v>9.8663519989129422E-2</v>
      </c>
      <c r="HE199" s="276">
        <f>SUM($EZ199:FQ199)</f>
        <v>0.11891169800037926</v>
      </c>
      <c r="HF199" s="276">
        <f>SUM($EZ199:FR199)</f>
        <v>0.13980534336228326</v>
      </c>
      <c r="HG199" s="277">
        <f>SUM($EZ199:FS199)</f>
        <v>0.16134264416068772</v>
      </c>
      <c r="HH199" s="74">
        <f t="shared" si="1451"/>
        <v>0</v>
      </c>
      <c r="HI199" s="276">
        <f t="shared" si="1206"/>
        <v>0.46557246345029318</v>
      </c>
      <c r="HJ199" s="276">
        <f t="shared" si="1207"/>
        <v>0.92999028735644207</v>
      </c>
      <c r="HK199" s="276">
        <f t="shared" si="1208"/>
        <v>1.3932563352737073</v>
      </c>
      <c r="HL199" s="276">
        <f t="shared" si="1209"/>
        <v>1.8553734636556103</v>
      </c>
      <c r="HM199" s="276">
        <f t="shared" si="1210"/>
        <v>2.5602650003780028</v>
      </c>
      <c r="HN199" s="276">
        <f t="shared" si="1211"/>
        <v>3.0719277647572421</v>
      </c>
      <c r="HO199" s="276">
        <f t="shared" si="1212"/>
        <v>3.5830634145234774</v>
      </c>
      <c r="HP199" s="276">
        <f t="shared" si="1213"/>
        <v>4.093672492709806</v>
      </c>
      <c r="HQ199" s="276">
        <f t="shared" si="1214"/>
        <v>4.6037555417898917</v>
      </c>
      <c r="HR199" s="276">
        <f t="shared" si="1215"/>
        <v>5.1962090906603118</v>
      </c>
      <c r="HS199" s="276">
        <f t="shared" si="1216"/>
        <v>5.7088527835618113</v>
      </c>
      <c r="HT199" s="276">
        <f t="shared" si="1217"/>
        <v>6.2204887096574248</v>
      </c>
      <c r="HU199" s="276">
        <f t="shared" si="1218"/>
        <v>6.7311188500384045</v>
      </c>
      <c r="HV199" s="276">
        <f t="shared" si="1219"/>
        <v>7.2407451819015254</v>
      </c>
      <c r="HW199" s="276">
        <f t="shared" si="1220"/>
        <v>6.9481627091078115</v>
      </c>
      <c r="HX199" s="276">
        <f t="shared" si="1221"/>
        <v>7.1213210144906185</v>
      </c>
      <c r="HY199" s="276">
        <f t="shared" si="1222"/>
        <v>7.2924389221922894</v>
      </c>
      <c r="HZ199" s="276">
        <f t="shared" si="1223"/>
        <v>7.4615404750832379</v>
      </c>
      <c r="IA199" s="277">
        <f t="shared" si="1224"/>
        <v>7.6286494327265473</v>
      </c>
      <c r="IB199" s="276">
        <f t="shared" si="1225"/>
        <v>0</v>
      </c>
      <c r="IC199" s="276">
        <f t="shared" si="1226"/>
        <v>0.45071267925529024</v>
      </c>
      <c r="ID199" s="276">
        <f t="shared" si="1227"/>
        <v>0.90034970211813137</v>
      </c>
      <c r="IE199" s="276">
        <f t="shared" si="1228"/>
        <v>1.3489136357154934</v>
      </c>
      <c r="IF199" s="276">
        <f t="shared" si="1229"/>
        <v>1.7964070410477235</v>
      </c>
      <c r="IG199" s="276">
        <f t="shared" si="1230"/>
        <v>2.4804132683297286</v>
      </c>
      <c r="IH199" s="276">
        <f t="shared" si="1231"/>
        <v>2.9757231248780505</v>
      </c>
      <c r="II199" s="276">
        <f t="shared" si="1232"/>
        <v>3.4704531723277436</v>
      </c>
      <c r="IJ199" s="276">
        <f t="shared" si="1233"/>
        <v>3.9646040894026142</v>
      </c>
      <c r="IK199" s="276">
        <f t="shared" si="1234"/>
        <v>4.4581765540319545</v>
      </c>
      <c r="IL199" s="276">
        <f t="shared" si="1235"/>
        <v>5.0525180633798126</v>
      </c>
      <c r="IM199" s="276">
        <f t="shared" si="1236"/>
        <v>5.5552408066366494</v>
      </c>
      <c r="IN199" s="276">
        <f t="shared" si="1237"/>
        <v>6.0573985895116298</v>
      </c>
      <c r="IO199" s="276">
        <f t="shared" si="1238"/>
        <v>6.5589920469078633</v>
      </c>
      <c r="IP199" s="276">
        <f t="shared" si="1239"/>
        <v>7.0600218130149557</v>
      </c>
      <c r="IQ199" s="276">
        <f t="shared" si="1240"/>
        <v>6.857432420933752</v>
      </c>
      <c r="IR199" s="276">
        <f t="shared" si="1241"/>
        <v>7.0880178068980442</v>
      </c>
      <c r="IS199" s="276">
        <f t="shared" si="1242"/>
        <v>7.3179559084969226</v>
      </c>
      <c r="IT199" s="276">
        <f t="shared" si="1243"/>
        <v>7.5472485427451463</v>
      </c>
      <c r="IU199" s="277">
        <f t="shared" si="1244"/>
        <v>7.7758975215568702</v>
      </c>
      <c r="IV199" s="74">
        <f t="shared" si="1463"/>
        <v>8.4909888460320939</v>
      </c>
      <c r="IW199" s="275">
        <f t="shared" si="1464"/>
        <v>34.429265113336783</v>
      </c>
      <c r="IX199" s="275">
        <f t="shared" si="1465"/>
        <v>60.676637258304297</v>
      </c>
      <c r="IY199" s="275">
        <f t="shared" si="1466"/>
        <v>78.368120595808449</v>
      </c>
      <c r="IZ199" s="275">
        <f t="shared" si="1467"/>
        <v>34.532297072557725</v>
      </c>
      <c r="JA199" s="275">
        <f t="shared" si="1468"/>
        <v>45.491252953370406</v>
      </c>
      <c r="JB199" s="74">
        <f t="shared" si="1469"/>
        <v>8.4920807571517702</v>
      </c>
      <c r="JC199" s="275">
        <f t="shared" si="1470"/>
        <v>34.422627314851901</v>
      </c>
      <c r="JD199" s="275">
        <f t="shared" si="1471"/>
        <v>60.775427675666378</v>
      </c>
      <c r="JE199" s="275">
        <f t="shared" si="1472"/>
        <v>80.331264146176508</v>
      </c>
      <c r="JF199" s="275">
        <f t="shared" si="1473"/>
        <v>34.56337858255668</v>
      </c>
      <c r="JG199" s="275">
        <f t="shared" si="1474"/>
        <v>46.005349973461634</v>
      </c>
      <c r="JH199" s="524">
        <f t="shared" si="1443"/>
        <v>50.169669397916522</v>
      </c>
      <c r="JI199" s="525">
        <f t="shared" si="1444"/>
        <v>86.193927073397759</v>
      </c>
      <c r="JJ199" s="524">
        <f t="shared" si="1445"/>
        <v>48.739498206153932</v>
      </c>
      <c r="JK199" s="525">
        <f t="shared" si="1446"/>
        <v>84.751200610243401</v>
      </c>
      <c r="JL199" s="524">
        <f t="shared" si="1447"/>
        <v>98.909167604070461</v>
      </c>
      <c r="JM199" s="525">
        <f t="shared" si="1448"/>
        <v>170.94512768364115</v>
      </c>
      <c r="JN199" s="7">
        <f t="shared" si="1245"/>
        <v>0.14516062559775122</v>
      </c>
      <c r="JO199" s="7">
        <f t="shared" si="1246"/>
        <v>0.67339731229806121</v>
      </c>
    </row>
    <row r="200" spans="1:275" s="3" customFormat="1" ht="13.5" customHeight="1" x14ac:dyDescent="0.2">
      <c r="A200" s="3" t="str">
        <f>'2021 estimates'!B200</f>
        <v>Tunisia</v>
      </c>
      <c r="B200" s="3" t="str">
        <f>VLOOKUP(A200,'2021 estimates'!$B$4:$C$218,2)</f>
        <v>MENA</v>
      </c>
      <c r="C200" s="371" t="str">
        <f>VLOOKUP(A200,'2021 estimates'!$B$4:$F$218,4,FALSE)</f>
        <v>Middle East &amp; North Africa</v>
      </c>
      <c r="D200" s="695">
        <f>'2021 estimates'!Q200</f>
        <v>14.486694208547</v>
      </c>
      <c r="E200" s="4">
        <f>'2021 estimates'!R200</f>
        <v>4.3345035296833085</v>
      </c>
      <c r="F200" s="47">
        <f>1000*'2021 estimates'!G200/5</f>
        <v>99854.2</v>
      </c>
      <c r="G200" s="47">
        <f t="shared" ref="G200:G218" si="1475">F200</f>
        <v>99854.2</v>
      </c>
      <c r="H200" s="47">
        <f>1000*'2021 estimates'!H200/5</f>
        <v>106361.4</v>
      </c>
      <c r="I200" s="47">
        <f>1000*'2021 estimates'!I200/5</f>
        <v>91464</v>
      </c>
      <c r="J200" s="47">
        <f>1000*'2021 estimates'!J200/5</f>
        <v>82117.399999999994</v>
      </c>
      <c r="K200" s="47">
        <f>1000*'2021 estimates'!K200/5</f>
        <v>94905.600000000006</v>
      </c>
      <c r="L200" s="73">
        <f t="shared" ref="L200:L218" si="1476">K200</f>
        <v>94905.600000000006</v>
      </c>
      <c r="M200" s="47">
        <f>1000*'2021 estimates'!L200/5</f>
        <v>100355.8</v>
      </c>
      <c r="N200" s="47">
        <f>1000*'2021 estimates'!M200/5</f>
        <v>85244</v>
      </c>
      <c r="O200" s="47">
        <f>1000*'2021 estimates'!N200/5</f>
        <v>76114</v>
      </c>
      <c r="P200" s="22">
        <v>0</v>
      </c>
      <c r="Q200" s="124">
        <f>IF('2021 estimates'!AD200&lt;&gt;"",'2021 estimates'!AD200*5/4,IF('2021 estimates'!AL200&lt;&gt;"",'2021 estimates'!AL200*15/14,'2021 estimates'!AN200*15/14))/100000</f>
        <v>7.6249999999999997E-5</v>
      </c>
      <c r="R200" s="124">
        <f>IF('2021 estimates'!AE200&lt;&gt;"",'2021 estimates'!AE200,IF('2021 estimates'!AL200&lt;&gt;"",'2021 estimates'!AL200*15/14,'2021 estimates'!AN200*15/14))/100000</f>
        <v>5.4000000000000005E-5</v>
      </c>
      <c r="S200" s="124">
        <f>IF('2021 estimates'!AF200&lt;&gt;"",'2021 estimates'!AF200,IF('2021 estimates'!AL200&lt;&gt;"",'2021 estimates'!AL200*15/14,'2021 estimates'!AN200*15/14))/100000</f>
        <v>1.2300000000000001E-4</v>
      </c>
      <c r="T200" s="124">
        <f>IF('2021 estimates'!AG200&lt;&gt;"",'2021 estimates'!AG200,'2021 estimates'!$AP200)/100000</f>
        <v>1.2145778272421156E-4</v>
      </c>
      <c r="U200" s="22">
        <v>0</v>
      </c>
      <c r="V200" s="124">
        <f>IF('2021 estimates'!AH200&lt;&gt;"",'2021 estimates'!AH200*5/4,IF('2021 estimates'!AM200&lt;&gt;"",'2021 estimates'!AM200*15/14,'2021 estimates'!AN200*15/14))/100000</f>
        <v>2.7500000000000001E-5</v>
      </c>
      <c r="W200" s="124">
        <f>IF('2021 estimates'!AI200&lt;&gt;"",'2021 estimates'!AI200,IF('2021 estimates'!AM200&lt;&gt;"",'2021 estimates'!AM200*15/14,'2021 estimates'!AN200*15/14))/100000</f>
        <v>6.3E-5</v>
      </c>
      <c r="X200" s="124">
        <f>IF('2021 estimates'!AJ200&lt;&gt;"",'2021 estimates'!AJ200,IF('2021 estimates'!AM200&lt;&gt;"",'2021 estimates'!AM200*15/14,'2021 estimates'!AN200*15/14))/100000</f>
        <v>1.1300000000000001E-4</v>
      </c>
      <c r="Y200" s="124">
        <f>IF('2021 estimates'!AK200&lt;&gt;"",'2021 estimates'!AK200,'2021 estimates'!$AQ200)/100000</f>
        <v>1.0147105898478433E-4</v>
      </c>
      <c r="Z200" s="81">
        <f>VLOOKUP($A200,'Mortality-WHO Global Health Obs'!$B$3:$Q$218,7,FALSE)</f>
        <v>1.2019999999999999E-2</v>
      </c>
      <c r="AA200" s="82">
        <f>VLOOKUP($A200,'Mortality-WHO Global Health Obs'!$B$3:$Q$218,9,FALSE)</f>
        <v>4.8000000000000001E-4</v>
      </c>
      <c r="AB200" s="82">
        <f>VLOOKUP($A200,'Mortality-WHO Global Health Obs'!$B$3:$Q$218,11,FALSE)</f>
        <v>3.5E-4</v>
      </c>
      <c r="AC200" s="82">
        <f>VLOOKUP($A200,'Mortality-WHO Global Health Obs'!$B$3:$Q$218,13,FALSE)</f>
        <v>2.5999999999999998E-4</v>
      </c>
      <c r="AD200" s="82">
        <f>VLOOKUP($A200,'Mortality-WHO Global Health Obs'!$B$3:$Q$218,15,FALSE)</f>
        <v>4.4999999999999999E-4</v>
      </c>
      <c r="AE200" s="81">
        <f>VLOOKUP($A200,'Mortality-WHO Global Health Obs'!$B$3:$Q$218,8,FALSE)</f>
        <v>1.03E-2</v>
      </c>
      <c r="AF200" s="82">
        <f>VLOOKUP($A200,'Mortality-WHO Global Health Obs'!$B$3:$Q$218,10,FALSE)</f>
        <v>4.6999999999999999E-4</v>
      </c>
      <c r="AG200" s="82">
        <f>VLOOKUP($A200,'Mortality-WHO Global Health Obs'!$B$3:$Q$218,12,FALSE)</f>
        <v>3.6999999999999999E-4</v>
      </c>
      <c r="AH200" s="82">
        <f>VLOOKUP($A200,'Mortality-WHO Global Health Obs'!$B$3:$Q$218,14,FALSE)</f>
        <v>2.7E-4</v>
      </c>
      <c r="AI200" s="82">
        <f>VLOOKUP($A200,'Mortality-WHO Global Health Obs'!$B$3:$Q$218,16,FALSE)</f>
        <v>3.1E-4</v>
      </c>
      <c r="AJ200" s="81">
        <f t="shared" si="1450"/>
        <v>5.2100732426793368E-2</v>
      </c>
      <c r="AK200" s="82">
        <f t="shared" si="1450"/>
        <v>2.080561694247988E-3</v>
      </c>
      <c r="AL200" s="82">
        <f t="shared" si="1450"/>
        <v>1.517076235389158E-3</v>
      </c>
      <c r="AM200" s="82">
        <f t="shared" si="1450"/>
        <v>1.12697091771766E-3</v>
      </c>
      <c r="AN200" s="82">
        <f t="shared" si="1450"/>
        <v>1.9505265883574888E-3</v>
      </c>
      <c r="AO200" s="81">
        <f t="shared" si="1449"/>
        <v>4.464538635573808E-2</v>
      </c>
      <c r="AP200" s="82">
        <f t="shared" si="1449"/>
        <v>2.037216658951155E-3</v>
      </c>
      <c r="AQ200" s="82">
        <f t="shared" si="1449"/>
        <v>1.6037663059828241E-3</v>
      </c>
      <c r="AR200" s="82">
        <f t="shared" si="1449"/>
        <v>1.1703159530144934E-3</v>
      </c>
      <c r="AS200" s="82">
        <f t="shared" si="1449"/>
        <v>1.3436960942018257E-3</v>
      </c>
      <c r="AT200" s="272">
        <f t="shared" si="1460"/>
        <v>0</v>
      </c>
      <c r="AU200" s="266">
        <f t="shared" si="1452"/>
        <v>7.6138827499999993</v>
      </c>
      <c r="AV200" s="266">
        <f t="shared" si="1453"/>
        <v>5.7435156000000003</v>
      </c>
      <c r="AW200" s="266">
        <f t="shared" si="1454"/>
        <v>11.250072000000001</v>
      </c>
      <c r="AX200" s="266">
        <f t="shared" si="1455"/>
        <v>9.97379732707717</v>
      </c>
      <c r="AY200" s="272">
        <f t="shared" si="1461"/>
        <v>0</v>
      </c>
      <c r="AZ200" s="266">
        <f t="shared" si="1456"/>
        <v>2.6099040000000002</v>
      </c>
      <c r="BA200" s="266">
        <f t="shared" si="1457"/>
        <v>6.3224154000000006</v>
      </c>
      <c r="BB200" s="266">
        <f t="shared" si="1458"/>
        <v>9.6325720000000015</v>
      </c>
      <c r="BC200" s="266">
        <f t="shared" si="1459"/>
        <v>7.7233681835678745</v>
      </c>
      <c r="BD200" s="74">
        <f t="shared" si="1462"/>
        <v>0</v>
      </c>
      <c r="BE200" s="515">
        <f t="shared" si="1088"/>
        <v>0</v>
      </c>
      <c r="BF200" s="515">
        <f t="shared" si="1089"/>
        <v>7.605970407515473</v>
      </c>
      <c r="BG200" s="515">
        <f t="shared" si="1090"/>
        <v>15.196132575065226</v>
      </c>
      <c r="BH200" s="515">
        <f t="shared" si="1091"/>
        <v>22.770519358476644</v>
      </c>
      <c r="BI200" s="515">
        <f t="shared" si="1092"/>
        <v>32.305624555661801</v>
      </c>
      <c r="BJ200" s="515">
        <f t="shared" si="1093"/>
        <v>37.995813845133675</v>
      </c>
      <c r="BK200" s="515">
        <f t="shared" si="1094"/>
        <v>43.677377228392679</v>
      </c>
      <c r="BL200" s="515">
        <f t="shared" si="1095"/>
        <v>49.350327781674807</v>
      </c>
      <c r="BM200" s="515">
        <f t="shared" si="1096"/>
        <v>55.014678561393438</v>
      </c>
      <c r="BN200" s="515">
        <f t="shared" si="1097"/>
        <v>52.172699516438776</v>
      </c>
      <c r="BO200" s="515">
        <f t="shared" si="1098"/>
        <v>63.357671839013477</v>
      </c>
      <c r="BP200" s="515">
        <f t="shared" si="1099"/>
        <v>74.530046123209956</v>
      </c>
      <c r="BQ200" s="515">
        <f t="shared" si="1100"/>
        <v>85.689836558653937</v>
      </c>
      <c r="BR200" s="515">
        <f t="shared" si="1101"/>
        <v>96.837057318988855</v>
      </c>
      <c r="BS200" s="515">
        <f t="shared" si="1102"/>
        <v>96.938217553398729</v>
      </c>
      <c r="BT200" s="515">
        <f t="shared" si="1103"/>
        <v>106.71340099507525</v>
      </c>
      <c r="BU200" s="515">
        <f t="shared" si="1104"/>
        <v>116.46953626456501</v>
      </c>
      <c r="BV200" s="515">
        <f t="shared" si="1105"/>
        <v>126.20666047962297</v>
      </c>
      <c r="BW200" s="516">
        <f t="shared" si="1106"/>
        <v>135.92481068567548</v>
      </c>
      <c r="BX200" s="515">
        <v>0</v>
      </c>
      <c r="BY200" s="515">
        <f t="shared" si="1107"/>
        <v>0</v>
      </c>
      <c r="BZ200" s="515">
        <f t="shared" si="1108"/>
        <v>2.6072482361481564</v>
      </c>
      <c r="CA200" s="515">
        <f t="shared" si="1109"/>
        <v>5.2091903494516831</v>
      </c>
      <c r="CB200" s="515">
        <f t="shared" si="1110"/>
        <v>7.8058371386290339</v>
      </c>
      <c r="CC200" s="515">
        <f t="shared" si="1111"/>
        <v>10.994285496132228</v>
      </c>
      <c r="CD200" s="515">
        <f t="shared" si="1112"/>
        <v>17.294016987805676</v>
      </c>
      <c r="CE200" s="515">
        <f t="shared" si="1113"/>
        <v>23.583653279710454</v>
      </c>
      <c r="CF200" s="515">
        <f t="shared" si="1114"/>
        <v>29.863210549211978</v>
      </c>
      <c r="CG200" s="515">
        <f t="shared" si="1115"/>
        <v>36.132704947751748</v>
      </c>
      <c r="CH200" s="515">
        <f t="shared" si="1116"/>
        <v>36.008647794249775</v>
      </c>
      <c r="CI200" s="515">
        <f t="shared" si="1117"/>
        <v>45.593469669765867</v>
      </c>
      <c r="CJ200" s="515">
        <f t="shared" si="1118"/>
        <v>55.167080836649369</v>
      </c>
      <c r="CK200" s="515">
        <f t="shared" si="1119"/>
        <v>64.729494407297125</v>
      </c>
      <c r="CL200" s="515">
        <f t="shared" si="1120"/>
        <v>74.280723478769289</v>
      </c>
      <c r="CM200" s="515">
        <f t="shared" si="1121"/>
        <v>74.843214010868735</v>
      </c>
      <c r="CN200" s="515">
        <f t="shared" si="1122"/>
        <v>82.460897750050364</v>
      </c>
      <c r="CO200" s="515">
        <f t="shared" si="1123"/>
        <v>90.068352511202761</v>
      </c>
      <c r="CP200" s="515">
        <f t="shared" si="1124"/>
        <v>97.66559202973356</v>
      </c>
      <c r="CQ200" s="516">
        <f t="shared" si="1125"/>
        <v>105.25263002260661</v>
      </c>
      <c r="CR200" s="515">
        <f t="shared" si="1126"/>
        <v>0</v>
      </c>
      <c r="CS200" s="515">
        <f t="shared" si="1127"/>
        <v>3.8069413749999996</v>
      </c>
      <c r="CT200" s="515">
        <f t="shared" si="1128"/>
        <v>11.412911782515472</v>
      </c>
      <c r="CU200" s="515">
        <f t="shared" si="1129"/>
        <v>19.003073950065225</v>
      </c>
      <c r="CV200" s="515">
        <f t="shared" si="1130"/>
        <v>26.577460733476645</v>
      </c>
      <c r="CW200" s="515">
        <f t="shared" si="1131"/>
        <v>35.177382355661798</v>
      </c>
      <c r="CX200" s="515">
        <f t="shared" si="1132"/>
        <v>40.867571645133673</v>
      </c>
      <c r="CY200" s="515">
        <f t="shared" si="1133"/>
        <v>46.549135028392676</v>
      </c>
      <c r="CZ200" s="515">
        <f t="shared" si="1134"/>
        <v>52.222085581674804</v>
      </c>
      <c r="DA200" s="515">
        <f t="shared" si="1135"/>
        <v>57.886436361393436</v>
      </c>
      <c r="DB200" s="515">
        <f t="shared" si="1136"/>
        <v>57.797735516438777</v>
      </c>
      <c r="DC200" s="515">
        <f t="shared" si="1137"/>
        <v>68.982707839013472</v>
      </c>
      <c r="DD200" s="515">
        <f t="shared" si="1138"/>
        <v>80.155082123209951</v>
      </c>
      <c r="DE200" s="515">
        <f t="shared" si="1139"/>
        <v>91.314872558653931</v>
      </c>
      <c r="DF200" s="515">
        <f t="shared" si="1140"/>
        <v>102.46209331898885</v>
      </c>
      <c r="DG200" s="515">
        <f t="shared" si="1141"/>
        <v>101.92511621693731</v>
      </c>
      <c r="DH200" s="515">
        <f t="shared" si="1142"/>
        <v>111.70029965861383</v>
      </c>
      <c r="DI200" s="515">
        <f t="shared" si="1143"/>
        <v>121.45643492810359</v>
      </c>
      <c r="DJ200" s="515">
        <f t="shared" si="1144"/>
        <v>131.19355914316156</v>
      </c>
      <c r="DK200" s="516">
        <f t="shared" si="1145"/>
        <v>140.91170934921408</v>
      </c>
      <c r="DL200" s="515">
        <f t="shared" si="1146"/>
        <v>0</v>
      </c>
      <c r="DM200" s="515">
        <f t="shared" si="1147"/>
        <v>1.3049520000000001</v>
      </c>
      <c r="DN200" s="515">
        <f t="shared" si="1148"/>
        <v>3.9122002361481565</v>
      </c>
      <c r="DO200" s="515">
        <f t="shared" si="1149"/>
        <v>6.5141423494516832</v>
      </c>
      <c r="DP200" s="515">
        <f t="shared" si="1150"/>
        <v>9.1107891386290341</v>
      </c>
      <c r="DQ200" s="515">
        <f t="shared" si="1151"/>
        <v>14.155493196132229</v>
      </c>
      <c r="DR200" s="515">
        <f t="shared" si="1152"/>
        <v>20.455224687805675</v>
      </c>
      <c r="DS200" s="515">
        <f t="shared" si="1153"/>
        <v>26.744860979710452</v>
      </c>
      <c r="DT200" s="515">
        <f t="shared" si="1154"/>
        <v>33.024418249211976</v>
      </c>
      <c r="DU200" s="515">
        <f t="shared" si="1155"/>
        <v>39.293912647751746</v>
      </c>
      <c r="DV200" s="515">
        <f t="shared" si="1156"/>
        <v>40.824933794249773</v>
      </c>
      <c r="DW200" s="515">
        <f t="shared" si="1157"/>
        <v>50.409755669765865</v>
      </c>
      <c r="DX200" s="515">
        <f t="shared" si="1158"/>
        <v>59.983366836649367</v>
      </c>
      <c r="DY200" s="515">
        <f t="shared" si="1159"/>
        <v>69.54578040729713</v>
      </c>
      <c r="DZ200" s="515">
        <f t="shared" si="1160"/>
        <v>79.097009478769294</v>
      </c>
      <c r="EA200" s="515">
        <f t="shared" si="1161"/>
        <v>78.704898102652677</v>
      </c>
      <c r="EB200" s="515">
        <f t="shared" si="1162"/>
        <v>86.322581841834307</v>
      </c>
      <c r="EC200" s="515">
        <f t="shared" si="1163"/>
        <v>93.930036602986704</v>
      </c>
      <c r="ED200" s="515">
        <f t="shared" si="1164"/>
        <v>101.5272761215175</v>
      </c>
      <c r="EE200" s="516">
        <f t="shared" si="1165"/>
        <v>109.11431411439055</v>
      </c>
      <c r="EF200" s="276">
        <f t="shared" si="1166"/>
        <v>0</v>
      </c>
      <c r="EG200" s="276">
        <f t="shared" si="1167"/>
        <v>7.9123424845261615E-3</v>
      </c>
      <c r="EH200" s="276">
        <f t="shared" si="1168"/>
        <v>2.3720582450247579E-2</v>
      </c>
      <c r="EI200" s="276">
        <f t="shared" si="1169"/>
        <v>3.9495966588582808E-2</v>
      </c>
      <c r="EJ200" s="276">
        <f t="shared" si="1170"/>
        <v>5.5238563187044912E-2</v>
      </c>
      <c r="EK200" s="276">
        <f t="shared" si="1171"/>
        <v>5.3326310528129625E-2</v>
      </c>
      <c r="EL200" s="276">
        <f t="shared" si="1172"/>
        <v>6.1952216740999842E-2</v>
      </c>
      <c r="EM200" s="276">
        <f t="shared" si="1173"/>
        <v>7.0565046717877195E-2</v>
      </c>
      <c r="EN200" s="276">
        <f t="shared" si="1174"/>
        <v>7.916482028136855E-2</v>
      </c>
      <c r="EO200" s="276">
        <f t="shared" si="1175"/>
        <v>8.7751557224031163E-2</v>
      </c>
      <c r="EP200" s="276">
        <f t="shared" si="1176"/>
        <v>6.5099677425298555E-2</v>
      </c>
      <c r="EQ200" s="276">
        <f t="shared" si="1177"/>
        <v>7.7697715803522027E-2</v>
      </c>
      <c r="ER200" s="276">
        <f t="shared" si="1178"/>
        <v>9.0281564556022514E-2</v>
      </c>
      <c r="ES200" s="276">
        <f t="shared" si="1179"/>
        <v>0.10285123966508808</v>
      </c>
      <c r="ET200" s="276">
        <f t="shared" si="1180"/>
        <v>0.11540675709500534</v>
      </c>
      <c r="EU200" s="276">
        <f t="shared" si="1181"/>
        <v>0.19861388540064676</v>
      </c>
      <c r="EV200" s="276">
        <f t="shared" si="1182"/>
        <v>0.21766205758740376</v>
      </c>
      <c r="EW200" s="276">
        <f t="shared" si="1183"/>
        <v>0.23667311201920288</v>
      </c>
      <c r="EX200" s="276">
        <f t="shared" si="1184"/>
        <v>0.25564712102464976</v>
      </c>
      <c r="EY200" s="277">
        <f t="shared" si="1185"/>
        <v>0.27458415679140852</v>
      </c>
      <c r="EZ200" s="276">
        <f t="shared" si="1186"/>
        <v>0</v>
      </c>
      <c r="FA200" s="276">
        <f t="shared" si="1187"/>
        <v>2.6557638518436562E-3</v>
      </c>
      <c r="FB200" s="276">
        <f t="shared" si="1188"/>
        <v>7.9618866964735E-3</v>
      </c>
      <c r="FC200" s="276">
        <f t="shared" si="1189"/>
        <v>1.3257210822649173E-2</v>
      </c>
      <c r="FD200" s="276">
        <f t="shared" si="1190"/>
        <v>1.8541758207306313E-2</v>
      </c>
      <c r="FE200" s="276">
        <f t="shared" si="1191"/>
        <v>2.2683908326551483E-2</v>
      </c>
      <c r="FF200" s="276">
        <f t="shared" si="1192"/>
        <v>3.2779108095221915E-2</v>
      </c>
      <c r="FG200" s="276">
        <f t="shared" si="1193"/>
        <v>4.2858130498475408E-2</v>
      </c>
      <c r="FH200" s="276">
        <f t="shared" si="1194"/>
        <v>5.2921001460232035E-2</v>
      </c>
      <c r="FI200" s="276">
        <f t="shared" si="1195"/>
        <v>6.2967746862869281E-2</v>
      </c>
      <c r="FJ200" s="276">
        <f t="shared" si="1196"/>
        <v>4.7750124483910861E-2</v>
      </c>
      <c r="FK200" s="276">
        <f t="shared" si="1197"/>
        <v>5.8960833116498267E-2</v>
      </c>
      <c r="FL200" s="276">
        <f t="shared" si="1198"/>
        <v>7.0158429352248558E-2</v>
      </c>
      <c r="FM200" s="276">
        <f t="shared" si="1199"/>
        <v>8.1342928527832842E-2</v>
      </c>
      <c r="FN200" s="276">
        <f t="shared" si="1200"/>
        <v>9.2514345961983893E-2</v>
      </c>
      <c r="FO200" s="276">
        <f t="shared" si="1201"/>
        <v>0.10568444438624174</v>
      </c>
      <c r="FP200" s="276">
        <f t="shared" si="1202"/>
        <v>0.11591342241548061</v>
      </c>
      <c r="FQ200" s="276">
        <f t="shared" si="1203"/>
        <v>0.12612866503706735</v>
      </c>
      <c r="FR200" s="276">
        <f t="shared" si="1204"/>
        <v>0.13633019069482138</v>
      </c>
      <c r="FS200" s="277">
        <f t="shared" si="1205"/>
        <v>0.1465180178077958</v>
      </c>
      <c r="FT200" s="74">
        <f>SUM($EF200:EF200)</f>
        <v>0</v>
      </c>
      <c r="FU200" s="276">
        <f>SUM($EF200:EG200)</f>
        <v>7.9123424845261615E-3</v>
      </c>
      <c r="FV200" s="276">
        <f>SUM($EF200:EH200)</f>
        <v>3.1632924934773737E-2</v>
      </c>
      <c r="FW200" s="276">
        <f>SUM($EF200:EI200)</f>
        <v>7.1128891523356552E-2</v>
      </c>
      <c r="FX200" s="276">
        <f>SUM($EF200:EJ200)</f>
        <v>0.12636745471040145</v>
      </c>
      <c r="FY200" s="276">
        <f>SUM($EF200:EK200)</f>
        <v>0.17969376523853109</v>
      </c>
      <c r="FZ200" s="276">
        <f>SUM($EF200:EL200)</f>
        <v>0.24164598197953094</v>
      </c>
      <c r="GA200" s="276">
        <f>SUM($EF200:EM200)</f>
        <v>0.31221102869740813</v>
      </c>
      <c r="GB200" s="276">
        <f>SUM($EF200:EN200)</f>
        <v>0.3913758489787767</v>
      </c>
      <c r="GC200" s="276">
        <f>SUM($EF200:EO200)</f>
        <v>0.47912740620280786</v>
      </c>
      <c r="GD200" s="276">
        <f>SUM($EF200:EP200)</f>
        <v>0.54422708362810646</v>
      </c>
      <c r="GE200" s="276">
        <f>SUM($EF200:EQ200)</f>
        <v>0.62192479943162848</v>
      </c>
      <c r="GF200" s="276">
        <f>SUM($EF200:ER200)</f>
        <v>0.71220636398765103</v>
      </c>
      <c r="GG200" s="276">
        <f>SUM($EF200:ES200)</f>
        <v>0.81505760365273905</v>
      </c>
      <c r="GH200" s="276">
        <f>SUM($EF200:ET200)</f>
        <v>0.93046436074774441</v>
      </c>
      <c r="GI200" s="276">
        <f>SUM($EF200:EU200)</f>
        <v>1.1290782461483913</v>
      </c>
      <c r="GJ200" s="276">
        <f>SUM($EF200:EV200)</f>
        <v>1.346740303735795</v>
      </c>
      <c r="GK200" s="276">
        <f>SUM($EF200:EW200)</f>
        <v>1.5834134157549979</v>
      </c>
      <c r="GL200" s="276">
        <f>SUM($EF200:EX200)</f>
        <v>1.8390605367796478</v>
      </c>
      <c r="GM200" s="276">
        <f>SUM($EF200:EY200)</f>
        <v>2.1136446935710564</v>
      </c>
      <c r="GN200" s="74">
        <f>SUM($EZ200:EZ200)</f>
        <v>0</v>
      </c>
      <c r="GO200" s="276">
        <f>SUM($EZ200:FA200)</f>
        <v>2.6557638518436562E-3</v>
      </c>
      <c r="GP200" s="276">
        <f>SUM($EZ200:FB200)</f>
        <v>1.0617650548317157E-2</v>
      </c>
      <c r="GQ200" s="276">
        <f>SUM($EZ200:FC200)</f>
        <v>2.3874861370966331E-2</v>
      </c>
      <c r="GR200" s="276">
        <f>SUM($EZ200:FD200)</f>
        <v>4.2416619578272641E-2</v>
      </c>
      <c r="GS200" s="276">
        <f>SUM($EZ200:FE200)</f>
        <v>6.5100527904824124E-2</v>
      </c>
      <c r="GT200" s="276">
        <f>SUM($EZ200:FF200)</f>
        <v>9.7879636000046039E-2</v>
      </c>
      <c r="GU200" s="276">
        <f>SUM($EZ200:FG200)</f>
        <v>0.14073776649852143</v>
      </c>
      <c r="GV200" s="276">
        <f>SUM($EZ200:FH200)</f>
        <v>0.19365876795875347</v>
      </c>
      <c r="GW200" s="276">
        <f>SUM($EZ200:FI200)</f>
        <v>0.25662651482162274</v>
      </c>
      <c r="GX200" s="276">
        <f>SUM($EZ200:FJ200)</f>
        <v>0.3043766393055336</v>
      </c>
      <c r="GY200" s="276">
        <f>SUM($EZ200:FK200)</f>
        <v>0.36333747242203185</v>
      </c>
      <c r="GZ200" s="276">
        <f>SUM($EZ200:FL200)</f>
        <v>0.43349590177428043</v>
      </c>
      <c r="HA200" s="276">
        <f>SUM($EZ200:FM200)</f>
        <v>0.5148388303021133</v>
      </c>
      <c r="HB200" s="276">
        <f>SUM($EZ200:FN200)</f>
        <v>0.60735317626409724</v>
      </c>
      <c r="HC200" s="276">
        <f>SUM($EZ200:FO200)</f>
        <v>0.71303762065033893</v>
      </c>
      <c r="HD200" s="276">
        <f>SUM($EZ200:FP200)</f>
        <v>0.82895104306581957</v>
      </c>
      <c r="HE200" s="276">
        <f>SUM($EZ200:FQ200)</f>
        <v>0.95507970810288689</v>
      </c>
      <c r="HF200" s="276">
        <f>SUM($EZ200:FR200)</f>
        <v>1.0914098987977083</v>
      </c>
      <c r="HG200" s="277">
        <f>SUM($EZ200:FS200)</f>
        <v>1.2379279166055042</v>
      </c>
      <c r="HH200" s="74">
        <f t="shared" si="1451"/>
        <v>0</v>
      </c>
      <c r="HI200" s="276">
        <f t="shared" si="1206"/>
        <v>7.605970407515473</v>
      </c>
      <c r="HJ200" s="276">
        <f t="shared" si="1207"/>
        <v>15.196132575065226</v>
      </c>
      <c r="HK200" s="276">
        <f t="shared" si="1208"/>
        <v>22.770519358476644</v>
      </c>
      <c r="HL200" s="276">
        <f t="shared" si="1209"/>
        <v>30.329163545289596</v>
      </c>
      <c r="HM200" s="276">
        <f t="shared" si="1210"/>
        <v>37.995813845133675</v>
      </c>
      <c r="HN200" s="276">
        <f t="shared" si="1211"/>
        <v>43.677377228392679</v>
      </c>
      <c r="HO200" s="276">
        <f t="shared" si="1212"/>
        <v>49.350327781674807</v>
      </c>
      <c r="HP200" s="276">
        <f t="shared" si="1213"/>
        <v>55.014678561393438</v>
      </c>
      <c r="HQ200" s="276">
        <f t="shared" si="1214"/>
        <v>60.670442604169409</v>
      </c>
      <c r="HR200" s="276">
        <f t="shared" si="1215"/>
        <v>63.357671839013477</v>
      </c>
      <c r="HS200" s="276">
        <f t="shared" si="1216"/>
        <v>74.530046123209956</v>
      </c>
      <c r="HT200" s="276">
        <f t="shared" si="1217"/>
        <v>85.689836558653937</v>
      </c>
      <c r="HU200" s="276">
        <f t="shared" si="1218"/>
        <v>96.837057318988855</v>
      </c>
      <c r="HV200" s="276">
        <f t="shared" si="1219"/>
        <v>107.97172256189386</v>
      </c>
      <c r="HW200" s="276">
        <f t="shared" si="1220"/>
        <v>106.71340099507525</v>
      </c>
      <c r="HX200" s="276">
        <f t="shared" si="1221"/>
        <v>116.46953626456501</v>
      </c>
      <c r="HY200" s="276">
        <f t="shared" si="1222"/>
        <v>126.20666047962297</v>
      </c>
      <c r="HZ200" s="276">
        <f t="shared" si="1223"/>
        <v>135.92481068567548</v>
      </c>
      <c r="IA200" s="277">
        <f t="shared" si="1224"/>
        <v>145.62402385596124</v>
      </c>
      <c r="IB200" s="276">
        <f t="shared" si="1225"/>
        <v>0</v>
      </c>
      <c r="IC200" s="276">
        <f t="shared" si="1226"/>
        <v>2.6072482361481564</v>
      </c>
      <c r="ID200" s="276">
        <f t="shared" si="1227"/>
        <v>5.2091903494516831</v>
      </c>
      <c r="IE200" s="276">
        <f t="shared" si="1228"/>
        <v>7.8058371386290339</v>
      </c>
      <c r="IF200" s="276">
        <f t="shared" si="1229"/>
        <v>10.397199380421728</v>
      </c>
      <c r="IG200" s="276">
        <f t="shared" si="1230"/>
        <v>17.294016987805676</v>
      </c>
      <c r="IH200" s="276">
        <f t="shared" si="1231"/>
        <v>23.583653279710454</v>
      </c>
      <c r="II200" s="276">
        <f t="shared" si="1232"/>
        <v>29.863210549211978</v>
      </c>
      <c r="IJ200" s="276">
        <f t="shared" si="1233"/>
        <v>36.132704947751748</v>
      </c>
      <c r="IK200" s="276">
        <f t="shared" si="1234"/>
        <v>42.392152600888878</v>
      </c>
      <c r="IL200" s="276">
        <f t="shared" si="1235"/>
        <v>45.593469669765867</v>
      </c>
      <c r="IM200" s="276">
        <f t="shared" si="1236"/>
        <v>55.167080836649369</v>
      </c>
      <c r="IN200" s="276">
        <f t="shared" si="1237"/>
        <v>64.729494407297125</v>
      </c>
      <c r="IO200" s="276">
        <f t="shared" si="1238"/>
        <v>74.280723478769289</v>
      </c>
      <c r="IP200" s="276">
        <f t="shared" si="1239"/>
        <v>83.820781132807298</v>
      </c>
      <c r="IQ200" s="276">
        <f t="shared" si="1240"/>
        <v>82.460897750050364</v>
      </c>
      <c r="IR200" s="276">
        <f t="shared" si="1241"/>
        <v>90.068352511202761</v>
      </c>
      <c r="IS200" s="276">
        <f t="shared" si="1242"/>
        <v>97.66559202973356</v>
      </c>
      <c r="IT200" s="276">
        <f t="shared" si="1243"/>
        <v>105.25263002260661</v>
      </c>
      <c r="IU200" s="277">
        <f t="shared" si="1244"/>
        <v>112.82948018836669</v>
      </c>
      <c r="IV200" s="74">
        <f t="shared" si="1463"/>
        <v>12.165177651756689</v>
      </c>
      <c r="IW200" s="275">
        <f t="shared" si="1464"/>
        <v>43.723800363009559</v>
      </c>
      <c r="IX200" s="275">
        <f t="shared" si="1465"/>
        <v>87.57255813850972</v>
      </c>
      <c r="IY200" s="275">
        <f t="shared" si="1466"/>
        <v>147.73861060618546</v>
      </c>
      <c r="IZ200" s="275">
        <f t="shared" si="1467"/>
        <v>47.820512051091988</v>
      </c>
      <c r="JA200" s="275">
        <f t="shared" si="1468"/>
        <v>72.800036689865351</v>
      </c>
      <c r="JB200" s="74">
        <f t="shared" si="1469"/>
        <v>4.3877021828932623</v>
      </c>
      <c r="JC200" s="275">
        <f t="shared" si="1470"/>
        <v>26.618651799495478</v>
      </c>
      <c r="JD200" s="275">
        <f t="shared" si="1471"/>
        <v>70.312393331145941</v>
      </c>
      <c r="JE200" s="275">
        <f t="shared" si="1472"/>
        <v>123.31077578716425</v>
      </c>
      <c r="JF200" s="275">
        <f t="shared" si="1473"/>
        <v>33.772915771178226</v>
      </c>
      <c r="JG200" s="275">
        <f t="shared" si="1474"/>
        <v>56.15738077517473</v>
      </c>
      <c r="JH200" s="524">
        <f t="shared" si="1443"/>
        <v>693.75025798924491</v>
      </c>
      <c r="JI200" s="525">
        <f t="shared" si="1444"/>
        <v>1300.3457871188637</v>
      </c>
      <c r="JJ200" s="524">
        <f t="shared" si="1445"/>
        <v>454.07316308344031</v>
      </c>
      <c r="JK200" s="525">
        <f t="shared" si="1446"/>
        <v>923.35698249665131</v>
      </c>
      <c r="JL200" s="524">
        <f t="shared" si="1447"/>
        <v>1147.8234210726853</v>
      </c>
      <c r="JM200" s="525">
        <f t="shared" si="1448"/>
        <v>2223.7027696155151</v>
      </c>
      <c r="JN200" s="7">
        <f t="shared" si="1245"/>
        <v>1.5378175370118417</v>
      </c>
      <c r="JO200" s="7">
        <f t="shared" si="1246"/>
        <v>3.3515726101765608</v>
      </c>
    </row>
    <row r="201" spans="1:275" s="3" customFormat="1" ht="13.5" customHeight="1" x14ac:dyDescent="0.2">
      <c r="A201" s="3" t="str">
        <f>'2021 estimates'!B201</f>
        <v>Turkey</v>
      </c>
      <c r="B201" s="3" t="str">
        <f>VLOOKUP(A201,'2021 estimates'!$B$4:$C$218,2)</f>
        <v>EUR</v>
      </c>
      <c r="C201" s="371" t="str">
        <f>VLOOKUP(A201,'2021 estimates'!$B$4:$F$218,4,FALSE)</f>
        <v>Europe &amp; Central Asia</v>
      </c>
      <c r="D201" s="695">
        <f>'2021 estimates'!Q201</f>
        <v>8.6153282712556596</v>
      </c>
      <c r="E201" s="4">
        <f>'2021 estimates'!R201</f>
        <v>2.932768326281376</v>
      </c>
      <c r="F201" s="47">
        <f>1000*'2021 estimates'!G201/5</f>
        <v>661713.6</v>
      </c>
      <c r="G201" s="47">
        <f t="shared" si="1475"/>
        <v>661713.6</v>
      </c>
      <c r="H201" s="47">
        <f>1000*'2021 estimates'!H201/5</f>
        <v>696766.8</v>
      </c>
      <c r="I201" s="47">
        <f>1000*'2021 estimates'!I201/5</f>
        <v>691015.6</v>
      </c>
      <c r="J201" s="47">
        <f>1000*'2021 estimates'!J201/5</f>
        <v>694269.2</v>
      </c>
      <c r="K201" s="47">
        <f>1000*'2021 estimates'!K201/5</f>
        <v>632588.80000000005</v>
      </c>
      <c r="L201" s="73">
        <f t="shared" si="1476"/>
        <v>632588.80000000005</v>
      </c>
      <c r="M201" s="47">
        <f>1000*'2021 estimates'!L201/5</f>
        <v>665907.6</v>
      </c>
      <c r="N201" s="47">
        <f>1000*'2021 estimates'!M201/5</f>
        <v>660867.6</v>
      </c>
      <c r="O201" s="47">
        <f>1000*'2021 estimates'!N201/5</f>
        <v>663286.4</v>
      </c>
      <c r="P201" s="22">
        <v>0</v>
      </c>
      <c r="Q201" s="124">
        <f>IF('2021 estimates'!AD201&lt;&gt;"",'2021 estimates'!AD201*5/4,IF('2021 estimates'!AL201&lt;&gt;"",'2021 estimates'!AL201*15/14,'2021 estimates'!AN201*15/14))/100000</f>
        <v>8.7499999999999999E-5</v>
      </c>
      <c r="R201" s="124">
        <f>IF('2021 estimates'!AE201&lt;&gt;"",'2021 estimates'!AE201,IF('2021 estimates'!AL201&lt;&gt;"",'2021 estimates'!AL201*15/14,'2021 estimates'!AN201*15/14))/100000</f>
        <v>9.4000000000000008E-5</v>
      </c>
      <c r="S201" s="124">
        <f>IF('2021 estimates'!AF201&lt;&gt;"",'2021 estimates'!AF201,IF('2021 estimates'!AL201&lt;&gt;"",'2021 estimates'!AL201*15/14,'2021 estimates'!AN201*15/14))/100000</f>
        <v>1.5300000000000001E-4</v>
      </c>
      <c r="T201" s="124">
        <f>IF('2021 estimates'!AG201&lt;&gt;"",'2021 estimates'!AG201,'2021 estimates'!$AP201)/100000</f>
        <v>8.8000000000000011E-5</v>
      </c>
      <c r="U201" s="22">
        <v>0</v>
      </c>
      <c r="V201" s="124">
        <f>IF('2021 estimates'!AH201&lt;&gt;"",'2021 estimates'!AH201*5/4,IF('2021 estimates'!AM201&lt;&gt;"",'2021 estimates'!AM201*15/14,'2021 estimates'!AN201*15/14))/100000</f>
        <v>9.5000000000000005E-5</v>
      </c>
      <c r="W201" s="124">
        <f>IF('2021 estimates'!AI201&lt;&gt;"",'2021 estimates'!AI201,IF('2021 estimates'!AM201&lt;&gt;"",'2021 estimates'!AM201*15/14,'2021 estimates'!AN201*15/14))/100000</f>
        <v>1.12E-4</v>
      </c>
      <c r="X201" s="124">
        <f>IF('2021 estimates'!AJ201&lt;&gt;"",'2021 estimates'!AJ201,IF('2021 estimates'!AM201&lt;&gt;"",'2021 estimates'!AM201*15/14,'2021 estimates'!AN201*15/14))/100000</f>
        <v>1.55E-4</v>
      </c>
      <c r="Y201" s="124">
        <f>IF('2021 estimates'!AK201&lt;&gt;"",'2021 estimates'!AK201,'2021 estimates'!$AQ201)/100000</f>
        <v>9.4000000000000008E-5</v>
      </c>
      <c r="Z201" s="81">
        <f>VLOOKUP($A201,'Mortality-WHO Global Health Obs'!$B$3:$Q$218,7,FALSE)</f>
        <v>1.0749999999999999E-2</v>
      </c>
      <c r="AA201" s="82">
        <f>VLOOKUP($A201,'Mortality-WHO Global Health Obs'!$B$3:$Q$218,9,FALSE)</f>
        <v>4.4999999999999999E-4</v>
      </c>
      <c r="AB201" s="82">
        <f>VLOOKUP($A201,'Mortality-WHO Global Health Obs'!$B$3:$Q$218,11,FALSE)</f>
        <v>2.5999999999999998E-4</v>
      </c>
      <c r="AC201" s="82">
        <f>VLOOKUP($A201,'Mortality-WHO Global Health Obs'!$B$3:$Q$218,13,FALSE)</f>
        <v>2.7E-4</v>
      </c>
      <c r="AD201" s="82">
        <f>VLOOKUP($A201,'Mortality-WHO Global Health Obs'!$B$3:$Q$218,15,FALSE)</f>
        <v>1E-3</v>
      </c>
      <c r="AE201" s="81">
        <f>VLOOKUP($A201,'Mortality-WHO Global Health Obs'!$B$3:$Q$218,8,FALSE)</f>
        <v>1.0030000000000001E-2</v>
      </c>
      <c r="AF201" s="82">
        <f>VLOOKUP($A201,'Mortality-WHO Global Health Obs'!$B$3:$Q$218,10,FALSE)</f>
        <v>4.2000000000000002E-4</v>
      </c>
      <c r="AG201" s="82">
        <f>VLOOKUP($A201,'Mortality-WHO Global Health Obs'!$B$3:$Q$218,12,FALSE)</f>
        <v>1.9000000000000001E-4</v>
      </c>
      <c r="AH201" s="82">
        <f>VLOOKUP($A201,'Mortality-WHO Global Health Obs'!$B$3:$Q$218,14,FALSE)</f>
        <v>2.2000000000000001E-4</v>
      </c>
      <c r="AI201" s="82">
        <f>VLOOKUP($A201,'Mortality-WHO Global Health Obs'!$B$3:$Q$218,16,FALSE)</f>
        <v>5.8E-4</v>
      </c>
      <c r="AJ201" s="81">
        <f t="shared" si="1450"/>
        <v>3.1527259507524788E-2</v>
      </c>
      <c r="AK201" s="82">
        <f t="shared" si="1450"/>
        <v>1.3197457468266192E-3</v>
      </c>
      <c r="AL201" s="82">
        <f t="shared" si="1450"/>
        <v>7.6251976483315766E-4</v>
      </c>
      <c r="AM201" s="82">
        <f t="shared" si="1450"/>
        <v>7.918474480959715E-4</v>
      </c>
      <c r="AN201" s="82">
        <f t="shared" si="1450"/>
        <v>2.9327683262813761E-3</v>
      </c>
      <c r="AO201" s="81">
        <f t="shared" si="1449"/>
        <v>2.9415666312602205E-2</v>
      </c>
      <c r="AP201" s="82">
        <f t="shared" si="1449"/>
        <v>1.231762697038178E-3</v>
      </c>
      <c r="AQ201" s="82">
        <f t="shared" si="1449"/>
        <v>5.5722598199346143E-4</v>
      </c>
      <c r="AR201" s="82">
        <f t="shared" si="1449"/>
        <v>6.4520903178190273E-4</v>
      </c>
      <c r="AS201" s="82">
        <f t="shared" si="1449"/>
        <v>1.7010056292431981E-3</v>
      </c>
      <c r="AT201" s="272">
        <f t="shared" si="1460"/>
        <v>0</v>
      </c>
      <c r="AU201" s="266">
        <f t="shared" si="1452"/>
        <v>57.899940000000001</v>
      </c>
      <c r="AV201" s="266">
        <f t="shared" si="1453"/>
        <v>65.496079200000011</v>
      </c>
      <c r="AW201" s="266">
        <f t="shared" si="1454"/>
        <v>105.7253868</v>
      </c>
      <c r="AX201" s="266">
        <f t="shared" si="1455"/>
        <v>61.095689600000007</v>
      </c>
      <c r="AY201" s="272">
        <f t="shared" si="1461"/>
        <v>0</v>
      </c>
      <c r="AZ201" s="266">
        <f t="shared" si="1456"/>
        <v>60.095936000000009</v>
      </c>
      <c r="BA201" s="266">
        <f t="shared" si="1457"/>
        <v>74.581651199999996</v>
      </c>
      <c r="BB201" s="266">
        <f t="shared" si="1458"/>
        <v>102.434478</v>
      </c>
      <c r="BC201" s="266">
        <f t="shared" si="1459"/>
        <v>62.348921600000004</v>
      </c>
      <c r="BD201" s="74">
        <f t="shared" si="1462"/>
        <v>0</v>
      </c>
      <c r="BE201" s="515">
        <f t="shared" ref="BE201:BE218" si="1477">HH201</f>
        <v>0</v>
      </c>
      <c r="BF201" s="515">
        <f t="shared" ref="BF201:BF218" si="1478">HI201</f>
        <v>57.861758600633259</v>
      </c>
      <c r="BG201" s="515">
        <f t="shared" ref="BG201:BG218" si="1479">HJ201</f>
        <v>115.64720475903624</v>
      </c>
      <c r="BH201" s="515">
        <f t="shared" ref="BH201:BH218" si="1480">HK201</f>
        <v>173.35643912180149</v>
      </c>
      <c r="BI201" s="515">
        <f t="shared" ref="BI201:BI218" si="1481">HL201*(H201/G201)</f>
        <v>243.22585796851206</v>
      </c>
      <c r="BJ201" s="515">
        <f t="shared" ref="BJ201:BJ218" si="1482">HM201</f>
        <v>308.51158182728307</v>
      </c>
      <c r="BK201" s="515">
        <f t="shared" ref="BK201:BK218" si="1483">HN201</f>
        <v>373.74754300617496</v>
      </c>
      <c r="BL201" s="515">
        <f t="shared" ref="BL201:BL218" si="1484">HO201</f>
        <v>438.93377943575143</v>
      </c>
      <c r="BM201" s="515">
        <f t="shared" ref="BM201:BM218" si="1485">HP201</f>
        <v>504.07032901766445</v>
      </c>
      <c r="BN201" s="515">
        <f t="shared" ref="BN201:BN218" si="1486">HQ201*(I201/H201)</f>
        <v>564.45933492157405</v>
      </c>
      <c r="BO201" s="515">
        <f t="shared" ref="BO201:BO218" si="1487">HR201</f>
        <v>669.69609033508436</v>
      </c>
      <c r="BP201" s="515">
        <f t="shared" ref="BP201:BP218" si="1488">HS201</f>
        <v>774.84954727656839</v>
      </c>
      <c r="BQ201" s="515">
        <f t="shared" ref="BQ201:BQ218" si="1489">HT201</f>
        <v>879.91977167960044</v>
      </c>
      <c r="BR201" s="515">
        <f t="shared" ref="BR201:BR218" si="1490">HU201</f>
        <v>984.90682942556623</v>
      </c>
      <c r="BS201" s="515">
        <f t="shared" ref="BS201:BS218" si="1491">HV201*(J201/I201)</f>
        <v>1094.9420863815728</v>
      </c>
      <c r="BT201" s="515">
        <f t="shared" ref="BT201:BT218" si="1492">HW201</f>
        <v>1152.7418102741892</v>
      </c>
      <c r="BU201" s="515">
        <f t="shared" ref="BU201:BU218" si="1493">HX201</f>
        <v>1210.3722692959539</v>
      </c>
      <c r="BV201" s="515">
        <f t="shared" ref="BV201:BV218" si="1494">HY201</f>
        <v>1267.8339591342954</v>
      </c>
      <c r="BW201" s="516">
        <f t="shared" ref="BW201:BW218" si="1495">HZ201</f>
        <v>1325.1273740250356</v>
      </c>
      <c r="BX201" s="515">
        <v>0</v>
      </c>
      <c r="BY201" s="515">
        <f t="shared" ref="BY201:BY218" si="1496">IB201</f>
        <v>0</v>
      </c>
      <c r="BZ201" s="515">
        <f t="shared" ref="BZ201:BZ218" si="1497">IC201</f>
        <v>60.058946819518951</v>
      </c>
      <c r="CA201" s="515">
        <f t="shared" ref="CA201:CA218" si="1498">ID201</f>
        <v>120.04396081191931</v>
      </c>
      <c r="CB201" s="515">
        <f t="shared" ref="CB201:CB218" si="1499">IE201</f>
        <v>179.95513298883569</v>
      </c>
      <c r="CC201" s="515">
        <f t="shared" ref="CC201:CC218" si="1500">IF201*(M201/L201)</f>
        <v>252.42255996059174</v>
      </c>
      <c r="CD201" s="515">
        <f t="shared" ref="CD201:CD218" si="1501">IG201</f>
        <v>326.84282030459121</v>
      </c>
      <c r="CE201" s="515">
        <f t="shared" ref="CE201:CE218" si="1502">IH201</f>
        <v>401.22162329756958</v>
      </c>
      <c r="CF201" s="515">
        <f t="shared" ref="CF201:CF218" si="1503">II201</f>
        <v>475.55899203420489</v>
      </c>
      <c r="CG201" s="515">
        <f t="shared" ref="CG201:CG218" si="1504">IJ201</f>
        <v>549.85494959630978</v>
      </c>
      <c r="CH201" s="515">
        <f t="shared" ref="CH201:CH218" si="1505">IK201*(N201/M201)</f>
        <v>619.38587274511349</v>
      </c>
      <c r="CI201" s="515">
        <f t="shared" ref="CI201:CI218" si="1506">IL201</f>
        <v>721.38781111491789</v>
      </c>
      <c r="CJ201" s="515">
        <f t="shared" ref="CJ201:CJ218" si="1507">IM201</f>
        <v>823.32395813969424</v>
      </c>
      <c r="CK201" s="515">
        <f t="shared" ref="CK201:CK218" si="1508">IN201</f>
        <v>925.1943562549211</v>
      </c>
      <c r="CL201" s="515">
        <f t="shared" ref="CL201:CL218" si="1509">IO201</f>
        <v>1026.9990478687062</v>
      </c>
      <c r="CM201" s="515">
        <f t="shared" ref="CM201:CM218" si="1510">IP201*(O201/N201)</f>
        <v>1132.8692987062157</v>
      </c>
      <c r="CN201" s="515">
        <f t="shared" ref="CN201:CN218" si="1511">IQ201</f>
        <v>1193.2398583980009</v>
      </c>
      <c r="CO201" s="515">
        <f t="shared" ref="CO201:CO218" si="1512">IR201</f>
        <v>1253.5078147171066</v>
      </c>
      <c r="CP201" s="515">
        <f t="shared" ref="CP201:CP218" si="1513">IS201</f>
        <v>1313.6733420440942</v>
      </c>
      <c r="CQ201" s="516">
        <f t="shared" ref="CQ201:CQ218" si="1514">IT201</f>
        <v>1373.7366144631546</v>
      </c>
      <c r="CR201" s="515">
        <f t="shared" ref="CR201:CR218" si="1515">0.5*AT201+BD201</f>
        <v>0</v>
      </c>
      <c r="CS201" s="515">
        <f t="shared" ref="CS201:CS218" si="1516">0.5*$AU201+BE201</f>
        <v>28.94997</v>
      </c>
      <c r="CT201" s="515">
        <f t="shared" ref="CT201:CT218" si="1517">0.5*$AU201+BF201</f>
        <v>86.811728600633259</v>
      </c>
      <c r="CU201" s="515">
        <f t="shared" ref="CU201:CU218" si="1518">0.5*$AU201+BG201</f>
        <v>144.59717475903625</v>
      </c>
      <c r="CV201" s="515">
        <f t="shared" ref="CV201:CV218" si="1519">0.5*$AU201+BH201</f>
        <v>202.30640912180149</v>
      </c>
      <c r="CW201" s="515">
        <f t="shared" ref="CW201:CW218" si="1520">0.5*$AV201+BI201</f>
        <v>275.97389756851209</v>
      </c>
      <c r="CX201" s="515">
        <f t="shared" ref="CX201:CX218" si="1521">0.5*$AV201+BJ201</f>
        <v>341.25962142728309</v>
      </c>
      <c r="CY201" s="515">
        <f t="shared" ref="CY201:CY218" si="1522">0.5*$AV201+BK201</f>
        <v>406.49558260617499</v>
      </c>
      <c r="CZ201" s="515">
        <f t="shared" ref="CZ201:CZ218" si="1523">0.5*$AV201+BL201</f>
        <v>471.68181903575146</v>
      </c>
      <c r="DA201" s="515">
        <f t="shared" ref="DA201:DA218" si="1524">0.5*$AV201+BM201</f>
        <v>536.81836861766442</v>
      </c>
      <c r="DB201" s="515">
        <f t="shared" ref="DB201:DB218" si="1525">0.5*$AW201+BN201</f>
        <v>617.32202832157407</v>
      </c>
      <c r="DC201" s="515">
        <f t="shared" ref="DC201:DC218" si="1526">0.5*$AW201+BO201</f>
        <v>722.55878373508438</v>
      </c>
      <c r="DD201" s="515">
        <f t="shared" ref="DD201:DD218" si="1527">0.5*$AW201+BP201</f>
        <v>827.7122406765684</v>
      </c>
      <c r="DE201" s="515">
        <f t="shared" ref="DE201:DE218" si="1528">0.5*$AW201+BQ201</f>
        <v>932.78246507960046</v>
      </c>
      <c r="DF201" s="515">
        <f t="shared" ref="DF201:DF218" si="1529">0.5*$AW201+BR201</f>
        <v>1037.7695228255661</v>
      </c>
      <c r="DG201" s="515">
        <f t="shared" ref="DG201:DG218" si="1530">0.5*$AX201+BS201</f>
        <v>1125.4899311815727</v>
      </c>
      <c r="DH201" s="515">
        <f t="shared" ref="DH201:DH218" si="1531">0.5*$AX201+BT201</f>
        <v>1183.2896550741891</v>
      </c>
      <c r="DI201" s="515">
        <f t="shared" ref="DI201:DI218" si="1532">0.5*$AX201+BU201</f>
        <v>1240.9201140959537</v>
      </c>
      <c r="DJ201" s="515">
        <f t="shared" ref="DJ201:DJ218" si="1533">0.5*$AX201+BV201</f>
        <v>1298.3818039342952</v>
      </c>
      <c r="DK201" s="516">
        <f t="shared" ref="DK201:DK218" si="1534">0.5*$AX201+BW201</f>
        <v>1355.6752188250355</v>
      </c>
      <c r="DL201" s="515">
        <f t="shared" ref="DL201:DL218" si="1535">0.5*AY201+BX201</f>
        <v>0</v>
      </c>
      <c r="DM201" s="515">
        <f t="shared" ref="DM201:DM218" si="1536">0.5*$AZ201+BY201</f>
        <v>30.047968000000004</v>
      </c>
      <c r="DN201" s="515">
        <f t="shared" ref="DN201:DN218" si="1537">0.5*$AZ201+BZ201</f>
        <v>90.106914819518948</v>
      </c>
      <c r="DO201" s="515">
        <f t="shared" ref="DO201:DO218" si="1538">0.5*$AZ201+CA201</f>
        <v>150.0919288119193</v>
      </c>
      <c r="DP201" s="515">
        <f t="shared" ref="DP201:DP218" si="1539">0.5*$AZ201+CB201</f>
        <v>210.00310098883568</v>
      </c>
      <c r="DQ201" s="515">
        <f t="shared" ref="DQ201:DQ218" si="1540">0.5*$BA201+CC201</f>
        <v>289.71338556059175</v>
      </c>
      <c r="DR201" s="515">
        <f t="shared" ref="DR201:DR218" si="1541">0.5*$BA201+CD201</f>
        <v>364.13364590459122</v>
      </c>
      <c r="DS201" s="515">
        <f t="shared" ref="DS201:DS218" si="1542">0.5*$BA201+CE201</f>
        <v>438.51244889756958</v>
      </c>
      <c r="DT201" s="515">
        <f t="shared" ref="DT201:DT218" si="1543">0.5*$BA201+CF201</f>
        <v>512.8498176342049</v>
      </c>
      <c r="DU201" s="515">
        <f t="shared" ref="DU201:DU218" si="1544">0.5*$BA201+CG201</f>
        <v>587.14577519630973</v>
      </c>
      <c r="DV201" s="515">
        <f t="shared" ref="DV201:DV218" si="1545">0.5*$BB201+CH201</f>
        <v>670.60311174511344</v>
      </c>
      <c r="DW201" s="515">
        <f t="shared" ref="DW201:DW218" si="1546">0.5*$BB201+CI201</f>
        <v>772.60505011491784</v>
      </c>
      <c r="DX201" s="515">
        <f t="shared" ref="DX201:DX218" si="1547">0.5*$BB201+CJ201</f>
        <v>874.54119713969419</v>
      </c>
      <c r="DY201" s="515">
        <f t="shared" ref="DY201:DY218" si="1548">0.5*$BB201+CK201</f>
        <v>976.41159525492105</v>
      </c>
      <c r="DZ201" s="515">
        <f t="shared" ref="DZ201:DZ218" si="1549">0.5*$BB201+CL201</f>
        <v>1078.2162868687062</v>
      </c>
      <c r="EA201" s="515">
        <f t="shared" ref="EA201:EA218" si="1550">0.5*$BC201+CM201</f>
        <v>1164.0437595062156</v>
      </c>
      <c r="EB201" s="515">
        <f t="shared" ref="EB201:EB218" si="1551">0.5*$BC201+CN201</f>
        <v>1224.4143191980008</v>
      </c>
      <c r="EC201" s="515">
        <f t="shared" ref="EC201:EC218" si="1552">0.5*$BC201+CO201</f>
        <v>1284.6822755171065</v>
      </c>
      <c r="ED201" s="515">
        <f t="shared" ref="ED201:ED218" si="1553">0.5*$BC201+CP201</f>
        <v>1344.8478028440941</v>
      </c>
      <c r="EE201" s="516">
        <f t="shared" ref="EE201:EE218" si="1554">0.5*$BC201+CQ201</f>
        <v>1404.9110752631545</v>
      </c>
      <c r="EF201" s="276">
        <f t="shared" ref="EF201:EF218" si="1555">CR201*(1-EXP(-AJ201))</f>
        <v>0</v>
      </c>
      <c r="EG201" s="276">
        <f t="shared" ref="EG201:EG218" si="1556">CS201*(1-EXP(-$AK201))</f>
        <v>3.8181399366743529E-2</v>
      </c>
      <c r="EH201" s="276">
        <f t="shared" ref="EH201:EH218" si="1557">CT201*(1-EXP(-$AK201))</f>
        <v>0.11449384159700787</v>
      </c>
      <c r="EI201" s="276">
        <f t="shared" ref="EI201:EI218" si="1558">CU201*(1-EXP(-$AK201))</f>
        <v>0.19070563723477332</v>
      </c>
      <c r="EJ201" s="276">
        <f t="shared" ref="EJ201:EJ218" si="1559">CV201*(1-EXP(-$AK201))</f>
        <v>0.26681691902034127</v>
      </c>
      <c r="EK201" s="276">
        <f t="shared" ref="EK201:EK218" si="1560">CW201*(1-EXP(-$AL201))</f>
        <v>0.21035534122900135</v>
      </c>
      <c r="EL201" s="276">
        <f t="shared" ref="EL201:EL218" si="1561">CX201*(1-EXP(-$AL201))</f>
        <v>0.26011802110811849</v>
      </c>
      <c r="EM201" s="276">
        <f t="shared" ref="EM201:EM218" si="1562">CY201*(1-EXP(-$AL201))</f>
        <v>0.30984277042351682</v>
      </c>
      <c r="EN201" s="276">
        <f t="shared" ref="EN201:EN218" si="1563">CZ201*(1-EXP(-$AL201))</f>
        <v>0.35952961808697664</v>
      </c>
      <c r="EO201" s="276">
        <f t="shared" ref="EO201:EO218" si="1564">DA201*(1-EXP(-$AL201))</f>
        <v>0.40917859298824066</v>
      </c>
      <c r="EP201" s="276">
        <f t="shared" ref="EP201:EP218" si="1565">DB201*(1-EXP(-$AM201))</f>
        <v>0.48863138648972432</v>
      </c>
      <c r="EQ201" s="276">
        <f t="shared" ref="EQ201:EQ218" si="1566">DC201*(1-EXP(-$AM201))</f>
        <v>0.57192985851605693</v>
      </c>
      <c r="ER201" s="276">
        <f t="shared" ref="ER201:ER218" si="1567">DD201*(1-EXP(-$AM201))</f>
        <v>0.65516239696799672</v>
      </c>
      <c r="ES201" s="276">
        <f t="shared" ref="ES201:ES218" si="1568">DE201*(1-EXP(-$AM201))</f>
        <v>0.73832905403421067</v>
      </c>
      <c r="ET201" s="276">
        <f t="shared" ref="ET201:ET218" si="1569">DF201*(1-EXP(-$AM201))</f>
        <v>0.82142988186205701</v>
      </c>
      <c r="EU201" s="276">
        <f t="shared" ref="EU201:EU218" si="1570">DG201*(1-EXP(-$AN201))</f>
        <v>3.2959657073836115</v>
      </c>
      <c r="EV201" s="276">
        <f t="shared" ref="EV201:EV218" si="1571">DH201*(1-EXP(-$AN201))</f>
        <v>3.4652305782352824</v>
      </c>
      <c r="EW201" s="276">
        <f t="shared" ref="EW201:EW218" si="1572">DI201*(1-EXP(-$AN201))</f>
        <v>3.6339997616584512</v>
      </c>
      <c r="EX201" s="276">
        <f t="shared" ref="EX201:EX218" si="1573">DJ201*(1-EXP(-$AN201))</f>
        <v>3.802274709259855</v>
      </c>
      <c r="EY201" s="277">
        <f t="shared" ref="EY201:EY218" si="1574">DK201*(1-EXP(-$AN201))</f>
        <v>3.9700568683952411</v>
      </c>
      <c r="EZ201" s="276">
        <f t="shared" ref="EZ201:EZ218" si="1575">DL201*(1-EXP(-AO201))</f>
        <v>0</v>
      </c>
      <c r="FA201" s="276">
        <f t="shared" ref="FA201:FA218" si="1576">DM201*(1-EXP(-$AP201))</f>
        <v>3.6989180481056629E-2</v>
      </c>
      <c r="FB201" s="276">
        <f t="shared" ref="FB201:FB218" si="1577">DN201*(1-EXP(-$AP201))</f>
        <v>0.11092200759966138</v>
      </c>
      <c r="FC201" s="276">
        <f t="shared" ref="FC201:FC218" si="1578">DO201*(1-EXP(-$AP201))</f>
        <v>0.18476382308361036</v>
      </c>
      <c r="FD201" s="276">
        <f t="shared" ref="FD201:FD218" si="1579">DP201*(1-EXP(-$AP201))</f>
        <v>0.2585147389686252</v>
      </c>
      <c r="FE201" s="276">
        <f t="shared" ref="FE201:FE218" si="1580">DQ201*(1-EXP(-$AQ201))</f>
        <v>0.16139085600053529</v>
      </c>
      <c r="FF201" s="276">
        <f t="shared" ref="FF201:FF218" si="1581">DR201*(1-EXP(-$AQ201))</f>
        <v>0.20284820702164921</v>
      </c>
      <c r="FG201" s="276">
        <f t="shared" ref="FG201:FG218" si="1582">DS201*(1-EXP(-$AQ201))</f>
        <v>0.24428246336470447</v>
      </c>
      <c r="FH201" s="276">
        <f t="shared" ref="FH201:FH218" si="1583">DT201*(1-EXP(-$AQ201))</f>
        <v>0.28569363789507091</v>
      </c>
      <c r="FI201" s="276">
        <f t="shared" ref="FI201:FI218" si="1584">DU201*(1-EXP(-$AQ201))</f>
        <v>0.32708174347095137</v>
      </c>
      <c r="FJ201" s="276">
        <f t="shared" ref="FJ201:FJ218" si="1585">DV201*(1-EXP(-$AR201))</f>
        <v>0.43253963019565511</v>
      </c>
      <c r="FK201" s="276">
        <f t="shared" ref="FK201:FK218" si="1586">DW201*(1-EXP(-$AR201))</f>
        <v>0.49833097522371772</v>
      </c>
      <c r="FL201" s="276">
        <f t="shared" ref="FL201:FL218" si="1587">DX201*(1-EXP(-$AR201))</f>
        <v>0.56407988477310433</v>
      </c>
      <c r="FM201" s="276">
        <f t="shared" ref="FM201:FM218" si="1588">DY201*(1-EXP(-$AR201))</f>
        <v>0.62978638621473815</v>
      </c>
      <c r="FN201" s="276">
        <f t="shared" ref="FN201:FN218" si="1589">DZ201*(1-EXP(-$AR201))</f>
        <v>0.69545050690188803</v>
      </c>
      <c r="FO201" s="276">
        <f t="shared" ref="FO201:FO218" si="1590">EA201*(1-EXP(-$AS201))</f>
        <v>1.9783619082148218</v>
      </c>
      <c r="FP201" s="276">
        <f t="shared" ref="FP201:FP218" si="1591">EB201*(1-EXP(-$AS201))</f>
        <v>2.0809652808943002</v>
      </c>
      <c r="FQ201" s="276">
        <f t="shared" ref="FQ201:FQ218" si="1592">EC201*(1-EXP(-$AS201))</f>
        <v>2.1833942730124756</v>
      </c>
      <c r="FR201" s="276">
        <f t="shared" ref="FR201:FR218" si="1593">ED201*(1-EXP(-$AS201))</f>
        <v>2.2856491809395298</v>
      </c>
      <c r="FS201" s="277">
        <f t="shared" ref="FS201:FS218" si="1594">EE201*(1-EXP(-$AS201))</f>
        <v>2.387730300541945</v>
      </c>
      <c r="FT201" s="74">
        <f>SUM($EF201:EF201)</f>
        <v>0</v>
      </c>
      <c r="FU201" s="276">
        <f>SUM($EF201:EG201)</f>
        <v>3.8181399366743529E-2</v>
      </c>
      <c r="FV201" s="276">
        <f>SUM($EF201:EH201)</f>
        <v>0.1526752409637514</v>
      </c>
      <c r="FW201" s="276">
        <f>SUM($EF201:EI201)</f>
        <v>0.3433808781985247</v>
      </c>
      <c r="FX201" s="276">
        <f>SUM($EF201:EJ201)</f>
        <v>0.61019779721886591</v>
      </c>
      <c r="FY201" s="276">
        <f>SUM($EF201:EK201)</f>
        <v>0.82055313844786726</v>
      </c>
      <c r="FZ201" s="276">
        <f>SUM($EF201:EL201)</f>
        <v>1.0806711595559857</v>
      </c>
      <c r="GA201" s="276">
        <f>SUM($EF201:EM201)</f>
        <v>1.3905139299795026</v>
      </c>
      <c r="GB201" s="276">
        <f>SUM($EF201:EN201)</f>
        <v>1.7500435480664793</v>
      </c>
      <c r="GC201" s="276">
        <f>SUM($EF201:EO201)</f>
        <v>2.1592221410547201</v>
      </c>
      <c r="GD201" s="276">
        <f>SUM($EF201:EP201)</f>
        <v>2.6478535275444446</v>
      </c>
      <c r="GE201" s="276">
        <f>SUM($EF201:EQ201)</f>
        <v>3.2197833860605014</v>
      </c>
      <c r="GF201" s="276">
        <f>SUM($EF201:ER201)</f>
        <v>3.8749457830284983</v>
      </c>
      <c r="GG201" s="276">
        <f>SUM($EF201:ES201)</f>
        <v>4.6132748370627095</v>
      </c>
      <c r="GH201" s="276">
        <f>SUM($EF201:ET201)</f>
        <v>5.4347047189247668</v>
      </c>
      <c r="GI201" s="276">
        <f>SUM($EF201:EU201)</f>
        <v>8.7306704263083788</v>
      </c>
      <c r="GJ201" s="276">
        <f>SUM($EF201:EV201)</f>
        <v>12.195901004543661</v>
      </c>
      <c r="GK201" s="276">
        <f>SUM($EF201:EW201)</f>
        <v>15.829900766202112</v>
      </c>
      <c r="GL201" s="276">
        <f>SUM($EF201:EX201)</f>
        <v>19.632175475461967</v>
      </c>
      <c r="GM201" s="276">
        <f>SUM($EF201:EY201)</f>
        <v>23.602232343857207</v>
      </c>
      <c r="GN201" s="74">
        <f>SUM($EZ201:EZ201)</f>
        <v>0</v>
      </c>
      <c r="GO201" s="276">
        <f>SUM($EZ201:FA201)</f>
        <v>3.6989180481056629E-2</v>
      </c>
      <c r="GP201" s="276">
        <f>SUM($EZ201:FB201)</f>
        <v>0.14791118808071801</v>
      </c>
      <c r="GQ201" s="276">
        <f>SUM($EZ201:FC201)</f>
        <v>0.3326750111643284</v>
      </c>
      <c r="GR201" s="276">
        <f>SUM($EZ201:FD201)</f>
        <v>0.59118975013295361</v>
      </c>
      <c r="GS201" s="276">
        <f>SUM($EZ201:FE201)</f>
        <v>0.75258060613348887</v>
      </c>
      <c r="GT201" s="276">
        <f>SUM($EZ201:FF201)</f>
        <v>0.95542881315513806</v>
      </c>
      <c r="GU201" s="276">
        <f>SUM($EZ201:FG201)</f>
        <v>1.1997112765198426</v>
      </c>
      <c r="GV201" s="276">
        <f>SUM($EZ201:FH201)</f>
        <v>1.4854049144149135</v>
      </c>
      <c r="GW201" s="276">
        <f>SUM($EZ201:FI201)</f>
        <v>1.8124866578858649</v>
      </c>
      <c r="GX201" s="276">
        <f>SUM($EZ201:FJ201)</f>
        <v>2.2450262880815202</v>
      </c>
      <c r="GY201" s="276">
        <f>SUM($EZ201:FK201)</f>
        <v>2.7433572633052377</v>
      </c>
      <c r="GZ201" s="276">
        <f>SUM($EZ201:FL201)</f>
        <v>3.3074371480783418</v>
      </c>
      <c r="HA201" s="276">
        <f>SUM($EZ201:FM201)</f>
        <v>3.9372235342930799</v>
      </c>
      <c r="HB201" s="276">
        <f>SUM($EZ201:FN201)</f>
        <v>4.6326740411949681</v>
      </c>
      <c r="HC201" s="276">
        <f>SUM($EZ201:FO201)</f>
        <v>6.6110359494097901</v>
      </c>
      <c r="HD201" s="276">
        <f>SUM($EZ201:FP201)</f>
        <v>8.6920012303040899</v>
      </c>
      <c r="HE201" s="276">
        <f>SUM($EZ201:FQ201)</f>
        <v>10.875395503316565</v>
      </c>
      <c r="HF201" s="276">
        <f>SUM($EZ201:FR201)</f>
        <v>13.161044684256094</v>
      </c>
      <c r="HG201" s="277">
        <f>SUM($EZ201:FS201)</f>
        <v>15.548774984798039</v>
      </c>
      <c r="HH201" s="74">
        <f t="shared" si="1451"/>
        <v>0</v>
      </c>
      <c r="HI201" s="276">
        <f t="shared" ref="HI201:HI218" si="1595">BE201+$AU201-EG201</f>
        <v>57.861758600633259</v>
      </c>
      <c r="HJ201" s="276">
        <f t="shared" ref="HJ201:HJ218" si="1596">BF201+$AU201-EH201</f>
        <v>115.64720475903624</v>
      </c>
      <c r="HK201" s="276">
        <f t="shared" ref="HK201:HK218" si="1597">BG201+$AU201-EI201</f>
        <v>173.35643912180149</v>
      </c>
      <c r="HL201" s="276">
        <f t="shared" ref="HL201:HL218" si="1598">BH201+$AU201-EJ201</f>
        <v>230.98956220278117</v>
      </c>
      <c r="HM201" s="276">
        <f t="shared" ref="HM201:HM218" si="1599">BI201+$AV201-EK201</f>
        <v>308.51158182728307</v>
      </c>
      <c r="HN201" s="276">
        <f t="shared" ref="HN201:HN218" si="1600">BJ201+$AV201-EL201</f>
        <v>373.74754300617496</v>
      </c>
      <c r="HO201" s="276">
        <f t="shared" ref="HO201:HO218" si="1601">BK201+$AV201-EM201</f>
        <v>438.93377943575143</v>
      </c>
      <c r="HP201" s="276">
        <f t="shared" ref="HP201:HP218" si="1602">BL201+$AV201-EN201</f>
        <v>504.07032901766445</v>
      </c>
      <c r="HQ201" s="276">
        <f t="shared" ref="HQ201:HQ218" si="1603">BM201+$AV201-EO201</f>
        <v>569.15722962467623</v>
      </c>
      <c r="HR201" s="276">
        <f t="shared" ref="HR201:HR218" si="1604">BN201+$AW201-EP201</f>
        <v>669.69609033508436</v>
      </c>
      <c r="HS201" s="276">
        <f t="shared" ref="HS201:HS218" si="1605">BO201+$AW201-EQ201</f>
        <v>774.84954727656839</v>
      </c>
      <c r="HT201" s="276">
        <f t="shared" ref="HT201:HT218" si="1606">BP201+$AW201-ER201</f>
        <v>879.91977167960044</v>
      </c>
      <c r="HU201" s="276">
        <f t="shared" ref="HU201:HU218" si="1607">BQ201+$AW201-ES201</f>
        <v>984.90682942556623</v>
      </c>
      <c r="HV201" s="276">
        <f t="shared" ref="HV201:HV218" si="1608">BR201+$AW201-ET201</f>
        <v>1089.8107863437042</v>
      </c>
      <c r="HW201" s="276">
        <f t="shared" ref="HW201:HW218" si="1609">BS201+$AX201-EU201</f>
        <v>1152.7418102741892</v>
      </c>
      <c r="HX201" s="276">
        <f t="shared" ref="HX201:HX218" si="1610">BT201+$AX201-EV201</f>
        <v>1210.3722692959539</v>
      </c>
      <c r="HY201" s="276">
        <f t="shared" ref="HY201:HY218" si="1611">BU201+$AX201-EW201</f>
        <v>1267.8339591342954</v>
      </c>
      <c r="HZ201" s="276">
        <f t="shared" ref="HZ201:HZ218" si="1612">BV201+$AX201-EX201</f>
        <v>1325.1273740250356</v>
      </c>
      <c r="IA201" s="277">
        <f t="shared" ref="IA201:IA218" si="1613">BW201+$AX201-EY201</f>
        <v>1382.2530067566404</v>
      </c>
      <c r="IB201" s="276">
        <f t="shared" ref="IB201:IB218" si="1614">BX201+AY201-EZ201</f>
        <v>0</v>
      </c>
      <c r="IC201" s="276">
        <f t="shared" ref="IC201:IC218" si="1615">BY201+$AZ201-FA201</f>
        <v>60.058946819518951</v>
      </c>
      <c r="ID201" s="276">
        <f t="shared" ref="ID201:ID218" si="1616">BZ201+$AZ201-FB201</f>
        <v>120.04396081191931</v>
      </c>
      <c r="IE201" s="276">
        <f t="shared" ref="IE201:IE218" si="1617">CA201+$AZ201-FC201</f>
        <v>179.95513298883569</v>
      </c>
      <c r="IF201" s="276">
        <f t="shared" ref="IF201:IF218" si="1618">CB201+$AZ201-FD201</f>
        <v>239.79255424986709</v>
      </c>
      <c r="IG201" s="276">
        <f t="shared" ref="IG201:IG218" si="1619">CC201+$BA201-FE201</f>
        <v>326.84282030459121</v>
      </c>
      <c r="IH201" s="276">
        <f t="shared" ref="IH201:IH218" si="1620">CD201+$BA201-FF201</f>
        <v>401.22162329756958</v>
      </c>
      <c r="II201" s="276">
        <f t="shared" ref="II201:II218" si="1621">CE201+$BA201-FG201</f>
        <v>475.55899203420489</v>
      </c>
      <c r="IJ201" s="276">
        <f t="shared" ref="IJ201:IJ218" si="1622">CF201+$BA201-FH201</f>
        <v>549.85494959630978</v>
      </c>
      <c r="IK201" s="276">
        <f t="shared" ref="IK201:IK218" si="1623">CG201+$BA201-FI201</f>
        <v>624.10951905283889</v>
      </c>
      <c r="IL201" s="276">
        <f t="shared" ref="IL201:IL218" si="1624">CH201+$BB201-FJ201</f>
        <v>721.38781111491789</v>
      </c>
      <c r="IM201" s="276">
        <f t="shared" ref="IM201:IM218" si="1625">CI201+$BB201-FK201</f>
        <v>823.32395813969424</v>
      </c>
      <c r="IN201" s="276">
        <f t="shared" ref="IN201:IN218" si="1626">CJ201+$BB201-FL201</f>
        <v>925.1943562549211</v>
      </c>
      <c r="IO201" s="276">
        <f t="shared" ref="IO201:IO218" si="1627">CK201+$BB201-FM201</f>
        <v>1026.9990478687062</v>
      </c>
      <c r="IP201" s="276">
        <f t="shared" ref="IP201:IP218" si="1628">CL201+$BB201-FN201</f>
        <v>1128.7380753618042</v>
      </c>
      <c r="IQ201" s="276">
        <f t="shared" ref="IQ201:IQ218" si="1629">CM201+$BC201-FO201</f>
        <v>1193.2398583980009</v>
      </c>
      <c r="IR201" s="276">
        <f t="shared" ref="IR201:IR218" si="1630">CN201+$BC201-FP201</f>
        <v>1253.5078147171066</v>
      </c>
      <c r="IS201" s="276">
        <f t="shared" ref="IS201:IS218" si="1631">CO201+$BC201-FQ201</f>
        <v>1313.6733420440942</v>
      </c>
      <c r="IT201" s="276">
        <f t="shared" ref="IT201:IT218" si="1632">CP201+$BC201-FR201</f>
        <v>1373.7366144631546</v>
      </c>
      <c r="IU201" s="277">
        <f t="shared" ref="IU201:IU218" si="1633">CQ201+$BC201-FS201</f>
        <v>1433.6978057626127</v>
      </c>
      <c r="IV201" s="74">
        <f t="shared" si="1463"/>
        <v>13.974631429151875</v>
      </c>
      <c r="IW201" s="275">
        <f t="shared" si="1464"/>
        <v>58.310894752260523</v>
      </c>
      <c r="IX201" s="275">
        <f t="shared" si="1465"/>
        <v>119.72254459521491</v>
      </c>
      <c r="IY201" s="275">
        <f t="shared" si="1466"/>
        <v>178.45161384945726</v>
      </c>
      <c r="IZ201" s="275">
        <f t="shared" si="1467"/>
        <v>64.002690258875774</v>
      </c>
      <c r="JA201" s="275">
        <f t="shared" si="1468"/>
        <v>92.614921156521149</v>
      </c>
      <c r="JB201" s="74">
        <f t="shared" si="1469"/>
        <v>15.174290716029352</v>
      </c>
      <c r="JC201" s="275">
        <f t="shared" si="1470"/>
        <v>65.827283687388189</v>
      </c>
      <c r="JD201" s="275">
        <f t="shared" si="1471"/>
        <v>132.27966229337611</v>
      </c>
      <c r="JE201" s="275">
        <f t="shared" si="1472"/>
        <v>193.50438006438156</v>
      </c>
      <c r="JF201" s="275">
        <f t="shared" si="1473"/>
        <v>71.093745565597885</v>
      </c>
      <c r="JG201" s="275">
        <f t="shared" si="1474"/>
        <v>101.6964041902938</v>
      </c>
      <c r="JH201" s="524">
        <f t="shared" si="1443"/>
        <v>6630.3222600157878</v>
      </c>
      <c r="JI201" s="525">
        <f t="shared" si="1444"/>
        <v>12824.995219314371</v>
      </c>
      <c r="JJ201" s="524">
        <f t="shared" si="1445"/>
        <v>7042.6658899162967</v>
      </c>
      <c r="JK201" s="525">
        <f t="shared" si="1446"/>
        <v>13460.107071773065</v>
      </c>
      <c r="JL201" s="524">
        <f t="shared" si="1447"/>
        <v>13672.988149932084</v>
      </c>
      <c r="JM201" s="525">
        <f t="shared" si="1448"/>
        <v>26285.102291087438</v>
      </c>
      <c r="JN201" s="7">
        <f t="shared" ref="JN201:JN218" si="1634">GH201+HB201</f>
        <v>10.067378760119734</v>
      </c>
      <c r="JO201" s="7">
        <f t="shared" ref="JO201:JO218" si="1635">GM201+HG201</f>
        <v>39.151007328655247</v>
      </c>
    </row>
    <row r="202" spans="1:275" s="3" customFormat="1" ht="13.5" customHeight="1" x14ac:dyDescent="0.2">
      <c r="A202" s="3" t="str">
        <f>'2021 estimates'!B202</f>
        <v>Turkmenistan</v>
      </c>
      <c r="B202" s="3" t="str">
        <f>VLOOKUP(A202,'2021 estimates'!$B$4:$C$218,2)</f>
        <v>EUR</v>
      </c>
      <c r="C202" s="371" t="str">
        <f>VLOOKUP(A202,'2021 estimates'!$B$4:$F$218,4,FALSE)</f>
        <v>Europe &amp; Central Asia</v>
      </c>
      <c r="D202" s="695">
        <f>'2021 estimates'!Q202</f>
        <v>36.321638351999503</v>
      </c>
      <c r="E202" s="4">
        <f>'2021 estimates'!R202</f>
        <v>18.530691515996033</v>
      </c>
      <c r="F202" s="47">
        <f>1000*'2021 estimates'!G202/5</f>
        <v>64279.6</v>
      </c>
      <c r="G202" s="47">
        <f t="shared" si="1475"/>
        <v>64279.6</v>
      </c>
      <c r="H202" s="47">
        <f>1000*'2021 estimates'!H202/5</f>
        <v>70060</v>
      </c>
      <c r="I202" s="47">
        <f>1000*'2021 estimates'!I202/5</f>
        <v>55702.8</v>
      </c>
      <c r="J202" s="47">
        <f>1000*'2021 estimates'!J202/5</f>
        <v>49573.4</v>
      </c>
      <c r="K202" s="47">
        <f>1000*'2021 estimates'!K202/5</f>
        <v>62364.800000000003</v>
      </c>
      <c r="L202" s="73">
        <f t="shared" si="1476"/>
        <v>62364.800000000003</v>
      </c>
      <c r="M202" s="47">
        <f>1000*'2021 estimates'!L202/5</f>
        <v>68117.8</v>
      </c>
      <c r="N202" s="47">
        <f>1000*'2021 estimates'!M202/5</f>
        <v>54305.8</v>
      </c>
      <c r="O202" s="47">
        <f>1000*'2021 estimates'!N202/5</f>
        <v>48463.199999999997</v>
      </c>
      <c r="P202" s="22">
        <v>0</v>
      </c>
      <c r="Q202" s="124">
        <f>IF('2021 estimates'!AD202&lt;&gt;"",'2021 estimates'!AD202*5/4,IF('2021 estimates'!AL202&lt;&gt;"",'2021 estimates'!AL202*15/14,'2021 estimates'!AN202*15/14))/100000</f>
        <v>8.7499999999999999E-5</v>
      </c>
      <c r="R202" s="124">
        <f>IF('2021 estimates'!AE202&lt;&gt;"",'2021 estimates'!AE202,IF('2021 estimates'!AL202&lt;&gt;"",'2021 estimates'!AL202*15/14,'2021 estimates'!AN202*15/14))/100000</f>
        <v>9.4000000000000008E-5</v>
      </c>
      <c r="S202" s="124">
        <f>IF('2021 estimates'!AF202&lt;&gt;"",'2021 estimates'!AF202,IF('2021 estimates'!AL202&lt;&gt;"",'2021 estimates'!AL202*15/14,'2021 estimates'!AN202*15/14))/100000</f>
        <v>1.5300000000000001E-4</v>
      </c>
      <c r="T202" s="124">
        <f>IF('2021 estimates'!AG202&lt;&gt;"",'2021 estimates'!AG202,'2021 estimates'!$AP202)/100000</f>
        <v>8.8000000000000011E-5</v>
      </c>
      <c r="U202" s="22">
        <v>0</v>
      </c>
      <c r="V202" s="124">
        <f>IF('2021 estimates'!AH202&lt;&gt;"",'2021 estimates'!AH202*5/4,IF('2021 estimates'!AM202&lt;&gt;"",'2021 estimates'!AM202*15/14,'2021 estimates'!AN202*15/14))/100000</f>
        <v>9.5000000000000005E-5</v>
      </c>
      <c r="W202" s="124">
        <f>IF('2021 estimates'!AI202&lt;&gt;"",'2021 estimates'!AI202,IF('2021 estimates'!AM202&lt;&gt;"",'2021 estimates'!AM202*15/14,'2021 estimates'!AN202*15/14))/100000</f>
        <v>1.12E-4</v>
      </c>
      <c r="X202" s="124">
        <f>IF('2021 estimates'!AJ202&lt;&gt;"",'2021 estimates'!AJ202,IF('2021 estimates'!AM202&lt;&gt;"",'2021 estimates'!AM202*15/14,'2021 estimates'!AN202*15/14))/100000</f>
        <v>1.55E-4</v>
      </c>
      <c r="Y202" s="124">
        <f>IF('2021 estimates'!AK202&lt;&gt;"",'2021 estimates'!AK202,'2021 estimates'!$AQ202)/100000</f>
        <v>9.4000000000000008E-5</v>
      </c>
      <c r="Z202" s="81">
        <f>VLOOKUP($A202,'Mortality-WHO Global Health Obs'!$B$3:$Q$218,7,FALSE)</f>
        <v>4.7969999999999999E-2</v>
      </c>
      <c r="AA202" s="82">
        <f>VLOOKUP($A202,'Mortality-WHO Global Health Obs'!$B$3:$Q$218,9,FALSE)</f>
        <v>2.0699999999999998E-3</v>
      </c>
      <c r="AB202" s="82">
        <f>VLOOKUP($A202,'Mortality-WHO Global Health Obs'!$B$3:$Q$218,11,FALSE)</f>
        <v>4.4000000000000002E-4</v>
      </c>
      <c r="AC202" s="82">
        <f>VLOOKUP($A202,'Mortality-WHO Global Health Obs'!$B$3:$Q$218,13,FALSE)</f>
        <v>4.2000000000000002E-4</v>
      </c>
      <c r="AD202" s="82">
        <f>VLOOKUP($A202,'Mortality-WHO Global Health Obs'!$B$3:$Q$218,15,FALSE)</f>
        <v>9.8999999999999999E-4</v>
      </c>
      <c r="AE202" s="81">
        <f>VLOOKUP($A202,'Mortality-WHO Global Health Obs'!$B$3:$Q$218,8,FALSE)</f>
        <v>3.2689999999999997E-2</v>
      </c>
      <c r="AF202" s="82">
        <f>VLOOKUP($A202,'Mortality-WHO Global Health Obs'!$B$3:$Q$218,10,FALSE)</f>
        <v>1.7899999999999999E-3</v>
      </c>
      <c r="AG202" s="82">
        <f>VLOOKUP($A202,'Mortality-WHO Global Health Obs'!$B$3:$Q$218,12,FALSE)</f>
        <v>3.1E-4</v>
      </c>
      <c r="AH202" s="82">
        <f>VLOOKUP($A202,'Mortality-WHO Global Health Obs'!$B$3:$Q$218,14,FALSE)</f>
        <v>2.9999999999999997E-4</v>
      </c>
      <c r="AI202" s="82">
        <f>VLOOKUP($A202,'Mortality-WHO Global Health Obs'!$B$3:$Q$218,16,FALSE)</f>
        <v>8.8999999999999995E-4</v>
      </c>
      <c r="AJ202" s="81">
        <f t="shared" si="1450"/>
        <v>0.88891727202232962</v>
      </c>
      <c r="AK202" s="82">
        <f t="shared" si="1450"/>
        <v>3.8358531438111784E-2</v>
      </c>
      <c r="AL202" s="82">
        <f t="shared" si="1450"/>
        <v>8.153504267038255E-3</v>
      </c>
      <c r="AM202" s="82">
        <f t="shared" si="1450"/>
        <v>7.782890436718334E-3</v>
      </c>
      <c r="AN202" s="82">
        <f t="shared" si="1450"/>
        <v>1.8345384600836071E-2</v>
      </c>
      <c r="AO202" s="81">
        <f t="shared" si="1449"/>
        <v>0.60576830565791029</v>
      </c>
      <c r="AP202" s="82">
        <f t="shared" si="1449"/>
        <v>3.3169937813632894E-2</v>
      </c>
      <c r="AQ202" s="82">
        <f t="shared" si="1449"/>
        <v>5.7445143699587703E-3</v>
      </c>
      <c r="AR202" s="82">
        <f t="shared" si="1449"/>
        <v>5.5592074547988089E-3</v>
      </c>
      <c r="AS202" s="82">
        <f t="shared" si="1449"/>
        <v>1.6492315449236468E-2</v>
      </c>
      <c r="AT202" s="272">
        <f t="shared" si="1460"/>
        <v>0</v>
      </c>
      <c r="AU202" s="266">
        <f t="shared" si="1452"/>
        <v>5.6244649999999998</v>
      </c>
      <c r="AV202" s="266">
        <f t="shared" si="1453"/>
        <v>6.5856400000000006</v>
      </c>
      <c r="AW202" s="266">
        <f t="shared" si="1454"/>
        <v>8.5225284000000006</v>
      </c>
      <c r="AX202" s="266">
        <f t="shared" si="1455"/>
        <v>4.3624592000000009</v>
      </c>
      <c r="AY202" s="272">
        <f t="shared" si="1461"/>
        <v>0</v>
      </c>
      <c r="AZ202" s="266">
        <f t="shared" si="1456"/>
        <v>5.9246560000000006</v>
      </c>
      <c r="BA202" s="266">
        <f t="shared" si="1457"/>
        <v>7.6291935999999998</v>
      </c>
      <c r="BB202" s="266">
        <f t="shared" si="1458"/>
        <v>8.4173989999999996</v>
      </c>
      <c r="BC202" s="266">
        <f t="shared" si="1459"/>
        <v>4.5555408000000002</v>
      </c>
      <c r="BD202" s="74">
        <f t="shared" si="1462"/>
        <v>0</v>
      </c>
      <c r="BE202" s="515">
        <f t="shared" si="1477"/>
        <v>0</v>
      </c>
      <c r="BF202" s="515">
        <f t="shared" si="1478"/>
        <v>5.5186346163341931</v>
      </c>
      <c r="BG202" s="515">
        <f t="shared" si="1479"/>
        <v>10.829591091277855</v>
      </c>
      <c r="BH202" s="515">
        <f t="shared" si="1480"/>
        <v>15.940684801896131</v>
      </c>
      <c r="BI202" s="515">
        <f t="shared" si="1481"/>
        <v>22.735240376764498</v>
      </c>
      <c r="BJ202" s="515">
        <f t="shared" si="1482"/>
        <v>29.109523296757118</v>
      </c>
      <c r="BK202" s="515">
        <f t="shared" si="1483"/>
        <v>35.432044779070218</v>
      </c>
      <c r="BL202" s="515">
        <f t="shared" si="1484"/>
        <v>41.703225144932759</v>
      </c>
      <c r="BM202" s="515">
        <f t="shared" si="1485"/>
        <v>47.92348130241627</v>
      </c>
      <c r="BN202" s="515">
        <f t="shared" si="1486"/>
        <v>43.008052988226851</v>
      </c>
      <c r="BO202" s="515">
        <f t="shared" si="1487"/>
        <v>51.164117395911454</v>
      </c>
      <c r="BP202" s="515">
        <f t="shared" si="1488"/>
        <v>59.256950428526267</v>
      </c>
      <c r="BQ202" s="515">
        <f t="shared" si="1489"/>
        <v>67.287042298825057</v>
      </c>
      <c r="BR202" s="515">
        <f t="shared" si="1490"/>
        <v>75.254879419097932</v>
      </c>
      <c r="BS202" s="515">
        <f t="shared" si="1491"/>
        <v>74.010117312552438</v>
      </c>
      <c r="BT202" s="515">
        <f t="shared" si="1492"/>
        <v>76.987560123437234</v>
      </c>
      <c r="BU202" s="515">
        <f t="shared" si="1493"/>
        <v>79.91087858480158</v>
      </c>
      <c r="BV202" s="515">
        <f t="shared" si="1494"/>
        <v>82.781056576235144</v>
      </c>
      <c r="BW202" s="516">
        <f t="shared" si="1495"/>
        <v>85.599060092234168</v>
      </c>
      <c r="BX202" s="515">
        <v>0</v>
      </c>
      <c r="BY202" s="515">
        <f t="shared" si="1496"/>
        <v>0</v>
      </c>
      <c r="BZ202" s="515">
        <f t="shared" si="1497"/>
        <v>5.828007537453967</v>
      </c>
      <c r="CA202" s="515">
        <f t="shared" si="1498"/>
        <v>11.46587138784775</v>
      </c>
      <c r="CB202" s="515">
        <f t="shared" si="1499"/>
        <v>16.919795150180921</v>
      </c>
      <c r="CC202" s="515">
        <f t="shared" si="1500"/>
        <v>24.243286351272054</v>
      </c>
      <c r="CD202" s="515">
        <f t="shared" si="1501"/>
        <v>31.711763100412249</v>
      </c>
      <c r="CE202" s="515">
        <f t="shared" si="1502"/>
        <v>39.137460069717662</v>
      </c>
      <c r="CF202" s="515">
        <f t="shared" si="1503"/>
        <v>46.520622303743444</v>
      </c>
      <c r="CG202" s="515">
        <f t="shared" si="1504"/>
        <v>53.861493443418233</v>
      </c>
      <c r="CH202" s="515">
        <f t="shared" si="1505"/>
        <v>48.759059661234325</v>
      </c>
      <c r="CI202" s="515">
        <f t="shared" si="1506"/>
        <v>56.882816863720478</v>
      </c>
      <c r="CJ202" s="515">
        <f t="shared" si="1507"/>
        <v>64.961537713805129</v>
      </c>
      <c r="CK202" s="515">
        <f t="shared" si="1508"/>
        <v>72.995471883282619</v>
      </c>
      <c r="CL202" s="515">
        <f t="shared" si="1509"/>
        <v>80.984867659820878</v>
      </c>
      <c r="CM202" s="515">
        <f t="shared" si="1510"/>
        <v>79.362259958086497</v>
      </c>
      <c r="CN202" s="515">
        <f t="shared" si="1511"/>
        <v>82.58240973744887</v>
      </c>
      <c r="CO202" s="515">
        <f t="shared" si="1512"/>
        <v>85.749887327915587</v>
      </c>
      <c r="CP202" s="515">
        <f t="shared" si="1513"/>
        <v>88.865554291734725</v>
      </c>
      <c r="CQ202" s="516">
        <f t="shared" si="1514"/>
        <v>91.930258098527432</v>
      </c>
      <c r="CR202" s="515">
        <f t="shared" si="1515"/>
        <v>0</v>
      </c>
      <c r="CS202" s="515">
        <f t="shared" si="1516"/>
        <v>2.8122324999999999</v>
      </c>
      <c r="CT202" s="515">
        <f t="shared" si="1517"/>
        <v>8.3308671163341934</v>
      </c>
      <c r="CU202" s="515">
        <f t="shared" si="1518"/>
        <v>13.641823591277856</v>
      </c>
      <c r="CV202" s="515">
        <f t="shared" si="1519"/>
        <v>18.752917301896129</v>
      </c>
      <c r="CW202" s="515">
        <f t="shared" si="1520"/>
        <v>26.028060376764497</v>
      </c>
      <c r="CX202" s="515">
        <f t="shared" si="1521"/>
        <v>32.402343296757117</v>
      </c>
      <c r="CY202" s="515">
        <f t="shared" si="1522"/>
        <v>38.724864779070217</v>
      </c>
      <c r="CZ202" s="515">
        <f t="shared" si="1523"/>
        <v>44.996045144932758</v>
      </c>
      <c r="DA202" s="515">
        <f t="shared" si="1524"/>
        <v>51.216301302416269</v>
      </c>
      <c r="DB202" s="515">
        <f t="shared" si="1525"/>
        <v>47.26931718822685</v>
      </c>
      <c r="DC202" s="515">
        <f t="shared" si="1526"/>
        <v>55.425381595911453</v>
      </c>
      <c r="DD202" s="515">
        <f t="shared" si="1527"/>
        <v>63.518214628526266</v>
      </c>
      <c r="DE202" s="515">
        <f t="shared" si="1528"/>
        <v>71.548306498825056</v>
      </c>
      <c r="DF202" s="515">
        <f t="shared" si="1529"/>
        <v>79.516143619097932</v>
      </c>
      <c r="DG202" s="515">
        <f t="shared" si="1530"/>
        <v>76.191346912552433</v>
      </c>
      <c r="DH202" s="515">
        <f t="shared" si="1531"/>
        <v>79.168789723437229</v>
      </c>
      <c r="DI202" s="515">
        <f t="shared" si="1532"/>
        <v>82.092108184801575</v>
      </c>
      <c r="DJ202" s="515">
        <f t="shared" si="1533"/>
        <v>84.962286176235139</v>
      </c>
      <c r="DK202" s="516">
        <f t="shared" si="1534"/>
        <v>87.780289692234163</v>
      </c>
      <c r="DL202" s="515">
        <f t="shared" si="1535"/>
        <v>0</v>
      </c>
      <c r="DM202" s="515">
        <f t="shared" si="1536"/>
        <v>2.9623280000000003</v>
      </c>
      <c r="DN202" s="515">
        <f t="shared" si="1537"/>
        <v>8.7903355374539665</v>
      </c>
      <c r="DO202" s="515">
        <f t="shared" si="1538"/>
        <v>14.428199387847751</v>
      </c>
      <c r="DP202" s="515">
        <f t="shared" si="1539"/>
        <v>19.88212315018092</v>
      </c>
      <c r="DQ202" s="515">
        <f t="shared" si="1540"/>
        <v>28.057883151272055</v>
      </c>
      <c r="DR202" s="515">
        <f t="shared" si="1541"/>
        <v>35.526359900412245</v>
      </c>
      <c r="DS202" s="515">
        <f t="shared" si="1542"/>
        <v>42.952056869717659</v>
      </c>
      <c r="DT202" s="515">
        <f t="shared" si="1543"/>
        <v>50.335219103743441</v>
      </c>
      <c r="DU202" s="515">
        <f t="shared" si="1544"/>
        <v>57.67609024341823</v>
      </c>
      <c r="DV202" s="515">
        <f t="shared" si="1545"/>
        <v>52.967759161234326</v>
      </c>
      <c r="DW202" s="515">
        <f t="shared" si="1546"/>
        <v>61.09151636372048</v>
      </c>
      <c r="DX202" s="515">
        <f t="shared" si="1547"/>
        <v>69.170237213805123</v>
      </c>
      <c r="DY202" s="515">
        <f t="shared" si="1548"/>
        <v>77.204171383282613</v>
      </c>
      <c r="DZ202" s="515">
        <f t="shared" si="1549"/>
        <v>85.193567159820873</v>
      </c>
      <c r="EA202" s="515">
        <f t="shared" si="1550"/>
        <v>81.640030358086491</v>
      </c>
      <c r="EB202" s="515">
        <f t="shared" si="1551"/>
        <v>84.860180137448864</v>
      </c>
      <c r="EC202" s="515">
        <f t="shared" si="1552"/>
        <v>88.027657727915582</v>
      </c>
      <c r="ED202" s="515">
        <f t="shared" si="1553"/>
        <v>91.143324691734719</v>
      </c>
      <c r="EE202" s="516">
        <f t="shared" si="1554"/>
        <v>94.208028498527426</v>
      </c>
      <c r="EF202" s="276">
        <f t="shared" si="1555"/>
        <v>0</v>
      </c>
      <c r="EG202" s="276">
        <f t="shared" si="1556"/>
        <v>0.10583038366580683</v>
      </c>
      <c r="EH202" s="276">
        <f t="shared" si="1557"/>
        <v>0.31350852505633919</v>
      </c>
      <c r="EI202" s="276">
        <f t="shared" si="1558"/>
        <v>0.51337128938172438</v>
      </c>
      <c r="EJ202" s="276">
        <f t="shared" si="1559"/>
        <v>0.70571278616288458</v>
      </c>
      <c r="EK202" s="276">
        <f t="shared" si="1560"/>
        <v>0.21135708000738149</v>
      </c>
      <c r="EL202" s="276">
        <f t="shared" si="1561"/>
        <v>0.26311851768689709</v>
      </c>
      <c r="EM202" s="276">
        <f t="shared" si="1562"/>
        <v>0.31445963413745581</v>
      </c>
      <c r="EN202" s="276">
        <f t="shared" si="1563"/>
        <v>0.36538384251648576</v>
      </c>
      <c r="EO202" s="276">
        <f t="shared" si="1564"/>
        <v>0.41589452826536666</v>
      </c>
      <c r="EP202" s="276">
        <f t="shared" si="1565"/>
        <v>0.3664639923153945</v>
      </c>
      <c r="EQ202" s="276">
        <f t="shared" si="1566"/>
        <v>0.42969536738518344</v>
      </c>
      <c r="ER202" s="276">
        <f t="shared" si="1567"/>
        <v>0.49243652970120239</v>
      </c>
      <c r="ES202" s="276">
        <f t="shared" si="1568"/>
        <v>0.55469127972712451</v>
      </c>
      <c r="ET202" s="276">
        <f t="shared" si="1569"/>
        <v>0.61646338846283621</v>
      </c>
      <c r="EU202" s="276">
        <f t="shared" si="1570"/>
        <v>1.385016389115207</v>
      </c>
      <c r="EV202" s="276">
        <f t="shared" si="1571"/>
        <v>1.4391407386356549</v>
      </c>
      <c r="EW202" s="276">
        <f t="shared" si="1572"/>
        <v>1.4922812085664423</v>
      </c>
      <c r="EX202" s="276">
        <f t="shared" si="1573"/>
        <v>1.5444556840009793</v>
      </c>
      <c r="EY202" s="277">
        <f t="shared" si="1574"/>
        <v>1.595681724915081</v>
      </c>
      <c r="EZ202" s="276">
        <f t="shared" si="1575"/>
        <v>0</v>
      </c>
      <c r="FA202" s="276">
        <f t="shared" si="1576"/>
        <v>9.664846254603332E-2</v>
      </c>
      <c r="FB202" s="276">
        <f t="shared" si="1577"/>
        <v>0.28679214960621691</v>
      </c>
      <c r="FC202" s="276">
        <f t="shared" si="1578"/>
        <v>0.47073223766682964</v>
      </c>
      <c r="FD202" s="276">
        <f t="shared" si="1579"/>
        <v>0.64867112440482033</v>
      </c>
      <c r="FE202" s="276">
        <f t="shared" si="1580"/>
        <v>0.16071685085980736</v>
      </c>
      <c r="FF202" s="276">
        <f t="shared" si="1581"/>
        <v>0.20349663069459098</v>
      </c>
      <c r="FG202" s="276">
        <f t="shared" si="1582"/>
        <v>0.24603136597421504</v>
      </c>
      <c r="FH202" s="276">
        <f t="shared" si="1583"/>
        <v>0.28832246032521164</v>
      </c>
      <c r="FI202" s="276">
        <f t="shared" si="1584"/>
        <v>0.33037130933407527</v>
      </c>
      <c r="FJ202" s="276">
        <f t="shared" si="1585"/>
        <v>0.29364179751383912</v>
      </c>
      <c r="FK202" s="276">
        <f t="shared" si="1586"/>
        <v>0.33867814991535616</v>
      </c>
      <c r="FL202" s="276">
        <f t="shared" si="1587"/>
        <v>0.38346483052252012</v>
      </c>
      <c r="FM202" s="276">
        <f t="shared" si="1588"/>
        <v>0.42800322346174385</v>
      </c>
      <c r="FN202" s="276">
        <f t="shared" si="1589"/>
        <v>0.47229470518614269</v>
      </c>
      <c r="FO202" s="276">
        <f t="shared" si="1590"/>
        <v>1.3353910206376234</v>
      </c>
      <c r="FP202" s="276">
        <f t="shared" si="1591"/>
        <v>1.3880632095332857</v>
      </c>
      <c r="FQ202" s="276">
        <f t="shared" si="1592"/>
        <v>1.4398738361808685</v>
      </c>
      <c r="FR202" s="276">
        <f t="shared" si="1593"/>
        <v>1.4908369932072947</v>
      </c>
      <c r="FS202" s="277">
        <f t="shared" si="1594"/>
        <v>1.5409665427255177</v>
      </c>
      <c r="FT202" s="74">
        <f>SUM($EF202:EF202)</f>
        <v>0</v>
      </c>
      <c r="FU202" s="276">
        <f>SUM($EF202:EG202)</f>
        <v>0.10583038366580683</v>
      </c>
      <c r="FV202" s="276">
        <f>SUM($EF202:EH202)</f>
        <v>0.41933890872214602</v>
      </c>
      <c r="FW202" s="276">
        <f>SUM($EF202:EI202)</f>
        <v>0.93271019810387035</v>
      </c>
      <c r="FX202" s="276">
        <f>SUM($EF202:EJ202)</f>
        <v>1.638422984266755</v>
      </c>
      <c r="FY202" s="276">
        <f>SUM($EF202:EK202)</f>
        <v>1.8497800642741364</v>
      </c>
      <c r="FZ202" s="276">
        <f>SUM($EF202:EL202)</f>
        <v>2.1128985819610335</v>
      </c>
      <c r="GA202" s="276">
        <f>SUM($EF202:EM202)</f>
        <v>2.4273582160984892</v>
      </c>
      <c r="GB202" s="276">
        <f>SUM($EF202:EN202)</f>
        <v>2.7927420586149752</v>
      </c>
      <c r="GC202" s="276">
        <f>SUM($EF202:EO202)</f>
        <v>3.2086365868803419</v>
      </c>
      <c r="GD202" s="276">
        <f>SUM($EF202:EP202)</f>
        <v>3.5751005791957366</v>
      </c>
      <c r="GE202" s="276">
        <f>SUM($EF202:EQ202)</f>
        <v>4.00479594658092</v>
      </c>
      <c r="GF202" s="276">
        <f>SUM($EF202:ER202)</f>
        <v>4.4972324762821225</v>
      </c>
      <c r="GG202" s="276">
        <f>SUM($EF202:ES202)</f>
        <v>5.0519237560092467</v>
      </c>
      <c r="GH202" s="276">
        <f>SUM($EF202:ET202)</f>
        <v>5.6683871444720832</v>
      </c>
      <c r="GI202" s="276">
        <f>SUM($EF202:EU202)</f>
        <v>7.0534035335872902</v>
      </c>
      <c r="GJ202" s="276">
        <f>SUM($EF202:EV202)</f>
        <v>8.4925442722229452</v>
      </c>
      <c r="GK202" s="276">
        <f>SUM($EF202:EW202)</f>
        <v>9.9848254807893877</v>
      </c>
      <c r="GL202" s="276">
        <f>SUM($EF202:EX202)</f>
        <v>11.529281164790367</v>
      </c>
      <c r="GM202" s="276">
        <f>SUM($EF202:EY202)</f>
        <v>13.124962889705449</v>
      </c>
      <c r="GN202" s="74">
        <f>SUM($EZ202:EZ202)</f>
        <v>0</v>
      </c>
      <c r="GO202" s="276">
        <f>SUM($EZ202:FA202)</f>
        <v>9.664846254603332E-2</v>
      </c>
      <c r="GP202" s="276">
        <f>SUM($EZ202:FB202)</f>
        <v>0.38344061215225023</v>
      </c>
      <c r="GQ202" s="276">
        <f>SUM($EZ202:FC202)</f>
        <v>0.85417284981907993</v>
      </c>
      <c r="GR202" s="276">
        <f>SUM($EZ202:FD202)</f>
        <v>1.5028439742239001</v>
      </c>
      <c r="GS202" s="276">
        <f>SUM($EZ202:FE202)</f>
        <v>1.6635608250837075</v>
      </c>
      <c r="GT202" s="276">
        <f>SUM($EZ202:FF202)</f>
        <v>1.8670574557782984</v>
      </c>
      <c r="GU202" s="276">
        <f>SUM($EZ202:FG202)</f>
        <v>2.1130888217525134</v>
      </c>
      <c r="GV202" s="276">
        <f>SUM($EZ202:FH202)</f>
        <v>2.4014112820777251</v>
      </c>
      <c r="GW202" s="276">
        <f>SUM($EZ202:FI202)</f>
        <v>2.7317825914118004</v>
      </c>
      <c r="GX202" s="276">
        <f>SUM($EZ202:FJ202)</f>
        <v>3.0254243889256394</v>
      </c>
      <c r="GY202" s="276">
        <f>SUM($EZ202:FK202)</f>
        <v>3.3641025388409957</v>
      </c>
      <c r="GZ202" s="276">
        <f>SUM($EZ202:FL202)</f>
        <v>3.7475673693635159</v>
      </c>
      <c r="HA202" s="276">
        <f>SUM($EZ202:FM202)</f>
        <v>4.1755705928252596</v>
      </c>
      <c r="HB202" s="276">
        <f>SUM($EZ202:FN202)</f>
        <v>4.6478652980114026</v>
      </c>
      <c r="HC202" s="276">
        <f>SUM($EZ202:FO202)</f>
        <v>5.9832563186490262</v>
      </c>
      <c r="HD202" s="276">
        <f>SUM($EZ202:FP202)</f>
        <v>7.3713195281823118</v>
      </c>
      <c r="HE202" s="276">
        <f>SUM($EZ202:FQ202)</f>
        <v>8.8111933643631808</v>
      </c>
      <c r="HF202" s="276">
        <f>SUM($EZ202:FR202)</f>
        <v>10.302030357570475</v>
      </c>
      <c r="HG202" s="277">
        <f>SUM($EZ202:FS202)</f>
        <v>11.842996900295992</v>
      </c>
      <c r="HH202" s="74">
        <f t="shared" si="1451"/>
        <v>0</v>
      </c>
      <c r="HI202" s="276">
        <f t="shared" si="1595"/>
        <v>5.5186346163341931</v>
      </c>
      <c r="HJ202" s="276">
        <f t="shared" si="1596"/>
        <v>10.829591091277855</v>
      </c>
      <c r="HK202" s="276">
        <f t="shared" si="1597"/>
        <v>15.940684801896131</v>
      </c>
      <c r="HL202" s="276">
        <f t="shared" si="1598"/>
        <v>20.859437015733246</v>
      </c>
      <c r="HM202" s="276">
        <f t="shared" si="1599"/>
        <v>29.109523296757118</v>
      </c>
      <c r="HN202" s="276">
        <f t="shared" si="1600"/>
        <v>35.432044779070218</v>
      </c>
      <c r="HO202" s="276">
        <f t="shared" si="1601"/>
        <v>41.703225144932759</v>
      </c>
      <c r="HP202" s="276">
        <f t="shared" si="1602"/>
        <v>47.92348130241627</v>
      </c>
      <c r="HQ202" s="276">
        <f t="shared" si="1603"/>
        <v>54.093226774150899</v>
      </c>
      <c r="HR202" s="276">
        <f t="shared" si="1604"/>
        <v>51.164117395911454</v>
      </c>
      <c r="HS202" s="276">
        <f t="shared" si="1605"/>
        <v>59.256950428526267</v>
      </c>
      <c r="HT202" s="276">
        <f t="shared" si="1606"/>
        <v>67.287042298825057</v>
      </c>
      <c r="HU202" s="276">
        <f t="shared" si="1607"/>
        <v>75.254879419097932</v>
      </c>
      <c r="HV202" s="276">
        <f t="shared" si="1608"/>
        <v>83.160944430635098</v>
      </c>
      <c r="HW202" s="276">
        <f t="shared" si="1609"/>
        <v>76.987560123437234</v>
      </c>
      <c r="HX202" s="276">
        <f t="shared" si="1610"/>
        <v>79.91087858480158</v>
      </c>
      <c r="HY202" s="276">
        <f t="shared" si="1611"/>
        <v>82.781056576235144</v>
      </c>
      <c r="HZ202" s="276">
        <f t="shared" si="1612"/>
        <v>85.599060092234168</v>
      </c>
      <c r="IA202" s="277">
        <f t="shared" si="1613"/>
        <v>88.36583756731909</v>
      </c>
      <c r="IB202" s="276">
        <f t="shared" si="1614"/>
        <v>0</v>
      </c>
      <c r="IC202" s="276">
        <f t="shared" si="1615"/>
        <v>5.828007537453967</v>
      </c>
      <c r="ID202" s="276">
        <f t="shared" si="1616"/>
        <v>11.46587138784775</v>
      </c>
      <c r="IE202" s="276">
        <f t="shared" si="1617"/>
        <v>16.919795150180921</v>
      </c>
      <c r="IF202" s="276">
        <f t="shared" si="1618"/>
        <v>22.195780025776102</v>
      </c>
      <c r="IG202" s="276">
        <f t="shared" si="1619"/>
        <v>31.711763100412249</v>
      </c>
      <c r="IH202" s="276">
        <f t="shared" si="1620"/>
        <v>39.137460069717662</v>
      </c>
      <c r="II202" s="276">
        <f t="shared" si="1621"/>
        <v>46.520622303743444</v>
      </c>
      <c r="IJ202" s="276">
        <f t="shared" si="1622"/>
        <v>53.861493443418233</v>
      </c>
      <c r="IK202" s="276">
        <f t="shared" si="1623"/>
        <v>61.160315734084158</v>
      </c>
      <c r="IL202" s="276">
        <f t="shared" si="1624"/>
        <v>56.882816863720478</v>
      </c>
      <c r="IM202" s="276">
        <f t="shared" si="1625"/>
        <v>64.961537713805129</v>
      </c>
      <c r="IN202" s="276">
        <f t="shared" si="1626"/>
        <v>72.995471883282619</v>
      </c>
      <c r="IO202" s="276">
        <f t="shared" si="1627"/>
        <v>80.984867659820878</v>
      </c>
      <c r="IP202" s="276">
        <f t="shared" si="1628"/>
        <v>88.929971954634738</v>
      </c>
      <c r="IQ202" s="276">
        <f t="shared" si="1629"/>
        <v>82.58240973744887</v>
      </c>
      <c r="IR202" s="276">
        <f t="shared" si="1630"/>
        <v>85.749887327915587</v>
      </c>
      <c r="IS202" s="276">
        <f t="shared" si="1631"/>
        <v>88.865554291734725</v>
      </c>
      <c r="IT202" s="276">
        <f t="shared" si="1632"/>
        <v>91.930258098527432</v>
      </c>
      <c r="IU202" s="277">
        <f t="shared" si="1633"/>
        <v>94.944832355801921</v>
      </c>
      <c r="IV202" s="74">
        <f t="shared" si="1463"/>
        <v>13.291504308481947</v>
      </c>
      <c r="IW202" s="275">
        <f t="shared" si="1464"/>
        <v>54.976451070121058</v>
      </c>
      <c r="IX202" s="275">
        <f t="shared" si="1465"/>
        <v>113.47633808418666</v>
      </c>
      <c r="IY202" s="275">
        <f t="shared" si="1466"/>
        <v>163.9857394556935</v>
      </c>
      <c r="IZ202" s="275">
        <f t="shared" si="1467"/>
        <v>60.581431154263221</v>
      </c>
      <c r="JA202" s="275">
        <f t="shared" si="1468"/>
        <v>86.432508229620794</v>
      </c>
      <c r="JB202" s="74">
        <f t="shared" si="1469"/>
        <v>14.531134257905322</v>
      </c>
      <c r="JC202" s="275">
        <f t="shared" si="1470"/>
        <v>62.812697990824617</v>
      </c>
      <c r="JD202" s="275">
        <f t="shared" si="1471"/>
        <v>126.93642665371419</v>
      </c>
      <c r="JE202" s="275">
        <f t="shared" si="1472"/>
        <v>180.04657373535832</v>
      </c>
      <c r="JF202" s="275">
        <f t="shared" si="1473"/>
        <v>68.093419634148049</v>
      </c>
      <c r="JG202" s="275">
        <f t="shared" si="1474"/>
        <v>96.081708159450613</v>
      </c>
      <c r="JH202" s="524">
        <f t="shared" si="1443"/>
        <v>551.34862536780042</v>
      </c>
      <c r="JI202" s="525">
        <f t="shared" si="1444"/>
        <v>957.81515818444439</v>
      </c>
      <c r="JJ202" s="524">
        <f t="shared" si="1445"/>
        <v>603.91391397690404</v>
      </c>
      <c r="JK202" s="525">
        <f t="shared" si="1446"/>
        <v>1040.1955695894749</v>
      </c>
      <c r="JL202" s="524">
        <f t="shared" si="1447"/>
        <v>1155.2625393447045</v>
      </c>
      <c r="JM202" s="525">
        <f t="shared" si="1448"/>
        <v>1998.0107277739194</v>
      </c>
      <c r="JN202" s="7">
        <f t="shared" si="1634"/>
        <v>10.316252442483485</v>
      </c>
      <c r="JO202" s="7">
        <f t="shared" si="1635"/>
        <v>24.967959790001441</v>
      </c>
    </row>
    <row r="203" spans="1:275" s="3" customFormat="1" ht="13.5" customHeight="1" x14ac:dyDescent="0.2">
      <c r="A203" s="3" t="str">
        <f>'2021 estimates'!B203</f>
        <v>Tuvalu</v>
      </c>
      <c r="B203" s="3" t="str">
        <f>VLOOKUP(A203,'2021 estimates'!$B$4:$C$218,2)</f>
        <v>WP</v>
      </c>
      <c r="C203" s="371" t="str">
        <f>VLOOKUP(A203,'2021 estimates'!$B$4:$F$218,4,FALSE)</f>
        <v>East Asia &amp; Pacific</v>
      </c>
      <c r="D203" s="695">
        <f>'2021 estimates'!Q203</f>
        <v>20.231471006204</v>
      </c>
      <c r="E203" s="4">
        <f>'2021 estimates'!R203</f>
        <v>6.3524753495622628</v>
      </c>
      <c r="F203" s="47">
        <f>1000*'2021 estimates'!G203/5</f>
        <v>122.09302325581396</v>
      </c>
      <c r="G203" s="47">
        <f t="shared" si="1475"/>
        <v>122.09302325581396</v>
      </c>
      <c r="H203" s="47">
        <f>1000*'2021 estimates'!H203/5</f>
        <v>115.11627906976744</v>
      </c>
      <c r="I203" s="47">
        <f>1000*'2021 estimates'!I203/5</f>
        <v>118.6046511627907</v>
      </c>
      <c r="J203" s="47">
        <f>1000*'2021 estimates'!J203/5</f>
        <v>111.62790697674419</v>
      </c>
      <c r="K203" s="47">
        <f>1000*'2021 estimates'!K203/5</f>
        <v>115.11627906976744</v>
      </c>
      <c r="L203" s="73">
        <f t="shared" si="1476"/>
        <v>115.11627906976744</v>
      </c>
      <c r="M203" s="47">
        <f>1000*'2021 estimates'!L203/5</f>
        <v>108.13953488372093</v>
      </c>
      <c r="N203" s="47">
        <f>1000*'2021 estimates'!M203/5</f>
        <v>111.62790697674419</v>
      </c>
      <c r="O203" s="47">
        <f>1000*'2021 estimates'!N203/5</f>
        <v>104.65116279069768</v>
      </c>
      <c r="P203" s="22">
        <v>0</v>
      </c>
      <c r="Q203" s="124">
        <f>IF('2021 estimates'!AD203&lt;&gt;"",'2021 estimates'!AD203*5/4,IF('2021 estimates'!AL203&lt;&gt;"",'2021 estimates'!AL203*15/14,'2021 estimates'!AN203*15/14))/100000</f>
        <v>9.6428571428571425E-6</v>
      </c>
      <c r="R203" s="124">
        <f>IF('2021 estimates'!AE203&lt;&gt;"",'2021 estimates'!AE203,IF('2021 estimates'!AL203&lt;&gt;"",'2021 estimates'!AL203*15/14,'2021 estimates'!AN203*15/14))/100000</f>
        <v>9.6428571428571425E-6</v>
      </c>
      <c r="S203" s="124">
        <f>IF('2021 estimates'!AF203&lt;&gt;"",'2021 estimates'!AF203,IF('2021 estimates'!AL203&lt;&gt;"",'2021 estimates'!AL203*15/14,'2021 estimates'!AN203*15/14))/100000</f>
        <v>9.6428571428571425E-6</v>
      </c>
      <c r="T203" s="124">
        <f>IF('2021 estimates'!AG203&lt;&gt;"",'2021 estimates'!AG203,'2021 estimates'!$AP203)/100000</f>
        <v>1.0049937260994264E-5</v>
      </c>
      <c r="U203" s="22">
        <v>0</v>
      </c>
      <c r="V203" s="124">
        <f>IF('2021 estimates'!AH203&lt;&gt;"",'2021 estimates'!AH203*5/4,IF('2021 estimates'!AM203&lt;&gt;"",'2021 estimates'!AM203*15/14,'2021 estimates'!AN203*15/14))/100000</f>
        <v>9.6428571428571425E-6</v>
      </c>
      <c r="W203" s="124">
        <f>IF('2021 estimates'!AI203&lt;&gt;"",'2021 estimates'!AI203,IF('2021 estimates'!AM203&lt;&gt;"",'2021 estimates'!AM203*15/14,'2021 estimates'!AN203*15/14))/100000</f>
        <v>9.6428571428571425E-6</v>
      </c>
      <c r="X203" s="124">
        <f>IF('2021 estimates'!AJ203&lt;&gt;"",'2021 estimates'!AJ203,IF('2021 estimates'!AM203&lt;&gt;"",'2021 estimates'!AM203*15/14,'2021 estimates'!AN203*15/14))/100000</f>
        <v>9.6428571428571425E-6</v>
      </c>
      <c r="Y203" s="124">
        <f>IF('2021 estimates'!AK203&lt;&gt;"",'2021 estimates'!AK203,'2021 estimates'!$AQ203)/100000</f>
        <v>1.0049937260994264E-5</v>
      </c>
      <c r="Z203" s="81">
        <f>VLOOKUP($A203,'Mortality-WHO Global Health Obs'!$B$3:$Q$218,7,FALSE)</f>
        <v>3.0300000000000001E-2</v>
      </c>
      <c r="AA203" s="82">
        <f>VLOOKUP($A203,'Mortality-WHO Global Health Obs'!$B$3:$Q$218,9,FALSE)</f>
        <v>1.42E-3</v>
      </c>
      <c r="AB203" s="82">
        <f>VLOOKUP($A203,'Mortality-WHO Global Health Obs'!$B$3:$Q$218,11,FALSE)</f>
        <v>9.3999999999999997E-4</v>
      </c>
      <c r="AC203" s="82">
        <f>VLOOKUP($A203,'Mortality-WHO Global Health Obs'!$B$3:$Q$218,13,FALSE)</f>
        <v>3.5E-4</v>
      </c>
      <c r="AD203" s="82">
        <f>VLOOKUP($A203,'Mortality-WHO Global Health Obs'!$B$3:$Q$218,15,FALSE)</f>
        <v>1.1199999999999999E-3</v>
      </c>
      <c r="AE203" s="81">
        <f>VLOOKUP($A203,'Mortality-WHO Global Health Obs'!$B$3:$Q$218,8,FALSE)</f>
        <v>2.5760000000000002E-2</v>
      </c>
      <c r="AF203" s="82">
        <f>VLOOKUP($A203,'Mortality-WHO Global Health Obs'!$B$3:$Q$218,10,FALSE)</f>
        <v>1.6199999999999999E-3</v>
      </c>
      <c r="AG203" s="82">
        <f>VLOOKUP($A203,'Mortality-WHO Global Health Obs'!$B$3:$Q$218,12,FALSE)</f>
        <v>8.0999999999999996E-4</v>
      </c>
      <c r="AH203" s="82">
        <f>VLOOKUP($A203,'Mortality-WHO Global Health Obs'!$B$3:$Q$218,14,FALSE)</f>
        <v>2.9999999999999997E-4</v>
      </c>
      <c r="AI203" s="82">
        <f>VLOOKUP($A203,'Mortality-WHO Global Health Obs'!$B$3:$Q$218,16,FALSE)</f>
        <v>8.5999999999999998E-4</v>
      </c>
      <c r="AJ203" s="81">
        <f t="shared" si="1450"/>
        <v>0.19248000309173657</v>
      </c>
      <c r="AK203" s="82">
        <f t="shared" si="1450"/>
        <v>9.0205149963784141E-3</v>
      </c>
      <c r="AL203" s="82">
        <f t="shared" si="1450"/>
        <v>5.9713268285885267E-3</v>
      </c>
      <c r="AM203" s="82">
        <f t="shared" si="1450"/>
        <v>2.2233663723467919E-3</v>
      </c>
      <c r="AN203" s="82">
        <f t="shared" si="1450"/>
        <v>7.1147723915097336E-3</v>
      </c>
      <c r="AO203" s="81">
        <f t="shared" si="1449"/>
        <v>0.16363976500472391</v>
      </c>
      <c r="AP203" s="82">
        <f t="shared" si="1449"/>
        <v>1.0291010066290865E-2</v>
      </c>
      <c r="AQ203" s="82">
        <f t="shared" si="1449"/>
        <v>5.1455050331454324E-3</v>
      </c>
      <c r="AR203" s="82">
        <f t="shared" si="1449"/>
        <v>1.9057426048686786E-3</v>
      </c>
      <c r="AS203" s="82">
        <f t="shared" si="1449"/>
        <v>5.463128800623546E-3</v>
      </c>
      <c r="AT203" s="272">
        <f t="shared" si="1460"/>
        <v>0</v>
      </c>
      <c r="AU203" s="266">
        <f t="shared" si="1452"/>
        <v>1.1773255813953489E-3</v>
      </c>
      <c r="AV203" s="266">
        <f t="shared" si="1453"/>
        <v>1.1100498338870431E-3</v>
      </c>
      <c r="AW203" s="266">
        <f t="shared" si="1454"/>
        <v>1.1436877076411961E-3</v>
      </c>
      <c r="AX203" s="266">
        <f t="shared" si="1455"/>
        <v>1.121853461692383E-3</v>
      </c>
      <c r="AY203" s="272">
        <f t="shared" si="1461"/>
        <v>0</v>
      </c>
      <c r="AZ203" s="266">
        <f t="shared" si="1456"/>
        <v>1.1100498338870431E-3</v>
      </c>
      <c r="BA203" s="266">
        <f t="shared" si="1457"/>
        <v>1.0427740863787375E-3</v>
      </c>
      <c r="BB203" s="266">
        <f t="shared" si="1458"/>
        <v>1.0764119601328903E-3</v>
      </c>
      <c r="BC203" s="266">
        <f t="shared" si="1459"/>
        <v>1.0517376203366092E-3</v>
      </c>
      <c r="BD203" s="74">
        <f t="shared" si="1462"/>
        <v>0</v>
      </c>
      <c r="BE203" s="515">
        <f t="shared" si="1477"/>
        <v>0</v>
      </c>
      <c r="BF203" s="515">
        <f t="shared" si="1478"/>
        <v>1.1720394176680485E-3</v>
      </c>
      <c r="BG203" s="515">
        <f t="shared" si="1479"/>
        <v>2.3335539773791337E-3</v>
      </c>
      <c r="BH203" s="515">
        <f t="shared" si="1480"/>
        <v>3.4846381918547079E-3</v>
      </c>
      <c r="BI203" s="515">
        <f t="shared" si="1481"/>
        <v>4.3610779693767027E-3</v>
      </c>
      <c r="BJ203" s="515">
        <f t="shared" si="1482"/>
        <v>5.4418596181234338E-3</v>
      </c>
      <c r="BK203" s="515">
        <f t="shared" si="1483"/>
        <v>6.5162067966966879E-3</v>
      </c>
      <c r="BL203" s="515">
        <f t="shared" si="1484"/>
        <v>7.5841578129327066E-3</v>
      </c>
      <c r="BM203" s="515">
        <f t="shared" si="1485"/>
        <v>8.6457507466007315E-3</v>
      </c>
      <c r="BN203" s="515">
        <f t="shared" si="1486"/>
        <v>9.9949938583596167E-3</v>
      </c>
      <c r="BO203" s="515">
        <f t="shared" si="1487"/>
        <v>1.1115213712854764E-2</v>
      </c>
      <c r="BP203" s="515">
        <f t="shared" si="1488"/>
        <v>1.2232945674968798E-2</v>
      </c>
      <c r="BQ203" s="515">
        <f t="shared" si="1489"/>
        <v>1.3348195270053263E-2</v>
      </c>
      <c r="BR203" s="515">
        <f t="shared" si="1490"/>
        <v>1.4460968011188464E-2</v>
      </c>
      <c r="BS203" s="515">
        <f t="shared" si="1491"/>
        <v>1.4655312375727744E-2</v>
      </c>
      <c r="BT203" s="515">
        <f t="shared" si="1492"/>
        <v>1.5669289970697057E-2</v>
      </c>
      <c r="BU203" s="515">
        <f t="shared" si="1493"/>
        <v>1.6676078948878147E-2</v>
      </c>
      <c r="BV203" s="515">
        <f t="shared" si="1494"/>
        <v>1.7675730274130167E-2</v>
      </c>
      <c r="BW203" s="516">
        <f t="shared" si="1495"/>
        <v>1.8668294549002838E-2</v>
      </c>
      <c r="BX203" s="515">
        <v>0</v>
      </c>
      <c r="BY203" s="515">
        <f t="shared" si="1496"/>
        <v>0</v>
      </c>
      <c r="BZ203" s="515">
        <f t="shared" si="1497"/>
        <v>1.1043673562471234E-3</v>
      </c>
      <c r="CA203" s="515">
        <f t="shared" si="1498"/>
        <v>2.1974279357774638E-3</v>
      </c>
      <c r="CB203" s="515">
        <f t="shared" si="1499"/>
        <v>3.2792975000711122E-3</v>
      </c>
      <c r="CC203" s="515">
        <f t="shared" si="1500"/>
        <v>4.0864487693287556E-3</v>
      </c>
      <c r="CD203" s="515">
        <f t="shared" si="1501"/>
        <v>5.1055741078951562E-3</v>
      </c>
      <c r="CE203" s="515">
        <f t="shared" si="1502"/>
        <v>6.1194690000868305E-3</v>
      </c>
      <c r="CF203" s="515">
        <f t="shared" si="1503"/>
        <v>7.1281602900693034E-3</v>
      </c>
      <c r="CG203" s="515">
        <f t="shared" si="1504"/>
        <v>8.131674684236069E-3</v>
      </c>
      <c r="CH203" s="515">
        <f t="shared" si="1505"/>
        <v>9.424556131009728E-3</v>
      </c>
      <c r="CI203" s="515">
        <f t="shared" si="1506"/>
        <v>1.0481999711091242E-2</v>
      </c>
      <c r="CJ203" s="515">
        <f t="shared" si="1507"/>
        <v>1.1537429994911513E-2</v>
      </c>
      <c r="CK203" s="515">
        <f t="shared" si="1508"/>
        <v>1.2590850815641324E-2</v>
      </c>
      <c r="CL203" s="515">
        <f t="shared" si="1509"/>
        <v>1.3642265999153379E-2</v>
      </c>
      <c r="CM203" s="515">
        <f t="shared" si="1510"/>
        <v>1.3773449403783932E-2</v>
      </c>
      <c r="CN203" s="515">
        <f t="shared" si="1511"/>
        <v>1.4747281006025917E-2</v>
      </c>
      <c r="CO203" s="515">
        <f t="shared" si="1512"/>
        <v>1.5715806946746826E-2</v>
      </c>
      <c r="CP203" s="515">
        <f t="shared" si="1513"/>
        <v>1.6679056132427116E-2</v>
      </c>
      <c r="CQ203" s="516">
        <f t="shared" si="1514"/>
        <v>1.7637057312057995E-2</v>
      </c>
      <c r="CR203" s="515">
        <f t="shared" si="1515"/>
        <v>0</v>
      </c>
      <c r="CS203" s="515">
        <f t="shared" si="1516"/>
        <v>5.8866279069767443E-4</v>
      </c>
      <c r="CT203" s="515">
        <f t="shared" si="1517"/>
        <v>1.760702208365723E-3</v>
      </c>
      <c r="CU203" s="515">
        <f t="shared" si="1518"/>
        <v>2.9222167680768079E-3</v>
      </c>
      <c r="CV203" s="515">
        <f t="shared" si="1519"/>
        <v>4.0733009825523825E-3</v>
      </c>
      <c r="CW203" s="515">
        <f t="shared" si="1520"/>
        <v>4.9161028863202241E-3</v>
      </c>
      <c r="CX203" s="515">
        <f t="shared" si="1521"/>
        <v>5.9968845350669552E-3</v>
      </c>
      <c r="CY203" s="515">
        <f t="shared" si="1522"/>
        <v>7.0712317136402093E-3</v>
      </c>
      <c r="CZ203" s="515">
        <f t="shared" si="1523"/>
        <v>8.1391827298762289E-3</v>
      </c>
      <c r="DA203" s="515">
        <f t="shared" si="1524"/>
        <v>9.2007756635442538E-3</v>
      </c>
      <c r="DB203" s="515">
        <f t="shared" si="1525"/>
        <v>1.0566837712180215E-2</v>
      </c>
      <c r="DC203" s="515">
        <f t="shared" si="1526"/>
        <v>1.1687057566675362E-2</v>
      </c>
      <c r="DD203" s="515">
        <f t="shared" si="1527"/>
        <v>1.2804789528789396E-2</v>
      </c>
      <c r="DE203" s="515">
        <f t="shared" si="1528"/>
        <v>1.3920039123873861E-2</v>
      </c>
      <c r="DF203" s="515">
        <f t="shared" si="1529"/>
        <v>1.5032811865009063E-2</v>
      </c>
      <c r="DG203" s="515">
        <f t="shared" si="1530"/>
        <v>1.5216239106573937E-2</v>
      </c>
      <c r="DH203" s="515">
        <f t="shared" si="1531"/>
        <v>1.6230216701543249E-2</v>
      </c>
      <c r="DI203" s="515">
        <f t="shared" si="1532"/>
        <v>1.7237005679724339E-2</v>
      </c>
      <c r="DJ203" s="515">
        <f t="shared" si="1533"/>
        <v>1.8236657004976359E-2</v>
      </c>
      <c r="DK203" s="516">
        <f t="shared" si="1534"/>
        <v>1.9229221279849031E-2</v>
      </c>
      <c r="DL203" s="515">
        <f t="shared" si="1535"/>
        <v>0</v>
      </c>
      <c r="DM203" s="515">
        <f t="shared" si="1536"/>
        <v>5.5502491694352154E-4</v>
      </c>
      <c r="DN203" s="515">
        <f t="shared" si="1537"/>
        <v>1.659392273190645E-3</v>
      </c>
      <c r="DO203" s="515">
        <f t="shared" si="1538"/>
        <v>2.7524528527209853E-3</v>
      </c>
      <c r="DP203" s="515">
        <f t="shared" si="1539"/>
        <v>3.8343224170146336E-3</v>
      </c>
      <c r="DQ203" s="515">
        <f t="shared" si="1540"/>
        <v>4.6078358125181242E-3</v>
      </c>
      <c r="DR203" s="515">
        <f t="shared" si="1541"/>
        <v>5.6269611510845249E-3</v>
      </c>
      <c r="DS203" s="515">
        <f t="shared" si="1542"/>
        <v>6.6408560432761991E-3</v>
      </c>
      <c r="DT203" s="515">
        <f t="shared" si="1543"/>
        <v>7.649547333258672E-3</v>
      </c>
      <c r="DU203" s="515">
        <f t="shared" si="1544"/>
        <v>8.6530617274254377E-3</v>
      </c>
      <c r="DV203" s="515">
        <f t="shared" si="1545"/>
        <v>9.9627621110761726E-3</v>
      </c>
      <c r="DW203" s="515">
        <f t="shared" si="1546"/>
        <v>1.1020205691157687E-2</v>
      </c>
      <c r="DX203" s="515">
        <f t="shared" si="1547"/>
        <v>1.2075635974977957E-2</v>
      </c>
      <c r="DY203" s="515">
        <f t="shared" si="1548"/>
        <v>1.3129056795707769E-2</v>
      </c>
      <c r="DZ203" s="515">
        <f t="shared" si="1549"/>
        <v>1.4180471979219823E-2</v>
      </c>
      <c r="EA203" s="515">
        <f t="shared" si="1550"/>
        <v>1.4299318213952236E-2</v>
      </c>
      <c r="EB203" s="515">
        <f t="shared" si="1551"/>
        <v>1.5273149816194221E-2</v>
      </c>
      <c r="EC203" s="515">
        <f t="shared" si="1552"/>
        <v>1.6241675756915132E-2</v>
      </c>
      <c r="ED203" s="515">
        <f t="shared" si="1553"/>
        <v>1.7204924942595422E-2</v>
      </c>
      <c r="EE203" s="516">
        <f t="shared" si="1554"/>
        <v>1.8162926122226301E-2</v>
      </c>
      <c r="EF203" s="276">
        <f t="shared" si="1555"/>
        <v>0</v>
      </c>
      <c r="EG203" s="276">
        <f t="shared" si="1556"/>
        <v>5.2861637273002415E-6</v>
      </c>
      <c r="EH203" s="276">
        <f t="shared" si="1557"/>
        <v>1.5811021684264046E-5</v>
      </c>
      <c r="EI203" s="276">
        <f t="shared" si="1558"/>
        <v>2.6241366919774622E-5</v>
      </c>
      <c r="EJ203" s="276">
        <f t="shared" si="1559"/>
        <v>3.6578048153553703E-5</v>
      </c>
      <c r="EK203" s="276">
        <f t="shared" si="1560"/>
        <v>2.9268185140311883E-5</v>
      </c>
      <c r="EL203" s="276">
        <f t="shared" si="1561"/>
        <v>3.5702655313788719E-5</v>
      </c>
      <c r="EM203" s="276">
        <f t="shared" si="1562"/>
        <v>4.209881765102372E-5</v>
      </c>
      <c r="EN203" s="276">
        <f t="shared" si="1563"/>
        <v>4.8456900219018217E-5</v>
      </c>
      <c r="EO203" s="276">
        <f t="shared" si="1564"/>
        <v>5.4777129726968894E-5</v>
      </c>
      <c r="EP203" s="276">
        <f t="shared" si="1565"/>
        <v>2.3467853146049606E-5</v>
      </c>
      <c r="EQ203" s="276">
        <f t="shared" si="1566"/>
        <v>2.5955745527161705E-5</v>
      </c>
      <c r="ER203" s="276">
        <f t="shared" si="1567"/>
        <v>2.8438112556732175E-5</v>
      </c>
      <c r="ES203" s="276">
        <f t="shared" si="1568"/>
        <v>3.0914966505995058E-5</v>
      </c>
      <c r="ET203" s="276">
        <f t="shared" si="1569"/>
        <v>3.3386319618931238E-5</v>
      </c>
      <c r="EU203" s="276">
        <f t="shared" si="1570"/>
        <v>1.0787586672307144E-4</v>
      </c>
      <c r="EV203" s="276">
        <f t="shared" si="1571"/>
        <v>1.1506448351129164E-4</v>
      </c>
      <c r="EW203" s="276">
        <f t="shared" si="1572"/>
        <v>1.2220213644036516E-4</v>
      </c>
      <c r="EX203" s="276">
        <f t="shared" si="1573"/>
        <v>1.2928918681970883E-4</v>
      </c>
      <c r="EY203" s="277">
        <f t="shared" si="1574"/>
        <v>1.3632599339722816E-4</v>
      </c>
      <c r="EZ203" s="276">
        <f t="shared" si="1575"/>
        <v>0</v>
      </c>
      <c r="FA203" s="276">
        <f t="shared" si="1576"/>
        <v>5.6824776399196746E-6</v>
      </c>
      <c r="FB203" s="276">
        <f t="shared" si="1577"/>
        <v>1.6989254356702777E-5</v>
      </c>
      <c r="FC203" s="276">
        <f t="shared" si="1578"/>
        <v>2.8180269593395027E-5</v>
      </c>
      <c r="FD203" s="276">
        <f t="shared" si="1579"/>
        <v>3.92567085436735E-5</v>
      </c>
      <c r="FE203" s="276">
        <f t="shared" si="1580"/>
        <v>2.3648747812336473E-5</v>
      </c>
      <c r="FF203" s="276">
        <f t="shared" si="1581"/>
        <v>2.8879194187062642E-5</v>
      </c>
      <c r="FG203" s="276">
        <f t="shared" si="1582"/>
        <v>3.4082796396264118E-5</v>
      </c>
      <c r="FH203" s="276">
        <f t="shared" si="1583"/>
        <v>3.9259692211972405E-5</v>
      </c>
      <c r="FI203" s="276">
        <f t="shared" si="1584"/>
        <v>4.4410018699133045E-5</v>
      </c>
      <c r="FJ203" s="276">
        <f t="shared" si="1585"/>
        <v>1.8968380051377767E-5</v>
      </c>
      <c r="FK203" s="276">
        <f t="shared" si="1586"/>
        <v>2.0981676312620024E-5</v>
      </c>
      <c r="FL203" s="276">
        <f t="shared" si="1587"/>
        <v>2.2991139403079568E-5</v>
      </c>
      <c r="FM203" s="276">
        <f t="shared" si="1588"/>
        <v>2.4996776620836941E-5</v>
      </c>
      <c r="FN203" s="276">
        <f t="shared" si="1589"/>
        <v>2.6998595250077647E-5</v>
      </c>
      <c r="FO203" s="276">
        <f t="shared" si="1590"/>
        <v>7.7906018094624102E-5</v>
      </c>
      <c r="FP203" s="276">
        <f t="shared" si="1591"/>
        <v>8.3211679615699641E-5</v>
      </c>
      <c r="FQ203" s="276">
        <f t="shared" si="1592"/>
        <v>8.8488434656320631E-5</v>
      </c>
      <c r="FR203" s="276">
        <f t="shared" si="1593"/>
        <v>9.3736440705729273E-5</v>
      </c>
      <c r="FS203" s="277">
        <f t="shared" si="1594"/>
        <v>9.8955854395129669E-5</v>
      </c>
      <c r="FT203" s="74">
        <f>SUM($EF203:EF203)</f>
        <v>0</v>
      </c>
      <c r="FU203" s="276">
        <f>SUM($EF203:EG203)</f>
        <v>5.2861637273002415E-6</v>
      </c>
      <c r="FV203" s="276">
        <f>SUM($EF203:EH203)</f>
        <v>2.1097185411564287E-5</v>
      </c>
      <c r="FW203" s="276">
        <f>SUM($EF203:EI203)</f>
        <v>4.7338552331338909E-5</v>
      </c>
      <c r="FX203" s="276">
        <f>SUM($EF203:EJ203)</f>
        <v>8.3916600484892619E-5</v>
      </c>
      <c r="FY203" s="276">
        <f>SUM($EF203:EK203)</f>
        <v>1.1318478562520451E-4</v>
      </c>
      <c r="FZ203" s="276">
        <f>SUM($EF203:EL203)</f>
        <v>1.4888744093899322E-4</v>
      </c>
      <c r="GA203" s="276">
        <f>SUM($EF203:EM203)</f>
        <v>1.9098625859001694E-4</v>
      </c>
      <c r="GB203" s="276">
        <f>SUM($EF203:EN203)</f>
        <v>2.3944315880903517E-4</v>
      </c>
      <c r="GC203" s="276">
        <f>SUM($EF203:EO203)</f>
        <v>2.9422028853600405E-4</v>
      </c>
      <c r="GD203" s="276">
        <f>SUM($EF203:EP203)</f>
        <v>3.1768814168205367E-4</v>
      </c>
      <c r="GE203" s="276">
        <f>SUM($EF203:EQ203)</f>
        <v>3.4364388720921536E-4</v>
      </c>
      <c r="GF203" s="276">
        <f>SUM($EF203:ER203)</f>
        <v>3.7208199976594751E-4</v>
      </c>
      <c r="GG203" s="276">
        <f>SUM($EF203:ES203)</f>
        <v>4.0299696627194259E-4</v>
      </c>
      <c r="GH203" s="276">
        <f>SUM($EF203:ET203)</f>
        <v>4.3638328589087384E-4</v>
      </c>
      <c r="GI203" s="276">
        <f>SUM($EF203:EU203)</f>
        <v>5.4425915261394531E-4</v>
      </c>
      <c r="GJ203" s="276">
        <f>SUM($EF203:EV203)</f>
        <v>6.5932363612523697E-4</v>
      </c>
      <c r="GK203" s="276">
        <f>SUM($EF203:EW203)</f>
        <v>7.8152577256560213E-4</v>
      </c>
      <c r="GL203" s="276">
        <f>SUM($EF203:EX203)</f>
        <v>9.1081495938531102E-4</v>
      </c>
      <c r="GM203" s="276">
        <f>SUM($EF203:EY203)</f>
        <v>1.0471409527825393E-3</v>
      </c>
      <c r="GN203" s="74">
        <f>SUM($EZ203:EZ203)</f>
        <v>0</v>
      </c>
      <c r="GO203" s="276">
        <f>SUM($EZ203:FA203)</f>
        <v>5.6824776399196746E-6</v>
      </c>
      <c r="GP203" s="276">
        <f>SUM($EZ203:FB203)</f>
        <v>2.2671731996622452E-5</v>
      </c>
      <c r="GQ203" s="276">
        <f>SUM($EZ203:FC203)</f>
        <v>5.0852001590017479E-5</v>
      </c>
      <c r="GR203" s="276">
        <f>SUM($EZ203:FD203)</f>
        <v>9.0108710133690985E-5</v>
      </c>
      <c r="GS203" s="276">
        <f>SUM($EZ203:FE203)</f>
        <v>1.1375745794602746E-4</v>
      </c>
      <c r="GT203" s="276">
        <f>SUM($EZ203:FF203)</f>
        <v>1.4263665213309009E-4</v>
      </c>
      <c r="GU203" s="276">
        <f>SUM($EZ203:FG203)</f>
        <v>1.7671944852935421E-4</v>
      </c>
      <c r="GV203" s="276">
        <f>SUM($EZ203:FH203)</f>
        <v>2.1597914074132662E-4</v>
      </c>
      <c r="GW203" s="276">
        <f>SUM($EZ203:FI203)</f>
        <v>2.6038915944045967E-4</v>
      </c>
      <c r="GX203" s="276">
        <f>SUM($EZ203:FJ203)</f>
        <v>2.7935753949183742E-4</v>
      </c>
      <c r="GY203" s="276">
        <f>SUM($EZ203:FK203)</f>
        <v>3.0033921580445747E-4</v>
      </c>
      <c r="GZ203" s="276">
        <f>SUM($EZ203:FL203)</f>
        <v>3.2333035520753703E-4</v>
      </c>
      <c r="HA203" s="276">
        <f>SUM($EZ203:FM203)</f>
        <v>3.4832713182837396E-4</v>
      </c>
      <c r="HB203" s="276">
        <f>SUM($EZ203:FN203)</f>
        <v>3.7532572707845162E-4</v>
      </c>
      <c r="HC203" s="276">
        <f>SUM($EZ203:FO203)</f>
        <v>4.5323174517307571E-4</v>
      </c>
      <c r="HD203" s="276">
        <f>SUM($EZ203:FP203)</f>
        <v>5.3644342478877539E-4</v>
      </c>
      <c r="HE203" s="276">
        <f>SUM($EZ203:FQ203)</f>
        <v>6.2493185944509605E-4</v>
      </c>
      <c r="HF203" s="276">
        <f>SUM($EZ203:FR203)</f>
        <v>7.1866830015082531E-4</v>
      </c>
      <c r="HG203" s="277">
        <f>SUM($EZ203:FS203)</f>
        <v>8.17624154545955E-4</v>
      </c>
      <c r="HH203" s="74">
        <f t="shared" si="1451"/>
        <v>0</v>
      </c>
      <c r="HI203" s="276">
        <f t="shared" si="1595"/>
        <v>1.1720394176680485E-3</v>
      </c>
      <c r="HJ203" s="276">
        <f t="shared" si="1596"/>
        <v>2.3335539773791337E-3</v>
      </c>
      <c r="HK203" s="276">
        <f t="shared" si="1597"/>
        <v>3.4846381918547079E-3</v>
      </c>
      <c r="HL203" s="276">
        <f t="shared" si="1598"/>
        <v>4.6253857250965029E-3</v>
      </c>
      <c r="HM203" s="276">
        <f t="shared" si="1599"/>
        <v>5.4418596181234338E-3</v>
      </c>
      <c r="HN203" s="276">
        <f t="shared" si="1600"/>
        <v>6.5162067966966879E-3</v>
      </c>
      <c r="HO203" s="276">
        <f t="shared" si="1601"/>
        <v>7.5841578129327066E-3</v>
      </c>
      <c r="HP203" s="276">
        <f t="shared" si="1602"/>
        <v>8.6457507466007315E-3</v>
      </c>
      <c r="HQ203" s="276">
        <f t="shared" si="1603"/>
        <v>9.701023450760805E-3</v>
      </c>
      <c r="HR203" s="276">
        <f t="shared" si="1604"/>
        <v>1.1115213712854764E-2</v>
      </c>
      <c r="HS203" s="276">
        <f t="shared" si="1605"/>
        <v>1.2232945674968798E-2</v>
      </c>
      <c r="HT203" s="276">
        <f t="shared" si="1606"/>
        <v>1.3348195270053263E-2</v>
      </c>
      <c r="HU203" s="276">
        <f t="shared" si="1607"/>
        <v>1.4460968011188464E-2</v>
      </c>
      <c r="HV203" s="276">
        <f t="shared" si="1608"/>
        <v>1.5571269399210729E-2</v>
      </c>
      <c r="HW203" s="276">
        <f t="shared" si="1609"/>
        <v>1.5669289970697057E-2</v>
      </c>
      <c r="HX203" s="276">
        <f t="shared" si="1610"/>
        <v>1.6676078948878147E-2</v>
      </c>
      <c r="HY203" s="276">
        <f t="shared" si="1611"/>
        <v>1.7675730274130167E-2</v>
      </c>
      <c r="HZ203" s="276">
        <f t="shared" si="1612"/>
        <v>1.8668294549002838E-2</v>
      </c>
      <c r="IA203" s="277">
        <f t="shared" si="1613"/>
        <v>1.9653822017297994E-2</v>
      </c>
      <c r="IB203" s="276">
        <f t="shared" si="1614"/>
        <v>0</v>
      </c>
      <c r="IC203" s="276">
        <f t="shared" si="1615"/>
        <v>1.1043673562471234E-3</v>
      </c>
      <c r="ID203" s="276">
        <f t="shared" si="1616"/>
        <v>2.1974279357774638E-3</v>
      </c>
      <c r="IE203" s="276">
        <f t="shared" si="1617"/>
        <v>3.2792975000711122E-3</v>
      </c>
      <c r="IF203" s="276">
        <f t="shared" si="1618"/>
        <v>4.3500906254144815E-3</v>
      </c>
      <c r="IG203" s="276">
        <f t="shared" si="1619"/>
        <v>5.1055741078951562E-3</v>
      </c>
      <c r="IH203" s="276">
        <f t="shared" si="1620"/>
        <v>6.1194690000868305E-3</v>
      </c>
      <c r="II203" s="276">
        <f t="shared" si="1621"/>
        <v>7.1281602900693034E-3</v>
      </c>
      <c r="IJ203" s="276">
        <f t="shared" si="1622"/>
        <v>8.131674684236069E-3</v>
      </c>
      <c r="IK203" s="276">
        <f t="shared" si="1623"/>
        <v>9.1300387519156739E-3</v>
      </c>
      <c r="IL203" s="276">
        <f t="shared" si="1624"/>
        <v>1.0481999711091242E-2</v>
      </c>
      <c r="IM203" s="276">
        <f t="shared" si="1625"/>
        <v>1.1537429994911513E-2</v>
      </c>
      <c r="IN203" s="276">
        <f t="shared" si="1626"/>
        <v>1.2590850815641324E-2</v>
      </c>
      <c r="IO203" s="276">
        <f t="shared" si="1627"/>
        <v>1.3642265999153379E-2</v>
      </c>
      <c r="IP203" s="276">
        <f t="shared" si="1628"/>
        <v>1.4691679364036193E-2</v>
      </c>
      <c r="IQ203" s="276">
        <f t="shared" si="1629"/>
        <v>1.4747281006025917E-2</v>
      </c>
      <c r="IR203" s="276">
        <f t="shared" si="1630"/>
        <v>1.5715806946746826E-2</v>
      </c>
      <c r="IS203" s="276">
        <f t="shared" si="1631"/>
        <v>1.6679056132427116E-2</v>
      </c>
      <c r="IT203" s="276">
        <f t="shared" si="1632"/>
        <v>1.7637057312057995E-2</v>
      </c>
      <c r="IU203" s="277">
        <f t="shared" si="1633"/>
        <v>1.8589839077999475E-2</v>
      </c>
      <c r="IV203" s="74">
        <f t="shared" si="1463"/>
        <v>1.5239076241004041</v>
      </c>
      <c r="IW203" s="275">
        <f t="shared" si="1464"/>
        <v>6.1188610280006444</v>
      </c>
      <c r="IX203" s="275">
        <f t="shared" si="1465"/>
        <v>10.782115822774783</v>
      </c>
      <c r="IY203" s="275">
        <f t="shared" si="1466"/>
        <v>15.380376334943776</v>
      </c>
      <c r="IZ203" s="275">
        <f t="shared" si="1467"/>
        <v>6.1416281582919439</v>
      </c>
      <c r="JA203" s="275">
        <f t="shared" si="1468"/>
        <v>8.4513152024549019</v>
      </c>
      <c r="JB203" s="74">
        <f t="shared" si="1469"/>
        <v>1.5212684384102078</v>
      </c>
      <c r="JC203" s="275">
        <f t="shared" si="1470"/>
        <v>6.1204483408391912</v>
      </c>
      <c r="JD203" s="275">
        <f t="shared" si="1471"/>
        <v>10.805660681407408</v>
      </c>
      <c r="JE203" s="275">
        <f t="shared" si="1472"/>
        <v>15.472517166401914</v>
      </c>
      <c r="JF203" s="275">
        <f t="shared" si="1473"/>
        <v>6.1491258202189352</v>
      </c>
      <c r="JG203" s="275">
        <f t="shared" si="1474"/>
        <v>8.4799736567646811</v>
      </c>
      <c r="JH203" s="524">
        <f t="shared" si="1443"/>
        <v>0.10846240443172292</v>
      </c>
      <c r="JI203" s="525">
        <f t="shared" si="1444"/>
        <v>0.19430636537094401</v>
      </c>
      <c r="JJ203" s="524">
        <f t="shared" si="1445"/>
        <v>0.10215992421603293</v>
      </c>
      <c r="JK203" s="525">
        <f t="shared" si="1446"/>
        <v>0.18312076985418246</v>
      </c>
      <c r="JL203" s="524">
        <f t="shared" si="1447"/>
        <v>0.21062232864775585</v>
      </c>
      <c r="JM203" s="525">
        <f t="shared" si="1448"/>
        <v>0.3774271352251265</v>
      </c>
      <c r="JN203" s="7">
        <f t="shared" si="1634"/>
        <v>8.1170901296932546E-4</v>
      </c>
      <c r="JO203" s="7">
        <f t="shared" si="1635"/>
        <v>1.8647651073284942E-3</v>
      </c>
    </row>
    <row r="204" spans="1:275" s="3" customFormat="1" ht="13.5" customHeight="1" x14ac:dyDescent="0.2">
      <c r="A204" s="3" t="str">
        <f>'2021 estimates'!B204</f>
        <v>Uganda</v>
      </c>
      <c r="B204" s="3" t="str">
        <f>VLOOKUP(A204,'2021 estimates'!$B$4:$C$218,2)</f>
        <v>AFR</v>
      </c>
      <c r="C204" s="371" t="str">
        <f>VLOOKUP(A204,'2021 estimates'!$B$4:$F$218,4,FALSE)</f>
        <v>Sub-Saharan Africa</v>
      </c>
      <c r="D204" s="695">
        <f>'2021 estimates'!Q204</f>
        <v>33.437325621288203</v>
      </c>
      <c r="E204" s="4">
        <f>'2021 estimates'!R204</f>
        <v>15.294850692008366</v>
      </c>
      <c r="F204" s="47">
        <f>1000*'2021 estimates'!G204/5</f>
        <v>797887.8</v>
      </c>
      <c r="G204" s="47">
        <f t="shared" si="1475"/>
        <v>797887.8</v>
      </c>
      <c r="H204" s="47">
        <f>1000*'2021 estimates'!H204/5</f>
        <v>726930.2</v>
      </c>
      <c r="I204" s="47">
        <f>1000*'2021 estimates'!I204/5</f>
        <v>641194.80000000005</v>
      </c>
      <c r="J204" s="47">
        <f>1000*'2021 estimates'!J204/5</f>
        <v>545982.80000000005</v>
      </c>
      <c r="K204" s="47">
        <f>1000*'2021 estimates'!K204/5</f>
        <v>781217.6</v>
      </c>
      <c r="L204" s="73">
        <f t="shared" si="1476"/>
        <v>781217.6</v>
      </c>
      <c r="M204" s="47">
        <f>1000*'2021 estimates'!L204/5</f>
        <v>714246.6</v>
      </c>
      <c r="N204" s="47">
        <f>1000*'2021 estimates'!M204/5</f>
        <v>631342.6</v>
      </c>
      <c r="O204" s="47">
        <f>1000*'2021 estimates'!N204/5</f>
        <v>540876</v>
      </c>
      <c r="P204" s="22">
        <v>0</v>
      </c>
      <c r="Q204" s="124">
        <f>IF('2021 estimates'!AD204&lt;&gt;"",'2021 estimates'!AD204*5/4,IF('2021 estimates'!AL204&lt;&gt;"",'2021 estimates'!AL204*15/14,'2021 estimates'!AN204*15/14))/100000</f>
        <v>1.9285714285714285E-5</v>
      </c>
      <c r="R204" s="124">
        <f>IF('2021 estimates'!AE204&lt;&gt;"",'2021 estimates'!AE204,IF('2021 estimates'!AL204&lt;&gt;"",'2021 estimates'!AL204*15/14,'2021 estimates'!AN204*15/14))/100000</f>
        <v>1.9285714285714285E-5</v>
      </c>
      <c r="S204" s="124">
        <f>IF('2021 estimates'!AF204&lt;&gt;"",'2021 estimates'!AF204,IF('2021 estimates'!AL204&lt;&gt;"",'2021 estimates'!AL204*15/14,'2021 estimates'!AN204*15/14))/100000</f>
        <v>1.9285714285714285E-5</v>
      </c>
      <c r="T204" s="124">
        <f>IF('2021 estimates'!AG204&lt;&gt;"",'2021 estimates'!AG204,'2021 estimates'!$AP204)/100000</f>
        <v>1.064051936790591E-4</v>
      </c>
      <c r="U204" s="22">
        <v>0</v>
      </c>
      <c r="V204" s="124">
        <f>IF('2021 estimates'!AH204&lt;&gt;"",'2021 estimates'!AH204*5/4,IF('2021 estimates'!AM204&lt;&gt;"",'2021 estimates'!AM204*15/14,'2021 estimates'!AN204*15/14))/100000</f>
        <v>1.9285714285714285E-5</v>
      </c>
      <c r="W204" s="124">
        <f>IF('2021 estimates'!AI204&lt;&gt;"",'2021 estimates'!AI204,IF('2021 estimates'!AM204&lt;&gt;"",'2021 estimates'!AM204*15/14,'2021 estimates'!AN204*15/14))/100000</f>
        <v>1.9285714285714285E-5</v>
      </c>
      <c r="X204" s="124">
        <f>IF('2021 estimates'!AJ204&lt;&gt;"",'2021 estimates'!AJ204,IF('2021 estimates'!AM204&lt;&gt;"",'2021 estimates'!AM204*15/14,'2021 estimates'!AN204*15/14))/100000</f>
        <v>1.9285714285714285E-5</v>
      </c>
      <c r="Y204" s="124">
        <f>IF('2021 estimates'!AK204&lt;&gt;"",'2021 estimates'!AK204,'2021 estimates'!$AQ204)/100000</f>
        <v>1.064051936790591E-4</v>
      </c>
      <c r="Z204" s="81">
        <f>VLOOKUP($A204,'Mortality-WHO Global Health Obs'!$B$3:$Q$218,7,FALSE)</f>
        <v>4.3650000000000001E-2</v>
      </c>
      <c r="AA204" s="82">
        <f>VLOOKUP($A204,'Mortality-WHO Global Health Obs'!$B$3:$Q$218,9,FALSE)</f>
        <v>4.4600000000000004E-3</v>
      </c>
      <c r="AB204" s="82">
        <f>VLOOKUP($A204,'Mortality-WHO Global Health Obs'!$B$3:$Q$218,11,FALSE)</f>
        <v>2.48E-3</v>
      </c>
      <c r="AC204" s="82">
        <f>VLOOKUP($A204,'Mortality-WHO Global Health Obs'!$B$3:$Q$218,13,FALSE)</f>
        <v>1.66E-3</v>
      </c>
      <c r="AD204" s="82">
        <f>VLOOKUP($A204,'Mortality-WHO Global Health Obs'!$B$3:$Q$218,15,FALSE)</f>
        <v>3.4199999999999999E-3</v>
      </c>
      <c r="AE204" s="81">
        <f>VLOOKUP($A204,'Mortality-WHO Global Health Obs'!$B$3:$Q$218,8,FALSE)</f>
        <v>3.5729999999999998E-2</v>
      </c>
      <c r="AF204" s="82">
        <f>VLOOKUP($A204,'Mortality-WHO Global Health Obs'!$B$3:$Q$218,10,FALSE)</f>
        <v>3.7699999999999999E-3</v>
      </c>
      <c r="AG204" s="82">
        <f>VLOOKUP($A204,'Mortality-WHO Global Health Obs'!$B$3:$Q$218,12,FALSE)</f>
        <v>2.1199999999999999E-3</v>
      </c>
      <c r="AH204" s="82">
        <f>VLOOKUP($A204,'Mortality-WHO Global Health Obs'!$B$3:$Q$218,14,FALSE)</f>
        <v>1.5200000000000001E-3</v>
      </c>
      <c r="AI204" s="82">
        <f>VLOOKUP($A204,'Mortality-WHO Global Health Obs'!$B$3:$Q$218,16,FALSE)</f>
        <v>2.5400000000000002E-3</v>
      </c>
      <c r="AJ204" s="81">
        <f t="shared" si="1450"/>
        <v>0.66762023270616522</v>
      </c>
      <c r="AK204" s="82">
        <f t="shared" si="1450"/>
        <v>6.8215034086357318E-2</v>
      </c>
      <c r="AL204" s="82">
        <f t="shared" si="1450"/>
        <v>3.7931229716180744E-2</v>
      </c>
      <c r="AM204" s="82">
        <f t="shared" si="1450"/>
        <v>2.5389452148733886E-2</v>
      </c>
      <c r="AN204" s="82">
        <f t="shared" si="1450"/>
        <v>5.2308389366668609E-2</v>
      </c>
      <c r="AO204" s="81">
        <f t="shared" si="1449"/>
        <v>0.54648501522545889</v>
      </c>
      <c r="AP204" s="82">
        <f t="shared" si="1449"/>
        <v>5.7661587108871537E-2</v>
      </c>
      <c r="AQ204" s="82">
        <f t="shared" si="1449"/>
        <v>3.2425083467057733E-2</v>
      </c>
      <c r="AR204" s="82">
        <f t="shared" si="1449"/>
        <v>2.3248173051852717E-2</v>
      </c>
      <c r="AS204" s="82">
        <f t="shared" si="1449"/>
        <v>3.8848920757701251E-2</v>
      </c>
      <c r="AT204" s="272">
        <f t="shared" si="1460"/>
        <v>0</v>
      </c>
      <c r="AU204" s="266">
        <f t="shared" si="1452"/>
        <v>15.387836142857143</v>
      </c>
      <c r="AV204" s="266">
        <f t="shared" si="1453"/>
        <v>14.019368142857141</v>
      </c>
      <c r="AW204" s="266">
        <f t="shared" si="1454"/>
        <v>12.365899714285714</v>
      </c>
      <c r="AX204" s="266">
        <f t="shared" si="1455"/>
        <v>58.095405579434996</v>
      </c>
      <c r="AY204" s="272">
        <f t="shared" si="1461"/>
        <v>0</v>
      </c>
      <c r="AZ204" s="266">
        <f t="shared" si="1456"/>
        <v>15.066339428571428</v>
      </c>
      <c r="BA204" s="266">
        <f t="shared" si="1457"/>
        <v>13.774755857142857</v>
      </c>
      <c r="BB204" s="266">
        <f t="shared" si="1458"/>
        <v>12.175892999999999</v>
      </c>
      <c r="BC204" s="266">
        <f t="shared" si="1459"/>
        <v>57.552015536354773</v>
      </c>
      <c r="BD204" s="74">
        <f t="shared" si="1462"/>
        <v>0</v>
      </c>
      <c r="BE204" s="515">
        <f t="shared" si="1477"/>
        <v>0</v>
      </c>
      <c r="BF204" s="515">
        <f t="shared" si="1478"/>
        <v>14.880496087103708</v>
      </c>
      <c r="BG204" s="515">
        <f t="shared" si="1479"/>
        <v>28.779766270268436</v>
      </c>
      <c r="BH204" s="515">
        <f t="shared" si="1480"/>
        <v>41.762512980711868</v>
      </c>
      <c r="BI204" s="515">
        <f t="shared" si="1481"/>
        <v>49.096710947836598</v>
      </c>
      <c r="BJ204" s="515">
        <f t="shared" si="1482"/>
        <v>61.027751333313361</v>
      </c>
      <c r="BK204" s="515">
        <f t="shared" si="1483"/>
        <v>72.514708244832093</v>
      </c>
      <c r="BL204" s="515">
        <f t="shared" si="1484"/>
        <v>83.574110847115307</v>
      </c>
      <c r="BM204" s="515">
        <f t="shared" si="1485"/>
        <v>94.221873075311706</v>
      </c>
      <c r="BN204" s="515">
        <f t="shared" si="1486"/>
        <v>92.151553616273532</v>
      </c>
      <c r="BO204" s="515">
        <f t="shared" si="1487"/>
        <v>102.05222202377469</v>
      </c>
      <c r="BP204" s="515">
        <f t="shared" si="1488"/>
        <v>111.70468215387439</v>
      </c>
      <c r="BQ204" s="515">
        <f t="shared" si="1489"/>
        <v>121.11515655099437</v>
      </c>
      <c r="BR204" s="515">
        <f t="shared" si="1490"/>
        <v>130.28971176129761</v>
      </c>
      <c r="BS204" s="515">
        <f t="shared" si="1491"/>
        <v>118.55915293708406</v>
      </c>
      <c r="BT204" s="515">
        <f t="shared" si="1492"/>
        <v>169.1319447224632</v>
      </c>
      <c r="BU204" s="515">
        <f t="shared" si="1493"/>
        <v>217.12735228530499</v>
      </c>
      <c r="BV204" s="515">
        <f t="shared" si="1494"/>
        <v>262.67672905096072</v>
      </c>
      <c r="BW204" s="516">
        <f t="shared" si="1495"/>
        <v>305.90473416839052</v>
      </c>
      <c r="BX204" s="515">
        <v>0</v>
      </c>
      <c r="BY204" s="515">
        <f t="shared" si="1496"/>
        <v>0</v>
      </c>
      <c r="BZ204" s="515">
        <f t="shared" si="1497"/>
        <v>14.64425099363244</v>
      </c>
      <c r="CA204" s="515">
        <f t="shared" si="1498"/>
        <v>28.467975008955307</v>
      </c>
      <c r="CB204" s="515">
        <f t="shared" si="1499"/>
        <v>41.51714671018506</v>
      </c>
      <c r="CC204" s="515">
        <f t="shared" si="1500"/>
        <v>49.220068004242862</v>
      </c>
      <c r="CD204" s="515">
        <f t="shared" si="1501"/>
        <v>61.204714308328228</v>
      </c>
      <c r="CE204" s="515">
        <f t="shared" si="1502"/>
        <v>72.806990153693235</v>
      </c>
      <c r="CF204" s="515">
        <f t="shared" si="1503"/>
        <v>84.03909507998155</v>
      </c>
      <c r="CG204" s="515">
        <f t="shared" si="1504"/>
        <v>94.912839400200397</v>
      </c>
      <c r="CH204" s="515">
        <f t="shared" si="1505"/>
        <v>93.201069424693017</v>
      </c>
      <c r="CI204" s="515">
        <f t="shared" si="1506"/>
        <v>103.09529921561241</v>
      </c>
      <c r="CJ204" s="515">
        <f t="shared" si="1507"/>
        <v>112.76215944419016</v>
      </c>
      <c r="CK204" s="515">
        <f t="shared" si="1508"/>
        <v>122.20687506668581</v>
      </c>
      <c r="CL204" s="515">
        <f t="shared" si="1509"/>
        <v>131.43455096977863</v>
      </c>
      <c r="CM204" s="515">
        <f t="shared" si="1510"/>
        <v>120.32473130616928</v>
      </c>
      <c r="CN204" s="515">
        <f t="shared" si="1511"/>
        <v>172.19541536592141</v>
      </c>
      <c r="CO204" s="515">
        <f t="shared" si="1512"/>
        <v>222.08961995353198</v>
      </c>
      <c r="CP204" s="515">
        <f t="shared" si="1513"/>
        <v>270.08265680191158</v>
      </c>
      <c r="CQ204" s="516">
        <f t="shared" si="1514"/>
        <v>316.24696796725823</v>
      </c>
      <c r="CR204" s="515">
        <f t="shared" si="1515"/>
        <v>0</v>
      </c>
      <c r="CS204" s="515">
        <f t="shared" si="1516"/>
        <v>7.6939180714285715</v>
      </c>
      <c r="CT204" s="515">
        <f t="shared" si="1517"/>
        <v>22.574414158532278</v>
      </c>
      <c r="CU204" s="515">
        <f t="shared" si="1518"/>
        <v>36.473684341697009</v>
      </c>
      <c r="CV204" s="515">
        <f t="shared" si="1519"/>
        <v>49.456431052140438</v>
      </c>
      <c r="CW204" s="515">
        <f t="shared" si="1520"/>
        <v>56.106395019265172</v>
      </c>
      <c r="CX204" s="515">
        <f t="shared" si="1521"/>
        <v>68.037435404741927</v>
      </c>
      <c r="CY204" s="515">
        <f t="shared" si="1522"/>
        <v>79.524392316260659</v>
      </c>
      <c r="CZ204" s="515">
        <f t="shared" si="1523"/>
        <v>90.583794918543873</v>
      </c>
      <c r="DA204" s="515">
        <f t="shared" si="1524"/>
        <v>101.23155714674027</v>
      </c>
      <c r="DB204" s="515">
        <f t="shared" si="1525"/>
        <v>98.33450347341639</v>
      </c>
      <c r="DC204" s="515">
        <f t="shared" si="1526"/>
        <v>108.23517188091755</v>
      </c>
      <c r="DD204" s="515">
        <f t="shared" si="1527"/>
        <v>117.88763201101725</v>
      </c>
      <c r="DE204" s="515">
        <f t="shared" si="1528"/>
        <v>127.29810640813723</v>
      </c>
      <c r="DF204" s="515">
        <f t="shared" si="1529"/>
        <v>136.47266161844047</v>
      </c>
      <c r="DG204" s="515">
        <f t="shared" si="1530"/>
        <v>147.60685572680157</v>
      </c>
      <c r="DH204" s="515">
        <f t="shared" si="1531"/>
        <v>198.17964751218071</v>
      </c>
      <c r="DI204" s="515">
        <f t="shared" si="1532"/>
        <v>246.1750550750225</v>
      </c>
      <c r="DJ204" s="515">
        <f t="shared" si="1533"/>
        <v>291.72443184067822</v>
      </c>
      <c r="DK204" s="516">
        <f t="shared" si="1534"/>
        <v>334.95243695810802</v>
      </c>
      <c r="DL204" s="515">
        <f t="shared" si="1535"/>
        <v>0</v>
      </c>
      <c r="DM204" s="515">
        <f t="shared" si="1536"/>
        <v>7.5331697142857141</v>
      </c>
      <c r="DN204" s="515">
        <f t="shared" si="1537"/>
        <v>22.177420707918152</v>
      </c>
      <c r="DO204" s="515">
        <f t="shared" si="1538"/>
        <v>36.001144723241019</v>
      </c>
      <c r="DP204" s="515">
        <f t="shared" si="1539"/>
        <v>49.050316424470772</v>
      </c>
      <c r="DQ204" s="515">
        <f t="shared" si="1540"/>
        <v>56.107445932814286</v>
      </c>
      <c r="DR204" s="515">
        <f t="shared" si="1541"/>
        <v>68.09209223689966</v>
      </c>
      <c r="DS204" s="515">
        <f t="shared" si="1542"/>
        <v>79.69436808226466</v>
      </c>
      <c r="DT204" s="515">
        <f t="shared" si="1543"/>
        <v>90.926473008552975</v>
      </c>
      <c r="DU204" s="515">
        <f t="shared" si="1544"/>
        <v>101.80021732877182</v>
      </c>
      <c r="DV204" s="515">
        <f t="shared" si="1545"/>
        <v>99.289015924693018</v>
      </c>
      <c r="DW204" s="515">
        <f t="shared" si="1546"/>
        <v>109.18324571561241</v>
      </c>
      <c r="DX204" s="515">
        <f t="shared" si="1547"/>
        <v>118.85010594419016</v>
      </c>
      <c r="DY204" s="515">
        <f t="shared" si="1548"/>
        <v>128.29482156668581</v>
      </c>
      <c r="DZ204" s="515">
        <f t="shared" si="1549"/>
        <v>137.52249746977861</v>
      </c>
      <c r="EA204" s="515">
        <f t="shared" si="1550"/>
        <v>149.10073907434668</v>
      </c>
      <c r="EB204" s="515">
        <f t="shared" si="1551"/>
        <v>200.97142313409879</v>
      </c>
      <c r="EC204" s="515">
        <f t="shared" si="1552"/>
        <v>250.86562772170936</v>
      </c>
      <c r="ED204" s="515">
        <f t="shared" si="1553"/>
        <v>298.85866457008899</v>
      </c>
      <c r="EE204" s="516">
        <f t="shared" si="1554"/>
        <v>345.02297573543564</v>
      </c>
      <c r="EF204" s="276">
        <f t="shared" si="1555"/>
        <v>0</v>
      </c>
      <c r="EG204" s="276">
        <f t="shared" si="1556"/>
        <v>0.50734005575343499</v>
      </c>
      <c r="EH204" s="276">
        <f t="shared" si="1557"/>
        <v>1.4885659596924163</v>
      </c>
      <c r="EI204" s="276">
        <f t="shared" si="1558"/>
        <v>2.4050894324137122</v>
      </c>
      <c r="EJ204" s="276">
        <f t="shared" si="1559"/>
        <v>3.2611769782856572</v>
      </c>
      <c r="EK204" s="276">
        <f t="shared" si="1560"/>
        <v>2.0883277573803771</v>
      </c>
      <c r="EL204" s="276">
        <f t="shared" si="1561"/>
        <v>2.5324112313384179</v>
      </c>
      <c r="EM204" s="276">
        <f t="shared" si="1562"/>
        <v>2.959965540573934</v>
      </c>
      <c r="EN204" s="276">
        <f t="shared" si="1563"/>
        <v>3.3716059146607469</v>
      </c>
      <c r="EO204" s="276">
        <f t="shared" si="1564"/>
        <v>3.7679246838045093</v>
      </c>
      <c r="EP204" s="276">
        <f t="shared" si="1565"/>
        <v>2.4652313067845584</v>
      </c>
      <c r="EQ204" s="276">
        <f t="shared" si="1566"/>
        <v>2.7134395841860193</v>
      </c>
      <c r="ER204" s="276">
        <f t="shared" si="1567"/>
        <v>2.9554253171657399</v>
      </c>
      <c r="ES204" s="276">
        <f t="shared" si="1568"/>
        <v>3.1913445039824642</v>
      </c>
      <c r="ET204" s="276">
        <f t="shared" si="1569"/>
        <v>3.4213492320419014</v>
      </c>
      <c r="EU204" s="276">
        <f t="shared" si="1570"/>
        <v>7.5226137940558315</v>
      </c>
      <c r="EV204" s="276">
        <f t="shared" si="1571"/>
        <v>10.09999801659319</v>
      </c>
      <c r="EW204" s="276">
        <f t="shared" si="1572"/>
        <v>12.54602881377931</v>
      </c>
      <c r="EX204" s="276">
        <f t="shared" si="1573"/>
        <v>14.867400462005211</v>
      </c>
      <c r="EY204" s="277">
        <f t="shared" si="1574"/>
        <v>17.070466071557707</v>
      </c>
      <c r="EZ204" s="276">
        <f t="shared" si="1575"/>
        <v>0</v>
      </c>
      <c r="FA204" s="276">
        <f t="shared" si="1576"/>
        <v>0.4220884349389889</v>
      </c>
      <c r="FB204" s="276">
        <f t="shared" si="1577"/>
        <v>1.2426154132485623</v>
      </c>
      <c r="FC204" s="276">
        <f t="shared" si="1578"/>
        <v>2.0171677273416737</v>
      </c>
      <c r="FD204" s="276">
        <f t="shared" si="1579"/>
        <v>2.7483213677776721</v>
      </c>
      <c r="FE204" s="276">
        <f t="shared" si="1580"/>
        <v>1.7901095530574873</v>
      </c>
      <c r="FF204" s="276">
        <f t="shared" si="1581"/>
        <v>2.1724800117778531</v>
      </c>
      <c r="FG204" s="276">
        <f t="shared" si="1582"/>
        <v>2.5426509308545517</v>
      </c>
      <c r="FH204" s="276">
        <f t="shared" si="1583"/>
        <v>2.9010115369240115</v>
      </c>
      <c r="FI204" s="276">
        <f t="shared" si="1584"/>
        <v>3.247938638336485</v>
      </c>
      <c r="FJ204" s="276">
        <f t="shared" si="1585"/>
        <v>2.2816632090806039</v>
      </c>
      <c r="FK204" s="276">
        <f t="shared" si="1586"/>
        <v>2.5090327714222487</v>
      </c>
      <c r="FL204" s="276">
        <f t="shared" si="1587"/>
        <v>2.7311773775043493</v>
      </c>
      <c r="FM204" s="276">
        <f t="shared" si="1588"/>
        <v>2.9482170969071659</v>
      </c>
      <c r="FN204" s="276">
        <f t="shared" si="1589"/>
        <v>3.1602692400100394</v>
      </c>
      <c r="FO204" s="276">
        <f t="shared" si="1590"/>
        <v>5.6813314766026402</v>
      </c>
      <c r="FP204" s="276">
        <f t="shared" si="1591"/>
        <v>7.6578109487441957</v>
      </c>
      <c r="FQ204" s="276">
        <f t="shared" si="1592"/>
        <v>9.5589786879751752</v>
      </c>
      <c r="FR204" s="276">
        <f t="shared" si="1593"/>
        <v>11.387704371008107</v>
      </c>
      <c r="FS204" s="277">
        <f t="shared" si="1594"/>
        <v>13.146748328453439</v>
      </c>
      <c r="FT204" s="74">
        <f>SUM($EF204:EF204)</f>
        <v>0</v>
      </c>
      <c r="FU204" s="276">
        <f>SUM($EF204:EG204)</f>
        <v>0.50734005575343499</v>
      </c>
      <c r="FV204" s="276">
        <f>SUM($EF204:EH204)</f>
        <v>1.9959060154458514</v>
      </c>
      <c r="FW204" s="276">
        <f>SUM($EF204:EI204)</f>
        <v>4.4009954478595636</v>
      </c>
      <c r="FX204" s="276">
        <f>SUM($EF204:EJ204)</f>
        <v>7.6621724261452204</v>
      </c>
      <c r="FY204" s="276">
        <f>SUM($EF204:EK204)</f>
        <v>9.7505001835255971</v>
      </c>
      <c r="FZ204" s="276">
        <f>SUM($EF204:EL204)</f>
        <v>12.282911414864015</v>
      </c>
      <c r="GA204" s="276">
        <f>SUM($EF204:EM204)</f>
        <v>15.24287695543795</v>
      </c>
      <c r="GB204" s="276">
        <f>SUM($EF204:EN204)</f>
        <v>18.614482870098698</v>
      </c>
      <c r="GC204" s="276">
        <f>SUM($EF204:EO204)</f>
        <v>22.382407553903207</v>
      </c>
      <c r="GD204" s="276">
        <f>SUM($EF204:EP204)</f>
        <v>24.847638860687766</v>
      </c>
      <c r="GE204" s="276">
        <f>SUM($EF204:EQ204)</f>
        <v>27.561078444873786</v>
      </c>
      <c r="GF204" s="276">
        <f>SUM($EF204:ER204)</f>
        <v>30.516503762039527</v>
      </c>
      <c r="GG204" s="276">
        <f>SUM($EF204:ES204)</f>
        <v>33.70784826602199</v>
      </c>
      <c r="GH204" s="276">
        <f>SUM($EF204:ET204)</f>
        <v>37.129197498063888</v>
      </c>
      <c r="GI204" s="276">
        <f>SUM($EF204:EU204)</f>
        <v>44.651811292119717</v>
      </c>
      <c r="GJ204" s="276">
        <f>SUM($EF204:EV204)</f>
        <v>54.751809308712907</v>
      </c>
      <c r="GK204" s="276">
        <f>SUM($EF204:EW204)</f>
        <v>67.297838122492223</v>
      </c>
      <c r="GL204" s="276">
        <f>SUM($EF204:EX204)</f>
        <v>82.16523858449743</v>
      </c>
      <c r="GM204" s="276">
        <f>SUM($EF204:EY204)</f>
        <v>99.235704656055134</v>
      </c>
      <c r="GN204" s="74">
        <f>SUM($EZ204:EZ204)</f>
        <v>0</v>
      </c>
      <c r="GO204" s="276">
        <f>SUM($EZ204:FA204)</f>
        <v>0.4220884349389889</v>
      </c>
      <c r="GP204" s="276">
        <f>SUM($EZ204:FB204)</f>
        <v>1.6647038481875511</v>
      </c>
      <c r="GQ204" s="276">
        <f>SUM($EZ204:FC204)</f>
        <v>3.6818715755292248</v>
      </c>
      <c r="GR204" s="276">
        <f>SUM($EZ204:FD204)</f>
        <v>6.4301929433068974</v>
      </c>
      <c r="GS204" s="276">
        <f>SUM($EZ204:FE204)</f>
        <v>8.2203024963643845</v>
      </c>
      <c r="GT204" s="276">
        <f>SUM($EZ204:FF204)</f>
        <v>10.392782508142238</v>
      </c>
      <c r="GU204" s="276">
        <f>SUM($EZ204:FG204)</f>
        <v>12.935433438996789</v>
      </c>
      <c r="GV204" s="276">
        <f>SUM($EZ204:FH204)</f>
        <v>15.8364449759208</v>
      </c>
      <c r="GW204" s="276">
        <f>SUM($EZ204:FI204)</f>
        <v>19.084383614257284</v>
      </c>
      <c r="GX204" s="276">
        <f>SUM($EZ204:FJ204)</f>
        <v>21.366046823337889</v>
      </c>
      <c r="GY204" s="276">
        <f>SUM($EZ204:FK204)</f>
        <v>23.875079594760138</v>
      </c>
      <c r="GZ204" s="276">
        <f>SUM($EZ204:FL204)</f>
        <v>26.606256972264486</v>
      </c>
      <c r="HA204" s="276">
        <f>SUM($EZ204:FM204)</f>
        <v>29.554474069171651</v>
      </c>
      <c r="HB204" s="276">
        <f>SUM($EZ204:FN204)</f>
        <v>32.714743309181692</v>
      </c>
      <c r="HC204" s="276">
        <f>SUM($EZ204:FO204)</f>
        <v>38.396074785784336</v>
      </c>
      <c r="HD204" s="276">
        <f>SUM($EZ204:FP204)</f>
        <v>46.053885734528535</v>
      </c>
      <c r="HE204" s="276">
        <f>SUM($EZ204:FQ204)</f>
        <v>55.612864422503712</v>
      </c>
      <c r="HF204" s="276">
        <f>SUM($EZ204:FR204)</f>
        <v>67.000568793511817</v>
      </c>
      <c r="HG204" s="277">
        <f>SUM($EZ204:FS204)</f>
        <v>80.147317121965258</v>
      </c>
      <c r="HH204" s="74">
        <f t="shared" ref="HH204:HH218" si="1636">BD204-FT204</f>
        <v>0</v>
      </c>
      <c r="HI204" s="276">
        <f t="shared" si="1595"/>
        <v>14.880496087103708</v>
      </c>
      <c r="HJ204" s="276">
        <f t="shared" si="1596"/>
        <v>28.779766270268436</v>
      </c>
      <c r="HK204" s="276">
        <f t="shared" si="1597"/>
        <v>41.762512980711868</v>
      </c>
      <c r="HL204" s="276">
        <f t="shared" si="1598"/>
        <v>53.889172145283361</v>
      </c>
      <c r="HM204" s="276">
        <f t="shared" si="1599"/>
        <v>61.027751333313361</v>
      </c>
      <c r="HN204" s="276">
        <f t="shared" si="1600"/>
        <v>72.514708244832093</v>
      </c>
      <c r="HO204" s="276">
        <f t="shared" si="1601"/>
        <v>83.574110847115307</v>
      </c>
      <c r="HP204" s="276">
        <f t="shared" si="1602"/>
        <v>94.221873075311706</v>
      </c>
      <c r="HQ204" s="276">
        <f t="shared" si="1603"/>
        <v>104.47331653436434</v>
      </c>
      <c r="HR204" s="276">
        <f t="shared" si="1604"/>
        <v>102.05222202377469</v>
      </c>
      <c r="HS204" s="276">
        <f t="shared" si="1605"/>
        <v>111.70468215387439</v>
      </c>
      <c r="HT204" s="276">
        <f t="shared" si="1606"/>
        <v>121.11515655099437</v>
      </c>
      <c r="HU204" s="276">
        <f t="shared" si="1607"/>
        <v>130.28971176129761</v>
      </c>
      <c r="HV204" s="276">
        <f t="shared" si="1608"/>
        <v>139.23426224354142</v>
      </c>
      <c r="HW204" s="276">
        <f t="shared" si="1609"/>
        <v>169.1319447224632</v>
      </c>
      <c r="HX204" s="276">
        <f t="shared" si="1610"/>
        <v>217.12735228530499</v>
      </c>
      <c r="HY204" s="276">
        <f t="shared" si="1611"/>
        <v>262.67672905096072</v>
      </c>
      <c r="HZ204" s="276">
        <f t="shared" si="1612"/>
        <v>305.90473416839052</v>
      </c>
      <c r="IA204" s="277">
        <f t="shared" si="1613"/>
        <v>346.92967367626784</v>
      </c>
      <c r="IB204" s="276">
        <f t="shared" si="1614"/>
        <v>0</v>
      </c>
      <c r="IC204" s="276">
        <f t="shared" si="1615"/>
        <v>14.64425099363244</v>
      </c>
      <c r="ID204" s="276">
        <f t="shared" si="1616"/>
        <v>28.467975008955307</v>
      </c>
      <c r="IE204" s="276">
        <f t="shared" si="1617"/>
        <v>41.51714671018506</v>
      </c>
      <c r="IF204" s="276">
        <f t="shared" si="1618"/>
        <v>53.835164770978814</v>
      </c>
      <c r="IG204" s="276">
        <f t="shared" si="1619"/>
        <v>61.204714308328228</v>
      </c>
      <c r="IH204" s="276">
        <f t="shared" si="1620"/>
        <v>72.806990153693235</v>
      </c>
      <c r="II204" s="276">
        <f t="shared" si="1621"/>
        <v>84.03909507998155</v>
      </c>
      <c r="IJ204" s="276">
        <f t="shared" si="1622"/>
        <v>94.912839400200397</v>
      </c>
      <c r="IK204" s="276">
        <f t="shared" si="1623"/>
        <v>105.43965661900677</v>
      </c>
      <c r="IL204" s="276">
        <f t="shared" si="1624"/>
        <v>103.09529921561241</v>
      </c>
      <c r="IM204" s="276">
        <f t="shared" si="1625"/>
        <v>112.76215944419016</v>
      </c>
      <c r="IN204" s="276">
        <f t="shared" si="1626"/>
        <v>122.20687506668581</v>
      </c>
      <c r="IO204" s="276">
        <f t="shared" si="1627"/>
        <v>131.43455096977863</v>
      </c>
      <c r="IP204" s="276">
        <f t="shared" si="1628"/>
        <v>140.45017472976858</v>
      </c>
      <c r="IQ204" s="276">
        <f t="shared" si="1629"/>
        <v>172.19541536592141</v>
      </c>
      <c r="IR204" s="276">
        <f t="shared" si="1630"/>
        <v>222.08961995353198</v>
      </c>
      <c r="IS204" s="276">
        <f t="shared" si="1631"/>
        <v>270.08265680191158</v>
      </c>
      <c r="IT204" s="276">
        <f t="shared" si="1632"/>
        <v>316.24696796725823</v>
      </c>
      <c r="IU204" s="277">
        <f t="shared" si="1633"/>
        <v>360.65223517515955</v>
      </c>
      <c r="IV204" s="74">
        <f t="shared" si="1463"/>
        <v>2.816620617854432</v>
      </c>
      <c r="IW204" s="275">
        <f t="shared" si="1464"/>
        <v>10.678424345051917</v>
      </c>
      <c r="IX204" s="275">
        <f t="shared" si="1465"/>
        <v>18.117884936679104</v>
      </c>
      <c r="IY204" s="275">
        <f t="shared" si="1466"/>
        <v>43.502658821259402</v>
      </c>
      <c r="IZ204" s="275">
        <f t="shared" si="1467"/>
        <v>10.537643299861818</v>
      </c>
      <c r="JA204" s="275">
        <f t="shared" si="1468"/>
        <v>18.778897180211214</v>
      </c>
      <c r="JB204" s="74">
        <f t="shared" si="1469"/>
        <v>2.8557204829553813</v>
      </c>
      <c r="JC204" s="275">
        <f t="shared" si="1470"/>
        <v>10.92881649709857</v>
      </c>
      <c r="JD204" s="275">
        <f t="shared" si="1471"/>
        <v>18.573893374959901</v>
      </c>
      <c r="JE204" s="275">
        <f t="shared" si="1472"/>
        <v>45.152794478930019</v>
      </c>
      <c r="JF204" s="275">
        <f t="shared" si="1473"/>
        <v>10.786143451671284</v>
      </c>
      <c r="JG204" s="275">
        <f t="shared" si="1474"/>
        <v>19.377806208485968</v>
      </c>
      <c r="JH204" s="524">
        <f t="shared" si="1443"/>
        <v>1081.3454990722471</v>
      </c>
      <c r="JI204" s="525">
        <f t="shared" si="1444"/>
        <v>2268.9306726060422</v>
      </c>
      <c r="JJ204" s="524">
        <f t="shared" si="1445"/>
        <v>1088.1649631255882</v>
      </c>
      <c r="JK204" s="525">
        <f t="shared" si="1446"/>
        <v>2309.268106454876</v>
      </c>
      <c r="JL204" s="524">
        <f t="shared" si="1447"/>
        <v>2169.5104621978353</v>
      </c>
      <c r="JM204" s="525">
        <f t="shared" si="1448"/>
        <v>4578.1987790609182</v>
      </c>
      <c r="JN204" s="7">
        <f t="shared" si="1634"/>
        <v>69.843940807245588</v>
      </c>
      <c r="JO204" s="7">
        <f t="shared" si="1635"/>
        <v>179.38302177802041</v>
      </c>
    </row>
    <row r="205" spans="1:275" s="3" customFormat="1" ht="13.5" customHeight="1" x14ac:dyDescent="0.2">
      <c r="A205" s="3" t="str">
        <f>'2021 estimates'!B205</f>
        <v>Ukraine</v>
      </c>
      <c r="B205" s="3" t="str">
        <f>VLOOKUP(A205,'2021 estimates'!$B$4:$C$218,2)</f>
        <v>EUR</v>
      </c>
      <c r="C205" s="371" t="str">
        <f>VLOOKUP(A205,'2021 estimates'!$B$4:$F$218,4,FALSE)</f>
        <v>Europe &amp; Central Asia</v>
      </c>
      <c r="D205" s="695">
        <f>'2021 estimates'!Q205</f>
        <v>7.1772532948622496</v>
      </c>
      <c r="E205" s="4">
        <f>'2021 estimates'!R205</f>
        <v>2.6651551893648051</v>
      </c>
      <c r="F205" s="47">
        <f>1000*'2021 estimates'!G205/5</f>
        <v>207264.39999999997</v>
      </c>
      <c r="G205" s="47">
        <f t="shared" si="1475"/>
        <v>207264.39999999997</v>
      </c>
      <c r="H205" s="47">
        <f>1000*'2021 estimates'!H205/5</f>
        <v>251132.79999999999</v>
      </c>
      <c r="I205" s="47">
        <f>1000*'2021 estimates'!I205/5</f>
        <v>253304</v>
      </c>
      <c r="J205" s="47">
        <f>1000*'2021 estimates'!J205/5</f>
        <v>209914.4</v>
      </c>
      <c r="K205" s="47">
        <f>1000*'2021 estimates'!K205/5</f>
        <v>195742</v>
      </c>
      <c r="L205" s="73">
        <f t="shared" si="1476"/>
        <v>195742</v>
      </c>
      <c r="M205" s="47">
        <f>1000*'2021 estimates'!L205/5</f>
        <v>236626.6</v>
      </c>
      <c r="N205" s="47">
        <f>1000*'2021 estimates'!M205/5</f>
        <v>238843.6</v>
      </c>
      <c r="O205" s="47">
        <f>1000*'2021 estimates'!N205/5</f>
        <v>197144.8</v>
      </c>
      <c r="P205" s="22">
        <v>0</v>
      </c>
      <c r="Q205" s="124">
        <f>IF('2021 estimates'!AD205&lt;&gt;"",'2021 estimates'!AD205*5/4,IF('2021 estimates'!AL205&lt;&gt;"",'2021 estimates'!AL205*15/14,'2021 estimates'!AN205*15/14))/100000</f>
        <v>8.4642857142857133E-5</v>
      </c>
      <c r="R205" s="124">
        <f>IF('2021 estimates'!AE205&lt;&gt;"",'2021 estimates'!AE205,IF('2021 estimates'!AL205&lt;&gt;"",'2021 estimates'!AL205*15/14,'2021 estimates'!AN205*15/14))/100000</f>
        <v>8.4642857142857133E-5</v>
      </c>
      <c r="S205" s="124">
        <f>IF('2021 estimates'!AF205&lt;&gt;"",'2021 estimates'!AF205,IF('2021 estimates'!AL205&lt;&gt;"",'2021 estimates'!AL205*15/14,'2021 estimates'!AN205*15/14))/100000</f>
        <v>8.4642857142857133E-5</v>
      </c>
      <c r="T205" s="124">
        <f>IF('2021 estimates'!AG205&lt;&gt;"",'2021 estimates'!AG205,'2021 estimates'!$AP205)/100000</f>
        <v>5.9923426961387302E-5</v>
      </c>
      <c r="U205" s="22">
        <v>0</v>
      </c>
      <c r="V205" s="124">
        <f>IF('2021 estimates'!AH205&lt;&gt;"",'2021 estimates'!AH205*5/4,IF('2021 estimates'!AM205&lt;&gt;"",'2021 estimates'!AM205*15/14,'2021 estimates'!AN205*15/14))/100000</f>
        <v>8.4642857142857133E-5</v>
      </c>
      <c r="W205" s="124">
        <f>IF('2021 estimates'!AI205&lt;&gt;"",'2021 estimates'!AI205,IF('2021 estimates'!AM205&lt;&gt;"",'2021 estimates'!AM205*15/14,'2021 estimates'!AN205*15/14))/100000</f>
        <v>8.4642857142857133E-5</v>
      </c>
      <c r="X205" s="124">
        <f>IF('2021 estimates'!AJ205&lt;&gt;"",'2021 estimates'!AJ205,IF('2021 estimates'!AM205&lt;&gt;"",'2021 estimates'!AM205*15/14,'2021 estimates'!AN205*15/14))/100000</f>
        <v>8.4642857142857133E-5</v>
      </c>
      <c r="Y205" s="124">
        <f>IF('2021 estimates'!AK205&lt;&gt;"",'2021 estimates'!AK205,'2021 estimates'!$AQ205)/100000</f>
        <v>5.9923426961387302E-5</v>
      </c>
      <c r="Z205" s="81">
        <f>VLOOKUP($A205,'Mortality-WHO Global Health Obs'!$B$3:$Q$218,7,FALSE)</f>
        <v>9.3399999999999993E-3</v>
      </c>
      <c r="AA205" s="82">
        <f>VLOOKUP($A205,'Mortality-WHO Global Health Obs'!$B$3:$Q$218,9,FALSE)</f>
        <v>3.5E-4</v>
      </c>
      <c r="AB205" s="82">
        <f>VLOOKUP($A205,'Mortality-WHO Global Health Obs'!$B$3:$Q$218,11,FALSE)</f>
        <v>2.1000000000000001E-4</v>
      </c>
      <c r="AC205" s="82">
        <f>VLOOKUP($A205,'Mortality-WHO Global Health Obs'!$B$3:$Q$218,13,FALSE)</f>
        <v>2.1000000000000001E-4</v>
      </c>
      <c r="AD205" s="82">
        <f>VLOOKUP($A205,'Mortality-WHO Global Health Obs'!$B$3:$Q$218,15,FALSE)</f>
        <v>8.0000000000000004E-4</v>
      </c>
      <c r="AE205" s="81">
        <f>VLOOKUP($A205,'Mortality-WHO Global Health Obs'!$B$3:$Q$218,8,FALSE)</f>
        <v>7.9600000000000001E-3</v>
      </c>
      <c r="AF205" s="82">
        <f>VLOOKUP($A205,'Mortality-WHO Global Health Obs'!$B$3:$Q$218,10,FALSE)</f>
        <v>3.2000000000000003E-4</v>
      </c>
      <c r="AG205" s="82">
        <f>VLOOKUP($A205,'Mortality-WHO Global Health Obs'!$B$3:$Q$218,12,FALSE)</f>
        <v>1.6000000000000001E-4</v>
      </c>
      <c r="AH205" s="82">
        <f>VLOOKUP($A205,'Mortality-WHO Global Health Obs'!$B$3:$Q$218,14,FALSE)</f>
        <v>1.4999999999999999E-4</v>
      </c>
      <c r="AI205" s="82">
        <f>VLOOKUP($A205,'Mortality-WHO Global Health Obs'!$B$3:$Q$218,16,FALSE)</f>
        <v>3.2000000000000003E-4</v>
      </c>
      <c r="AJ205" s="81">
        <f t="shared" si="1450"/>
        <v>2.4892549468667279E-2</v>
      </c>
      <c r="AK205" s="82">
        <f t="shared" si="1450"/>
        <v>9.3280431627768175E-4</v>
      </c>
      <c r="AL205" s="82">
        <f t="shared" si="1450"/>
        <v>5.5968258976660907E-4</v>
      </c>
      <c r="AM205" s="82">
        <f t="shared" si="1450"/>
        <v>5.5968258976660907E-4</v>
      </c>
      <c r="AN205" s="82">
        <f t="shared" si="1450"/>
        <v>2.1321241514918442E-3</v>
      </c>
      <c r="AO205" s="81">
        <f t="shared" si="1449"/>
        <v>2.1214635307343847E-2</v>
      </c>
      <c r="AP205" s="82">
        <f t="shared" si="1449"/>
        <v>8.5284966059673772E-4</v>
      </c>
      <c r="AQ205" s="82">
        <f t="shared" si="1449"/>
        <v>4.2642483029836886E-4</v>
      </c>
      <c r="AR205" s="82">
        <f t="shared" si="1449"/>
        <v>3.9977327840472074E-4</v>
      </c>
      <c r="AS205" s="82">
        <f t="shared" si="1449"/>
        <v>8.5284966059673772E-4</v>
      </c>
      <c r="AT205" s="272">
        <f t="shared" si="1460"/>
        <v>0</v>
      </c>
      <c r="AU205" s="266">
        <f t="shared" si="1452"/>
        <v>17.543450999999994</v>
      </c>
      <c r="AV205" s="266">
        <f t="shared" si="1453"/>
        <v>21.256597714285711</v>
      </c>
      <c r="AW205" s="266">
        <f t="shared" si="1454"/>
        <v>21.440374285714284</v>
      </c>
      <c r="AX205" s="266">
        <f t="shared" si="1455"/>
        <v>12.578790216543439</v>
      </c>
      <c r="AY205" s="272">
        <f t="shared" si="1461"/>
        <v>0</v>
      </c>
      <c r="AZ205" s="266">
        <f t="shared" si="1456"/>
        <v>16.56816214285714</v>
      </c>
      <c r="BA205" s="266">
        <f t="shared" si="1457"/>
        <v>20.028751499999998</v>
      </c>
      <c r="BB205" s="266">
        <f t="shared" si="1458"/>
        <v>20.216404714285712</v>
      </c>
      <c r="BC205" s="266">
        <f t="shared" si="1459"/>
        <v>11.813592023617307</v>
      </c>
      <c r="BD205" s="74">
        <f t="shared" si="1462"/>
        <v>0</v>
      </c>
      <c r="BE205" s="515">
        <f t="shared" si="1477"/>
        <v>0</v>
      </c>
      <c r="BF205" s="515">
        <f t="shared" si="1478"/>
        <v>17.535272511650032</v>
      </c>
      <c r="BG205" s="515">
        <f t="shared" si="1479"/>
        <v>35.05419567197233</v>
      </c>
      <c r="BH205" s="515">
        <f t="shared" si="1480"/>
        <v>52.55678472460162</v>
      </c>
      <c r="BI205" s="515">
        <f t="shared" si="1481"/>
        <v>84.867968147590815</v>
      </c>
      <c r="BJ205" s="515">
        <f t="shared" si="1482"/>
        <v>106.07113321790135</v>
      </c>
      <c r="BK205" s="515">
        <f t="shared" si="1483"/>
        <v>127.2624345661431</v>
      </c>
      <c r="BL205" s="515">
        <f t="shared" si="1484"/>
        <v>148.44187883037699</v>
      </c>
      <c r="BM205" s="515">
        <f t="shared" si="1485"/>
        <v>169.60947264494979</v>
      </c>
      <c r="BN205" s="515">
        <f t="shared" si="1486"/>
        <v>192.41450720785269</v>
      </c>
      <c r="BO205" s="515">
        <f t="shared" si="1487"/>
        <v>213.7412223512498</v>
      </c>
      <c r="BP205" s="515">
        <f t="shared" si="1488"/>
        <v>235.05600464310035</v>
      </c>
      <c r="BQ205" s="515">
        <f t="shared" si="1489"/>
        <v>256.35886076014503</v>
      </c>
      <c r="BR205" s="515">
        <f t="shared" si="1490"/>
        <v>277.64979737538863</v>
      </c>
      <c r="BS205" s="515">
        <f t="shared" si="1491"/>
        <v>247.72393699314</v>
      </c>
      <c r="BT205" s="515">
        <f t="shared" si="1492"/>
        <v>259.76171620577384</v>
      </c>
      <c r="BU205" s="515">
        <f t="shared" si="1493"/>
        <v>271.77385672077401</v>
      </c>
      <c r="BV205" s="515">
        <f t="shared" si="1494"/>
        <v>283.76041314479215</v>
      </c>
      <c r="BW205" s="516">
        <f t="shared" si="1495"/>
        <v>295.72143996817584</v>
      </c>
      <c r="BX205" s="515">
        <v>0</v>
      </c>
      <c r="BY205" s="515">
        <f t="shared" si="1496"/>
        <v>0</v>
      </c>
      <c r="BZ205" s="515">
        <f t="shared" si="1497"/>
        <v>16.561100078994453</v>
      </c>
      <c r="CA205" s="515">
        <f t="shared" si="1498"/>
        <v>33.108082050574716</v>
      </c>
      <c r="CB205" s="515">
        <f t="shared" si="1499"/>
        <v>49.640957950230955</v>
      </c>
      <c r="CC205" s="515">
        <f t="shared" si="1500"/>
        <v>79.978513995536417</v>
      </c>
      <c r="CD205" s="515">
        <f t="shared" si="1501"/>
        <v>99.96889847370538</v>
      </c>
      <c r="CE205" s="515">
        <f t="shared" si="1502"/>
        <v>119.95076037281444</v>
      </c>
      <c r="CF205" s="515">
        <f t="shared" si="1503"/>
        <v>139.92410332632818</v>
      </c>
      <c r="CG205" s="515">
        <f t="shared" si="1504"/>
        <v>159.88893096616212</v>
      </c>
      <c r="CH205" s="515">
        <f t="shared" si="1505"/>
        <v>181.53025153513011</v>
      </c>
      <c r="CI205" s="515">
        <f t="shared" si="1506"/>
        <v>201.67005962809623</v>
      </c>
      <c r="CJ205" s="515">
        <f t="shared" si="1507"/>
        <v>221.80181797309888</v>
      </c>
      <c r="CK205" s="515">
        <f t="shared" si="1508"/>
        <v>241.92552978756899</v>
      </c>
      <c r="CL205" s="515">
        <f t="shared" si="1509"/>
        <v>262.04119828765153</v>
      </c>
      <c r="CM205" s="515">
        <f t="shared" si="1510"/>
        <v>232.88953108930298</v>
      </c>
      <c r="CN205" s="515">
        <f t="shared" si="1511"/>
        <v>244.49955256627513</v>
      </c>
      <c r="CO205" s="515">
        <f t="shared" si="1512"/>
        <v>256.09967666146036</v>
      </c>
      <c r="CP205" s="515">
        <f t="shared" si="1513"/>
        <v>267.68991181223902</v>
      </c>
      <c r="CQ205" s="516">
        <f t="shared" si="1514"/>
        <v>279.27026644879857</v>
      </c>
      <c r="CR205" s="515">
        <f t="shared" si="1515"/>
        <v>0</v>
      </c>
      <c r="CS205" s="515">
        <f t="shared" si="1516"/>
        <v>8.771725499999997</v>
      </c>
      <c r="CT205" s="515">
        <f t="shared" si="1517"/>
        <v>26.30699801165003</v>
      </c>
      <c r="CU205" s="515">
        <f t="shared" si="1518"/>
        <v>43.825921171972325</v>
      </c>
      <c r="CV205" s="515">
        <f t="shared" si="1519"/>
        <v>61.328510224601615</v>
      </c>
      <c r="CW205" s="515">
        <f t="shared" si="1520"/>
        <v>95.496267004733667</v>
      </c>
      <c r="CX205" s="515">
        <f t="shared" si="1521"/>
        <v>116.6994320750442</v>
      </c>
      <c r="CY205" s="515">
        <f t="shared" si="1522"/>
        <v>137.89073342328595</v>
      </c>
      <c r="CZ205" s="515">
        <f t="shared" si="1523"/>
        <v>159.07017768751984</v>
      </c>
      <c r="DA205" s="515">
        <f t="shared" si="1524"/>
        <v>180.23777150209264</v>
      </c>
      <c r="DB205" s="515">
        <f t="shared" si="1525"/>
        <v>203.13469435070982</v>
      </c>
      <c r="DC205" s="515">
        <f t="shared" si="1526"/>
        <v>224.46140949410693</v>
      </c>
      <c r="DD205" s="515">
        <f t="shared" si="1527"/>
        <v>245.77619178595751</v>
      </c>
      <c r="DE205" s="515">
        <f t="shared" si="1528"/>
        <v>267.07904790300216</v>
      </c>
      <c r="DF205" s="515">
        <f t="shared" si="1529"/>
        <v>288.36998451824576</v>
      </c>
      <c r="DG205" s="515">
        <f t="shared" si="1530"/>
        <v>254.01333210141172</v>
      </c>
      <c r="DH205" s="515">
        <f t="shared" si="1531"/>
        <v>266.05111131404556</v>
      </c>
      <c r="DI205" s="515">
        <f t="shared" si="1532"/>
        <v>278.06325182904573</v>
      </c>
      <c r="DJ205" s="515">
        <f t="shared" si="1533"/>
        <v>290.04980825306387</v>
      </c>
      <c r="DK205" s="516">
        <f t="shared" si="1534"/>
        <v>302.01083507644756</v>
      </c>
      <c r="DL205" s="515">
        <f t="shared" si="1535"/>
        <v>0</v>
      </c>
      <c r="DM205" s="515">
        <f t="shared" si="1536"/>
        <v>8.2840810714285702</v>
      </c>
      <c r="DN205" s="515">
        <f t="shared" si="1537"/>
        <v>24.845181150423024</v>
      </c>
      <c r="DO205" s="515">
        <f t="shared" si="1538"/>
        <v>41.392163122003282</v>
      </c>
      <c r="DP205" s="515">
        <f t="shared" si="1539"/>
        <v>57.925039021659529</v>
      </c>
      <c r="DQ205" s="515">
        <f t="shared" si="1540"/>
        <v>89.992889745536417</v>
      </c>
      <c r="DR205" s="515">
        <f t="shared" si="1541"/>
        <v>109.98327422370538</v>
      </c>
      <c r="DS205" s="515">
        <f t="shared" si="1542"/>
        <v>129.96513612281444</v>
      </c>
      <c r="DT205" s="515">
        <f t="shared" si="1543"/>
        <v>149.93847907632818</v>
      </c>
      <c r="DU205" s="515">
        <f t="shared" si="1544"/>
        <v>169.90330671616212</v>
      </c>
      <c r="DV205" s="515">
        <f t="shared" si="1545"/>
        <v>191.63845389227296</v>
      </c>
      <c r="DW205" s="515">
        <f t="shared" si="1546"/>
        <v>211.77826198523908</v>
      </c>
      <c r="DX205" s="515">
        <f t="shared" si="1547"/>
        <v>231.91002033024174</v>
      </c>
      <c r="DY205" s="515">
        <f t="shared" si="1548"/>
        <v>252.03373214471185</v>
      </c>
      <c r="DZ205" s="515">
        <f t="shared" si="1549"/>
        <v>272.14940064479435</v>
      </c>
      <c r="EA205" s="515">
        <f t="shared" si="1550"/>
        <v>238.79632710111164</v>
      </c>
      <c r="EB205" s="515">
        <f t="shared" si="1551"/>
        <v>250.40634857808379</v>
      </c>
      <c r="EC205" s="515">
        <f t="shared" si="1552"/>
        <v>262.006472673269</v>
      </c>
      <c r="ED205" s="515">
        <f t="shared" si="1553"/>
        <v>273.59670782404766</v>
      </c>
      <c r="EE205" s="516">
        <f t="shared" si="1554"/>
        <v>285.1770624606072</v>
      </c>
      <c r="EF205" s="276">
        <f t="shared" si="1555"/>
        <v>0</v>
      </c>
      <c r="EG205" s="276">
        <f t="shared" si="1556"/>
        <v>8.1784883499610283E-3</v>
      </c>
      <c r="EH205" s="276">
        <f t="shared" si="1557"/>
        <v>2.4527839677692582E-2</v>
      </c>
      <c r="EI205" s="276">
        <f t="shared" si="1558"/>
        <v>4.0861947370706732E-2</v>
      </c>
      <c r="EJ205" s="276">
        <f t="shared" si="1559"/>
        <v>5.7180825641701891E-2</v>
      </c>
      <c r="EK205" s="276">
        <f t="shared" si="1560"/>
        <v>5.3432643975188182E-2</v>
      </c>
      <c r="EL205" s="276">
        <f t="shared" si="1561"/>
        <v>6.5296366043956486E-2</v>
      </c>
      <c r="EM205" s="276">
        <f t="shared" si="1562"/>
        <v>7.7153450051809888E-2</v>
      </c>
      <c r="EN205" s="276">
        <f t="shared" si="1563"/>
        <v>8.9003899712916071E-2</v>
      </c>
      <c r="EO205" s="276">
        <f t="shared" si="1564"/>
        <v>0.10084771873936449</v>
      </c>
      <c r="EP205" s="276">
        <f t="shared" si="1565"/>
        <v>0.1136591423171769</v>
      </c>
      <c r="EQ205" s="276">
        <f t="shared" si="1566"/>
        <v>0.12559199386372905</v>
      </c>
      <c r="ER205" s="276">
        <f t="shared" si="1567"/>
        <v>0.13751816866962635</v>
      </c>
      <c r="ES205" s="276">
        <f t="shared" si="1568"/>
        <v>0.14943767047067877</v>
      </c>
      <c r="ET205" s="276">
        <f t="shared" si="1569"/>
        <v>0.16135050300060602</v>
      </c>
      <c r="EU205" s="276">
        <f t="shared" si="1570"/>
        <v>0.54101100390962364</v>
      </c>
      <c r="EV205" s="276">
        <f t="shared" si="1571"/>
        <v>0.56664970154329497</v>
      </c>
      <c r="EW205" s="276">
        <f t="shared" si="1572"/>
        <v>0.59223379252529573</v>
      </c>
      <c r="EX205" s="276">
        <f t="shared" si="1573"/>
        <v>0.61776339315975537</v>
      </c>
      <c r="EY205" s="277">
        <f t="shared" si="1574"/>
        <v>0.64323861950309258</v>
      </c>
      <c r="EZ205" s="276">
        <f t="shared" si="1575"/>
        <v>0</v>
      </c>
      <c r="FA205" s="276">
        <f t="shared" si="1576"/>
        <v>7.0620638626885278E-3</v>
      </c>
      <c r="FB205" s="276">
        <f t="shared" si="1577"/>
        <v>2.1180171276872266E-2</v>
      </c>
      <c r="FC205" s="276">
        <f t="shared" si="1578"/>
        <v>3.5286243200900888E-2</v>
      </c>
      <c r="FD205" s="276">
        <f t="shared" si="1579"/>
        <v>4.9380289894862338E-2</v>
      </c>
      <c r="FE205" s="276">
        <f t="shared" si="1580"/>
        <v>3.8367021831035811E-2</v>
      </c>
      <c r="FF205" s="276">
        <f t="shared" si="1581"/>
        <v>4.6889600890930368E-2</v>
      </c>
      <c r="FG205" s="276">
        <f t="shared" si="1582"/>
        <v>5.5408546486250418E-2</v>
      </c>
      <c r="FH205" s="276">
        <f t="shared" si="1583"/>
        <v>6.3923860166065161E-2</v>
      </c>
      <c r="FI205" s="276">
        <f t="shared" si="1584"/>
        <v>7.2435543478783421E-2</v>
      </c>
      <c r="FJ205" s="276">
        <f t="shared" si="1585"/>
        <v>7.6596621319584113E-2</v>
      </c>
      <c r="FK205" s="276">
        <f t="shared" si="1586"/>
        <v>8.4646369283075812E-2</v>
      </c>
      <c r="FL205" s="276">
        <f t="shared" si="1587"/>
        <v>9.2692899815598126E-2</v>
      </c>
      <c r="FM205" s="276">
        <f t="shared" si="1588"/>
        <v>0.10073621420313691</v>
      </c>
      <c r="FN205" s="276">
        <f t="shared" si="1589"/>
        <v>0.10877631373116402</v>
      </c>
      <c r="FO205" s="276">
        <f t="shared" si="1590"/>
        <v>0.20357054664515672</v>
      </c>
      <c r="FP205" s="276">
        <f t="shared" si="1591"/>
        <v>0.21346792843205703</v>
      </c>
      <c r="FQ205" s="276">
        <f t="shared" si="1592"/>
        <v>0.22335687283867942</v>
      </c>
      <c r="FR205" s="276">
        <f t="shared" si="1593"/>
        <v>0.23323738705777328</v>
      </c>
      <c r="FS205" s="277">
        <f t="shared" si="1594"/>
        <v>0.24310947827595614</v>
      </c>
      <c r="FT205" s="74">
        <f>SUM($EF205:EF205)</f>
        <v>0</v>
      </c>
      <c r="FU205" s="276">
        <f>SUM($EF205:EG205)</f>
        <v>8.1784883499610283E-3</v>
      </c>
      <c r="FV205" s="276">
        <f>SUM($EF205:EH205)</f>
        <v>3.2706328027653608E-2</v>
      </c>
      <c r="FW205" s="276">
        <f>SUM($EF205:EI205)</f>
        <v>7.3568275398360333E-2</v>
      </c>
      <c r="FX205" s="276">
        <f>SUM($EF205:EJ205)</f>
        <v>0.13074910104006221</v>
      </c>
      <c r="FY205" s="276">
        <f>SUM($EF205:EK205)</f>
        <v>0.18418174501525039</v>
      </c>
      <c r="FZ205" s="276">
        <f>SUM($EF205:EL205)</f>
        <v>0.24947811105920686</v>
      </c>
      <c r="GA205" s="276">
        <f>SUM($EF205:EM205)</f>
        <v>0.32663156111101677</v>
      </c>
      <c r="GB205" s="276">
        <f>SUM($EF205:EN205)</f>
        <v>0.41563546082393282</v>
      </c>
      <c r="GC205" s="276">
        <f>SUM($EF205:EO205)</f>
        <v>0.51648317956329737</v>
      </c>
      <c r="GD205" s="276">
        <f>SUM($EF205:EP205)</f>
        <v>0.63014232188047425</v>
      </c>
      <c r="GE205" s="276">
        <f>SUM($EF205:EQ205)</f>
        <v>0.75573431574420336</v>
      </c>
      <c r="GF205" s="276">
        <f>SUM($EF205:ER205)</f>
        <v>0.89325248441382965</v>
      </c>
      <c r="GG205" s="276">
        <f>SUM($EF205:ES205)</f>
        <v>1.0426901548845084</v>
      </c>
      <c r="GH205" s="276">
        <f>SUM($EF205:ET205)</f>
        <v>1.2040406578851144</v>
      </c>
      <c r="GI205" s="276">
        <f>SUM($EF205:EU205)</f>
        <v>1.745051661794738</v>
      </c>
      <c r="GJ205" s="276">
        <f>SUM($EF205:EV205)</f>
        <v>2.3117013633380328</v>
      </c>
      <c r="GK205" s="276">
        <f>SUM($EF205:EW205)</f>
        <v>2.9039351558633286</v>
      </c>
      <c r="GL205" s="276">
        <f>SUM($EF205:EX205)</f>
        <v>3.5216985490230841</v>
      </c>
      <c r="GM205" s="276">
        <f>SUM($EF205:EY205)</f>
        <v>4.1649371685261762</v>
      </c>
      <c r="GN205" s="74">
        <f>SUM($EZ205:EZ205)</f>
        <v>0</v>
      </c>
      <c r="GO205" s="276">
        <f>SUM($EZ205:FA205)</f>
        <v>7.0620638626885278E-3</v>
      </c>
      <c r="GP205" s="276">
        <f>SUM($EZ205:FB205)</f>
        <v>2.8242235139560794E-2</v>
      </c>
      <c r="GQ205" s="276">
        <f>SUM($EZ205:FC205)</f>
        <v>6.3528478340461686E-2</v>
      </c>
      <c r="GR205" s="276">
        <f>SUM($EZ205:FD205)</f>
        <v>0.11290876823532403</v>
      </c>
      <c r="GS205" s="276">
        <f>SUM($EZ205:FE205)</f>
        <v>0.15127579006635983</v>
      </c>
      <c r="GT205" s="276">
        <f>SUM($EZ205:FF205)</f>
        <v>0.19816539095729019</v>
      </c>
      <c r="GU205" s="276">
        <f>SUM($EZ205:FG205)</f>
        <v>0.25357393744354062</v>
      </c>
      <c r="GV205" s="276">
        <f>SUM($EZ205:FH205)</f>
        <v>0.31749779760960578</v>
      </c>
      <c r="GW205" s="276">
        <f>SUM($EZ205:FI205)</f>
        <v>0.38993334108838917</v>
      </c>
      <c r="GX205" s="276">
        <f>SUM($EZ205:FJ205)</f>
        <v>0.46652996240797329</v>
      </c>
      <c r="GY205" s="276">
        <f>SUM($EZ205:FK205)</f>
        <v>0.55117633169104907</v>
      </c>
      <c r="GZ205" s="276">
        <f>SUM($EZ205:FL205)</f>
        <v>0.64386923150664721</v>
      </c>
      <c r="HA205" s="276">
        <f>SUM($EZ205:FM205)</f>
        <v>0.74460544570978415</v>
      </c>
      <c r="HB205" s="276">
        <f>SUM($EZ205:FN205)</f>
        <v>0.85338175944094818</v>
      </c>
      <c r="HC205" s="276">
        <f>SUM($EZ205:FO205)</f>
        <v>1.0569523060861048</v>
      </c>
      <c r="HD205" s="276">
        <f>SUM($EZ205:FP205)</f>
        <v>1.2704202345181619</v>
      </c>
      <c r="HE205" s="276">
        <f>SUM($EZ205:FQ205)</f>
        <v>1.4937771073568413</v>
      </c>
      <c r="HF205" s="276">
        <f>SUM($EZ205:FR205)</f>
        <v>1.7270144944146146</v>
      </c>
      <c r="HG205" s="277">
        <f>SUM($EZ205:FS205)</f>
        <v>1.9701239726905708</v>
      </c>
      <c r="HH205" s="74">
        <f t="shared" si="1636"/>
        <v>0</v>
      </c>
      <c r="HI205" s="276">
        <f t="shared" si="1595"/>
        <v>17.535272511650032</v>
      </c>
      <c r="HJ205" s="276">
        <f t="shared" si="1596"/>
        <v>35.05419567197233</v>
      </c>
      <c r="HK205" s="276">
        <f t="shared" si="1597"/>
        <v>52.55678472460162</v>
      </c>
      <c r="HL205" s="276">
        <f t="shared" si="1598"/>
        <v>70.043054898959909</v>
      </c>
      <c r="HM205" s="276">
        <f t="shared" si="1599"/>
        <v>106.07113321790135</v>
      </c>
      <c r="HN205" s="276">
        <f t="shared" si="1600"/>
        <v>127.2624345661431</v>
      </c>
      <c r="HO205" s="276">
        <f t="shared" si="1601"/>
        <v>148.44187883037699</v>
      </c>
      <c r="HP205" s="276">
        <f t="shared" si="1602"/>
        <v>169.60947264494979</v>
      </c>
      <c r="HQ205" s="276">
        <f t="shared" si="1603"/>
        <v>190.76522264049612</v>
      </c>
      <c r="HR205" s="276">
        <f t="shared" si="1604"/>
        <v>213.7412223512498</v>
      </c>
      <c r="HS205" s="276">
        <f t="shared" si="1605"/>
        <v>235.05600464310035</v>
      </c>
      <c r="HT205" s="276">
        <f t="shared" si="1606"/>
        <v>256.35886076014503</v>
      </c>
      <c r="HU205" s="276">
        <f t="shared" si="1607"/>
        <v>277.64979737538863</v>
      </c>
      <c r="HV205" s="276">
        <f t="shared" si="1608"/>
        <v>298.92882115810227</v>
      </c>
      <c r="HW205" s="276">
        <f t="shared" si="1609"/>
        <v>259.76171620577384</v>
      </c>
      <c r="HX205" s="276">
        <f t="shared" si="1610"/>
        <v>271.77385672077401</v>
      </c>
      <c r="HY205" s="276">
        <f t="shared" si="1611"/>
        <v>283.76041314479215</v>
      </c>
      <c r="HZ205" s="276">
        <f t="shared" si="1612"/>
        <v>295.72143996817584</v>
      </c>
      <c r="IA205" s="277">
        <f t="shared" si="1613"/>
        <v>307.65699156521617</v>
      </c>
      <c r="IB205" s="276">
        <f t="shared" si="1614"/>
        <v>0</v>
      </c>
      <c r="IC205" s="276">
        <f t="shared" si="1615"/>
        <v>16.561100078994453</v>
      </c>
      <c r="ID205" s="276">
        <f t="shared" si="1616"/>
        <v>33.108082050574716</v>
      </c>
      <c r="IE205" s="276">
        <f t="shared" si="1617"/>
        <v>49.640957950230955</v>
      </c>
      <c r="IF205" s="276">
        <f t="shared" si="1618"/>
        <v>66.159739803193247</v>
      </c>
      <c r="IG205" s="276">
        <f t="shared" si="1619"/>
        <v>99.96889847370538</v>
      </c>
      <c r="IH205" s="276">
        <f t="shared" si="1620"/>
        <v>119.95076037281444</v>
      </c>
      <c r="II205" s="276">
        <f t="shared" si="1621"/>
        <v>139.92410332632818</v>
      </c>
      <c r="IJ205" s="276">
        <f t="shared" si="1622"/>
        <v>159.88893096616212</v>
      </c>
      <c r="IK205" s="276">
        <f t="shared" si="1623"/>
        <v>179.84524692268334</v>
      </c>
      <c r="IL205" s="276">
        <f t="shared" si="1624"/>
        <v>201.67005962809623</v>
      </c>
      <c r="IM205" s="276">
        <f t="shared" si="1625"/>
        <v>221.80181797309888</v>
      </c>
      <c r="IN205" s="276">
        <f t="shared" si="1626"/>
        <v>241.92552978756899</v>
      </c>
      <c r="IO205" s="276">
        <f t="shared" si="1627"/>
        <v>262.04119828765153</v>
      </c>
      <c r="IP205" s="276">
        <f t="shared" si="1628"/>
        <v>282.1488266882061</v>
      </c>
      <c r="IQ205" s="276">
        <f t="shared" si="1629"/>
        <v>244.49955256627513</v>
      </c>
      <c r="IR205" s="276">
        <f t="shared" si="1630"/>
        <v>256.09967666146036</v>
      </c>
      <c r="IS205" s="276">
        <f t="shared" si="1631"/>
        <v>267.68991181223902</v>
      </c>
      <c r="IT205" s="276">
        <f t="shared" si="1632"/>
        <v>279.27026644879857</v>
      </c>
      <c r="IU205" s="277">
        <f t="shared" si="1633"/>
        <v>290.84074899413991</v>
      </c>
      <c r="IV205" s="74">
        <f t="shared" si="1463"/>
        <v>13.525504655667252</v>
      </c>
      <c r="IW205" s="275">
        <f t="shared" si="1464"/>
        <v>54.887415315993337</v>
      </c>
      <c r="IX205" s="275">
        <f t="shared" si="1465"/>
        <v>96.996300833217134</v>
      </c>
      <c r="IY205" s="275">
        <f t="shared" si="1466"/>
        <v>132.31182713703242</v>
      </c>
      <c r="IZ205" s="275">
        <f t="shared" si="1467"/>
        <v>55.13640693495924</v>
      </c>
      <c r="JA205" s="275">
        <f t="shared" si="1468"/>
        <v>74.430261985477529</v>
      </c>
      <c r="JB205" s="74">
        <f t="shared" si="1469"/>
        <v>13.526990628623059</v>
      </c>
      <c r="JC205" s="275">
        <f t="shared" si="1470"/>
        <v>54.908837264966834</v>
      </c>
      <c r="JD205" s="275">
        <f t="shared" si="1471"/>
        <v>97.074248151349565</v>
      </c>
      <c r="JE205" s="275">
        <f t="shared" si="1472"/>
        <v>132.83886235198642</v>
      </c>
      <c r="JF205" s="275">
        <f t="shared" si="1473"/>
        <v>55.170025348313153</v>
      </c>
      <c r="JG205" s="275">
        <f t="shared" si="1474"/>
        <v>74.587234599231465</v>
      </c>
      <c r="JH205" s="524">
        <f t="shared" si="1443"/>
        <v>2057.8468443239799</v>
      </c>
      <c r="JI205" s="525">
        <f t="shared" si="1444"/>
        <v>3446.5547346426738</v>
      </c>
      <c r="JJ205" s="524">
        <f t="shared" si="1445"/>
        <v>1941.3127283676006</v>
      </c>
      <c r="JK205" s="525">
        <f t="shared" si="1446"/>
        <v>3250.7372758980955</v>
      </c>
      <c r="JL205" s="524">
        <f t="shared" si="1447"/>
        <v>3999.1595726915803</v>
      </c>
      <c r="JM205" s="525">
        <f t="shared" si="1448"/>
        <v>6697.2920105407693</v>
      </c>
      <c r="JN205" s="7">
        <f t="shared" si="1634"/>
        <v>2.0574224173260625</v>
      </c>
      <c r="JO205" s="7">
        <f t="shared" si="1635"/>
        <v>6.1350611412167471</v>
      </c>
    </row>
    <row r="206" spans="1:275" s="3" customFormat="1" ht="13.5" customHeight="1" x14ac:dyDescent="0.2">
      <c r="A206" s="3" t="str">
        <f>'2021 estimates'!B206</f>
        <v>United Arab Emirates</v>
      </c>
      <c r="B206" s="3" t="str">
        <f>VLOOKUP(A206,'2021 estimates'!$B$4:$C$218,2)</f>
        <v>MENA</v>
      </c>
      <c r="C206" s="371" t="str">
        <f>VLOOKUP(A206,'2021 estimates'!$B$4:$F$218,4,FALSE)</f>
        <v>Middle East &amp; North Africa</v>
      </c>
      <c r="D206" s="695">
        <f>'2021 estimates'!Q206</f>
        <v>6.4048888171662304</v>
      </c>
      <c r="E206" s="4">
        <f>'2021 estimates'!R206</f>
        <v>2.5316514602491922</v>
      </c>
      <c r="F206" s="47">
        <f>1000*'2021 estimates'!G206/5</f>
        <v>50177.8</v>
      </c>
      <c r="G206" s="47">
        <f t="shared" si="1475"/>
        <v>50177.8</v>
      </c>
      <c r="H206" s="47">
        <f>1000*'2021 estimates'!H206/5</f>
        <v>53232.800000000003</v>
      </c>
      <c r="I206" s="47">
        <f>1000*'2021 estimates'!I206/5</f>
        <v>48451.6</v>
      </c>
      <c r="J206" s="47">
        <f>1000*'2021 estimates'!J206/5</f>
        <v>46229.599999999999</v>
      </c>
      <c r="K206" s="47">
        <f>1000*'2021 estimates'!K206/5</f>
        <v>48176.2</v>
      </c>
      <c r="L206" s="73">
        <f t="shared" si="1476"/>
        <v>48176.2</v>
      </c>
      <c r="M206" s="47">
        <f>1000*'2021 estimates'!L206/5</f>
        <v>50974.400000000001</v>
      </c>
      <c r="N206" s="47">
        <f>1000*'2021 estimates'!M206/5</f>
        <v>46587.199999999997</v>
      </c>
      <c r="O206" s="47">
        <f>1000*'2021 estimates'!N206/5</f>
        <v>40231.199999999997</v>
      </c>
      <c r="P206" s="22">
        <v>0</v>
      </c>
      <c r="Q206" s="124">
        <f>IF('2021 estimates'!AD206&lt;&gt;"",'2021 estimates'!AD206*5/4,IF('2021 estimates'!AL206&lt;&gt;"",'2021 estimates'!AL206*15/14,'2021 estimates'!AN206*15/14))/100000</f>
        <v>1.6249999999999999E-5</v>
      </c>
      <c r="R206" s="124">
        <f>IF('2021 estimates'!AE206&lt;&gt;"",'2021 estimates'!AE206,IF('2021 estimates'!AL206&lt;&gt;"",'2021 estimates'!AL206*15/14,'2021 estimates'!AN206*15/14))/100000</f>
        <v>2.6000000000000002E-5</v>
      </c>
      <c r="S206" s="124">
        <f>IF('2021 estimates'!AF206&lt;&gt;"",'2021 estimates'!AF206,IF('2021 estimates'!AL206&lt;&gt;"",'2021 estimates'!AL206*15/14,'2021 estimates'!AN206*15/14))/100000</f>
        <v>4.0000000000000003E-5</v>
      </c>
      <c r="T206" s="124">
        <f>IF('2021 estimates'!AG206&lt;&gt;"",'2021 estimates'!AG206,'2021 estimates'!$AP206)/100000</f>
        <v>4.7660648917095678E-5</v>
      </c>
      <c r="U206" s="22">
        <v>0</v>
      </c>
      <c r="V206" s="124">
        <f>IF('2021 estimates'!AH206&lt;&gt;"",'2021 estimates'!AH206*5/4,IF('2021 estimates'!AM206&lt;&gt;"",'2021 estimates'!AM206*15/14,'2021 estimates'!AN206*15/14))/100000</f>
        <v>1.6249999999999999E-5</v>
      </c>
      <c r="W206" s="124">
        <f>IF('2021 estimates'!AI206&lt;&gt;"",'2021 estimates'!AI206,IF('2021 estimates'!AM206&lt;&gt;"",'2021 estimates'!AM206*15/14,'2021 estimates'!AN206*15/14))/100000</f>
        <v>2.6000000000000002E-5</v>
      </c>
      <c r="X206" s="124">
        <f>IF('2021 estimates'!AJ206&lt;&gt;"",'2021 estimates'!AJ206,IF('2021 estimates'!AM206&lt;&gt;"",'2021 estimates'!AM206*15/14,'2021 estimates'!AN206*15/14))/100000</f>
        <v>4.0000000000000003E-5</v>
      </c>
      <c r="Y206" s="124">
        <f>IF('2021 estimates'!AK206&lt;&gt;"",'2021 estimates'!AK206,'2021 estimates'!$AQ206)/100000</f>
        <v>3.0748805752964951E-5</v>
      </c>
      <c r="Z206" s="81">
        <f>VLOOKUP($A206,'Mortality-WHO Global Health Obs'!$B$3:$Q$218,7,FALSE)</f>
        <v>7.4799999999999997E-3</v>
      </c>
      <c r="AA206" s="82">
        <f>VLOOKUP($A206,'Mortality-WHO Global Health Obs'!$B$3:$Q$218,9,FALSE)</f>
        <v>2.9E-4</v>
      </c>
      <c r="AB206" s="82">
        <f>VLOOKUP($A206,'Mortality-WHO Global Health Obs'!$B$3:$Q$218,11,FALSE)</f>
        <v>1.6000000000000001E-4</v>
      </c>
      <c r="AC206" s="82">
        <f>VLOOKUP($A206,'Mortality-WHO Global Health Obs'!$B$3:$Q$218,13,FALSE)</f>
        <v>1.4999999999999999E-4</v>
      </c>
      <c r="AD206" s="82">
        <f>VLOOKUP($A206,'Mortality-WHO Global Health Obs'!$B$3:$Q$218,15,FALSE)</f>
        <v>9.6000000000000002E-4</v>
      </c>
      <c r="AE206" s="81">
        <f>VLOOKUP($A206,'Mortality-WHO Global Health Obs'!$B$3:$Q$218,8,FALSE)</f>
        <v>6.1900000000000002E-3</v>
      </c>
      <c r="AF206" s="82">
        <f>VLOOKUP($A206,'Mortality-WHO Global Health Obs'!$B$3:$Q$218,10,FALSE)</f>
        <v>2.5000000000000001E-4</v>
      </c>
      <c r="AG206" s="82">
        <f>VLOOKUP($A206,'Mortality-WHO Global Health Obs'!$B$3:$Q$218,12,FALSE)</f>
        <v>1.1E-4</v>
      </c>
      <c r="AH206" s="82">
        <f>VLOOKUP($A206,'Mortality-WHO Global Health Obs'!$B$3:$Q$218,14,FALSE)</f>
        <v>9.0000000000000006E-5</v>
      </c>
      <c r="AI206" s="82">
        <f>VLOOKUP($A206,'Mortality-WHO Global Health Obs'!$B$3:$Q$218,16,FALSE)</f>
        <v>2.7E-4</v>
      </c>
      <c r="AJ206" s="81">
        <f t="shared" si="1450"/>
        <v>1.8936752922663957E-2</v>
      </c>
      <c r="AK206" s="82">
        <f t="shared" si="1450"/>
        <v>7.3417892347226572E-4</v>
      </c>
      <c r="AL206" s="82">
        <f t="shared" si="1450"/>
        <v>4.0506423363987081E-4</v>
      </c>
      <c r="AM206" s="82">
        <f t="shared" si="1450"/>
        <v>3.7974771903737879E-4</v>
      </c>
      <c r="AN206" s="82">
        <f t="shared" si="1450"/>
        <v>2.4303854018392244E-3</v>
      </c>
      <c r="AO206" s="81">
        <f t="shared" si="1449"/>
        <v>1.5670922538942499E-2</v>
      </c>
      <c r="AP206" s="82">
        <f t="shared" si="1449"/>
        <v>6.3291286506229807E-4</v>
      </c>
      <c r="AQ206" s="82">
        <f t="shared" si="1449"/>
        <v>2.7848166062741114E-4</v>
      </c>
      <c r="AR206" s="82">
        <f t="shared" si="1449"/>
        <v>2.2784863142242732E-4</v>
      </c>
      <c r="AS206" s="82">
        <f t="shared" si="1449"/>
        <v>6.8354589426728189E-4</v>
      </c>
      <c r="AT206" s="272">
        <f t="shared" si="1460"/>
        <v>0</v>
      </c>
      <c r="AU206" s="266">
        <f t="shared" si="1452"/>
        <v>0.81538924999999995</v>
      </c>
      <c r="AV206" s="266">
        <f t="shared" si="1453"/>
        <v>1.3840528000000001</v>
      </c>
      <c r="AW206" s="266">
        <f t="shared" si="1454"/>
        <v>1.938064</v>
      </c>
      <c r="AX206" s="266">
        <f t="shared" si="1455"/>
        <v>2.2033327351777663</v>
      </c>
      <c r="AY206" s="272">
        <f t="shared" si="1461"/>
        <v>0</v>
      </c>
      <c r="AZ206" s="266">
        <f t="shared" si="1456"/>
        <v>0.7828632499999999</v>
      </c>
      <c r="BA206" s="266">
        <f t="shared" si="1457"/>
        <v>1.3253344</v>
      </c>
      <c r="BB206" s="266">
        <f t="shared" si="1458"/>
        <v>1.863488</v>
      </c>
      <c r="BC206" s="266">
        <f t="shared" si="1459"/>
        <v>1.2370613540086834</v>
      </c>
      <c r="BD206" s="74">
        <f t="shared" si="1462"/>
        <v>0</v>
      </c>
      <c r="BE206" s="515">
        <f t="shared" si="1477"/>
        <v>0</v>
      </c>
      <c r="BF206" s="515">
        <f t="shared" si="1478"/>
        <v>0.81509003904973876</v>
      </c>
      <c r="BG206" s="515">
        <f t="shared" si="1479"/>
        <v>1.6295818757927079</v>
      </c>
      <c r="BH206" s="515">
        <f t="shared" si="1480"/>
        <v>2.4434759492552511</v>
      </c>
      <c r="BI206" s="515">
        <f t="shared" si="1481"/>
        <v>3.4550564131075343</v>
      </c>
      <c r="BJ206" s="515">
        <f t="shared" si="1482"/>
        <v>4.8374297183605917</v>
      </c>
      <c r="BK206" s="515">
        <f t="shared" si="1483"/>
        <v>6.2192431870226974</v>
      </c>
      <c r="BL206" s="515">
        <f t="shared" si="1484"/>
        <v>7.6004970458177086</v>
      </c>
      <c r="BM206" s="515">
        <f t="shared" si="1485"/>
        <v>8.9811915213776636</v>
      </c>
      <c r="BN206" s="515">
        <f t="shared" si="1486"/>
        <v>9.4307055712400807</v>
      </c>
      <c r="BO206" s="515">
        <f t="shared" si="1487"/>
        <v>11.3648210443883</v>
      </c>
      <c r="BP206" s="515">
        <f t="shared" si="1488"/>
        <v>13.298202181037366</v>
      </c>
      <c r="BQ206" s="515">
        <f t="shared" si="1489"/>
        <v>15.230849259996948</v>
      </c>
      <c r="BR206" s="515">
        <f t="shared" si="1490"/>
        <v>17.162762559970858</v>
      </c>
      <c r="BS206" s="515">
        <f t="shared" si="1491"/>
        <v>18.218290370294902</v>
      </c>
      <c r="BT206" s="515">
        <f t="shared" si="1492"/>
        <v>20.374725177756815</v>
      </c>
      <c r="BU206" s="515">
        <f t="shared" si="1493"/>
        <v>22.52592538117192</v>
      </c>
      <c r="BV206" s="515">
        <f t="shared" si="1494"/>
        <v>24.671903687198181</v>
      </c>
      <c r="BW206" s="516">
        <f t="shared" si="1495"/>
        <v>26.812672771648991</v>
      </c>
      <c r="BX206" s="515">
        <v>0</v>
      </c>
      <c r="BY206" s="515">
        <f t="shared" si="1496"/>
        <v>0</v>
      </c>
      <c r="BZ206" s="515">
        <f t="shared" si="1497"/>
        <v>0.7826155862717924</v>
      </c>
      <c r="CA206" s="515">
        <f t="shared" si="1498"/>
        <v>1.5647360017871359</v>
      </c>
      <c r="CB206" s="515">
        <f t="shared" si="1499"/>
        <v>2.3463615598468159</v>
      </c>
      <c r="CC206" s="515">
        <f t="shared" si="1500"/>
        <v>3.3091455416022826</v>
      </c>
      <c r="CD206" s="515">
        <f t="shared" si="1501"/>
        <v>4.6333740185910859</v>
      </c>
      <c r="CE206" s="515">
        <f t="shared" si="1502"/>
        <v>5.9572337735781078</v>
      </c>
      <c r="CF206" s="515">
        <f t="shared" si="1503"/>
        <v>7.2807249092313668</v>
      </c>
      <c r="CG206" s="515">
        <f t="shared" si="1504"/>
        <v>8.6038475281902951</v>
      </c>
      <c r="CH206" s="515">
        <f t="shared" si="1505"/>
        <v>9.0722515666428745</v>
      </c>
      <c r="CI206" s="515">
        <f t="shared" si="1506"/>
        <v>10.933460429603247</v>
      </c>
      <c r="CJ206" s="515">
        <f t="shared" si="1507"/>
        <v>12.794245266980061</v>
      </c>
      <c r="CK206" s="515">
        <f t="shared" si="1508"/>
        <v>14.65460617537596</v>
      </c>
      <c r="CL206" s="515">
        <f t="shared" si="1509"/>
        <v>16.514543251371581</v>
      </c>
      <c r="CM206" s="515">
        <f t="shared" si="1510"/>
        <v>15.867241335495217</v>
      </c>
      <c r="CN206" s="515">
        <f t="shared" si="1511"/>
        <v>17.093037758218308</v>
      </c>
      <c r="CO206" s="515">
        <f t="shared" si="1512"/>
        <v>18.317996579131695</v>
      </c>
      <c r="CP206" s="515">
        <f t="shared" si="1513"/>
        <v>19.542118370579015</v>
      </c>
      <c r="CQ206" s="516">
        <f t="shared" si="1514"/>
        <v>20.765403704512828</v>
      </c>
      <c r="CR206" s="515">
        <f t="shared" si="1515"/>
        <v>0</v>
      </c>
      <c r="CS206" s="515">
        <f t="shared" si="1516"/>
        <v>0.40769462499999998</v>
      </c>
      <c r="CT206" s="515">
        <f t="shared" si="1517"/>
        <v>1.2227846640497386</v>
      </c>
      <c r="CU206" s="515">
        <f t="shared" si="1518"/>
        <v>2.0372765007927081</v>
      </c>
      <c r="CV206" s="515">
        <f t="shared" si="1519"/>
        <v>2.8511705742552511</v>
      </c>
      <c r="CW206" s="515">
        <f t="shared" si="1520"/>
        <v>4.1470828131075343</v>
      </c>
      <c r="CX206" s="515">
        <f t="shared" si="1521"/>
        <v>5.5294561183605921</v>
      </c>
      <c r="CY206" s="515">
        <f t="shared" si="1522"/>
        <v>6.9112695870226979</v>
      </c>
      <c r="CZ206" s="515">
        <f t="shared" si="1523"/>
        <v>8.2925234458177091</v>
      </c>
      <c r="DA206" s="515">
        <f t="shared" si="1524"/>
        <v>9.6732179213776632</v>
      </c>
      <c r="DB206" s="515">
        <f t="shared" si="1525"/>
        <v>10.399737571240081</v>
      </c>
      <c r="DC206" s="515">
        <f t="shared" si="1526"/>
        <v>12.333853044388301</v>
      </c>
      <c r="DD206" s="515">
        <f t="shared" si="1527"/>
        <v>14.267234181037367</v>
      </c>
      <c r="DE206" s="515">
        <f t="shared" si="1528"/>
        <v>16.199881259996946</v>
      </c>
      <c r="DF206" s="515">
        <f t="shared" si="1529"/>
        <v>18.131794559970857</v>
      </c>
      <c r="DG206" s="515">
        <f t="shared" si="1530"/>
        <v>19.319956737883786</v>
      </c>
      <c r="DH206" s="515">
        <f t="shared" si="1531"/>
        <v>21.476391545345699</v>
      </c>
      <c r="DI206" s="515">
        <f t="shared" si="1532"/>
        <v>23.627591748760803</v>
      </c>
      <c r="DJ206" s="515">
        <f t="shared" si="1533"/>
        <v>25.773570054787065</v>
      </c>
      <c r="DK206" s="516">
        <f t="shared" si="1534"/>
        <v>27.914339139237875</v>
      </c>
      <c r="DL206" s="515">
        <f t="shared" si="1535"/>
        <v>0</v>
      </c>
      <c r="DM206" s="515">
        <f t="shared" si="1536"/>
        <v>0.39143162499999995</v>
      </c>
      <c r="DN206" s="515">
        <f t="shared" si="1537"/>
        <v>1.1740472112717923</v>
      </c>
      <c r="DO206" s="515">
        <f t="shared" si="1538"/>
        <v>1.9561676267871357</v>
      </c>
      <c r="DP206" s="515">
        <f t="shared" si="1539"/>
        <v>2.737793184846816</v>
      </c>
      <c r="DQ206" s="515">
        <f t="shared" si="1540"/>
        <v>3.9718127416022826</v>
      </c>
      <c r="DR206" s="515">
        <f t="shared" si="1541"/>
        <v>5.2960412185910855</v>
      </c>
      <c r="DS206" s="515">
        <f t="shared" si="1542"/>
        <v>6.6199009735781082</v>
      </c>
      <c r="DT206" s="515">
        <f t="shared" si="1543"/>
        <v>7.9433921092313664</v>
      </c>
      <c r="DU206" s="515">
        <f t="shared" si="1544"/>
        <v>9.2665147281902946</v>
      </c>
      <c r="DV206" s="515">
        <f t="shared" si="1545"/>
        <v>10.003995566642875</v>
      </c>
      <c r="DW206" s="515">
        <f t="shared" si="1546"/>
        <v>11.865204429603248</v>
      </c>
      <c r="DX206" s="515">
        <f t="shared" si="1547"/>
        <v>13.725989266980061</v>
      </c>
      <c r="DY206" s="515">
        <f t="shared" si="1548"/>
        <v>15.58635017537596</v>
      </c>
      <c r="DZ206" s="515">
        <f t="shared" si="1549"/>
        <v>17.446287251371579</v>
      </c>
      <c r="EA206" s="515">
        <f t="shared" si="1550"/>
        <v>16.485772012499559</v>
      </c>
      <c r="EB206" s="515">
        <f t="shared" si="1551"/>
        <v>17.711568435222649</v>
      </c>
      <c r="EC206" s="515">
        <f t="shared" si="1552"/>
        <v>18.936527256136035</v>
      </c>
      <c r="ED206" s="515">
        <f t="shared" si="1553"/>
        <v>20.160649047583355</v>
      </c>
      <c r="EE206" s="516">
        <f t="shared" si="1554"/>
        <v>21.383934381517168</v>
      </c>
      <c r="EF206" s="276">
        <f t="shared" si="1555"/>
        <v>0</v>
      </c>
      <c r="EG206" s="276">
        <f t="shared" si="1556"/>
        <v>2.9921095026122605E-4</v>
      </c>
      <c r="EH206" s="276">
        <f t="shared" si="1557"/>
        <v>8.9741325703074056E-4</v>
      </c>
      <c r="EI206" s="276">
        <f t="shared" si="1558"/>
        <v>1.4951765374563171E-3</v>
      </c>
      <c r="EJ206" s="276">
        <f t="shared" si="1559"/>
        <v>2.0925011137435507E-3</v>
      </c>
      <c r="EK206" s="276">
        <f t="shared" si="1560"/>
        <v>1.6794947469422465E-3</v>
      </c>
      <c r="EL206" s="276">
        <f t="shared" si="1561"/>
        <v>2.2393313378942341E-3</v>
      </c>
      <c r="EM206" s="276">
        <f t="shared" si="1562"/>
        <v>2.7989412049885072E-3</v>
      </c>
      <c r="EN206" s="276">
        <f t="shared" si="1563"/>
        <v>3.3583244400441936E-3</v>
      </c>
      <c r="EO206" s="276">
        <f t="shared" si="1564"/>
        <v>3.917481134843236E-3</v>
      </c>
      <c r="EP206" s="276">
        <f t="shared" si="1565"/>
        <v>3.9485268517816729E-3</v>
      </c>
      <c r="EQ206" s="276">
        <f t="shared" si="1566"/>
        <v>4.682863350934461E-3</v>
      </c>
      <c r="ER206" s="276">
        <f t="shared" si="1567"/>
        <v>5.4169210404187073E-3</v>
      </c>
      <c r="ES206" s="276">
        <f t="shared" si="1568"/>
        <v>6.1507000260916482E-3</v>
      </c>
      <c r="ET206" s="276">
        <f t="shared" si="1569"/>
        <v>6.8842004137703271E-3</v>
      </c>
      <c r="EU206" s="276">
        <f t="shared" si="1570"/>
        <v>4.6897927715853639E-2</v>
      </c>
      <c r="EV206" s="276">
        <f t="shared" si="1571"/>
        <v>5.2132531762662554E-2</v>
      </c>
      <c r="EW206" s="276">
        <f t="shared" si="1572"/>
        <v>5.7354429151504314E-2</v>
      </c>
      <c r="EX206" s="276">
        <f t="shared" si="1573"/>
        <v>6.2563650726957673E-2</v>
      </c>
      <c r="EY206" s="277">
        <f t="shared" si="1574"/>
        <v>6.776022725872817E-2</v>
      </c>
      <c r="EZ206" s="276">
        <f t="shared" si="1575"/>
        <v>0</v>
      </c>
      <c r="FA206" s="276">
        <f t="shared" si="1576"/>
        <v>2.4766372820745437E-4</v>
      </c>
      <c r="FB206" s="276">
        <f t="shared" si="1577"/>
        <v>7.4283448465651441E-4</v>
      </c>
      <c r="FC206" s="276">
        <f t="shared" si="1578"/>
        <v>1.2376919403199226E-3</v>
      </c>
      <c r="FD206" s="276">
        <f t="shared" si="1579"/>
        <v>1.7322362934270395E-3</v>
      </c>
      <c r="FE206" s="276">
        <f t="shared" si="1580"/>
        <v>1.1059230111970311E-3</v>
      </c>
      <c r="FF206" s="276">
        <f t="shared" si="1581"/>
        <v>1.4746450129783937E-3</v>
      </c>
      <c r="FG206" s="276">
        <f t="shared" si="1582"/>
        <v>1.8432643467406343E-3</v>
      </c>
      <c r="FH206" s="276">
        <f t="shared" si="1583"/>
        <v>2.2117810410709321E-3</v>
      </c>
      <c r="FI206" s="276">
        <f t="shared" si="1584"/>
        <v>2.5801951245485069E-3</v>
      </c>
      <c r="FJ206" s="276">
        <f t="shared" si="1585"/>
        <v>2.2791370396281407E-3</v>
      </c>
      <c r="FK206" s="276">
        <f t="shared" si="1586"/>
        <v>2.7031626231861176E-3</v>
      </c>
      <c r="FL206" s="276">
        <f t="shared" si="1587"/>
        <v>3.1270916041010008E-3</v>
      </c>
      <c r="FM206" s="276">
        <f t="shared" si="1588"/>
        <v>3.5509240043810628E-3</v>
      </c>
      <c r="FN206" s="276">
        <f t="shared" si="1589"/>
        <v>3.9746598460295626E-3</v>
      </c>
      <c r="FO206" s="276">
        <f t="shared" si="1590"/>
        <v>1.126493128559212E-2</v>
      </c>
      <c r="FP206" s="276">
        <f t="shared" si="1591"/>
        <v>1.2102533095299944E-2</v>
      </c>
      <c r="FQ206" s="276">
        <f t="shared" si="1592"/>
        <v>1.2939562561363574E-2</v>
      </c>
      <c r="FR206" s="276">
        <f t="shared" si="1593"/>
        <v>1.3776020074872473E-2</v>
      </c>
      <c r="FS206" s="277">
        <f t="shared" si="1594"/>
        <v>1.4611906026648878E-2</v>
      </c>
      <c r="FT206" s="74">
        <f>SUM($EF206:EF206)</f>
        <v>0</v>
      </c>
      <c r="FU206" s="276">
        <f>SUM($EF206:EG206)</f>
        <v>2.9921095026122605E-4</v>
      </c>
      <c r="FV206" s="276">
        <f>SUM($EF206:EH206)</f>
        <v>1.1966242072919667E-3</v>
      </c>
      <c r="FW206" s="276">
        <f>SUM($EF206:EI206)</f>
        <v>2.6918007447482837E-3</v>
      </c>
      <c r="FX206" s="276">
        <f>SUM($EF206:EJ206)</f>
        <v>4.7843018584918344E-3</v>
      </c>
      <c r="FY206" s="276">
        <f>SUM($EF206:EK206)</f>
        <v>6.4637966054340804E-3</v>
      </c>
      <c r="FZ206" s="276">
        <f>SUM($EF206:EL206)</f>
        <v>8.7031279433283145E-3</v>
      </c>
      <c r="GA206" s="276">
        <f>SUM($EF206:EM206)</f>
        <v>1.1502069148316821E-2</v>
      </c>
      <c r="GB206" s="276">
        <f>SUM($EF206:EN206)</f>
        <v>1.4860393588361014E-2</v>
      </c>
      <c r="GC206" s="276">
        <f>SUM($EF206:EO206)</f>
        <v>1.877787472320425E-2</v>
      </c>
      <c r="GD206" s="276">
        <f>SUM($EF206:EP206)</f>
        <v>2.2726401574985924E-2</v>
      </c>
      <c r="GE206" s="276">
        <f>SUM($EF206:EQ206)</f>
        <v>2.7409264925920385E-2</v>
      </c>
      <c r="GF206" s="276">
        <f>SUM($EF206:ER206)</f>
        <v>3.2826185966339093E-2</v>
      </c>
      <c r="GG206" s="276">
        <f>SUM($EF206:ES206)</f>
        <v>3.8976885992430738E-2</v>
      </c>
      <c r="GH206" s="276">
        <f>SUM($EF206:ET206)</f>
        <v>4.5861086406201068E-2</v>
      </c>
      <c r="GI206" s="276">
        <f>SUM($EF206:EU206)</f>
        <v>9.27590141220547E-2</v>
      </c>
      <c r="GJ206" s="276">
        <f>SUM($EF206:EV206)</f>
        <v>0.14489154588471725</v>
      </c>
      <c r="GK206" s="276">
        <f>SUM($EF206:EW206)</f>
        <v>0.20224597503622158</v>
      </c>
      <c r="GL206" s="276">
        <f>SUM($EF206:EX206)</f>
        <v>0.26480962576317923</v>
      </c>
      <c r="GM206" s="276">
        <f>SUM($EF206:EY206)</f>
        <v>0.33256985302190739</v>
      </c>
      <c r="GN206" s="74">
        <f>SUM($EZ206:EZ206)</f>
        <v>0</v>
      </c>
      <c r="GO206" s="276">
        <f>SUM($EZ206:FA206)</f>
        <v>2.4766372820745437E-4</v>
      </c>
      <c r="GP206" s="276">
        <f>SUM($EZ206:FB206)</f>
        <v>9.9049821286396889E-4</v>
      </c>
      <c r="GQ206" s="276">
        <f>SUM($EZ206:FC206)</f>
        <v>2.2281901531838915E-3</v>
      </c>
      <c r="GR206" s="276">
        <f>SUM($EZ206:FD206)</f>
        <v>3.9604264466109309E-3</v>
      </c>
      <c r="GS206" s="276">
        <f>SUM($EZ206:FE206)</f>
        <v>5.0663494578079621E-3</v>
      </c>
      <c r="GT206" s="276">
        <f>SUM($EZ206:FF206)</f>
        <v>6.5409944707863557E-3</v>
      </c>
      <c r="GU206" s="276">
        <f>SUM($EZ206:FG206)</f>
        <v>8.3842588175269891E-3</v>
      </c>
      <c r="GV206" s="276">
        <f>SUM($EZ206:FH206)</f>
        <v>1.0596039858597922E-2</v>
      </c>
      <c r="GW206" s="276">
        <f>SUM($EZ206:FI206)</f>
        <v>1.3176234983146429E-2</v>
      </c>
      <c r="GX206" s="276">
        <f>SUM($EZ206:FJ206)</f>
        <v>1.5455372022774569E-2</v>
      </c>
      <c r="GY206" s="276">
        <f>SUM($EZ206:FK206)</f>
        <v>1.8158534645960685E-2</v>
      </c>
      <c r="GZ206" s="276">
        <f>SUM($EZ206:FL206)</f>
        <v>2.1285626250061685E-2</v>
      </c>
      <c r="HA206" s="276">
        <f>SUM($EZ206:FM206)</f>
        <v>2.4836550254442747E-2</v>
      </c>
      <c r="HB206" s="276">
        <f>SUM($EZ206:FN206)</f>
        <v>2.8811210100472308E-2</v>
      </c>
      <c r="HC206" s="276">
        <f>SUM($EZ206:FO206)</f>
        <v>4.0076141386064426E-2</v>
      </c>
      <c r="HD206" s="276">
        <f>SUM($EZ206:FP206)</f>
        <v>5.2178674481364373E-2</v>
      </c>
      <c r="HE206" s="276">
        <f>SUM($EZ206:FQ206)</f>
        <v>6.5118237042727942E-2</v>
      </c>
      <c r="HF206" s="276">
        <f>SUM($EZ206:FR206)</f>
        <v>7.8894257117600411E-2</v>
      </c>
      <c r="HG206" s="277">
        <f>SUM($EZ206:FS206)</f>
        <v>9.3506163144249282E-2</v>
      </c>
      <c r="HH206" s="74">
        <f t="shared" si="1636"/>
        <v>0</v>
      </c>
      <c r="HI206" s="276">
        <f t="shared" si="1595"/>
        <v>0.81509003904973876</v>
      </c>
      <c r="HJ206" s="276">
        <f t="shared" si="1596"/>
        <v>1.6295818757927079</v>
      </c>
      <c r="HK206" s="276">
        <f t="shared" si="1597"/>
        <v>2.4434759492552511</v>
      </c>
      <c r="HL206" s="276">
        <f t="shared" si="1598"/>
        <v>3.2567726981415075</v>
      </c>
      <c r="HM206" s="276">
        <f t="shared" si="1599"/>
        <v>4.8374297183605917</v>
      </c>
      <c r="HN206" s="276">
        <f t="shared" si="1600"/>
        <v>6.2192431870226974</v>
      </c>
      <c r="HO206" s="276">
        <f t="shared" si="1601"/>
        <v>7.6004970458177086</v>
      </c>
      <c r="HP206" s="276">
        <f t="shared" si="1602"/>
        <v>8.9811915213776636</v>
      </c>
      <c r="HQ206" s="276">
        <f t="shared" si="1603"/>
        <v>10.361326840242819</v>
      </c>
      <c r="HR206" s="276">
        <f t="shared" si="1604"/>
        <v>11.3648210443883</v>
      </c>
      <c r="HS206" s="276">
        <f t="shared" si="1605"/>
        <v>13.298202181037366</v>
      </c>
      <c r="HT206" s="276">
        <f t="shared" si="1606"/>
        <v>15.230849259996948</v>
      </c>
      <c r="HU206" s="276">
        <f t="shared" si="1607"/>
        <v>17.162762559970858</v>
      </c>
      <c r="HV206" s="276">
        <f t="shared" si="1608"/>
        <v>19.09394235955709</v>
      </c>
      <c r="HW206" s="276">
        <f t="shared" si="1609"/>
        <v>20.374725177756815</v>
      </c>
      <c r="HX206" s="276">
        <f t="shared" si="1610"/>
        <v>22.52592538117192</v>
      </c>
      <c r="HY206" s="276">
        <f t="shared" si="1611"/>
        <v>24.671903687198181</v>
      </c>
      <c r="HZ206" s="276">
        <f t="shared" si="1612"/>
        <v>26.812672771648991</v>
      </c>
      <c r="IA206" s="277">
        <f t="shared" si="1613"/>
        <v>28.948245279568031</v>
      </c>
      <c r="IB206" s="276">
        <f t="shared" si="1614"/>
        <v>0</v>
      </c>
      <c r="IC206" s="276">
        <f t="shared" si="1615"/>
        <v>0.7826155862717924</v>
      </c>
      <c r="ID206" s="276">
        <f t="shared" si="1616"/>
        <v>1.5647360017871359</v>
      </c>
      <c r="IE206" s="276">
        <f t="shared" si="1617"/>
        <v>2.3463615598468159</v>
      </c>
      <c r="IF206" s="276">
        <f t="shared" si="1618"/>
        <v>3.1274925735533889</v>
      </c>
      <c r="IG206" s="276">
        <f t="shared" si="1619"/>
        <v>4.6333740185910859</v>
      </c>
      <c r="IH206" s="276">
        <f t="shared" si="1620"/>
        <v>5.9572337735781078</v>
      </c>
      <c r="II206" s="276">
        <f t="shared" si="1621"/>
        <v>7.2807249092313668</v>
      </c>
      <c r="IJ206" s="276">
        <f t="shared" si="1622"/>
        <v>8.6038475281902951</v>
      </c>
      <c r="IK206" s="276">
        <f t="shared" si="1623"/>
        <v>9.9266017330657483</v>
      </c>
      <c r="IL206" s="276">
        <f t="shared" si="1624"/>
        <v>10.933460429603247</v>
      </c>
      <c r="IM206" s="276">
        <f t="shared" si="1625"/>
        <v>12.794245266980061</v>
      </c>
      <c r="IN206" s="276">
        <f t="shared" si="1626"/>
        <v>14.65460617537596</v>
      </c>
      <c r="IO206" s="276">
        <f t="shared" si="1627"/>
        <v>16.514543251371581</v>
      </c>
      <c r="IP206" s="276">
        <f t="shared" si="1628"/>
        <v>18.374056591525552</v>
      </c>
      <c r="IQ206" s="276">
        <f t="shared" si="1629"/>
        <v>17.093037758218308</v>
      </c>
      <c r="IR206" s="276">
        <f t="shared" si="1630"/>
        <v>18.317996579131695</v>
      </c>
      <c r="IS206" s="276">
        <f t="shared" si="1631"/>
        <v>19.542118370579015</v>
      </c>
      <c r="IT206" s="276">
        <f t="shared" si="1632"/>
        <v>20.765403704512828</v>
      </c>
      <c r="IU206" s="277">
        <f t="shared" si="1633"/>
        <v>21.987853152494864</v>
      </c>
      <c r="IV206" s="74">
        <f t="shared" si="1463"/>
        <v>2.5973774111931771</v>
      </c>
      <c r="IW206" s="275">
        <f t="shared" si="1464"/>
        <v>12.979423625754738</v>
      </c>
      <c r="IX206" s="275">
        <f t="shared" si="1465"/>
        <v>29.43925856351165</v>
      </c>
      <c r="IY206" s="275">
        <f t="shared" si="1466"/>
        <v>51.035914151412683</v>
      </c>
      <c r="IZ206" s="275">
        <f t="shared" si="1467"/>
        <v>15.005353200153188</v>
      </c>
      <c r="JA206" s="275">
        <f t="shared" si="1468"/>
        <v>24.012993437968063</v>
      </c>
      <c r="JB206" s="74">
        <f t="shared" si="1469"/>
        <v>2.5977388979132594</v>
      </c>
      <c r="JC206" s="275">
        <f t="shared" si="1470"/>
        <v>12.98418573516309</v>
      </c>
      <c r="JD206" s="275">
        <f t="shared" si="1471"/>
        <v>29.458739397265806</v>
      </c>
      <c r="JE206" s="275">
        <f t="shared" si="1472"/>
        <v>47.051096490503333</v>
      </c>
      <c r="JF206" s="275">
        <f t="shared" si="1473"/>
        <v>15.01355467678072</v>
      </c>
      <c r="JG206" s="275">
        <f t="shared" si="1474"/>
        <v>23.022940130211374</v>
      </c>
      <c r="JH206" s="524">
        <f t="shared" si="1443"/>
        <v>112.38204632321434</v>
      </c>
      <c r="JI206" s="525">
        <f t="shared" si="1444"/>
        <v>230.35054116592173</v>
      </c>
      <c r="JJ206" s="524">
        <f t="shared" si="1445"/>
        <v>107.97052250402237</v>
      </c>
      <c r="JK206" s="525">
        <f t="shared" si="1446"/>
        <v>202.61662616045925</v>
      </c>
      <c r="JL206" s="524">
        <f t="shared" si="1447"/>
        <v>220.35256882723672</v>
      </c>
      <c r="JM206" s="525">
        <f t="shared" si="1448"/>
        <v>432.96716732638095</v>
      </c>
      <c r="JN206" s="7">
        <f t="shared" si="1634"/>
        <v>7.4672296506673369E-2</v>
      </c>
      <c r="JO206" s="7">
        <f t="shared" si="1635"/>
        <v>0.42607601616615665</v>
      </c>
    </row>
    <row r="207" spans="1:275" s="297" customFormat="1" ht="13.5" customHeight="1" x14ac:dyDescent="0.2">
      <c r="A207" s="297" t="str">
        <f>'2021 estimates'!B207</f>
        <v>United Kingdom</v>
      </c>
      <c r="B207" s="297" t="str">
        <f>VLOOKUP(A207,'2021 estimates'!$B$4:$C$218,2)</f>
        <v>EUR</v>
      </c>
      <c r="C207" s="372" t="str">
        <f>VLOOKUP(A207,'2021 estimates'!$B$4:$F$218,4,FALSE)</f>
        <v>Europe &amp; Central Asia</v>
      </c>
      <c r="D207" s="698">
        <f>'2021 estimates'!Q207</f>
        <v>3.6743768921846001</v>
      </c>
      <c r="E207" s="370">
        <f>'2021 estimates'!R207</f>
        <v>2.1110660760247395</v>
      </c>
      <c r="F207" s="47">
        <f>1000*'2021 estimates'!G207/5</f>
        <v>396180.2</v>
      </c>
      <c r="G207" s="47">
        <f t="shared" si="1475"/>
        <v>396180.2</v>
      </c>
      <c r="H207" s="47">
        <f>1000*'2021 estimates'!H207/5</f>
        <v>421926</v>
      </c>
      <c r="I207" s="47">
        <f>1000*'2021 estimates'!I207/5</f>
        <v>412059.4</v>
      </c>
      <c r="J207" s="47">
        <f>1000*'2021 estimates'!J207/5</f>
        <v>380270.4</v>
      </c>
      <c r="K207" s="47">
        <f>1000*'2021 estimates'!K207/5</f>
        <v>377676.4</v>
      </c>
      <c r="L207" s="73">
        <f t="shared" si="1476"/>
        <v>377676.4</v>
      </c>
      <c r="M207" s="47">
        <f>1000*'2021 estimates'!L207/5</f>
        <v>402335.8</v>
      </c>
      <c r="N207" s="47">
        <f>1000*'2021 estimates'!M207/5</f>
        <v>393908.4</v>
      </c>
      <c r="O207" s="47">
        <f>1000*'2021 estimates'!N207/5</f>
        <v>364892.2</v>
      </c>
      <c r="P207" s="298">
        <v>0</v>
      </c>
      <c r="Q207" s="124">
        <f>IF('2021 estimates'!AD207&lt;&gt;"",'2021 estimates'!AD207*5/4,IF('2021 estimates'!AL207&lt;&gt;"",'2021 estimates'!AL207*15/14,'2021 estimates'!AN207*15/14))/100000</f>
        <v>1.4625E-4</v>
      </c>
      <c r="R207" s="124">
        <f>IF('2021 estimates'!AE207&lt;&gt;"",'2021 estimates'!AE207,IF('2021 estimates'!AL207&lt;&gt;"",'2021 estimates'!AL207*15/14,'2021 estimates'!AN207*15/14))/100000</f>
        <v>2.9100000000000003E-4</v>
      </c>
      <c r="S207" s="124">
        <f>IF('2021 estimates'!AF207&lt;&gt;"",'2021 estimates'!AF207,IF('2021 estimates'!AL207&lt;&gt;"",'2021 estimates'!AL207*15/14,'2021 estimates'!AN207*15/14))/100000</f>
        <v>4.3600000000000003E-4</v>
      </c>
      <c r="T207" s="124">
        <f>IF('2021 estimates'!AG207&lt;&gt;"",'2021 estimates'!AG207,'2021 estimates'!$AP207)/100000</f>
        <v>2.1337291144605378E-4</v>
      </c>
      <c r="U207" s="298">
        <v>0</v>
      </c>
      <c r="V207" s="124">
        <f>IF('2021 estimates'!AH207&lt;&gt;"",'2021 estimates'!AH207*5/4,IF('2021 estimates'!AM207&lt;&gt;"",'2021 estimates'!AM207*15/14,'2021 estimates'!AN207*15/14))/100000</f>
        <v>1.4625E-4</v>
      </c>
      <c r="W207" s="124">
        <f>IF('2021 estimates'!AI207&lt;&gt;"",'2021 estimates'!AI207,IF('2021 estimates'!AM207&lt;&gt;"",'2021 estimates'!AM207*15/14,'2021 estimates'!AN207*15/14))/100000</f>
        <v>2.9100000000000003E-4</v>
      </c>
      <c r="X207" s="124">
        <f>IF('2021 estimates'!AJ207&lt;&gt;"",'2021 estimates'!AJ207,IF('2021 estimates'!AM207&lt;&gt;"",'2021 estimates'!AM207*15/14,'2021 estimates'!AN207*15/14))/100000</f>
        <v>8.25E-5</v>
      </c>
      <c r="Y207" s="124">
        <f>IF('2021 estimates'!AK207&lt;&gt;"",'2021 estimates'!AK207,'2021 estimates'!$AQ207)/100000</f>
        <v>2.1337291144605378E-4</v>
      </c>
      <c r="Z207" s="299">
        <f>VLOOKUP($A207,'Mortality-WHO Global Health Obs'!$B$3:$Q$218,7,FALSE)</f>
        <v>4.0400000000000002E-3</v>
      </c>
      <c r="AA207" s="300">
        <f>VLOOKUP($A207,'Mortality-WHO Global Health Obs'!$B$3:$Q$218,9,FALSE)</f>
        <v>2.1000000000000001E-4</v>
      </c>
      <c r="AB207" s="300">
        <f>VLOOKUP($A207,'Mortality-WHO Global Health Obs'!$B$3:$Q$218,11,FALSE)</f>
        <v>9.0000000000000006E-5</v>
      </c>
      <c r="AC207" s="300">
        <f>VLOOKUP($A207,'Mortality-WHO Global Health Obs'!$B$3:$Q$218,13,FALSE)</f>
        <v>1.1E-4</v>
      </c>
      <c r="AD207" s="300">
        <f>VLOOKUP($A207,'Mortality-WHO Global Health Obs'!$B$3:$Q$218,15,FALSE)</f>
        <v>2.9999999999999997E-4</v>
      </c>
      <c r="AE207" s="299">
        <f>VLOOKUP($A207,'Mortality-WHO Global Health Obs'!$B$3:$Q$218,8,FALSE)</f>
        <v>3.2299999999999998E-3</v>
      </c>
      <c r="AF207" s="300">
        <f>VLOOKUP($A207,'Mortality-WHO Global Health Obs'!$B$3:$Q$218,10,FALSE)</f>
        <v>1.8000000000000001E-4</v>
      </c>
      <c r="AG207" s="300">
        <f>VLOOKUP($A207,'Mortality-WHO Global Health Obs'!$B$3:$Q$218,12,FALSE)</f>
        <v>6.9999999999999994E-5</v>
      </c>
      <c r="AH207" s="300">
        <f>VLOOKUP($A207,'Mortality-WHO Global Health Obs'!$B$3:$Q$218,14,FALSE)</f>
        <v>8.0000000000000007E-5</v>
      </c>
      <c r="AI207" s="300">
        <f>VLOOKUP($A207,'Mortality-WHO Global Health Obs'!$B$3:$Q$218,16,FALSE)</f>
        <v>1.7000000000000001E-4</v>
      </c>
      <c r="AJ207" s="299">
        <f>Z207*$E207</f>
        <v>8.5287069471399485E-3</v>
      </c>
      <c r="AK207" s="300">
        <f t="shared" si="1450"/>
        <v>4.4332387596519531E-4</v>
      </c>
      <c r="AL207" s="300">
        <f t="shared" si="1450"/>
        <v>1.8999594684222657E-4</v>
      </c>
      <c r="AM207" s="300">
        <f t="shared" si="1450"/>
        <v>2.3221726836272134E-4</v>
      </c>
      <c r="AN207" s="300">
        <f t="shared" si="1450"/>
        <v>6.3331982280742183E-4</v>
      </c>
      <c r="AO207" s="299">
        <f t="shared" si="1449"/>
        <v>6.818743425559908E-3</v>
      </c>
      <c r="AP207" s="300">
        <f t="shared" si="1449"/>
        <v>3.7999189368445314E-4</v>
      </c>
      <c r="AQ207" s="300">
        <f t="shared" si="1449"/>
        <v>1.4777462532173174E-4</v>
      </c>
      <c r="AR207" s="300">
        <f t="shared" si="1449"/>
        <v>1.6888528608197917E-4</v>
      </c>
      <c r="AS207" s="300">
        <f t="shared" si="1449"/>
        <v>3.5888123292420572E-4</v>
      </c>
      <c r="AT207" s="301">
        <f t="shared" si="1460"/>
        <v>0</v>
      </c>
      <c r="AU207" s="302">
        <f>G207*Q207</f>
        <v>57.941354250000003</v>
      </c>
      <c r="AV207" s="302">
        <f>H207*R207</f>
        <v>122.780466</v>
      </c>
      <c r="AW207" s="302">
        <f>I207*S207</f>
        <v>179.65789840000002</v>
      </c>
      <c r="AX207" s="302">
        <f>J207*T207</f>
        <v>81.139402384755456</v>
      </c>
      <c r="AY207" s="301">
        <f t="shared" si="1461"/>
        <v>0</v>
      </c>
      <c r="AZ207" s="302">
        <f>L207*V207</f>
        <v>55.235173500000002</v>
      </c>
      <c r="BA207" s="302">
        <f>M207*W207</f>
        <v>117.07971780000001</v>
      </c>
      <c r="BB207" s="302">
        <f>N207*X207</f>
        <v>32.497443000000004</v>
      </c>
      <c r="BC207" s="302">
        <f>O207*Y207</f>
        <v>77.858111077955741</v>
      </c>
      <c r="BD207" s="303">
        <f t="shared" si="1462"/>
        <v>0</v>
      </c>
      <c r="BE207" s="515">
        <f t="shared" si="1477"/>
        <v>0</v>
      </c>
      <c r="BF207" s="515">
        <f t="shared" si="1478"/>
        <v>57.928513703598313</v>
      </c>
      <c r="BG207" s="515">
        <f t="shared" si="1479"/>
        <v>115.83135200565242</v>
      </c>
      <c r="BH207" s="515">
        <f t="shared" si="1480"/>
        <v>173.70852628615816</v>
      </c>
      <c r="BI207" s="515">
        <f t="shared" si="1481"/>
        <v>246.60799499501078</v>
      </c>
      <c r="BJ207" s="515">
        <f t="shared" si="1482"/>
        <v>369.3299481388359</v>
      </c>
      <c r="BK207" s="515">
        <f t="shared" si="1483"/>
        <v>492.02858682387159</v>
      </c>
      <c r="BL207" s="515">
        <f t="shared" si="1484"/>
        <v>614.7039154793498</v>
      </c>
      <c r="BM207" s="515">
        <f t="shared" si="1485"/>
        <v>737.35593853366095</v>
      </c>
      <c r="BN207" s="515">
        <f t="shared" si="1486"/>
        <v>839.87420348483522</v>
      </c>
      <c r="BO207" s="515">
        <f t="shared" si="1487"/>
        <v>1019.3162338234464</v>
      </c>
      <c r="BP207" s="515">
        <f t="shared" si="1488"/>
        <v>1198.7165994617615</v>
      </c>
      <c r="BQ207" s="515">
        <f t="shared" si="1489"/>
        <v>1378.0753100739203</v>
      </c>
      <c r="BR207" s="515">
        <f t="shared" si="1490"/>
        <v>1557.3923753318159</v>
      </c>
      <c r="BS207" s="515">
        <f t="shared" si="1491"/>
        <v>1602.6897113338098</v>
      </c>
      <c r="BT207" s="515">
        <f t="shared" si="1492"/>
        <v>1682.7887344397818</v>
      </c>
      <c r="BU207" s="515">
        <f t="shared" si="1493"/>
        <v>1762.8370453068615</v>
      </c>
      <c r="BV207" s="515">
        <f t="shared" si="1494"/>
        <v>1842.8346760419468</v>
      </c>
      <c r="BW207" s="516">
        <f t="shared" si="1495"/>
        <v>1922.7816587316083</v>
      </c>
      <c r="BX207" s="515">
        <v>0</v>
      </c>
      <c r="BY207" s="515">
        <f t="shared" si="1496"/>
        <v>0</v>
      </c>
      <c r="BZ207" s="515">
        <f t="shared" si="1497"/>
        <v>55.224681034564036</v>
      </c>
      <c r="CA207" s="515">
        <f t="shared" si="1498"/>
        <v>110.42838112455053</v>
      </c>
      <c r="CB207" s="515">
        <f t="shared" si="1499"/>
        <v>165.61110824103375</v>
      </c>
      <c r="CC207" s="515">
        <f t="shared" si="1500"/>
        <v>235.18766174267756</v>
      </c>
      <c r="CD207" s="515">
        <f t="shared" si="1501"/>
        <v>352.22397727532382</v>
      </c>
      <c r="CE207" s="515">
        <f t="shared" si="1502"/>
        <v>469.24299908811116</v>
      </c>
      <c r="CF207" s="515">
        <f t="shared" si="1503"/>
        <v>586.24472973642366</v>
      </c>
      <c r="CG207" s="515">
        <f t="shared" si="1504"/>
        <v>703.22917177526801</v>
      </c>
      <c r="CH207" s="515">
        <f t="shared" si="1505"/>
        <v>803.01634394337009</v>
      </c>
      <c r="CI207" s="515">
        <f t="shared" si="1506"/>
        <v>835.37543681139539</v>
      </c>
      <c r="CJ207" s="515">
        <f t="shared" si="1507"/>
        <v>867.72906516621526</v>
      </c>
      <c r="CK207" s="515">
        <f t="shared" si="1508"/>
        <v>900.0772299306276</v>
      </c>
      <c r="CL207" s="515">
        <f t="shared" si="1509"/>
        <v>932.41993202727463</v>
      </c>
      <c r="CM207" s="515">
        <f t="shared" si="1510"/>
        <v>893.69093701739314</v>
      </c>
      <c r="CN207" s="515">
        <f t="shared" si="1511"/>
        <v>971.21440833412714</v>
      </c>
      <c r="CO207" s="515">
        <f t="shared" si="1512"/>
        <v>1048.7100629236436</v>
      </c>
      <c r="CP207" s="515">
        <f t="shared" si="1513"/>
        <v>1126.1779107670529</v>
      </c>
      <c r="CQ207" s="516">
        <f t="shared" si="1514"/>
        <v>1203.6179618418839</v>
      </c>
      <c r="CR207" s="515">
        <f t="shared" si="1515"/>
        <v>0</v>
      </c>
      <c r="CS207" s="515">
        <f t="shared" si="1516"/>
        <v>28.970677125000002</v>
      </c>
      <c r="CT207" s="515">
        <f t="shared" si="1517"/>
        <v>86.899190828598307</v>
      </c>
      <c r="CU207" s="515">
        <f t="shared" si="1518"/>
        <v>144.80202913065241</v>
      </c>
      <c r="CV207" s="515">
        <f t="shared" si="1519"/>
        <v>202.67920341115817</v>
      </c>
      <c r="CW207" s="515">
        <f t="shared" si="1520"/>
        <v>307.99822799501078</v>
      </c>
      <c r="CX207" s="515">
        <f t="shared" si="1521"/>
        <v>430.72018113883593</v>
      </c>
      <c r="CY207" s="515">
        <f t="shared" si="1522"/>
        <v>553.41881982387156</v>
      </c>
      <c r="CZ207" s="515">
        <f t="shared" si="1523"/>
        <v>676.09414847934977</v>
      </c>
      <c r="DA207" s="515">
        <f t="shared" si="1524"/>
        <v>798.74617153366091</v>
      </c>
      <c r="DB207" s="515">
        <f t="shared" si="1525"/>
        <v>929.70315268483523</v>
      </c>
      <c r="DC207" s="515">
        <f t="shared" si="1526"/>
        <v>1109.1451830234464</v>
      </c>
      <c r="DD207" s="515">
        <f t="shared" si="1527"/>
        <v>1288.5455486617616</v>
      </c>
      <c r="DE207" s="515">
        <f t="shared" si="1528"/>
        <v>1467.9042592739202</v>
      </c>
      <c r="DF207" s="515">
        <f t="shared" si="1529"/>
        <v>1647.2213245318158</v>
      </c>
      <c r="DG207" s="515">
        <f t="shared" si="1530"/>
        <v>1643.2594125261876</v>
      </c>
      <c r="DH207" s="515">
        <f t="shared" si="1531"/>
        <v>1723.3584356321596</v>
      </c>
      <c r="DI207" s="515">
        <f t="shared" si="1532"/>
        <v>1803.4067464992393</v>
      </c>
      <c r="DJ207" s="515">
        <f t="shared" si="1533"/>
        <v>1883.4043772343246</v>
      </c>
      <c r="DK207" s="516">
        <f t="shared" si="1534"/>
        <v>1963.3513599239861</v>
      </c>
      <c r="DL207" s="515">
        <f t="shared" si="1535"/>
        <v>0</v>
      </c>
      <c r="DM207" s="515">
        <f t="shared" si="1536"/>
        <v>27.617586750000001</v>
      </c>
      <c r="DN207" s="515">
        <f t="shared" si="1537"/>
        <v>82.842267784564029</v>
      </c>
      <c r="DO207" s="515">
        <f t="shared" si="1538"/>
        <v>138.04596787455051</v>
      </c>
      <c r="DP207" s="515">
        <f t="shared" si="1539"/>
        <v>193.22869499103376</v>
      </c>
      <c r="DQ207" s="515">
        <f t="shared" si="1540"/>
        <v>293.72752064267758</v>
      </c>
      <c r="DR207" s="515">
        <f t="shared" si="1541"/>
        <v>410.76383617532383</v>
      </c>
      <c r="DS207" s="515">
        <f t="shared" si="1542"/>
        <v>527.78285798811112</v>
      </c>
      <c r="DT207" s="515">
        <f t="shared" si="1543"/>
        <v>644.78458863642368</v>
      </c>
      <c r="DU207" s="515">
        <f t="shared" si="1544"/>
        <v>761.76903067526803</v>
      </c>
      <c r="DV207" s="515">
        <f t="shared" si="1545"/>
        <v>819.26506544337008</v>
      </c>
      <c r="DW207" s="515">
        <f t="shared" si="1546"/>
        <v>851.62415831139538</v>
      </c>
      <c r="DX207" s="515">
        <f t="shared" si="1547"/>
        <v>883.97778666621525</v>
      </c>
      <c r="DY207" s="515">
        <f t="shared" si="1548"/>
        <v>916.32595143062758</v>
      </c>
      <c r="DZ207" s="515">
        <f t="shared" si="1549"/>
        <v>948.66865352727461</v>
      </c>
      <c r="EA207" s="515">
        <f t="shared" si="1550"/>
        <v>932.61999255637102</v>
      </c>
      <c r="EB207" s="515">
        <f t="shared" si="1551"/>
        <v>1010.143463873105</v>
      </c>
      <c r="EC207" s="515">
        <f t="shared" si="1552"/>
        <v>1087.6391184626214</v>
      </c>
      <c r="ED207" s="515">
        <f t="shared" si="1553"/>
        <v>1165.1069663060307</v>
      </c>
      <c r="EE207" s="516">
        <f t="shared" si="1554"/>
        <v>1242.5470173808617</v>
      </c>
      <c r="EF207" s="276">
        <f t="shared" si="1555"/>
        <v>0</v>
      </c>
      <c r="EG207" s="276">
        <f t="shared" si="1556"/>
        <v>1.2840546401687719E-2</v>
      </c>
      <c r="EH207" s="276">
        <f t="shared" si="1557"/>
        <v>3.8515947945891596E-2</v>
      </c>
      <c r="EI207" s="276">
        <f t="shared" si="1558"/>
        <v>6.4179969494264244E-2</v>
      </c>
      <c r="EJ207" s="276">
        <f t="shared" si="1559"/>
        <v>8.9832616090711415E-2</v>
      </c>
      <c r="EK207" s="276">
        <f t="shared" si="1560"/>
        <v>5.8512856174882236E-2</v>
      </c>
      <c r="EL207" s="276">
        <f t="shared" si="1561"/>
        <v>8.1827314964306175E-2</v>
      </c>
      <c r="EM207" s="276">
        <f t="shared" si="1562"/>
        <v>0.10513734452183866</v>
      </c>
      <c r="EN207" s="276">
        <f t="shared" si="1563"/>
        <v>0.12844294568893591</v>
      </c>
      <c r="EO207" s="276">
        <f t="shared" si="1564"/>
        <v>0.15174411930689419</v>
      </c>
      <c r="EP207" s="276">
        <f t="shared" si="1565"/>
        <v>0.21586806138886858</v>
      </c>
      <c r="EQ207" s="276">
        <f t="shared" si="1566"/>
        <v>0.25753276168488853</v>
      </c>
      <c r="ER207" s="276">
        <f t="shared" si="1567"/>
        <v>0.29918778784131317</v>
      </c>
      <c r="ES207" s="276">
        <f t="shared" si="1568"/>
        <v>0.34083314210438398</v>
      </c>
      <c r="ET207" s="276">
        <f t="shared" si="1569"/>
        <v>0.38246882671982085</v>
      </c>
      <c r="EU207" s="276">
        <f t="shared" si="1570"/>
        <v>1.0403792787833939</v>
      </c>
      <c r="EV207" s="276">
        <f t="shared" si="1571"/>
        <v>1.0910915176758138</v>
      </c>
      <c r="EW207" s="276">
        <f t="shared" si="1572"/>
        <v>1.1417716496701249</v>
      </c>
      <c r="EX207" s="276">
        <f t="shared" si="1573"/>
        <v>1.1924196950938244</v>
      </c>
      <c r="EY207" s="277">
        <f t="shared" si="1574"/>
        <v>1.2430356742615403</v>
      </c>
      <c r="EZ207" s="276">
        <f t="shared" si="1575"/>
        <v>0</v>
      </c>
      <c r="FA207" s="276">
        <f t="shared" si="1576"/>
        <v>1.0492465435967215E-2</v>
      </c>
      <c r="FB207" s="276">
        <f t="shared" si="1577"/>
        <v>3.147341001351895E-2</v>
      </c>
      <c r="FC207" s="276">
        <f t="shared" si="1578"/>
        <v>5.2446383516777099E-2</v>
      </c>
      <c r="FD207" s="276">
        <f t="shared" si="1579"/>
        <v>7.341138897410987E-2</v>
      </c>
      <c r="FE207" s="276">
        <f t="shared" si="1580"/>
        <v>4.3402267353774039E-2</v>
      </c>
      <c r="FF207" s="276">
        <f t="shared" si="1581"/>
        <v>6.0695987212690511E-2</v>
      </c>
      <c r="FG207" s="276">
        <f t="shared" si="1582"/>
        <v>7.7987151687449519E-2</v>
      </c>
      <c r="FH207" s="276">
        <f t="shared" si="1583"/>
        <v>9.5275761155644109E-2</v>
      </c>
      <c r="FI207" s="276">
        <f t="shared" si="1584"/>
        <v>0.11256181599481153</v>
      </c>
      <c r="FJ207" s="276">
        <f t="shared" si="1585"/>
        <v>0.13835013197468304</v>
      </c>
      <c r="FK207" s="276">
        <f t="shared" si="1586"/>
        <v>0.14381464518012471</v>
      </c>
      <c r="FL207" s="276">
        <f t="shared" si="1587"/>
        <v>0.14927823558761608</v>
      </c>
      <c r="FM207" s="276">
        <f t="shared" si="1588"/>
        <v>0.15474090335299095</v>
      </c>
      <c r="FN207" s="276">
        <f t="shared" si="1589"/>
        <v>0.16020264863205688</v>
      </c>
      <c r="FO207" s="276">
        <f t="shared" si="1590"/>
        <v>0.33463976122171724</v>
      </c>
      <c r="FP207" s="276">
        <f t="shared" si="1591"/>
        <v>0.36245648843919909</v>
      </c>
      <c r="FQ207" s="276">
        <f t="shared" si="1592"/>
        <v>0.39026323454644479</v>
      </c>
      <c r="FR207" s="276">
        <f t="shared" si="1593"/>
        <v>0.41806000312484509</v>
      </c>
      <c r="FS207" s="277">
        <f t="shared" si="1594"/>
        <v>0.4458467977545052</v>
      </c>
      <c r="FT207" s="303">
        <f>SUM($EF207:EF207)</f>
        <v>0</v>
      </c>
      <c r="FU207" s="304">
        <f>SUM($EF207:EG207)</f>
        <v>1.2840546401687719E-2</v>
      </c>
      <c r="FV207" s="304">
        <f>SUM($EF207:EH207)</f>
        <v>5.1356494347579315E-2</v>
      </c>
      <c r="FW207" s="304">
        <f>SUM($EF207:EI207)</f>
        <v>0.11553646384184356</v>
      </c>
      <c r="FX207" s="304">
        <f>SUM($EF207:EJ207)</f>
        <v>0.20536907993255499</v>
      </c>
      <c r="FY207" s="304">
        <f>SUM($EF207:EK207)</f>
        <v>0.26388193610743721</v>
      </c>
      <c r="FZ207" s="304">
        <f>SUM($EF207:EL207)</f>
        <v>0.34570925107174338</v>
      </c>
      <c r="GA207" s="304">
        <f>SUM($EF207:EM207)</f>
        <v>0.45084659559358203</v>
      </c>
      <c r="GB207" s="304">
        <f>SUM($EF207:EN207)</f>
        <v>0.57928954128251797</v>
      </c>
      <c r="GC207" s="304">
        <f>SUM($EF207:EO207)</f>
        <v>0.7310336605894121</v>
      </c>
      <c r="GD207" s="304">
        <f>SUM($EF207:EP207)</f>
        <v>0.94690172197828071</v>
      </c>
      <c r="GE207" s="304">
        <f>SUM($EF207:EQ207)</f>
        <v>1.2044344836631693</v>
      </c>
      <c r="GF207" s="304">
        <f>SUM($EF207:ER207)</f>
        <v>1.5036222715044825</v>
      </c>
      <c r="GG207" s="304">
        <f>SUM($EF207:ES207)</f>
        <v>1.8444554136088664</v>
      </c>
      <c r="GH207" s="304">
        <f>SUM($EF207:ET207)</f>
        <v>2.2269242403286871</v>
      </c>
      <c r="GI207" s="304">
        <f>SUM($EF207:EU207)</f>
        <v>3.2673035191120809</v>
      </c>
      <c r="GJ207" s="304">
        <f>SUM($EF207:EV207)</f>
        <v>4.3583950367878952</v>
      </c>
      <c r="GK207" s="304">
        <f>SUM($EF207:EW207)</f>
        <v>5.5001666864580203</v>
      </c>
      <c r="GL207" s="304">
        <f>SUM($EF207:EX207)</f>
        <v>6.6925863815518447</v>
      </c>
      <c r="GM207" s="304">
        <f>SUM($EF207:EY207)</f>
        <v>7.9356220558133845</v>
      </c>
      <c r="GN207" s="303">
        <f>SUM($EZ207:EZ207)</f>
        <v>0</v>
      </c>
      <c r="GO207" s="304">
        <f>SUM($EZ207:FA207)</f>
        <v>1.0492465435967215E-2</v>
      </c>
      <c r="GP207" s="304">
        <f>SUM($EZ207:FB207)</f>
        <v>4.1965875449486163E-2</v>
      </c>
      <c r="GQ207" s="304">
        <f>SUM($EZ207:FC207)</f>
        <v>9.4412258966263263E-2</v>
      </c>
      <c r="GR207" s="304">
        <f>SUM($EZ207:FD207)</f>
        <v>0.16782364794037313</v>
      </c>
      <c r="GS207" s="304">
        <f>SUM($EZ207:FE207)</f>
        <v>0.21122591529414717</v>
      </c>
      <c r="GT207" s="304">
        <f>SUM($EZ207:FF207)</f>
        <v>0.27192190250683768</v>
      </c>
      <c r="GU207" s="304">
        <f>SUM($EZ207:FG207)</f>
        <v>0.34990905419428719</v>
      </c>
      <c r="GV207" s="304">
        <f>SUM($EZ207:FH207)</f>
        <v>0.44518481534993132</v>
      </c>
      <c r="GW207" s="304">
        <f>SUM($EZ207:FI207)</f>
        <v>0.55774663134474289</v>
      </c>
      <c r="GX207" s="304">
        <f>SUM($EZ207:FJ207)</f>
        <v>0.69609676331942594</v>
      </c>
      <c r="GY207" s="304">
        <f>SUM($EZ207:FK207)</f>
        <v>0.8399114084995507</v>
      </c>
      <c r="GZ207" s="304">
        <f>SUM($EZ207:FL207)</f>
        <v>0.98918964408716681</v>
      </c>
      <c r="HA207" s="304">
        <f>SUM($EZ207:FM207)</f>
        <v>1.1439305474401578</v>
      </c>
      <c r="HB207" s="304">
        <f>SUM($EZ207:FN207)</f>
        <v>1.3041331960722147</v>
      </c>
      <c r="HC207" s="304">
        <f>SUM($EZ207:FO207)</f>
        <v>1.638772957293932</v>
      </c>
      <c r="HD207" s="304">
        <f>SUM($EZ207:FP207)</f>
        <v>2.0012294457331312</v>
      </c>
      <c r="HE207" s="304">
        <f>SUM($EZ207:FQ207)</f>
        <v>2.3914926802795762</v>
      </c>
      <c r="HF207" s="304">
        <f>SUM($EZ207:FR207)</f>
        <v>2.8095526834044211</v>
      </c>
      <c r="HG207" s="305">
        <f>SUM($EZ207:FS207)</f>
        <v>3.2553994811589262</v>
      </c>
      <c r="HH207" s="303">
        <f t="shared" si="1636"/>
        <v>0</v>
      </c>
      <c r="HI207" s="276">
        <f t="shared" si="1595"/>
        <v>57.928513703598313</v>
      </c>
      <c r="HJ207" s="276">
        <f t="shared" si="1596"/>
        <v>115.83135200565242</v>
      </c>
      <c r="HK207" s="276">
        <f t="shared" si="1597"/>
        <v>173.70852628615816</v>
      </c>
      <c r="HL207" s="276">
        <f t="shared" si="1598"/>
        <v>231.56004792006743</v>
      </c>
      <c r="HM207" s="276">
        <f t="shared" si="1599"/>
        <v>369.3299481388359</v>
      </c>
      <c r="HN207" s="276">
        <f t="shared" si="1600"/>
        <v>492.02858682387159</v>
      </c>
      <c r="HO207" s="276">
        <f t="shared" si="1601"/>
        <v>614.7039154793498</v>
      </c>
      <c r="HP207" s="276">
        <f t="shared" si="1602"/>
        <v>737.35593853366095</v>
      </c>
      <c r="HQ207" s="276">
        <f t="shared" si="1603"/>
        <v>859.98466041435415</v>
      </c>
      <c r="HR207" s="276">
        <f t="shared" si="1604"/>
        <v>1019.3162338234464</v>
      </c>
      <c r="HS207" s="276">
        <f t="shared" si="1605"/>
        <v>1198.7165994617615</v>
      </c>
      <c r="HT207" s="276">
        <f t="shared" si="1606"/>
        <v>1378.0753100739203</v>
      </c>
      <c r="HU207" s="276">
        <f t="shared" si="1607"/>
        <v>1557.3923753318159</v>
      </c>
      <c r="HV207" s="276">
        <f t="shared" si="1608"/>
        <v>1736.6678049050961</v>
      </c>
      <c r="HW207" s="276">
        <f t="shared" si="1609"/>
        <v>1682.7887344397818</v>
      </c>
      <c r="HX207" s="276">
        <f t="shared" si="1610"/>
        <v>1762.8370453068615</v>
      </c>
      <c r="HY207" s="276">
        <f t="shared" si="1611"/>
        <v>1842.8346760419468</v>
      </c>
      <c r="HZ207" s="276">
        <f t="shared" si="1612"/>
        <v>1922.7816587316083</v>
      </c>
      <c r="IA207" s="277">
        <f t="shared" si="1613"/>
        <v>2002.6780254421021</v>
      </c>
      <c r="IB207" s="276">
        <f t="shared" si="1614"/>
        <v>0</v>
      </c>
      <c r="IC207" s="276">
        <f t="shared" si="1615"/>
        <v>55.224681034564036</v>
      </c>
      <c r="ID207" s="276">
        <f t="shared" si="1616"/>
        <v>110.42838112455053</v>
      </c>
      <c r="IE207" s="276">
        <f t="shared" si="1617"/>
        <v>165.61110824103375</v>
      </c>
      <c r="IF207" s="276">
        <f t="shared" si="1618"/>
        <v>220.77287035205964</v>
      </c>
      <c r="IG207" s="276">
        <f t="shared" si="1619"/>
        <v>352.22397727532382</v>
      </c>
      <c r="IH207" s="276">
        <f t="shared" si="1620"/>
        <v>469.24299908811116</v>
      </c>
      <c r="II207" s="276">
        <f t="shared" si="1621"/>
        <v>586.24472973642366</v>
      </c>
      <c r="IJ207" s="276">
        <f t="shared" si="1622"/>
        <v>703.22917177526801</v>
      </c>
      <c r="IK207" s="276">
        <f t="shared" si="1623"/>
        <v>820.19632775927323</v>
      </c>
      <c r="IL207" s="276">
        <f t="shared" si="1624"/>
        <v>835.37543681139539</v>
      </c>
      <c r="IM207" s="276">
        <f t="shared" si="1625"/>
        <v>867.72906516621526</v>
      </c>
      <c r="IN207" s="276">
        <f t="shared" si="1626"/>
        <v>900.0772299306276</v>
      </c>
      <c r="IO207" s="276">
        <f t="shared" si="1627"/>
        <v>932.41993202727463</v>
      </c>
      <c r="IP207" s="276">
        <f t="shared" si="1628"/>
        <v>964.75717237864251</v>
      </c>
      <c r="IQ207" s="276">
        <f t="shared" si="1629"/>
        <v>971.21440833412714</v>
      </c>
      <c r="IR207" s="276">
        <f t="shared" si="1630"/>
        <v>1048.7100629236436</v>
      </c>
      <c r="IS207" s="276">
        <f t="shared" si="1631"/>
        <v>1126.1779107670529</v>
      </c>
      <c r="IT207" s="276">
        <f t="shared" si="1632"/>
        <v>1203.6179618418839</v>
      </c>
      <c r="IU207" s="277">
        <f t="shared" si="1633"/>
        <v>1281.0302261220852</v>
      </c>
      <c r="IV207" s="303">
        <f t="shared" si="1463"/>
        <v>23.385742950073862</v>
      </c>
      <c r="IW207" s="306">
        <f t="shared" si="1464"/>
        <v>131.14691754859388</v>
      </c>
      <c r="IX207" s="306">
        <f t="shared" si="1465"/>
        <v>312.66227747193295</v>
      </c>
      <c r="IY207" s="306">
        <f t="shared" si="1466"/>
        <v>474.07981178172975</v>
      </c>
      <c r="IZ207" s="306">
        <f t="shared" si="1467"/>
        <v>155.73164599020024</v>
      </c>
      <c r="JA207" s="306">
        <f t="shared" si="1468"/>
        <v>235.31868743808261</v>
      </c>
      <c r="JB207" s="303">
        <f t="shared" si="1469"/>
        <v>23.387778827386519</v>
      </c>
      <c r="JC207" s="306">
        <f t="shared" si="1470"/>
        <v>131.16570151729485</v>
      </c>
      <c r="JD207" s="306">
        <f t="shared" si="1471"/>
        <v>224.39168203046793</v>
      </c>
      <c r="JE207" s="306">
        <f t="shared" si="1472"/>
        <v>298.01025757396002</v>
      </c>
      <c r="JF207" s="306">
        <f t="shared" si="1473"/>
        <v>126.31505412504976</v>
      </c>
      <c r="JG207" s="306">
        <f>AVERAGE(JB207:JE207)</f>
        <v>169.23885498727731</v>
      </c>
      <c r="JH207" s="524">
        <f t="shared" si="1443"/>
        <v>9671.7346555217537</v>
      </c>
      <c r="JI207" s="525">
        <f t="shared" si="1444"/>
        <v>18685.660638429908</v>
      </c>
      <c r="JJ207" s="524">
        <f t="shared" si="1445"/>
        <v>7499.7719002987978</v>
      </c>
      <c r="JK207" s="525">
        <f t="shared" si="1446"/>
        <v>12936.852825735245</v>
      </c>
      <c r="JL207" s="524">
        <f t="shared" si="1447"/>
        <v>17171.506555820553</v>
      </c>
      <c r="JM207" s="525">
        <f t="shared" si="1448"/>
        <v>31622.513464165153</v>
      </c>
      <c r="JN207" s="7">
        <f t="shared" si="1634"/>
        <v>3.5310574364009018</v>
      </c>
      <c r="JO207" s="7">
        <f t="shared" si="1635"/>
        <v>11.191021536972311</v>
      </c>
    </row>
    <row r="208" spans="1:275" s="3" customFormat="1" ht="13.5" customHeight="1" x14ac:dyDescent="0.2">
      <c r="A208" s="3" t="str">
        <f>'2021 estimates'!B208</f>
        <v>United Republic of Tanzania</v>
      </c>
      <c r="B208" s="3" t="str">
        <f>VLOOKUP(A208,'2021 estimates'!$B$4:$C$218,2)</f>
        <v>AFR</v>
      </c>
      <c r="C208" s="371" t="str">
        <f>VLOOKUP(A208,'2021 estimates'!$B$4:$F$218,4,FALSE)</f>
        <v>Sub-Saharan Africa</v>
      </c>
      <c r="D208" s="695">
        <f>'2021 estimates'!Q208</f>
        <v>35.976715688525204</v>
      </c>
      <c r="E208" s="4">
        <f>'2021 estimates'!R208</f>
        <v>18.11025592190224</v>
      </c>
      <c r="F208" s="47">
        <f>1000*'2021 estimates'!G208/5</f>
        <v>1008029.6</v>
      </c>
      <c r="G208" s="47">
        <f t="shared" si="1475"/>
        <v>1008029.6</v>
      </c>
      <c r="H208" s="47">
        <f>1000*'2021 estimates'!H208/5</f>
        <v>890612.6</v>
      </c>
      <c r="I208" s="47">
        <f>1000*'2021 estimates'!I208/5</f>
        <v>793726.2</v>
      </c>
      <c r="J208" s="47">
        <f>1000*'2021 estimates'!J208/5</f>
        <v>672525.2</v>
      </c>
      <c r="K208" s="47">
        <f>1000*'2021 estimates'!K208/5</f>
        <v>985566.2</v>
      </c>
      <c r="L208" s="73">
        <f t="shared" si="1476"/>
        <v>985566.2</v>
      </c>
      <c r="M208" s="47">
        <f>1000*'2021 estimates'!L208/5</f>
        <v>870479.8</v>
      </c>
      <c r="N208" s="47">
        <f>1000*'2021 estimates'!M208/5</f>
        <v>776248.6</v>
      </c>
      <c r="O208" s="47">
        <f>1000*'2021 estimates'!N208/5</f>
        <v>661589.6</v>
      </c>
      <c r="P208" s="22">
        <v>0</v>
      </c>
      <c r="Q208" s="124">
        <f>IF('2021 estimates'!AD208&lt;&gt;"",'2021 estimates'!AD208*5/4,IF('2021 estimates'!AL208&lt;&gt;"",'2021 estimates'!AL208*15/14,'2021 estimates'!AN208*15/14))/100000</f>
        <v>1.9285714285714285E-5</v>
      </c>
      <c r="R208" s="124">
        <f>IF('2021 estimates'!AE208&lt;&gt;"",'2021 estimates'!AE208,IF('2021 estimates'!AL208&lt;&gt;"",'2021 estimates'!AL208*15/14,'2021 estimates'!AN208*15/14))/100000</f>
        <v>1.9285714285714285E-5</v>
      </c>
      <c r="S208" s="124">
        <f>IF('2021 estimates'!AF208&lt;&gt;"",'2021 estimates'!AF208,IF('2021 estimates'!AL208&lt;&gt;"",'2021 estimates'!AL208*15/14,'2021 estimates'!AN208*15/14))/100000</f>
        <v>1.9285714285714285E-5</v>
      </c>
      <c r="T208" s="124">
        <f>IF('2021 estimates'!AG208&lt;&gt;"",'2021 estimates'!AG208,'2021 estimates'!$AP208)/100000</f>
        <v>1.064051936790591E-4</v>
      </c>
      <c r="U208" s="22">
        <v>0</v>
      </c>
      <c r="V208" s="124">
        <f>IF('2021 estimates'!AH208&lt;&gt;"",'2021 estimates'!AH208*5/4,IF('2021 estimates'!AM208&lt;&gt;"",'2021 estimates'!AM208*15/14,'2021 estimates'!AN208*15/14))/100000</f>
        <v>1.9285714285714285E-5</v>
      </c>
      <c r="W208" s="124">
        <f>IF('2021 estimates'!AI208&lt;&gt;"",'2021 estimates'!AI208,IF('2021 estimates'!AM208&lt;&gt;"",'2021 estimates'!AM208*15/14,'2021 estimates'!AN208*15/14))/100000</f>
        <v>1.9285714285714285E-5</v>
      </c>
      <c r="X208" s="124">
        <f>IF('2021 estimates'!AJ208&lt;&gt;"",'2021 estimates'!AJ208,IF('2021 estimates'!AM208&lt;&gt;"",'2021 estimates'!AM208*15/14,'2021 estimates'!AN208*15/14))/100000</f>
        <v>1.9285714285714285E-5</v>
      </c>
      <c r="Y208" s="124">
        <f>IF('2021 estimates'!AK208&lt;&gt;"",'2021 estimates'!AK208,'2021 estimates'!$AQ208)/100000</f>
        <v>1.064051936790591E-4</v>
      </c>
      <c r="Z208" s="81">
        <f>VLOOKUP($A208,'Mortality-WHO Global Health Obs'!$B$3:$Q$218,7,FALSE)</f>
        <v>4.4490000000000002E-2</v>
      </c>
      <c r="AA208" s="82">
        <f>VLOOKUP($A208,'Mortality-WHO Global Health Obs'!$B$3:$Q$218,9,FALSE)</f>
        <v>4.4400000000000004E-3</v>
      </c>
      <c r="AB208" s="82">
        <f>VLOOKUP($A208,'Mortality-WHO Global Health Obs'!$B$3:$Q$218,11,FALSE)</f>
        <v>2.0500000000000002E-3</v>
      </c>
      <c r="AC208" s="82">
        <f>VLOOKUP($A208,'Mortality-WHO Global Health Obs'!$B$3:$Q$218,13,FALSE)</f>
        <v>9.6000000000000002E-4</v>
      </c>
      <c r="AD208" s="82">
        <f>VLOOKUP($A208,'Mortality-WHO Global Health Obs'!$B$3:$Q$218,15,FALSE)</f>
        <v>2.8600000000000001E-3</v>
      </c>
      <c r="AE208" s="81">
        <f>VLOOKUP($A208,'Mortality-WHO Global Health Obs'!$B$3:$Q$218,8,FALSE)</f>
        <v>3.8309999999999997E-2</v>
      </c>
      <c r="AF208" s="82">
        <f>VLOOKUP($A208,'Mortality-WHO Global Health Obs'!$B$3:$Q$218,10,FALSE)</f>
        <v>4.1799999999999997E-3</v>
      </c>
      <c r="AG208" s="82">
        <f>VLOOKUP($A208,'Mortality-WHO Global Health Obs'!$B$3:$Q$218,12,FALSE)</f>
        <v>1.81E-3</v>
      </c>
      <c r="AH208" s="82">
        <f>VLOOKUP($A208,'Mortality-WHO Global Health Obs'!$B$3:$Q$218,14,FALSE)</f>
        <v>8.8999999999999995E-4</v>
      </c>
      <c r="AI208" s="82">
        <f>VLOOKUP($A208,'Mortality-WHO Global Health Obs'!$B$3:$Q$218,16,FALSE)</f>
        <v>2.16E-3</v>
      </c>
      <c r="AJ208" s="81">
        <f t="shared" si="1450"/>
        <v>0.80572528596543069</v>
      </c>
      <c r="AK208" s="82">
        <f t="shared" si="1450"/>
        <v>8.0409536293245959E-2</v>
      </c>
      <c r="AL208" s="82">
        <f t="shared" si="1450"/>
        <v>3.7126024639899599E-2</v>
      </c>
      <c r="AM208" s="82">
        <f t="shared" si="1450"/>
        <v>1.7385845685026151E-2</v>
      </c>
      <c r="AN208" s="82">
        <f t="shared" si="1450"/>
        <v>5.1795331936640411E-2</v>
      </c>
      <c r="AO208" s="81">
        <f t="shared" si="1449"/>
        <v>0.69380390436807482</v>
      </c>
      <c r="AP208" s="82">
        <f t="shared" si="1449"/>
        <v>7.5700869753551364E-2</v>
      </c>
      <c r="AQ208" s="82">
        <f t="shared" si="1449"/>
        <v>3.2779563218643053E-2</v>
      </c>
      <c r="AR208" s="82">
        <f t="shared" si="1449"/>
        <v>1.6118127770492992E-2</v>
      </c>
      <c r="AS208" s="82">
        <f t="shared" si="1449"/>
        <v>3.9118152791308841E-2</v>
      </c>
      <c r="AT208" s="272">
        <f t="shared" si="1460"/>
        <v>0</v>
      </c>
      <c r="AU208" s="266">
        <f t="shared" ref="AU208:AU218" si="1637">G208*Q208</f>
        <v>19.440570857142855</v>
      </c>
      <c r="AV208" s="266">
        <f t="shared" ref="AV208:AV218" si="1638">H208*R208</f>
        <v>17.176100142857141</v>
      </c>
      <c r="AW208" s="266">
        <f t="shared" ref="AW208:AW218" si="1639">I208*S208</f>
        <v>15.307576714285712</v>
      </c>
      <c r="AX208" s="266">
        <f t="shared" ref="AX208:AX218" si="1640">J208*T208</f>
        <v>71.56017416004795</v>
      </c>
      <c r="AY208" s="272">
        <f t="shared" si="1461"/>
        <v>0</v>
      </c>
      <c r="AZ208" s="266">
        <f t="shared" ref="AZ208:AZ218" si="1641">L208*V208</f>
        <v>19.00734814285714</v>
      </c>
      <c r="BA208" s="266">
        <f t="shared" ref="BA208:BA218" si="1642">M208*W208</f>
        <v>16.787824714285716</v>
      </c>
      <c r="BB208" s="266">
        <f t="shared" ref="BB208:BB218" si="1643">N208*X208</f>
        <v>14.970508714285714</v>
      </c>
      <c r="BC208" s="266">
        <f t="shared" ref="BC208:BC218" si="1644">O208*Y208</f>
        <v>70.39656952405123</v>
      </c>
      <c r="BD208" s="74">
        <f t="shared" si="1462"/>
        <v>0</v>
      </c>
      <c r="BE208" s="515">
        <f t="shared" si="1477"/>
        <v>0</v>
      </c>
      <c r="BF208" s="515">
        <f t="shared" si="1478"/>
        <v>18.689565801126246</v>
      </c>
      <c r="BG208" s="515">
        <f t="shared" si="1479"/>
        <v>35.935145361874802</v>
      </c>
      <c r="BH208" s="515">
        <f t="shared" si="1480"/>
        <v>51.848303406894033</v>
      </c>
      <c r="BI208" s="515">
        <f t="shared" si="1481"/>
        <v>58.782226369197652</v>
      </c>
      <c r="BJ208" s="515">
        <f t="shared" si="1482"/>
        <v>73.502996310886658</v>
      </c>
      <c r="BK208" s="515">
        <f t="shared" si="1483"/>
        <v>87.687263317870745</v>
      </c>
      <c r="BL208" s="515">
        <f t="shared" si="1484"/>
        <v>101.35458040266809</v>
      </c>
      <c r="BM208" s="515">
        <f t="shared" si="1485"/>
        <v>114.52378796231277</v>
      </c>
      <c r="BN208" s="515">
        <f t="shared" si="1486"/>
        <v>113.37401091236703</v>
      </c>
      <c r="BO208" s="515">
        <f t="shared" si="1487"/>
        <v>126.59560283335549</v>
      </c>
      <c r="BP208" s="515">
        <f t="shared" si="1488"/>
        <v>139.5893128969787</v>
      </c>
      <c r="BQ208" s="515">
        <f t="shared" si="1489"/>
        <v>152.35906878011752</v>
      </c>
      <c r="BR208" s="515">
        <f t="shared" si="1490"/>
        <v>164.90873046384826</v>
      </c>
      <c r="BS208" s="515">
        <f t="shared" si="1491"/>
        <v>150.17744527943111</v>
      </c>
      <c r="BT208" s="515">
        <f t="shared" si="1492"/>
        <v>212.35107529998973</v>
      </c>
      <c r="BU208" s="515">
        <f t="shared" si="1493"/>
        <v>271.38637843969809</v>
      </c>
      <c r="BV208" s="515">
        <f t="shared" si="1494"/>
        <v>327.44176744698046</v>
      </c>
      <c r="BW208" s="516">
        <f t="shared" si="1495"/>
        <v>380.66765889911125</v>
      </c>
      <c r="BX208" s="515">
        <v>0</v>
      </c>
      <c r="BY208" s="515">
        <f t="shared" si="1496"/>
        <v>0</v>
      </c>
      <c r="BZ208" s="515">
        <f t="shared" si="1497"/>
        <v>18.314468403615944</v>
      </c>
      <c r="CA208" s="515">
        <f t="shared" si="1498"/>
        <v>35.293692774612083</v>
      </c>
      <c r="CB208" s="515">
        <f t="shared" si="1499"/>
        <v>51.035021099692457</v>
      </c>
      <c r="CC208" s="515">
        <f t="shared" si="1500"/>
        <v>57.965118109027344</v>
      </c>
      <c r="CD208" s="515">
        <f t="shared" si="1501"/>
        <v>72.612987796233341</v>
      </c>
      <c r="CE208" s="515">
        <f t="shared" si="1502"/>
        <v>86.788490992353772</v>
      </c>
      <c r="CF208" s="515">
        <f t="shared" si="1503"/>
        <v>100.50686063614801</v>
      </c>
      <c r="CG208" s="515">
        <f t="shared" si="1504"/>
        <v>113.78283843249743</v>
      </c>
      <c r="CH208" s="515">
        <f t="shared" si="1505"/>
        <v>112.92266215491904</v>
      </c>
      <c r="CI208" s="515">
        <f t="shared" si="1506"/>
        <v>125.96797762096116</v>
      </c>
      <c r="CJ208" s="515">
        <f t="shared" si="1507"/>
        <v>138.80471250539412</v>
      </c>
      <c r="CK208" s="515">
        <f t="shared" si="1508"/>
        <v>151.43620178766997</v>
      </c>
      <c r="CL208" s="515">
        <f t="shared" si="1509"/>
        <v>163.86572712450155</v>
      </c>
      <c r="CM208" s="515">
        <f t="shared" si="1510"/>
        <v>150.08545549473135</v>
      </c>
      <c r="CN208" s="515">
        <f t="shared" si="1511"/>
        <v>213.37400014541404</v>
      </c>
      <c r="CO208" s="515">
        <f t="shared" si="1512"/>
        <v>274.23461156810299</v>
      </c>
      <c r="CP208" s="515">
        <f t="shared" si="1513"/>
        <v>332.76043236533599</v>
      </c>
      <c r="CQ208" s="516">
        <f t="shared" si="1514"/>
        <v>389.04103191765802</v>
      </c>
      <c r="CR208" s="515">
        <f t="shared" si="1515"/>
        <v>0</v>
      </c>
      <c r="CS208" s="515">
        <f t="shared" si="1516"/>
        <v>9.7202854285714277</v>
      </c>
      <c r="CT208" s="515">
        <f t="shared" si="1517"/>
        <v>28.409851229697672</v>
      </c>
      <c r="CU208" s="515">
        <f t="shared" si="1518"/>
        <v>45.655430790446232</v>
      </c>
      <c r="CV208" s="515">
        <f t="shared" si="1519"/>
        <v>61.568588835465462</v>
      </c>
      <c r="CW208" s="515">
        <f t="shared" si="1520"/>
        <v>67.370276440626228</v>
      </c>
      <c r="CX208" s="515">
        <f t="shared" si="1521"/>
        <v>82.091046382315227</v>
      </c>
      <c r="CY208" s="515">
        <f t="shared" si="1522"/>
        <v>96.275313389299313</v>
      </c>
      <c r="CZ208" s="515">
        <f t="shared" si="1523"/>
        <v>109.94263047409666</v>
      </c>
      <c r="DA208" s="515">
        <f t="shared" si="1524"/>
        <v>123.11183803374134</v>
      </c>
      <c r="DB208" s="515">
        <f t="shared" si="1525"/>
        <v>121.02779926950988</v>
      </c>
      <c r="DC208" s="515">
        <f t="shared" si="1526"/>
        <v>134.24939119049833</v>
      </c>
      <c r="DD208" s="515">
        <f t="shared" si="1527"/>
        <v>147.24310125412154</v>
      </c>
      <c r="DE208" s="515">
        <f t="shared" si="1528"/>
        <v>160.01285713726037</v>
      </c>
      <c r="DF208" s="515">
        <f t="shared" si="1529"/>
        <v>172.5625188209911</v>
      </c>
      <c r="DG208" s="515">
        <f t="shared" si="1530"/>
        <v>185.95753235945509</v>
      </c>
      <c r="DH208" s="515">
        <f t="shared" si="1531"/>
        <v>248.13116238001371</v>
      </c>
      <c r="DI208" s="515">
        <f t="shared" si="1532"/>
        <v>307.16646551972207</v>
      </c>
      <c r="DJ208" s="515">
        <f t="shared" si="1533"/>
        <v>363.22185452700444</v>
      </c>
      <c r="DK208" s="516">
        <f t="shared" si="1534"/>
        <v>416.44774597913522</v>
      </c>
      <c r="DL208" s="515">
        <f t="shared" si="1535"/>
        <v>0</v>
      </c>
      <c r="DM208" s="515">
        <f t="shared" si="1536"/>
        <v>9.5036740714285699</v>
      </c>
      <c r="DN208" s="515">
        <f t="shared" si="1537"/>
        <v>27.818142475044514</v>
      </c>
      <c r="DO208" s="515">
        <f t="shared" si="1538"/>
        <v>44.797366846040653</v>
      </c>
      <c r="DP208" s="515">
        <f t="shared" si="1539"/>
        <v>60.538695171121027</v>
      </c>
      <c r="DQ208" s="515">
        <f t="shared" si="1540"/>
        <v>66.359030466170196</v>
      </c>
      <c r="DR208" s="515">
        <f t="shared" si="1541"/>
        <v>81.006900153376193</v>
      </c>
      <c r="DS208" s="515">
        <f t="shared" si="1542"/>
        <v>95.182403349496624</v>
      </c>
      <c r="DT208" s="515">
        <f t="shared" si="1543"/>
        <v>108.90077299329086</v>
      </c>
      <c r="DU208" s="515">
        <f t="shared" si="1544"/>
        <v>122.17675078964028</v>
      </c>
      <c r="DV208" s="515">
        <f t="shared" si="1545"/>
        <v>120.40791651206189</v>
      </c>
      <c r="DW208" s="515">
        <f t="shared" si="1546"/>
        <v>133.45323197810401</v>
      </c>
      <c r="DX208" s="515">
        <f t="shared" si="1547"/>
        <v>146.28996686253697</v>
      </c>
      <c r="DY208" s="515">
        <f t="shared" si="1548"/>
        <v>158.92145614481282</v>
      </c>
      <c r="DZ208" s="515">
        <f t="shared" si="1549"/>
        <v>171.3509814816444</v>
      </c>
      <c r="EA208" s="515">
        <f t="shared" si="1550"/>
        <v>185.28374025675697</v>
      </c>
      <c r="EB208" s="515">
        <f t="shared" si="1551"/>
        <v>248.57228490743967</v>
      </c>
      <c r="EC208" s="515">
        <f t="shared" si="1552"/>
        <v>309.43289633012859</v>
      </c>
      <c r="ED208" s="515">
        <f t="shared" si="1553"/>
        <v>367.95871712736158</v>
      </c>
      <c r="EE208" s="516">
        <f t="shared" si="1554"/>
        <v>424.23931667968361</v>
      </c>
      <c r="EF208" s="276">
        <f t="shared" si="1555"/>
        <v>0</v>
      </c>
      <c r="EG208" s="276">
        <f t="shared" si="1556"/>
        <v>0.75100505601660927</v>
      </c>
      <c r="EH208" s="276">
        <f t="shared" si="1557"/>
        <v>2.1949912963943015</v>
      </c>
      <c r="EI208" s="276">
        <f t="shared" si="1558"/>
        <v>3.5274128121236314</v>
      </c>
      <c r="EJ208" s="276">
        <f t="shared" si="1559"/>
        <v>4.756889275219347</v>
      </c>
      <c r="EK208" s="276">
        <f t="shared" si="1560"/>
        <v>2.455330201168143</v>
      </c>
      <c r="EL208" s="276">
        <f t="shared" si="1561"/>
        <v>2.9918331358730557</v>
      </c>
      <c r="EM208" s="276">
        <f t="shared" si="1562"/>
        <v>3.5087830580597958</v>
      </c>
      <c r="EN208" s="276">
        <f t="shared" si="1563"/>
        <v>4.0068925832124629</v>
      </c>
      <c r="EO208" s="276">
        <f t="shared" si="1564"/>
        <v>4.4868483553272505</v>
      </c>
      <c r="EP208" s="276">
        <f t="shared" si="1565"/>
        <v>2.0859847932972633</v>
      </c>
      <c r="EQ208" s="276">
        <f t="shared" si="1566"/>
        <v>2.3138666506625074</v>
      </c>
      <c r="ER208" s="276">
        <f t="shared" si="1567"/>
        <v>2.5378208311468913</v>
      </c>
      <c r="ES208" s="276">
        <f t="shared" si="1568"/>
        <v>2.7579150305549818</v>
      </c>
      <c r="ET208" s="276">
        <f t="shared" si="1569"/>
        <v>2.9742157779146234</v>
      </c>
      <c r="EU208" s="276">
        <f t="shared" si="1570"/>
        <v>9.3865441394893416</v>
      </c>
      <c r="EV208" s="276">
        <f t="shared" si="1571"/>
        <v>12.524871020339564</v>
      </c>
      <c r="EW208" s="276">
        <f t="shared" si="1572"/>
        <v>15.504785152765569</v>
      </c>
      <c r="EX208" s="276">
        <f t="shared" si="1573"/>
        <v>18.334282707917161</v>
      </c>
      <c r="EY208" s="277">
        <f t="shared" si="1574"/>
        <v>21.020956235684544</v>
      </c>
      <c r="EZ208" s="276">
        <f t="shared" si="1575"/>
        <v>0</v>
      </c>
      <c r="FA208" s="276">
        <f t="shared" si="1576"/>
        <v>0.69287973924119728</v>
      </c>
      <c r="FB208" s="276">
        <f t="shared" si="1577"/>
        <v>2.0281237718610021</v>
      </c>
      <c r="FC208" s="276">
        <f t="shared" si="1578"/>
        <v>3.266019817776765</v>
      </c>
      <c r="FD208" s="276">
        <f t="shared" si="1579"/>
        <v>4.4136651792671842</v>
      </c>
      <c r="FE208" s="276">
        <f t="shared" si="1580"/>
        <v>2.1399550270797225</v>
      </c>
      <c r="FF208" s="276">
        <f t="shared" si="1581"/>
        <v>2.6123215181652912</v>
      </c>
      <c r="FG208" s="276">
        <f t="shared" si="1582"/>
        <v>3.0694550704914865</v>
      </c>
      <c r="FH208" s="276">
        <f t="shared" si="1583"/>
        <v>3.5118469179362943</v>
      </c>
      <c r="FI208" s="276">
        <f t="shared" si="1584"/>
        <v>3.9399724530008871</v>
      </c>
      <c r="FJ208" s="276">
        <f t="shared" si="1585"/>
        <v>1.9251932482435936</v>
      </c>
      <c r="FK208" s="276">
        <f t="shared" si="1586"/>
        <v>2.1337738298527453</v>
      </c>
      <c r="FL208" s="276">
        <f t="shared" si="1587"/>
        <v>2.3390194320098732</v>
      </c>
      <c r="FM208" s="276">
        <f t="shared" si="1588"/>
        <v>2.5409833774541308</v>
      </c>
      <c r="FN208" s="276">
        <f t="shared" si="1589"/>
        <v>2.7397181363513474</v>
      </c>
      <c r="FO208" s="276">
        <f t="shared" si="1590"/>
        <v>7.1080248733685201</v>
      </c>
      <c r="FP208" s="276">
        <f t="shared" si="1591"/>
        <v>9.5359581013622883</v>
      </c>
      <c r="FQ208" s="276">
        <f t="shared" si="1592"/>
        <v>11.870748726818226</v>
      </c>
      <c r="FR208" s="276">
        <f t="shared" si="1593"/>
        <v>14.115969971729218</v>
      </c>
      <c r="FS208" s="277">
        <f t="shared" si="1594"/>
        <v>16.275057978867011</v>
      </c>
      <c r="FT208" s="74">
        <f>SUM($EF208:EF208)</f>
        <v>0</v>
      </c>
      <c r="FU208" s="276">
        <f>SUM($EF208:EG208)</f>
        <v>0.75100505601660927</v>
      </c>
      <c r="FV208" s="276">
        <f>SUM($EF208:EH208)</f>
        <v>2.9459963524109107</v>
      </c>
      <c r="FW208" s="276">
        <f>SUM($EF208:EI208)</f>
        <v>6.4734091645345426</v>
      </c>
      <c r="FX208" s="276">
        <f>SUM($EF208:EJ208)</f>
        <v>11.23029843975389</v>
      </c>
      <c r="FY208" s="276">
        <f>SUM($EF208:EK208)</f>
        <v>13.685628640922033</v>
      </c>
      <c r="FZ208" s="276">
        <f>SUM($EF208:EL208)</f>
        <v>16.677461776795088</v>
      </c>
      <c r="GA208" s="276">
        <f>SUM($EF208:EM208)</f>
        <v>20.186244834854882</v>
      </c>
      <c r="GB208" s="276">
        <f>SUM($EF208:EN208)</f>
        <v>24.193137418067344</v>
      </c>
      <c r="GC208" s="276">
        <f>SUM($EF208:EO208)</f>
        <v>28.679985773394595</v>
      </c>
      <c r="GD208" s="276">
        <f>SUM($EF208:EP208)</f>
        <v>30.765970566691859</v>
      </c>
      <c r="GE208" s="276">
        <f>SUM($EF208:EQ208)</f>
        <v>33.079837217354367</v>
      </c>
      <c r="GF208" s="276">
        <f>SUM($EF208:ER208)</f>
        <v>35.617658048501255</v>
      </c>
      <c r="GG208" s="276">
        <f>SUM($EF208:ES208)</f>
        <v>38.375573079056238</v>
      </c>
      <c r="GH208" s="276">
        <f>SUM($EF208:ET208)</f>
        <v>41.349788856970861</v>
      </c>
      <c r="GI208" s="276">
        <f>SUM($EF208:EU208)</f>
        <v>50.736332996460206</v>
      </c>
      <c r="GJ208" s="276">
        <f>SUM($EF208:EV208)</f>
        <v>63.261204016799766</v>
      </c>
      <c r="GK208" s="276">
        <f>SUM($EF208:EW208)</f>
        <v>78.76598916956533</v>
      </c>
      <c r="GL208" s="276">
        <f>SUM($EF208:EX208)</f>
        <v>97.100271877482498</v>
      </c>
      <c r="GM208" s="276">
        <f>SUM($EF208:EY208)</f>
        <v>118.12122811316704</v>
      </c>
      <c r="GN208" s="74">
        <f>SUM($EZ208:EZ208)</f>
        <v>0</v>
      </c>
      <c r="GO208" s="276">
        <f>SUM($EZ208:FA208)</f>
        <v>0.69287973924119728</v>
      </c>
      <c r="GP208" s="276">
        <f>SUM($EZ208:FB208)</f>
        <v>2.7210035111021993</v>
      </c>
      <c r="GQ208" s="276">
        <f>SUM($EZ208:FC208)</f>
        <v>5.9870233288789638</v>
      </c>
      <c r="GR208" s="276">
        <f>SUM($EZ208:FD208)</f>
        <v>10.400688508146148</v>
      </c>
      <c r="GS208" s="276">
        <f>SUM($EZ208:FE208)</f>
        <v>12.54064353522587</v>
      </c>
      <c r="GT208" s="276">
        <f>SUM($EZ208:FF208)</f>
        <v>15.152965053391162</v>
      </c>
      <c r="GU208" s="276">
        <f>SUM($EZ208:FG208)</f>
        <v>18.22242012388265</v>
      </c>
      <c r="GV208" s="276">
        <f>SUM($EZ208:FH208)</f>
        <v>21.734267041818946</v>
      </c>
      <c r="GW208" s="276">
        <f>SUM($EZ208:FI208)</f>
        <v>25.674239494819833</v>
      </c>
      <c r="GX208" s="276">
        <f>SUM($EZ208:FJ208)</f>
        <v>27.599432743063428</v>
      </c>
      <c r="GY208" s="276">
        <f>SUM($EZ208:FK208)</f>
        <v>29.733206572916174</v>
      </c>
      <c r="GZ208" s="276">
        <f>SUM($EZ208:FL208)</f>
        <v>32.072226004926044</v>
      </c>
      <c r="HA208" s="276">
        <f>SUM($EZ208:FM208)</f>
        <v>34.613209382380177</v>
      </c>
      <c r="HB208" s="276">
        <f>SUM($EZ208:FN208)</f>
        <v>37.352927518731526</v>
      </c>
      <c r="HC208" s="276">
        <f>SUM($EZ208:FO208)</f>
        <v>44.460952392100047</v>
      </c>
      <c r="HD208" s="276">
        <f>SUM($EZ208:FP208)</f>
        <v>53.996910493462337</v>
      </c>
      <c r="HE208" s="276">
        <f>SUM($EZ208:FQ208)</f>
        <v>65.867659220280558</v>
      </c>
      <c r="HF208" s="276">
        <f>SUM($EZ208:FR208)</f>
        <v>79.983629192009772</v>
      </c>
      <c r="HG208" s="277">
        <f>SUM($EZ208:FS208)</f>
        <v>96.258687170876783</v>
      </c>
      <c r="HH208" s="74">
        <f t="shared" si="1636"/>
        <v>0</v>
      </c>
      <c r="HI208" s="276">
        <f t="shared" si="1595"/>
        <v>18.689565801126246</v>
      </c>
      <c r="HJ208" s="276">
        <f t="shared" si="1596"/>
        <v>35.935145361874802</v>
      </c>
      <c r="HK208" s="276">
        <f t="shared" si="1597"/>
        <v>51.848303406894033</v>
      </c>
      <c r="HL208" s="276">
        <f t="shared" si="1598"/>
        <v>66.531984988817541</v>
      </c>
      <c r="HM208" s="276">
        <f t="shared" si="1599"/>
        <v>73.502996310886658</v>
      </c>
      <c r="HN208" s="276">
        <f t="shared" si="1600"/>
        <v>87.687263317870745</v>
      </c>
      <c r="HO208" s="276">
        <f t="shared" si="1601"/>
        <v>101.35458040266809</v>
      </c>
      <c r="HP208" s="276">
        <f t="shared" si="1602"/>
        <v>114.52378796231277</v>
      </c>
      <c r="HQ208" s="276">
        <f t="shared" si="1603"/>
        <v>127.21303974984266</v>
      </c>
      <c r="HR208" s="276">
        <f t="shared" si="1604"/>
        <v>126.59560283335549</v>
      </c>
      <c r="HS208" s="276">
        <f t="shared" si="1605"/>
        <v>139.5893128969787</v>
      </c>
      <c r="HT208" s="276">
        <f t="shared" si="1606"/>
        <v>152.35906878011752</v>
      </c>
      <c r="HU208" s="276">
        <f t="shared" si="1607"/>
        <v>164.90873046384826</v>
      </c>
      <c r="HV208" s="276">
        <f t="shared" si="1608"/>
        <v>177.24209140021935</v>
      </c>
      <c r="HW208" s="276">
        <f t="shared" si="1609"/>
        <v>212.35107529998973</v>
      </c>
      <c r="HX208" s="276">
        <f t="shared" si="1610"/>
        <v>271.38637843969809</v>
      </c>
      <c r="HY208" s="276">
        <f t="shared" si="1611"/>
        <v>327.44176744698046</v>
      </c>
      <c r="HZ208" s="276">
        <f t="shared" si="1612"/>
        <v>380.66765889911125</v>
      </c>
      <c r="IA208" s="277">
        <f t="shared" si="1613"/>
        <v>431.20687682347466</v>
      </c>
      <c r="IB208" s="276">
        <f t="shared" si="1614"/>
        <v>0</v>
      </c>
      <c r="IC208" s="276">
        <f t="shared" si="1615"/>
        <v>18.314468403615944</v>
      </c>
      <c r="ID208" s="276">
        <f t="shared" si="1616"/>
        <v>35.293692774612083</v>
      </c>
      <c r="IE208" s="276">
        <f t="shared" si="1617"/>
        <v>51.035021099692457</v>
      </c>
      <c r="IF208" s="276">
        <f t="shared" si="1618"/>
        <v>65.628704063282413</v>
      </c>
      <c r="IG208" s="276">
        <f t="shared" si="1619"/>
        <v>72.612987796233341</v>
      </c>
      <c r="IH208" s="276">
        <f t="shared" si="1620"/>
        <v>86.788490992353772</v>
      </c>
      <c r="II208" s="276">
        <f t="shared" si="1621"/>
        <v>100.50686063614801</v>
      </c>
      <c r="IJ208" s="276">
        <f t="shared" si="1622"/>
        <v>113.78283843249743</v>
      </c>
      <c r="IK208" s="276">
        <f t="shared" si="1623"/>
        <v>126.63069069378226</v>
      </c>
      <c r="IL208" s="276">
        <f t="shared" si="1624"/>
        <v>125.96797762096116</v>
      </c>
      <c r="IM208" s="276">
        <f t="shared" si="1625"/>
        <v>138.80471250539412</v>
      </c>
      <c r="IN208" s="276">
        <f t="shared" si="1626"/>
        <v>151.43620178766997</v>
      </c>
      <c r="IO208" s="276">
        <f t="shared" si="1627"/>
        <v>163.86572712450155</v>
      </c>
      <c r="IP208" s="276">
        <f t="shared" si="1628"/>
        <v>176.09651770243593</v>
      </c>
      <c r="IQ208" s="276">
        <f t="shared" si="1629"/>
        <v>213.37400014541404</v>
      </c>
      <c r="IR208" s="276">
        <f t="shared" si="1630"/>
        <v>274.23461156810299</v>
      </c>
      <c r="IS208" s="276">
        <f t="shared" si="1631"/>
        <v>332.76043236533599</v>
      </c>
      <c r="IT208" s="276">
        <f t="shared" si="1632"/>
        <v>389.04103191765802</v>
      </c>
      <c r="IU208" s="277">
        <f t="shared" si="1633"/>
        <v>443.16254346284222</v>
      </c>
      <c r="IV208" s="74">
        <f t="shared" si="1463"/>
        <v>2.7725179313048711</v>
      </c>
      <c r="IW208" s="275">
        <f t="shared" si="1464"/>
        <v>10.556020901865939</v>
      </c>
      <c r="IX208" s="275">
        <f t="shared" si="1465"/>
        <v>18.36302659860776</v>
      </c>
      <c r="IY208" s="275">
        <f t="shared" si="1466"/>
        <v>44.088728307496361</v>
      </c>
      <c r="IZ208" s="275">
        <f t="shared" si="1467"/>
        <v>10.56385514392619</v>
      </c>
      <c r="JA208" s="275">
        <f t="shared" si="1468"/>
        <v>18.945073434818731</v>
      </c>
      <c r="JB208" s="74">
        <f t="shared" si="1469"/>
        <v>2.7894125084557833</v>
      </c>
      <c r="JC208" s="275">
        <f t="shared" si="1470"/>
        <v>10.706488128929294</v>
      </c>
      <c r="JD208" s="275">
        <f t="shared" si="1471"/>
        <v>18.668869971996195</v>
      </c>
      <c r="JE208" s="275">
        <f t="shared" si="1472"/>
        <v>45.527743346488464</v>
      </c>
      <c r="JF208" s="275">
        <f t="shared" si="1473"/>
        <v>10.721590203127091</v>
      </c>
      <c r="JG208" s="275">
        <f t="shared" si="1474"/>
        <v>19.423128488967436</v>
      </c>
      <c r="JH208" s="524">
        <f t="shared" si="1443"/>
        <v>1338.5660342481556</v>
      </c>
      <c r="JI208" s="525">
        <f t="shared" si="1444"/>
        <v>2821.1050753853879</v>
      </c>
      <c r="JJ208" s="524">
        <f t="shared" si="1445"/>
        <v>1328.0308255354034</v>
      </c>
      <c r="JK208" s="525">
        <f t="shared" si="1446"/>
        <v>2834.0649010107013</v>
      </c>
      <c r="JL208" s="524">
        <f t="shared" si="1447"/>
        <v>2666.596859783559</v>
      </c>
      <c r="JM208" s="525">
        <f t="shared" si="1448"/>
        <v>5655.1699763960896</v>
      </c>
      <c r="JN208" s="7">
        <f t="shared" si="1634"/>
        <v>78.70271637570238</v>
      </c>
      <c r="JO208" s="7">
        <f t="shared" si="1635"/>
        <v>214.37991528404382</v>
      </c>
    </row>
    <row r="209" spans="1:275" s="3" customFormat="1" ht="13.5" customHeight="1" x14ac:dyDescent="0.2">
      <c r="A209" s="3" t="str">
        <f>'2021 estimates'!B209</f>
        <v>United States of America</v>
      </c>
      <c r="B209" s="3" t="str">
        <f>VLOOKUP(A209,'2021 estimates'!$B$4:$C$218,2)</f>
        <v>NAC</v>
      </c>
      <c r="C209" s="371" t="str">
        <f>VLOOKUP(A209,'2021 estimates'!$B$4:$F$218,4,FALSE)</f>
        <v>North America</v>
      </c>
      <c r="D209" s="695">
        <f>'2021 estimates'!Q209</f>
        <v>5.5574251246878896</v>
      </c>
      <c r="E209" s="4">
        <f>'2021 estimates'!R209</f>
        <v>2.3928486327154466</v>
      </c>
      <c r="F209" s="47">
        <f>1000*'2021 estimates'!G209/5</f>
        <v>2025507.4</v>
      </c>
      <c r="G209" s="47">
        <f t="shared" si="1475"/>
        <v>2025507.4</v>
      </c>
      <c r="H209" s="47">
        <f>1000*'2021 estimates'!H209/5</f>
        <v>2033140.6</v>
      </c>
      <c r="I209" s="47">
        <f>1000*'2021 estimates'!I209/5</f>
        <v>2148835.6</v>
      </c>
      <c r="J209" s="47">
        <f>1000*'2021 estimates'!J209/5</f>
        <v>2176897.4</v>
      </c>
      <c r="K209" s="47">
        <f>1000*'2021 estimates'!K209/5</f>
        <v>1938390</v>
      </c>
      <c r="L209" s="73">
        <f t="shared" si="1476"/>
        <v>1938390</v>
      </c>
      <c r="M209" s="47">
        <f>1000*'2021 estimates'!L209/5</f>
        <v>1944753</v>
      </c>
      <c r="N209" s="47">
        <f>1000*'2021 estimates'!M209/5</f>
        <v>2056772.6</v>
      </c>
      <c r="O209" s="47">
        <f>1000*'2021 estimates'!N209/5</f>
        <v>2091874.6</v>
      </c>
      <c r="P209" s="22">
        <v>0</v>
      </c>
      <c r="Q209" s="124">
        <f>IF('2021 estimates'!AD209&lt;&gt;"",'2021 estimates'!AD209*5/4,IF('2021 estimates'!AL209&lt;&gt;"",'2021 estimates'!AL209*15/14,'2021 estimates'!AN209*15/14))/100000</f>
        <v>1.8000000000000001E-4</v>
      </c>
      <c r="R209" s="124">
        <f>IF('2021 estimates'!AE209&lt;&gt;"",'2021 estimates'!AE209,IF('2021 estimates'!AL209&lt;&gt;"",'2021 estimates'!AL209*15/14,'2021 estimates'!AN209*15/14))/100000</f>
        <v>2.7100000000000003E-4</v>
      </c>
      <c r="S209" s="124">
        <f>IF('2021 estimates'!AF209&lt;&gt;"",'2021 estimates'!AF209,IF('2021 estimates'!AL209&lt;&gt;"",'2021 estimates'!AL209*15/14,'2021 estimates'!AN209*15/14))/100000</f>
        <v>3.3500000000000001E-4</v>
      </c>
      <c r="T209" s="124">
        <f>IF('2021 estimates'!AG209&lt;&gt;"",'2021 estimates'!AG209,'2021 estimates'!$AP209)/100000</f>
        <v>1.36E-4</v>
      </c>
      <c r="U209" s="22">
        <v>0</v>
      </c>
      <c r="V209" s="124">
        <f>IF('2021 estimates'!AH209&lt;&gt;"",'2021 estimates'!AH209*5/4,IF('2021 estimates'!AM209&lt;&gt;"",'2021 estimates'!AM209*15/14,'2021 estimates'!AN209*15/14))/100000</f>
        <v>1.8000000000000001E-4</v>
      </c>
      <c r="W209" s="124">
        <f>IF('2021 estimates'!AI209&lt;&gt;"",'2021 estimates'!AI209,IF('2021 estimates'!AM209&lt;&gt;"",'2021 estimates'!AM209*15/14,'2021 estimates'!AN209*15/14))/100000</f>
        <v>2.7100000000000003E-4</v>
      </c>
      <c r="X209" s="124">
        <f>IF('2021 estimates'!AJ209&lt;&gt;"",'2021 estimates'!AJ209,IF('2021 estimates'!AM209&lt;&gt;"",'2021 estimates'!AM209*15/14,'2021 estimates'!AN209*15/14))/100000</f>
        <v>3.3500000000000001E-4</v>
      </c>
      <c r="Y209" s="124">
        <f>IF('2021 estimates'!AK209&lt;&gt;"",'2021 estimates'!AK209,'2021 estimates'!$AQ209)/100000</f>
        <v>1.36E-4</v>
      </c>
      <c r="Z209" s="81">
        <f>VLOOKUP($A209,'Mortality-WHO Global Health Obs'!$B$3:$Q$218,7,FALSE)</f>
        <v>6.2500000000000003E-3</v>
      </c>
      <c r="AA209" s="82">
        <f>VLOOKUP($A209,'Mortality-WHO Global Health Obs'!$B$3:$Q$218,9,FALSE)</f>
        <v>2.5000000000000001E-4</v>
      </c>
      <c r="AB209" s="82">
        <f>VLOOKUP($A209,'Mortality-WHO Global Health Obs'!$B$3:$Q$218,11,FALSE)</f>
        <v>1.2999999999999999E-4</v>
      </c>
      <c r="AC209" s="82">
        <f>VLOOKUP($A209,'Mortality-WHO Global Health Obs'!$B$3:$Q$218,13,FALSE)</f>
        <v>1.7000000000000001E-4</v>
      </c>
      <c r="AD209" s="82">
        <f>VLOOKUP($A209,'Mortality-WHO Global Health Obs'!$B$3:$Q$218,15,FALSE)</f>
        <v>7.2999999999999996E-4</v>
      </c>
      <c r="AE209" s="81">
        <f>VLOOKUP($A209,'Mortality-WHO Global Health Obs'!$B$3:$Q$218,8,FALSE)</f>
        <v>5.4799999999999996E-3</v>
      </c>
      <c r="AF209" s="82">
        <f>VLOOKUP($A209,'Mortality-WHO Global Health Obs'!$B$3:$Q$218,10,FALSE)</f>
        <v>2.1000000000000001E-4</v>
      </c>
      <c r="AG209" s="82">
        <f>VLOOKUP($A209,'Mortality-WHO Global Health Obs'!$B$3:$Q$218,12,FALSE)</f>
        <v>1.1E-4</v>
      </c>
      <c r="AH209" s="82">
        <f>VLOOKUP($A209,'Mortality-WHO Global Health Obs'!$B$3:$Q$218,14,FALSE)</f>
        <v>1.2999999999999999E-4</v>
      </c>
      <c r="AI209" s="82">
        <f>VLOOKUP($A209,'Mortality-WHO Global Health Obs'!$B$3:$Q$218,16,FALSE)</f>
        <v>2.9999999999999997E-4</v>
      </c>
      <c r="AJ209" s="81">
        <f t="shared" si="1450"/>
        <v>1.4955303954471541E-2</v>
      </c>
      <c r="AK209" s="82">
        <f t="shared" si="1450"/>
        <v>5.982121581788617E-4</v>
      </c>
      <c r="AL209" s="82">
        <f t="shared" si="1450"/>
        <v>3.1107032225300801E-4</v>
      </c>
      <c r="AM209" s="82">
        <f t="shared" si="1450"/>
        <v>4.0678426756162595E-4</v>
      </c>
      <c r="AN209" s="82">
        <f t="shared" si="1450"/>
        <v>1.7467795018822759E-3</v>
      </c>
      <c r="AO209" s="81">
        <f t="shared" si="1449"/>
        <v>1.3112810507280647E-2</v>
      </c>
      <c r="AP209" s="82">
        <f t="shared" si="1449"/>
        <v>5.0249821287024377E-4</v>
      </c>
      <c r="AQ209" s="82">
        <f t="shared" si="1449"/>
        <v>2.6321334959869915E-4</v>
      </c>
      <c r="AR209" s="82">
        <f t="shared" si="1449"/>
        <v>3.1107032225300801E-4</v>
      </c>
      <c r="AS209" s="82">
        <f t="shared" si="1449"/>
        <v>7.1785458981463396E-4</v>
      </c>
      <c r="AT209" s="272">
        <f t="shared" si="1460"/>
        <v>0</v>
      </c>
      <c r="AU209" s="266">
        <f t="shared" si="1637"/>
        <v>364.59133200000002</v>
      </c>
      <c r="AV209" s="266">
        <f t="shared" si="1638"/>
        <v>550.9811026000001</v>
      </c>
      <c r="AW209" s="266">
        <f t="shared" si="1639"/>
        <v>719.85992600000009</v>
      </c>
      <c r="AX209" s="266">
        <f t="shared" si="1640"/>
        <v>296.05804639999997</v>
      </c>
      <c r="AY209" s="272">
        <f t="shared" si="1461"/>
        <v>0</v>
      </c>
      <c r="AZ209" s="266">
        <f t="shared" si="1641"/>
        <v>348.91020000000003</v>
      </c>
      <c r="BA209" s="266">
        <f t="shared" si="1642"/>
        <v>527.02806300000009</v>
      </c>
      <c r="BB209" s="266">
        <f t="shared" si="1643"/>
        <v>689.018821</v>
      </c>
      <c r="BC209" s="266">
        <f t="shared" si="1644"/>
        <v>284.49494559999999</v>
      </c>
      <c r="BD209" s="74">
        <f t="shared" si="1462"/>
        <v>0</v>
      </c>
      <c r="BE209" s="515">
        <f t="shared" si="1477"/>
        <v>0</v>
      </c>
      <c r="BF209" s="515">
        <f t="shared" si="1478"/>
        <v>364.48231312767405</v>
      </c>
      <c r="BG209" s="515">
        <f t="shared" si="1479"/>
        <v>728.7466537076084</v>
      </c>
      <c r="BH209" s="515">
        <f t="shared" si="1480"/>
        <v>1092.7931520946372</v>
      </c>
      <c r="BI209" s="515">
        <f t="shared" si="1481"/>
        <v>1462.111272537689</v>
      </c>
      <c r="BJ209" s="515">
        <f t="shared" si="1482"/>
        <v>2012.551942838983</v>
      </c>
      <c r="BK209" s="515">
        <f t="shared" si="1483"/>
        <v>2562.8214140124496</v>
      </c>
      <c r="BL209" s="515">
        <f t="shared" si="1484"/>
        <v>3112.9197393047748</v>
      </c>
      <c r="BM209" s="515">
        <f t="shared" si="1485"/>
        <v>3662.8469719460832</v>
      </c>
      <c r="BN209" s="515">
        <f t="shared" si="1486"/>
        <v>4452.3195542634276</v>
      </c>
      <c r="BO209" s="515">
        <f t="shared" si="1487"/>
        <v>5170.2223309639839</v>
      </c>
      <c r="BP209" s="515">
        <f t="shared" si="1488"/>
        <v>5887.8331354982074</v>
      </c>
      <c r="BQ209" s="515">
        <f t="shared" si="1489"/>
        <v>6605.1520866116289</v>
      </c>
      <c r="BR209" s="515">
        <f t="shared" si="1490"/>
        <v>7322.1793030014842</v>
      </c>
      <c r="BS209" s="515">
        <f t="shared" si="1491"/>
        <v>8143.8956762683247</v>
      </c>
      <c r="BT209" s="515">
        <f t="shared" si="1492"/>
        <v>8425.482201530056</v>
      </c>
      <c r="BU209" s="515">
        <f t="shared" si="1493"/>
        <v>8706.5772865652689</v>
      </c>
      <c r="BV209" s="515">
        <f t="shared" si="1494"/>
        <v>8987.1817890623643</v>
      </c>
      <c r="BW209" s="516">
        <f t="shared" si="1495"/>
        <v>9267.2965652128569</v>
      </c>
      <c r="BX209" s="515">
        <v>0</v>
      </c>
      <c r="BY209" s="515">
        <f t="shared" si="1496"/>
        <v>0</v>
      </c>
      <c r="BZ209" s="515">
        <f t="shared" si="1497"/>
        <v>348.82255864568003</v>
      </c>
      <c r="CA209" s="515">
        <f t="shared" si="1498"/>
        <v>697.46987861128093</v>
      </c>
      <c r="CB209" s="515">
        <f t="shared" si="1499"/>
        <v>1045.9420479318057</v>
      </c>
      <c r="CC209" s="515">
        <f t="shared" si="1500"/>
        <v>1398.8159135271976</v>
      </c>
      <c r="CD209" s="515">
        <f t="shared" si="1501"/>
        <v>1925.4064866733397</v>
      </c>
      <c r="CE209" s="515">
        <f t="shared" si="1502"/>
        <v>2451.8584723906879</v>
      </c>
      <c r="CF209" s="515">
        <f t="shared" si="1503"/>
        <v>2978.1719071525026</v>
      </c>
      <c r="CG209" s="515">
        <f t="shared" si="1504"/>
        <v>3504.3468274224465</v>
      </c>
      <c r="CH209" s="515">
        <f t="shared" si="1505"/>
        <v>4262.5371327484572</v>
      </c>
      <c r="CI209" s="515">
        <f t="shared" si="1506"/>
        <v>4950.1230611723458</v>
      </c>
      <c r="CJ209" s="515">
        <f t="shared" si="1507"/>
        <v>5637.4951352834923</v>
      </c>
      <c r="CK209" s="515">
        <f t="shared" si="1508"/>
        <v>6324.6534215952815</v>
      </c>
      <c r="CL209" s="515">
        <f t="shared" si="1509"/>
        <v>7011.59798660041</v>
      </c>
      <c r="CM209" s="515">
        <f t="shared" si="1510"/>
        <v>7829.7127653300386</v>
      </c>
      <c r="CN209" s="515">
        <f t="shared" si="1511"/>
        <v>8108.4870562280566</v>
      </c>
      <c r="CO209" s="515">
        <f t="shared" si="1512"/>
        <v>8387.0612995329629</v>
      </c>
      <c r="CP209" s="515">
        <f t="shared" si="1513"/>
        <v>8665.435638798308</v>
      </c>
      <c r="CQ209" s="516">
        <f t="shared" si="1514"/>
        <v>8943.610217474632</v>
      </c>
      <c r="CR209" s="515">
        <f t="shared" si="1515"/>
        <v>0</v>
      </c>
      <c r="CS209" s="515">
        <f t="shared" si="1516"/>
        <v>182.29566600000001</v>
      </c>
      <c r="CT209" s="515">
        <f t="shared" si="1517"/>
        <v>546.77797912767403</v>
      </c>
      <c r="CU209" s="515">
        <f t="shared" si="1518"/>
        <v>911.04231970760839</v>
      </c>
      <c r="CV209" s="515">
        <f t="shared" si="1519"/>
        <v>1275.0888180946372</v>
      </c>
      <c r="CW209" s="515">
        <f t="shared" si="1520"/>
        <v>1737.6018238376892</v>
      </c>
      <c r="CX209" s="515">
        <f t="shared" si="1521"/>
        <v>2288.0424941389829</v>
      </c>
      <c r="CY209" s="515">
        <f t="shared" si="1522"/>
        <v>2838.3119653124495</v>
      </c>
      <c r="CZ209" s="515">
        <f t="shared" si="1523"/>
        <v>3388.4102906047747</v>
      </c>
      <c r="DA209" s="515">
        <f t="shared" si="1524"/>
        <v>3938.337523246083</v>
      </c>
      <c r="DB209" s="515">
        <f t="shared" si="1525"/>
        <v>4812.2495172634281</v>
      </c>
      <c r="DC209" s="515">
        <f t="shared" si="1526"/>
        <v>5530.1522939639835</v>
      </c>
      <c r="DD209" s="515">
        <f t="shared" si="1527"/>
        <v>6247.7630984982079</v>
      </c>
      <c r="DE209" s="515">
        <f t="shared" si="1528"/>
        <v>6965.0820496116285</v>
      </c>
      <c r="DF209" s="515">
        <f t="shared" si="1529"/>
        <v>7682.1092660014838</v>
      </c>
      <c r="DG209" s="515">
        <f t="shared" si="1530"/>
        <v>8291.9246994683253</v>
      </c>
      <c r="DH209" s="515">
        <f t="shared" si="1531"/>
        <v>8573.5112247300567</v>
      </c>
      <c r="DI209" s="515">
        <f t="shared" si="1532"/>
        <v>8854.6063097652695</v>
      </c>
      <c r="DJ209" s="515">
        <f t="shared" si="1533"/>
        <v>9135.2108122623649</v>
      </c>
      <c r="DK209" s="516">
        <f t="shared" si="1534"/>
        <v>9415.3255884128575</v>
      </c>
      <c r="DL209" s="515">
        <f t="shared" si="1535"/>
        <v>0</v>
      </c>
      <c r="DM209" s="515">
        <f t="shared" si="1536"/>
        <v>174.45510000000002</v>
      </c>
      <c r="DN209" s="515">
        <f t="shared" si="1537"/>
        <v>523.27765864568005</v>
      </c>
      <c r="DO209" s="515">
        <f t="shared" si="1538"/>
        <v>871.92497861128095</v>
      </c>
      <c r="DP209" s="515">
        <f t="shared" si="1539"/>
        <v>1220.3971479318056</v>
      </c>
      <c r="DQ209" s="515">
        <f t="shared" si="1540"/>
        <v>1662.3299450271977</v>
      </c>
      <c r="DR209" s="515">
        <f t="shared" si="1541"/>
        <v>2188.9205181733396</v>
      </c>
      <c r="DS209" s="515">
        <f t="shared" si="1542"/>
        <v>2715.3725038906878</v>
      </c>
      <c r="DT209" s="515">
        <f t="shared" si="1543"/>
        <v>3241.6859386525025</v>
      </c>
      <c r="DU209" s="515">
        <f t="shared" si="1544"/>
        <v>3767.8608589224464</v>
      </c>
      <c r="DV209" s="515">
        <f t="shared" si="1545"/>
        <v>4607.0465432484571</v>
      </c>
      <c r="DW209" s="515">
        <f t="shared" si="1546"/>
        <v>5294.6324716723457</v>
      </c>
      <c r="DX209" s="515">
        <f t="shared" si="1547"/>
        <v>5982.0045457834922</v>
      </c>
      <c r="DY209" s="515">
        <f t="shared" si="1548"/>
        <v>6669.1628320952814</v>
      </c>
      <c r="DZ209" s="515">
        <f t="shared" si="1549"/>
        <v>7356.1073971004098</v>
      </c>
      <c r="EA209" s="515">
        <f t="shared" si="1550"/>
        <v>7971.9602381300383</v>
      </c>
      <c r="EB209" s="515">
        <f t="shared" si="1551"/>
        <v>8250.7345290280573</v>
      </c>
      <c r="EC209" s="515">
        <f t="shared" si="1552"/>
        <v>8529.3087723329627</v>
      </c>
      <c r="ED209" s="515">
        <f t="shared" si="1553"/>
        <v>8807.6831115983077</v>
      </c>
      <c r="EE209" s="516">
        <f t="shared" si="1554"/>
        <v>9085.8576902746318</v>
      </c>
      <c r="EF209" s="276">
        <f>CR209*(1-EXP(-AJ209))</f>
        <v>0</v>
      </c>
      <c r="EG209" s="276">
        <f t="shared" si="1556"/>
        <v>0.10901887232595603</v>
      </c>
      <c r="EH209" s="276">
        <f t="shared" si="1557"/>
        <v>0.32699142006570875</v>
      </c>
      <c r="EI209" s="276">
        <f t="shared" si="1558"/>
        <v>0.54483361297106514</v>
      </c>
      <c r="EJ209" s="276">
        <f t="shared" si="1559"/>
        <v>0.76254552899855232</v>
      </c>
      <c r="EK209" s="276">
        <f t="shared" si="1560"/>
        <v>0.54043229870611864</v>
      </c>
      <c r="EL209" s="276">
        <f t="shared" si="1561"/>
        <v>0.71163142653349165</v>
      </c>
      <c r="EM209" s="276">
        <f t="shared" si="1562"/>
        <v>0.88277730767516316</v>
      </c>
      <c r="EN209" s="276">
        <f t="shared" si="1563"/>
        <v>1.053869958692021</v>
      </c>
      <c r="EO209" s="276">
        <f t="shared" si="1564"/>
        <v>1.2249093961398021</v>
      </c>
      <c r="EP209" s="276">
        <f t="shared" si="1565"/>
        <v>1.9571492994438016</v>
      </c>
      <c r="EQ209" s="276">
        <f t="shared" si="1566"/>
        <v>2.2491214657763683</v>
      </c>
      <c r="ER209" s="276">
        <f t="shared" si="1567"/>
        <v>2.5409748865786503</v>
      </c>
      <c r="ES209" s="276">
        <f t="shared" si="1568"/>
        <v>2.8327096101446356</v>
      </c>
      <c r="ET209" s="276">
        <f t="shared" si="1569"/>
        <v>3.1243256847486749</v>
      </c>
      <c r="EU209" s="276">
        <f t="shared" si="1570"/>
        <v>14.471521138268226</v>
      </c>
      <c r="EV209" s="276">
        <f t="shared" si="1571"/>
        <v>14.962961364786194</v>
      </c>
      <c r="EW209" s="276">
        <f t="shared" si="1572"/>
        <v>15.453543902904421</v>
      </c>
      <c r="EX209" s="276">
        <f t="shared" si="1573"/>
        <v>15.94327024950768</v>
      </c>
      <c r="EY209" s="277">
        <f t="shared" si="1574"/>
        <v>16.432141898868299</v>
      </c>
      <c r="EZ209" s="276">
        <f t="shared" si="1575"/>
        <v>0</v>
      </c>
      <c r="FA209" s="276">
        <f t="shared" si="1576"/>
        <v>8.7641354319992176E-2</v>
      </c>
      <c r="FB209" s="276">
        <f t="shared" si="1577"/>
        <v>0.26288003439912022</v>
      </c>
      <c r="FC209" s="276">
        <f t="shared" si="1578"/>
        <v>0.43803067947525104</v>
      </c>
      <c r="FD209" s="276">
        <f t="shared" si="1579"/>
        <v>0.61309333377470354</v>
      </c>
      <c r="FE209" s="276">
        <f t="shared" si="1580"/>
        <v>0.43748985385809985</v>
      </c>
      <c r="FF209" s="276">
        <f t="shared" si="1581"/>
        <v>0.57607728265220093</v>
      </c>
      <c r="FG209" s="276">
        <f t="shared" si="1582"/>
        <v>0.71462823818529209</v>
      </c>
      <c r="FH209" s="276">
        <f t="shared" si="1583"/>
        <v>0.85314273005635899</v>
      </c>
      <c r="FI209" s="276">
        <f t="shared" si="1584"/>
        <v>0.99162076786186149</v>
      </c>
      <c r="FJ209" s="276">
        <f t="shared" si="1585"/>
        <v>1.4328925761109328</v>
      </c>
      <c r="FK209" s="276">
        <f t="shared" si="1586"/>
        <v>1.6467468888529604</v>
      </c>
      <c r="FL209" s="276">
        <f t="shared" si="1587"/>
        <v>1.8605346882107145</v>
      </c>
      <c r="FM209" s="276">
        <f t="shared" si="1588"/>
        <v>2.0742559948713173</v>
      </c>
      <c r="FN209" s="276">
        <f t="shared" si="1589"/>
        <v>2.2879108295154569</v>
      </c>
      <c r="FO209" s="276">
        <f t="shared" si="1590"/>
        <v>5.7206547019826113</v>
      </c>
      <c r="FP209" s="276">
        <f t="shared" si="1591"/>
        <v>5.9207022950940011</v>
      </c>
      <c r="FQ209" s="276">
        <f t="shared" si="1592"/>
        <v>6.1206063346539468</v>
      </c>
      <c r="FR209" s="276">
        <f t="shared" si="1593"/>
        <v>6.320366923676044</v>
      </c>
      <c r="FS209" s="277">
        <f t="shared" si="1594"/>
        <v>6.5199841650999701</v>
      </c>
      <c r="FT209" s="74">
        <f>SUM($EF209:EF209)</f>
        <v>0</v>
      </c>
      <c r="FU209" s="276">
        <f>SUM($EF209:EG209)</f>
        <v>0.10901887232595603</v>
      </c>
      <c r="FV209" s="276">
        <f>SUM($EF209:EH209)</f>
        <v>0.43601029239166478</v>
      </c>
      <c r="FW209" s="276">
        <f>SUM($EF209:EI209)</f>
        <v>0.98084390536272992</v>
      </c>
      <c r="FX209" s="276">
        <f>SUM($EF209:EJ209)</f>
        <v>1.7433894343612821</v>
      </c>
      <c r="FY209" s="276">
        <f>SUM($EF209:EK209)</f>
        <v>2.2838217330674007</v>
      </c>
      <c r="FZ209" s="276">
        <f>SUM($EF209:EL209)</f>
        <v>2.9954531596008924</v>
      </c>
      <c r="GA209" s="276">
        <f>SUM($EF209:EM209)</f>
        <v>3.8782304672760555</v>
      </c>
      <c r="GB209" s="276">
        <f>SUM($EF209:EN209)</f>
        <v>4.932100425968077</v>
      </c>
      <c r="GC209" s="276">
        <f>SUM($EF209:EO209)</f>
        <v>6.1570098221078791</v>
      </c>
      <c r="GD209" s="276">
        <f>SUM($EF209:EP209)</f>
        <v>8.1141591215516797</v>
      </c>
      <c r="GE209" s="276">
        <f>SUM($EF209:EQ209)</f>
        <v>10.363280587328049</v>
      </c>
      <c r="GF209" s="276">
        <f>SUM($EF209:ER209)</f>
        <v>12.9042554739067</v>
      </c>
      <c r="GG209" s="276">
        <f>SUM($EF209:ES209)</f>
        <v>15.736965084051334</v>
      </c>
      <c r="GH209" s="276">
        <f>SUM($EF209:ET209)</f>
        <v>18.861290768800011</v>
      </c>
      <c r="GI209" s="276">
        <f>SUM($EF209:EU209)</f>
        <v>33.332811907068233</v>
      </c>
      <c r="GJ209" s="276">
        <f>SUM($EF209:EV209)</f>
        <v>48.295773271854429</v>
      </c>
      <c r="GK209" s="276">
        <f>SUM($EF209:EW209)</f>
        <v>63.749317174758851</v>
      </c>
      <c r="GL209" s="276">
        <f>SUM($EF209:EX209)</f>
        <v>79.692587424266534</v>
      </c>
      <c r="GM209" s="276">
        <f>SUM($EF209:EY209)</f>
        <v>96.124729323134829</v>
      </c>
      <c r="GN209" s="74">
        <f>SUM($EZ209:EZ209)</f>
        <v>0</v>
      </c>
      <c r="GO209" s="276">
        <f>SUM($EZ209:FA209)</f>
        <v>8.7641354319992176E-2</v>
      </c>
      <c r="GP209" s="276">
        <f>SUM($EZ209:FB209)</f>
        <v>0.35052138871911243</v>
      </c>
      <c r="GQ209" s="276">
        <f>SUM($EZ209:FC209)</f>
        <v>0.78855206819436341</v>
      </c>
      <c r="GR209" s="276">
        <f>SUM($EZ209:FD209)</f>
        <v>1.401645401969067</v>
      </c>
      <c r="GS209" s="276">
        <f>SUM($EZ209:FE209)</f>
        <v>1.8391352558271667</v>
      </c>
      <c r="GT209" s="276">
        <f>SUM($EZ209:FF209)</f>
        <v>2.4152125384793677</v>
      </c>
      <c r="GU209" s="276">
        <f>SUM($EZ209:FG209)</f>
        <v>3.1298407766646599</v>
      </c>
      <c r="GV209" s="276">
        <f>SUM($EZ209:FH209)</f>
        <v>3.9829835067210189</v>
      </c>
      <c r="GW209" s="276">
        <f>SUM($EZ209:FI209)</f>
        <v>4.9746042745828802</v>
      </c>
      <c r="GX209" s="276">
        <f>SUM($EZ209:FJ209)</f>
        <v>6.4074968506938133</v>
      </c>
      <c r="GY209" s="276">
        <f>SUM($EZ209:FK209)</f>
        <v>8.0542437395467736</v>
      </c>
      <c r="GZ209" s="276">
        <f>SUM($EZ209:FL209)</f>
        <v>9.9147784277574882</v>
      </c>
      <c r="HA209" s="276">
        <f>SUM($EZ209:FM209)</f>
        <v>11.989034422628805</v>
      </c>
      <c r="HB209" s="276">
        <f>SUM($EZ209:FN209)</f>
        <v>14.276945252144262</v>
      </c>
      <c r="HC209" s="276">
        <f>SUM($EZ209:FO209)</f>
        <v>19.997599954126873</v>
      </c>
      <c r="HD209" s="276">
        <f>SUM($EZ209:FP209)</f>
        <v>25.918302249220872</v>
      </c>
      <c r="HE209" s="276">
        <f>SUM($EZ209:FQ209)</f>
        <v>32.038908583874822</v>
      </c>
      <c r="HF209" s="276">
        <f>SUM($EZ209:FR209)</f>
        <v>38.359275507550862</v>
      </c>
      <c r="HG209" s="277">
        <f>SUM($EZ209:FS209)</f>
        <v>44.879259672650832</v>
      </c>
      <c r="HH209" s="74">
        <f t="shared" si="1636"/>
        <v>0</v>
      </c>
      <c r="HI209" s="276">
        <f t="shared" si="1595"/>
        <v>364.48231312767405</v>
      </c>
      <c r="HJ209" s="276">
        <f t="shared" si="1596"/>
        <v>728.7466537076084</v>
      </c>
      <c r="HK209" s="276">
        <f t="shared" si="1597"/>
        <v>1092.7931520946372</v>
      </c>
      <c r="HL209" s="276">
        <f t="shared" si="1598"/>
        <v>1456.6219385656386</v>
      </c>
      <c r="HM209" s="276">
        <f t="shared" si="1599"/>
        <v>2012.551942838983</v>
      </c>
      <c r="HN209" s="276">
        <f t="shared" si="1600"/>
        <v>2562.8214140124496</v>
      </c>
      <c r="HO209" s="276">
        <f t="shared" si="1601"/>
        <v>3112.9197393047748</v>
      </c>
      <c r="HP209" s="276">
        <f t="shared" si="1602"/>
        <v>3662.8469719460832</v>
      </c>
      <c r="HQ209" s="276">
        <f t="shared" si="1603"/>
        <v>4212.6031651499434</v>
      </c>
      <c r="HR209" s="276">
        <f t="shared" si="1604"/>
        <v>5170.2223309639839</v>
      </c>
      <c r="HS209" s="276">
        <f t="shared" si="1605"/>
        <v>5887.8331354982074</v>
      </c>
      <c r="HT209" s="276">
        <f t="shared" si="1606"/>
        <v>6605.1520866116289</v>
      </c>
      <c r="HU209" s="276">
        <f t="shared" si="1607"/>
        <v>7322.1793030014842</v>
      </c>
      <c r="HV209" s="276">
        <f t="shared" si="1608"/>
        <v>8038.9149033167359</v>
      </c>
      <c r="HW209" s="276">
        <f t="shared" si="1609"/>
        <v>8425.482201530056</v>
      </c>
      <c r="HX209" s="276">
        <f t="shared" si="1610"/>
        <v>8706.5772865652689</v>
      </c>
      <c r="HY209" s="276">
        <f t="shared" si="1611"/>
        <v>8987.1817890623643</v>
      </c>
      <c r="HZ209" s="276">
        <f t="shared" si="1612"/>
        <v>9267.2965652128569</v>
      </c>
      <c r="IA209" s="277">
        <f t="shared" si="1613"/>
        <v>9546.9224697139889</v>
      </c>
      <c r="IB209" s="276">
        <f t="shared" si="1614"/>
        <v>0</v>
      </c>
      <c r="IC209" s="276">
        <f t="shared" si="1615"/>
        <v>348.82255864568003</v>
      </c>
      <c r="ID209" s="276">
        <f t="shared" si="1616"/>
        <v>697.46987861128093</v>
      </c>
      <c r="IE209" s="276">
        <f t="shared" si="1617"/>
        <v>1045.9420479318057</v>
      </c>
      <c r="IF209" s="276">
        <f t="shared" si="1618"/>
        <v>1394.2391545980311</v>
      </c>
      <c r="IG209" s="276">
        <f t="shared" si="1619"/>
        <v>1925.4064866733397</v>
      </c>
      <c r="IH209" s="276">
        <f t="shared" si="1620"/>
        <v>2451.8584723906879</v>
      </c>
      <c r="II209" s="276">
        <f t="shared" si="1621"/>
        <v>2978.1719071525026</v>
      </c>
      <c r="IJ209" s="276">
        <f t="shared" si="1622"/>
        <v>3504.3468274224465</v>
      </c>
      <c r="IK209" s="276">
        <f t="shared" si="1623"/>
        <v>4030.3832696545846</v>
      </c>
      <c r="IL209" s="276">
        <f t="shared" si="1624"/>
        <v>4950.1230611723458</v>
      </c>
      <c r="IM209" s="276">
        <f t="shared" si="1625"/>
        <v>5637.4951352834923</v>
      </c>
      <c r="IN209" s="276">
        <f t="shared" si="1626"/>
        <v>6324.6534215952815</v>
      </c>
      <c r="IO209" s="276">
        <f t="shared" si="1627"/>
        <v>7011.59798660041</v>
      </c>
      <c r="IP209" s="276">
        <f t="shared" si="1628"/>
        <v>7698.3288967708941</v>
      </c>
      <c r="IQ209" s="276">
        <f t="shared" si="1629"/>
        <v>8108.4870562280566</v>
      </c>
      <c r="IR209" s="276">
        <f t="shared" si="1630"/>
        <v>8387.0612995329629</v>
      </c>
      <c r="IS209" s="276">
        <f t="shared" si="1631"/>
        <v>8665.435638798308</v>
      </c>
      <c r="IT209" s="276">
        <f t="shared" si="1632"/>
        <v>8943.610217474632</v>
      </c>
      <c r="IU209" s="277">
        <f t="shared" si="1633"/>
        <v>9221.5851789095323</v>
      </c>
      <c r="IV209" s="74">
        <f t="shared" si="1463"/>
        <v>28.776326250032355</v>
      </c>
      <c r="IW209" s="275">
        <f t="shared" si="1464"/>
        <v>139.57221932360318</v>
      </c>
      <c r="IX209" s="275">
        <f t="shared" si="1465"/>
        <v>290.67839424165709</v>
      </c>
      <c r="IY209" s="275">
        <f t="shared" si="1466"/>
        <v>406.37603697226803</v>
      </c>
      <c r="IZ209" s="275">
        <f t="shared" si="1467"/>
        <v>153.00897993843088</v>
      </c>
      <c r="JA209" s="275">
        <f t="shared" si="1468"/>
        <v>216.35074419689016</v>
      </c>
      <c r="JB209" s="74">
        <f t="shared" si="1469"/>
        <v>28.78011197424442</v>
      </c>
      <c r="JC209" s="275">
        <f t="shared" si="1470"/>
        <v>139.60007553894883</v>
      </c>
      <c r="JD209" s="275">
        <f t="shared" si="1471"/>
        <v>290.78861337817517</v>
      </c>
      <c r="JE209" s="275">
        <f t="shared" si="1472"/>
        <v>407.57933753919804</v>
      </c>
      <c r="JF209" s="275">
        <f t="shared" si="1473"/>
        <v>153.05626696378945</v>
      </c>
      <c r="JG209" s="275">
        <f t="shared" si="1474"/>
        <v>216.68703460764161</v>
      </c>
      <c r="JH209" s="524">
        <f t="shared" si="1443"/>
        <v>48333.834460024227</v>
      </c>
      <c r="JI209" s="525">
        <f t="shared" si="1444"/>
        <v>92565.781375385937</v>
      </c>
      <c r="JJ209" s="524">
        <f t="shared" si="1445"/>
        <v>46268.039967128861</v>
      </c>
      <c r="JK209" s="525">
        <f t="shared" si="1446"/>
        <v>88898.283151282609</v>
      </c>
      <c r="JL209" s="524">
        <f t="shared" si="1447"/>
        <v>94601.874427153089</v>
      </c>
      <c r="JM209" s="525">
        <f t="shared" si="1448"/>
        <v>181464.06452666855</v>
      </c>
      <c r="JN209" s="7">
        <f t="shared" si="1634"/>
        <v>33.138236020944277</v>
      </c>
      <c r="JO209" s="7">
        <f t="shared" si="1635"/>
        <v>141.00398899578568</v>
      </c>
    </row>
    <row r="210" spans="1:275" s="3" customFormat="1" ht="13.5" customHeight="1" x14ac:dyDescent="0.2">
      <c r="A210" s="3" t="str">
        <f>'2021 estimates'!B210</f>
        <v>Uruguay</v>
      </c>
      <c r="B210" s="3" t="str">
        <f>VLOOKUP(A210,'2021 estimates'!$B$4:$C$218,2)</f>
        <v>SACA</v>
      </c>
      <c r="C210" s="371" t="str">
        <f>VLOOKUP(A210,'2021 estimates'!$B$4:$F$218,4,FALSE)</f>
        <v>Latin America &amp; Caribbean</v>
      </c>
      <c r="D210" s="695">
        <f>'2021 estimates'!Q210</f>
        <v>6.0683241189256902</v>
      </c>
      <c r="E210" s="4">
        <f>'2021 estimates'!R210</f>
        <v>2.4755881293751165</v>
      </c>
      <c r="F210" s="47">
        <f>1000*'2021 estimates'!G210/5</f>
        <v>24047.599999999999</v>
      </c>
      <c r="G210" s="47">
        <f t="shared" si="1475"/>
        <v>24047.599999999999</v>
      </c>
      <c r="H210" s="47">
        <f>1000*'2021 estimates'!H210/5</f>
        <v>24197.200000000001</v>
      </c>
      <c r="I210" s="47">
        <f>1000*'2021 estimates'!I210/5</f>
        <v>23793.599999999999</v>
      </c>
      <c r="J210" s="47">
        <f>1000*'2021 estimates'!J210/5</f>
        <v>24776</v>
      </c>
      <c r="K210" s="47">
        <f>1000*'2021 estimates'!K210/5</f>
        <v>22952.400000000001</v>
      </c>
      <c r="L210" s="73">
        <f t="shared" si="1476"/>
        <v>22952.400000000001</v>
      </c>
      <c r="M210" s="47">
        <f>1000*'2021 estimates'!L210/5</f>
        <v>23214.6</v>
      </c>
      <c r="N210" s="47">
        <f>1000*'2021 estimates'!M210/5</f>
        <v>22735</v>
      </c>
      <c r="O210" s="47">
        <f>1000*'2021 estimates'!N210/5</f>
        <v>23747.200000000001</v>
      </c>
      <c r="P210" s="22">
        <v>0</v>
      </c>
      <c r="Q210" s="124">
        <f>IF('2021 estimates'!AD210&lt;&gt;"",'2021 estimates'!AD210*5/4,IF('2021 estimates'!AL210&lt;&gt;"",'2021 estimates'!AL210*15/14,'2021 estimates'!AN210*15/14))/100000</f>
        <v>0</v>
      </c>
      <c r="R210" s="124">
        <f>IF('2021 estimates'!AE210&lt;&gt;"",'2021 estimates'!AE210,IF('2021 estimates'!AL210&lt;&gt;"",'2021 estimates'!AL210*15/14,'2021 estimates'!AN210*15/14))/100000</f>
        <v>3.6000000000000001E-5</v>
      </c>
      <c r="S210" s="124">
        <f>IF('2021 estimates'!AF210&lt;&gt;"",'2021 estimates'!AF210,IF('2021 estimates'!AL210&lt;&gt;"",'2021 estimates'!AL210*15/14,'2021 estimates'!AN210*15/14))/100000</f>
        <v>2.12E-4</v>
      </c>
      <c r="T210" s="124">
        <f>IF('2021 estimates'!AG210&lt;&gt;"",'2021 estimates'!AG210,'2021 estimates'!$AP210)/100000</f>
        <v>5.623349282296652E-5</v>
      </c>
      <c r="U210" s="22">
        <v>0</v>
      </c>
      <c r="V210" s="124">
        <f>IF('2021 estimates'!AH210&lt;&gt;"",'2021 estimates'!AH210*5/4,IF('2021 estimates'!AM210&lt;&gt;"",'2021 estimates'!AM210*15/14,'2021 estimates'!AN210*15/14))/100000</f>
        <v>2.5000000000000001E-5</v>
      </c>
      <c r="W210" s="124">
        <f>IF('2021 estimates'!AI210&lt;&gt;"",'2021 estimates'!AI210,IF('2021 estimates'!AM210&lt;&gt;"",'2021 estimates'!AM210*15/14,'2021 estimates'!AN210*15/14))/100000</f>
        <v>1.4800000000000002E-4</v>
      </c>
      <c r="X210" s="124">
        <f>IF('2021 estimates'!AJ210&lt;&gt;"",'2021 estimates'!AJ210,IF('2021 estimates'!AM210&lt;&gt;"",'2021 estimates'!AM210*15/14,'2021 estimates'!AN210*15/14))/100000</f>
        <v>7.9000000000000009E-5</v>
      </c>
      <c r="Y210" s="124">
        <f>IF('2021 estimates'!AK210&lt;&gt;"",'2021 estimates'!AK210,'2021 estimates'!$AQ210)/100000</f>
        <v>5.623349282296652E-5</v>
      </c>
      <c r="Z210" s="81">
        <f>VLOOKUP($A210,'Mortality-WHO Global Health Obs'!$B$3:$Q$218,7,FALSE)</f>
        <v>1.2829999999999999E-2</v>
      </c>
      <c r="AA210" s="82">
        <f>VLOOKUP($A210,'Mortality-WHO Global Health Obs'!$B$3:$Q$218,9,FALSE)</f>
        <v>6.0999999999999997E-4</v>
      </c>
      <c r="AB210" s="82">
        <f>VLOOKUP($A210,'Mortality-WHO Global Health Obs'!$B$3:$Q$218,11,FALSE)</f>
        <v>1.6000000000000001E-4</v>
      </c>
      <c r="AC210" s="82">
        <f>VLOOKUP($A210,'Mortality-WHO Global Health Obs'!$B$3:$Q$218,13,FALSE)</f>
        <v>2.7E-4</v>
      </c>
      <c r="AD210" s="82">
        <f>VLOOKUP($A210,'Mortality-WHO Global Health Obs'!$B$3:$Q$218,15,FALSE)</f>
        <v>1.14E-3</v>
      </c>
      <c r="AE210" s="81">
        <f>VLOOKUP($A210,'Mortality-WHO Global Health Obs'!$B$3:$Q$218,8,FALSE)</f>
        <v>1.0670000000000001E-2</v>
      </c>
      <c r="AF210" s="82">
        <f>VLOOKUP($A210,'Mortality-WHO Global Health Obs'!$B$3:$Q$218,10,FALSE)</f>
        <v>5.1999999999999995E-4</v>
      </c>
      <c r="AG210" s="82">
        <f>VLOOKUP($A210,'Mortality-WHO Global Health Obs'!$B$3:$Q$218,12,FALSE)</f>
        <v>1.4999999999999999E-4</v>
      </c>
      <c r="AH210" s="82">
        <f>VLOOKUP($A210,'Mortality-WHO Global Health Obs'!$B$3:$Q$218,14,FALSE)</f>
        <v>1.7000000000000001E-4</v>
      </c>
      <c r="AI210" s="82">
        <f>VLOOKUP($A210,'Mortality-WHO Global Health Obs'!$B$3:$Q$218,16,FALSE)</f>
        <v>3.8999999999999999E-4</v>
      </c>
      <c r="AJ210" s="81">
        <f t="shared" si="1450"/>
        <v>3.1761795699882744E-2</v>
      </c>
      <c r="AK210" s="82">
        <f t="shared" si="1450"/>
        <v>1.510108758918821E-3</v>
      </c>
      <c r="AL210" s="82">
        <f t="shared" si="1450"/>
        <v>3.9609410070001868E-4</v>
      </c>
      <c r="AM210" s="82">
        <f t="shared" si="1450"/>
        <v>6.684087949312815E-4</v>
      </c>
      <c r="AN210" s="82">
        <f t="shared" si="1450"/>
        <v>2.8221704674876325E-3</v>
      </c>
      <c r="AO210" s="81">
        <f t="shared" si="1449"/>
        <v>2.6414525340432496E-2</v>
      </c>
      <c r="AP210" s="82">
        <f t="shared" si="1449"/>
        <v>1.2873058272750604E-3</v>
      </c>
      <c r="AQ210" s="82">
        <f t="shared" si="1449"/>
        <v>3.7133821940626743E-4</v>
      </c>
      <c r="AR210" s="82">
        <f t="shared" si="1449"/>
        <v>4.2084998199376982E-4</v>
      </c>
      <c r="AS210" s="82">
        <f t="shared" si="1449"/>
        <v>9.654793704562954E-4</v>
      </c>
      <c r="AT210" s="272">
        <f t="shared" si="1460"/>
        <v>0</v>
      </c>
      <c r="AU210" s="266">
        <f t="shared" si="1637"/>
        <v>0</v>
      </c>
      <c r="AV210" s="266">
        <f t="shared" si="1638"/>
        <v>0.87109920000000007</v>
      </c>
      <c r="AW210" s="266">
        <f t="shared" si="1639"/>
        <v>5.0442431999999995</v>
      </c>
      <c r="AX210" s="266">
        <f t="shared" si="1640"/>
        <v>1.3932410181818184</v>
      </c>
      <c r="AY210" s="272">
        <f t="shared" si="1461"/>
        <v>0</v>
      </c>
      <c r="AZ210" s="266">
        <f t="shared" si="1641"/>
        <v>0.57381000000000004</v>
      </c>
      <c r="BA210" s="266">
        <f t="shared" si="1642"/>
        <v>3.4357608000000002</v>
      </c>
      <c r="BB210" s="266">
        <f t="shared" si="1643"/>
        <v>1.7960650000000002</v>
      </c>
      <c r="BC210" s="266">
        <f t="shared" si="1644"/>
        <v>1.3353880007655505</v>
      </c>
      <c r="BD210" s="74">
        <f t="shared" si="1462"/>
        <v>0</v>
      </c>
      <c r="BE210" s="515">
        <f t="shared" si="1477"/>
        <v>0</v>
      </c>
      <c r="BF210" s="515">
        <f t="shared" si="1478"/>
        <v>0</v>
      </c>
      <c r="BG210" s="515">
        <f t="shared" si="1479"/>
        <v>0</v>
      </c>
      <c r="BH210" s="515">
        <f t="shared" si="1480"/>
        <v>0</v>
      </c>
      <c r="BI210" s="515">
        <f t="shared" si="1481"/>
        <v>0</v>
      </c>
      <c r="BJ210" s="515">
        <f t="shared" si="1482"/>
        <v>0.87092671553517242</v>
      </c>
      <c r="BK210" s="515">
        <f t="shared" si="1483"/>
        <v>1.7415085304472397</v>
      </c>
      <c r="BL210" s="515">
        <f t="shared" si="1484"/>
        <v>2.6117455813222517</v>
      </c>
      <c r="BM210" s="515">
        <f t="shared" si="1485"/>
        <v>3.4816380046921682</v>
      </c>
      <c r="BN210" s="515">
        <f t="shared" si="1486"/>
        <v>4.278609827229312</v>
      </c>
      <c r="BO210" s="515">
        <f t="shared" si="1487"/>
        <v>9.318308877375431</v>
      </c>
      <c r="BP210" s="515">
        <f t="shared" si="1488"/>
        <v>14.35464047389581</v>
      </c>
      <c r="BQ210" s="515">
        <f t="shared" si="1489"/>
        <v>19.387606866873995</v>
      </c>
      <c r="BR210" s="515">
        <f t="shared" si="1490"/>
        <v>24.417210304890062</v>
      </c>
      <c r="BS210" s="515">
        <f t="shared" si="1491"/>
        <v>30.65912650442538</v>
      </c>
      <c r="BT210" s="515">
        <f t="shared" si="1492"/>
        <v>31.964001010730367</v>
      </c>
      <c r="BU210" s="515">
        <f t="shared" si="1493"/>
        <v>33.265198130286777</v>
      </c>
      <c r="BV210" s="515">
        <f t="shared" si="1494"/>
        <v>34.562728226676114</v>
      </c>
      <c r="BW210" s="516">
        <f t="shared" si="1495"/>
        <v>35.856601634273325</v>
      </c>
      <c r="BX210" s="515">
        <v>0</v>
      </c>
      <c r="BY210" s="515">
        <f t="shared" si="1496"/>
        <v>0</v>
      </c>
      <c r="BZ210" s="515">
        <f t="shared" si="1497"/>
        <v>0.57344090314286411</v>
      </c>
      <c r="CA210" s="515">
        <f t="shared" si="1498"/>
        <v>1.1461440874062971</v>
      </c>
      <c r="CB210" s="515">
        <f t="shared" si="1499"/>
        <v>1.7181105018491158</v>
      </c>
      <c r="CC210" s="515">
        <f t="shared" si="1500"/>
        <v>2.3154937073225548</v>
      </c>
      <c r="CD210" s="515">
        <f t="shared" si="1501"/>
        <v>5.7497570394140833</v>
      </c>
      <c r="CE210" s="515">
        <f t="shared" si="1502"/>
        <v>9.1827453350244408</v>
      </c>
      <c r="CF210" s="515">
        <f t="shared" si="1503"/>
        <v>12.614459067535506</v>
      </c>
      <c r="CG210" s="515">
        <f t="shared" si="1504"/>
        <v>16.044898710153404</v>
      </c>
      <c r="CH210" s="515">
        <f t="shared" si="1505"/>
        <v>19.071741997315549</v>
      </c>
      <c r="CI210" s="515">
        <f t="shared" si="1506"/>
        <v>20.859404486300253</v>
      </c>
      <c r="CJ210" s="515">
        <f t="shared" si="1507"/>
        <v>22.646314795847111</v>
      </c>
      <c r="CK210" s="515">
        <f t="shared" si="1508"/>
        <v>24.432473242444225</v>
      </c>
      <c r="CL210" s="515">
        <f t="shared" si="1509"/>
        <v>26.217880142446528</v>
      </c>
      <c r="CM210" s="515">
        <f t="shared" si="1510"/>
        <v>29.249255264417311</v>
      </c>
      <c r="CN210" s="515">
        <f t="shared" si="1511"/>
        <v>30.555773006902722</v>
      </c>
      <c r="CO210" s="515">
        <f t="shared" si="1512"/>
        <v>31.861029942200233</v>
      </c>
      <c r="CP210" s="515">
        <f t="shared" si="1513"/>
        <v>33.165027287005728</v>
      </c>
      <c r="CQ210" s="516">
        <f t="shared" si="1514"/>
        <v>34.467766256840967</v>
      </c>
      <c r="CR210" s="515">
        <f t="shared" si="1515"/>
        <v>0</v>
      </c>
      <c r="CS210" s="515">
        <f t="shared" si="1516"/>
        <v>0</v>
      </c>
      <c r="CT210" s="515">
        <f t="shared" si="1517"/>
        <v>0</v>
      </c>
      <c r="CU210" s="515">
        <f t="shared" si="1518"/>
        <v>0</v>
      </c>
      <c r="CV210" s="515">
        <f t="shared" si="1519"/>
        <v>0</v>
      </c>
      <c r="CW210" s="515">
        <f t="shared" si="1520"/>
        <v>0.43554960000000004</v>
      </c>
      <c r="CX210" s="515">
        <f t="shared" si="1521"/>
        <v>1.3064763155351724</v>
      </c>
      <c r="CY210" s="515">
        <f t="shared" si="1522"/>
        <v>2.1770581304472398</v>
      </c>
      <c r="CZ210" s="515">
        <f t="shared" si="1523"/>
        <v>3.0472951813222515</v>
      </c>
      <c r="DA210" s="515">
        <f t="shared" si="1524"/>
        <v>3.9171876046921681</v>
      </c>
      <c r="DB210" s="515">
        <f t="shared" si="1525"/>
        <v>6.8007314272293122</v>
      </c>
      <c r="DC210" s="515">
        <f t="shared" si="1526"/>
        <v>11.840430477375431</v>
      </c>
      <c r="DD210" s="515">
        <f t="shared" si="1527"/>
        <v>16.876762073895808</v>
      </c>
      <c r="DE210" s="515">
        <f t="shared" si="1528"/>
        <v>21.909728466873993</v>
      </c>
      <c r="DF210" s="515">
        <f t="shared" si="1529"/>
        <v>26.939331904890061</v>
      </c>
      <c r="DG210" s="515">
        <f t="shared" si="1530"/>
        <v>31.355747013516289</v>
      </c>
      <c r="DH210" s="515">
        <f t="shared" si="1531"/>
        <v>32.660621519821277</v>
      </c>
      <c r="DI210" s="515">
        <f t="shared" si="1532"/>
        <v>33.961818639377682</v>
      </c>
      <c r="DJ210" s="515">
        <f t="shared" si="1533"/>
        <v>35.25934873576702</v>
      </c>
      <c r="DK210" s="516">
        <f t="shared" si="1534"/>
        <v>36.553222143364238</v>
      </c>
      <c r="DL210" s="515">
        <f t="shared" si="1535"/>
        <v>0</v>
      </c>
      <c r="DM210" s="515">
        <f t="shared" si="1536"/>
        <v>0.28690500000000002</v>
      </c>
      <c r="DN210" s="515">
        <f t="shared" si="1537"/>
        <v>0.86034590314286419</v>
      </c>
      <c r="DO210" s="515">
        <f t="shared" si="1538"/>
        <v>1.4330490874062971</v>
      </c>
      <c r="DP210" s="515">
        <f t="shared" si="1539"/>
        <v>2.0050155018491158</v>
      </c>
      <c r="DQ210" s="515">
        <f t="shared" si="1540"/>
        <v>4.0333741073225546</v>
      </c>
      <c r="DR210" s="515">
        <f t="shared" si="1541"/>
        <v>7.4676374394140836</v>
      </c>
      <c r="DS210" s="515">
        <f t="shared" si="1542"/>
        <v>10.900625735024441</v>
      </c>
      <c r="DT210" s="515">
        <f t="shared" si="1543"/>
        <v>14.332339467535506</v>
      </c>
      <c r="DU210" s="515">
        <f t="shared" si="1544"/>
        <v>17.762779110153403</v>
      </c>
      <c r="DV210" s="515">
        <f t="shared" si="1545"/>
        <v>19.969774497315548</v>
      </c>
      <c r="DW210" s="515">
        <f t="shared" si="1546"/>
        <v>21.757436986300252</v>
      </c>
      <c r="DX210" s="515">
        <f t="shared" si="1547"/>
        <v>23.544347295847111</v>
      </c>
      <c r="DY210" s="515">
        <f t="shared" si="1548"/>
        <v>25.330505742444224</v>
      </c>
      <c r="DZ210" s="515">
        <f t="shared" si="1549"/>
        <v>27.115912642446528</v>
      </c>
      <c r="EA210" s="515">
        <f t="shared" si="1550"/>
        <v>29.916949264800085</v>
      </c>
      <c r="EB210" s="515">
        <f t="shared" si="1551"/>
        <v>31.223467007285496</v>
      </c>
      <c r="EC210" s="515">
        <f t="shared" si="1552"/>
        <v>32.528723942583007</v>
      </c>
      <c r="ED210" s="515">
        <f t="shared" si="1553"/>
        <v>33.832721287388502</v>
      </c>
      <c r="EE210" s="516">
        <f t="shared" si="1554"/>
        <v>35.135460257223741</v>
      </c>
      <c r="EF210" s="276">
        <f t="shared" si="1555"/>
        <v>0</v>
      </c>
      <c r="EG210" s="276">
        <f t="shared" si="1556"/>
        <v>0</v>
      </c>
      <c r="EH210" s="276">
        <f t="shared" si="1557"/>
        <v>0</v>
      </c>
      <c r="EI210" s="276">
        <f t="shared" si="1558"/>
        <v>0</v>
      </c>
      <c r="EJ210" s="276">
        <f t="shared" si="1559"/>
        <v>0</v>
      </c>
      <c r="EK210" s="276">
        <f t="shared" si="1560"/>
        <v>1.7248446482767625E-4</v>
      </c>
      <c r="EL210" s="276">
        <f t="shared" si="1561"/>
        <v>5.1738508793285195E-4</v>
      </c>
      <c r="EM210" s="276">
        <f t="shared" si="1562"/>
        <v>8.6214912498813799E-4</v>
      </c>
      <c r="EN210" s="276">
        <f t="shared" si="1563"/>
        <v>1.2067766300837496E-3</v>
      </c>
      <c r="EO210" s="276">
        <f t="shared" si="1564"/>
        <v>1.5512676572884824E-3</v>
      </c>
      <c r="EP210" s="276">
        <f t="shared" si="1565"/>
        <v>4.5441498538792832E-3</v>
      </c>
      <c r="EQ210" s="276">
        <f t="shared" si="1566"/>
        <v>7.9116034796207144E-3</v>
      </c>
      <c r="ER210" s="276">
        <f t="shared" si="1567"/>
        <v>1.1276807021813766E-2</v>
      </c>
      <c r="ES210" s="276">
        <f t="shared" si="1568"/>
        <v>1.4639761983931548E-2</v>
      </c>
      <c r="ET210" s="276">
        <f t="shared" si="1569"/>
        <v>1.8000469868442569E-2</v>
      </c>
      <c r="EU210" s="276">
        <f t="shared" si="1570"/>
        <v>8.8366511876832088E-2</v>
      </c>
      <c r="EV210" s="276">
        <f t="shared" si="1571"/>
        <v>9.2043898625407086E-2</v>
      </c>
      <c r="EW210" s="276">
        <f t="shared" si="1572"/>
        <v>9.571092179247806E-2</v>
      </c>
      <c r="EX210" s="276">
        <f t="shared" si="1573"/>
        <v>9.9367610584606358E-2</v>
      </c>
      <c r="EY210" s="277">
        <f t="shared" si="1574"/>
        <v>0.10301399412604363</v>
      </c>
      <c r="EZ210" s="276">
        <f t="shared" si="1575"/>
        <v>0</v>
      </c>
      <c r="FA210" s="276">
        <f t="shared" si="1576"/>
        <v>3.6909685713591071E-4</v>
      </c>
      <c r="FB210" s="276">
        <f t="shared" si="1577"/>
        <v>1.1068157365671139E-3</v>
      </c>
      <c r="FC210" s="276">
        <f t="shared" si="1578"/>
        <v>1.8435855571814685E-3</v>
      </c>
      <c r="FD210" s="276">
        <f t="shared" si="1579"/>
        <v>2.5794075399218882E-3</v>
      </c>
      <c r="FE210" s="276">
        <f t="shared" si="1580"/>
        <v>1.4974679084718322E-3</v>
      </c>
      <c r="FF210" s="276">
        <f t="shared" si="1581"/>
        <v>2.7725043896432867E-3</v>
      </c>
      <c r="FG210" s="276">
        <f t="shared" si="1582"/>
        <v>4.0470674889359765E-3</v>
      </c>
      <c r="FH210" s="276">
        <f t="shared" si="1583"/>
        <v>5.3211573821020522E-3</v>
      </c>
      <c r="FI210" s="276">
        <f t="shared" si="1584"/>
        <v>6.5947742448284113E-3</v>
      </c>
      <c r="FJ210" s="276">
        <f t="shared" si="1585"/>
        <v>8.402511015293249E-3</v>
      </c>
      <c r="FK210" s="276">
        <f t="shared" si="1586"/>
        <v>9.1546904531401661E-3</v>
      </c>
      <c r="FL210" s="276">
        <f t="shared" si="1587"/>
        <v>9.9065534028858881E-3</v>
      </c>
      <c r="FM210" s="276">
        <f t="shared" si="1588"/>
        <v>1.06580999976964E-2</v>
      </c>
      <c r="FN210" s="276">
        <f t="shared" si="1589"/>
        <v>1.1409330370681663E-2</v>
      </c>
      <c r="FO210" s="276">
        <f t="shared" si="1590"/>
        <v>2.8870258280139217E-2</v>
      </c>
      <c r="FP210" s="276">
        <f t="shared" si="1591"/>
        <v>3.0131065468040511E-2</v>
      </c>
      <c r="FQ210" s="276">
        <f t="shared" si="1592"/>
        <v>3.1390655960053665E-2</v>
      </c>
      <c r="FR210" s="276">
        <f t="shared" si="1593"/>
        <v>3.2649030930306563E-2</v>
      </c>
      <c r="FS210" s="277">
        <f t="shared" si="1594"/>
        <v>3.3906191551794057E-2</v>
      </c>
      <c r="FT210" s="74">
        <f>SUM($EF210:EF210)</f>
        <v>0</v>
      </c>
      <c r="FU210" s="276">
        <f>SUM($EF210:EG210)</f>
        <v>0</v>
      </c>
      <c r="FV210" s="276">
        <f>SUM($EF210:EH210)</f>
        <v>0</v>
      </c>
      <c r="FW210" s="276">
        <f>SUM($EF210:EI210)</f>
        <v>0</v>
      </c>
      <c r="FX210" s="276">
        <f>SUM($EF210:EJ210)</f>
        <v>0</v>
      </c>
      <c r="FY210" s="276">
        <f>SUM($EF210:EK210)</f>
        <v>1.7248446482767625E-4</v>
      </c>
      <c r="FZ210" s="276">
        <f>SUM($EF210:EL210)</f>
        <v>6.8986955276052818E-4</v>
      </c>
      <c r="GA210" s="276">
        <f>SUM($EF210:EM210)</f>
        <v>1.5520186777486663E-3</v>
      </c>
      <c r="GB210" s="276">
        <f>SUM($EF210:EN210)</f>
        <v>2.7587953078324159E-3</v>
      </c>
      <c r="GC210" s="276">
        <f>SUM($EF210:EO210)</f>
        <v>4.3100629651208981E-3</v>
      </c>
      <c r="GD210" s="276">
        <f>SUM($EF210:EP210)</f>
        <v>8.8542128190001804E-3</v>
      </c>
      <c r="GE210" s="276">
        <f>SUM($EF210:EQ210)</f>
        <v>1.6765816298620895E-2</v>
      </c>
      <c r="GF210" s="276">
        <f>SUM($EF210:ER210)</f>
        <v>2.8042623320434661E-2</v>
      </c>
      <c r="GG210" s="276">
        <f>SUM($EF210:ES210)</f>
        <v>4.2682385304366209E-2</v>
      </c>
      <c r="GH210" s="276">
        <f>SUM($EF210:ET210)</f>
        <v>6.0682855172808775E-2</v>
      </c>
      <c r="GI210" s="276">
        <f>SUM($EF210:EU210)</f>
        <v>0.14904936704964086</v>
      </c>
      <c r="GJ210" s="276">
        <f>SUM($EF210:EV210)</f>
        <v>0.24109326567504796</v>
      </c>
      <c r="GK210" s="276">
        <f>SUM($EF210:EW210)</f>
        <v>0.33680418746752605</v>
      </c>
      <c r="GL210" s="276">
        <f>SUM($EF210:EX210)</f>
        <v>0.43617179805213241</v>
      </c>
      <c r="GM210" s="276">
        <f>SUM($EF210:EY210)</f>
        <v>0.53918579217817608</v>
      </c>
      <c r="GN210" s="74">
        <f>SUM($EZ210:EZ210)</f>
        <v>0</v>
      </c>
      <c r="GO210" s="276">
        <f>SUM($EZ210:FA210)</f>
        <v>3.6909685713591071E-4</v>
      </c>
      <c r="GP210" s="276">
        <f>SUM($EZ210:FB210)</f>
        <v>1.4759125937030245E-3</v>
      </c>
      <c r="GQ210" s="276">
        <f>SUM($EZ210:FC210)</f>
        <v>3.319498150884493E-3</v>
      </c>
      <c r="GR210" s="276">
        <f>SUM($EZ210:FD210)</f>
        <v>5.8989056908063811E-3</v>
      </c>
      <c r="GS210" s="276">
        <f>SUM($EZ210:FE210)</f>
        <v>7.3963735992782133E-3</v>
      </c>
      <c r="GT210" s="276">
        <f>SUM($EZ210:FF210)</f>
        <v>1.01688779889215E-2</v>
      </c>
      <c r="GU210" s="276">
        <f>SUM($EZ210:FG210)</f>
        <v>1.4215945477857476E-2</v>
      </c>
      <c r="GV210" s="276">
        <f>SUM($EZ210:FH210)</f>
        <v>1.9537102859959528E-2</v>
      </c>
      <c r="GW210" s="276">
        <f>SUM($EZ210:FI210)</f>
        <v>2.613187710478794E-2</v>
      </c>
      <c r="GX210" s="276">
        <f>SUM($EZ210:FJ210)</f>
        <v>3.4534388120081187E-2</v>
      </c>
      <c r="GY210" s="276">
        <f>SUM($EZ210:FK210)</f>
        <v>4.3689078573221352E-2</v>
      </c>
      <c r="GZ210" s="276">
        <f>SUM($EZ210:FL210)</f>
        <v>5.3595631976107241E-2</v>
      </c>
      <c r="HA210" s="276">
        <f>SUM($EZ210:FM210)</f>
        <v>6.4253731973803643E-2</v>
      </c>
      <c r="HB210" s="276">
        <f>SUM($EZ210:FN210)</f>
        <v>7.5663062344485305E-2</v>
      </c>
      <c r="HC210" s="276">
        <f>SUM($EZ210:FO210)</f>
        <v>0.10453332062462452</v>
      </c>
      <c r="HD210" s="276">
        <f>SUM($EZ210:FP210)</f>
        <v>0.13466438609266504</v>
      </c>
      <c r="HE210" s="276">
        <f>SUM($EZ210:FQ210)</f>
        <v>0.1660550420527187</v>
      </c>
      <c r="HF210" s="276">
        <f>SUM($EZ210:FR210)</f>
        <v>0.19870407298302528</v>
      </c>
      <c r="HG210" s="277">
        <f>SUM($EZ210:FS210)</f>
        <v>0.23261026453481934</v>
      </c>
      <c r="HH210" s="74">
        <f t="shared" si="1636"/>
        <v>0</v>
      </c>
      <c r="HI210" s="276">
        <f t="shared" si="1595"/>
        <v>0</v>
      </c>
      <c r="HJ210" s="276">
        <f t="shared" si="1596"/>
        <v>0</v>
      </c>
      <c r="HK210" s="276">
        <f t="shared" si="1597"/>
        <v>0</v>
      </c>
      <c r="HL210" s="276">
        <f t="shared" si="1598"/>
        <v>0</v>
      </c>
      <c r="HM210" s="276">
        <f t="shared" si="1599"/>
        <v>0.87092671553517242</v>
      </c>
      <c r="HN210" s="276">
        <f t="shared" si="1600"/>
        <v>1.7415085304472397</v>
      </c>
      <c r="HO210" s="276">
        <f t="shared" si="1601"/>
        <v>2.6117455813222517</v>
      </c>
      <c r="HP210" s="276">
        <f t="shared" si="1602"/>
        <v>3.4816380046921682</v>
      </c>
      <c r="HQ210" s="276">
        <f t="shared" si="1603"/>
        <v>4.35118593703488</v>
      </c>
      <c r="HR210" s="276">
        <f t="shared" si="1604"/>
        <v>9.318308877375431</v>
      </c>
      <c r="HS210" s="276">
        <f t="shared" si="1605"/>
        <v>14.35464047389581</v>
      </c>
      <c r="HT210" s="276">
        <f t="shared" si="1606"/>
        <v>19.387606866873995</v>
      </c>
      <c r="HU210" s="276">
        <f t="shared" si="1607"/>
        <v>24.417210304890062</v>
      </c>
      <c r="HV210" s="276">
        <f t="shared" si="1608"/>
        <v>29.443453035021619</v>
      </c>
      <c r="HW210" s="276">
        <f t="shared" si="1609"/>
        <v>31.964001010730367</v>
      </c>
      <c r="HX210" s="276">
        <f t="shared" si="1610"/>
        <v>33.265198130286777</v>
      </c>
      <c r="HY210" s="276">
        <f t="shared" si="1611"/>
        <v>34.562728226676114</v>
      </c>
      <c r="HZ210" s="276">
        <f t="shared" si="1612"/>
        <v>35.856601634273325</v>
      </c>
      <c r="IA210" s="277">
        <f t="shared" si="1613"/>
        <v>37.146828658329099</v>
      </c>
      <c r="IB210" s="276">
        <f t="shared" si="1614"/>
        <v>0</v>
      </c>
      <c r="IC210" s="276">
        <f t="shared" si="1615"/>
        <v>0.57344090314286411</v>
      </c>
      <c r="ID210" s="276">
        <f t="shared" si="1616"/>
        <v>1.1461440874062971</v>
      </c>
      <c r="IE210" s="276">
        <f t="shared" si="1617"/>
        <v>1.7181105018491158</v>
      </c>
      <c r="IF210" s="276">
        <f t="shared" si="1618"/>
        <v>2.2893410943091941</v>
      </c>
      <c r="IG210" s="276">
        <f t="shared" si="1619"/>
        <v>5.7497570394140833</v>
      </c>
      <c r="IH210" s="276">
        <f t="shared" si="1620"/>
        <v>9.1827453350244408</v>
      </c>
      <c r="II210" s="276">
        <f t="shared" si="1621"/>
        <v>12.614459067535506</v>
      </c>
      <c r="IJ210" s="276">
        <f t="shared" si="1622"/>
        <v>16.044898710153404</v>
      </c>
      <c r="IK210" s="276">
        <f t="shared" si="1623"/>
        <v>19.474064735908577</v>
      </c>
      <c r="IL210" s="276">
        <f t="shared" si="1624"/>
        <v>20.859404486300253</v>
      </c>
      <c r="IM210" s="276">
        <f t="shared" si="1625"/>
        <v>22.646314795847111</v>
      </c>
      <c r="IN210" s="276">
        <f t="shared" si="1626"/>
        <v>24.432473242444225</v>
      </c>
      <c r="IO210" s="276">
        <f t="shared" si="1627"/>
        <v>26.217880142446528</v>
      </c>
      <c r="IP210" s="276">
        <f t="shared" si="1628"/>
        <v>28.002535812075845</v>
      </c>
      <c r="IQ210" s="276">
        <f t="shared" si="1629"/>
        <v>30.555773006902722</v>
      </c>
      <c r="IR210" s="276">
        <f t="shared" si="1630"/>
        <v>31.861029942200233</v>
      </c>
      <c r="IS210" s="276">
        <f t="shared" si="1631"/>
        <v>33.165027287005728</v>
      </c>
      <c r="IT210" s="276">
        <f t="shared" si="1632"/>
        <v>34.467766256840967</v>
      </c>
      <c r="IU210" s="277">
        <f t="shared" si="1633"/>
        <v>35.769248066054722</v>
      </c>
      <c r="IV210" s="74">
        <f t="shared" si="1463"/>
        <v>0</v>
      </c>
      <c r="IW210" s="275">
        <f t="shared" si="1464"/>
        <v>8.9939429359713294</v>
      </c>
      <c r="IX210" s="275">
        <f t="shared" si="1465"/>
        <v>70.892002853003135</v>
      </c>
      <c r="IY210" s="275">
        <f t="shared" si="1466"/>
        <v>136.86753841083615</v>
      </c>
      <c r="IZ210" s="275">
        <f t="shared" si="1467"/>
        <v>26.628648596324823</v>
      </c>
      <c r="JA210" s="275">
        <f t="shared" si="1468"/>
        <v>54.18837104995265</v>
      </c>
      <c r="JB210" s="74">
        <f t="shared" si="1469"/>
        <v>3.9929297498761556</v>
      </c>
      <c r="JC210" s="275">
        <f t="shared" si="1470"/>
        <v>46.941699942056303</v>
      </c>
      <c r="JD210" s="275">
        <f t="shared" si="1471"/>
        <v>103.53482434284919</v>
      </c>
      <c r="JE210" s="275">
        <f t="shared" si="1472"/>
        <v>136.90780231621889</v>
      </c>
      <c r="JF210" s="275">
        <f t="shared" si="1473"/>
        <v>51.489818011593883</v>
      </c>
      <c r="JG210" s="275">
        <f t="shared" si="1474"/>
        <v>72.844314087750135</v>
      </c>
      <c r="JH210" s="524">
        <f t="shared" si="1443"/>
        <v>95.220209754675039</v>
      </c>
      <c r="JI210" s="525">
        <f t="shared" si="1444"/>
        <v>264.77171633801885</v>
      </c>
      <c r="JJ210" s="524">
        <f t="shared" si="1445"/>
        <v>176.76221698502968</v>
      </c>
      <c r="JK210" s="525">
        <f t="shared" si="1446"/>
        <v>339.32106514321532</v>
      </c>
      <c r="JL210" s="524">
        <f t="shared" si="1447"/>
        <v>271.98242673970469</v>
      </c>
      <c r="JM210" s="525">
        <f t="shared" si="1448"/>
        <v>604.09278148123417</v>
      </c>
      <c r="JN210" s="7">
        <f t="shared" si="1634"/>
        <v>0.13634591751729408</v>
      </c>
      <c r="JO210" s="7">
        <f t="shared" si="1635"/>
        <v>0.77179605671299545</v>
      </c>
    </row>
    <row r="211" spans="1:275" s="3" customFormat="1" ht="13.5" customHeight="1" x14ac:dyDescent="0.2">
      <c r="A211" s="3" t="str">
        <f>'2021 estimates'!B211</f>
        <v>US Virgin Islands</v>
      </c>
      <c r="B211" s="3" t="str">
        <f>VLOOKUP(A211,'2021 estimates'!$B$4:$C$218,2)</f>
        <v>NAC</v>
      </c>
      <c r="C211" s="371" t="str">
        <f>VLOOKUP(A211,'2021 estimates'!$B$4:$F$218,4,FALSE)</f>
        <v>Latin America &amp; Caribbean</v>
      </c>
      <c r="D211" s="695">
        <f>'2021 estimates'!Q211</f>
        <v>7.56</v>
      </c>
      <c r="E211" s="4">
        <f>'2021 estimates'!R211</f>
        <v>2.7338993504178717</v>
      </c>
      <c r="F211" s="47">
        <f>1000*'2021 estimates'!G211/5</f>
        <v>589.4</v>
      </c>
      <c r="G211" s="47">
        <f t="shared" si="1475"/>
        <v>589.4</v>
      </c>
      <c r="H211" s="47">
        <f>1000*'2021 estimates'!H211/5</f>
        <v>699</v>
      </c>
      <c r="I211" s="47">
        <f>1000*'2021 estimates'!I211/5</f>
        <v>718.6</v>
      </c>
      <c r="J211" s="47">
        <f>1000*'2021 estimates'!J211/5</f>
        <v>699.4</v>
      </c>
      <c r="K211" s="47">
        <f>1000*'2021 estimates'!K211/5</f>
        <v>567.6</v>
      </c>
      <c r="L211" s="73">
        <f t="shared" si="1476"/>
        <v>567.6</v>
      </c>
      <c r="M211" s="47">
        <f>1000*'2021 estimates'!L211/5</f>
        <v>650.20000000000005</v>
      </c>
      <c r="N211" s="47">
        <f>1000*'2021 estimates'!M211/5</f>
        <v>723.8</v>
      </c>
      <c r="O211" s="47">
        <f>1000*'2021 estimates'!N211/5</f>
        <v>660</v>
      </c>
      <c r="P211" s="22">
        <v>0</v>
      </c>
      <c r="Q211" s="124">
        <f>IF('2021 estimates'!AD211&lt;&gt;"",'2021 estimates'!AD211*5/4,IF('2021 estimates'!AL211&lt;&gt;"",'2021 estimates'!AL211*15/14,'2021 estimates'!AN211*15/14))/100000</f>
        <v>1.5375E-4</v>
      </c>
      <c r="R211" s="124">
        <f>IF('2021 estimates'!AE211&lt;&gt;"",'2021 estimates'!AE211,IF('2021 estimates'!AL211&lt;&gt;"",'2021 estimates'!AL211*15/14,'2021 estimates'!AN211*15/14))/100000</f>
        <v>1.2300000000000001E-4</v>
      </c>
      <c r="S211" s="124">
        <f>IF('2021 estimates'!AF211&lt;&gt;"",'2021 estimates'!AF211,IF('2021 estimates'!AL211&lt;&gt;"",'2021 estimates'!AL211*15/14,'2021 estimates'!AN211*15/14))/100000</f>
        <v>1.26E-4</v>
      </c>
      <c r="T211" s="124">
        <f>IF('2021 estimates'!AG211&lt;&gt;"",'2021 estimates'!AG211,'2021 estimates'!$AP211)/100000</f>
        <v>1.26E-4</v>
      </c>
      <c r="U211" s="22">
        <v>0</v>
      </c>
      <c r="V211" s="124">
        <f>IF('2021 estimates'!AH211&lt;&gt;"",'2021 estimates'!AH211*5/4,IF('2021 estimates'!AM211&lt;&gt;"",'2021 estimates'!AM211*15/14,'2021 estimates'!AN211*15/14))/100000</f>
        <v>1.2625000000000001E-4</v>
      </c>
      <c r="W211" s="124">
        <f>IF('2021 estimates'!AI211&lt;&gt;"",'2021 estimates'!AI211,IF('2021 estimates'!AM211&lt;&gt;"",'2021 estimates'!AM211*15/14,'2021 estimates'!AN211*15/14))/100000</f>
        <v>1.01E-4</v>
      </c>
      <c r="X211" s="124">
        <f>IF('2021 estimates'!AJ211&lt;&gt;"",'2021 estimates'!AJ211,IF('2021 estimates'!AM211&lt;&gt;"",'2021 estimates'!AM211*15/14,'2021 estimates'!AN211*15/14))/100000</f>
        <v>2.5599999999999999E-4</v>
      </c>
      <c r="Y211" s="124">
        <f>IF('2021 estimates'!AK211&lt;&gt;"",'2021 estimates'!AK211,'2021 estimates'!$AQ211)/100000</f>
        <v>2.5599999999999999E-4</v>
      </c>
      <c r="Z211" s="81">
        <f>VLOOKUP($A211,'Mortality-WHO Global Health Obs'!$B$3:$Q$218,7,FALSE)</f>
        <v>2.7990000000000001E-2</v>
      </c>
      <c r="AA211" s="82">
        <f>VLOOKUP($A211,'Mortality-WHO Global Health Obs'!$B$3:$Q$218,9,FALSE)</f>
        <v>1.4400000000000001E-3</v>
      </c>
      <c r="AB211" s="82">
        <f>VLOOKUP($A211,'Mortality-WHO Global Health Obs'!$B$3:$Q$218,11,FALSE)</f>
        <v>3.8999999999999999E-4</v>
      </c>
      <c r="AC211" s="82">
        <f>VLOOKUP($A211,'Mortality-WHO Global Health Obs'!$B$3:$Q$218,13,FALSE)</f>
        <v>4.2000000000000002E-4</v>
      </c>
      <c r="AD211" s="82">
        <f>VLOOKUP($A211,'Mortality-WHO Global Health Obs'!$B$3:$Q$218,15,FALSE)</f>
        <v>1.31E-3</v>
      </c>
      <c r="AE211" s="81">
        <f>VLOOKUP($A211,'Mortality-WHO Global Health Obs'!$B$3:$Q$218,8,FALSE)</f>
        <v>2.376E-2</v>
      </c>
      <c r="AF211" s="82">
        <f>VLOOKUP($A211,'Mortality-WHO Global Health Obs'!$B$3:$Q$218,10,FALSE)</f>
        <v>1.2199999999999999E-3</v>
      </c>
      <c r="AG211" s="82">
        <f>VLOOKUP($A211,'Mortality-WHO Global Health Obs'!$B$3:$Q$218,12,FALSE)</f>
        <v>2.9E-4</v>
      </c>
      <c r="AH211" s="82">
        <f>VLOOKUP($A211,'Mortality-WHO Global Health Obs'!$B$3:$Q$218,14,FALSE)</f>
        <v>2.5999999999999998E-4</v>
      </c>
      <c r="AI211" s="82">
        <f>VLOOKUP($A211,'Mortality-WHO Global Health Obs'!$B$3:$Q$218,16,FALSE)</f>
        <v>5.6999999999999998E-4</v>
      </c>
      <c r="AJ211" s="81">
        <f t="shared" si="1450"/>
        <v>7.6521842818196226E-2</v>
      </c>
      <c r="AK211" s="82">
        <f t="shared" si="1450"/>
        <v>3.9368150646017352E-3</v>
      </c>
      <c r="AL211" s="82">
        <f t="shared" si="1450"/>
        <v>1.0662207466629698E-3</v>
      </c>
      <c r="AM211" s="82">
        <f t="shared" si="1450"/>
        <v>1.1482377271755061E-3</v>
      </c>
      <c r="AN211" s="82">
        <f t="shared" si="1450"/>
        <v>3.5814081490474119E-3</v>
      </c>
      <c r="AO211" s="81">
        <f t="shared" si="1449"/>
        <v>6.4957448565928624E-2</v>
      </c>
      <c r="AP211" s="82">
        <f t="shared" si="1449"/>
        <v>3.3353572075098033E-3</v>
      </c>
      <c r="AQ211" s="82">
        <f t="shared" si="1449"/>
        <v>7.9283081162118282E-4</v>
      </c>
      <c r="AR211" s="82">
        <f t="shared" si="1449"/>
        <v>7.1081383110864656E-4</v>
      </c>
      <c r="AS211" s="82">
        <f t="shared" si="1449"/>
        <v>1.5583226297381867E-3</v>
      </c>
      <c r="AT211" s="272">
        <f t="shared" si="1460"/>
        <v>0</v>
      </c>
      <c r="AU211" s="266">
        <f t="shared" si="1637"/>
        <v>9.0620249999999999E-2</v>
      </c>
      <c r="AV211" s="266">
        <f t="shared" si="1638"/>
        <v>8.5977000000000012E-2</v>
      </c>
      <c r="AW211" s="266">
        <f t="shared" si="1639"/>
        <v>9.0543600000000002E-2</v>
      </c>
      <c r="AX211" s="266">
        <f t="shared" si="1640"/>
        <v>8.8124399999999992E-2</v>
      </c>
      <c r="AY211" s="272">
        <f t="shared" si="1461"/>
        <v>0</v>
      </c>
      <c r="AZ211" s="266">
        <f t="shared" si="1641"/>
        <v>7.1659500000000001E-2</v>
      </c>
      <c r="BA211" s="266">
        <f t="shared" si="1642"/>
        <v>6.5670200000000012E-2</v>
      </c>
      <c r="BB211" s="266">
        <f t="shared" si="1643"/>
        <v>0.18529279999999998</v>
      </c>
      <c r="BC211" s="266">
        <f t="shared" si="1644"/>
        <v>0.16896</v>
      </c>
      <c r="BD211" s="74">
        <f t="shared" si="1462"/>
        <v>0</v>
      </c>
      <c r="BE211" s="515">
        <f t="shared" si="1477"/>
        <v>0</v>
      </c>
      <c r="BF211" s="515">
        <f t="shared" si="1478"/>
        <v>9.044222307678694E-2</v>
      </c>
      <c r="BG211" s="515">
        <f t="shared" si="1479"/>
        <v>0.18052909178845328</v>
      </c>
      <c r="BH211" s="515">
        <f t="shared" si="1480"/>
        <v>0.27026200234929493</v>
      </c>
      <c r="BI211" s="515">
        <f t="shared" si="1481"/>
        <v>0.42651849252791857</v>
      </c>
      <c r="BJ211" s="515">
        <f t="shared" si="1482"/>
        <v>0.51199516121099631</v>
      </c>
      <c r="BK211" s="515">
        <f t="shared" si="1483"/>
        <v>0.597380741465384</v>
      </c>
      <c r="BL211" s="515">
        <f t="shared" si="1484"/>
        <v>0.68267533035969663</v>
      </c>
      <c r="BM211" s="515">
        <f t="shared" si="1485"/>
        <v>0.76787902485910775</v>
      </c>
      <c r="BN211" s="515">
        <f t="shared" si="1486"/>
        <v>0.87690986412557292</v>
      </c>
      <c r="BO211" s="515">
        <f t="shared" si="1487"/>
        <v>0.96639518804005176</v>
      </c>
      <c r="BP211" s="515">
        <f t="shared" si="1488"/>
        <v>1.0557778204979686</v>
      </c>
      <c r="BQ211" s="515">
        <f t="shared" si="1489"/>
        <v>1.1450578793458572</v>
      </c>
      <c r="BR211" s="515">
        <f t="shared" si="1490"/>
        <v>1.2342354822950132</v>
      </c>
      <c r="BS211" s="515">
        <f t="shared" si="1491"/>
        <v>1.2879537105441157</v>
      </c>
      <c r="BT211" s="515">
        <f t="shared" si="1492"/>
        <v>1.3713161502590505</v>
      </c>
      <c r="BU211" s="515">
        <f t="shared" si="1493"/>
        <v>1.4543805690389151</v>
      </c>
      <c r="BV211" s="515">
        <f t="shared" si="1494"/>
        <v>1.5371480323093141</v>
      </c>
      <c r="BW211" s="516">
        <f t="shared" si="1495"/>
        <v>1.6196196016869528</v>
      </c>
      <c r="BX211" s="515">
        <v>0</v>
      </c>
      <c r="BY211" s="515">
        <f t="shared" si="1496"/>
        <v>0</v>
      </c>
      <c r="BZ211" s="515">
        <f t="shared" si="1497"/>
        <v>7.1540194059660861E-2</v>
      </c>
      <c r="CA211" s="515">
        <f t="shared" si="1498"/>
        <v>0.14284217350369274</v>
      </c>
      <c r="CB211" s="515">
        <f t="shared" si="1499"/>
        <v>0.21390673153938067</v>
      </c>
      <c r="CC211" s="515">
        <f t="shared" si="1500"/>
        <v>0.32617067496134283</v>
      </c>
      <c r="CD211" s="515">
        <f t="shared" si="1501"/>
        <v>0.39155635692364049</v>
      </c>
      <c r="CE211" s="515">
        <f t="shared" si="1502"/>
        <v>0.45689021964729848</v>
      </c>
      <c r="CF211" s="515">
        <f t="shared" si="1503"/>
        <v>0.52217230419992378</v>
      </c>
      <c r="CG211" s="515">
        <f t="shared" si="1504"/>
        <v>0.58740265161657679</v>
      </c>
      <c r="CH211" s="515">
        <f t="shared" si="1505"/>
        <v>0.72645085671927534</v>
      </c>
      <c r="CI211" s="515">
        <f t="shared" si="1506"/>
        <v>0.91116163793818161</v>
      </c>
      <c r="CJ211" s="515">
        <f t="shared" si="1507"/>
        <v>1.0957411708311313</v>
      </c>
      <c r="CK211" s="515">
        <f t="shared" si="1508"/>
        <v>1.280189548658101</v>
      </c>
      <c r="CL211" s="515">
        <f t="shared" si="1509"/>
        <v>1.4645068646127999</v>
      </c>
      <c r="CM211" s="515">
        <f t="shared" si="1510"/>
        <v>1.5033676703550614</v>
      </c>
      <c r="CN211" s="515">
        <f t="shared" si="1511"/>
        <v>1.6698552183370707</v>
      </c>
      <c r="CO211" s="515">
        <f t="shared" si="1512"/>
        <v>1.8360835270471629</v>
      </c>
      <c r="CP211" s="515">
        <f t="shared" si="1513"/>
        <v>2.0020530001491608</v>
      </c>
      <c r="CQ211" s="516">
        <f t="shared" si="1514"/>
        <v>2.1677640406783389</v>
      </c>
      <c r="CR211" s="515">
        <f t="shared" si="1515"/>
        <v>0</v>
      </c>
      <c r="CS211" s="515">
        <f t="shared" si="1516"/>
        <v>4.5310125E-2</v>
      </c>
      <c r="CT211" s="515">
        <f t="shared" si="1517"/>
        <v>0.13575234807678693</v>
      </c>
      <c r="CU211" s="515">
        <f t="shared" si="1518"/>
        <v>0.22583921678845328</v>
      </c>
      <c r="CV211" s="515">
        <f t="shared" si="1519"/>
        <v>0.31557212734929491</v>
      </c>
      <c r="CW211" s="515">
        <f t="shared" si="1520"/>
        <v>0.46950699252791855</v>
      </c>
      <c r="CX211" s="515">
        <f t="shared" si="1521"/>
        <v>0.55498366121099629</v>
      </c>
      <c r="CY211" s="515">
        <f t="shared" si="1522"/>
        <v>0.64036924146538399</v>
      </c>
      <c r="CZ211" s="515">
        <f t="shared" si="1523"/>
        <v>0.72566383035969662</v>
      </c>
      <c r="DA211" s="515">
        <f t="shared" si="1524"/>
        <v>0.81086752485910774</v>
      </c>
      <c r="DB211" s="515">
        <f t="shared" si="1525"/>
        <v>0.9221816641255729</v>
      </c>
      <c r="DC211" s="515">
        <f t="shared" si="1526"/>
        <v>1.0116669880400517</v>
      </c>
      <c r="DD211" s="515">
        <f t="shared" si="1527"/>
        <v>1.1010496204979687</v>
      </c>
      <c r="DE211" s="515">
        <f t="shared" si="1528"/>
        <v>1.1903296793458573</v>
      </c>
      <c r="DF211" s="515">
        <f t="shared" si="1529"/>
        <v>1.2795072822950133</v>
      </c>
      <c r="DG211" s="515">
        <f t="shared" si="1530"/>
        <v>1.3320159105441156</v>
      </c>
      <c r="DH211" s="515">
        <f t="shared" si="1531"/>
        <v>1.4153783502590505</v>
      </c>
      <c r="DI211" s="515">
        <f t="shared" si="1532"/>
        <v>1.498442769038915</v>
      </c>
      <c r="DJ211" s="515">
        <f t="shared" si="1533"/>
        <v>1.581210232309314</v>
      </c>
      <c r="DK211" s="516">
        <f t="shared" si="1534"/>
        <v>1.6636818016869528</v>
      </c>
      <c r="DL211" s="515">
        <f t="shared" si="1535"/>
        <v>0</v>
      </c>
      <c r="DM211" s="515">
        <f t="shared" si="1536"/>
        <v>3.582975E-2</v>
      </c>
      <c r="DN211" s="515">
        <f t="shared" si="1537"/>
        <v>0.10736994405966085</v>
      </c>
      <c r="DO211" s="515">
        <f t="shared" si="1538"/>
        <v>0.17867192350369274</v>
      </c>
      <c r="DP211" s="515">
        <f t="shared" si="1539"/>
        <v>0.24973648153938066</v>
      </c>
      <c r="DQ211" s="515">
        <f t="shared" si="1540"/>
        <v>0.35900577496134284</v>
      </c>
      <c r="DR211" s="515">
        <f t="shared" si="1541"/>
        <v>0.4243914569236405</v>
      </c>
      <c r="DS211" s="515">
        <f t="shared" si="1542"/>
        <v>0.48972531964729848</v>
      </c>
      <c r="DT211" s="515">
        <f t="shared" si="1543"/>
        <v>0.55500740419992378</v>
      </c>
      <c r="DU211" s="515">
        <f t="shared" si="1544"/>
        <v>0.62023775161657679</v>
      </c>
      <c r="DV211" s="515">
        <f t="shared" si="1545"/>
        <v>0.81909725671927536</v>
      </c>
      <c r="DW211" s="515">
        <f t="shared" si="1546"/>
        <v>1.0038080379381815</v>
      </c>
      <c r="DX211" s="515">
        <f t="shared" si="1547"/>
        <v>1.1883875708311313</v>
      </c>
      <c r="DY211" s="515">
        <f t="shared" si="1548"/>
        <v>1.372835948658101</v>
      </c>
      <c r="DZ211" s="515">
        <f t="shared" si="1549"/>
        <v>1.5571532646127999</v>
      </c>
      <c r="EA211" s="515">
        <f t="shared" si="1550"/>
        <v>1.5878476703550612</v>
      </c>
      <c r="EB211" s="515">
        <f t="shared" si="1551"/>
        <v>1.7543352183370708</v>
      </c>
      <c r="EC211" s="515">
        <f t="shared" si="1552"/>
        <v>1.9205635270471628</v>
      </c>
      <c r="ED211" s="515">
        <f t="shared" si="1553"/>
        <v>2.0865330001491609</v>
      </c>
      <c r="EE211" s="516">
        <f t="shared" si="1554"/>
        <v>2.2522440406783391</v>
      </c>
      <c r="EF211" s="276">
        <f t="shared" si="1555"/>
        <v>0</v>
      </c>
      <c r="EG211" s="276">
        <f t="shared" si="1556"/>
        <v>1.7802692321306363E-4</v>
      </c>
      <c r="EH211" s="276">
        <f t="shared" si="1557"/>
        <v>5.3338128833366129E-4</v>
      </c>
      <c r="EI211" s="276">
        <f t="shared" si="1558"/>
        <v>8.8733943915838686E-4</v>
      </c>
      <c r="EJ211" s="276">
        <f t="shared" si="1559"/>
        <v>1.2399068615192754E-3</v>
      </c>
      <c r="EK211" s="276">
        <f t="shared" si="1560"/>
        <v>5.0033131692230331E-4</v>
      </c>
      <c r="EL211" s="276">
        <f t="shared" si="1561"/>
        <v>5.9141974561230327E-4</v>
      </c>
      <c r="EM211" s="276">
        <f t="shared" si="1562"/>
        <v>6.8241110568733449E-4</v>
      </c>
      <c r="EN211" s="276">
        <f t="shared" si="1563"/>
        <v>7.7330550058881244E-4</v>
      </c>
      <c r="EO211" s="276">
        <f t="shared" si="1564"/>
        <v>8.6410303364792024E-4</v>
      </c>
      <c r="EP211" s="276">
        <f t="shared" si="1565"/>
        <v>1.0582760855212267E-3</v>
      </c>
      <c r="EQ211" s="276">
        <f t="shared" si="1566"/>
        <v>1.1609675420832153E-3</v>
      </c>
      <c r="ER211" s="276">
        <f t="shared" si="1567"/>
        <v>1.263541152111387E-3</v>
      </c>
      <c r="ES211" s="276">
        <f t="shared" si="1568"/>
        <v>1.3659970508439199E-3</v>
      </c>
      <c r="ET211" s="276">
        <f t="shared" si="1569"/>
        <v>1.4683353733637961E-3</v>
      </c>
      <c r="EU211" s="276">
        <f t="shared" si="1570"/>
        <v>4.7619602850653307E-3</v>
      </c>
      <c r="EV211" s="276">
        <f t="shared" si="1571"/>
        <v>5.0599812201354791E-3</v>
      </c>
      <c r="EW211" s="276">
        <f t="shared" si="1572"/>
        <v>5.3569367296009574E-3</v>
      </c>
      <c r="EX211" s="276">
        <f t="shared" si="1573"/>
        <v>5.652830622361024E-3</v>
      </c>
      <c r="EY211" s="277">
        <f t="shared" si="1574"/>
        <v>5.9476666936981153E-3</v>
      </c>
      <c r="EZ211" s="276">
        <f t="shared" si="1575"/>
        <v>0</v>
      </c>
      <c r="FA211" s="276">
        <f t="shared" si="1576"/>
        <v>1.1930594033914228E-4</v>
      </c>
      <c r="FB211" s="276">
        <f t="shared" si="1577"/>
        <v>3.5752055596812544E-4</v>
      </c>
      <c r="FC211" s="276">
        <f t="shared" si="1578"/>
        <v>5.9494196431209706E-4</v>
      </c>
      <c r="FD211" s="276">
        <f t="shared" si="1579"/>
        <v>8.3157280659353354E-4</v>
      </c>
      <c r="FE211" s="276">
        <f t="shared" si="1580"/>
        <v>2.8451803770235945E-4</v>
      </c>
      <c r="FF211" s="276">
        <f t="shared" si="1581"/>
        <v>3.36337276342035E-4</v>
      </c>
      <c r="FG211" s="276">
        <f t="shared" si="1582"/>
        <v>3.881154473746656E-4</v>
      </c>
      <c r="FH211" s="276">
        <f t="shared" si="1583"/>
        <v>4.3985258334701166E-4</v>
      </c>
      <c r="FI211" s="276">
        <f t="shared" si="1584"/>
        <v>4.9154871678003991E-4</v>
      </c>
      <c r="FJ211" s="276">
        <f t="shared" si="1585"/>
        <v>5.8201878109373983E-4</v>
      </c>
      <c r="FK211" s="276">
        <f t="shared" si="1586"/>
        <v>7.1326710705015906E-4</v>
      </c>
      <c r="FL211" s="276">
        <f t="shared" si="1587"/>
        <v>8.4442217303034575E-4</v>
      </c>
      <c r="FM211" s="276">
        <f t="shared" si="1588"/>
        <v>9.7548404530122652E-4</v>
      </c>
      <c r="FN211" s="276">
        <f t="shared" si="1589"/>
        <v>1.106452790082641E-3</v>
      </c>
      <c r="FO211" s="276">
        <f t="shared" si="1590"/>
        <v>2.4724520179905418E-3</v>
      </c>
      <c r="FP211" s="276">
        <f t="shared" si="1591"/>
        <v>2.7316912899078352E-3</v>
      </c>
      <c r="FQ211" s="276">
        <f t="shared" si="1592"/>
        <v>2.9905268980021048E-3</v>
      </c>
      <c r="FR211" s="276">
        <f t="shared" si="1593"/>
        <v>3.248959470821954E-3</v>
      </c>
      <c r="FS211" s="277">
        <f t="shared" si="1594"/>
        <v>3.5069896359372654E-3</v>
      </c>
      <c r="FT211" s="74">
        <f>SUM($EF211:EF211)</f>
        <v>0</v>
      </c>
      <c r="FU211" s="276">
        <f>SUM($EF211:EG211)</f>
        <v>1.7802692321306363E-4</v>
      </c>
      <c r="FV211" s="276">
        <f>SUM($EF211:EH211)</f>
        <v>7.1140821154672498E-4</v>
      </c>
      <c r="FW211" s="276">
        <f>SUM($EF211:EI211)</f>
        <v>1.5987476507051119E-3</v>
      </c>
      <c r="FX211" s="276">
        <f>SUM($EF211:EJ211)</f>
        <v>2.8386545122243874E-3</v>
      </c>
      <c r="FY211" s="276">
        <f>SUM($EF211:EK211)</f>
        <v>3.3389858291466906E-3</v>
      </c>
      <c r="FZ211" s="276">
        <f>SUM($EF211:EL211)</f>
        <v>3.9304055747589935E-3</v>
      </c>
      <c r="GA211" s="276">
        <f>SUM($EF211:EM211)</f>
        <v>4.6128166804463282E-3</v>
      </c>
      <c r="GB211" s="276">
        <f>SUM($EF211:EN211)</f>
        <v>5.386122181035141E-3</v>
      </c>
      <c r="GC211" s="276">
        <f>SUM($EF211:EO211)</f>
        <v>6.2502252146830611E-3</v>
      </c>
      <c r="GD211" s="276">
        <f>SUM($EF211:EP211)</f>
        <v>7.3085013002042879E-3</v>
      </c>
      <c r="GE211" s="276">
        <f>SUM($EF211:EQ211)</f>
        <v>8.4694688422875027E-3</v>
      </c>
      <c r="GF211" s="276">
        <f>SUM($EF211:ER211)</f>
        <v>9.7330099943988904E-3</v>
      </c>
      <c r="GG211" s="276">
        <f>SUM($EF211:ES211)</f>
        <v>1.1099007045242811E-2</v>
      </c>
      <c r="GH211" s="276">
        <f>SUM($EF211:ET211)</f>
        <v>1.2567342418606606E-2</v>
      </c>
      <c r="GI211" s="276">
        <f>SUM($EF211:EU211)</f>
        <v>1.7329302703671938E-2</v>
      </c>
      <c r="GJ211" s="276">
        <f>SUM($EF211:EV211)</f>
        <v>2.2389283923807415E-2</v>
      </c>
      <c r="GK211" s="276">
        <f>SUM($EF211:EW211)</f>
        <v>2.7746220653408371E-2</v>
      </c>
      <c r="GL211" s="276">
        <f>SUM($EF211:EX211)</f>
        <v>3.3399051275769392E-2</v>
      </c>
      <c r="GM211" s="276">
        <f>SUM($EF211:EY211)</f>
        <v>3.934671796946751E-2</v>
      </c>
      <c r="GN211" s="74">
        <f>SUM($EZ211:EZ211)</f>
        <v>0</v>
      </c>
      <c r="GO211" s="276">
        <f>SUM($EZ211:FA211)</f>
        <v>1.1930594033914228E-4</v>
      </c>
      <c r="GP211" s="276">
        <f>SUM($EZ211:FB211)</f>
        <v>4.7682649630726771E-4</v>
      </c>
      <c r="GQ211" s="276">
        <f>SUM($EZ211:FC211)</f>
        <v>1.0717684606193648E-3</v>
      </c>
      <c r="GR211" s="276">
        <f>SUM($EZ211:FD211)</f>
        <v>1.9033412672128983E-3</v>
      </c>
      <c r="GS211" s="276">
        <f>SUM($EZ211:FE211)</f>
        <v>2.1878593049152579E-3</v>
      </c>
      <c r="GT211" s="276">
        <f>SUM($EZ211:FF211)</f>
        <v>2.524196581257293E-3</v>
      </c>
      <c r="GU211" s="276">
        <f>SUM($EZ211:FG211)</f>
        <v>2.9123120286319586E-3</v>
      </c>
      <c r="GV211" s="276">
        <f>SUM($EZ211:FH211)</f>
        <v>3.3521646119789705E-3</v>
      </c>
      <c r="GW211" s="276">
        <f>SUM($EZ211:FI211)</f>
        <v>3.8437133287590104E-3</v>
      </c>
      <c r="GX211" s="276">
        <f>SUM($EZ211:FJ211)</f>
        <v>4.4257321098527501E-3</v>
      </c>
      <c r="GY211" s="276">
        <f>SUM($EZ211:FK211)</f>
        <v>5.1389992169029088E-3</v>
      </c>
      <c r="GZ211" s="276">
        <f>SUM($EZ211:FL211)</f>
        <v>5.983421389933255E-3</v>
      </c>
      <c r="HA211" s="276">
        <f>SUM($EZ211:FM211)</f>
        <v>6.9589054352344817E-3</v>
      </c>
      <c r="HB211" s="276">
        <f>SUM($EZ211:FN211)</f>
        <v>8.0653582253171225E-3</v>
      </c>
      <c r="HC211" s="276">
        <f>SUM($EZ211:FO211)</f>
        <v>1.0537810243307664E-2</v>
      </c>
      <c r="HD211" s="276">
        <f>SUM($EZ211:FP211)</f>
        <v>1.3269501533215499E-2</v>
      </c>
      <c r="HE211" s="276">
        <f>SUM($EZ211:FQ211)</f>
        <v>1.6260028431217603E-2</v>
      </c>
      <c r="HF211" s="276">
        <f>SUM($EZ211:FR211)</f>
        <v>1.9508987902039556E-2</v>
      </c>
      <c r="HG211" s="277">
        <f>SUM($EZ211:FS211)</f>
        <v>2.3015977537976823E-2</v>
      </c>
      <c r="HH211" s="74">
        <f t="shared" si="1636"/>
        <v>0</v>
      </c>
      <c r="HI211" s="276">
        <f t="shared" si="1595"/>
        <v>9.044222307678694E-2</v>
      </c>
      <c r="HJ211" s="276">
        <f t="shared" si="1596"/>
        <v>0.18052909178845328</v>
      </c>
      <c r="HK211" s="276">
        <f t="shared" si="1597"/>
        <v>0.27026200234929493</v>
      </c>
      <c r="HL211" s="276">
        <f t="shared" si="1598"/>
        <v>0.35964234548777568</v>
      </c>
      <c r="HM211" s="276">
        <f t="shared" si="1599"/>
        <v>0.51199516121099631</v>
      </c>
      <c r="HN211" s="276">
        <f t="shared" si="1600"/>
        <v>0.597380741465384</v>
      </c>
      <c r="HO211" s="276">
        <f t="shared" si="1601"/>
        <v>0.68267533035969663</v>
      </c>
      <c r="HP211" s="276">
        <f t="shared" si="1602"/>
        <v>0.76787902485910775</v>
      </c>
      <c r="HQ211" s="276">
        <f t="shared" si="1603"/>
        <v>0.8529919218254598</v>
      </c>
      <c r="HR211" s="276">
        <f t="shared" si="1604"/>
        <v>0.96639518804005176</v>
      </c>
      <c r="HS211" s="276">
        <f t="shared" si="1605"/>
        <v>1.0557778204979686</v>
      </c>
      <c r="HT211" s="276">
        <f t="shared" si="1606"/>
        <v>1.1450578793458572</v>
      </c>
      <c r="HU211" s="276">
        <f t="shared" si="1607"/>
        <v>1.2342354822950132</v>
      </c>
      <c r="HV211" s="276">
        <f t="shared" si="1608"/>
        <v>1.3233107469216494</v>
      </c>
      <c r="HW211" s="276">
        <f t="shared" si="1609"/>
        <v>1.3713161502590505</v>
      </c>
      <c r="HX211" s="276">
        <f t="shared" si="1610"/>
        <v>1.4543805690389151</v>
      </c>
      <c r="HY211" s="276">
        <f t="shared" si="1611"/>
        <v>1.5371480323093141</v>
      </c>
      <c r="HZ211" s="276">
        <f t="shared" si="1612"/>
        <v>1.6196196016869528</v>
      </c>
      <c r="IA211" s="277">
        <f t="shared" si="1613"/>
        <v>1.7017963349932546</v>
      </c>
      <c r="IB211" s="276">
        <f t="shared" si="1614"/>
        <v>0</v>
      </c>
      <c r="IC211" s="276">
        <f t="shared" si="1615"/>
        <v>7.1540194059660861E-2</v>
      </c>
      <c r="ID211" s="276">
        <f t="shared" si="1616"/>
        <v>0.14284217350369274</v>
      </c>
      <c r="IE211" s="276">
        <f t="shared" si="1617"/>
        <v>0.21390673153938067</v>
      </c>
      <c r="IF211" s="276">
        <f t="shared" si="1618"/>
        <v>0.28473465873278714</v>
      </c>
      <c r="IG211" s="276">
        <f t="shared" si="1619"/>
        <v>0.39155635692364049</v>
      </c>
      <c r="IH211" s="276">
        <f t="shared" si="1620"/>
        <v>0.45689021964729848</v>
      </c>
      <c r="II211" s="276">
        <f t="shared" si="1621"/>
        <v>0.52217230419992378</v>
      </c>
      <c r="IJ211" s="276">
        <f t="shared" si="1622"/>
        <v>0.58740265161657679</v>
      </c>
      <c r="IK211" s="276">
        <f t="shared" si="1623"/>
        <v>0.65258130289979677</v>
      </c>
      <c r="IL211" s="276">
        <f t="shared" si="1624"/>
        <v>0.91116163793818161</v>
      </c>
      <c r="IM211" s="276">
        <f t="shared" si="1625"/>
        <v>1.0957411708311313</v>
      </c>
      <c r="IN211" s="276">
        <f t="shared" si="1626"/>
        <v>1.280189548658101</v>
      </c>
      <c r="IO211" s="276">
        <f t="shared" si="1627"/>
        <v>1.4645068646127999</v>
      </c>
      <c r="IP211" s="276">
        <f t="shared" si="1628"/>
        <v>1.6486932118227173</v>
      </c>
      <c r="IQ211" s="276">
        <f t="shared" si="1629"/>
        <v>1.6698552183370707</v>
      </c>
      <c r="IR211" s="276">
        <f t="shared" si="1630"/>
        <v>1.8360835270471629</v>
      </c>
      <c r="IS211" s="276">
        <f t="shared" si="1631"/>
        <v>2.0020530001491608</v>
      </c>
      <c r="IT211" s="276">
        <f t="shared" si="1632"/>
        <v>2.1677640406783389</v>
      </c>
      <c r="IU211" s="277">
        <f t="shared" si="1633"/>
        <v>2.3332170510424017</v>
      </c>
      <c r="IV211" s="74">
        <f t="shared" si="1463"/>
        <v>24.467407192345537</v>
      </c>
      <c r="IW211" s="275">
        <f t="shared" si="1464"/>
        <v>91.550370960568642</v>
      </c>
      <c r="IX211" s="275">
        <f t="shared" si="1465"/>
        <v>153.1193063095603</v>
      </c>
      <c r="IY211" s="275">
        <f t="shared" si="1466"/>
        <v>213.82154349622306</v>
      </c>
      <c r="IZ211" s="275">
        <f t="shared" si="1467"/>
        <v>89.712361487491492</v>
      </c>
      <c r="JA211" s="275">
        <f t="shared" si="1468"/>
        <v>120.73965698967439</v>
      </c>
      <c r="JB211" s="74">
        <f t="shared" si="1469"/>
        <v>20.107696563394217</v>
      </c>
      <c r="JC211" s="275">
        <f t="shared" si="1470"/>
        <v>75.281375617287267</v>
      </c>
      <c r="JD211" s="275">
        <f t="shared" si="1471"/>
        <v>164.11083880384666</v>
      </c>
      <c r="JE211" s="275">
        <f t="shared" si="1472"/>
        <v>290.72873172455957</v>
      </c>
      <c r="JF211" s="275">
        <f t="shared" si="1473"/>
        <v>86.499970328176047</v>
      </c>
      <c r="JG211" s="275">
        <f t="shared" si="1474"/>
        <v>137.55716067727192</v>
      </c>
      <c r="JH211" s="524">
        <f t="shared" ref="JH211:JH218" si="1645">0.5*(SUM(BD211:BR211)+SUM(HH211:HV211))</f>
        <v>9.4223166307327979</v>
      </c>
      <c r="JI211" s="525">
        <f t="shared" ref="JI211:JI218" si="1646">0.5*(SUM(BD211:BW211)+SUM(HH211:IA211))</f>
        <v>16.899656006795716</v>
      </c>
      <c r="JJ211" s="524">
        <f t="shared" ref="JJ211:JJ218" si="1647">0.5*(SUM(BX211:CL211) +SUM(IB211:IP211))</f>
        <v>8.9572252060983466</v>
      </c>
      <c r="JK211" s="525">
        <f t="shared" ref="JK211:JK218" si="1648">0.5*(SUM(BX211:CQ211) +SUM(IB211:IU211))</f>
        <v>18.551273353008813</v>
      </c>
      <c r="JL211" s="524">
        <f t="shared" ref="JL211:JL218" si="1649">JH211+JJ211</f>
        <v>18.379541836831145</v>
      </c>
      <c r="JM211" s="525">
        <f t="shared" ref="JM211:JM218" si="1650">JI211+JK211</f>
        <v>35.450929359804533</v>
      </c>
      <c r="JN211" s="7">
        <f t="shared" si="1634"/>
        <v>2.0632700643923731E-2</v>
      </c>
      <c r="JO211" s="7">
        <f t="shared" si="1635"/>
        <v>6.2362695507444332E-2</v>
      </c>
    </row>
    <row r="212" spans="1:275" s="3" customFormat="1" ht="13.5" customHeight="1" x14ac:dyDescent="0.2">
      <c r="A212" s="3" t="str">
        <f>'2021 estimates'!B212</f>
        <v>Uzbekistan</v>
      </c>
      <c r="B212" s="3" t="str">
        <f>VLOOKUP(A212,'2021 estimates'!$B$4:$C$218,2)</f>
        <v>EUR</v>
      </c>
      <c r="C212" s="371" t="str">
        <f>VLOOKUP(A212,'2021 estimates'!$B$4:$F$218,4,FALSE)</f>
        <v>Europe &amp; Central Asia</v>
      </c>
      <c r="D212" s="695">
        <f>'2021 estimates'!Q212</f>
        <v>15.574519717796299</v>
      </c>
      <c r="E212" s="4">
        <f>'2021 estimates'!R212</f>
        <v>4.6598683913350936</v>
      </c>
      <c r="F212" s="47">
        <f>1000*'2021 estimates'!G212/5</f>
        <v>351736.6</v>
      </c>
      <c r="G212" s="47">
        <f t="shared" si="1475"/>
        <v>351736.6</v>
      </c>
      <c r="H212" s="47">
        <f>1000*'2021 estimates'!H212/5</f>
        <v>342090.6</v>
      </c>
      <c r="I212" s="47">
        <f>1000*'2021 estimates'!I212/5</f>
        <v>308759.40000000002</v>
      </c>
      <c r="J212" s="47">
        <f>1000*'2021 estimates'!J212/5</f>
        <v>262573.59999999998</v>
      </c>
      <c r="K212" s="47">
        <f>1000*'2021 estimates'!K212/5</f>
        <v>330769.40000000002</v>
      </c>
      <c r="L212" s="73">
        <f t="shared" si="1476"/>
        <v>330769.40000000002</v>
      </c>
      <c r="M212" s="47">
        <f>1000*'2021 estimates'!L212/5</f>
        <v>324495.8</v>
      </c>
      <c r="N212" s="47">
        <f>1000*'2021 estimates'!M212/5</f>
        <v>293134.59999999998</v>
      </c>
      <c r="O212" s="47">
        <f>1000*'2021 estimates'!N212/5</f>
        <v>250775.4</v>
      </c>
      <c r="P212" s="22">
        <v>0</v>
      </c>
      <c r="Q212" s="124">
        <f>IF('2021 estimates'!AD212&lt;&gt;"",'2021 estimates'!AD212*5/4,IF('2021 estimates'!AL212&lt;&gt;"",'2021 estimates'!AL212*15/14,'2021 estimates'!AN212*15/14))/100000</f>
        <v>2.7857142857142854E-5</v>
      </c>
      <c r="R212" s="124">
        <f>IF('2021 estimates'!AE212&lt;&gt;"",'2021 estimates'!AE212,IF('2021 estimates'!AL212&lt;&gt;"",'2021 estimates'!AL212*15/14,'2021 estimates'!AN212*15/14))/100000</f>
        <v>2.7857142857142854E-5</v>
      </c>
      <c r="S212" s="124">
        <f>IF('2021 estimates'!AF212&lt;&gt;"",'2021 estimates'!AF212,IF('2021 estimates'!AL212&lt;&gt;"",'2021 estimates'!AL212*15/14,'2021 estimates'!AN212*15/14))/100000</f>
        <v>2.7857142857142854E-5</v>
      </c>
      <c r="T212" s="124">
        <f>IF('2021 estimates'!AG212&lt;&gt;"",'2021 estimates'!AG212,'2021 estimates'!$AP212)/100000</f>
        <v>1.9721634189823669E-5</v>
      </c>
      <c r="U212" s="22">
        <v>0</v>
      </c>
      <c r="V212" s="124">
        <f>IF('2021 estimates'!AH212&lt;&gt;"",'2021 estimates'!AH212*5/4,IF('2021 estimates'!AM212&lt;&gt;"",'2021 estimates'!AM212*15/14,'2021 estimates'!AN212*15/14))/100000</f>
        <v>2.7857142857142854E-5</v>
      </c>
      <c r="W212" s="124">
        <f>IF('2021 estimates'!AI212&lt;&gt;"",'2021 estimates'!AI212,IF('2021 estimates'!AM212&lt;&gt;"",'2021 estimates'!AM212*15/14,'2021 estimates'!AN212*15/14))/100000</f>
        <v>2.7857142857142854E-5</v>
      </c>
      <c r="X212" s="124">
        <f>IF('2021 estimates'!AJ212&lt;&gt;"",'2021 estimates'!AJ212,IF('2021 estimates'!AM212&lt;&gt;"",'2021 estimates'!AM212*15/14,'2021 estimates'!AN212*15/14))/100000</f>
        <v>2.7857142857142854E-5</v>
      </c>
      <c r="Y212" s="124">
        <f>IF('2021 estimates'!AK212&lt;&gt;"",'2021 estimates'!AK212,'2021 estimates'!$AQ212)/100000</f>
        <v>1.9721634189823669E-5</v>
      </c>
      <c r="Z212" s="81">
        <f>VLOOKUP($A212,'Mortality-WHO Global Health Obs'!$B$3:$Q$218,7,FALSE)</f>
        <v>2.5049999999999999E-2</v>
      </c>
      <c r="AA212" s="82">
        <f>VLOOKUP($A212,'Mortality-WHO Global Health Obs'!$B$3:$Q$218,9,FALSE)</f>
        <v>7.3999999999999999E-4</v>
      </c>
      <c r="AB212" s="82">
        <f>VLOOKUP($A212,'Mortality-WHO Global Health Obs'!$B$3:$Q$218,11,FALSE)</f>
        <v>4.2999999999999999E-4</v>
      </c>
      <c r="AC212" s="82">
        <f>VLOOKUP($A212,'Mortality-WHO Global Health Obs'!$B$3:$Q$218,13,FALSE)</f>
        <v>4.2000000000000002E-4</v>
      </c>
      <c r="AD212" s="82">
        <f>VLOOKUP($A212,'Mortality-WHO Global Health Obs'!$B$3:$Q$218,15,FALSE)</f>
        <v>7.2000000000000005E-4</v>
      </c>
      <c r="AE212" s="81">
        <f>VLOOKUP($A212,'Mortality-WHO Global Health Obs'!$B$3:$Q$218,8,FALSE)</f>
        <v>2.0119999999999999E-2</v>
      </c>
      <c r="AF212" s="82">
        <f>VLOOKUP($A212,'Mortality-WHO Global Health Obs'!$B$3:$Q$218,10,FALSE)</f>
        <v>6.4999999999999997E-4</v>
      </c>
      <c r="AG212" s="82">
        <f>VLOOKUP($A212,'Mortality-WHO Global Health Obs'!$B$3:$Q$218,12,FALSE)</f>
        <v>3.1E-4</v>
      </c>
      <c r="AH212" s="82">
        <f>VLOOKUP($A212,'Mortality-WHO Global Health Obs'!$B$3:$Q$218,14,FALSE)</f>
        <v>2.9E-4</v>
      </c>
      <c r="AI212" s="82">
        <f>VLOOKUP($A212,'Mortality-WHO Global Health Obs'!$B$3:$Q$218,16,FALSE)</f>
        <v>5.8E-4</v>
      </c>
      <c r="AJ212" s="81">
        <f t="shared" si="1450"/>
        <v>0.1167297032029441</v>
      </c>
      <c r="AK212" s="82">
        <f t="shared" si="1450"/>
        <v>3.4483026095879694E-3</v>
      </c>
      <c r="AL212" s="82">
        <f t="shared" si="1450"/>
        <v>2.00374340827409E-3</v>
      </c>
      <c r="AM212" s="82">
        <f t="shared" si="1450"/>
        <v>1.9571447243607394E-3</v>
      </c>
      <c r="AN212" s="82">
        <f t="shared" si="1450"/>
        <v>3.3551052417612674E-3</v>
      </c>
      <c r="AO212" s="81">
        <f t="shared" si="1449"/>
        <v>9.375655203366208E-2</v>
      </c>
      <c r="AP212" s="82">
        <f t="shared" si="1449"/>
        <v>3.0289144543678105E-3</v>
      </c>
      <c r="AQ212" s="82">
        <f t="shared" si="1449"/>
        <v>1.444559201313879E-3</v>
      </c>
      <c r="AR212" s="82">
        <f t="shared" si="1449"/>
        <v>1.3513618334871772E-3</v>
      </c>
      <c r="AS212" s="82">
        <f t="shared" si="1449"/>
        <v>2.7027236669743544E-3</v>
      </c>
      <c r="AT212" s="272">
        <f t="shared" si="1460"/>
        <v>0</v>
      </c>
      <c r="AU212" s="266">
        <f t="shared" si="1637"/>
        <v>9.7983767142857126</v>
      </c>
      <c r="AV212" s="266">
        <f t="shared" si="1638"/>
        <v>9.5296667142857121</v>
      </c>
      <c r="AW212" s="266">
        <f t="shared" si="1639"/>
        <v>8.6011547142857143</v>
      </c>
      <c r="AX212" s="266">
        <f t="shared" si="1640"/>
        <v>5.178380487105084</v>
      </c>
      <c r="AY212" s="272">
        <f t="shared" si="1461"/>
        <v>0</v>
      </c>
      <c r="AZ212" s="266">
        <f t="shared" si="1641"/>
        <v>9.2142904285714291</v>
      </c>
      <c r="BA212" s="266">
        <f t="shared" si="1642"/>
        <v>9.0395258571428556</v>
      </c>
      <c r="BB212" s="266">
        <f t="shared" si="1643"/>
        <v>8.1658924285714267</v>
      </c>
      <c r="BC212" s="266">
        <f t="shared" si="1644"/>
        <v>4.9457007026067066</v>
      </c>
      <c r="BD212" s="74">
        <f t="shared" si="1462"/>
        <v>0</v>
      </c>
      <c r="BE212" s="515">
        <f t="shared" si="1477"/>
        <v>0</v>
      </c>
      <c r="BF212" s="515">
        <f t="shared" si="1478"/>
        <v>9.7815119244496191</v>
      </c>
      <c r="BG212" s="515">
        <f t="shared" si="1479"/>
        <v>19.529352323973161</v>
      </c>
      <c r="BH212" s="515">
        <f t="shared" si="1480"/>
        <v>29.243637108217271</v>
      </c>
      <c r="BI212" s="515">
        <f t="shared" si="1481"/>
        <v>37.857019512573508</v>
      </c>
      <c r="BJ212" s="515">
        <f t="shared" si="1482"/>
        <v>47.301368476109239</v>
      </c>
      <c r="BK212" s="515">
        <f t="shared" si="1483"/>
        <v>56.726812334479092</v>
      </c>
      <c r="BL212" s="515">
        <f t="shared" si="1484"/>
        <v>66.133388930736373</v>
      </c>
      <c r="BM212" s="515">
        <f t="shared" si="1485"/>
        <v>75.521136032182554</v>
      </c>
      <c r="BN212" s="515">
        <f t="shared" si="1486"/>
        <v>76.618923949258502</v>
      </c>
      <c r="BO212" s="515">
        <f t="shared" si="1487"/>
        <v>85.061862365064272</v>
      </c>
      <c r="BP212" s="515">
        <f t="shared" si="1488"/>
        <v>93.48829288792858</v>
      </c>
      <c r="BQ212" s="515">
        <f t="shared" si="1489"/>
        <v>101.89824779459157</v>
      </c>
      <c r="BR212" s="515">
        <f t="shared" si="1490"/>
        <v>110.29175929868492</v>
      </c>
      <c r="BS212" s="515">
        <f t="shared" si="1491"/>
        <v>100.91776852838305</v>
      </c>
      <c r="BT212" s="515">
        <f t="shared" si="1492"/>
        <v>105.74945419957155</v>
      </c>
      <c r="BU212" s="515">
        <f t="shared" si="1493"/>
        <v>110.5649562209435</v>
      </c>
      <c r="BV212" s="515">
        <f t="shared" si="1494"/>
        <v>115.36432879936153</v>
      </c>
      <c r="BW212" s="516">
        <f t="shared" si="1495"/>
        <v>120.14762596012329</v>
      </c>
      <c r="BX212" s="515">
        <v>0</v>
      </c>
      <c r="BY212" s="515">
        <f t="shared" si="1496"/>
        <v>0</v>
      </c>
      <c r="BZ212" s="515">
        <f t="shared" si="1497"/>
        <v>9.2003568922358721</v>
      </c>
      <c r="CA212" s="515">
        <f t="shared" si="1498"/>
        <v>18.372888851439342</v>
      </c>
      <c r="CB212" s="515">
        <f t="shared" si="1499"/>
        <v>27.517680029443575</v>
      </c>
      <c r="CC212" s="515">
        <f t="shared" si="1500"/>
        <v>35.939973231444974</v>
      </c>
      <c r="CD212" s="515">
        <f t="shared" si="1501"/>
        <v>44.921094798818508</v>
      </c>
      <c r="CE212" s="515">
        <f t="shared" si="1502"/>
        <v>53.889251970566725</v>
      </c>
      <c r="CF212" s="515">
        <f t="shared" si="1503"/>
        <v>62.844463461006391</v>
      </c>
      <c r="CG212" s="515">
        <f t="shared" si="1504"/>
        <v>71.786747957439843</v>
      </c>
      <c r="CH212" s="515">
        <f t="shared" si="1505"/>
        <v>72.915238833671879</v>
      </c>
      <c r="CI212" s="515">
        <f t="shared" si="1506"/>
        <v>80.977149128289469</v>
      </c>
      <c r="CJ212" s="515">
        <f t="shared" si="1507"/>
        <v>89.028172222959981</v>
      </c>
      <c r="CK212" s="515">
        <f t="shared" si="1508"/>
        <v>97.068322820293403</v>
      </c>
      <c r="CL212" s="515">
        <f t="shared" si="1509"/>
        <v>105.09761560304456</v>
      </c>
      <c r="CM212" s="515">
        <f t="shared" si="1510"/>
        <v>96.770311336558535</v>
      </c>
      <c r="CN212" s="515">
        <f t="shared" si="1511"/>
        <v>101.44814734247001</v>
      </c>
      <c r="CO212" s="515">
        <f t="shared" si="1512"/>
        <v>106.11335752004628</v>
      </c>
      <c r="CP212" s="515">
        <f t="shared" si="1513"/>
        <v>110.76597594733988</v>
      </c>
      <c r="CQ212" s="516">
        <f t="shared" si="1514"/>
        <v>115.40603661042414</v>
      </c>
      <c r="CR212" s="515">
        <f t="shared" si="1515"/>
        <v>0</v>
      </c>
      <c r="CS212" s="515">
        <f t="shared" si="1516"/>
        <v>4.8991883571428563</v>
      </c>
      <c r="CT212" s="515">
        <f t="shared" si="1517"/>
        <v>14.680700281592475</v>
      </c>
      <c r="CU212" s="515">
        <f t="shared" si="1518"/>
        <v>24.428540681116019</v>
      </c>
      <c r="CV212" s="515">
        <f t="shared" si="1519"/>
        <v>34.142825465360126</v>
      </c>
      <c r="CW212" s="515">
        <f t="shared" si="1520"/>
        <v>42.621852869716363</v>
      </c>
      <c r="CX212" s="515">
        <f t="shared" si="1521"/>
        <v>52.066201833252094</v>
      </c>
      <c r="CY212" s="515">
        <f t="shared" si="1522"/>
        <v>61.491645691621947</v>
      </c>
      <c r="CZ212" s="515">
        <f t="shared" si="1523"/>
        <v>70.898222287879236</v>
      </c>
      <c r="DA212" s="515">
        <f t="shared" si="1524"/>
        <v>80.285969389325416</v>
      </c>
      <c r="DB212" s="515">
        <f t="shared" si="1525"/>
        <v>80.919501306401358</v>
      </c>
      <c r="DC212" s="515">
        <f t="shared" si="1526"/>
        <v>89.362439722207128</v>
      </c>
      <c r="DD212" s="515">
        <f t="shared" si="1527"/>
        <v>97.788870245071436</v>
      </c>
      <c r="DE212" s="515">
        <f t="shared" si="1528"/>
        <v>106.19882515173443</v>
      </c>
      <c r="DF212" s="515">
        <f t="shared" si="1529"/>
        <v>114.59233665582778</v>
      </c>
      <c r="DG212" s="515">
        <f t="shared" si="1530"/>
        <v>103.50695877193559</v>
      </c>
      <c r="DH212" s="515">
        <f t="shared" si="1531"/>
        <v>108.33864444312408</v>
      </c>
      <c r="DI212" s="515">
        <f t="shared" si="1532"/>
        <v>113.15414646449604</v>
      </c>
      <c r="DJ212" s="515">
        <f t="shared" si="1533"/>
        <v>117.95351904291407</v>
      </c>
      <c r="DK212" s="516">
        <f t="shared" si="1534"/>
        <v>122.73681620367583</v>
      </c>
      <c r="DL212" s="515">
        <f t="shared" si="1535"/>
        <v>0</v>
      </c>
      <c r="DM212" s="515">
        <f t="shared" si="1536"/>
        <v>4.6071452142857146</v>
      </c>
      <c r="DN212" s="515">
        <f t="shared" si="1537"/>
        <v>13.807502106521586</v>
      </c>
      <c r="DO212" s="515">
        <f t="shared" si="1538"/>
        <v>22.980034065725057</v>
      </c>
      <c r="DP212" s="515">
        <f t="shared" si="1539"/>
        <v>32.12482524372929</v>
      </c>
      <c r="DQ212" s="515">
        <f t="shared" si="1540"/>
        <v>40.459736160016405</v>
      </c>
      <c r="DR212" s="515">
        <f t="shared" si="1541"/>
        <v>49.44085772738994</v>
      </c>
      <c r="DS212" s="515">
        <f t="shared" si="1542"/>
        <v>58.409014899138157</v>
      </c>
      <c r="DT212" s="515">
        <f t="shared" si="1543"/>
        <v>67.364226389577823</v>
      </c>
      <c r="DU212" s="515">
        <f t="shared" si="1544"/>
        <v>76.306510886011267</v>
      </c>
      <c r="DV212" s="515">
        <f t="shared" si="1545"/>
        <v>76.998185047957591</v>
      </c>
      <c r="DW212" s="515">
        <f t="shared" si="1546"/>
        <v>85.060095342575181</v>
      </c>
      <c r="DX212" s="515">
        <f t="shared" si="1547"/>
        <v>93.111118437245693</v>
      </c>
      <c r="DY212" s="515">
        <f t="shared" si="1548"/>
        <v>101.15126903457912</v>
      </c>
      <c r="DZ212" s="515">
        <f t="shared" si="1549"/>
        <v>109.18056181733027</v>
      </c>
      <c r="EA212" s="515">
        <f t="shared" si="1550"/>
        <v>99.243161687861885</v>
      </c>
      <c r="EB212" s="515">
        <f t="shared" si="1551"/>
        <v>103.92099769377336</v>
      </c>
      <c r="EC212" s="515">
        <f t="shared" si="1552"/>
        <v>108.58620787134963</v>
      </c>
      <c r="ED212" s="515">
        <f t="shared" si="1553"/>
        <v>113.23882629864323</v>
      </c>
      <c r="EE212" s="516">
        <f t="shared" si="1554"/>
        <v>117.87888696172749</v>
      </c>
      <c r="EF212" s="276">
        <f t="shared" si="1555"/>
        <v>0</v>
      </c>
      <c r="EG212" s="276">
        <f t="shared" si="1556"/>
        <v>1.6864789836093581E-2</v>
      </c>
      <c r="EH212" s="276">
        <f t="shared" si="1557"/>
        <v>5.0536314762171443E-2</v>
      </c>
      <c r="EI212" s="276">
        <f t="shared" si="1558"/>
        <v>8.4091930041601176E-2</v>
      </c>
      <c r="EJ212" s="276">
        <f t="shared" si="1559"/>
        <v>0.1175320346775825</v>
      </c>
      <c r="EK212" s="276">
        <f t="shared" si="1560"/>
        <v>8.5317750749976037E-2</v>
      </c>
      <c r="EL212" s="276">
        <f t="shared" si="1561"/>
        <v>0.104222855915858</v>
      </c>
      <c r="EM212" s="276">
        <f t="shared" si="1562"/>
        <v>0.12309011802842705</v>
      </c>
      <c r="EN212" s="276">
        <f t="shared" si="1563"/>
        <v>0.1419196128395328</v>
      </c>
      <c r="EO212" s="276">
        <f t="shared" si="1564"/>
        <v>0.16071141594938962</v>
      </c>
      <c r="EP212" s="276">
        <f t="shared" si="1565"/>
        <v>0.1582162984799389</v>
      </c>
      <c r="EQ212" s="276">
        <f t="shared" si="1566"/>
        <v>0.17472419142140461</v>
      </c>
      <c r="ER212" s="276">
        <f t="shared" si="1567"/>
        <v>0.19119980762271824</v>
      </c>
      <c r="ES212" s="276">
        <f t="shared" si="1568"/>
        <v>0.20764321019235515</v>
      </c>
      <c r="ET212" s="276">
        <f t="shared" si="1569"/>
        <v>0.22405446211539909</v>
      </c>
      <c r="EU212" s="276">
        <f t="shared" si="1570"/>
        <v>0.34669481591659673</v>
      </c>
      <c r="EV212" s="276">
        <f t="shared" si="1571"/>
        <v>0.36287846573313193</v>
      </c>
      <c r="EW212" s="276">
        <f t="shared" si="1572"/>
        <v>0.37900790868705064</v>
      </c>
      <c r="EX212" s="276">
        <f t="shared" si="1573"/>
        <v>0.3950833263433266</v>
      </c>
      <c r="EY212" s="277">
        <f t="shared" si="1574"/>
        <v>0.41110489965878483</v>
      </c>
      <c r="EZ212" s="276">
        <f t="shared" si="1575"/>
        <v>0</v>
      </c>
      <c r="FA212" s="276">
        <f t="shared" si="1576"/>
        <v>1.393353633555636E-2</v>
      </c>
      <c r="FB212" s="276">
        <f t="shared" si="1577"/>
        <v>4.1758469367959128E-2</v>
      </c>
      <c r="FC212" s="276">
        <f t="shared" si="1578"/>
        <v>6.9499250567196497E-2</v>
      </c>
      <c r="FD212" s="276">
        <f t="shared" si="1579"/>
        <v>9.7156134436343675E-2</v>
      </c>
      <c r="FE212" s="276">
        <f t="shared" si="1580"/>
        <v>5.8404289769324061E-2</v>
      </c>
      <c r="FF212" s="276">
        <f t="shared" si="1581"/>
        <v>7.136868539464139E-2</v>
      </c>
      <c r="FG212" s="276">
        <f t="shared" si="1582"/>
        <v>8.431436670319227E-2</v>
      </c>
      <c r="FH212" s="276">
        <f t="shared" si="1583"/>
        <v>9.7241360709398525E-2</v>
      </c>
      <c r="FI212" s="276">
        <f t="shared" si="1584"/>
        <v>0.1101496943886862</v>
      </c>
      <c r="FJ212" s="276">
        <f t="shared" si="1585"/>
        <v>0.10398213395383682</v>
      </c>
      <c r="FK212" s="276">
        <f t="shared" si="1586"/>
        <v>0.11486933390090853</v>
      </c>
      <c r="FL212" s="276">
        <f t="shared" si="1587"/>
        <v>0.12574183123800867</v>
      </c>
      <c r="FM212" s="276">
        <f t="shared" si="1588"/>
        <v>0.13659964582026449</v>
      </c>
      <c r="FN212" s="276">
        <f t="shared" si="1589"/>
        <v>0.14744279747598979</v>
      </c>
      <c r="FO212" s="276">
        <f t="shared" si="1590"/>
        <v>0.26786469669523361</v>
      </c>
      <c r="FP212" s="276">
        <f t="shared" si="1591"/>
        <v>0.28049052503043437</v>
      </c>
      <c r="FQ212" s="276">
        <f t="shared" si="1592"/>
        <v>0.29308227531310221</v>
      </c>
      <c r="FR212" s="276">
        <f t="shared" si="1593"/>
        <v>0.30564003952244301</v>
      </c>
      <c r="FS212" s="277">
        <f t="shared" si="1594"/>
        <v>0.31816390938940398</v>
      </c>
      <c r="FT212" s="74">
        <f>SUM($EF212:EF212)</f>
        <v>0</v>
      </c>
      <c r="FU212" s="276">
        <f>SUM($EF212:EG212)</f>
        <v>1.6864789836093581E-2</v>
      </c>
      <c r="FV212" s="276">
        <f>SUM($EF212:EH212)</f>
        <v>6.7401104598265024E-2</v>
      </c>
      <c r="FW212" s="276">
        <f>SUM($EF212:EI212)</f>
        <v>0.15149303463986619</v>
      </c>
      <c r="FX212" s="276">
        <f>SUM($EF212:EJ212)</f>
        <v>0.26902506931744868</v>
      </c>
      <c r="FY212" s="276">
        <f>SUM($EF212:EK212)</f>
        <v>0.35434282006742474</v>
      </c>
      <c r="FZ212" s="276">
        <f>SUM($EF212:EL212)</f>
        <v>0.45856567598328274</v>
      </c>
      <c r="GA212" s="276">
        <f>SUM($EF212:EM212)</f>
        <v>0.58165579401170975</v>
      </c>
      <c r="GB212" s="276">
        <f>SUM($EF212:EN212)</f>
        <v>0.72357540685124255</v>
      </c>
      <c r="GC212" s="276">
        <f>SUM($EF212:EO212)</f>
        <v>0.8842868228006322</v>
      </c>
      <c r="GD212" s="276">
        <f>SUM($EF212:EP212)</f>
        <v>1.0425031212805711</v>
      </c>
      <c r="GE212" s="276">
        <f>SUM($EF212:EQ212)</f>
        <v>1.2172273127019757</v>
      </c>
      <c r="GF212" s="276">
        <f>SUM($EF212:ER212)</f>
        <v>1.4084271203246939</v>
      </c>
      <c r="GG212" s="276">
        <f>SUM($EF212:ES212)</f>
        <v>1.616070330517049</v>
      </c>
      <c r="GH212" s="276">
        <f>SUM($EF212:ET212)</f>
        <v>1.840124792632448</v>
      </c>
      <c r="GI212" s="276">
        <f>SUM($EF212:EU212)</f>
        <v>2.1868196085490448</v>
      </c>
      <c r="GJ212" s="276">
        <f>SUM($EF212:EV212)</f>
        <v>2.5496980742821767</v>
      </c>
      <c r="GK212" s="276">
        <f>SUM($EF212:EW212)</f>
        <v>2.9287059829692272</v>
      </c>
      <c r="GL212" s="276">
        <f>SUM($EF212:EX212)</f>
        <v>3.3237893093125539</v>
      </c>
      <c r="GM212" s="276">
        <f>SUM($EF212:EY212)</f>
        <v>3.7348942089713386</v>
      </c>
      <c r="GN212" s="74">
        <f>SUM($EZ212:EZ212)</f>
        <v>0</v>
      </c>
      <c r="GO212" s="276">
        <f>SUM($EZ212:FA212)</f>
        <v>1.393353633555636E-2</v>
      </c>
      <c r="GP212" s="276">
        <f>SUM($EZ212:FB212)</f>
        <v>5.5692005703515485E-2</v>
      </c>
      <c r="GQ212" s="276">
        <f>SUM($EZ212:FC212)</f>
        <v>0.12519125627071198</v>
      </c>
      <c r="GR212" s="276">
        <f>SUM($EZ212:FD212)</f>
        <v>0.22234739070705567</v>
      </c>
      <c r="GS212" s="276">
        <f>SUM($EZ212:FE212)</f>
        <v>0.28075168047637972</v>
      </c>
      <c r="GT212" s="276">
        <f>SUM($EZ212:FF212)</f>
        <v>0.35212036587102113</v>
      </c>
      <c r="GU212" s="276">
        <f>SUM($EZ212:FG212)</f>
        <v>0.43643473257421339</v>
      </c>
      <c r="GV212" s="276">
        <f>SUM($EZ212:FH212)</f>
        <v>0.53367609328361187</v>
      </c>
      <c r="GW212" s="276">
        <f>SUM($EZ212:FI212)</f>
        <v>0.64382578767229803</v>
      </c>
      <c r="GX212" s="276">
        <f>SUM($EZ212:FJ212)</f>
        <v>0.74780792162613485</v>
      </c>
      <c r="GY212" s="276">
        <f>SUM($EZ212:FK212)</f>
        <v>0.86267725552704344</v>
      </c>
      <c r="GZ212" s="276">
        <f>SUM($EZ212:FL212)</f>
        <v>0.98841908676505208</v>
      </c>
      <c r="HA212" s="276">
        <f>SUM($EZ212:FM212)</f>
        <v>1.1250187325853165</v>
      </c>
      <c r="HB212" s="276">
        <f>SUM($EZ212:FN212)</f>
        <v>1.2724615300613062</v>
      </c>
      <c r="HC212" s="276">
        <f>SUM($EZ212:FO212)</f>
        <v>1.5403262267565399</v>
      </c>
      <c r="HD212" s="276">
        <f>SUM($EZ212:FP212)</f>
        <v>1.8208167517869742</v>
      </c>
      <c r="HE212" s="276">
        <f>SUM($EZ212:FQ212)</f>
        <v>2.1138990271000764</v>
      </c>
      <c r="HF212" s="276">
        <f>SUM($EZ212:FR212)</f>
        <v>2.4195390666225194</v>
      </c>
      <c r="HG212" s="277">
        <f>SUM($EZ212:FS212)</f>
        <v>2.7377029760119234</v>
      </c>
      <c r="HH212" s="74">
        <f t="shared" si="1636"/>
        <v>0</v>
      </c>
      <c r="HI212" s="276">
        <f t="shared" si="1595"/>
        <v>9.7815119244496191</v>
      </c>
      <c r="HJ212" s="276">
        <f t="shared" si="1596"/>
        <v>19.529352323973161</v>
      </c>
      <c r="HK212" s="276">
        <f t="shared" si="1597"/>
        <v>29.243637108217271</v>
      </c>
      <c r="HL212" s="276">
        <f t="shared" si="1598"/>
        <v>38.9244817878254</v>
      </c>
      <c r="HM212" s="276">
        <f t="shared" si="1599"/>
        <v>47.301368476109239</v>
      </c>
      <c r="HN212" s="276">
        <f t="shared" si="1600"/>
        <v>56.726812334479092</v>
      </c>
      <c r="HO212" s="276">
        <f t="shared" si="1601"/>
        <v>66.133388930736373</v>
      </c>
      <c r="HP212" s="276">
        <f t="shared" si="1602"/>
        <v>75.521136032182554</v>
      </c>
      <c r="HQ212" s="276">
        <f t="shared" si="1603"/>
        <v>84.890091330518871</v>
      </c>
      <c r="HR212" s="276">
        <f t="shared" si="1604"/>
        <v>85.061862365064272</v>
      </c>
      <c r="HS212" s="276">
        <f t="shared" si="1605"/>
        <v>93.48829288792858</v>
      </c>
      <c r="HT212" s="276">
        <f t="shared" si="1606"/>
        <v>101.89824779459157</v>
      </c>
      <c r="HU212" s="276">
        <f t="shared" si="1607"/>
        <v>110.29175929868492</v>
      </c>
      <c r="HV212" s="276">
        <f t="shared" si="1608"/>
        <v>118.66885955085523</v>
      </c>
      <c r="HW212" s="276">
        <f t="shared" si="1609"/>
        <v>105.74945419957155</v>
      </c>
      <c r="HX212" s="276">
        <f t="shared" si="1610"/>
        <v>110.5649562209435</v>
      </c>
      <c r="HY212" s="276">
        <f t="shared" si="1611"/>
        <v>115.36432879936153</v>
      </c>
      <c r="HZ212" s="276">
        <f t="shared" si="1612"/>
        <v>120.14762596012329</v>
      </c>
      <c r="IA212" s="277">
        <f t="shared" si="1613"/>
        <v>124.9149015475696</v>
      </c>
      <c r="IB212" s="276">
        <f t="shared" si="1614"/>
        <v>0</v>
      </c>
      <c r="IC212" s="276">
        <f t="shared" si="1615"/>
        <v>9.2003568922358721</v>
      </c>
      <c r="ID212" s="276">
        <f t="shared" si="1616"/>
        <v>18.372888851439342</v>
      </c>
      <c r="IE212" s="276">
        <f t="shared" si="1617"/>
        <v>27.517680029443575</v>
      </c>
      <c r="IF212" s="276">
        <f t="shared" si="1618"/>
        <v>36.634814323578659</v>
      </c>
      <c r="IG212" s="276">
        <f t="shared" si="1619"/>
        <v>44.921094798818508</v>
      </c>
      <c r="IH212" s="276">
        <f t="shared" si="1620"/>
        <v>53.889251970566725</v>
      </c>
      <c r="II212" s="276">
        <f t="shared" si="1621"/>
        <v>62.844463461006391</v>
      </c>
      <c r="IJ212" s="276">
        <f t="shared" si="1622"/>
        <v>71.786747957439843</v>
      </c>
      <c r="IK212" s="276">
        <f t="shared" si="1623"/>
        <v>80.71612412019401</v>
      </c>
      <c r="IL212" s="276">
        <f t="shared" si="1624"/>
        <v>80.977149128289469</v>
      </c>
      <c r="IM212" s="276">
        <f t="shared" si="1625"/>
        <v>89.028172222959981</v>
      </c>
      <c r="IN212" s="276">
        <f t="shared" si="1626"/>
        <v>97.068322820293403</v>
      </c>
      <c r="IO212" s="276">
        <f t="shared" si="1627"/>
        <v>105.09761560304456</v>
      </c>
      <c r="IP212" s="276">
        <f t="shared" si="1628"/>
        <v>113.11606523414</v>
      </c>
      <c r="IQ212" s="276">
        <f t="shared" si="1629"/>
        <v>101.44814734247001</v>
      </c>
      <c r="IR212" s="276">
        <f t="shared" si="1630"/>
        <v>106.11335752004628</v>
      </c>
      <c r="IS212" s="276">
        <f t="shared" si="1631"/>
        <v>110.76597594733988</v>
      </c>
      <c r="IT212" s="276">
        <f t="shared" si="1632"/>
        <v>115.40603661042414</v>
      </c>
      <c r="IU212" s="277">
        <f t="shared" si="1633"/>
        <v>120.03357340364144</v>
      </c>
      <c r="IV212" s="74">
        <f t="shared" si="1463"/>
        <v>4.4360889512523149</v>
      </c>
      <c r="IW212" s="275">
        <f t="shared" si="1464"/>
        <v>17.951750863370901</v>
      </c>
      <c r="IX212" s="275">
        <f t="shared" si="1465"/>
        <v>31.63525088443145</v>
      </c>
      <c r="IY212" s="275">
        <f t="shared" si="1466"/>
        <v>43.015954400440584</v>
      </c>
      <c r="IZ212" s="275">
        <f t="shared" si="1467"/>
        <v>18.007696899684888</v>
      </c>
      <c r="JA212" s="275">
        <f t="shared" si="1468"/>
        <v>24.25976127487381</v>
      </c>
      <c r="JB212" s="74">
        <f t="shared" si="1469"/>
        <v>4.4386411158292214</v>
      </c>
      <c r="JC212" s="275">
        <f t="shared" si="1470"/>
        <v>17.982951203907781</v>
      </c>
      <c r="JD212" s="275">
        <f t="shared" si="1471"/>
        <v>31.738792473388905</v>
      </c>
      <c r="JE212" s="275">
        <f t="shared" si="1472"/>
        <v>43.236733729893793</v>
      </c>
      <c r="JF212" s="275">
        <f t="shared" si="1473"/>
        <v>18.053461597708637</v>
      </c>
      <c r="JG212" s="275">
        <f t="shared" si="1474"/>
        <v>24.349279630754925</v>
      </c>
      <c r="JH212" s="524">
        <f t="shared" si="1645"/>
        <v>873.4570575419325</v>
      </c>
      <c r="JI212" s="525">
        <f t="shared" si="1646"/>
        <v>1438.1997577599086</v>
      </c>
      <c r="JJ212" s="524">
        <f t="shared" si="1647"/>
        <v>830.3648516070524</v>
      </c>
      <c r="JK212" s="525">
        <f t="shared" si="1648"/>
        <v>1372.5003113974326</v>
      </c>
      <c r="JL212" s="524">
        <f t="shared" si="1649"/>
        <v>1703.821909148985</v>
      </c>
      <c r="JM212" s="525">
        <f t="shared" si="1650"/>
        <v>2810.7000691573412</v>
      </c>
      <c r="JN212" s="7">
        <f t="shared" si="1634"/>
        <v>3.1125863226937542</v>
      </c>
      <c r="JO212" s="7">
        <f t="shared" si="1635"/>
        <v>6.472597184983262</v>
      </c>
    </row>
    <row r="213" spans="1:275" s="3" customFormat="1" ht="13.5" customHeight="1" x14ac:dyDescent="0.2">
      <c r="A213" s="3" t="str">
        <f>'2021 estimates'!B213</f>
        <v>Vanuatu</v>
      </c>
      <c r="B213" s="3" t="str">
        <f>VLOOKUP(A213,'2021 estimates'!$B$4:$C$218,2)</f>
        <v>WP</v>
      </c>
      <c r="C213" s="371" t="str">
        <f>VLOOKUP(A213,'2021 estimates'!$B$4:$F$218,4,FALSE)</f>
        <v>East Asia &amp; Pacific</v>
      </c>
      <c r="D213" s="695">
        <f>'2021 estimates'!Q213</f>
        <v>21.853757065803499</v>
      </c>
      <c r="E213" s="4">
        <f>'2021 estimates'!R213</f>
        <v>7.0765452585888315</v>
      </c>
      <c r="F213" s="47">
        <f>1000*'2021 estimates'!G213/5</f>
        <v>4429.2</v>
      </c>
      <c r="G213" s="47">
        <f t="shared" si="1475"/>
        <v>4429.2</v>
      </c>
      <c r="H213" s="47">
        <f>1000*'2021 estimates'!H213/5</f>
        <v>4044.8</v>
      </c>
      <c r="I213" s="47">
        <f>1000*'2021 estimates'!I213/5</f>
        <v>3918.4</v>
      </c>
      <c r="J213" s="47">
        <f>1000*'2021 estimates'!J213/5</f>
        <v>3244.8</v>
      </c>
      <c r="K213" s="47">
        <f>1000*'2021 estimates'!K213/5</f>
        <v>4189.8</v>
      </c>
      <c r="L213" s="73">
        <f t="shared" si="1476"/>
        <v>4189.8</v>
      </c>
      <c r="M213" s="47">
        <f>1000*'2021 estimates'!L213/5</f>
        <v>3772.4</v>
      </c>
      <c r="N213" s="47">
        <f>1000*'2021 estimates'!M213/5</f>
        <v>3640.4</v>
      </c>
      <c r="O213" s="47">
        <f>1000*'2021 estimates'!N213/5</f>
        <v>2985.6</v>
      </c>
      <c r="P213" s="22">
        <v>0</v>
      </c>
      <c r="Q213" s="124">
        <f>IF('2021 estimates'!AD213&lt;&gt;"",'2021 estimates'!AD213*5/4,IF('2021 estimates'!AL213&lt;&gt;"",'2021 estimates'!AL213*15/14,'2021 estimates'!AN213*15/14))/100000</f>
        <v>9.6428571428571425E-6</v>
      </c>
      <c r="R213" s="124">
        <f>IF('2021 estimates'!AE213&lt;&gt;"",'2021 estimates'!AE213,IF('2021 estimates'!AL213&lt;&gt;"",'2021 estimates'!AL213*15/14,'2021 estimates'!AN213*15/14))/100000</f>
        <v>9.6428571428571425E-6</v>
      </c>
      <c r="S213" s="124">
        <f>IF('2021 estimates'!AF213&lt;&gt;"",'2021 estimates'!AF213,IF('2021 estimates'!AL213&lt;&gt;"",'2021 estimates'!AL213*15/14,'2021 estimates'!AN213*15/14))/100000</f>
        <v>9.6428571428571425E-6</v>
      </c>
      <c r="T213" s="124">
        <f>IF('2021 estimates'!AG213&lt;&gt;"",'2021 estimates'!AG213,'2021 estimates'!$AP213)/100000</f>
        <v>1.0049937260994264E-5</v>
      </c>
      <c r="U213" s="22">
        <v>0</v>
      </c>
      <c r="V213" s="124">
        <f>IF('2021 estimates'!AH213&lt;&gt;"",'2021 estimates'!AH213*5/4,IF('2021 estimates'!AM213&lt;&gt;"",'2021 estimates'!AM213*15/14,'2021 estimates'!AN213*15/14))/100000</f>
        <v>9.6428571428571425E-6</v>
      </c>
      <c r="W213" s="124">
        <f>IF('2021 estimates'!AI213&lt;&gt;"",'2021 estimates'!AI213,IF('2021 estimates'!AM213&lt;&gt;"",'2021 estimates'!AM213*15/14,'2021 estimates'!AN213*15/14))/100000</f>
        <v>9.6428571428571425E-6</v>
      </c>
      <c r="X213" s="124">
        <f>IF('2021 estimates'!AJ213&lt;&gt;"",'2021 estimates'!AJ213,IF('2021 estimates'!AM213&lt;&gt;"",'2021 estimates'!AM213*15/14,'2021 estimates'!AN213*15/14))/100000</f>
        <v>9.6428571428571425E-6</v>
      </c>
      <c r="Y213" s="124">
        <f>IF('2021 estimates'!AK213&lt;&gt;"",'2021 estimates'!AK213,'2021 estimates'!$AQ213)/100000</f>
        <v>1.0049937260994264E-5</v>
      </c>
      <c r="Z213" s="81">
        <f>VLOOKUP($A213,'Mortality-WHO Global Health Obs'!$B$3:$Q$218,7,FALSE)</f>
        <v>2.4899999999999999E-2</v>
      </c>
      <c r="AA213" s="82">
        <f>VLOOKUP($A213,'Mortality-WHO Global Health Obs'!$B$3:$Q$218,9,FALSE)</f>
        <v>1.2199999999999999E-3</v>
      </c>
      <c r="AB213" s="82">
        <f>VLOOKUP($A213,'Mortality-WHO Global Health Obs'!$B$3:$Q$218,11,FALSE)</f>
        <v>8.4999999999999995E-4</v>
      </c>
      <c r="AC213" s="82">
        <f>VLOOKUP($A213,'Mortality-WHO Global Health Obs'!$B$3:$Q$218,13,FALSE)</f>
        <v>3.8000000000000002E-4</v>
      </c>
      <c r="AD213" s="82">
        <f>VLOOKUP($A213,'Mortality-WHO Global Health Obs'!$B$3:$Q$218,15,FALSE)</f>
        <v>8.7000000000000001E-4</v>
      </c>
      <c r="AE213" s="81">
        <f>VLOOKUP($A213,'Mortality-WHO Global Health Obs'!$B$3:$Q$218,8,FALSE)</f>
        <v>2.2440000000000002E-2</v>
      </c>
      <c r="AF213" s="82">
        <f>VLOOKUP($A213,'Mortality-WHO Global Health Obs'!$B$3:$Q$218,10,FALSE)</f>
        <v>1.01E-3</v>
      </c>
      <c r="AG213" s="82">
        <f>VLOOKUP($A213,'Mortality-WHO Global Health Obs'!$B$3:$Q$218,12,FALSE)</f>
        <v>5.4000000000000001E-4</v>
      </c>
      <c r="AH213" s="82">
        <f>VLOOKUP($A213,'Mortality-WHO Global Health Obs'!$B$3:$Q$218,14,FALSE)</f>
        <v>2.3000000000000001E-4</v>
      </c>
      <c r="AI213" s="82">
        <f>VLOOKUP($A213,'Mortality-WHO Global Health Obs'!$B$3:$Q$218,16,FALSE)</f>
        <v>4.6999999999999999E-4</v>
      </c>
      <c r="AJ213" s="81">
        <f t="shared" si="1450"/>
        <v>0.17620597693886189</v>
      </c>
      <c r="AK213" s="82">
        <f t="shared" si="1450"/>
        <v>8.6333852154783734E-3</v>
      </c>
      <c r="AL213" s="82">
        <f t="shared" si="1450"/>
        <v>6.0150634698005068E-3</v>
      </c>
      <c r="AM213" s="82">
        <f t="shared" si="1450"/>
        <v>2.6890871982637563E-3</v>
      </c>
      <c r="AN213" s="82">
        <f t="shared" si="1450"/>
        <v>6.1565943749722837E-3</v>
      </c>
      <c r="AO213" s="81">
        <f t="shared" si="1449"/>
        <v>0.15879767560273339</v>
      </c>
      <c r="AP213" s="82">
        <f t="shared" si="1449"/>
        <v>7.1473107111747203E-3</v>
      </c>
      <c r="AQ213" s="82">
        <f t="shared" si="1449"/>
        <v>3.8213344396379693E-3</v>
      </c>
      <c r="AR213" s="82">
        <f t="shared" si="1449"/>
        <v>1.6276054094754313E-3</v>
      </c>
      <c r="AS213" s="82">
        <f t="shared" si="1449"/>
        <v>3.3259762715367506E-3</v>
      </c>
      <c r="AT213" s="272">
        <f t="shared" si="1460"/>
        <v>0</v>
      </c>
      <c r="AU213" s="266">
        <f t="shared" si="1637"/>
        <v>4.2710142857142856E-2</v>
      </c>
      <c r="AV213" s="266">
        <f t="shared" si="1638"/>
        <v>3.9003428571428571E-2</v>
      </c>
      <c r="AW213" s="266">
        <f t="shared" si="1639"/>
        <v>3.7784571428571431E-2</v>
      </c>
      <c r="AX213" s="266">
        <f t="shared" si="1640"/>
        <v>3.2610036424474194E-2</v>
      </c>
      <c r="AY213" s="272">
        <f t="shared" si="1461"/>
        <v>0</v>
      </c>
      <c r="AZ213" s="266">
        <f t="shared" si="1641"/>
        <v>4.0401642857142858E-2</v>
      </c>
      <c r="BA213" s="266">
        <f t="shared" si="1642"/>
        <v>3.6376714285714283E-2</v>
      </c>
      <c r="BB213" s="266">
        <f t="shared" si="1643"/>
        <v>3.5103857142857145E-2</v>
      </c>
      <c r="BC213" s="266">
        <f t="shared" si="1644"/>
        <v>3.0005092686424473E-2</v>
      </c>
      <c r="BD213" s="74">
        <f t="shared" si="1462"/>
        <v>0</v>
      </c>
      <c r="BE213" s="515">
        <f t="shared" si="1477"/>
        <v>0</v>
      </c>
      <c r="BF213" s="515">
        <f t="shared" si="1478"/>
        <v>4.252656986758447E-2</v>
      </c>
      <c r="BG213" s="515">
        <f t="shared" si="1479"/>
        <v>8.4687571790694111E-2</v>
      </c>
      <c r="BH213" s="515">
        <f t="shared" si="1480"/>
        <v>0.12648614827347265</v>
      </c>
      <c r="BI213" s="515">
        <f t="shared" si="1481"/>
        <v>0.15335155734870781</v>
      </c>
      <c r="BJ213" s="515">
        <f t="shared" si="1482"/>
        <v>0.19131838326112666</v>
      </c>
      <c r="BK213" s="515">
        <f t="shared" si="1483"/>
        <v>0.22905752176952454</v>
      </c>
      <c r="BL213" s="515">
        <f t="shared" si="1484"/>
        <v>0.26657033831735644</v>
      </c>
      <c r="BM213" s="515">
        <f t="shared" si="1485"/>
        <v>0.30385819015950044</v>
      </c>
      <c r="BN213" s="515">
        <f t="shared" si="1486"/>
        <v>0.33026860058600954</v>
      </c>
      <c r="BO213" s="515">
        <f t="shared" si="1487"/>
        <v>0.36711550923861475</v>
      </c>
      <c r="BP213" s="515">
        <f t="shared" si="1488"/>
        <v>0.4038634664450283</v>
      </c>
      <c r="BQ213" s="515">
        <f t="shared" si="1489"/>
        <v>0.44051273793686946</v>
      </c>
      <c r="BR213" s="515">
        <f t="shared" si="1490"/>
        <v>0.47706358873214205</v>
      </c>
      <c r="BS213" s="515">
        <f t="shared" si="1491"/>
        <v>0.42523929040512104</v>
      </c>
      <c r="BT213" s="515">
        <f t="shared" si="1492"/>
        <v>0.45513926854773479</v>
      </c>
      <c r="BU213" s="515">
        <f t="shared" si="1493"/>
        <v>0.48485573015121214</v>
      </c>
      <c r="BV213" s="515">
        <f t="shared" si="1494"/>
        <v>0.51438980158159842</v>
      </c>
      <c r="BW213" s="516">
        <f t="shared" si="1495"/>
        <v>0.54374260229166316</v>
      </c>
      <c r="BX213" s="515">
        <v>0</v>
      </c>
      <c r="BY213" s="515">
        <f t="shared" si="1496"/>
        <v>0</v>
      </c>
      <c r="BZ213" s="515">
        <f t="shared" si="1497"/>
        <v>4.0257776052589553E-2</v>
      </c>
      <c r="CA213" s="515">
        <f t="shared" si="1498"/>
        <v>8.0228843090915117E-2</v>
      </c>
      <c r="CB213" s="515">
        <f t="shared" si="1499"/>
        <v>0.11991524300767223</v>
      </c>
      <c r="CC213" s="515">
        <f t="shared" si="1500"/>
        <v>0.14344718303891185</v>
      </c>
      <c r="CD213" s="515">
        <f t="shared" si="1501"/>
        <v>0.17920741251576561</v>
      </c>
      <c r="CE213" s="515">
        <f t="shared" si="1502"/>
        <v>0.21483125095999711</v>
      </c>
      <c r="CF213" s="515">
        <f t="shared" si="1503"/>
        <v>0.25031921857279216</v>
      </c>
      <c r="CG213" s="515">
        <f t="shared" si="1504"/>
        <v>0.28567183357126724</v>
      </c>
      <c r="CH213" s="515">
        <f t="shared" si="1505"/>
        <v>0.30966136789270809</v>
      </c>
      <c r="CI213" s="515">
        <f t="shared" si="1506"/>
        <v>0.34423308407941183</v>
      </c>
      <c r="CJ213" s="515">
        <f t="shared" si="1507"/>
        <v>0.37874857692095737</v>
      </c>
      <c r="CK213" s="515">
        <f t="shared" si="1508"/>
        <v>0.41320793785233523</v>
      </c>
      <c r="CL213" s="515">
        <f t="shared" si="1509"/>
        <v>0.44761125815983682</v>
      </c>
      <c r="CM213" s="515">
        <f t="shared" si="1510"/>
        <v>0.395268564632062</v>
      </c>
      <c r="CN213" s="515">
        <f t="shared" si="1511"/>
        <v>0.42391137205852369</v>
      </c>
      <c r="CO213" s="515">
        <f t="shared" si="1512"/>
        <v>0.45245907243670147</v>
      </c>
      <c r="CP213" s="515">
        <f t="shared" si="1513"/>
        <v>0.48091198156492121</v>
      </c>
      <c r="CQ213" s="516">
        <f t="shared" si="1514"/>
        <v>0.50927041419291574</v>
      </c>
      <c r="CR213" s="515">
        <f t="shared" si="1515"/>
        <v>0</v>
      </c>
      <c r="CS213" s="515">
        <f t="shared" si="1516"/>
        <v>2.1355071428571428E-2</v>
      </c>
      <c r="CT213" s="515">
        <f t="shared" si="1517"/>
        <v>6.3881641296155894E-2</v>
      </c>
      <c r="CU213" s="515">
        <f t="shared" si="1518"/>
        <v>0.10604264321926554</v>
      </c>
      <c r="CV213" s="515">
        <f t="shared" si="1519"/>
        <v>0.14784121970204409</v>
      </c>
      <c r="CW213" s="515">
        <f t="shared" si="1520"/>
        <v>0.1728532716344221</v>
      </c>
      <c r="CX213" s="515">
        <f t="shared" si="1521"/>
        <v>0.21082009754684095</v>
      </c>
      <c r="CY213" s="515">
        <f t="shared" si="1522"/>
        <v>0.24855923605523883</v>
      </c>
      <c r="CZ213" s="515">
        <f t="shared" si="1523"/>
        <v>0.28607205260307073</v>
      </c>
      <c r="DA213" s="515">
        <f t="shared" si="1524"/>
        <v>0.32335990444521473</v>
      </c>
      <c r="DB213" s="515">
        <f t="shared" si="1525"/>
        <v>0.34916088630029524</v>
      </c>
      <c r="DC213" s="515">
        <f t="shared" si="1526"/>
        <v>0.38600779495290044</v>
      </c>
      <c r="DD213" s="515">
        <f t="shared" si="1527"/>
        <v>0.42275575215931399</v>
      </c>
      <c r="DE213" s="515">
        <f t="shared" si="1528"/>
        <v>0.45940502365115515</v>
      </c>
      <c r="DF213" s="515">
        <f t="shared" si="1529"/>
        <v>0.49595587444642775</v>
      </c>
      <c r="DG213" s="515">
        <f t="shared" si="1530"/>
        <v>0.44154430861735816</v>
      </c>
      <c r="DH213" s="515">
        <f t="shared" si="1531"/>
        <v>0.47144428675997191</v>
      </c>
      <c r="DI213" s="515">
        <f t="shared" si="1532"/>
        <v>0.50116074836344926</v>
      </c>
      <c r="DJ213" s="515">
        <f t="shared" si="1533"/>
        <v>0.53069481979383548</v>
      </c>
      <c r="DK213" s="516">
        <f t="shared" si="1534"/>
        <v>0.56004762050390022</v>
      </c>
      <c r="DL213" s="515">
        <f t="shared" si="1535"/>
        <v>0</v>
      </c>
      <c r="DM213" s="515">
        <f t="shared" si="1536"/>
        <v>2.0200821428571429E-2</v>
      </c>
      <c r="DN213" s="515">
        <f t="shared" si="1537"/>
        <v>6.0458597481160982E-2</v>
      </c>
      <c r="DO213" s="515">
        <f t="shared" si="1538"/>
        <v>0.10042966451948654</v>
      </c>
      <c r="DP213" s="515">
        <f t="shared" si="1539"/>
        <v>0.14011606443624366</v>
      </c>
      <c r="DQ213" s="515">
        <f t="shared" si="1540"/>
        <v>0.16163554018176898</v>
      </c>
      <c r="DR213" s="515">
        <f t="shared" si="1541"/>
        <v>0.19739576965862274</v>
      </c>
      <c r="DS213" s="515">
        <f t="shared" si="1542"/>
        <v>0.23301960810285424</v>
      </c>
      <c r="DT213" s="515">
        <f t="shared" si="1543"/>
        <v>0.26850757571564932</v>
      </c>
      <c r="DU213" s="515">
        <f t="shared" si="1544"/>
        <v>0.3038601907141244</v>
      </c>
      <c r="DV213" s="515">
        <f t="shared" si="1545"/>
        <v>0.32721329646413666</v>
      </c>
      <c r="DW213" s="515">
        <f t="shared" si="1546"/>
        <v>0.3617850126508404</v>
      </c>
      <c r="DX213" s="515">
        <f t="shared" si="1547"/>
        <v>0.39630050549238593</v>
      </c>
      <c r="DY213" s="515">
        <f t="shared" si="1548"/>
        <v>0.43075986642376379</v>
      </c>
      <c r="DZ213" s="515">
        <f t="shared" si="1549"/>
        <v>0.46516318673126539</v>
      </c>
      <c r="EA213" s="515">
        <f t="shared" si="1550"/>
        <v>0.41027111097527424</v>
      </c>
      <c r="EB213" s="515">
        <f t="shared" si="1551"/>
        <v>0.43891391840173594</v>
      </c>
      <c r="EC213" s="515">
        <f t="shared" si="1552"/>
        <v>0.46746161877991371</v>
      </c>
      <c r="ED213" s="515">
        <f t="shared" si="1553"/>
        <v>0.49591452790813345</v>
      </c>
      <c r="EE213" s="516">
        <f t="shared" si="1554"/>
        <v>0.52427296053612793</v>
      </c>
      <c r="EF213" s="276">
        <f t="shared" si="1555"/>
        <v>0</v>
      </c>
      <c r="EG213" s="276">
        <f t="shared" si="1556"/>
        <v>1.8357298955838644E-4</v>
      </c>
      <c r="EH213" s="276">
        <f t="shared" si="1557"/>
        <v>5.4914093403321854E-4</v>
      </c>
      <c r="EI213" s="276">
        <f t="shared" si="1558"/>
        <v>9.1156637436431976E-4</v>
      </c>
      <c r="EJ213" s="276">
        <f t="shared" si="1559"/>
        <v>1.2708763242229994E-3</v>
      </c>
      <c r="EK213" s="276">
        <f t="shared" si="1560"/>
        <v>1.0366026590097348E-3</v>
      </c>
      <c r="EL213" s="276">
        <f t="shared" si="1561"/>
        <v>1.2642900630307043E-3</v>
      </c>
      <c r="EM213" s="276">
        <f t="shared" si="1562"/>
        <v>1.490612023596659E-3</v>
      </c>
      <c r="EN213" s="276">
        <f t="shared" si="1563"/>
        <v>1.7155767292845504E-3</v>
      </c>
      <c r="EO213" s="276">
        <f t="shared" si="1564"/>
        <v>1.9391923195643597E-3</v>
      </c>
      <c r="EP213" s="276">
        <f t="shared" si="1565"/>
        <v>9.3766277596625698E-4</v>
      </c>
      <c r="EQ213" s="276">
        <f t="shared" si="1566"/>
        <v>1.0366142221579196E-3</v>
      </c>
      <c r="ER213" s="276">
        <f t="shared" si="1567"/>
        <v>1.1352999367302561E-3</v>
      </c>
      <c r="ES213" s="276">
        <f t="shared" si="1568"/>
        <v>1.2337206332988446E-3</v>
      </c>
      <c r="ET213" s="276">
        <f t="shared" si="1569"/>
        <v>1.3318770235628671E-3</v>
      </c>
      <c r="EU213" s="276">
        <f t="shared" si="1570"/>
        <v>2.71005828186042E-3</v>
      </c>
      <c r="EV213" s="276">
        <f t="shared" si="1571"/>
        <v>2.893574820996829E-3</v>
      </c>
      <c r="EW213" s="276">
        <f t="shared" si="1572"/>
        <v>3.0759649940878858E-3</v>
      </c>
      <c r="EX213" s="276">
        <f t="shared" si="1573"/>
        <v>3.2572357144094949E-3</v>
      </c>
      <c r="EY213" s="277">
        <f t="shared" si="1574"/>
        <v>3.4373938528060775E-3</v>
      </c>
      <c r="EZ213" s="276">
        <f t="shared" si="1575"/>
        <v>0</v>
      </c>
      <c r="FA213" s="276">
        <f t="shared" si="1576"/>
        <v>1.4386680455330409E-4</v>
      </c>
      <c r="FB213" s="276">
        <f t="shared" si="1577"/>
        <v>4.3057581881729342E-4</v>
      </c>
      <c r="FC213" s="276">
        <f t="shared" si="1578"/>
        <v>7.1524294038574859E-4</v>
      </c>
      <c r="FD213" s="276">
        <f t="shared" si="1579"/>
        <v>9.9788271127016132E-4</v>
      </c>
      <c r="FE213" s="276">
        <f t="shared" si="1580"/>
        <v>6.1648480886053025E-4</v>
      </c>
      <c r="FF213" s="276">
        <f t="shared" si="1581"/>
        <v>7.5287584148278175E-4</v>
      </c>
      <c r="FG213" s="276">
        <f t="shared" si="1582"/>
        <v>8.8874667291919329E-4</v>
      </c>
      <c r="FH213" s="276">
        <f t="shared" si="1583"/>
        <v>1.0240992872391614E-3</v>
      </c>
      <c r="FI213" s="276">
        <f t="shared" si="1584"/>
        <v>1.1589356609447569E-3</v>
      </c>
      <c r="FJ213" s="276">
        <f t="shared" si="1585"/>
        <v>5.3214095615338321E-4</v>
      </c>
      <c r="FK213" s="276">
        <f t="shared" si="1586"/>
        <v>5.8836430131158426E-4</v>
      </c>
      <c r="FL213" s="276">
        <f t="shared" si="1587"/>
        <v>6.4449621147929462E-4</v>
      </c>
      <c r="FM213" s="276">
        <f t="shared" si="1588"/>
        <v>7.00536835355555E-4</v>
      </c>
      <c r="FN213" s="276">
        <f t="shared" si="1589"/>
        <v>7.5648632139757935E-4</v>
      </c>
      <c r="FO213" s="276">
        <f t="shared" si="1590"/>
        <v>1.3622852599627913E-3</v>
      </c>
      <c r="FP213" s="276">
        <f t="shared" si="1591"/>
        <v>1.457392308246708E-3</v>
      </c>
      <c r="FQ213" s="276">
        <f t="shared" si="1592"/>
        <v>1.5521835582047621E-3</v>
      </c>
      <c r="FR213" s="276">
        <f t="shared" si="1593"/>
        <v>1.6466600584299279E-3</v>
      </c>
      <c r="FS213" s="277">
        <f t="shared" si="1594"/>
        <v>1.7408228540333769E-3</v>
      </c>
      <c r="FT213" s="74">
        <f>SUM($EF213:EF213)</f>
        <v>0</v>
      </c>
      <c r="FU213" s="276">
        <f>SUM($EF213:EG213)</f>
        <v>1.8357298955838644E-4</v>
      </c>
      <c r="FV213" s="276">
        <f>SUM($EF213:EH213)</f>
        <v>7.3271392359160496E-4</v>
      </c>
      <c r="FW213" s="276">
        <f>SUM($EF213:EI213)</f>
        <v>1.6442802979559248E-3</v>
      </c>
      <c r="FX213" s="276">
        <f>SUM($EF213:EJ213)</f>
        <v>2.9151566221789242E-3</v>
      </c>
      <c r="FY213" s="276">
        <f>SUM($EF213:EK213)</f>
        <v>3.9517592811886592E-3</v>
      </c>
      <c r="FZ213" s="276">
        <f>SUM($EF213:EL213)</f>
        <v>5.2160493442193635E-3</v>
      </c>
      <c r="GA213" s="276">
        <f>SUM($EF213:EM213)</f>
        <v>6.7066613678160225E-3</v>
      </c>
      <c r="GB213" s="276">
        <f>SUM($EF213:EN213)</f>
        <v>8.4222380971005727E-3</v>
      </c>
      <c r="GC213" s="276">
        <f>SUM($EF213:EO213)</f>
        <v>1.0361430416664933E-2</v>
      </c>
      <c r="GD213" s="276">
        <f>SUM($EF213:EP213)</f>
        <v>1.129909319263119E-2</v>
      </c>
      <c r="GE213" s="276">
        <f>SUM($EF213:EQ213)</f>
        <v>1.2335707414789111E-2</v>
      </c>
      <c r="GF213" s="276">
        <f>SUM($EF213:ER213)</f>
        <v>1.3471007351519366E-2</v>
      </c>
      <c r="GG213" s="276">
        <f>SUM($EF213:ES213)</f>
        <v>1.470472798481821E-2</v>
      </c>
      <c r="GH213" s="276">
        <f>SUM($EF213:ET213)</f>
        <v>1.6036605008381076E-2</v>
      </c>
      <c r="GI213" s="276">
        <f>SUM($EF213:EU213)</f>
        <v>1.8746663290241494E-2</v>
      </c>
      <c r="GJ213" s="276">
        <f>SUM($EF213:EV213)</f>
        <v>2.1640238111238323E-2</v>
      </c>
      <c r="GK213" s="276">
        <f>SUM($EF213:EW213)</f>
        <v>2.4716203105326209E-2</v>
      </c>
      <c r="GL213" s="276">
        <f>SUM($EF213:EX213)</f>
        <v>2.7973438819735703E-2</v>
      </c>
      <c r="GM213" s="276">
        <f>SUM($EF213:EY213)</f>
        <v>3.1410832672541779E-2</v>
      </c>
      <c r="GN213" s="74">
        <f>SUM($EZ213:EZ213)</f>
        <v>0</v>
      </c>
      <c r="GO213" s="276">
        <f>SUM($EZ213:FA213)</f>
        <v>1.4386680455330409E-4</v>
      </c>
      <c r="GP213" s="276">
        <f>SUM($EZ213:FB213)</f>
        <v>5.7444262337059753E-4</v>
      </c>
      <c r="GQ213" s="276">
        <f>SUM($EZ213:FC213)</f>
        <v>1.2896855637563461E-3</v>
      </c>
      <c r="GR213" s="276">
        <f>SUM($EZ213:FD213)</f>
        <v>2.2875682750265075E-3</v>
      </c>
      <c r="GS213" s="276">
        <f>SUM($EZ213:FE213)</f>
        <v>2.9040530838870377E-3</v>
      </c>
      <c r="GT213" s="276">
        <f>SUM($EZ213:FF213)</f>
        <v>3.6569289253698192E-3</v>
      </c>
      <c r="GU213" s="276">
        <f>SUM($EZ213:FG213)</f>
        <v>4.5456755982890128E-3</v>
      </c>
      <c r="GV213" s="276">
        <f>SUM($EZ213:FH213)</f>
        <v>5.5697748855281747E-3</v>
      </c>
      <c r="GW213" s="276">
        <f>SUM($EZ213:FI213)</f>
        <v>6.7287105464729317E-3</v>
      </c>
      <c r="GX213" s="276">
        <f>SUM($EZ213:FJ213)</f>
        <v>7.2608515026263152E-3</v>
      </c>
      <c r="GY213" s="276">
        <f>SUM($EZ213:FK213)</f>
        <v>7.8492158039378986E-3</v>
      </c>
      <c r="GZ213" s="276">
        <f>SUM($EZ213:FL213)</f>
        <v>8.4937120154171923E-3</v>
      </c>
      <c r="HA213" s="276">
        <f>SUM($EZ213:FM213)</f>
        <v>9.1942488507727477E-3</v>
      </c>
      <c r="HB213" s="276">
        <f>SUM($EZ213:FN213)</f>
        <v>9.9507351721703271E-3</v>
      </c>
      <c r="HC213" s="276">
        <f>SUM($EZ213:FO213)</f>
        <v>1.1313020432133118E-2</v>
      </c>
      <c r="HD213" s="276">
        <f>SUM($EZ213:FP213)</f>
        <v>1.2770412740379825E-2</v>
      </c>
      <c r="HE213" s="276">
        <f>SUM($EZ213:FQ213)</f>
        <v>1.4322596298584588E-2</v>
      </c>
      <c r="HF213" s="276">
        <f>SUM($EZ213:FR213)</f>
        <v>1.5969256357014516E-2</v>
      </c>
      <c r="HG213" s="277">
        <f>SUM($EZ213:FS213)</f>
        <v>1.7710079211047895E-2</v>
      </c>
      <c r="HH213" s="74">
        <f t="shared" si="1636"/>
        <v>0</v>
      </c>
      <c r="HI213" s="276">
        <f t="shared" si="1595"/>
        <v>4.252656986758447E-2</v>
      </c>
      <c r="HJ213" s="276">
        <f t="shared" si="1596"/>
        <v>8.4687571790694111E-2</v>
      </c>
      <c r="HK213" s="276">
        <f t="shared" si="1597"/>
        <v>0.12648614827347265</v>
      </c>
      <c r="HL213" s="276">
        <f t="shared" si="1598"/>
        <v>0.16792541480639253</v>
      </c>
      <c r="HM213" s="276">
        <f t="shared" si="1599"/>
        <v>0.19131838326112666</v>
      </c>
      <c r="HN213" s="276">
        <f t="shared" si="1600"/>
        <v>0.22905752176952454</v>
      </c>
      <c r="HO213" s="276">
        <f t="shared" si="1601"/>
        <v>0.26657033831735644</v>
      </c>
      <c r="HP213" s="276">
        <f t="shared" si="1602"/>
        <v>0.30385819015950044</v>
      </c>
      <c r="HQ213" s="276">
        <f t="shared" si="1603"/>
        <v>0.34092242641136467</v>
      </c>
      <c r="HR213" s="276">
        <f t="shared" si="1604"/>
        <v>0.36711550923861475</v>
      </c>
      <c r="HS213" s="276">
        <f t="shared" si="1605"/>
        <v>0.4038634664450283</v>
      </c>
      <c r="HT213" s="276">
        <f t="shared" si="1606"/>
        <v>0.44051273793686946</v>
      </c>
      <c r="HU213" s="276">
        <f t="shared" si="1607"/>
        <v>0.47706358873214205</v>
      </c>
      <c r="HV213" s="276">
        <f t="shared" si="1608"/>
        <v>0.51351628313715059</v>
      </c>
      <c r="HW213" s="276">
        <f t="shared" si="1609"/>
        <v>0.45513926854773479</v>
      </c>
      <c r="HX213" s="276">
        <f t="shared" si="1610"/>
        <v>0.48485573015121214</v>
      </c>
      <c r="HY213" s="276">
        <f t="shared" si="1611"/>
        <v>0.51438980158159842</v>
      </c>
      <c r="HZ213" s="276">
        <f t="shared" si="1612"/>
        <v>0.54374260229166316</v>
      </c>
      <c r="IA213" s="277">
        <f t="shared" si="1613"/>
        <v>0.57291524486333134</v>
      </c>
      <c r="IB213" s="276">
        <f t="shared" si="1614"/>
        <v>0</v>
      </c>
      <c r="IC213" s="276">
        <f t="shared" si="1615"/>
        <v>4.0257776052589553E-2</v>
      </c>
      <c r="ID213" s="276">
        <f t="shared" si="1616"/>
        <v>8.0228843090915117E-2</v>
      </c>
      <c r="IE213" s="276">
        <f t="shared" si="1617"/>
        <v>0.11991524300767223</v>
      </c>
      <c r="IF213" s="276">
        <f t="shared" si="1618"/>
        <v>0.15931900315354491</v>
      </c>
      <c r="IG213" s="276">
        <f t="shared" si="1619"/>
        <v>0.17920741251576561</v>
      </c>
      <c r="IH213" s="276">
        <f t="shared" si="1620"/>
        <v>0.21483125095999711</v>
      </c>
      <c r="II213" s="276">
        <f t="shared" si="1621"/>
        <v>0.25031921857279216</v>
      </c>
      <c r="IJ213" s="276">
        <f t="shared" si="1622"/>
        <v>0.28567183357126724</v>
      </c>
      <c r="IK213" s="276">
        <f t="shared" si="1623"/>
        <v>0.32088961219603673</v>
      </c>
      <c r="IL213" s="276">
        <f t="shared" si="1624"/>
        <v>0.34423308407941183</v>
      </c>
      <c r="IM213" s="276">
        <f t="shared" si="1625"/>
        <v>0.37874857692095737</v>
      </c>
      <c r="IN213" s="276">
        <f t="shared" si="1626"/>
        <v>0.41320793785233523</v>
      </c>
      <c r="IO213" s="276">
        <f t="shared" si="1627"/>
        <v>0.44761125815983682</v>
      </c>
      <c r="IP213" s="276">
        <f t="shared" si="1628"/>
        <v>0.48195862898129638</v>
      </c>
      <c r="IQ213" s="276">
        <f t="shared" si="1629"/>
        <v>0.42391137205852369</v>
      </c>
      <c r="IR213" s="276">
        <f t="shared" si="1630"/>
        <v>0.45245907243670147</v>
      </c>
      <c r="IS213" s="276">
        <f t="shared" si="1631"/>
        <v>0.48091198156492121</v>
      </c>
      <c r="IT213" s="276">
        <f t="shared" si="1632"/>
        <v>0.50927041419291574</v>
      </c>
      <c r="IU213" s="277">
        <f t="shared" si="1633"/>
        <v>0.5375346840253068</v>
      </c>
      <c r="IV213" s="74">
        <f t="shared" si="1463"/>
        <v>1.5247132544700963</v>
      </c>
      <c r="IW213" s="275">
        <f t="shared" si="1464"/>
        <v>6.1211502442026511</v>
      </c>
      <c r="IX213" s="275">
        <f t="shared" si="1465"/>
        <v>10.771987261199646</v>
      </c>
      <c r="IY213" s="275">
        <f t="shared" si="1466"/>
        <v>15.392040620108693</v>
      </c>
      <c r="IZ213" s="275">
        <f t="shared" si="1467"/>
        <v>6.1392835866241313</v>
      </c>
      <c r="JA213" s="275">
        <f t="shared" si="1468"/>
        <v>8.4524728449952722</v>
      </c>
      <c r="JB213" s="74">
        <f t="shared" si="1469"/>
        <v>1.5278121329321179</v>
      </c>
      <c r="JC213" s="275">
        <f t="shared" si="1470"/>
        <v>6.1615847377653292</v>
      </c>
      <c r="JD213" s="275">
        <f t="shared" si="1471"/>
        <v>10.875787580757848</v>
      </c>
      <c r="JE213" s="275">
        <f t="shared" si="1472"/>
        <v>15.628044376887368</v>
      </c>
      <c r="JF213" s="275">
        <f t="shared" si="1473"/>
        <v>6.1883948171517646</v>
      </c>
      <c r="JG213" s="275">
        <f t="shared" si="1474"/>
        <v>8.5483072070856654</v>
      </c>
      <c r="JH213" s="524">
        <f t="shared" si="1645"/>
        <v>3.6860521669367263</v>
      </c>
      <c r="JI213" s="525">
        <f t="shared" si="1646"/>
        <v>6.183256837143162</v>
      </c>
      <c r="JJ213" s="524">
        <f t="shared" si="1647"/>
        <v>3.4618703324147893</v>
      </c>
      <c r="JK213" s="525">
        <f t="shared" si="1648"/>
        <v>5.7948247969965347</v>
      </c>
      <c r="JL213" s="524">
        <f t="shared" si="1649"/>
        <v>7.147922499351516</v>
      </c>
      <c r="JM213" s="525">
        <f t="shared" si="1650"/>
        <v>11.978081634139697</v>
      </c>
      <c r="JN213" s="7">
        <f t="shared" si="1634"/>
        <v>2.5987340180551405E-2</v>
      </c>
      <c r="JO213" s="7">
        <f t="shared" si="1635"/>
        <v>4.9120911883589677E-2</v>
      </c>
    </row>
    <row r="214" spans="1:275" s="3" customFormat="1" ht="13.5" customHeight="1" x14ac:dyDescent="0.2">
      <c r="A214" s="3" t="str">
        <f>'2021 estimates'!B214</f>
        <v>Venezuela (Bolivarian Republic of)</v>
      </c>
      <c r="B214" s="3" t="str">
        <f>VLOOKUP(A214,'2021 estimates'!$B$4:$C$218,2)</f>
        <v>SACA</v>
      </c>
      <c r="C214" s="371" t="str">
        <f>VLOOKUP(A214,'2021 estimates'!$B$4:$F$218,4,FALSE)</f>
        <v>Latin America &amp; Caribbean</v>
      </c>
      <c r="D214" s="695">
        <f>'2021 estimates'!Q214</f>
        <v>21.038436378730701</v>
      </c>
      <c r="E214" s="4">
        <f>'2021 estimates'!R214</f>
        <v>6.7028796092553256</v>
      </c>
      <c r="F214" s="47">
        <f>1000*'2021 estimates'!G214/5</f>
        <v>229116.79999999999</v>
      </c>
      <c r="G214" s="47">
        <f t="shared" si="1475"/>
        <v>229116.79999999999</v>
      </c>
      <c r="H214" s="47">
        <f>1000*'2021 estimates'!H214/5</f>
        <v>274031.59999999998</v>
      </c>
      <c r="I214" s="47">
        <f>1000*'2021 estimates'!I214/5</f>
        <v>273567.2</v>
      </c>
      <c r="J214" s="47">
        <f>1000*'2021 estimates'!J214/5</f>
        <v>260236</v>
      </c>
      <c r="K214" s="47">
        <f>1000*'2021 estimates'!K214/5</f>
        <v>221579.2</v>
      </c>
      <c r="L214" s="73">
        <f t="shared" si="1476"/>
        <v>221579.2</v>
      </c>
      <c r="M214" s="47">
        <f>1000*'2021 estimates'!L214/5</f>
        <v>263274.59999999998</v>
      </c>
      <c r="N214" s="47">
        <f>1000*'2021 estimates'!M214/5</f>
        <v>261814</v>
      </c>
      <c r="O214" s="47">
        <f>1000*'2021 estimates'!N214/5</f>
        <v>250315.6</v>
      </c>
      <c r="P214" s="22">
        <v>0</v>
      </c>
      <c r="Q214" s="124">
        <f>IF('2021 estimates'!AD214&lt;&gt;"",'2021 estimates'!AD214*5/4,IF('2021 estimates'!AL214&lt;&gt;"",'2021 estimates'!AL214*15/14,'2021 estimates'!AN214*15/14))/100000</f>
        <v>1.2500000000000001E-6</v>
      </c>
      <c r="R214" s="124">
        <f>IF('2021 estimates'!AE214&lt;&gt;"",'2021 estimates'!AE214,IF('2021 estimates'!AL214&lt;&gt;"",'2021 estimates'!AL214*15/14,'2021 estimates'!AN214*15/14))/100000</f>
        <v>1.9999999999999999E-6</v>
      </c>
      <c r="S214" s="124">
        <f>IF('2021 estimates'!AF214&lt;&gt;"",'2021 estimates'!AF214,IF('2021 estimates'!AL214&lt;&gt;"",'2021 estimates'!AL214*15/14,'2021 estimates'!AN214*15/14))/100000</f>
        <v>0</v>
      </c>
      <c r="T214" s="124">
        <f>IF('2021 estimates'!AG214&lt;&gt;"",'2021 estimates'!AG214,'2021 estimates'!$AP214)/100000</f>
        <v>6.7751196172248824E-7</v>
      </c>
      <c r="U214" s="22">
        <v>0</v>
      </c>
      <c r="V214" s="124">
        <f>IF('2021 estimates'!AH214&lt;&gt;"",'2021 estimates'!AH214*5/4,IF('2021 estimates'!AM214&lt;&gt;"",'2021 estimates'!AM214*15/14,'2021 estimates'!AN214*15/14))/100000</f>
        <v>1.2500000000000001E-6</v>
      </c>
      <c r="W214" s="124">
        <f>IF('2021 estimates'!AI214&lt;&gt;"",'2021 estimates'!AI214,IF('2021 estimates'!AM214&lt;&gt;"",'2021 estimates'!AM214*15/14,'2021 estimates'!AN214*15/14))/100000</f>
        <v>1.9999999999999999E-6</v>
      </c>
      <c r="X214" s="124">
        <f>IF('2021 estimates'!AJ214&lt;&gt;"",'2021 estimates'!AJ214,IF('2021 estimates'!AM214&lt;&gt;"",'2021 estimates'!AM214*15/14,'2021 estimates'!AN214*15/14))/100000</f>
        <v>1.9999999999999999E-6</v>
      </c>
      <c r="Y214" s="124">
        <f>IF('2021 estimates'!AK214&lt;&gt;"",'2021 estimates'!AK214,'2021 estimates'!$AQ214)/100000</f>
        <v>1.3550239234449765E-6</v>
      </c>
      <c r="Z214" s="81">
        <f>VLOOKUP($A214,'Mortality-WHO Global Health Obs'!$B$3:$Q$218,7,FALSE)</f>
        <v>2.8000000000000001E-2</v>
      </c>
      <c r="AA214" s="82">
        <f>VLOOKUP($A214,'Mortality-WHO Global Health Obs'!$B$3:$Q$218,9,FALSE)</f>
        <v>8.9999999999999998E-4</v>
      </c>
      <c r="AB214" s="82">
        <f>VLOOKUP($A214,'Mortality-WHO Global Health Obs'!$B$3:$Q$218,11,FALSE)</f>
        <v>2.9999999999999997E-4</v>
      </c>
      <c r="AC214" s="82">
        <f>VLOOKUP($A214,'Mortality-WHO Global Health Obs'!$B$3:$Q$218,13,FALSE)</f>
        <v>5.0000000000000001E-4</v>
      </c>
      <c r="AD214" s="82">
        <f>VLOOKUP($A214,'Mortality-WHO Global Health Obs'!$B$3:$Q$218,15,FALSE)</f>
        <v>3.0000000000000001E-3</v>
      </c>
      <c r="AE214" s="81">
        <f>VLOOKUP($A214,'Mortality-WHO Global Health Obs'!$B$3:$Q$218,8,FALSE)</f>
        <v>2.3E-2</v>
      </c>
      <c r="AF214" s="82">
        <f>VLOOKUP($A214,'Mortality-WHO Global Health Obs'!$B$3:$Q$218,10,FALSE)</f>
        <v>8.0000000000000004E-4</v>
      </c>
      <c r="AG214" s="82">
        <f>VLOOKUP($A214,'Mortality-WHO Global Health Obs'!$B$3:$Q$218,12,FALSE)</f>
        <v>2.9999999999999997E-4</v>
      </c>
      <c r="AH214" s="82">
        <f>VLOOKUP($A214,'Mortality-WHO Global Health Obs'!$B$3:$Q$218,14,FALSE)</f>
        <v>2.9999999999999997E-4</v>
      </c>
      <c r="AI214" s="82">
        <f>VLOOKUP($A214,'Mortality-WHO Global Health Obs'!$B$3:$Q$218,16,FALSE)</f>
        <v>5.0000000000000001E-4</v>
      </c>
      <c r="AJ214" s="81">
        <f t="shared" si="1450"/>
        <v>0.18768062905914912</v>
      </c>
      <c r="AK214" s="82">
        <f t="shared" si="1450"/>
        <v>6.032591648329793E-3</v>
      </c>
      <c r="AL214" s="82">
        <f t="shared" si="1450"/>
        <v>2.0108638827765974E-3</v>
      </c>
      <c r="AM214" s="82">
        <f t="shared" si="1450"/>
        <v>3.351439804627663E-3</v>
      </c>
      <c r="AN214" s="82">
        <f t="shared" si="1450"/>
        <v>2.0108638827765975E-2</v>
      </c>
      <c r="AO214" s="81">
        <f t="shared" si="1449"/>
        <v>0.1541662310128725</v>
      </c>
      <c r="AP214" s="82">
        <f t="shared" si="1449"/>
        <v>5.3623036874042608E-3</v>
      </c>
      <c r="AQ214" s="82">
        <f t="shared" si="1449"/>
        <v>2.0108638827765974E-3</v>
      </c>
      <c r="AR214" s="82">
        <f t="shared" si="1449"/>
        <v>2.0108638827765974E-3</v>
      </c>
      <c r="AS214" s="82">
        <f t="shared" si="1449"/>
        <v>3.351439804627663E-3</v>
      </c>
      <c r="AT214" s="272">
        <f t="shared" si="1460"/>
        <v>0</v>
      </c>
      <c r="AU214" s="266">
        <f t="shared" si="1637"/>
        <v>0.28639599999999998</v>
      </c>
      <c r="AV214" s="266">
        <f t="shared" si="1638"/>
        <v>0.54806319999999997</v>
      </c>
      <c r="AW214" s="266">
        <f t="shared" si="1639"/>
        <v>0</v>
      </c>
      <c r="AX214" s="266">
        <f t="shared" si="1640"/>
        <v>0.17631300287081345</v>
      </c>
      <c r="AY214" s="272">
        <f t="shared" si="1461"/>
        <v>0</v>
      </c>
      <c r="AZ214" s="266">
        <f t="shared" si="1641"/>
        <v>0.27697400000000005</v>
      </c>
      <c r="BA214" s="266">
        <f t="shared" si="1642"/>
        <v>0.52654919999999994</v>
      </c>
      <c r="BB214" s="266">
        <f t="shared" si="1643"/>
        <v>0.52362799999999998</v>
      </c>
      <c r="BC214" s="266">
        <f t="shared" si="1644"/>
        <v>0.33918362641148336</v>
      </c>
      <c r="BD214" s="74">
        <f t="shared" si="1462"/>
        <v>0</v>
      </c>
      <c r="BE214" s="515">
        <f t="shared" si="1477"/>
        <v>0</v>
      </c>
      <c r="BF214" s="515">
        <f t="shared" si="1478"/>
        <v>0.28553474535184953</v>
      </c>
      <c r="BG214" s="515">
        <f t="shared" si="1479"/>
        <v>0.569352161365002</v>
      </c>
      <c r="BH214" s="515">
        <f t="shared" si="1480"/>
        <v>0.85146257680016191</v>
      </c>
      <c r="BI214" s="515">
        <f t="shared" si="1481"/>
        <v>1.3537630678456436</v>
      </c>
      <c r="BJ214" s="515">
        <f t="shared" si="1482"/>
        <v>1.8985562831883873</v>
      </c>
      <c r="BK214" s="515">
        <f t="shared" si="1483"/>
        <v>2.4422550942486141</v>
      </c>
      <c r="BL214" s="515">
        <f t="shared" si="1484"/>
        <v>2.9848616995131994</v>
      </c>
      <c r="BM214" s="515">
        <f t="shared" si="1485"/>
        <v>3.5263782930526024</v>
      </c>
      <c r="BN214" s="515">
        <f t="shared" si="1486"/>
        <v>4.0599150666697561</v>
      </c>
      <c r="BO214" s="515">
        <f t="shared" si="1487"/>
        <v>4.0463312810464185</v>
      </c>
      <c r="BP214" s="515">
        <f t="shared" si="1488"/>
        <v>4.0327929444605193</v>
      </c>
      <c r="BQ214" s="515">
        <f t="shared" si="1489"/>
        <v>4.0192999048473057</v>
      </c>
      <c r="BR214" s="515">
        <f t="shared" si="1490"/>
        <v>4.0058520106508073</v>
      </c>
      <c r="BS214" s="515">
        <f t="shared" si="1491"/>
        <v>3.7978931202421524</v>
      </c>
      <c r="BT214" s="515">
        <f t="shared" si="1492"/>
        <v>3.8968433912523039</v>
      </c>
      <c r="BU214" s="515">
        <f t="shared" si="1493"/>
        <v>3.9938237792118132</v>
      </c>
      <c r="BV214" s="515">
        <f t="shared" si="1494"/>
        <v>4.088873500175306</v>
      </c>
      <c r="BW214" s="516">
        <f t="shared" si="1495"/>
        <v>4.1820309894917012</v>
      </c>
      <c r="BX214" s="515">
        <v>0</v>
      </c>
      <c r="BY214" s="515">
        <f t="shared" si="1496"/>
        <v>0</v>
      </c>
      <c r="BZ214" s="515">
        <f t="shared" si="1497"/>
        <v>0.27623337814356946</v>
      </c>
      <c r="CA214" s="515">
        <f t="shared" si="1498"/>
        <v>0.55098947338456494</v>
      </c>
      <c r="CB214" s="515">
        <f t="shared" si="1499"/>
        <v>0.82427618616133624</v>
      </c>
      <c r="CC214" s="515">
        <f t="shared" si="1500"/>
        <v>1.3023589351949212</v>
      </c>
      <c r="CD214" s="515">
        <f t="shared" si="1501"/>
        <v>1.8257630225218657</v>
      </c>
      <c r="CE214" s="515">
        <f t="shared" si="1502"/>
        <v>2.3481156729760198</v>
      </c>
      <c r="CF214" s="515">
        <f t="shared" si="1503"/>
        <v>2.8694189987294592</v>
      </c>
      <c r="CG214" s="515">
        <f t="shared" si="1504"/>
        <v>3.3896751077112359</v>
      </c>
      <c r="CH214" s="515">
        <f t="shared" si="1505"/>
        <v>3.8872003084691578</v>
      </c>
      <c r="CI214" s="515">
        <f t="shared" si="1506"/>
        <v>4.4024935882495697</v>
      </c>
      <c r="CJ214" s="515">
        <f t="shared" si="1507"/>
        <v>4.9167517244998091</v>
      </c>
      <c r="CK214" s="515">
        <f t="shared" si="1508"/>
        <v>5.4299767966611778</v>
      </c>
      <c r="CL214" s="515">
        <f t="shared" si="1509"/>
        <v>5.942170879997704</v>
      </c>
      <c r="CM214" s="515">
        <f t="shared" si="1510"/>
        <v>6.1699171329918441</v>
      </c>
      <c r="CN214" s="515">
        <f t="shared" si="1511"/>
        <v>6.4878898401923966</v>
      </c>
      <c r="CO214" s="515">
        <f t="shared" si="1512"/>
        <v>6.8047986647703418</v>
      </c>
      <c r="CP214" s="515">
        <f t="shared" si="1513"/>
        <v>7.1206471662960755</v>
      </c>
      <c r="CQ214" s="516">
        <f t="shared" si="1514"/>
        <v>7.435438892430275</v>
      </c>
      <c r="CR214" s="515">
        <f t="shared" si="1515"/>
        <v>0</v>
      </c>
      <c r="CS214" s="515">
        <f t="shared" si="1516"/>
        <v>0.14319799999999999</v>
      </c>
      <c r="CT214" s="515">
        <f t="shared" si="1517"/>
        <v>0.42873274535184952</v>
      </c>
      <c r="CU214" s="515">
        <f t="shared" si="1518"/>
        <v>0.71255016136500204</v>
      </c>
      <c r="CV214" s="515">
        <f t="shared" si="1519"/>
        <v>0.99466057680016196</v>
      </c>
      <c r="CW214" s="515">
        <f t="shared" si="1520"/>
        <v>1.6277946678456436</v>
      </c>
      <c r="CX214" s="515">
        <f t="shared" si="1521"/>
        <v>2.1725878831883874</v>
      </c>
      <c r="CY214" s="515">
        <f t="shared" si="1522"/>
        <v>2.7162866942486139</v>
      </c>
      <c r="CZ214" s="515">
        <f t="shared" si="1523"/>
        <v>3.2588932995131992</v>
      </c>
      <c r="DA214" s="515">
        <f t="shared" si="1524"/>
        <v>3.8004098930526022</v>
      </c>
      <c r="DB214" s="515">
        <f t="shared" si="1525"/>
        <v>4.0599150666697561</v>
      </c>
      <c r="DC214" s="515">
        <f t="shared" si="1526"/>
        <v>4.0463312810464185</v>
      </c>
      <c r="DD214" s="515">
        <f t="shared" si="1527"/>
        <v>4.0327929444605193</v>
      </c>
      <c r="DE214" s="515">
        <f t="shared" si="1528"/>
        <v>4.0192999048473057</v>
      </c>
      <c r="DF214" s="515">
        <f t="shared" si="1529"/>
        <v>4.0058520106508073</v>
      </c>
      <c r="DG214" s="515">
        <f t="shared" si="1530"/>
        <v>3.8860496216775591</v>
      </c>
      <c r="DH214" s="515">
        <f t="shared" si="1531"/>
        <v>3.9849998926877106</v>
      </c>
      <c r="DI214" s="515">
        <f t="shared" si="1532"/>
        <v>4.0819802806472198</v>
      </c>
      <c r="DJ214" s="515">
        <f t="shared" si="1533"/>
        <v>4.1770300016107127</v>
      </c>
      <c r="DK214" s="516">
        <f t="shared" si="1534"/>
        <v>4.2701874909271078</v>
      </c>
      <c r="DL214" s="515">
        <f t="shared" si="1535"/>
        <v>0</v>
      </c>
      <c r="DM214" s="515">
        <f t="shared" si="1536"/>
        <v>0.13848700000000003</v>
      </c>
      <c r="DN214" s="515">
        <f t="shared" si="1537"/>
        <v>0.41472037814356949</v>
      </c>
      <c r="DO214" s="515">
        <f t="shared" si="1538"/>
        <v>0.68947647338456497</v>
      </c>
      <c r="DP214" s="515">
        <f t="shared" si="1539"/>
        <v>0.96276318616133627</v>
      </c>
      <c r="DQ214" s="515">
        <f t="shared" si="1540"/>
        <v>1.5656335351949211</v>
      </c>
      <c r="DR214" s="515">
        <f t="shared" si="1541"/>
        <v>2.0890376225218659</v>
      </c>
      <c r="DS214" s="515">
        <f t="shared" si="1542"/>
        <v>2.6113902729760197</v>
      </c>
      <c r="DT214" s="515">
        <f t="shared" si="1543"/>
        <v>3.1326935987294591</v>
      </c>
      <c r="DU214" s="515">
        <f t="shared" si="1544"/>
        <v>3.6529497077112358</v>
      </c>
      <c r="DV214" s="515">
        <f t="shared" si="1545"/>
        <v>4.149014308469158</v>
      </c>
      <c r="DW214" s="515">
        <f t="shared" si="1546"/>
        <v>4.6643075882495699</v>
      </c>
      <c r="DX214" s="515">
        <f t="shared" si="1547"/>
        <v>5.1785657244998093</v>
      </c>
      <c r="DY214" s="515">
        <f t="shared" si="1548"/>
        <v>5.691790796661178</v>
      </c>
      <c r="DZ214" s="515">
        <f t="shared" si="1549"/>
        <v>6.2039848799977042</v>
      </c>
      <c r="EA214" s="515">
        <f t="shared" si="1550"/>
        <v>6.3395089461975855</v>
      </c>
      <c r="EB214" s="515">
        <f t="shared" si="1551"/>
        <v>6.657481653398138</v>
      </c>
      <c r="EC214" s="515">
        <f t="shared" si="1552"/>
        <v>6.9743904779760832</v>
      </c>
      <c r="ED214" s="515">
        <f t="shared" si="1553"/>
        <v>7.290238979501817</v>
      </c>
      <c r="EE214" s="516">
        <f t="shared" si="1554"/>
        <v>7.6050307056360165</v>
      </c>
      <c r="EF214" s="276">
        <f t="shared" si="1555"/>
        <v>0</v>
      </c>
      <c r="EG214" s="276">
        <f t="shared" si="1556"/>
        <v>8.6125464815046775E-4</v>
      </c>
      <c r="EH214" s="276">
        <f t="shared" si="1557"/>
        <v>2.578583986847521E-3</v>
      </c>
      <c r="EI214" s="276">
        <f t="shared" si="1558"/>
        <v>4.285584564840109E-3</v>
      </c>
      <c r="EJ214" s="276">
        <f t="shared" si="1559"/>
        <v>5.9823185037581874E-3</v>
      </c>
      <c r="EK214" s="276">
        <f t="shared" si="1560"/>
        <v>3.2699846572564017E-3</v>
      </c>
      <c r="EL214" s="276">
        <f t="shared" si="1561"/>
        <v>4.3643889397731216E-3</v>
      </c>
      <c r="EM214" s="276">
        <f t="shared" si="1562"/>
        <v>5.4565947354147113E-3</v>
      </c>
      <c r="EN214" s="276">
        <f t="shared" si="1563"/>
        <v>6.5466064605971316E-3</v>
      </c>
      <c r="EO214" s="276">
        <f t="shared" si="1564"/>
        <v>7.6344285228644535E-3</v>
      </c>
      <c r="EP214" s="276">
        <f t="shared" si="1565"/>
        <v>1.3583785623337275E-2</v>
      </c>
      <c r="EQ214" s="276">
        <f t="shared" si="1566"/>
        <v>1.3538336585899124E-2</v>
      </c>
      <c r="ER214" s="276">
        <f t="shared" si="1567"/>
        <v>1.3493039613213858E-2</v>
      </c>
      <c r="ES214" s="276">
        <f t="shared" si="1568"/>
        <v>1.3447894196498666E-2</v>
      </c>
      <c r="ET214" s="276">
        <f t="shared" si="1569"/>
        <v>1.3402899828673038E-2</v>
      </c>
      <c r="EU214" s="276">
        <f t="shared" si="1570"/>
        <v>7.7362731860661796E-2</v>
      </c>
      <c r="EV214" s="276">
        <f t="shared" si="1571"/>
        <v>7.9332614911304264E-2</v>
      </c>
      <c r="EW214" s="276">
        <f t="shared" si="1572"/>
        <v>8.1263281907320545E-2</v>
      </c>
      <c r="EX214" s="276">
        <f t="shared" si="1573"/>
        <v>8.3155513554418026E-2</v>
      </c>
      <c r="EY214" s="277">
        <f t="shared" si="1574"/>
        <v>8.5010075016164255E-2</v>
      </c>
      <c r="EZ214" s="276">
        <f t="shared" si="1575"/>
        <v>0</v>
      </c>
      <c r="FA214" s="276">
        <f t="shared" si="1576"/>
        <v>7.4062185643057219E-4</v>
      </c>
      <c r="FB214" s="276">
        <f t="shared" si="1577"/>
        <v>2.2179047590046666E-3</v>
      </c>
      <c r="FC214" s="276">
        <f t="shared" si="1578"/>
        <v>3.6872872232287537E-3</v>
      </c>
      <c r="FD214" s="276">
        <f t="shared" si="1579"/>
        <v>5.148811500269493E-3</v>
      </c>
      <c r="FE214" s="276">
        <f t="shared" si="1580"/>
        <v>3.145112673055494E-3</v>
      </c>
      <c r="FF214" s="276">
        <f t="shared" si="1581"/>
        <v>4.1965495458458251E-3</v>
      </c>
      <c r="FG214" s="276">
        <f t="shared" si="1582"/>
        <v>5.2458742465606384E-3</v>
      </c>
      <c r="FH214" s="276">
        <f t="shared" si="1583"/>
        <v>6.2930910182229767E-3</v>
      </c>
      <c r="FI214" s="276">
        <f t="shared" si="1584"/>
        <v>7.338204095332309E-3</v>
      </c>
      <c r="FJ214" s="276">
        <f t="shared" si="1585"/>
        <v>8.3347202195884953E-3</v>
      </c>
      <c r="FK214" s="276">
        <f t="shared" si="1586"/>
        <v>9.3698637497607283E-3</v>
      </c>
      <c r="FL214" s="276">
        <f t="shared" si="1587"/>
        <v>1.040292783863205E-2</v>
      </c>
      <c r="FM214" s="276">
        <f t="shared" si="1588"/>
        <v>1.14339166634745E-2</v>
      </c>
      <c r="FN214" s="276">
        <f t="shared" si="1589"/>
        <v>1.2462834393168627E-2</v>
      </c>
      <c r="FO214" s="276">
        <f t="shared" si="1590"/>
        <v>2.1210919210931756E-2</v>
      </c>
      <c r="FP214" s="276">
        <f t="shared" si="1591"/>
        <v>2.2274801833537326E-2</v>
      </c>
      <c r="FQ214" s="276">
        <f t="shared" si="1592"/>
        <v>2.3335124885748796E-2</v>
      </c>
      <c r="FR214" s="276">
        <f t="shared" si="1593"/>
        <v>2.4391900277283576E-2</v>
      </c>
      <c r="FS214" s="277">
        <f t="shared" si="1594"/>
        <v>2.5445139878011187E-2</v>
      </c>
      <c r="FT214" s="74">
        <f>SUM($EF214:EF214)</f>
        <v>0</v>
      </c>
      <c r="FU214" s="276">
        <f>SUM($EF214:EG214)</f>
        <v>8.6125464815046775E-4</v>
      </c>
      <c r="FV214" s="276">
        <f>SUM($EF214:EH214)</f>
        <v>3.4398386349979888E-3</v>
      </c>
      <c r="FW214" s="276">
        <f>SUM($EF214:EI214)</f>
        <v>7.7254231998380978E-3</v>
      </c>
      <c r="FX214" s="276">
        <f>SUM($EF214:EJ214)</f>
        <v>1.3707741703596284E-2</v>
      </c>
      <c r="FY214" s="276">
        <f>SUM($EF214:EK214)</f>
        <v>1.6977726360852687E-2</v>
      </c>
      <c r="FZ214" s="276">
        <f>SUM($EF214:EL214)</f>
        <v>2.1342115300625807E-2</v>
      </c>
      <c r="GA214" s="276">
        <f>SUM($EF214:EM214)</f>
        <v>2.6798710036040518E-2</v>
      </c>
      <c r="GB214" s="276">
        <f>SUM($EF214:EN214)</f>
        <v>3.3345316496637648E-2</v>
      </c>
      <c r="GC214" s="276">
        <f>SUM($EF214:EO214)</f>
        <v>4.0979745019502099E-2</v>
      </c>
      <c r="GD214" s="276">
        <f>SUM($EF214:EP214)</f>
        <v>5.4563530642839378E-2</v>
      </c>
      <c r="GE214" s="276">
        <f>SUM($EF214:EQ214)</f>
        <v>6.8101867228738497E-2</v>
      </c>
      <c r="GF214" s="276">
        <f>SUM($EF214:ER214)</f>
        <v>8.159490684195235E-2</v>
      </c>
      <c r="GG214" s="276">
        <f>SUM($EF214:ES214)</f>
        <v>9.5042801038451016E-2</v>
      </c>
      <c r="GH214" s="276">
        <f>SUM($EF214:ET214)</f>
        <v>0.10844570086712406</v>
      </c>
      <c r="GI214" s="276">
        <f>SUM($EF214:EU214)</f>
        <v>0.18580843272778585</v>
      </c>
      <c r="GJ214" s="276">
        <f>SUM($EF214:EV214)</f>
        <v>0.26514104763909013</v>
      </c>
      <c r="GK214" s="276">
        <f>SUM($EF214:EW214)</f>
        <v>0.34640432954641065</v>
      </c>
      <c r="GL214" s="276">
        <f>SUM($EF214:EX214)</f>
        <v>0.42955984310082868</v>
      </c>
      <c r="GM214" s="276">
        <f>SUM($EF214:EY214)</f>
        <v>0.51456991811699293</v>
      </c>
      <c r="GN214" s="74">
        <f>SUM($EZ214:EZ214)</f>
        <v>0</v>
      </c>
      <c r="GO214" s="276">
        <f>SUM($EZ214:FA214)</f>
        <v>7.4062185643057219E-4</v>
      </c>
      <c r="GP214" s="276">
        <f>SUM($EZ214:FB214)</f>
        <v>2.9585266154352387E-3</v>
      </c>
      <c r="GQ214" s="276">
        <f>SUM($EZ214:FC214)</f>
        <v>6.6458138386639928E-3</v>
      </c>
      <c r="GR214" s="276">
        <f>SUM($EZ214:FD214)</f>
        <v>1.1794625338933485E-2</v>
      </c>
      <c r="GS214" s="276">
        <f>SUM($EZ214:FE214)</f>
        <v>1.4939738011988979E-2</v>
      </c>
      <c r="GT214" s="276">
        <f>SUM($EZ214:FF214)</f>
        <v>1.9136287557834804E-2</v>
      </c>
      <c r="GU214" s="276">
        <f>SUM($EZ214:FG214)</f>
        <v>2.4382161804395442E-2</v>
      </c>
      <c r="GV214" s="276">
        <f>SUM($EZ214:FH214)</f>
        <v>3.0675252822618418E-2</v>
      </c>
      <c r="GW214" s="276">
        <f>SUM($EZ214:FI214)</f>
        <v>3.801345691795073E-2</v>
      </c>
      <c r="GX214" s="276">
        <f>SUM($EZ214:FJ214)</f>
        <v>4.6348177137539227E-2</v>
      </c>
      <c r="GY214" s="276">
        <f>SUM($EZ214:FK214)</f>
        <v>5.5718040887299952E-2</v>
      </c>
      <c r="GZ214" s="276">
        <f>SUM($EZ214:FL214)</f>
        <v>6.6120968725931997E-2</v>
      </c>
      <c r="HA214" s="276">
        <f>SUM($EZ214:FM214)</f>
        <v>7.7554885389406497E-2</v>
      </c>
      <c r="HB214" s="276">
        <f>SUM($EZ214:FN214)</f>
        <v>9.0017719782575126E-2</v>
      </c>
      <c r="HC214" s="276">
        <f>SUM($EZ214:FO214)</f>
        <v>0.11122863899350688</v>
      </c>
      <c r="HD214" s="276">
        <f>SUM($EZ214:FP214)</f>
        <v>0.13350344082704421</v>
      </c>
      <c r="HE214" s="276">
        <f>SUM($EZ214:FQ214)</f>
        <v>0.156838565712793</v>
      </c>
      <c r="HF214" s="276">
        <f>SUM($EZ214:FR214)</f>
        <v>0.18123046599007658</v>
      </c>
      <c r="HG214" s="277">
        <f>SUM($EZ214:FS214)</f>
        <v>0.20667560586808778</v>
      </c>
      <c r="HH214" s="74">
        <f t="shared" si="1636"/>
        <v>0</v>
      </c>
      <c r="HI214" s="276">
        <f t="shared" si="1595"/>
        <v>0.28553474535184953</v>
      </c>
      <c r="HJ214" s="276">
        <f t="shared" si="1596"/>
        <v>0.569352161365002</v>
      </c>
      <c r="HK214" s="276">
        <f t="shared" si="1597"/>
        <v>0.85146257680016191</v>
      </c>
      <c r="HL214" s="276">
        <f t="shared" si="1598"/>
        <v>1.1318762582964037</v>
      </c>
      <c r="HM214" s="276">
        <f t="shared" si="1599"/>
        <v>1.8985562831883873</v>
      </c>
      <c r="HN214" s="276">
        <f t="shared" si="1600"/>
        <v>2.4422550942486141</v>
      </c>
      <c r="HO214" s="276">
        <f t="shared" si="1601"/>
        <v>2.9848616995131994</v>
      </c>
      <c r="HP214" s="276">
        <f t="shared" si="1602"/>
        <v>3.5263782930526024</v>
      </c>
      <c r="HQ214" s="276">
        <f t="shared" si="1603"/>
        <v>4.0668070645297378</v>
      </c>
      <c r="HR214" s="276">
        <f t="shared" si="1604"/>
        <v>4.0463312810464185</v>
      </c>
      <c r="HS214" s="276">
        <f t="shared" si="1605"/>
        <v>4.0327929444605193</v>
      </c>
      <c r="HT214" s="276">
        <f t="shared" si="1606"/>
        <v>4.0192999048473057</v>
      </c>
      <c r="HU214" s="276">
        <f t="shared" si="1607"/>
        <v>4.0058520106508073</v>
      </c>
      <c r="HV214" s="276">
        <f t="shared" si="1608"/>
        <v>3.9924491108221343</v>
      </c>
      <c r="HW214" s="276">
        <f t="shared" si="1609"/>
        <v>3.8968433912523039</v>
      </c>
      <c r="HX214" s="276">
        <f t="shared" si="1610"/>
        <v>3.9938237792118132</v>
      </c>
      <c r="HY214" s="276">
        <f t="shared" si="1611"/>
        <v>4.088873500175306</v>
      </c>
      <c r="HZ214" s="276">
        <f t="shared" si="1612"/>
        <v>4.1820309894917012</v>
      </c>
      <c r="IA214" s="277">
        <f t="shared" si="1613"/>
        <v>4.27333391734635</v>
      </c>
      <c r="IB214" s="276">
        <f t="shared" si="1614"/>
        <v>0</v>
      </c>
      <c r="IC214" s="276">
        <f t="shared" si="1615"/>
        <v>0.27623337814356946</v>
      </c>
      <c r="ID214" s="276">
        <f t="shared" si="1616"/>
        <v>0.55098947338456494</v>
      </c>
      <c r="IE214" s="276">
        <f t="shared" si="1617"/>
        <v>0.82427618616133624</v>
      </c>
      <c r="IF214" s="276">
        <f t="shared" si="1618"/>
        <v>1.0961013746610668</v>
      </c>
      <c r="IG214" s="276">
        <f t="shared" si="1619"/>
        <v>1.8257630225218657</v>
      </c>
      <c r="IH214" s="276">
        <f t="shared" si="1620"/>
        <v>2.3481156729760198</v>
      </c>
      <c r="II214" s="276">
        <f t="shared" si="1621"/>
        <v>2.8694189987294592</v>
      </c>
      <c r="IJ214" s="276">
        <f t="shared" si="1622"/>
        <v>3.3896751077112359</v>
      </c>
      <c r="IK214" s="276">
        <f t="shared" si="1623"/>
        <v>3.9088861036159033</v>
      </c>
      <c r="IL214" s="276">
        <f t="shared" si="1624"/>
        <v>4.4024935882495697</v>
      </c>
      <c r="IM214" s="276">
        <f t="shared" si="1625"/>
        <v>4.9167517244998091</v>
      </c>
      <c r="IN214" s="276">
        <f t="shared" si="1626"/>
        <v>5.4299767966611778</v>
      </c>
      <c r="IO214" s="276">
        <f t="shared" si="1627"/>
        <v>5.942170879997704</v>
      </c>
      <c r="IP214" s="276">
        <f t="shared" si="1628"/>
        <v>6.4533360456045354</v>
      </c>
      <c r="IQ214" s="276">
        <f t="shared" si="1629"/>
        <v>6.4878898401923966</v>
      </c>
      <c r="IR214" s="276">
        <f t="shared" si="1630"/>
        <v>6.8047986647703418</v>
      </c>
      <c r="IS214" s="276">
        <f t="shared" si="1631"/>
        <v>7.1206471662960755</v>
      </c>
      <c r="IT214" s="276">
        <f t="shared" si="1632"/>
        <v>7.435438892430275</v>
      </c>
      <c r="IU214" s="277">
        <f t="shared" si="1633"/>
        <v>7.749177378963747</v>
      </c>
      <c r="IV214" s="74">
        <f t="shared" si="1463"/>
        <v>0.19835189847843679</v>
      </c>
      <c r="IW214" s="275">
        <f t="shared" si="1464"/>
        <v>0.98983740825441269</v>
      </c>
      <c r="IX214" s="275">
        <f t="shared" si="1465"/>
        <v>1.4717011564069808</v>
      </c>
      <c r="IY214" s="275">
        <f t="shared" si="1466"/>
        <v>1.5522206903676186</v>
      </c>
      <c r="IZ214" s="275">
        <f t="shared" si="1467"/>
        <v>0.88663015437994341</v>
      </c>
      <c r="JA214" s="275">
        <f t="shared" si="1468"/>
        <v>1.0530277883768622</v>
      </c>
      <c r="JB214" s="74">
        <f t="shared" si="1469"/>
        <v>0.19853395309848612</v>
      </c>
      <c r="JC214" s="275">
        <f t="shared" si="1470"/>
        <v>0.99049398015182588</v>
      </c>
      <c r="JD214" s="275">
        <f t="shared" si="1471"/>
        <v>1.9755751156504318</v>
      </c>
      <c r="JE214" s="275">
        <f t="shared" si="1472"/>
        <v>2.7811548157339683</v>
      </c>
      <c r="JF214" s="275">
        <f t="shared" si="1473"/>
        <v>1.0548676829669146</v>
      </c>
      <c r="JG214" s="275">
        <f t="shared" si="1474"/>
        <v>1.4864394661586779</v>
      </c>
      <c r="JH214" s="524">
        <f t="shared" si="1645"/>
        <v>35.965082278606701</v>
      </c>
      <c r="JI214" s="525">
        <f t="shared" si="1646"/>
        <v>56.162267457532081</v>
      </c>
      <c r="JJ214" s="524">
        <f t="shared" si="1647"/>
        <v>41.099806212809106</v>
      </c>
      <c r="JK214" s="525">
        <f t="shared" si="1648"/>
        <v>75.908128032475986</v>
      </c>
      <c r="JL214" s="524">
        <f t="shared" si="1649"/>
        <v>77.064888491415815</v>
      </c>
      <c r="JM214" s="525">
        <f t="shared" si="1650"/>
        <v>132.07039549000808</v>
      </c>
      <c r="JN214" s="7">
        <f t="shared" si="1634"/>
        <v>0.19846342064969918</v>
      </c>
      <c r="JO214" s="7">
        <f t="shared" si="1635"/>
        <v>0.72124552398508068</v>
      </c>
    </row>
    <row r="215" spans="1:275" s="3" customFormat="1" ht="13.5" customHeight="1" x14ac:dyDescent="0.2">
      <c r="A215" s="3" t="str">
        <f>'2021 estimates'!B215</f>
        <v>Viet Nam</v>
      </c>
      <c r="B215" s="3" t="str">
        <f>VLOOKUP(A215,'2021 estimates'!$B$4:$C$218,2)</f>
        <v>WP</v>
      </c>
      <c r="C215" s="371" t="str">
        <f>VLOOKUP(A215,'2021 estimates'!$B$4:$F$218,4,FALSE)</f>
        <v>East Asia &amp; Pacific</v>
      </c>
      <c r="D215" s="695">
        <f>'2021 estimates'!Q215</f>
        <v>15.884507315953099</v>
      </c>
      <c r="E215" s="4">
        <f>'2021 estimates'!R215</f>
        <v>4.7569785235652198</v>
      </c>
      <c r="F215" s="47">
        <f>1000*'2021 estimates'!G215/5</f>
        <v>831445.2</v>
      </c>
      <c r="G215" s="47">
        <f t="shared" si="1475"/>
        <v>831445.2</v>
      </c>
      <c r="H215" s="47">
        <f>1000*'2021 estimates'!H215/5</f>
        <v>808141.6</v>
      </c>
      <c r="I215" s="47">
        <f>1000*'2021 estimates'!I215/5</f>
        <v>759731</v>
      </c>
      <c r="J215" s="47">
        <f>1000*'2021 estimates'!J215/5</f>
        <v>680321.2</v>
      </c>
      <c r="K215" s="47">
        <f>1000*'2021 estimates'!K215/5</f>
        <v>745084.2</v>
      </c>
      <c r="L215" s="73">
        <f t="shared" si="1476"/>
        <v>745084.2</v>
      </c>
      <c r="M215" s="47">
        <f>1000*'2021 estimates'!L215/5</f>
        <v>722510.8</v>
      </c>
      <c r="N215" s="47">
        <f>1000*'2021 estimates'!M215/5</f>
        <v>681998</v>
      </c>
      <c r="O215" s="47">
        <f>1000*'2021 estimates'!N215/5</f>
        <v>630681.59999999998</v>
      </c>
      <c r="P215" s="22">
        <v>0</v>
      </c>
      <c r="Q215" s="124">
        <f>IF('2021 estimates'!AD215&lt;&gt;"",'2021 estimates'!AD215*5/4,IF('2021 estimates'!AL215&lt;&gt;"",'2021 estimates'!AL215*15/14,'2021 estimates'!AN215*15/14))/100000</f>
        <v>1.0392857142857142E-5</v>
      </c>
      <c r="R215" s="124">
        <f>IF('2021 estimates'!AE215&lt;&gt;"",'2021 estimates'!AE215,IF('2021 estimates'!AL215&lt;&gt;"",'2021 estimates'!AL215*15/14,'2021 estimates'!AN215*15/14))/100000</f>
        <v>1.0392857142857142E-5</v>
      </c>
      <c r="S215" s="124">
        <f>IF('2021 estimates'!AF215&lt;&gt;"",'2021 estimates'!AF215,IF('2021 estimates'!AL215&lt;&gt;"",'2021 estimates'!AL215*15/14,'2021 estimates'!AN215*15/14))/100000</f>
        <v>1.0392857142857142E-5</v>
      </c>
      <c r="T215" s="124">
        <f>IF('2021 estimates'!AG215&lt;&gt;"",'2021 estimates'!AG215,'2021 estimates'!$AP215)/100000</f>
        <v>1.0831599047960483E-5</v>
      </c>
      <c r="U215" s="22">
        <v>0</v>
      </c>
      <c r="V215" s="124">
        <f>IF('2021 estimates'!AH215&lt;&gt;"",'2021 estimates'!AH215*5/4,IF('2021 estimates'!AM215&lt;&gt;"",'2021 estimates'!AM215*15/14,'2021 estimates'!AN215*15/14))/100000</f>
        <v>1.0392857142857142E-5</v>
      </c>
      <c r="W215" s="124">
        <f>IF('2021 estimates'!AI215&lt;&gt;"",'2021 estimates'!AI215,IF('2021 estimates'!AM215&lt;&gt;"",'2021 estimates'!AM215*15/14,'2021 estimates'!AN215*15/14))/100000</f>
        <v>1.0392857142857142E-5</v>
      </c>
      <c r="X215" s="124">
        <f>IF('2021 estimates'!AJ215&lt;&gt;"",'2021 estimates'!AJ215,IF('2021 estimates'!AM215&lt;&gt;"",'2021 estimates'!AM215*15/14,'2021 estimates'!AN215*15/14))/100000</f>
        <v>1.0392857142857142E-5</v>
      </c>
      <c r="Y215" s="124">
        <f>IF('2021 estimates'!AK215&lt;&gt;"",'2021 estimates'!AK215,'2021 estimates'!$AQ215)/100000</f>
        <v>1.0831599047960483E-5</v>
      </c>
      <c r="Z215" s="81">
        <f>VLOOKUP($A215,'Mortality-WHO Global Health Obs'!$B$3:$Q$218,7,FALSE)</f>
        <v>1.916E-2</v>
      </c>
      <c r="AA215" s="82">
        <f>VLOOKUP($A215,'Mortality-WHO Global Health Obs'!$B$3:$Q$218,9,FALSE)</f>
        <v>1.33E-3</v>
      </c>
      <c r="AB215" s="82">
        <f>VLOOKUP($A215,'Mortality-WHO Global Health Obs'!$B$3:$Q$218,11,FALSE)</f>
        <v>3.3E-4</v>
      </c>
      <c r="AC215" s="82">
        <f>VLOOKUP($A215,'Mortality-WHO Global Health Obs'!$B$3:$Q$218,13,FALSE)</f>
        <v>3.8999999999999999E-4</v>
      </c>
      <c r="AD215" s="82">
        <f>VLOOKUP($A215,'Mortality-WHO Global Health Obs'!$B$3:$Q$218,15,FALSE)</f>
        <v>1.0399999999999999E-3</v>
      </c>
      <c r="AE215" s="81">
        <f>VLOOKUP($A215,'Mortality-WHO Global Health Obs'!$B$3:$Q$218,8,FALSE)</f>
        <v>1.6029999999999999E-2</v>
      </c>
      <c r="AF215" s="82">
        <f>VLOOKUP($A215,'Mortality-WHO Global Health Obs'!$B$3:$Q$218,10,FALSE)</f>
        <v>8.3000000000000001E-4</v>
      </c>
      <c r="AG215" s="82">
        <f>VLOOKUP($A215,'Mortality-WHO Global Health Obs'!$B$3:$Q$218,12,FALSE)</f>
        <v>1.8000000000000001E-4</v>
      </c>
      <c r="AH215" s="82">
        <f>VLOOKUP($A215,'Mortality-WHO Global Health Obs'!$B$3:$Q$218,14,FALSE)</f>
        <v>2.1000000000000001E-4</v>
      </c>
      <c r="AI215" s="82">
        <f>VLOOKUP($A215,'Mortality-WHO Global Health Obs'!$B$3:$Q$218,16,FALSE)</f>
        <v>3.3E-4</v>
      </c>
      <c r="AJ215" s="81">
        <f t="shared" si="1450"/>
        <v>9.1143708511509616E-2</v>
      </c>
      <c r="AK215" s="82">
        <f t="shared" si="1450"/>
        <v>6.3267814363417423E-3</v>
      </c>
      <c r="AL215" s="82">
        <f t="shared" si="1450"/>
        <v>1.5698029127765225E-3</v>
      </c>
      <c r="AM215" s="82">
        <f t="shared" si="1450"/>
        <v>1.8552216241904357E-3</v>
      </c>
      <c r="AN215" s="82">
        <f t="shared" si="1450"/>
        <v>4.9472576645078281E-3</v>
      </c>
      <c r="AO215" s="81">
        <f t="shared" si="1449"/>
        <v>7.6254365732750462E-2</v>
      </c>
      <c r="AP215" s="82">
        <f t="shared" si="1449"/>
        <v>3.9482921745591327E-3</v>
      </c>
      <c r="AQ215" s="82">
        <f t="shared" si="1449"/>
        <v>8.5625613424173959E-4</v>
      </c>
      <c r="AR215" s="82">
        <f t="shared" si="1449"/>
        <v>9.9896548994869629E-4</v>
      </c>
      <c r="AS215" s="82">
        <f t="shared" si="1449"/>
        <v>1.5698029127765225E-3</v>
      </c>
      <c r="AT215" s="272">
        <f t="shared" si="1460"/>
        <v>0</v>
      </c>
      <c r="AU215" s="266">
        <f t="shared" si="1637"/>
        <v>8.6410911857142843</v>
      </c>
      <c r="AV215" s="266">
        <f t="shared" si="1638"/>
        <v>8.3989001999999999</v>
      </c>
      <c r="AW215" s="266">
        <f t="shared" si="1639"/>
        <v>7.8957757499999994</v>
      </c>
      <c r="AX215" s="266">
        <f t="shared" si="1640"/>
        <v>7.3689664622273332</v>
      </c>
      <c r="AY215" s="272">
        <f t="shared" si="1461"/>
        <v>0</v>
      </c>
      <c r="AZ215" s="266">
        <f t="shared" si="1641"/>
        <v>7.7435536499999991</v>
      </c>
      <c r="BA215" s="266">
        <f t="shared" si="1642"/>
        <v>7.5089515285714281</v>
      </c>
      <c r="BB215" s="266">
        <f t="shared" si="1643"/>
        <v>7.0879077857142851</v>
      </c>
      <c r="BC215" s="266">
        <f t="shared" si="1644"/>
        <v>6.8312902181261936</v>
      </c>
      <c r="BD215" s="74">
        <f t="shared" si="1462"/>
        <v>0</v>
      </c>
      <c r="BE215" s="515">
        <f t="shared" si="1477"/>
        <v>0</v>
      </c>
      <c r="BF215" s="515">
        <f t="shared" si="1478"/>
        <v>8.6138423277403398</v>
      </c>
      <c r="BG215" s="515">
        <f t="shared" si="1479"/>
        <v>17.173358792889026</v>
      </c>
      <c r="BH215" s="515">
        <f t="shared" si="1480"/>
        <v>25.678892018312141</v>
      </c>
      <c r="BI215" s="515">
        <f t="shared" si="1481"/>
        <v>33.17417089104638</v>
      </c>
      <c r="BJ215" s="515">
        <f t="shared" si="1482"/>
        <v>41.51444789742235</v>
      </c>
      <c r="BK215" s="515">
        <f t="shared" si="1483"/>
        <v>49.841642583679004</v>
      </c>
      <c r="BL215" s="515">
        <f t="shared" si="1484"/>
        <v>58.155775470369747</v>
      </c>
      <c r="BM215" s="515">
        <f t="shared" si="1485"/>
        <v>66.456867045860022</v>
      </c>
      <c r="BN215" s="515">
        <f t="shared" si="1486"/>
        <v>70.267446093838004</v>
      </c>
      <c r="BO215" s="515">
        <f t="shared" si="1487"/>
        <v>78.025663591389304</v>
      </c>
      <c r="BP215" s="515">
        <f t="shared" si="1488"/>
        <v>85.769501219121139</v>
      </c>
      <c r="BQ215" s="515">
        <f t="shared" si="1489"/>
        <v>93.498985630147587</v>
      </c>
      <c r="BR215" s="515">
        <f t="shared" si="1490"/>
        <v>101.21414342818113</v>
      </c>
      <c r="BS215" s="515">
        <f t="shared" si="1491"/>
        <v>97.530815897152436</v>
      </c>
      <c r="BT215" s="515">
        <f t="shared" si="1492"/>
        <v>104.40028079526233</v>
      </c>
      <c r="BU215" s="515">
        <f t="shared" si="1493"/>
        <v>111.2358446083504</v>
      </c>
      <c r="BV215" s="515">
        <f t="shared" si="1494"/>
        <v>118.03767463963209</v>
      </c>
      <c r="BW215" s="516">
        <f t="shared" si="1495"/>
        <v>124.80593736667471</v>
      </c>
      <c r="BX215" s="515">
        <v>0</v>
      </c>
      <c r="BY215" s="515">
        <f t="shared" si="1496"/>
        <v>0</v>
      </c>
      <c r="BZ215" s="515">
        <f t="shared" si="1497"/>
        <v>7.7282968827673697</v>
      </c>
      <c r="CA215" s="515">
        <f t="shared" si="1498"/>
        <v>15.426140350481553</v>
      </c>
      <c r="CB215" s="515">
        <f t="shared" si="1499"/>
        <v>23.093650405065674</v>
      </c>
      <c r="CC215" s="515">
        <f t="shared" si="1500"/>
        <v>29.799908245370752</v>
      </c>
      <c r="CD215" s="515">
        <f t="shared" si="1501"/>
        <v>37.28014092390363</v>
      </c>
      <c r="CE215" s="515">
        <f t="shared" si="1502"/>
        <v>44.753971348695643</v>
      </c>
      <c r="CF215" s="515">
        <f t="shared" si="1503"/>
        <v>52.221404999369511</v>
      </c>
      <c r="CG215" s="515">
        <f t="shared" si="1504"/>
        <v>59.682447350858013</v>
      </c>
      <c r="CH215" s="515">
        <f t="shared" si="1505"/>
        <v>63.372575977350778</v>
      </c>
      <c r="CI215" s="515">
        <f t="shared" si="1506"/>
        <v>70.393669836977111</v>
      </c>
      <c r="CJ215" s="515">
        <f t="shared" si="1507"/>
        <v>77.407753368257019</v>
      </c>
      <c r="CK215" s="515">
        <f t="shared" si="1508"/>
        <v>84.414833570769844</v>
      </c>
      <c r="CL215" s="515">
        <f t="shared" si="1509"/>
        <v>91.41491743710607</v>
      </c>
      <c r="CM215" s="515">
        <f t="shared" si="1510"/>
        <v>91.003378941372119</v>
      </c>
      <c r="CN215" s="515">
        <f t="shared" si="1511"/>
        <v>97.686566177182883</v>
      </c>
      <c r="CO215" s="515">
        <f t="shared" si="1512"/>
        <v>104.3592703565233</v>
      </c>
      <c r="CP215" s="515">
        <f t="shared" si="1513"/>
        <v>111.0215079228161</v>
      </c>
      <c r="CQ215" s="516">
        <f t="shared" si="1514"/>
        <v>117.67329529369135</v>
      </c>
      <c r="CR215" s="515">
        <f t="shared" si="1515"/>
        <v>0</v>
      </c>
      <c r="CS215" s="515">
        <f t="shared" si="1516"/>
        <v>4.3205455928571421</v>
      </c>
      <c r="CT215" s="515">
        <f t="shared" si="1517"/>
        <v>12.934387920597482</v>
      </c>
      <c r="CU215" s="515">
        <f t="shared" si="1518"/>
        <v>21.49390438574617</v>
      </c>
      <c r="CV215" s="515">
        <f t="shared" si="1519"/>
        <v>29.999437611169284</v>
      </c>
      <c r="CW215" s="515">
        <f t="shared" si="1520"/>
        <v>37.37362099104638</v>
      </c>
      <c r="CX215" s="515">
        <f t="shared" si="1521"/>
        <v>45.71389799742235</v>
      </c>
      <c r="CY215" s="515">
        <f t="shared" si="1522"/>
        <v>54.041092683679004</v>
      </c>
      <c r="CZ215" s="515">
        <f t="shared" si="1523"/>
        <v>62.355225570369747</v>
      </c>
      <c r="DA215" s="515">
        <f t="shared" si="1524"/>
        <v>70.656317145860015</v>
      </c>
      <c r="DB215" s="515">
        <f t="shared" si="1525"/>
        <v>74.21533396883801</v>
      </c>
      <c r="DC215" s="515">
        <f t="shared" si="1526"/>
        <v>81.97355146638931</v>
      </c>
      <c r="DD215" s="515">
        <f t="shared" si="1527"/>
        <v>89.717389094121145</v>
      </c>
      <c r="DE215" s="515">
        <f t="shared" si="1528"/>
        <v>97.446873505147593</v>
      </c>
      <c r="DF215" s="515">
        <f t="shared" si="1529"/>
        <v>105.16203130318114</v>
      </c>
      <c r="DG215" s="515">
        <f t="shared" si="1530"/>
        <v>101.2152991282661</v>
      </c>
      <c r="DH215" s="515">
        <f t="shared" si="1531"/>
        <v>108.08476402637599</v>
      </c>
      <c r="DI215" s="515">
        <f t="shared" si="1532"/>
        <v>114.92032783946406</v>
      </c>
      <c r="DJ215" s="515">
        <f t="shared" si="1533"/>
        <v>121.72215787074575</v>
      </c>
      <c r="DK215" s="516">
        <f t="shared" si="1534"/>
        <v>128.49042059778839</v>
      </c>
      <c r="DL215" s="515">
        <f t="shared" si="1535"/>
        <v>0</v>
      </c>
      <c r="DM215" s="515">
        <f t="shared" si="1536"/>
        <v>3.8717768249999995</v>
      </c>
      <c r="DN215" s="515">
        <f t="shared" si="1537"/>
        <v>11.600073707767368</v>
      </c>
      <c r="DO215" s="515">
        <f t="shared" si="1538"/>
        <v>19.297917175481551</v>
      </c>
      <c r="DP215" s="515">
        <f t="shared" si="1539"/>
        <v>26.965427230065671</v>
      </c>
      <c r="DQ215" s="515">
        <f t="shared" si="1540"/>
        <v>33.554384009656467</v>
      </c>
      <c r="DR215" s="515">
        <f t="shared" si="1541"/>
        <v>41.034616688189345</v>
      </c>
      <c r="DS215" s="515">
        <f t="shared" si="1542"/>
        <v>48.508447112981358</v>
      </c>
      <c r="DT215" s="515">
        <f t="shared" si="1543"/>
        <v>55.975880763655226</v>
      </c>
      <c r="DU215" s="515">
        <f t="shared" si="1544"/>
        <v>63.436923115143728</v>
      </c>
      <c r="DV215" s="515">
        <f t="shared" si="1545"/>
        <v>66.916529870207924</v>
      </c>
      <c r="DW215" s="515">
        <f t="shared" si="1546"/>
        <v>73.937623729834257</v>
      </c>
      <c r="DX215" s="515">
        <f t="shared" si="1547"/>
        <v>80.951707261114166</v>
      </c>
      <c r="DY215" s="515">
        <f t="shared" si="1548"/>
        <v>87.95878746362699</v>
      </c>
      <c r="DZ215" s="515">
        <f t="shared" si="1549"/>
        <v>94.958871329963216</v>
      </c>
      <c r="EA215" s="515">
        <f t="shared" si="1550"/>
        <v>94.419024050435212</v>
      </c>
      <c r="EB215" s="515">
        <f t="shared" si="1551"/>
        <v>101.10221128624597</v>
      </c>
      <c r="EC215" s="515">
        <f t="shared" si="1552"/>
        <v>107.77491546558639</v>
      </c>
      <c r="ED215" s="515">
        <f t="shared" si="1553"/>
        <v>114.43715303187919</v>
      </c>
      <c r="EE215" s="516">
        <f t="shared" si="1554"/>
        <v>121.08894040275445</v>
      </c>
      <c r="EF215" s="276">
        <f t="shared" si="1555"/>
        <v>0</v>
      </c>
      <c r="EG215" s="276">
        <f t="shared" si="1556"/>
        <v>2.7248857973943719E-2</v>
      </c>
      <c r="EH215" s="276">
        <f t="shared" si="1557"/>
        <v>8.1574720565599557E-2</v>
      </c>
      <c r="EI215" s="276">
        <f t="shared" si="1558"/>
        <v>0.13555796029117123</v>
      </c>
      <c r="EJ215" s="276">
        <f t="shared" si="1559"/>
        <v>0.18920073800780421</v>
      </c>
      <c r="EK215" s="276">
        <f t="shared" si="1560"/>
        <v>5.8623193624029679E-2</v>
      </c>
      <c r="EL215" s="276">
        <f t="shared" si="1561"/>
        <v>7.1705513743344718E-2</v>
      </c>
      <c r="EM215" s="276">
        <f t="shared" si="1562"/>
        <v>8.4767313309256867E-2</v>
      </c>
      <c r="EN215" s="276">
        <f t="shared" si="1563"/>
        <v>9.7808624509719652E-2</v>
      </c>
      <c r="EO215" s="276">
        <f t="shared" si="1564"/>
        <v>0.11082947948219747</v>
      </c>
      <c r="EP215" s="276">
        <f t="shared" si="1565"/>
        <v>0.13755825244870343</v>
      </c>
      <c r="EQ215" s="276">
        <f t="shared" si="1566"/>
        <v>0.1519381222681698</v>
      </c>
      <c r="ER215" s="276">
        <f t="shared" si="1567"/>
        <v>0.1662913389735555</v>
      </c>
      <c r="ES215" s="276">
        <f t="shared" si="1568"/>
        <v>0.1806179519664545</v>
      </c>
      <c r="ET215" s="276">
        <f t="shared" si="1569"/>
        <v>0.19491801055689487</v>
      </c>
      <c r="EU215" s="276">
        <f t="shared" si="1570"/>
        <v>0.49950156411744207</v>
      </c>
      <c r="EV215" s="276">
        <f t="shared" si="1571"/>
        <v>0.53340264913925672</v>
      </c>
      <c r="EW215" s="276">
        <f t="shared" si="1572"/>
        <v>0.56713643094565325</v>
      </c>
      <c r="EX215" s="276">
        <f t="shared" si="1573"/>
        <v>0.60070373518471543</v>
      </c>
      <c r="EY215" s="277">
        <f t="shared" si="1574"/>
        <v>0.63410538342992073</v>
      </c>
      <c r="EZ215" s="276">
        <f t="shared" si="1575"/>
        <v>0</v>
      </c>
      <c r="FA215" s="276">
        <f t="shared" si="1576"/>
        <v>1.5256767232629167E-2</v>
      </c>
      <c r="FB215" s="276">
        <f t="shared" si="1577"/>
        <v>4.5710182285816102E-2</v>
      </c>
      <c r="FC215" s="276">
        <f t="shared" si="1578"/>
        <v>7.6043595415879517E-2</v>
      </c>
      <c r="FD215" s="276">
        <f t="shared" si="1579"/>
        <v>0.10625747949134755</v>
      </c>
      <c r="FE215" s="276">
        <f t="shared" si="1580"/>
        <v>2.8718850038552273E-2</v>
      </c>
      <c r="FF215" s="276">
        <f t="shared" si="1581"/>
        <v>3.5121103779417871E-2</v>
      </c>
      <c r="FG215" s="276">
        <f t="shared" si="1582"/>
        <v>4.1517877897559959E-2</v>
      </c>
      <c r="FH215" s="276">
        <f t="shared" si="1583"/>
        <v>4.7909177082930916E-2</v>
      </c>
      <c r="FI215" s="276">
        <f t="shared" si="1584"/>
        <v>5.4295006021469056E-2</v>
      </c>
      <c r="FJ215" s="276">
        <f t="shared" si="1585"/>
        <v>6.6813926087941872E-2</v>
      </c>
      <c r="FK215" s="276">
        <f t="shared" si="1586"/>
        <v>7.3824254434367811E-2</v>
      </c>
      <c r="FL215" s="276">
        <f t="shared" si="1587"/>
        <v>8.0827583201453654E-2</v>
      </c>
      <c r="FM215" s="276">
        <f t="shared" si="1588"/>
        <v>8.782391937804622E-2</v>
      </c>
      <c r="FN215" s="276">
        <f t="shared" si="1589"/>
        <v>9.4813269946014175E-2</v>
      </c>
      <c r="FO215" s="276">
        <f t="shared" si="1590"/>
        <v>0.1481029823154314</v>
      </c>
      <c r="FP215" s="276">
        <f t="shared" si="1591"/>
        <v>0.1585860387857809</v>
      </c>
      <c r="FQ215" s="276">
        <f t="shared" si="1592"/>
        <v>0.16905265183339166</v>
      </c>
      <c r="FR215" s="276">
        <f t="shared" si="1593"/>
        <v>0.17950284725094656</v>
      </c>
      <c r="FS215" s="277">
        <f t="shared" si="1594"/>
        <v>0.1899366507906709</v>
      </c>
      <c r="FT215" s="74">
        <f>SUM($EF215:EF215)</f>
        <v>0</v>
      </c>
      <c r="FU215" s="276">
        <f>SUM($EF215:EG215)</f>
        <v>2.7248857973943719E-2</v>
      </c>
      <c r="FV215" s="276">
        <f>SUM($EF215:EH215)</f>
        <v>0.10882357853954328</v>
      </c>
      <c r="FW215" s="276">
        <f>SUM($EF215:EI215)</f>
        <v>0.24438153883071451</v>
      </c>
      <c r="FX215" s="276">
        <f>SUM($EF215:EJ215)</f>
        <v>0.43358227683851869</v>
      </c>
      <c r="FY215" s="276">
        <f>SUM($EF215:EK215)</f>
        <v>0.49220547046254837</v>
      </c>
      <c r="FZ215" s="276">
        <f>SUM($EF215:EL215)</f>
        <v>0.56391098420589314</v>
      </c>
      <c r="GA215" s="276">
        <f>SUM($EF215:EM215)</f>
        <v>0.64867829751515005</v>
      </c>
      <c r="GB215" s="276">
        <f>SUM($EF215:EN215)</f>
        <v>0.74648692202486966</v>
      </c>
      <c r="GC215" s="276">
        <f>SUM($EF215:EO215)</f>
        <v>0.85731640150706712</v>
      </c>
      <c r="GD215" s="276">
        <f>SUM($EF215:EP215)</f>
        <v>0.99487465395577057</v>
      </c>
      <c r="GE215" s="276">
        <f>SUM($EF215:EQ215)</f>
        <v>1.1468127762239404</v>
      </c>
      <c r="GF215" s="276">
        <f>SUM($EF215:ER215)</f>
        <v>1.3131041151974958</v>
      </c>
      <c r="GG215" s="276">
        <f>SUM($EF215:ES215)</f>
        <v>1.4937220671639504</v>
      </c>
      <c r="GH215" s="276">
        <f>SUM($EF215:ET215)</f>
        <v>1.6886400777208452</v>
      </c>
      <c r="GI215" s="276">
        <f>SUM($EF215:EU215)</f>
        <v>2.1881416418382873</v>
      </c>
      <c r="GJ215" s="276">
        <f>SUM($EF215:EV215)</f>
        <v>2.721544290977544</v>
      </c>
      <c r="GK215" s="276">
        <f>SUM($EF215:EW215)</f>
        <v>3.288680721923197</v>
      </c>
      <c r="GL215" s="276">
        <f>SUM($EF215:EX215)</f>
        <v>3.8893844571079126</v>
      </c>
      <c r="GM215" s="276">
        <f>SUM($EF215:EY215)</f>
        <v>4.5234898405378337</v>
      </c>
      <c r="GN215" s="74">
        <f>SUM($EZ215:EZ215)</f>
        <v>0</v>
      </c>
      <c r="GO215" s="276">
        <f>SUM($EZ215:FA215)</f>
        <v>1.5256767232629167E-2</v>
      </c>
      <c r="GP215" s="276">
        <f>SUM($EZ215:FB215)</f>
        <v>6.0966949518445265E-2</v>
      </c>
      <c r="GQ215" s="276">
        <f>SUM($EZ215:FC215)</f>
        <v>0.1370105449343248</v>
      </c>
      <c r="GR215" s="276">
        <f>SUM($EZ215:FD215)</f>
        <v>0.24326802442567236</v>
      </c>
      <c r="GS215" s="276">
        <f>SUM($EZ215:FE215)</f>
        <v>0.27198687446422465</v>
      </c>
      <c r="GT215" s="276">
        <f>SUM($EZ215:FF215)</f>
        <v>0.3071079782436425</v>
      </c>
      <c r="GU215" s="276">
        <f>SUM($EZ215:FG215)</f>
        <v>0.34862585614120245</v>
      </c>
      <c r="GV215" s="276">
        <f>SUM($EZ215:FH215)</f>
        <v>0.39653503322413336</v>
      </c>
      <c r="GW215" s="276">
        <f>SUM($EZ215:FI215)</f>
        <v>0.45083003924560239</v>
      </c>
      <c r="GX215" s="276">
        <f>SUM($EZ215:FJ215)</f>
        <v>0.51764396533354429</v>
      </c>
      <c r="GY215" s="276">
        <f>SUM($EZ215:FK215)</f>
        <v>0.59146821976791208</v>
      </c>
      <c r="GZ215" s="276">
        <f>SUM($EZ215:FL215)</f>
        <v>0.67229580296936575</v>
      </c>
      <c r="HA215" s="276">
        <f>SUM($EZ215:FM215)</f>
        <v>0.76011972234741199</v>
      </c>
      <c r="HB215" s="276">
        <f>SUM($EZ215:FN215)</f>
        <v>0.85493299229342612</v>
      </c>
      <c r="HC215" s="276">
        <f>SUM($EZ215:FO215)</f>
        <v>1.0030359746088575</v>
      </c>
      <c r="HD215" s="276">
        <f>SUM($EZ215:FP215)</f>
        <v>1.1616220133946384</v>
      </c>
      <c r="HE215" s="276">
        <f>SUM($EZ215:FQ215)</f>
        <v>1.3306746652280301</v>
      </c>
      <c r="HF215" s="276">
        <f>SUM($EZ215:FR215)</f>
        <v>1.5101775124789767</v>
      </c>
      <c r="HG215" s="277">
        <f>SUM($EZ215:FS215)</f>
        <v>1.7001141632696477</v>
      </c>
      <c r="HH215" s="74">
        <f t="shared" si="1636"/>
        <v>0</v>
      </c>
      <c r="HI215" s="276">
        <f t="shared" si="1595"/>
        <v>8.6138423277403398</v>
      </c>
      <c r="HJ215" s="276">
        <f t="shared" si="1596"/>
        <v>17.173358792889026</v>
      </c>
      <c r="HK215" s="276">
        <f t="shared" si="1597"/>
        <v>25.678892018312141</v>
      </c>
      <c r="HL215" s="276">
        <f t="shared" si="1598"/>
        <v>34.130782466018623</v>
      </c>
      <c r="HM215" s="276">
        <f t="shared" si="1599"/>
        <v>41.51444789742235</v>
      </c>
      <c r="HN215" s="276">
        <f t="shared" si="1600"/>
        <v>49.841642583679004</v>
      </c>
      <c r="HO215" s="276">
        <f t="shared" si="1601"/>
        <v>58.155775470369747</v>
      </c>
      <c r="HP215" s="276">
        <f t="shared" si="1602"/>
        <v>66.456867045860022</v>
      </c>
      <c r="HQ215" s="276">
        <f t="shared" si="1603"/>
        <v>74.744937766377831</v>
      </c>
      <c r="HR215" s="276">
        <f t="shared" si="1604"/>
        <v>78.025663591389304</v>
      </c>
      <c r="HS215" s="276">
        <f t="shared" si="1605"/>
        <v>85.769501219121139</v>
      </c>
      <c r="HT215" s="276">
        <f t="shared" si="1606"/>
        <v>93.498985630147587</v>
      </c>
      <c r="HU215" s="276">
        <f t="shared" si="1607"/>
        <v>101.21414342818113</v>
      </c>
      <c r="HV215" s="276">
        <f t="shared" si="1608"/>
        <v>108.91500116762424</v>
      </c>
      <c r="HW215" s="276">
        <f t="shared" si="1609"/>
        <v>104.40028079526233</v>
      </c>
      <c r="HX215" s="276">
        <f t="shared" si="1610"/>
        <v>111.2358446083504</v>
      </c>
      <c r="HY215" s="276">
        <f t="shared" si="1611"/>
        <v>118.03767463963209</v>
      </c>
      <c r="HZ215" s="276">
        <f t="shared" si="1612"/>
        <v>124.80593736667471</v>
      </c>
      <c r="IA215" s="277">
        <f t="shared" si="1613"/>
        <v>131.54079844547212</v>
      </c>
      <c r="IB215" s="276">
        <f t="shared" si="1614"/>
        <v>0</v>
      </c>
      <c r="IC215" s="276">
        <f t="shared" si="1615"/>
        <v>7.7282968827673697</v>
      </c>
      <c r="ID215" s="276">
        <f t="shared" si="1616"/>
        <v>15.426140350481553</v>
      </c>
      <c r="IE215" s="276">
        <f t="shared" si="1617"/>
        <v>23.093650405065674</v>
      </c>
      <c r="IF215" s="276">
        <f t="shared" si="1618"/>
        <v>30.730946575574325</v>
      </c>
      <c r="IG215" s="276">
        <f t="shared" si="1619"/>
        <v>37.28014092390363</v>
      </c>
      <c r="IH215" s="276">
        <f t="shared" si="1620"/>
        <v>44.753971348695643</v>
      </c>
      <c r="II215" s="276">
        <f t="shared" si="1621"/>
        <v>52.221404999369511</v>
      </c>
      <c r="IJ215" s="276">
        <f t="shared" si="1622"/>
        <v>59.682447350858013</v>
      </c>
      <c r="IK215" s="276">
        <f t="shared" si="1623"/>
        <v>67.13710387340798</v>
      </c>
      <c r="IL215" s="276">
        <f t="shared" si="1624"/>
        <v>70.393669836977111</v>
      </c>
      <c r="IM215" s="276">
        <f t="shared" si="1625"/>
        <v>77.407753368257019</v>
      </c>
      <c r="IN215" s="276">
        <f t="shared" si="1626"/>
        <v>84.414833570769844</v>
      </c>
      <c r="IO215" s="276">
        <f t="shared" si="1627"/>
        <v>91.41491743710607</v>
      </c>
      <c r="IP215" s="276">
        <f t="shared" si="1628"/>
        <v>98.408011952874332</v>
      </c>
      <c r="IQ215" s="276">
        <f t="shared" si="1629"/>
        <v>97.686566177182883</v>
      </c>
      <c r="IR215" s="276">
        <f t="shared" si="1630"/>
        <v>104.3592703565233</v>
      </c>
      <c r="IS215" s="276">
        <f t="shared" si="1631"/>
        <v>111.0215079228161</v>
      </c>
      <c r="IT215" s="276">
        <f t="shared" si="1632"/>
        <v>117.67329529369135</v>
      </c>
      <c r="IU215" s="277">
        <f t="shared" si="1633"/>
        <v>124.31464886102688</v>
      </c>
      <c r="IV215" s="74">
        <f t="shared" si="1463"/>
        <v>1.6484907092361787</v>
      </c>
      <c r="IW215" s="275">
        <f t="shared" si="1464"/>
        <v>6.6802225581765171</v>
      </c>
      <c r="IX215" s="275">
        <f t="shared" si="1465"/>
        <v>11.796267823731567</v>
      </c>
      <c r="IY215" s="275">
        <f t="shared" si="1466"/>
        <v>16.845441376256737</v>
      </c>
      <c r="IZ215" s="275">
        <f t="shared" si="1467"/>
        <v>6.7083270303814215</v>
      </c>
      <c r="JA215" s="275">
        <f t="shared" si="1468"/>
        <v>9.2426056168502502</v>
      </c>
      <c r="JB215" s="74">
        <f t="shared" si="1469"/>
        <v>1.6538684064459228</v>
      </c>
      <c r="JC215" s="275">
        <f t="shared" si="1470"/>
        <v>6.7101134178815371</v>
      </c>
      <c r="JD215" s="275">
        <f t="shared" si="1471"/>
        <v>11.862834441691108</v>
      </c>
      <c r="JE215" s="275">
        <f t="shared" si="1472"/>
        <v>17.073580508815006</v>
      </c>
      <c r="JF215" s="275">
        <f t="shared" si="1473"/>
        <v>6.7422720886728555</v>
      </c>
      <c r="JG215" s="275">
        <f t="shared" si="1474"/>
        <v>9.3250991937083931</v>
      </c>
      <c r="JH215" s="524">
        <f t="shared" si="1645"/>
        <v>786.55928919756434</v>
      </c>
      <c r="JI215" s="525">
        <f t="shared" si="1646"/>
        <v>1359.5748337787961</v>
      </c>
      <c r="JJ215" s="524">
        <f t="shared" si="1647"/>
        <v>708.5414997865405</v>
      </c>
      <c r="JK215" s="525">
        <f t="shared" si="1648"/>
        <v>1246.9411534379535</v>
      </c>
      <c r="JL215" s="524">
        <f t="shared" si="1649"/>
        <v>1495.1007889841048</v>
      </c>
      <c r="JM215" s="525">
        <f t="shared" si="1650"/>
        <v>2606.5159872167496</v>
      </c>
      <c r="JN215" s="7">
        <f t="shared" si="1634"/>
        <v>2.5435730700142711</v>
      </c>
      <c r="JO215" s="7">
        <f t="shared" si="1635"/>
        <v>6.2236040038074814</v>
      </c>
    </row>
    <row r="216" spans="1:275" s="3" customFormat="1" ht="13.5" customHeight="1" x14ac:dyDescent="0.2">
      <c r="A216" s="3" t="str">
        <f>'2021 estimates'!B216</f>
        <v>Yemen</v>
      </c>
      <c r="B216" s="3" t="str">
        <f>VLOOKUP(A216,'2021 estimates'!$B$4:$C$218,2)</f>
        <v>MENA</v>
      </c>
      <c r="C216" s="371" t="str">
        <f>VLOOKUP(A216,'2021 estimates'!$B$4:$F$218,4,FALSE)</f>
        <v>Middle East &amp; North Africa</v>
      </c>
      <c r="D216" s="695">
        <f>'2021 estimates'!Q216</f>
        <v>43.623031486157103</v>
      </c>
      <c r="E216" s="4">
        <f>'2021 estimates'!R216</f>
        <v>30.121454031145465</v>
      </c>
      <c r="F216" s="47">
        <f>1000*'2021 estimates'!G216/5</f>
        <v>420628</v>
      </c>
      <c r="G216" s="47">
        <f t="shared" si="1475"/>
        <v>420628</v>
      </c>
      <c r="H216" s="47">
        <f>1000*'2021 estimates'!H216/5</f>
        <v>405184.4</v>
      </c>
      <c r="I216" s="47">
        <f>1000*'2021 estimates'!I216/5</f>
        <v>368801.6</v>
      </c>
      <c r="J216" s="47">
        <f>1000*'2021 estimates'!J216/5</f>
        <v>331131.8</v>
      </c>
      <c r="K216" s="47">
        <f>1000*'2021 estimates'!K216/5</f>
        <v>403725.8</v>
      </c>
      <c r="L216" s="73">
        <f t="shared" si="1476"/>
        <v>403725.8</v>
      </c>
      <c r="M216" s="47">
        <f>1000*'2021 estimates'!L216/5</f>
        <v>389300.6</v>
      </c>
      <c r="N216" s="47">
        <f>1000*'2021 estimates'!M216/5</f>
        <v>355006</v>
      </c>
      <c r="O216" s="47">
        <f>1000*'2021 estimates'!N216/5</f>
        <v>320352.40000000002</v>
      </c>
      <c r="P216" s="22">
        <v>0</v>
      </c>
      <c r="Q216" s="124">
        <f>IF('2021 estimates'!AD216&lt;&gt;"",'2021 estimates'!AD216*5/4,IF('2021 estimates'!AL216&lt;&gt;"",'2021 estimates'!AL216*15/14,'2021 estimates'!AN216*15/14))/100000</f>
        <v>1.6249999999999999E-5</v>
      </c>
      <c r="R216" s="124">
        <f>IF('2021 estimates'!AE216&lt;&gt;"",'2021 estimates'!AE216,IF('2021 estimates'!AL216&lt;&gt;"",'2021 estimates'!AL216*15/14,'2021 estimates'!AN216*15/14))/100000</f>
        <v>2.6000000000000002E-5</v>
      </c>
      <c r="S216" s="124">
        <f>IF('2021 estimates'!AF216&lt;&gt;"",'2021 estimates'!AF216,IF('2021 estimates'!AL216&lt;&gt;"",'2021 estimates'!AL216*15/14,'2021 estimates'!AN216*15/14))/100000</f>
        <v>4.0000000000000003E-5</v>
      </c>
      <c r="T216" s="124">
        <f>IF('2021 estimates'!AG216&lt;&gt;"",'2021 estimates'!AG216,'2021 estimates'!$AP216)/100000</f>
        <v>4.7660648917095678E-5</v>
      </c>
      <c r="U216" s="22">
        <v>0</v>
      </c>
      <c r="V216" s="124">
        <f>IF('2021 estimates'!AH216&lt;&gt;"",'2021 estimates'!AH216*5/4,IF('2021 estimates'!AM216&lt;&gt;"",'2021 estimates'!AM216*15/14,'2021 estimates'!AN216*15/14))/100000</f>
        <v>1.6249999999999999E-5</v>
      </c>
      <c r="W216" s="124">
        <f>IF('2021 estimates'!AI216&lt;&gt;"",'2021 estimates'!AI216,IF('2021 estimates'!AM216&lt;&gt;"",'2021 estimates'!AM216*15/14,'2021 estimates'!AN216*15/14))/100000</f>
        <v>2.6000000000000002E-5</v>
      </c>
      <c r="X216" s="124">
        <f>IF('2021 estimates'!AJ216&lt;&gt;"",'2021 estimates'!AJ216,IF('2021 estimates'!AM216&lt;&gt;"",'2021 estimates'!AM216*15/14,'2021 estimates'!AN216*15/14))/100000</f>
        <v>4.0000000000000003E-5</v>
      </c>
      <c r="Y216" s="124">
        <f>IF('2021 estimates'!AK216&lt;&gt;"",'2021 estimates'!AK216,'2021 estimates'!$AQ216)/100000</f>
        <v>3.0748805752964951E-5</v>
      </c>
      <c r="Z216" s="81">
        <f>VLOOKUP($A216,'Mortality-WHO Global Health Obs'!$B$3:$Q$218,7,FALSE)</f>
        <v>4.7559999999999998E-2</v>
      </c>
      <c r="AA216" s="82">
        <f>VLOOKUP($A216,'Mortality-WHO Global Health Obs'!$B$3:$Q$218,9,FALSE)</f>
        <v>2.99E-3</v>
      </c>
      <c r="AB216" s="82">
        <f>VLOOKUP($A216,'Mortality-WHO Global Health Obs'!$B$3:$Q$218,11,FALSE)</f>
        <v>9.3000000000000005E-4</v>
      </c>
      <c r="AC216" s="82">
        <f>VLOOKUP($A216,'Mortality-WHO Global Health Obs'!$B$3:$Q$218,13,FALSE)</f>
        <v>5.8E-4</v>
      </c>
      <c r="AD216" s="82">
        <f>VLOOKUP($A216,'Mortality-WHO Global Health Obs'!$B$3:$Q$218,15,FALSE)</f>
        <v>1.8400000000000001E-3</v>
      </c>
      <c r="AE216" s="81">
        <f>VLOOKUP($A216,'Mortality-WHO Global Health Obs'!$B$3:$Q$218,8,FALSE)</f>
        <v>4.0969999999999999E-2</v>
      </c>
      <c r="AF216" s="82">
        <f>VLOOKUP($A216,'Mortality-WHO Global Health Obs'!$B$3:$Q$218,10,FALSE)</f>
        <v>3.1099999999999999E-3</v>
      </c>
      <c r="AG216" s="82">
        <f>VLOOKUP($A216,'Mortality-WHO Global Health Obs'!$B$3:$Q$218,12,FALSE)</f>
        <v>8.7000000000000001E-4</v>
      </c>
      <c r="AH216" s="82">
        <f>VLOOKUP($A216,'Mortality-WHO Global Health Obs'!$B$3:$Q$218,14,FALSE)</f>
        <v>5.5000000000000003E-4</v>
      </c>
      <c r="AI216" s="82">
        <f>VLOOKUP($A216,'Mortality-WHO Global Health Obs'!$B$3:$Q$218,16,FALSE)</f>
        <v>1.66E-3</v>
      </c>
      <c r="AJ216" s="81">
        <f t="shared" si="1450"/>
        <v>1.4325763537212783</v>
      </c>
      <c r="AK216" s="82">
        <f t="shared" si="1450"/>
        <v>9.0063147553124945E-2</v>
      </c>
      <c r="AL216" s="82">
        <f t="shared" si="1450"/>
        <v>2.8012952248965283E-2</v>
      </c>
      <c r="AM216" s="82">
        <f t="shared" si="1450"/>
        <v>1.747044333806437E-2</v>
      </c>
      <c r="AN216" s="82">
        <f t="shared" si="1450"/>
        <v>5.5423475417307654E-2</v>
      </c>
      <c r="AO216" s="81">
        <f t="shared" si="1449"/>
        <v>1.2340759716560297</v>
      </c>
      <c r="AP216" s="82">
        <f t="shared" si="1449"/>
        <v>9.3677722036862393E-2</v>
      </c>
      <c r="AQ216" s="82">
        <f t="shared" si="1449"/>
        <v>2.6205665007096555E-2</v>
      </c>
      <c r="AR216" s="82">
        <f t="shared" si="1449"/>
        <v>1.6566799717130008E-2</v>
      </c>
      <c r="AS216" s="82">
        <f t="shared" si="1449"/>
        <v>5.0001613691701474E-2</v>
      </c>
      <c r="AT216" s="272">
        <f t="shared" si="1460"/>
        <v>0</v>
      </c>
      <c r="AU216" s="266">
        <f t="shared" si="1637"/>
        <v>6.8352049999999993</v>
      </c>
      <c r="AV216" s="266">
        <f t="shared" si="1638"/>
        <v>10.534794400000001</v>
      </c>
      <c r="AW216" s="266">
        <f t="shared" si="1639"/>
        <v>14.752064000000001</v>
      </c>
      <c r="AX216" s="266">
        <f t="shared" si="1640"/>
        <v>15.781956465085942</v>
      </c>
      <c r="AY216" s="272">
        <f t="shared" si="1461"/>
        <v>0</v>
      </c>
      <c r="AZ216" s="266">
        <f t="shared" si="1641"/>
        <v>6.5605442499999995</v>
      </c>
      <c r="BA216" s="266">
        <f t="shared" si="1642"/>
        <v>10.1218156</v>
      </c>
      <c r="BB216" s="266">
        <f t="shared" si="1643"/>
        <v>14.200240000000001</v>
      </c>
      <c r="BC216" s="266">
        <f t="shared" si="1644"/>
        <v>9.8504537200961302</v>
      </c>
      <c r="BD216" s="74">
        <f t="shared" si="1462"/>
        <v>0</v>
      </c>
      <c r="BE216" s="515">
        <f t="shared" si="1477"/>
        <v>0</v>
      </c>
      <c r="BF216" s="515">
        <f t="shared" si="1478"/>
        <v>6.5408587713922905</v>
      </c>
      <c r="BG216" s="515">
        <f t="shared" si="1479"/>
        <v>12.518376103511006</v>
      </c>
      <c r="BH216" s="515">
        <f t="shared" si="1480"/>
        <v>17.98107063714852</v>
      </c>
      <c r="BI216" s="515">
        <f t="shared" si="1481"/>
        <v>22.129804941814399</v>
      </c>
      <c r="BJ216" s="515">
        <f t="shared" si="1482"/>
        <v>31.907772790590737</v>
      </c>
      <c r="BK216" s="515">
        <f t="shared" si="1483"/>
        <v>41.415631828742548</v>
      </c>
      <c r="BL216" s="515">
        <f t="shared" si="1484"/>
        <v>50.660843603567322</v>
      </c>
      <c r="BM216" s="515">
        <f t="shared" si="1485"/>
        <v>59.650663542880764</v>
      </c>
      <c r="BN216" s="515">
        <f t="shared" si="1486"/>
        <v>62.25099759899939</v>
      </c>
      <c r="BO216" s="515">
        <f t="shared" si="1487"/>
        <v>75.797210569933256</v>
      </c>
      <c r="BP216" s="515">
        <f t="shared" si="1488"/>
        <v>89.108820471555887</v>
      </c>
      <c r="BQ216" s="515">
        <f t="shared" si="1489"/>
        <v>102.18989032873249</v>
      </c>
      <c r="BR216" s="515">
        <f t="shared" si="1490"/>
        <v>115.04441279993833</v>
      </c>
      <c r="BS216" s="515">
        <f t="shared" si="1491"/>
        <v>114.63531288879899</v>
      </c>
      <c r="BT216" s="515">
        <f t="shared" si="1492"/>
        <v>123.81119325575034</v>
      </c>
      <c r="BU216" s="515">
        <f t="shared" si="1493"/>
        <v>132.49235070718123</v>
      </c>
      <c r="BV216" s="515">
        <f t="shared" si="1494"/>
        <v>140.70545851621131</v>
      </c>
      <c r="BW216" s="516">
        <f t="shared" si="1495"/>
        <v>148.47575185095926</v>
      </c>
      <c r="BX216" s="515">
        <v>0</v>
      </c>
      <c r="BY216" s="515">
        <f t="shared" si="1496"/>
        <v>0</v>
      </c>
      <c r="BZ216" s="515">
        <f t="shared" si="1497"/>
        <v>6.2672097649253864</v>
      </c>
      <c r="CA216" s="515">
        <f t="shared" si="1498"/>
        <v>11.973981651774125</v>
      </c>
      <c r="CB216" s="515">
        <f t="shared" si="1499"/>
        <v>17.170432160067403</v>
      </c>
      <c r="CC216" s="515">
        <f t="shared" si="1500"/>
        <v>21.119626524386323</v>
      </c>
      <c r="CD216" s="515">
        <f t="shared" si="1501"/>
        <v>30.564275367275265</v>
      </c>
      <c r="CE216" s="515">
        <f t="shared" si="1502"/>
        <v>39.764635757157556</v>
      </c>
      <c r="CF216" s="515">
        <f t="shared" si="1503"/>
        <v>48.727026282396309</v>
      </c>
      <c r="CG216" s="515">
        <f t="shared" si="1504"/>
        <v>57.457602099320056</v>
      </c>
      <c r="CH216" s="515">
        <f t="shared" si="1505"/>
        <v>60.151546840038932</v>
      </c>
      <c r="CI216" s="515">
        <f t="shared" si="1506"/>
        <v>73.246820098417871</v>
      </c>
      <c r="CJ216" s="515">
        <f t="shared" si="1507"/>
        <v>86.126933761461203</v>
      </c>
      <c r="CK216" s="515">
        <f t="shared" si="1508"/>
        <v>98.795422971242829</v>
      </c>
      <c r="CL216" s="515">
        <f t="shared" si="1509"/>
        <v>111.25576478630353</v>
      </c>
      <c r="CM216" s="515">
        <f t="shared" si="1510"/>
        <v>111.45492395486797</v>
      </c>
      <c r="CN216" s="515">
        <f t="shared" si="1511"/>
        <v>115.62927210068368</v>
      </c>
      <c r="CO216" s="515">
        <f t="shared" si="1512"/>
        <v>119.6000284775118</v>
      </c>
      <c r="CP216" s="515">
        <f t="shared" si="1513"/>
        <v>123.37712268560405</v>
      </c>
      <c r="CQ216" s="516">
        <f t="shared" si="1514"/>
        <v>126.97000003765157</v>
      </c>
      <c r="CR216" s="515">
        <f t="shared" si="1515"/>
        <v>0</v>
      </c>
      <c r="CS216" s="515">
        <f t="shared" si="1516"/>
        <v>3.4176024999999997</v>
      </c>
      <c r="CT216" s="515">
        <f t="shared" si="1517"/>
        <v>9.9584612713922898</v>
      </c>
      <c r="CU216" s="515">
        <f t="shared" si="1518"/>
        <v>15.935978603511005</v>
      </c>
      <c r="CV216" s="515">
        <f t="shared" si="1519"/>
        <v>21.398673137148521</v>
      </c>
      <c r="CW216" s="515">
        <f t="shared" si="1520"/>
        <v>27.3972021418144</v>
      </c>
      <c r="CX216" s="515">
        <f t="shared" si="1521"/>
        <v>37.175169990590739</v>
      </c>
      <c r="CY216" s="515">
        <f t="shared" si="1522"/>
        <v>46.683029028742546</v>
      </c>
      <c r="CZ216" s="515">
        <f t="shared" si="1523"/>
        <v>55.92824080356732</v>
      </c>
      <c r="DA216" s="515">
        <f t="shared" si="1524"/>
        <v>64.918060742880769</v>
      </c>
      <c r="DB216" s="515">
        <f t="shared" si="1525"/>
        <v>69.627029598999385</v>
      </c>
      <c r="DC216" s="515">
        <f t="shared" si="1526"/>
        <v>83.173242569933251</v>
      </c>
      <c r="DD216" s="515">
        <f t="shared" si="1527"/>
        <v>96.484852471555882</v>
      </c>
      <c r="DE216" s="515">
        <f t="shared" si="1528"/>
        <v>109.56592232873248</v>
      </c>
      <c r="DF216" s="515">
        <f t="shared" si="1529"/>
        <v>122.42044479993832</v>
      </c>
      <c r="DG216" s="515">
        <f t="shared" si="1530"/>
        <v>122.52629112134197</v>
      </c>
      <c r="DH216" s="515">
        <f t="shared" si="1531"/>
        <v>131.70217148829332</v>
      </c>
      <c r="DI216" s="515">
        <f t="shared" si="1532"/>
        <v>140.38332893972421</v>
      </c>
      <c r="DJ216" s="515">
        <f t="shared" si="1533"/>
        <v>148.59643674875429</v>
      </c>
      <c r="DK216" s="516">
        <f t="shared" si="1534"/>
        <v>156.36673008350223</v>
      </c>
      <c r="DL216" s="515">
        <f t="shared" si="1535"/>
        <v>0</v>
      </c>
      <c r="DM216" s="515">
        <f t="shared" si="1536"/>
        <v>3.2802721249999998</v>
      </c>
      <c r="DN216" s="515">
        <f t="shared" si="1537"/>
        <v>9.5474818899253862</v>
      </c>
      <c r="DO216" s="515">
        <f t="shared" si="1538"/>
        <v>15.254253776774124</v>
      </c>
      <c r="DP216" s="515">
        <f t="shared" si="1539"/>
        <v>20.450704285067403</v>
      </c>
      <c r="DQ216" s="515">
        <f t="shared" si="1540"/>
        <v>26.180534324386322</v>
      </c>
      <c r="DR216" s="515">
        <f t="shared" si="1541"/>
        <v>35.625183167275267</v>
      </c>
      <c r="DS216" s="515">
        <f t="shared" si="1542"/>
        <v>44.825543557157559</v>
      </c>
      <c r="DT216" s="515">
        <f t="shared" si="1543"/>
        <v>53.787934082396312</v>
      </c>
      <c r="DU216" s="515">
        <f t="shared" si="1544"/>
        <v>62.518509899320058</v>
      </c>
      <c r="DV216" s="515">
        <f t="shared" si="1545"/>
        <v>67.251666840038936</v>
      </c>
      <c r="DW216" s="515">
        <f t="shared" si="1546"/>
        <v>80.346940098417875</v>
      </c>
      <c r="DX216" s="515">
        <f t="shared" si="1547"/>
        <v>93.227053761461207</v>
      </c>
      <c r="DY216" s="515">
        <f t="shared" si="1548"/>
        <v>105.89554297124283</v>
      </c>
      <c r="DZ216" s="515">
        <f t="shared" si="1549"/>
        <v>118.35588478630353</v>
      </c>
      <c r="EA216" s="515">
        <f t="shared" si="1550"/>
        <v>116.38015081491604</v>
      </c>
      <c r="EB216" s="515">
        <f t="shared" si="1551"/>
        <v>120.55449896073175</v>
      </c>
      <c r="EC216" s="515">
        <f t="shared" si="1552"/>
        <v>124.52525533755987</v>
      </c>
      <c r="ED216" s="515">
        <f t="shared" si="1553"/>
        <v>128.30234954565211</v>
      </c>
      <c r="EE216" s="516">
        <f t="shared" si="1554"/>
        <v>131.89522689769964</v>
      </c>
      <c r="EF216" s="276">
        <f t="shared" si="1555"/>
        <v>0</v>
      </c>
      <c r="EG216" s="276">
        <f t="shared" si="1556"/>
        <v>0.29434622860770832</v>
      </c>
      <c r="EH216" s="276">
        <f t="shared" si="1557"/>
        <v>0.8576876678812837</v>
      </c>
      <c r="EI216" s="276">
        <f t="shared" si="1558"/>
        <v>1.3725104663624863</v>
      </c>
      <c r="EJ216" s="276">
        <f t="shared" si="1559"/>
        <v>1.8429933660010918</v>
      </c>
      <c r="EK216" s="276">
        <f t="shared" si="1560"/>
        <v>0.75682655122366405</v>
      </c>
      <c r="EL216" s="276">
        <f t="shared" si="1561"/>
        <v>1.0269353618481922</v>
      </c>
      <c r="EM216" s="276">
        <f t="shared" si="1562"/>
        <v>1.2895826251752289</v>
      </c>
      <c r="EN216" s="276">
        <f t="shared" si="1563"/>
        <v>1.5449744606865634</v>
      </c>
      <c r="EO216" s="276">
        <f t="shared" si="1564"/>
        <v>1.7933112939724802</v>
      </c>
      <c r="EP216" s="276">
        <f t="shared" si="1565"/>
        <v>1.2058510290661333</v>
      </c>
      <c r="EQ216" s="276">
        <f t="shared" si="1566"/>
        <v>1.4404540983773704</v>
      </c>
      <c r="ER216" s="276">
        <f t="shared" si="1567"/>
        <v>1.6709941428234034</v>
      </c>
      <c r="ES216" s="276">
        <f t="shared" si="1568"/>
        <v>1.8975415287941682</v>
      </c>
      <c r="ET216" s="276">
        <f t="shared" si="1569"/>
        <v>2.1201654040237967</v>
      </c>
      <c r="EU216" s="276">
        <f t="shared" si="1570"/>
        <v>6.606076098134599</v>
      </c>
      <c r="EV216" s="276">
        <f t="shared" si="1571"/>
        <v>7.1007990136550667</v>
      </c>
      <c r="EW216" s="276">
        <f t="shared" si="1572"/>
        <v>7.5688486560558683</v>
      </c>
      <c r="EX216" s="276">
        <f t="shared" si="1573"/>
        <v>8.0116631303379986</v>
      </c>
      <c r="EY216" s="277">
        <f t="shared" si="1574"/>
        <v>8.4306030052366676</v>
      </c>
      <c r="EZ216" s="276">
        <f t="shared" si="1575"/>
        <v>0</v>
      </c>
      <c r="FA216" s="276">
        <f t="shared" si="1576"/>
        <v>0.29333448507461313</v>
      </c>
      <c r="FB216" s="276">
        <f t="shared" si="1577"/>
        <v>0.8537723631512607</v>
      </c>
      <c r="FC216" s="276">
        <f t="shared" si="1578"/>
        <v>1.3640937417067223</v>
      </c>
      <c r="FD216" s="276">
        <f t="shared" si="1579"/>
        <v>1.8287802298943205</v>
      </c>
      <c r="FE216" s="276">
        <f t="shared" si="1580"/>
        <v>0.67716675711105823</v>
      </c>
      <c r="FF216" s="276">
        <f t="shared" si="1581"/>
        <v>0.92145521011770748</v>
      </c>
      <c r="FG216" s="276">
        <f t="shared" si="1582"/>
        <v>1.159425074761242</v>
      </c>
      <c r="FH216" s="276">
        <f t="shared" si="1583"/>
        <v>1.3912397830762548</v>
      </c>
      <c r="FI216" s="276">
        <f t="shared" si="1584"/>
        <v>1.6170585398825892</v>
      </c>
      <c r="FJ216" s="276">
        <f t="shared" si="1585"/>
        <v>1.1049667416210531</v>
      </c>
      <c r="FK216" s="276">
        <f t="shared" si="1586"/>
        <v>1.3201263369566669</v>
      </c>
      <c r="FL216" s="276">
        <f t="shared" si="1587"/>
        <v>1.5317507902183753</v>
      </c>
      <c r="FM216" s="276">
        <f t="shared" si="1588"/>
        <v>1.7398981849393025</v>
      </c>
      <c r="FN216" s="276">
        <f t="shared" si="1589"/>
        <v>1.9446256503212476</v>
      </c>
      <c r="FO216" s="276">
        <f t="shared" si="1590"/>
        <v>5.6761055742804176</v>
      </c>
      <c r="FP216" s="276">
        <f t="shared" si="1591"/>
        <v>5.8796973432680115</v>
      </c>
      <c r="FQ216" s="276">
        <f t="shared" si="1592"/>
        <v>6.0733595120038757</v>
      </c>
      <c r="FR216" s="276">
        <f t="shared" si="1593"/>
        <v>6.257576368048599</v>
      </c>
      <c r="FS216" s="277">
        <f t="shared" si="1594"/>
        <v>6.4328085792363607</v>
      </c>
      <c r="FT216" s="74">
        <f>SUM($EF216:EF216)</f>
        <v>0</v>
      </c>
      <c r="FU216" s="276">
        <f>SUM($EF216:EG216)</f>
        <v>0.29434622860770832</v>
      </c>
      <c r="FV216" s="276">
        <f>SUM($EF216:EH216)</f>
        <v>1.152033896488992</v>
      </c>
      <c r="FW216" s="276">
        <f>SUM($EF216:EI216)</f>
        <v>2.5245443628514783</v>
      </c>
      <c r="FX216" s="276">
        <f>SUM($EF216:EJ216)</f>
        <v>4.3675377288525699</v>
      </c>
      <c r="FY216" s="276">
        <f>SUM($EF216:EK216)</f>
        <v>5.1243642800762341</v>
      </c>
      <c r="FZ216" s="276">
        <f>SUM($EF216:EL216)</f>
        <v>6.1512996419244264</v>
      </c>
      <c r="GA216" s="276">
        <f>SUM($EF216:EM216)</f>
        <v>7.4408822670996555</v>
      </c>
      <c r="GB216" s="276">
        <f>SUM($EF216:EN216)</f>
        <v>8.9858567277862189</v>
      </c>
      <c r="GC216" s="276">
        <f>SUM($EF216:EO216)</f>
        <v>10.7791680217587</v>
      </c>
      <c r="GD216" s="276">
        <f>SUM($EF216:EP216)</f>
        <v>11.985019050824834</v>
      </c>
      <c r="GE216" s="276">
        <f>SUM($EF216:EQ216)</f>
        <v>13.425473149202205</v>
      </c>
      <c r="GF216" s="276">
        <f>SUM($EF216:ER216)</f>
        <v>15.096467292025608</v>
      </c>
      <c r="GG216" s="276">
        <f>SUM($EF216:ES216)</f>
        <v>16.994008820819776</v>
      </c>
      <c r="GH216" s="276">
        <f>SUM($EF216:ET216)</f>
        <v>19.114174224843573</v>
      </c>
      <c r="GI216" s="276">
        <f>SUM($EF216:EU216)</f>
        <v>25.720250322978174</v>
      </c>
      <c r="GJ216" s="276">
        <f>SUM($EF216:EV216)</f>
        <v>32.821049336633237</v>
      </c>
      <c r="GK216" s="276">
        <f>SUM($EF216:EW216)</f>
        <v>40.389897992689107</v>
      </c>
      <c r="GL216" s="276">
        <f>SUM($EF216:EX216)</f>
        <v>48.401561123027108</v>
      </c>
      <c r="GM216" s="276">
        <f>SUM($EF216:EY216)</f>
        <v>56.832164128263777</v>
      </c>
      <c r="GN216" s="74">
        <f>SUM($EZ216:EZ216)</f>
        <v>0</v>
      </c>
      <c r="GO216" s="276">
        <f>SUM($EZ216:FA216)</f>
        <v>0.29333448507461313</v>
      </c>
      <c r="GP216" s="276">
        <f>SUM($EZ216:FB216)</f>
        <v>1.1471068482258739</v>
      </c>
      <c r="GQ216" s="276">
        <f>SUM($EZ216:FC216)</f>
        <v>2.5112005899325962</v>
      </c>
      <c r="GR216" s="276">
        <f>SUM($EZ216:FD216)</f>
        <v>4.3399808198269163</v>
      </c>
      <c r="GS216" s="276">
        <f>SUM($EZ216:FE216)</f>
        <v>5.0171475769379743</v>
      </c>
      <c r="GT216" s="276">
        <f>SUM($EZ216:FF216)</f>
        <v>5.9386027870556815</v>
      </c>
      <c r="GU216" s="276">
        <f>SUM($EZ216:FG216)</f>
        <v>7.0980278618169237</v>
      </c>
      <c r="GV216" s="276">
        <f>SUM($EZ216:FH216)</f>
        <v>8.4892676448931788</v>
      </c>
      <c r="GW216" s="276">
        <f>SUM($EZ216:FI216)</f>
        <v>10.106326184775767</v>
      </c>
      <c r="GX216" s="276">
        <f>SUM($EZ216:FJ216)</f>
        <v>11.211292926396821</v>
      </c>
      <c r="GY216" s="276">
        <f>SUM($EZ216:FK216)</f>
        <v>12.531419263353488</v>
      </c>
      <c r="GZ216" s="276">
        <f>SUM($EZ216:FL216)</f>
        <v>14.063170053571863</v>
      </c>
      <c r="HA216" s="276">
        <f>SUM($EZ216:FM216)</f>
        <v>15.803068238511166</v>
      </c>
      <c r="HB216" s="276">
        <f>SUM($EZ216:FN216)</f>
        <v>17.747693888832412</v>
      </c>
      <c r="HC216" s="276">
        <f>SUM($EZ216:FO216)</f>
        <v>23.423799463112829</v>
      </c>
      <c r="HD216" s="276">
        <f>SUM($EZ216:FP216)</f>
        <v>29.303496806380842</v>
      </c>
      <c r="HE216" s="276">
        <f>SUM($EZ216:FQ216)</f>
        <v>35.376856318384718</v>
      </c>
      <c r="HF216" s="276">
        <f>SUM($EZ216:FR216)</f>
        <v>41.634432686433314</v>
      </c>
      <c r="HG216" s="277">
        <f>SUM($EZ216:FS216)</f>
        <v>48.067241265669672</v>
      </c>
      <c r="HH216" s="74">
        <f t="shared" si="1636"/>
        <v>0</v>
      </c>
      <c r="HI216" s="276">
        <f t="shared" si="1595"/>
        <v>6.5408587713922905</v>
      </c>
      <c r="HJ216" s="276">
        <f t="shared" si="1596"/>
        <v>12.518376103511006</v>
      </c>
      <c r="HK216" s="276">
        <f t="shared" si="1597"/>
        <v>17.98107063714852</v>
      </c>
      <c r="HL216" s="276">
        <f t="shared" si="1598"/>
        <v>22.973282271147426</v>
      </c>
      <c r="HM216" s="276">
        <f t="shared" si="1599"/>
        <v>31.907772790590737</v>
      </c>
      <c r="HN216" s="276">
        <f t="shared" si="1600"/>
        <v>41.415631828742548</v>
      </c>
      <c r="HO216" s="276">
        <f t="shared" si="1601"/>
        <v>50.660843603567322</v>
      </c>
      <c r="HP216" s="276">
        <f t="shared" si="1602"/>
        <v>59.650663542880764</v>
      </c>
      <c r="HQ216" s="276">
        <f t="shared" si="1603"/>
        <v>68.39214664890828</v>
      </c>
      <c r="HR216" s="276">
        <f t="shared" si="1604"/>
        <v>75.797210569933256</v>
      </c>
      <c r="HS216" s="276">
        <f t="shared" si="1605"/>
        <v>89.108820471555887</v>
      </c>
      <c r="HT216" s="276">
        <f t="shared" si="1606"/>
        <v>102.18989032873249</v>
      </c>
      <c r="HU216" s="276">
        <f t="shared" si="1607"/>
        <v>115.04441279993833</v>
      </c>
      <c r="HV216" s="276">
        <f t="shared" si="1608"/>
        <v>127.67631139591452</v>
      </c>
      <c r="HW216" s="276">
        <f t="shared" si="1609"/>
        <v>123.81119325575034</v>
      </c>
      <c r="HX216" s="276">
        <f t="shared" si="1610"/>
        <v>132.49235070718123</v>
      </c>
      <c r="HY216" s="276">
        <f t="shared" si="1611"/>
        <v>140.70545851621131</v>
      </c>
      <c r="HZ216" s="276">
        <f t="shared" si="1612"/>
        <v>148.47575185095926</v>
      </c>
      <c r="IA216" s="277">
        <f t="shared" si="1613"/>
        <v>155.82710531080855</v>
      </c>
      <c r="IB216" s="276">
        <f t="shared" si="1614"/>
        <v>0</v>
      </c>
      <c r="IC216" s="276">
        <f t="shared" si="1615"/>
        <v>6.2672097649253864</v>
      </c>
      <c r="ID216" s="276">
        <f t="shared" si="1616"/>
        <v>11.973981651774125</v>
      </c>
      <c r="IE216" s="276">
        <f t="shared" si="1617"/>
        <v>17.170432160067403</v>
      </c>
      <c r="IF216" s="276">
        <f t="shared" si="1618"/>
        <v>21.902196180173082</v>
      </c>
      <c r="IG216" s="276">
        <f t="shared" si="1619"/>
        <v>30.564275367275265</v>
      </c>
      <c r="IH216" s="276">
        <f t="shared" si="1620"/>
        <v>39.764635757157556</v>
      </c>
      <c r="II216" s="276">
        <f t="shared" si="1621"/>
        <v>48.727026282396309</v>
      </c>
      <c r="IJ216" s="276">
        <f t="shared" si="1622"/>
        <v>57.457602099320056</v>
      </c>
      <c r="IK216" s="276">
        <f t="shared" si="1623"/>
        <v>65.962359159437469</v>
      </c>
      <c r="IL216" s="276">
        <f t="shared" si="1624"/>
        <v>73.246820098417871</v>
      </c>
      <c r="IM216" s="276">
        <f t="shared" si="1625"/>
        <v>86.126933761461203</v>
      </c>
      <c r="IN216" s="276">
        <f t="shared" si="1626"/>
        <v>98.795422971242829</v>
      </c>
      <c r="IO216" s="276">
        <f t="shared" si="1627"/>
        <v>111.25576478630353</v>
      </c>
      <c r="IP216" s="276">
        <f t="shared" si="1628"/>
        <v>123.5113791359823</v>
      </c>
      <c r="IQ216" s="276">
        <f t="shared" si="1629"/>
        <v>115.62927210068368</v>
      </c>
      <c r="IR216" s="276">
        <f t="shared" si="1630"/>
        <v>119.6000284775118</v>
      </c>
      <c r="IS216" s="276">
        <f t="shared" si="1631"/>
        <v>123.37712268560405</v>
      </c>
      <c r="IT216" s="276">
        <f t="shared" si="1632"/>
        <v>126.97000003765157</v>
      </c>
      <c r="IU216" s="277">
        <f t="shared" si="1633"/>
        <v>130.38764517851135</v>
      </c>
      <c r="IV216" s="74">
        <f t="shared" si="1463"/>
        <v>2.3073569352313936</v>
      </c>
      <c r="IW216" s="275">
        <f t="shared" si="1464"/>
        <v>11.298356381002955</v>
      </c>
      <c r="IX216" s="275">
        <f t="shared" si="1465"/>
        <v>25.873206009280704</v>
      </c>
      <c r="IY216" s="275">
        <f t="shared" si="1466"/>
        <v>41.114502649996524</v>
      </c>
      <c r="IZ216" s="275">
        <f t="shared" si="1467"/>
        <v>13.159639775171684</v>
      </c>
      <c r="JA216" s="275">
        <f t="shared" si="1468"/>
        <v>20.148355493877894</v>
      </c>
      <c r="JB216" s="74">
        <f t="shared" si="1469"/>
        <v>2.2967430700169995</v>
      </c>
      <c r="JC216" s="275">
        <f t="shared" si="1470"/>
        <v>11.30512166423895</v>
      </c>
      <c r="JD216" s="275">
        <f t="shared" si="1471"/>
        <v>25.985837118552137</v>
      </c>
      <c r="JE216" s="275">
        <f t="shared" si="1472"/>
        <v>37.864408561830075</v>
      </c>
      <c r="JF216" s="275">
        <f t="shared" si="1473"/>
        <v>13.195900617602696</v>
      </c>
      <c r="JG216" s="275">
        <f t="shared" si="1474"/>
        <v>19.363027603659539</v>
      </c>
      <c r="JH216" s="524">
        <f t="shared" si="1645"/>
        <v>754.52682287638504</v>
      </c>
      <c r="JI216" s="525">
        <f t="shared" si="1646"/>
        <v>1435.2427863062912</v>
      </c>
      <c r="JJ216" s="524">
        <f t="shared" si="1647"/>
        <v>727.67365862035058</v>
      </c>
      <c r="JK216" s="525">
        <f t="shared" si="1648"/>
        <v>1334.1713664884912</v>
      </c>
      <c r="JL216" s="524">
        <f t="shared" si="1649"/>
        <v>1482.2004814967356</v>
      </c>
      <c r="JM216" s="525">
        <f t="shared" si="1650"/>
        <v>2769.4141527947822</v>
      </c>
      <c r="JN216" s="7">
        <f t="shared" si="1634"/>
        <v>36.861868113675982</v>
      </c>
      <c r="JO216" s="7">
        <f t="shared" si="1635"/>
        <v>104.89940539393345</v>
      </c>
    </row>
    <row r="217" spans="1:275" s="3" customFormat="1" ht="13.5" customHeight="1" x14ac:dyDescent="0.2">
      <c r="A217" s="3" t="str">
        <f>'2021 estimates'!B217</f>
        <v>Zambia</v>
      </c>
      <c r="B217" s="3" t="str">
        <f>VLOOKUP(A217,'2021 estimates'!$B$4:$C$218,2)</f>
        <v>AFR</v>
      </c>
      <c r="C217" s="371" t="str">
        <f>VLOOKUP(A217,'2021 estimates'!$B$4:$F$218,4,FALSE)</f>
        <v>Sub-Saharan Africa</v>
      </c>
      <c r="D217" s="695">
        <f>'2021 estimates'!Q217</f>
        <v>42.4152614198793</v>
      </c>
      <c r="E217" s="4">
        <f>'2021 estimates'!R217</f>
        <v>27.795575534992849</v>
      </c>
      <c r="F217" s="47">
        <f>1000*'2021 estimates'!G217/5</f>
        <v>302388.8</v>
      </c>
      <c r="G217" s="47">
        <f t="shared" si="1475"/>
        <v>302388.8</v>
      </c>
      <c r="H217" s="47">
        <f>1000*'2021 estimates'!H217/5</f>
        <v>279231</v>
      </c>
      <c r="I217" s="47">
        <f>1000*'2021 estimates'!I217/5</f>
        <v>250510</v>
      </c>
      <c r="J217" s="47">
        <f>1000*'2021 estimates'!J217/5</f>
        <v>219051.2</v>
      </c>
      <c r="K217" s="47">
        <f>1000*'2021 estimates'!K217/5</f>
        <v>295686.2</v>
      </c>
      <c r="L217" s="73">
        <f t="shared" si="1476"/>
        <v>295686.2</v>
      </c>
      <c r="M217" s="47">
        <f>1000*'2021 estimates'!L217/5</f>
        <v>274151.59999999998</v>
      </c>
      <c r="N217" s="47">
        <f>1000*'2021 estimates'!M217/5</f>
        <v>246869.2</v>
      </c>
      <c r="O217" s="47">
        <f>1000*'2021 estimates'!N217/5</f>
        <v>218050.8</v>
      </c>
      <c r="P217" s="22">
        <v>0</v>
      </c>
      <c r="Q217" s="124">
        <f>IF('2021 estimates'!AD217&lt;&gt;"",'2021 estimates'!AD217*5/4,IF('2021 estimates'!AL217&lt;&gt;"",'2021 estimates'!AL217*15/14,'2021 estimates'!AN217*15/14))/100000</f>
        <v>1.9285714285714285E-5</v>
      </c>
      <c r="R217" s="124">
        <f>IF('2021 estimates'!AE217&lt;&gt;"",'2021 estimates'!AE217,IF('2021 estimates'!AL217&lt;&gt;"",'2021 estimates'!AL217*15/14,'2021 estimates'!AN217*15/14))/100000</f>
        <v>1.9285714285714285E-5</v>
      </c>
      <c r="S217" s="124">
        <f>IF('2021 estimates'!AF217&lt;&gt;"",'2021 estimates'!AF217,IF('2021 estimates'!AL217&lt;&gt;"",'2021 estimates'!AL217*15/14,'2021 estimates'!AN217*15/14))/100000</f>
        <v>1.9285714285714285E-5</v>
      </c>
      <c r="T217" s="124">
        <f>IF('2021 estimates'!AG217&lt;&gt;"",'2021 estimates'!AG217,'2021 estimates'!$AP217)/100000</f>
        <v>1.064051936790591E-4</v>
      </c>
      <c r="U217" s="22">
        <v>0</v>
      </c>
      <c r="V217" s="124">
        <f>IF('2021 estimates'!AH217&lt;&gt;"",'2021 estimates'!AH217*5/4,IF('2021 estimates'!AM217&lt;&gt;"",'2021 estimates'!AM217*15/14,'2021 estimates'!AN217*15/14))/100000</f>
        <v>1.9285714285714285E-5</v>
      </c>
      <c r="W217" s="124">
        <f>IF('2021 estimates'!AI217&lt;&gt;"",'2021 estimates'!AI217,IF('2021 estimates'!AM217&lt;&gt;"",'2021 estimates'!AM217*15/14,'2021 estimates'!AN217*15/14))/100000</f>
        <v>1.9285714285714285E-5</v>
      </c>
      <c r="X217" s="124">
        <f>IF('2021 estimates'!AJ217&lt;&gt;"",'2021 estimates'!AJ217,IF('2021 estimates'!AM217&lt;&gt;"",'2021 estimates'!AM217*15/14,'2021 estimates'!AN217*15/14))/100000</f>
        <v>1.9285714285714285E-5</v>
      </c>
      <c r="Y217" s="124">
        <f>IF('2021 estimates'!AK217&lt;&gt;"",'2021 estimates'!AK217,'2021 estimates'!$AQ217)/100000</f>
        <v>1.064051936790591E-4</v>
      </c>
      <c r="Z217" s="81">
        <f>VLOOKUP($A217,'Mortality-WHO Global Health Obs'!$B$3:$Q$218,7,FALSE)</f>
        <v>4.9250000000000002E-2</v>
      </c>
      <c r="AA217" s="82">
        <f>VLOOKUP($A217,'Mortality-WHO Global Health Obs'!$B$3:$Q$218,9,FALSE)</f>
        <v>5.4799999999999996E-3</v>
      </c>
      <c r="AB217" s="82">
        <f>VLOOKUP($A217,'Mortality-WHO Global Health Obs'!$B$3:$Q$218,11,FALSE)</f>
        <v>2.5500000000000002E-3</v>
      </c>
      <c r="AC217" s="82">
        <f>VLOOKUP($A217,'Mortality-WHO Global Health Obs'!$B$3:$Q$218,13,FALSE)</f>
        <v>1.48E-3</v>
      </c>
      <c r="AD217" s="82">
        <f>VLOOKUP($A217,'Mortality-WHO Global Health Obs'!$B$3:$Q$218,15,FALSE)</f>
        <v>3.0899999999999999E-3</v>
      </c>
      <c r="AE217" s="81">
        <f>VLOOKUP($A217,'Mortality-WHO Global Health Obs'!$B$3:$Q$218,8,FALSE)</f>
        <v>4.1779999999999998E-2</v>
      </c>
      <c r="AF217" s="82">
        <f>VLOOKUP($A217,'Mortality-WHO Global Health Obs'!$B$3:$Q$218,10,FALSE)</f>
        <v>4.96E-3</v>
      </c>
      <c r="AG217" s="82">
        <f>VLOOKUP($A217,'Mortality-WHO Global Health Obs'!$B$3:$Q$218,12,FALSE)</f>
        <v>2.0400000000000001E-3</v>
      </c>
      <c r="AH217" s="82">
        <f>VLOOKUP($A217,'Mortality-WHO Global Health Obs'!$B$3:$Q$218,14,FALSE)</f>
        <v>1.33E-3</v>
      </c>
      <c r="AI217" s="82">
        <f>VLOOKUP($A217,'Mortality-WHO Global Health Obs'!$B$3:$Q$218,16,FALSE)</f>
        <v>2.2799999999999999E-3</v>
      </c>
      <c r="AJ217" s="81">
        <f t="shared" si="1450"/>
        <v>1.3689320950983979</v>
      </c>
      <c r="AK217" s="82">
        <f t="shared" si="1450"/>
        <v>0.15231975393176081</v>
      </c>
      <c r="AL217" s="82">
        <f t="shared" si="1450"/>
        <v>7.087871761423177E-2</v>
      </c>
      <c r="AM217" s="82">
        <f t="shared" si="1450"/>
        <v>4.1137451791789417E-2</v>
      </c>
      <c r="AN217" s="82">
        <f t="shared" si="1450"/>
        <v>8.5888328403127906E-2</v>
      </c>
      <c r="AO217" s="81">
        <f t="shared" si="1450"/>
        <v>1.1612991458520012</v>
      </c>
      <c r="AP217" s="82">
        <f t="shared" ref="AP217:AS218" si="1651">AF217*$E217</f>
        <v>0.13786605465356452</v>
      </c>
      <c r="AQ217" s="82">
        <f t="shared" si="1651"/>
        <v>5.6702974091385416E-2</v>
      </c>
      <c r="AR217" s="82">
        <f t="shared" si="1651"/>
        <v>3.6968115461540489E-2</v>
      </c>
      <c r="AS217" s="82">
        <f t="shared" si="1651"/>
        <v>6.3373912219783696E-2</v>
      </c>
      <c r="AT217" s="272">
        <f t="shared" si="1460"/>
        <v>0</v>
      </c>
      <c r="AU217" s="266">
        <f t="shared" si="1637"/>
        <v>5.8317839999999999</v>
      </c>
      <c r="AV217" s="266">
        <f t="shared" si="1638"/>
        <v>5.3851692857142854</v>
      </c>
      <c r="AW217" s="266">
        <f t="shared" si="1639"/>
        <v>4.8312642857142851</v>
      </c>
      <c r="AX217" s="266">
        <f t="shared" si="1640"/>
        <v>23.308185361630311</v>
      </c>
      <c r="AY217" s="272">
        <f t="shared" si="1461"/>
        <v>0</v>
      </c>
      <c r="AZ217" s="266">
        <f t="shared" si="1641"/>
        <v>5.7025195714285717</v>
      </c>
      <c r="BA217" s="266">
        <f t="shared" si="1642"/>
        <v>5.2872094285714279</v>
      </c>
      <c r="BB217" s="266">
        <f t="shared" si="1643"/>
        <v>4.7610488571428569</v>
      </c>
      <c r="BC217" s="266">
        <f t="shared" si="1644"/>
        <v>23.201737605873777</v>
      </c>
      <c r="BD217" s="74">
        <f t="shared" si="1462"/>
        <v>0</v>
      </c>
      <c r="BE217" s="515">
        <f t="shared" si="1477"/>
        <v>0</v>
      </c>
      <c r="BF217" s="515">
        <f t="shared" si="1478"/>
        <v>5.4198082908109377</v>
      </c>
      <c r="BG217" s="515">
        <f t="shared" si="1479"/>
        <v>10.073871703459174</v>
      </c>
      <c r="BH217" s="515">
        <f t="shared" si="1480"/>
        <v>14.070379529331008</v>
      </c>
      <c r="BI217" s="515">
        <f t="shared" si="1481"/>
        <v>16.161864098151284</v>
      </c>
      <c r="BJ217" s="515">
        <f t="shared" si="1482"/>
        <v>20.256915256925531</v>
      </c>
      <c r="BK217" s="515">
        <f t="shared" si="1483"/>
        <v>24.071762003295468</v>
      </c>
      <c r="BL217" s="515">
        <f t="shared" si="1484"/>
        <v>27.625577360914932</v>
      </c>
      <c r="BM217" s="515">
        <f t="shared" si="1485"/>
        <v>30.936222436780639</v>
      </c>
      <c r="BN217" s="515">
        <f t="shared" si="1486"/>
        <v>30.521089774351367</v>
      </c>
      <c r="BO217" s="515">
        <f t="shared" si="1487"/>
        <v>34.024912233187727</v>
      </c>
      <c r="BP217" s="515">
        <f t="shared" si="1488"/>
        <v>37.387520866996056</v>
      </c>
      <c r="BQ217" s="515">
        <f t="shared" si="1489"/>
        <v>40.614606987083732</v>
      </c>
      <c r="BR217" s="515">
        <f t="shared" si="1490"/>
        <v>43.711632529026765</v>
      </c>
      <c r="BS217" s="515">
        <f t="shared" si="1491"/>
        <v>40.821328564321973</v>
      </c>
      <c r="BT217" s="515">
        <f t="shared" si="1492"/>
        <v>59.810613911568112</v>
      </c>
      <c r="BU217" s="515">
        <f t="shared" si="1493"/>
        <v>77.237018526971312</v>
      </c>
      <c r="BV217" s="515">
        <f t="shared" si="1494"/>
        <v>93.229172642649289</v>
      </c>
      <c r="BW217" s="516">
        <f t="shared" si="1495"/>
        <v>107.90511979892842</v>
      </c>
      <c r="BX217" s="515">
        <v>0</v>
      </c>
      <c r="BY217" s="515">
        <f t="shared" si="1496"/>
        <v>0</v>
      </c>
      <c r="BZ217" s="515">
        <f t="shared" si="1497"/>
        <v>5.3353211610561733</v>
      </c>
      <c r="CA217" s="515">
        <f t="shared" si="1498"/>
        <v>9.9835350094143376</v>
      </c>
      <c r="CB217" s="515">
        <f t="shared" si="1499"/>
        <v>14.033130399805334</v>
      </c>
      <c r="CC217" s="515">
        <f t="shared" si="1500"/>
        <v>16.282231393238661</v>
      </c>
      <c r="CD217" s="515">
        <f t="shared" si="1501"/>
        <v>20.526148049178289</v>
      </c>
      <c r="CE217" s="515">
        <f t="shared" si="1502"/>
        <v>24.53611744119581</v>
      </c>
      <c r="CF217" s="515">
        <f t="shared" si="1503"/>
        <v>28.325035987089631</v>
      </c>
      <c r="CG217" s="515">
        <f t="shared" si="1504"/>
        <v>31.905089185499541</v>
      </c>
      <c r="CH217" s="515">
        <f t="shared" si="1505"/>
        <v>31.776100106416258</v>
      </c>
      <c r="CI217" s="515">
        <f t="shared" si="1506"/>
        <v>35.297497882791184</v>
      </c>
      <c r="CJ217" s="515">
        <f t="shared" si="1507"/>
        <v>38.691093084446663</v>
      </c>
      <c r="CK217" s="515">
        <f t="shared" si="1508"/>
        <v>41.961524067837189</v>
      </c>
      <c r="CL217" s="515">
        <f t="shared" si="1509"/>
        <v>45.113260848907331</v>
      </c>
      <c r="CM217" s="515">
        <f t="shared" si="1510"/>
        <v>42.529725439291589</v>
      </c>
      <c r="CN217" s="515">
        <f t="shared" si="1511"/>
        <v>62.407436245095354</v>
      </c>
      <c r="CO217" s="515">
        <f t="shared" si="1512"/>
        <v>81.064505667454128</v>
      </c>
      <c r="CP217" s="515">
        <f t="shared" si="1513"/>
        <v>98.575890294756519</v>
      </c>
      <c r="CQ217" s="516">
        <f t="shared" si="1514"/>
        <v>115.01194381545751</v>
      </c>
      <c r="CR217" s="515">
        <f t="shared" si="1515"/>
        <v>0</v>
      </c>
      <c r="CS217" s="515">
        <f t="shared" si="1516"/>
        <v>2.9158919999999999</v>
      </c>
      <c r="CT217" s="515">
        <f t="shared" si="1517"/>
        <v>8.3357002908109372</v>
      </c>
      <c r="CU217" s="515">
        <f t="shared" si="1518"/>
        <v>12.989763703459174</v>
      </c>
      <c r="CV217" s="515">
        <f t="shared" si="1519"/>
        <v>16.98627152933101</v>
      </c>
      <c r="CW217" s="515">
        <f t="shared" si="1520"/>
        <v>18.854448741008426</v>
      </c>
      <c r="CX217" s="515">
        <f t="shared" si="1521"/>
        <v>22.949499899782673</v>
      </c>
      <c r="CY217" s="515">
        <f t="shared" si="1522"/>
        <v>26.76434664615261</v>
      </c>
      <c r="CZ217" s="515">
        <f t="shared" si="1523"/>
        <v>30.318162003772073</v>
      </c>
      <c r="DA217" s="515">
        <f t="shared" si="1524"/>
        <v>33.628807079637781</v>
      </c>
      <c r="DB217" s="515">
        <f t="shared" si="1525"/>
        <v>32.936721917208509</v>
      </c>
      <c r="DC217" s="515">
        <f t="shared" si="1526"/>
        <v>36.440544376044869</v>
      </c>
      <c r="DD217" s="515">
        <f t="shared" si="1527"/>
        <v>39.803153009853197</v>
      </c>
      <c r="DE217" s="515">
        <f t="shared" si="1528"/>
        <v>43.030239129940874</v>
      </c>
      <c r="DF217" s="515">
        <f t="shared" si="1529"/>
        <v>46.127264671883907</v>
      </c>
      <c r="DG217" s="515">
        <f t="shared" si="1530"/>
        <v>52.475421245137127</v>
      </c>
      <c r="DH217" s="515">
        <f t="shared" si="1531"/>
        <v>71.464706592383266</v>
      </c>
      <c r="DI217" s="515">
        <f t="shared" si="1532"/>
        <v>88.891111207786466</v>
      </c>
      <c r="DJ217" s="515">
        <f t="shared" si="1533"/>
        <v>104.88326532346444</v>
      </c>
      <c r="DK217" s="516">
        <f t="shared" si="1534"/>
        <v>119.55921247974358</v>
      </c>
      <c r="DL217" s="515">
        <f t="shared" si="1535"/>
        <v>0</v>
      </c>
      <c r="DM217" s="515">
        <f t="shared" si="1536"/>
        <v>2.8512597857142858</v>
      </c>
      <c r="DN217" s="515">
        <f t="shared" si="1537"/>
        <v>8.1865809467704587</v>
      </c>
      <c r="DO217" s="515">
        <f t="shared" si="1538"/>
        <v>12.834794795128623</v>
      </c>
      <c r="DP217" s="515">
        <f t="shared" si="1539"/>
        <v>16.884390185519621</v>
      </c>
      <c r="DQ217" s="515">
        <f t="shared" si="1540"/>
        <v>18.925836107524376</v>
      </c>
      <c r="DR217" s="515">
        <f t="shared" si="1541"/>
        <v>23.169752763464004</v>
      </c>
      <c r="DS217" s="515">
        <f t="shared" si="1542"/>
        <v>27.179722155481524</v>
      </c>
      <c r="DT217" s="515">
        <f t="shared" si="1543"/>
        <v>30.968640701375346</v>
      </c>
      <c r="DU217" s="515">
        <f t="shared" si="1544"/>
        <v>34.548693899785256</v>
      </c>
      <c r="DV217" s="515">
        <f t="shared" si="1545"/>
        <v>34.156624534987685</v>
      </c>
      <c r="DW217" s="515">
        <f t="shared" si="1546"/>
        <v>37.678022311362611</v>
      </c>
      <c r="DX217" s="515">
        <f t="shared" si="1547"/>
        <v>41.07161751301809</v>
      </c>
      <c r="DY217" s="515">
        <f t="shared" si="1548"/>
        <v>44.342048496408616</v>
      </c>
      <c r="DZ217" s="515">
        <f t="shared" si="1549"/>
        <v>47.493785277478757</v>
      </c>
      <c r="EA217" s="515">
        <f t="shared" si="1550"/>
        <v>54.130594242228476</v>
      </c>
      <c r="EB217" s="515">
        <f t="shared" si="1551"/>
        <v>74.008305048032241</v>
      </c>
      <c r="EC217" s="515">
        <f t="shared" si="1552"/>
        <v>92.665374470391015</v>
      </c>
      <c r="ED217" s="515">
        <f t="shared" si="1553"/>
        <v>110.17675909769341</v>
      </c>
      <c r="EE217" s="516">
        <f t="shared" si="1554"/>
        <v>126.6128126183944</v>
      </c>
      <c r="EF217" s="276">
        <f t="shared" si="1555"/>
        <v>0</v>
      </c>
      <c r="EG217" s="276">
        <f t="shared" si="1556"/>
        <v>0.41197570918906196</v>
      </c>
      <c r="EH217" s="276">
        <f t="shared" si="1557"/>
        <v>1.1777205873517627</v>
      </c>
      <c r="EI217" s="276">
        <f t="shared" si="1558"/>
        <v>1.8352761741281671</v>
      </c>
      <c r="EJ217" s="276">
        <f t="shared" si="1559"/>
        <v>2.3999281385504383</v>
      </c>
      <c r="EK217" s="276">
        <f t="shared" si="1560"/>
        <v>1.2901181269400357</v>
      </c>
      <c r="EL217" s="276">
        <f t="shared" si="1561"/>
        <v>1.5703225393443461</v>
      </c>
      <c r="EM217" s="276">
        <f t="shared" si="1562"/>
        <v>1.831353928094821</v>
      </c>
      <c r="EN217" s="276">
        <f t="shared" si="1563"/>
        <v>2.0745242098485761</v>
      </c>
      <c r="EO217" s="276">
        <f t="shared" si="1564"/>
        <v>2.3010555331934706</v>
      </c>
      <c r="EP217" s="276">
        <f t="shared" si="1565"/>
        <v>1.3274418268779244</v>
      </c>
      <c r="EQ217" s="276">
        <f t="shared" si="1566"/>
        <v>1.4686556519059568</v>
      </c>
      <c r="ER217" s="276">
        <f t="shared" si="1567"/>
        <v>1.6041781656266032</v>
      </c>
      <c r="ES217" s="276">
        <f t="shared" si="1568"/>
        <v>1.7342387437712494</v>
      </c>
      <c r="ET217" s="276">
        <f t="shared" si="1569"/>
        <v>1.8590575175890685</v>
      </c>
      <c r="EU217" s="276">
        <f t="shared" si="1570"/>
        <v>4.3189000143841714</v>
      </c>
      <c r="EV217" s="276">
        <f t="shared" si="1571"/>
        <v>5.8817807462271112</v>
      </c>
      <c r="EW217" s="276">
        <f t="shared" si="1572"/>
        <v>7.3160312459523302</v>
      </c>
      <c r="EX217" s="276">
        <f t="shared" si="1573"/>
        <v>8.6322382053511753</v>
      </c>
      <c r="EY217" s="277">
        <f t="shared" si="1574"/>
        <v>9.8401169966096464</v>
      </c>
      <c r="EZ217" s="276">
        <f t="shared" si="1575"/>
        <v>0</v>
      </c>
      <c r="FA217" s="276">
        <f t="shared" si="1576"/>
        <v>0.36719841037239848</v>
      </c>
      <c r="FB217" s="276">
        <f t="shared" si="1577"/>
        <v>1.0543057230704083</v>
      </c>
      <c r="FC217" s="276">
        <f t="shared" si="1578"/>
        <v>1.6529241810375774</v>
      </c>
      <c r="FD217" s="276">
        <f t="shared" si="1579"/>
        <v>2.1744497878775197</v>
      </c>
      <c r="FE217" s="276">
        <f t="shared" si="1580"/>
        <v>1.0432927726318031</v>
      </c>
      <c r="FF217" s="276">
        <f t="shared" si="1581"/>
        <v>1.2772400365539098</v>
      </c>
      <c r="FG217" s="276">
        <f t="shared" si="1582"/>
        <v>1.498290882677604</v>
      </c>
      <c r="FH217" s="276">
        <f t="shared" si="1583"/>
        <v>1.7071562301615149</v>
      </c>
      <c r="FI217" s="276">
        <f t="shared" si="1584"/>
        <v>1.9045078085181235</v>
      </c>
      <c r="FJ217" s="276">
        <f t="shared" si="1585"/>
        <v>1.2396510807679328</v>
      </c>
      <c r="FK217" s="276">
        <f t="shared" si="1586"/>
        <v>1.3674536554873831</v>
      </c>
      <c r="FL217" s="276">
        <f t="shared" si="1587"/>
        <v>1.4906178737523306</v>
      </c>
      <c r="FM217" s="276">
        <f t="shared" si="1588"/>
        <v>1.6093120760727082</v>
      </c>
      <c r="FN217" s="276">
        <f t="shared" si="1589"/>
        <v>1.7236984933531256</v>
      </c>
      <c r="FO217" s="276">
        <f t="shared" si="1590"/>
        <v>3.3240268000700137</v>
      </c>
      <c r="FP217" s="276">
        <f t="shared" si="1591"/>
        <v>4.5446681835150011</v>
      </c>
      <c r="FQ217" s="276">
        <f t="shared" si="1592"/>
        <v>5.6903529785713767</v>
      </c>
      <c r="FR217" s="276">
        <f t="shared" si="1593"/>
        <v>6.765684085172782</v>
      </c>
      <c r="FS217" s="277">
        <f t="shared" si="1594"/>
        <v>7.7749817504767051</v>
      </c>
      <c r="FT217" s="74">
        <f>SUM($EF217:EF217)</f>
        <v>0</v>
      </c>
      <c r="FU217" s="276">
        <f>SUM($EF217:EG217)</f>
        <v>0.41197570918906196</v>
      </c>
      <c r="FV217" s="276">
        <f>SUM($EF217:EH217)</f>
        <v>1.5896962965408246</v>
      </c>
      <c r="FW217" s="276">
        <f>SUM($EF217:EI217)</f>
        <v>3.4249724706689917</v>
      </c>
      <c r="FX217" s="276">
        <f>SUM($EF217:EJ217)</f>
        <v>5.82490060921943</v>
      </c>
      <c r="FY217" s="276">
        <f>SUM($EF217:EK217)</f>
        <v>7.1150187361594659</v>
      </c>
      <c r="FZ217" s="276">
        <f>SUM($EF217:EL217)</f>
        <v>8.6853412755038129</v>
      </c>
      <c r="GA217" s="276">
        <f>SUM($EF217:EM217)</f>
        <v>10.516695203598633</v>
      </c>
      <c r="GB217" s="276">
        <f>SUM($EF217:EN217)</f>
        <v>12.59121941344721</v>
      </c>
      <c r="GC217" s="276">
        <f>SUM($EF217:EO217)</f>
        <v>14.892274946640679</v>
      </c>
      <c r="GD217" s="276">
        <f>SUM($EF217:EP217)</f>
        <v>16.219716773518602</v>
      </c>
      <c r="GE217" s="276">
        <f>SUM($EF217:EQ217)</f>
        <v>17.688372425424561</v>
      </c>
      <c r="GF217" s="276">
        <f>SUM($EF217:ER217)</f>
        <v>19.292550591051164</v>
      </c>
      <c r="GG217" s="276">
        <f>SUM($EF217:ES217)</f>
        <v>21.026789334822414</v>
      </c>
      <c r="GH217" s="276">
        <f>SUM($EF217:ET217)</f>
        <v>22.885846852411483</v>
      </c>
      <c r="GI217" s="276">
        <f>SUM($EF217:EU217)</f>
        <v>27.204746866795652</v>
      </c>
      <c r="GJ217" s="276">
        <f>SUM($EF217:EV217)</f>
        <v>33.086527613022767</v>
      </c>
      <c r="GK217" s="276">
        <f>SUM($EF217:EW217)</f>
        <v>40.402558858975098</v>
      </c>
      <c r="GL217" s="276">
        <f>SUM($EF217:EX217)</f>
        <v>49.03479706432627</v>
      </c>
      <c r="GM217" s="276">
        <f>SUM($EF217:EY217)</f>
        <v>58.874914060935915</v>
      </c>
      <c r="GN217" s="74">
        <f>SUM($EZ217:EZ217)</f>
        <v>0</v>
      </c>
      <c r="GO217" s="276">
        <f>SUM($EZ217:FA217)</f>
        <v>0.36719841037239848</v>
      </c>
      <c r="GP217" s="276">
        <f>SUM($EZ217:FB217)</f>
        <v>1.4215041334428067</v>
      </c>
      <c r="GQ217" s="276">
        <f>SUM($EZ217:FC217)</f>
        <v>3.0744283144803841</v>
      </c>
      <c r="GR217" s="276">
        <f>SUM($EZ217:FD217)</f>
        <v>5.2488781023579039</v>
      </c>
      <c r="GS217" s="276">
        <f>SUM($EZ217:FE217)</f>
        <v>6.292170874989707</v>
      </c>
      <c r="GT217" s="276">
        <f>SUM($EZ217:FF217)</f>
        <v>7.569410911543617</v>
      </c>
      <c r="GU217" s="276">
        <f>SUM($EZ217:FG217)</f>
        <v>9.0677017942212217</v>
      </c>
      <c r="GV217" s="276">
        <f>SUM($EZ217:FH217)</f>
        <v>10.774858024382736</v>
      </c>
      <c r="GW217" s="276">
        <f>SUM($EZ217:FI217)</f>
        <v>12.67936583290086</v>
      </c>
      <c r="GX217" s="276">
        <f>SUM($EZ217:FJ217)</f>
        <v>13.919016913668793</v>
      </c>
      <c r="GY217" s="276">
        <f>SUM($EZ217:FK217)</f>
        <v>15.286470569156176</v>
      </c>
      <c r="GZ217" s="276">
        <f>SUM($EZ217:FL217)</f>
        <v>16.777088442908507</v>
      </c>
      <c r="HA217" s="276">
        <f>SUM($EZ217:FM217)</f>
        <v>18.386400518981215</v>
      </c>
      <c r="HB217" s="276">
        <f>SUM($EZ217:FN217)</f>
        <v>20.110099012334341</v>
      </c>
      <c r="HC217" s="276">
        <f>SUM($EZ217:FO217)</f>
        <v>23.434125812404353</v>
      </c>
      <c r="HD217" s="276">
        <f>SUM($EZ217:FP217)</f>
        <v>27.978793995919354</v>
      </c>
      <c r="HE217" s="276">
        <f>SUM($EZ217:FQ217)</f>
        <v>33.669146974490729</v>
      </c>
      <c r="HF217" s="276">
        <f>SUM($EZ217:FR217)</f>
        <v>40.434831059663509</v>
      </c>
      <c r="HG217" s="277">
        <f>SUM($EZ217:FS217)</f>
        <v>48.209812810140214</v>
      </c>
      <c r="HH217" s="74">
        <f t="shared" si="1636"/>
        <v>0</v>
      </c>
      <c r="HI217" s="276">
        <f t="shared" si="1595"/>
        <v>5.4198082908109377</v>
      </c>
      <c r="HJ217" s="276">
        <f t="shared" si="1596"/>
        <v>10.073871703459174</v>
      </c>
      <c r="HK217" s="276">
        <f t="shared" si="1597"/>
        <v>14.070379529331008</v>
      </c>
      <c r="HL217" s="276">
        <f t="shared" si="1598"/>
        <v>17.502235390780569</v>
      </c>
      <c r="HM217" s="276">
        <f t="shared" si="1599"/>
        <v>20.256915256925531</v>
      </c>
      <c r="HN217" s="276">
        <f t="shared" si="1600"/>
        <v>24.071762003295468</v>
      </c>
      <c r="HO217" s="276">
        <f t="shared" si="1601"/>
        <v>27.625577360914932</v>
      </c>
      <c r="HP217" s="276">
        <f t="shared" si="1602"/>
        <v>30.936222436780639</v>
      </c>
      <c r="HQ217" s="276">
        <f t="shared" si="1603"/>
        <v>34.020336189301453</v>
      </c>
      <c r="HR217" s="276">
        <f t="shared" si="1604"/>
        <v>34.024912233187727</v>
      </c>
      <c r="HS217" s="276">
        <f t="shared" si="1605"/>
        <v>37.387520866996056</v>
      </c>
      <c r="HT217" s="276">
        <f t="shared" si="1606"/>
        <v>40.614606987083732</v>
      </c>
      <c r="HU217" s="276">
        <f t="shared" si="1607"/>
        <v>43.711632529026765</v>
      </c>
      <c r="HV217" s="276">
        <f t="shared" si="1608"/>
        <v>46.683839297151977</v>
      </c>
      <c r="HW217" s="276">
        <f t="shared" si="1609"/>
        <v>59.810613911568112</v>
      </c>
      <c r="HX217" s="276">
        <f t="shared" si="1610"/>
        <v>77.237018526971312</v>
      </c>
      <c r="HY217" s="276">
        <f t="shared" si="1611"/>
        <v>93.229172642649289</v>
      </c>
      <c r="HZ217" s="276">
        <f t="shared" si="1612"/>
        <v>107.90511979892842</v>
      </c>
      <c r="IA217" s="277">
        <f t="shared" si="1613"/>
        <v>121.3731881639491</v>
      </c>
      <c r="IB217" s="276">
        <f t="shared" si="1614"/>
        <v>0</v>
      </c>
      <c r="IC217" s="276">
        <f t="shared" si="1615"/>
        <v>5.3353211610561733</v>
      </c>
      <c r="ID217" s="276">
        <f t="shared" si="1616"/>
        <v>9.9835350094143376</v>
      </c>
      <c r="IE217" s="276">
        <f t="shared" si="1617"/>
        <v>14.033130399805334</v>
      </c>
      <c r="IF217" s="276">
        <f t="shared" si="1618"/>
        <v>17.561200183356384</v>
      </c>
      <c r="IG217" s="276">
        <f t="shared" si="1619"/>
        <v>20.526148049178289</v>
      </c>
      <c r="IH217" s="276">
        <f t="shared" si="1620"/>
        <v>24.53611744119581</v>
      </c>
      <c r="II217" s="276">
        <f t="shared" si="1621"/>
        <v>28.325035987089631</v>
      </c>
      <c r="IJ217" s="276">
        <f t="shared" si="1622"/>
        <v>31.905089185499541</v>
      </c>
      <c r="IK217" s="276">
        <f t="shared" si="1623"/>
        <v>35.287790805552845</v>
      </c>
      <c r="IL217" s="276">
        <f t="shared" si="1624"/>
        <v>35.297497882791184</v>
      </c>
      <c r="IM217" s="276">
        <f t="shared" si="1625"/>
        <v>38.691093084446663</v>
      </c>
      <c r="IN217" s="276">
        <f t="shared" si="1626"/>
        <v>41.961524067837189</v>
      </c>
      <c r="IO217" s="276">
        <f t="shared" si="1627"/>
        <v>45.113260848907331</v>
      </c>
      <c r="IP217" s="276">
        <f t="shared" si="1628"/>
        <v>48.150611212697058</v>
      </c>
      <c r="IQ217" s="276">
        <f t="shared" si="1629"/>
        <v>62.407436245095354</v>
      </c>
      <c r="IR217" s="276">
        <f t="shared" si="1630"/>
        <v>81.064505667454128</v>
      </c>
      <c r="IS217" s="276">
        <f t="shared" si="1631"/>
        <v>98.575890294756519</v>
      </c>
      <c r="IT217" s="276">
        <f t="shared" si="1632"/>
        <v>115.01194381545751</v>
      </c>
      <c r="IU217" s="277">
        <f t="shared" si="1633"/>
        <v>130.43869967085459</v>
      </c>
      <c r="IV217" s="74">
        <f t="shared" si="1463"/>
        <v>2.5341664254093677</v>
      </c>
      <c r="IW217" s="275">
        <f t="shared" si="1464"/>
        <v>9.1667169620595814</v>
      </c>
      <c r="IX217" s="275">
        <f t="shared" si="1465"/>
        <v>15.515639068464008</v>
      </c>
      <c r="IY217" s="275">
        <f t="shared" si="1466"/>
        <v>38.28138656572095</v>
      </c>
      <c r="IZ217" s="275">
        <f t="shared" si="1467"/>
        <v>9.0721741519776522</v>
      </c>
      <c r="JA217" s="275">
        <f t="shared" si="1468"/>
        <v>16.374477255413478</v>
      </c>
      <c r="JB217" s="74">
        <f t="shared" si="1469"/>
        <v>2.579260490476325</v>
      </c>
      <c r="JC217" s="275">
        <f t="shared" si="1470"/>
        <v>9.5624028283883113</v>
      </c>
      <c r="JD217" s="275">
        <f t="shared" si="1471"/>
        <v>16.286092517295721</v>
      </c>
      <c r="JE217" s="275">
        <f t="shared" si="1472"/>
        <v>40.682628871605758</v>
      </c>
      <c r="JF217" s="275">
        <f t="shared" si="1473"/>
        <v>9.4759186120534533</v>
      </c>
      <c r="JG217" s="275">
        <f t="shared" si="1474"/>
        <v>17.277596176941529</v>
      </c>
      <c r="JH217" s="524">
        <f t="shared" si="1645"/>
        <v>360.63789157268025</v>
      </c>
      <c r="JI217" s="525">
        <f t="shared" si="1646"/>
        <v>779.91707481693288</v>
      </c>
      <c r="JJ217" s="524">
        <f t="shared" si="1647"/>
        <v>370.23671996785214</v>
      </c>
      <c r="JK217" s="525">
        <f t="shared" si="1648"/>
        <v>813.78070854568864</v>
      </c>
      <c r="JL217" s="524">
        <f t="shared" si="1649"/>
        <v>730.87461154053244</v>
      </c>
      <c r="JM217" s="525">
        <f t="shared" si="1650"/>
        <v>1593.6977833626215</v>
      </c>
      <c r="JN217" s="7">
        <f t="shared" si="1634"/>
        <v>42.995945864745821</v>
      </c>
      <c r="JO217" s="7">
        <f t="shared" si="1635"/>
        <v>107.08472687107613</v>
      </c>
    </row>
    <row r="218" spans="1:275" s="3" customFormat="1" ht="13.5" customHeight="1" x14ac:dyDescent="0.2">
      <c r="A218" s="3" t="str">
        <f>'2021 estimates'!B218</f>
        <v>Zimbabwe</v>
      </c>
      <c r="B218" s="3" t="str">
        <f>VLOOKUP(A218,'2021 estimates'!$B$4:$C$218,2)</f>
        <v>AFR</v>
      </c>
      <c r="C218" s="371" t="str">
        <f>VLOOKUP(A218,'2021 estimates'!$B$4:$F$218,4,FALSE)</f>
        <v>Sub-Saharan Africa</v>
      </c>
      <c r="D218" s="695">
        <f>'2021 estimates'!Q218</f>
        <v>38.423775587698401</v>
      </c>
      <c r="E218" s="4">
        <f>'2021 estimates'!R218</f>
        <v>21.312574753678852</v>
      </c>
      <c r="F218" s="47">
        <f>1000*'2021 estimates'!G218/5</f>
        <v>203868.6</v>
      </c>
      <c r="G218" s="47">
        <f t="shared" si="1475"/>
        <v>203868.6</v>
      </c>
      <c r="H218" s="47">
        <f>1000*'2021 estimates'!H218/5</f>
        <v>223703</v>
      </c>
      <c r="I218" s="47">
        <f>1000*'2021 estimates'!I218/5</f>
        <v>198548</v>
      </c>
      <c r="J218" s="47">
        <f>1000*'2021 estimates'!J218/5</f>
        <v>167178.6</v>
      </c>
      <c r="K218" s="47">
        <f>1000*'2021 estimates'!K218/5</f>
        <v>201390.2</v>
      </c>
      <c r="L218" s="73">
        <f t="shared" si="1476"/>
        <v>201390.2</v>
      </c>
      <c r="M218" s="47">
        <f>1000*'2021 estimates'!L218/5</f>
        <v>221978.6</v>
      </c>
      <c r="N218" s="47">
        <f>1000*'2021 estimates'!M218/5</f>
        <v>197785.4</v>
      </c>
      <c r="O218" s="47">
        <f>1000*'2021 estimates'!N218/5</f>
        <v>168420.6</v>
      </c>
      <c r="P218" s="22">
        <v>0</v>
      </c>
      <c r="Q218" s="124">
        <f>IF('2021 estimates'!AD218&lt;&gt;"",'2021 estimates'!AD218*5/4,IF('2021 estimates'!AL218&lt;&gt;"",'2021 estimates'!AL218*15/14,'2021 estimates'!AN218*15/14))/100000</f>
        <v>1.9285714285714285E-5</v>
      </c>
      <c r="R218" s="124">
        <f>IF('2021 estimates'!AE218&lt;&gt;"",'2021 estimates'!AE218,IF('2021 estimates'!AL218&lt;&gt;"",'2021 estimates'!AL218*15/14,'2021 estimates'!AN218*15/14))/100000</f>
        <v>1.9285714285714285E-5</v>
      </c>
      <c r="S218" s="124">
        <f>IF('2021 estimates'!AF218&lt;&gt;"",'2021 estimates'!AF218,IF('2021 estimates'!AL218&lt;&gt;"",'2021 estimates'!AL218*15/14,'2021 estimates'!AN218*15/14))/100000</f>
        <v>1.9285714285714285E-5</v>
      </c>
      <c r="T218" s="124">
        <f>IF('2021 estimates'!AG218&lt;&gt;"",'2021 estimates'!AG218,'2021 estimates'!$AP218)/100000</f>
        <v>1.064051936790591E-4</v>
      </c>
      <c r="U218" s="22">
        <v>0</v>
      </c>
      <c r="V218" s="124">
        <f>IF('2021 estimates'!AH218&lt;&gt;"",'2021 estimates'!AH218*5/4,IF('2021 estimates'!AM218&lt;&gt;"",'2021 estimates'!AM218*15/14,'2021 estimates'!AN218*15/14))/100000</f>
        <v>1.9285714285714285E-5</v>
      </c>
      <c r="W218" s="124">
        <f>IF('2021 estimates'!AI218&lt;&gt;"",'2021 estimates'!AI218,IF('2021 estimates'!AM218&lt;&gt;"",'2021 estimates'!AM218*15/14,'2021 estimates'!AN218*15/14))/100000</f>
        <v>1.9285714285714285E-5</v>
      </c>
      <c r="X218" s="124">
        <f>IF('2021 estimates'!AJ218&lt;&gt;"",'2021 estimates'!AJ218,IF('2021 estimates'!AM218&lt;&gt;"",'2021 estimates'!AM218*15/14,'2021 estimates'!AN218*15/14))/100000</f>
        <v>1.9285714285714285E-5</v>
      </c>
      <c r="Y218" s="124">
        <f>IF('2021 estimates'!AK218&lt;&gt;"",'2021 estimates'!AK218,'2021 estimates'!$AQ218)/100000</f>
        <v>1.064051936790591E-4</v>
      </c>
      <c r="Z218" s="81">
        <f>VLOOKUP($A218,'Mortality-WHO Global Health Obs'!$B$3:$Q$218,7,FALSE)</f>
        <v>4.5449999999999997E-2</v>
      </c>
      <c r="AA218" s="82">
        <f>VLOOKUP($A218,'Mortality-WHO Global Health Obs'!$B$3:$Q$218,9,FALSE)</f>
        <v>4.4099999999999999E-3</v>
      </c>
      <c r="AB218" s="82">
        <f>VLOOKUP($A218,'Mortality-WHO Global Health Obs'!$B$3:$Q$218,11,FALSE)</f>
        <v>2.2000000000000001E-3</v>
      </c>
      <c r="AC218" s="82">
        <f>VLOOKUP($A218,'Mortality-WHO Global Health Obs'!$B$3:$Q$218,13,FALSE)</f>
        <v>1.6100000000000001E-3</v>
      </c>
      <c r="AD218" s="82">
        <f>VLOOKUP($A218,'Mortality-WHO Global Health Obs'!$B$3:$Q$218,15,FALSE)</f>
        <v>2.66E-3</v>
      </c>
      <c r="AE218" s="81">
        <f>VLOOKUP($A218,'Mortality-WHO Global Health Obs'!$B$3:$Q$218,8,FALSE)</f>
        <v>3.6200000000000003E-2</v>
      </c>
      <c r="AF218" s="82">
        <f>VLOOKUP($A218,'Mortality-WHO Global Health Obs'!$B$3:$Q$218,10,FALSE)</f>
        <v>4.13E-3</v>
      </c>
      <c r="AG218" s="82">
        <f>VLOOKUP($A218,'Mortality-WHO Global Health Obs'!$B$3:$Q$218,12,FALSE)</f>
        <v>1.9599999999999999E-3</v>
      </c>
      <c r="AH218" s="82">
        <f>VLOOKUP($A218,'Mortality-WHO Global Health Obs'!$B$3:$Q$218,14,FALSE)</f>
        <v>1.5200000000000001E-3</v>
      </c>
      <c r="AI218" s="82">
        <f>VLOOKUP($A218,'Mortality-WHO Global Health Obs'!$B$3:$Q$218,16,FALSE)</f>
        <v>2.1199999999999999E-3</v>
      </c>
      <c r="AJ218" s="81">
        <f t="shared" ref="AJ218:AO218" si="1652">Z218*$E218</f>
        <v>0.9686565225547038</v>
      </c>
      <c r="AK218" s="82">
        <f t="shared" si="1652"/>
        <v>9.3988454663723742E-2</v>
      </c>
      <c r="AL218" s="82">
        <f t="shared" si="1652"/>
        <v>4.6887664458093475E-2</v>
      </c>
      <c r="AM218" s="82">
        <f t="shared" si="1652"/>
        <v>3.4313245353422957E-2</v>
      </c>
      <c r="AN218" s="82">
        <f t="shared" si="1652"/>
        <v>5.6691448844785747E-2</v>
      </c>
      <c r="AO218" s="81">
        <f t="shared" si="1652"/>
        <v>0.77151520608317448</v>
      </c>
      <c r="AP218" s="82">
        <f t="shared" si="1651"/>
        <v>8.8020933732693665E-2</v>
      </c>
      <c r="AQ218" s="82">
        <f t="shared" si="1651"/>
        <v>4.1772646517210549E-2</v>
      </c>
      <c r="AR218" s="82">
        <f t="shared" si="1651"/>
        <v>3.2395113625591859E-2</v>
      </c>
      <c r="AS218" s="82">
        <f t="shared" si="1651"/>
        <v>4.5182658477799162E-2</v>
      </c>
      <c r="AT218" s="272">
        <f t="shared" si="1460"/>
        <v>0</v>
      </c>
      <c r="AU218" s="266">
        <f t="shared" si="1637"/>
        <v>3.9317515714285713</v>
      </c>
      <c r="AV218" s="266">
        <f t="shared" si="1638"/>
        <v>4.3142721428571429</v>
      </c>
      <c r="AW218" s="266">
        <f t="shared" si="1639"/>
        <v>3.8291399999999998</v>
      </c>
      <c r="AX218" s="266">
        <f t="shared" si="1640"/>
        <v>17.788671311993951</v>
      </c>
      <c r="AY218" s="272">
        <f t="shared" si="1461"/>
        <v>0</v>
      </c>
      <c r="AZ218" s="266">
        <f t="shared" si="1641"/>
        <v>3.8839538571428571</v>
      </c>
      <c r="BA218" s="266">
        <f t="shared" si="1642"/>
        <v>4.2810158571428572</v>
      </c>
      <c r="BB218" s="266">
        <f t="shared" si="1643"/>
        <v>3.8144327142857142</v>
      </c>
      <c r="BC218" s="266">
        <f t="shared" si="1644"/>
        <v>17.920826562543343</v>
      </c>
      <c r="BD218" s="74">
        <f t="shared" si="1462"/>
        <v>0</v>
      </c>
      <c r="BE218" s="515">
        <f t="shared" si="1477"/>
        <v>0</v>
      </c>
      <c r="BF218" s="515">
        <f t="shared" si="1478"/>
        <v>3.7553992866878501</v>
      </c>
      <c r="BG218" s="515">
        <f t="shared" si="1479"/>
        <v>7.1739139903650573</v>
      </c>
      <c r="BH218" s="515">
        <f t="shared" si="1480"/>
        <v>10.285764924747106</v>
      </c>
      <c r="BI218" s="515">
        <f t="shared" si="1481"/>
        <v>14.394758589114875</v>
      </c>
      <c r="BJ218" s="515">
        <f t="shared" si="1482"/>
        <v>17.950864270663452</v>
      </c>
      <c r="BK218" s="515">
        <f t="shared" si="1483"/>
        <v>21.34408104336427</v>
      </c>
      <c r="BL218" s="515">
        <f t="shared" si="1484"/>
        <v>24.581870101850345</v>
      </c>
      <c r="BM218" s="515">
        <f t="shared" si="1485"/>
        <v>27.671350877612287</v>
      </c>
      <c r="BN218" s="515">
        <f t="shared" si="1486"/>
        <v>27.17622960300621</v>
      </c>
      <c r="BO218" s="515">
        <f t="shared" si="1487"/>
        <v>30.024101384058053</v>
      </c>
      <c r="BP218" s="515">
        <f t="shared" si="1488"/>
        <v>32.775910969896238</v>
      </c>
      <c r="BQ218" s="515">
        <f t="shared" si="1489"/>
        <v>35.434898655751283</v>
      </c>
      <c r="BR218" s="515">
        <f t="shared" si="1490"/>
        <v>38.004195437736009</v>
      </c>
      <c r="BS218" s="515">
        <f t="shared" si="1491"/>
        <v>34.090149515926413</v>
      </c>
      <c r="BT218" s="515">
        <f t="shared" si="1492"/>
        <v>49.509755425685896</v>
      </c>
      <c r="BU218" s="515">
        <f t="shared" si="1493"/>
        <v>64.07951854377778</v>
      </c>
      <c r="BV218" s="515">
        <f t="shared" si="1494"/>
        <v>77.84627747131654</v>
      </c>
      <c r="BW218" s="516">
        <f t="shared" si="1495"/>
        <v>90.854289326610782</v>
      </c>
      <c r="BX218" s="515">
        <v>0</v>
      </c>
      <c r="BY218" s="515">
        <f t="shared" si="1496"/>
        <v>0</v>
      </c>
      <c r="BZ218" s="515">
        <f t="shared" si="1497"/>
        <v>3.7203261953786262</v>
      </c>
      <c r="CA218" s="515">
        <f t="shared" si="1498"/>
        <v>7.1271840547570742</v>
      </c>
      <c r="CB218" s="515">
        <f t="shared" si="1499"/>
        <v>10.246985885152073</v>
      </c>
      <c r="CC218" s="515">
        <f t="shared" si="1500"/>
        <v>14.443550339119808</v>
      </c>
      <c r="CD218" s="515">
        <f t="shared" si="1501"/>
        <v>18.046076015969113</v>
      </c>
      <c r="CE218" s="515">
        <f t="shared" si="1502"/>
        <v>21.501214469706721</v>
      </c>
      <c r="CF218" s="515">
        <f t="shared" si="1503"/>
        <v>24.814995634741194</v>
      </c>
      <c r="CG218" s="515">
        <f t="shared" si="1504"/>
        <v>27.993202747645267</v>
      </c>
      <c r="CH218" s="515">
        <f t="shared" si="1505"/>
        <v>27.65821679418271</v>
      </c>
      <c r="CI218" s="515">
        <f t="shared" si="1506"/>
        <v>30.530221392398055</v>
      </c>
      <c r="CJ218" s="515">
        <f t="shared" si="1507"/>
        <v>33.310677936201749</v>
      </c>
      <c r="CK218" s="515">
        <f t="shared" si="1508"/>
        <v>36.002504612518621</v>
      </c>
      <c r="CL218" s="515">
        <f t="shared" si="1509"/>
        <v>38.608526588110671</v>
      </c>
      <c r="CM218" s="515">
        <f t="shared" si="1510"/>
        <v>35.024771129742106</v>
      </c>
      <c r="CN218" s="515">
        <f t="shared" si="1511"/>
        <v>51.002458778740611</v>
      </c>
      <c r="CO218" s="515">
        <f t="shared" si="1512"/>
        <v>66.274298150984833</v>
      </c>
      <c r="CP218" s="515">
        <f t="shared" si="1513"/>
        <v>80.87147159280309</v>
      </c>
      <c r="CQ218" s="516">
        <f t="shared" si="1514"/>
        <v>94.823783904166305</v>
      </c>
      <c r="CR218" s="515">
        <f t="shared" si="1515"/>
        <v>0</v>
      </c>
      <c r="CS218" s="515">
        <f t="shared" si="1516"/>
        <v>1.9658757857142857</v>
      </c>
      <c r="CT218" s="515">
        <f t="shared" si="1517"/>
        <v>5.7212750724021362</v>
      </c>
      <c r="CU218" s="515">
        <f t="shared" si="1518"/>
        <v>9.1397897760793434</v>
      </c>
      <c r="CV218" s="515">
        <f t="shared" si="1519"/>
        <v>12.251640710461391</v>
      </c>
      <c r="CW218" s="515">
        <f t="shared" si="1520"/>
        <v>16.551894660543446</v>
      </c>
      <c r="CX218" s="515">
        <f t="shared" si="1521"/>
        <v>20.108000342092023</v>
      </c>
      <c r="CY218" s="515">
        <f t="shared" si="1522"/>
        <v>23.501217114792841</v>
      </c>
      <c r="CZ218" s="515">
        <f t="shared" si="1523"/>
        <v>26.739006173278916</v>
      </c>
      <c r="DA218" s="515">
        <f t="shared" si="1524"/>
        <v>29.828486949040858</v>
      </c>
      <c r="DB218" s="515">
        <f t="shared" si="1525"/>
        <v>29.090799603006211</v>
      </c>
      <c r="DC218" s="515">
        <f t="shared" si="1526"/>
        <v>31.938671384058054</v>
      </c>
      <c r="DD218" s="515">
        <f t="shared" si="1527"/>
        <v>34.690480969896235</v>
      </c>
      <c r="DE218" s="515">
        <f t="shared" si="1528"/>
        <v>37.349468655751281</v>
      </c>
      <c r="DF218" s="515">
        <f t="shared" si="1529"/>
        <v>39.918765437736006</v>
      </c>
      <c r="DG218" s="515">
        <f t="shared" si="1530"/>
        <v>42.984485171923389</v>
      </c>
      <c r="DH218" s="515">
        <f t="shared" si="1531"/>
        <v>58.404091081682871</v>
      </c>
      <c r="DI218" s="515">
        <f t="shared" si="1532"/>
        <v>72.973854199774763</v>
      </c>
      <c r="DJ218" s="515">
        <f t="shared" si="1533"/>
        <v>86.740613127313509</v>
      </c>
      <c r="DK218" s="516">
        <f t="shared" si="1534"/>
        <v>99.748624982607765</v>
      </c>
      <c r="DL218" s="515">
        <f t="shared" si="1535"/>
        <v>0</v>
      </c>
      <c r="DM218" s="515">
        <f t="shared" si="1536"/>
        <v>1.9419769285714286</v>
      </c>
      <c r="DN218" s="515">
        <f t="shared" si="1537"/>
        <v>5.6623031239500552</v>
      </c>
      <c r="DO218" s="515">
        <f t="shared" si="1538"/>
        <v>9.0691609833285032</v>
      </c>
      <c r="DP218" s="515">
        <f t="shared" si="1539"/>
        <v>12.188962813723501</v>
      </c>
      <c r="DQ218" s="515">
        <f t="shared" si="1540"/>
        <v>16.584058267691237</v>
      </c>
      <c r="DR218" s="515">
        <f t="shared" si="1541"/>
        <v>20.186583944540541</v>
      </c>
      <c r="DS218" s="515">
        <f t="shared" si="1542"/>
        <v>23.641722398278148</v>
      </c>
      <c r="DT218" s="515">
        <f t="shared" si="1543"/>
        <v>26.955503563312622</v>
      </c>
      <c r="DU218" s="515">
        <f t="shared" si="1544"/>
        <v>30.133710676216694</v>
      </c>
      <c r="DV218" s="515">
        <f t="shared" si="1545"/>
        <v>29.565433151325568</v>
      </c>
      <c r="DW218" s="515">
        <f t="shared" si="1546"/>
        <v>32.437437749540912</v>
      </c>
      <c r="DX218" s="515">
        <f t="shared" si="1547"/>
        <v>35.217894293344607</v>
      </c>
      <c r="DY218" s="515">
        <f t="shared" si="1548"/>
        <v>37.909720969661478</v>
      </c>
      <c r="DZ218" s="515">
        <f t="shared" si="1549"/>
        <v>40.515742945253528</v>
      </c>
      <c r="EA218" s="515">
        <f t="shared" si="1550"/>
        <v>43.985184411013776</v>
      </c>
      <c r="EB218" s="515">
        <f t="shared" si="1551"/>
        <v>59.96287206001228</v>
      </c>
      <c r="EC218" s="515">
        <f t="shared" si="1552"/>
        <v>75.234711432256503</v>
      </c>
      <c r="ED218" s="515">
        <f t="shared" si="1553"/>
        <v>89.83188487407476</v>
      </c>
      <c r="EE218" s="516">
        <f t="shared" si="1554"/>
        <v>103.78419718543798</v>
      </c>
      <c r="EF218" s="276">
        <f t="shared" si="1555"/>
        <v>0</v>
      </c>
      <c r="EG218" s="276">
        <f t="shared" si="1556"/>
        <v>0.17635228474072132</v>
      </c>
      <c r="EH218" s="276">
        <f t="shared" si="1557"/>
        <v>0.51323686775136446</v>
      </c>
      <c r="EI218" s="276">
        <f t="shared" si="1558"/>
        <v>0.81990063704652361</v>
      </c>
      <c r="EJ218" s="276">
        <f t="shared" si="1559"/>
        <v>1.0990546029474906</v>
      </c>
      <c r="EK218" s="276">
        <f t="shared" si="1560"/>
        <v>0.75816646130856535</v>
      </c>
      <c r="EL218" s="276">
        <f t="shared" si="1561"/>
        <v>0.9210553701563241</v>
      </c>
      <c r="EM218" s="276">
        <f t="shared" si="1562"/>
        <v>1.0764830843710655</v>
      </c>
      <c r="EN218" s="276">
        <f t="shared" si="1563"/>
        <v>1.2247913670952006</v>
      </c>
      <c r="EO218" s="276">
        <f t="shared" si="1564"/>
        <v>1.366306326867387</v>
      </c>
      <c r="EP218" s="276">
        <f t="shared" si="1565"/>
        <v>0.98126821894815408</v>
      </c>
      <c r="EQ218" s="276">
        <f t="shared" si="1566"/>
        <v>1.0773304141618143</v>
      </c>
      <c r="ER218" s="276">
        <f t="shared" si="1567"/>
        <v>1.170152314144957</v>
      </c>
      <c r="ES218" s="276">
        <f t="shared" si="1568"/>
        <v>1.2598432180152797</v>
      </c>
      <c r="ET218" s="276">
        <f t="shared" si="1569"/>
        <v>1.3465087380976786</v>
      </c>
      <c r="EU218" s="276">
        <f t="shared" si="1570"/>
        <v>2.3690654022344724</v>
      </c>
      <c r="EV218" s="276">
        <f t="shared" si="1571"/>
        <v>3.2189081939020601</v>
      </c>
      <c r="EW218" s="276">
        <f t="shared" si="1572"/>
        <v>4.0219123844551898</v>
      </c>
      <c r="EX218" s="276">
        <f t="shared" si="1573"/>
        <v>4.7806594566997038</v>
      </c>
      <c r="EY218" s="277">
        <f t="shared" si="1574"/>
        <v>5.4975886164878593</v>
      </c>
      <c r="EZ218" s="276">
        <f t="shared" si="1575"/>
        <v>0</v>
      </c>
      <c r="FA218" s="276">
        <f t="shared" si="1576"/>
        <v>0.16362766176423113</v>
      </c>
      <c r="FB218" s="276">
        <f t="shared" si="1577"/>
        <v>0.47709599776440942</v>
      </c>
      <c r="FC218" s="276">
        <f t="shared" si="1578"/>
        <v>0.76415202674785832</v>
      </c>
      <c r="FD218" s="276">
        <f t="shared" si="1579"/>
        <v>1.0270212046277569</v>
      </c>
      <c r="FE218" s="276">
        <f t="shared" si="1580"/>
        <v>0.67849018029355102</v>
      </c>
      <c r="FF218" s="276">
        <f t="shared" si="1581"/>
        <v>0.8258774034052504</v>
      </c>
      <c r="FG218" s="276">
        <f t="shared" si="1582"/>
        <v>0.96723469210838342</v>
      </c>
      <c r="FH218" s="276">
        <f t="shared" si="1583"/>
        <v>1.1028087442387866</v>
      </c>
      <c r="FI218" s="276">
        <f t="shared" si="1584"/>
        <v>1.2328361646830064</v>
      </c>
      <c r="FJ218" s="276">
        <f t="shared" si="1585"/>
        <v>0.94242811607037191</v>
      </c>
      <c r="FK218" s="276">
        <f t="shared" si="1586"/>
        <v>1.0339761704820212</v>
      </c>
      <c r="FL218" s="276">
        <f t="shared" si="1587"/>
        <v>1.1226060379688423</v>
      </c>
      <c r="FM218" s="276">
        <f t="shared" si="1588"/>
        <v>1.2084107386936664</v>
      </c>
      <c r="FN218" s="276">
        <f t="shared" si="1589"/>
        <v>1.2914803277074531</v>
      </c>
      <c r="FO218" s="276">
        <f t="shared" si="1590"/>
        <v>1.9431389135448334</v>
      </c>
      <c r="FP218" s="276">
        <f t="shared" si="1591"/>
        <v>2.6489871902991218</v>
      </c>
      <c r="FQ218" s="276">
        <f t="shared" si="1592"/>
        <v>3.3236531207250772</v>
      </c>
      <c r="FR218" s="276">
        <f t="shared" si="1593"/>
        <v>3.9685142511801281</v>
      </c>
      <c r="FS218" s="277">
        <f t="shared" si="1594"/>
        <v>4.5848872719864691</v>
      </c>
      <c r="FT218" s="74">
        <f>SUM($EF218:EF218)</f>
        <v>0</v>
      </c>
      <c r="FU218" s="276">
        <f>SUM($EF218:EG218)</f>
        <v>0.17635228474072132</v>
      </c>
      <c r="FV218" s="276">
        <f>SUM($EF218:EH218)</f>
        <v>0.68958915249208574</v>
      </c>
      <c r="FW218" s="276">
        <f>SUM($EF218:EI218)</f>
        <v>1.5094897895386095</v>
      </c>
      <c r="FX218" s="276">
        <f>SUM($EF218:EJ218)</f>
        <v>2.6085443924860998</v>
      </c>
      <c r="FY218" s="276">
        <f>SUM($EF218:EK218)</f>
        <v>3.3667108537946651</v>
      </c>
      <c r="FZ218" s="276">
        <f>SUM($EF218:EL218)</f>
        <v>4.2877662239509888</v>
      </c>
      <c r="GA218" s="276">
        <f>SUM($EF218:EM218)</f>
        <v>5.3642493083220542</v>
      </c>
      <c r="GB218" s="276">
        <f>SUM($EF218:EN218)</f>
        <v>6.5890406754172552</v>
      </c>
      <c r="GC218" s="276">
        <f>SUM($EF218:EO218)</f>
        <v>7.9553470022846424</v>
      </c>
      <c r="GD218" s="276">
        <f>SUM($EF218:EP218)</f>
        <v>8.9366152212327972</v>
      </c>
      <c r="GE218" s="276">
        <f>SUM($EF218:EQ218)</f>
        <v>10.013945635394611</v>
      </c>
      <c r="GF218" s="276">
        <f>SUM($EF218:ER218)</f>
        <v>11.184097949539568</v>
      </c>
      <c r="GG218" s="276">
        <f>SUM($EF218:ES218)</f>
        <v>12.443941167554847</v>
      </c>
      <c r="GH218" s="276">
        <f>SUM($EF218:ET218)</f>
        <v>13.790449905652526</v>
      </c>
      <c r="GI218" s="276">
        <f>SUM($EF218:EU218)</f>
        <v>16.159515307886998</v>
      </c>
      <c r="GJ218" s="276">
        <f>SUM($EF218:EV218)</f>
        <v>19.378423501789058</v>
      </c>
      <c r="GK218" s="276">
        <f>SUM($EF218:EW218)</f>
        <v>23.40033588624425</v>
      </c>
      <c r="GL218" s="276">
        <f>SUM($EF218:EX218)</f>
        <v>28.180995342943952</v>
      </c>
      <c r="GM218" s="276">
        <f>SUM($EF218:EY218)</f>
        <v>33.678583959431812</v>
      </c>
      <c r="GN218" s="74">
        <f>SUM($EZ218:EZ218)</f>
        <v>0</v>
      </c>
      <c r="GO218" s="276">
        <f>SUM($EZ218:FA218)</f>
        <v>0.16362766176423113</v>
      </c>
      <c r="GP218" s="276">
        <f>SUM($EZ218:FB218)</f>
        <v>0.64072365952864052</v>
      </c>
      <c r="GQ218" s="276">
        <f>SUM($EZ218:FC218)</f>
        <v>1.4048756862764988</v>
      </c>
      <c r="GR218" s="276">
        <f>SUM($EZ218:FD218)</f>
        <v>2.4318968909042558</v>
      </c>
      <c r="GS218" s="276">
        <f>SUM($EZ218:FE218)</f>
        <v>3.110387071197807</v>
      </c>
      <c r="GT218" s="276">
        <f>SUM($EZ218:FF218)</f>
        <v>3.9362644746030573</v>
      </c>
      <c r="GU218" s="276">
        <f>SUM($EZ218:FG218)</f>
        <v>4.9034991667114411</v>
      </c>
      <c r="GV218" s="276">
        <f>SUM($EZ218:FH218)</f>
        <v>6.0063079109502278</v>
      </c>
      <c r="GW218" s="276">
        <f>SUM($EZ218:FI218)</f>
        <v>7.2391440756332344</v>
      </c>
      <c r="GX218" s="276">
        <f>SUM($EZ218:FJ218)</f>
        <v>8.1815721917036068</v>
      </c>
      <c r="GY218" s="276">
        <f>SUM($EZ218:FK218)</f>
        <v>9.2155483621856273</v>
      </c>
      <c r="GZ218" s="276">
        <f>SUM($EZ218:FL218)</f>
        <v>10.338154400154469</v>
      </c>
      <c r="HA218" s="276">
        <f>SUM($EZ218:FM218)</f>
        <v>11.546565138848136</v>
      </c>
      <c r="HB218" s="276">
        <f>SUM($EZ218:FN218)</f>
        <v>12.838045466555588</v>
      </c>
      <c r="HC218" s="276">
        <f>SUM($EZ218:FO218)</f>
        <v>14.781184380100422</v>
      </c>
      <c r="HD218" s="276">
        <f>SUM($EZ218:FP218)</f>
        <v>17.430171570399544</v>
      </c>
      <c r="HE218" s="276">
        <f>SUM($EZ218:FQ218)</f>
        <v>20.75382469112462</v>
      </c>
      <c r="HF218" s="276">
        <f>SUM($EZ218:FR218)</f>
        <v>24.722338942304749</v>
      </c>
      <c r="HG218" s="277">
        <f>SUM($EZ218:FS218)</f>
        <v>29.307226214291219</v>
      </c>
      <c r="HH218" s="74">
        <f t="shared" si="1636"/>
        <v>0</v>
      </c>
      <c r="HI218" s="276">
        <f t="shared" si="1595"/>
        <v>3.7553992866878501</v>
      </c>
      <c r="HJ218" s="276">
        <f t="shared" si="1596"/>
        <v>7.1739139903650573</v>
      </c>
      <c r="HK218" s="276">
        <f t="shared" si="1597"/>
        <v>10.285764924747106</v>
      </c>
      <c r="HL218" s="276">
        <f t="shared" si="1598"/>
        <v>13.118461893228186</v>
      </c>
      <c r="HM218" s="276">
        <f t="shared" si="1599"/>
        <v>17.950864270663452</v>
      </c>
      <c r="HN218" s="276">
        <f t="shared" si="1600"/>
        <v>21.34408104336427</v>
      </c>
      <c r="HO218" s="276">
        <f t="shared" si="1601"/>
        <v>24.581870101850345</v>
      </c>
      <c r="HP218" s="276">
        <f t="shared" si="1602"/>
        <v>27.671350877612287</v>
      </c>
      <c r="HQ218" s="276">
        <f t="shared" si="1603"/>
        <v>30.619316693602041</v>
      </c>
      <c r="HR218" s="276">
        <f t="shared" si="1604"/>
        <v>30.024101384058053</v>
      </c>
      <c r="HS218" s="276">
        <f t="shared" si="1605"/>
        <v>32.775910969896238</v>
      </c>
      <c r="HT218" s="276">
        <f t="shared" si="1606"/>
        <v>35.434898655751283</v>
      </c>
      <c r="HU218" s="276">
        <f t="shared" si="1607"/>
        <v>38.004195437736009</v>
      </c>
      <c r="HV218" s="276">
        <f t="shared" si="1608"/>
        <v>40.486826699638335</v>
      </c>
      <c r="HW218" s="276">
        <f t="shared" si="1609"/>
        <v>49.509755425685896</v>
      </c>
      <c r="HX218" s="276">
        <f t="shared" si="1610"/>
        <v>64.07951854377778</v>
      </c>
      <c r="HY218" s="276">
        <f t="shared" si="1611"/>
        <v>77.84627747131654</v>
      </c>
      <c r="HZ218" s="276">
        <f t="shared" si="1612"/>
        <v>90.854289326610782</v>
      </c>
      <c r="IA218" s="277">
        <f t="shared" si="1613"/>
        <v>103.14537202211687</v>
      </c>
      <c r="IB218" s="276">
        <f t="shared" si="1614"/>
        <v>0</v>
      </c>
      <c r="IC218" s="276">
        <f t="shared" si="1615"/>
        <v>3.7203261953786262</v>
      </c>
      <c r="ID218" s="276">
        <f t="shared" si="1616"/>
        <v>7.1271840547570742</v>
      </c>
      <c r="IE218" s="276">
        <f t="shared" si="1617"/>
        <v>10.246985885152073</v>
      </c>
      <c r="IF218" s="276">
        <f t="shared" si="1618"/>
        <v>13.103918537667173</v>
      </c>
      <c r="IG218" s="276">
        <f t="shared" si="1619"/>
        <v>18.046076015969113</v>
      </c>
      <c r="IH218" s="276">
        <f t="shared" si="1620"/>
        <v>21.501214469706721</v>
      </c>
      <c r="II218" s="276">
        <f t="shared" si="1621"/>
        <v>24.814995634741194</v>
      </c>
      <c r="IJ218" s="276">
        <f t="shared" si="1622"/>
        <v>27.993202747645267</v>
      </c>
      <c r="IK218" s="276">
        <f t="shared" si="1623"/>
        <v>31.041382440105117</v>
      </c>
      <c r="IL218" s="276">
        <f t="shared" si="1624"/>
        <v>30.530221392398055</v>
      </c>
      <c r="IM218" s="276">
        <f t="shared" si="1625"/>
        <v>33.310677936201749</v>
      </c>
      <c r="IN218" s="276">
        <f t="shared" si="1626"/>
        <v>36.002504612518621</v>
      </c>
      <c r="IO218" s="276">
        <f t="shared" si="1627"/>
        <v>38.608526588110671</v>
      </c>
      <c r="IP218" s="276">
        <f t="shared" si="1628"/>
        <v>41.131478974688932</v>
      </c>
      <c r="IQ218" s="276">
        <f t="shared" si="1629"/>
        <v>51.002458778740611</v>
      </c>
      <c r="IR218" s="276">
        <f t="shared" si="1630"/>
        <v>66.274298150984833</v>
      </c>
      <c r="IS218" s="276">
        <f t="shared" si="1631"/>
        <v>80.87147159280309</v>
      </c>
      <c r="IT218" s="276">
        <f t="shared" si="1632"/>
        <v>94.823783904166305</v>
      </c>
      <c r="IU218" s="277">
        <f t="shared" si="1633"/>
        <v>108.15972319472317</v>
      </c>
      <c r="IV218" s="74">
        <f t="shared" si="1463"/>
        <v>2.7247265295797498</v>
      </c>
      <c r="IW218" s="275">
        <f t="shared" si="1464"/>
        <v>10.197020507981458</v>
      </c>
      <c r="IX218" s="275">
        <f t="shared" si="1465"/>
        <v>17.131437697560678</v>
      </c>
      <c r="IY218" s="275">
        <f t="shared" si="1466"/>
        <v>41.979966519209121</v>
      </c>
      <c r="IZ218" s="275">
        <f t="shared" si="1467"/>
        <v>10.017728245040628</v>
      </c>
      <c r="JA218" s="275">
        <f t="shared" si="1468"/>
        <v>18.008287813582751</v>
      </c>
      <c r="JB218" s="74">
        <f t="shared" si="1469"/>
        <v>2.7455611448939781</v>
      </c>
      <c r="JC218" s="275">
        <f t="shared" si="1470"/>
        <v>10.370184806794418</v>
      </c>
      <c r="JD218" s="275">
        <f t="shared" si="1471"/>
        <v>17.478214106164046</v>
      </c>
      <c r="JE218" s="275">
        <f t="shared" si="1472"/>
        <v>43.292122173763481</v>
      </c>
      <c r="JF218" s="275">
        <f t="shared" si="1473"/>
        <v>10.197986685950815</v>
      </c>
      <c r="JG218" s="275">
        <f t="shared" si="1474"/>
        <v>18.471520557903979</v>
      </c>
      <c r="JH218" s="524">
        <f t="shared" si="1645"/>
        <v>311.90014768202678</v>
      </c>
      <c r="JI218" s="525">
        <f t="shared" si="1646"/>
        <v>662.80774921843954</v>
      </c>
      <c r="JJ218" s="524">
        <f t="shared" si="1647"/>
        <v>315.5911890754611</v>
      </c>
      <c r="JK218" s="525">
        <f t="shared" si="1648"/>
        <v>680.15544866438859</v>
      </c>
      <c r="JL218" s="524">
        <f t="shared" si="1649"/>
        <v>627.49133675748794</v>
      </c>
      <c r="JM218" s="525">
        <f t="shared" si="1650"/>
        <v>1342.9631978828281</v>
      </c>
      <c r="JN218" s="7">
        <f t="shared" si="1634"/>
        <v>26.628495372208114</v>
      </c>
      <c r="JO218" s="7">
        <f t="shared" si="1635"/>
        <v>62.985810173723031</v>
      </c>
    </row>
    <row r="219" spans="1:275" s="3" customFormat="1" x14ac:dyDescent="0.2">
      <c r="A219" s="24"/>
      <c r="B219" s="24"/>
      <c r="C219" s="25"/>
      <c r="D219" s="34"/>
      <c r="E219" s="24"/>
      <c r="F219" s="53"/>
      <c r="G219" s="33"/>
      <c r="H219" s="33"/>
      <c r="I219" s="33"/>
      <c r="J219" s="71"/>
      <c r="K219" s="53"/>
      <c r="L219" s="71"/>
      <c r="M219" s="33"/>
      <c r="N219" s="33"/>
      <c r="O219" s="33"/>
      <c r="P219" s="53"/>
      <c r="Q219" s="71"/>
      <c r="R219" s="33"/>
      <c r="S219" s="33"/>
      <c r="T219" s="49"/>
      <c r="U219" s="33"/>
      <c r="V219" s="33"/>
      <c r="W219" s="33"/>
      <c r="X219" s="71"/>
      <c r="Y219" s="53"/>
      <c r="Z219" s="53"/>
      <c r="AA219" s="71"/>
      <c r="AB219" s="33"/>
      <c r="AC219" s="33"/>
      <c r="AD219" s="49"/>
      <c r="AE219" s="33"/>
      <c r="AF219" s="33"/>
      <c r="AG219" s="33"/>
      <c r="AH219" s="71"/>
      <c r="AI219" s="53"/>
      <c r="AJ219" s="53"/>
      <c r="AK219" s="71"/>
      <c r="AL219" s="33"/>
      <c r="AM219" s="33"/>
      <c r="AN219" s="49"/>
      <c r="AO219" s="33"/>
      <c r="AP219" s="33"/>
      <c r="AQ219" s="33"/>
      <c r="AR219" s="71"/>
      <c r="AS219" s="53"/>
      <c r="AT219" s="278"/>
      <c r="AU219" s="279"/>
      <c r="AV219" s="280"/>
      <c r="AW219" s="280"/>
      <c r="AX219" s="281"/>
      <c r="AY219" s="280"/>
      <c r="AZ219" s="280"/>
      <c r="BA219" s="280"/>
      <c r="BB219" s="279"/>
      <c r="BC219" s="282"/>
      <c r="BD219" s="278"/>
      <c r="BE219" s="279"/>
      <c r="BF219" s="279"/>
      <c r="BG219" s="279"/>
      <c r="BH219" s="279"/>
      <c r="BI219" s="279"/>
      <c r="BJ219" s="279"/>
      <c r="BK219" s="279"/>
      <c r="BL219" s="279"/>
      <c r="BM219" s="279"/>
      <c r="BN219" s="279"/>
      <c r="BO219" s="279"/>
      <c r="BP219" s="279"/>
      <c r="BQ219" s="279"/>
      <c r="BR219" s="279"/>
      <c r="BS219" s="279"/>
      <c r="BT219" s="279"/>
      <c r="BU219" s="279"/>
      <c r="BV219" s="279"/>
      <c r="BW219" s="279"/>
      <c r="BX219" s="278"/>
      <c r="BY219" s="279"/>
      <c r="BZ219" s="279"/>
      <c r="CA219" s="279"/>
      <c r="CB219" s="279"/>
      <c r="CC219" s="279"/>
      <c r="CD219" s="279"/>
      <c r="CE219" s="279"/>
      <c r="CF219" s="279"/>
      <c r="CG219" s="279"/>
      <c r="CH219" s="279"/>
      <c r="CI219" s="279"/>
      <c r="CJ219" s="279"/>
      <c r="CK219" s="279"/>
      <c r="CL219" s="279"/>
      <c r="CM219" s="279"/>
      <c r="CN219" s="279"/>
      <c r="CO219" s="279"/>
      <c r="CP219" s="279"/>
      <c r="CQ219" s="281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279"/>
      <c r="DZ219" s="279"/>
      <c r="EA219" s="279"/>
      <c r="EB219" s="279"/>
      <c r="EC219" s="279"/>
      <c r="ED219" s="279"/>
      <c r="EE219" s="279"/>
      <c r="EF219" s="278"/>
      <c r="EG219" s="279"/>
      <c r="EH219" s="279"/>
      <c r="EI219" s="279"/>
      <c r="EJ219" s="279"/>
      <c r="EK219" s="279"/>
      <c r="EL219" s="279"/>
      <c r="EM219" s="279"/>
      <c r="EN219" s="279"/>
      <c r="EO219" s="279"/>
      <c r="EP219" s="279"/>
      <c r="EQ219" s="279"/>
      <c r="ER219" s="279"/>
      <c r="ES219" s="279"/>
      <c r="ET219" s="279"/>
      <c r="EU219" s="279"/>
      <c r="EV219" s="279"/>
      <c r="EW219" s="279"/>
      <c r="EX219" s="279"/>
      <c r="EY219" s="279"/>
      <c r="EZ219" s="278"/>
      <c r="FA219" s="279"/>
      <c r="FB219" s="279"/>
      <c r="FC219" s="279"/>
      <c r="FD219" s="279"/>
      <c r="FE219" s="279"/>
      <c r="FF219" s="279"/>
      <c r="FG219" s="279"/>
      <c r="FH219" s="279"/>
      <c r="FI219" s="279"/>
      <c r="FJ219" s="279"/>
      <c r="FK219" s="279"/>
      <c r="FL219" s="279"/>
      <c r="FM219" s="279"/>
      <c r="FN219" s="279"/>
      <c r="FO219" s="279"/>
      <c r="FP219" s="279"/>
      <c r="FQ219" s="279"/>
      <c r="FR219" s="279"/>
      <c r="FS219" s="281"/>
      <c r="FT219" s="278"/>
      <c r="FU219" s="279"/>
      <c r="FV219" s="279"/>
      <c r="FW219" s="279"/>
      <c r="FX219" s="279"/>
      <c r="FY219" s="279"/>
      <c r="FZ219" s="279"/>
      <c r="GA219" s="279"/>
      <c r="GB219" s="279"/>
      <c r="GC219" s="279"/>
      <c r="GD219" s="279"/>
      <c r="GE219" s="279"/>
      <c r="GF219" s="279"/>
      <c r="GG219" s="279"/>
      <c r="GH219" s="279"/>
      <c r="GI219" s="279"/>
      <c r="GJ219" s="279"/>
      <c r="GK219" s="279"/>
      <c r="GL219" s="279"/>
      <c r="GM219" s="279"/>
      <c r="GN219" s="278"/>
      <c r="GO219" s="279"/>
      <c r="GP219" s="279"/>
      <c r="GQ219" s="279"/>
      <c r="GR219" s="279"/>
      <c r="GS219" s="279"/>
      <c r="GT219" s="279"/>
      <c r="GU219" s="279"/>
      <c r="GV219" s="279"/>
      <c r="GW219" s="279"/>
      <c r="GX219" s="279"/>
      <c r="GY219" s="279"/>
      <c r="GZ219" s="279"/>
      <c r="HA219" s="279"/>
      <c r="HB219" s="279"/>
      <c r="HC219" s="279"/>
      <c r="HD219" s="279"/>
      <c r="HE219" s="279"/>
      <c r="HF219" s="279"/>
      <c r="HG219" s="281"/>
      <c r="HH219" s="278"/>
      <c r="HI219" s="279"/>
      <c r="HJ219" s="279"/>
      <c r="HK219" s="279"/>
      <c r="HL219" s="279"/>
      <c r="HM219" s="279"/>
      <c r="HN219" s="279"/>
      <c r="HO219" s="279"/>
      <c r="HP219" s="279"/>
      <c r="HQ219" s="279"/>
      <c r="HR219" s="279"/>
      <c r="HS219" s="279"/>
      <c r="HT219" s="279"/>
      <c r="HU219" s="279"/>
      <c r="HV219" s="279"/>
      <c r="HW219" s="279"/>
      <c r="HX219" s="279"/>
      <c r="HY219" s="279"/>
      <c r="HZ219" s="279"/>
      <c r="IA219" s="279"/>
      <c r="IB219" s="278"/>
      <c r="IC219" s="279"/>
      <c r="ID219" s="279"/>
      <c r="IE219" s="279"/>
      <c r="IF219" s="279"/>
      <c r="IG219" s="279"/>
      <c r="IH219" s="279"/>
      <c r="II219" s="279"/>
      <c r="IJ219" s="279"/>
      <c r="IK219" s="279"/>
      <c r="IL219" s="279"/>
      <c r="IM219" s="279"/>
      <c r="IN219" s="279"/>
      <c r="IO219" s="279"/>
      <c r="IP219" s="279"/>
      <c r="IQ219" s="279"/>
      <c r="IR219" s="279"/>
      <c r="IS219" s="279"/>
      <c r="IT219" s="279"/>
      <c r="IU219" s="279"/>
      <c r="IV219" s="278"/>
      <c r="IW219" s="280"/>
      <c r="IX219" s="280"/>
      <c r="IY219" s="279"/>
      <c r="IZ219" s="279"/>
      <c r="JA219" s="279"/>
      <c r="JB219" s="279"/>
      <c r="JC219" s="280"/>
      <c r="JD219" s="280"/>
      <c r="JE219" s="280"/>
      <c r="JF219" s="280"/>
      <c r="JG219" s="280"/>
      <c r="JH219" s="54"/>
      <c r="JI219" s="7"/>
      <c r="JJ219" s="54"/>
      <c r="JK219" s="7"/>
      <c r="JL219" s="54"/>
      <c r="JM219" s="7"/>
    </row>
    <row r="220" spans="1:275" s="3" customFormat="1" x14ac:dyDescent="0.2">
      <c r="A220" s="24"/>
      <c r="B220" s="24"/>
      <c r="C220" s="25"/>
      <c r="D220" s="34"/>
      <c r="E220" s="24"/>
      <c r="F220" s="369"/>
      <c r="G220" s="33"/>
      <c r="H220" s="33"/>
      <c r="I220" s="33"/>
      <c r="J220" s="71"/>
      <c r="K220" s="53"/>
      <c r="L220" s="71"/>
      <c r="M220" s="33"/>
      <c r="N220" s="33"/>
      <c r="O220" s="33"/>
      <c r="P220" s="53"/>
      <c r="Q220" s="71"/>
      <c r="R220" s="33"/>
      <c r="S220" s="33"/>
      <c r="T220" s="49"/>
      <c r="U220" s="33"/>
      <c r="V220" s="33"/>
      <c r="W220" s="33"/>
      <c r="X220" s="71"/>
      <c r="Y220" s="53"/>
      <c r="Z220" s="53"/>
      <c r="AA220" s="71"/>
      <c r="AB220" s="33"/>
      <c r="AC220" s="33"/>
      <c r="AD220" s="49"/>
      <c r="AE220" s="33"/>
      <c r="AF220" s="33"/>
      <c r="AG220" s="33"/>
      <c r="AH220" s="71"/>
      <c r="AI220" s="53"/>
      <c r="AJ220" s="53"/>
      <c r="AK220" s="71"/>
      <c r="AL220" s="33"/>
      <c r="AM220" s="33"/>
      <c r="AN220" s="49"/>
      <c r="AO220" s="33"/>
      <c r="AP220" s="33"/>
      <c r="AQ220" s="33"/>
      <c r="AR220" s="71"/>
      <c r="AS220" s="53"/>
      <c r="AT220" s="278"/>
      <c r="AU220" s="279"/>
      <c r="AV220" s="280"/>
      <c r="AW220" s="280"/>
      <c r="AX220" s="281"/>
      <c r="AY220" s="280"/>
      <c r="AZ220" s="280"/>
      <c r="BA220" s="280"/>
      <c r="BB220" s="279"/>
      <c r="BC220" s="282"/>
      <c r="BD220" s="278"/>
      <c r="BE220" s="279"/>
      <c r="BF220" s="279"/>
      <c r="BG220" s="279"/>
      <c r="BH220" s="279"/>
      <c r="BI220" s="279"/>
      <c r="BJ220" s="279"/>
      <c r="BK220" s="279"/>
      <c r="BL220" s="279"/>
      <c r="BM220" s="279"/>
      <c r="BN220" s="279"/>
      <c r="BO220" s="279"/>
      <c r="BP220" s="279"/>
      <c r="BQ220" s="279"/>
      <c r="BR220" s="279"/>
      <c r="BS220" s="279"/>
      <c r="BT220" s="279"/>
      <c r="BU220" s="279"/>
      <c r="BV220" s="279"/>
      <c r="BW220" s="279"/>
      <c r="BX220" s="278"/>
      <c r="BY220" s="279"/>
      <c r="BZ220" s="279"/>
      <c r="CA220" s="279"/>
      <c r="CB220" s="279"/>
      <c r="CC220" s="279"/>
      <c r="CD220" s="279"/>
      <c r="CE220" s="279"/>
      <c r="CF220" s="279"/>
      <c r="CG220" s="279"/>
      <c r="CH220" s="279"/>
      <c r="CI220" s="279"/>
      <c r="CJ220" s="279"/>
      <c r="CK220" s="279"/>
      <c r="CL220" s="279"/>
      <c r="CM220" s="279"/>
      <c r="CN220" s="279"/>
      <c r="CO220" s="279"/>
      <c r="CP220" s="279"/>
      <c r="CQ220" s="281"/>
      <c r="CR220" s="279"/>
      <c r="CS220" s="279"/>
      <c r="CT220" s="279"/>
      <c r="CU220" s="279"/>
      <c r="CV220" s="279"/>
      <c r="CW220" s="279"/>
      <c r="CX220" s="279"/>
      <c r="CY220" s="279"/>
      <c r="CZ220" s="279"/>
      <c r="DA220" s="279"/>
      <c r="DB220" s="279"/>
      <c r="DC220" s="279"/>
      <c r="DD220" s="279"/>
      <c r="DE220" s="279"/>
      <c r="DF220" s="279"/>
      <c r="DG220" s="279"/>
      <c r="DH220" s="279"/>
      <c r="DI220" s="279"/>
      <c r="DJ220" s="279"/>
      <c r="DK220" s="279"/>
      <c r="DL220" s="279"/>
      <c r="DM220" s="279"/>
      <c r="DN220" s="279"/>
      <c r="DO220" s="279"/>
      <c r="DP220" s="279"/>
      <c r="DQ220" s="279"/>
      <c r="DR220" s="279"/>
      <c r="DS220" s="279"/>
      <c r="DT220" s="279"/>
      <c r="DU220" s="279"/>
      <c r="DV220" s="279"/>
      <c r="DW220" s="279"/>
      <c r="DX220" s="279"/>
      <c r="DY220" s="279"/>
      <c r="DZ220" s="279"/>
      <c r="EA220" s="279"/>
      <c r="EB220" s="279"/>
      <c r="EC220" s="279"/>
      <c r="ED220" s="279"/>
      <c r="EE220" s="279"/>
      <c r="EF220" s="278"/>
      <c r="EG220" s="279"/>
      <c r="EH220" s="279"/>
      <c r="EI220" s="279"/>
      <c r="EJ220" s="279"/>
      <c r="EK220" s="279"/>
      <c r="EL220" s="279"/>
      <c r="EM220" s="279"/>
      <c r="EN220" s="279"/>
      <c r="EO220" s="279"/>
      <c r="EP220" s="279"/>
      <c r="EQ220" s="279"/>
      <c r="ER220" s="279"/>
      <c r="ES220" s="279"/>
      <c r="ET220" s="279"/>
      <c r="EU220" s="279"/>
      <c r="EV220" s="279"/>
      <c r="EW220" s="279"/>
      <c r="EX220" s="279"/>
      <c r="EY220" s="279"/>
      <c r="EZ220" s="278"/>
      <c r="FA220" s="279"/>
      <c r="FB220" s="279"/>
      <c r="FC220" s="279"/>
      <c r="FD220" s="279"/>
      <c r="FE220" s="279"/>
      <c r="FF220" s="279"/>
      <c r="FG220" s="279"/>
      <c r="FH220" s="279"/>
      <c r="FI220" s="279"/>
      <c r="FJ220" s="279"/>
      <c r="FK220" s="279"/>
      <c r="FL220" s="279"/>
      <c r="FM220" s="279"/>
      <c r="FN220" s="279"/>
      <c r="FO220" s="279"/>
      <c r="FP220" s="279"/>
      <c r="FQ220" s="279"/>
      <c r="FR220" s="279"/>
      <c r="FS220" s="281"/>
      <c r="FT220" s="278"/>
      <c r="FU220" s="279"/>
      <c r="FV220" s="279"/>
      <c r="FW220" s="279"/>
      <c r="FX220" s="279"/>
      <c r="FY220" s="279"/>
      <c r="FZ220" s="279"/>
      <c r="GA220" s="279"/>
      <c r="GB220" s="279"/>
      <c r="GC220" s="279"/>
      <c r="GD220" s="279"/>
      <c r="GE220" s="279"/>
      <c r="GF220" s="279"/>
      <c r="GG220" s="279"/>
      <c r="GH220" s="279"/>
      <c r="GI220" s="279"/>
      <c r="GJ220" s="279"/>
      <c r="GK220" s="279"/>
      <c r="GL220" s="279"/>
      <c r="GM220" s="279"/>
      <c r="GN220" s="278"/>
      <c r="GO220" s="279"/>
      <c r="GP220" s="279"/>
      <c r="GQ220" s="279"/>
      <c r="GR220" s="279"/>
      <c r="GS220" s="279"/>
      <c r="GT220" s="279"/>
      <c r="GU220" s="279"/>
      <c r="GV220" s="279"/>
      <c r="GW220" s="279"/>
      <c r="GX220" s="279"/>
      <c r="GY220" s="279"/>
      <c r="GZ220" s="279"/>
      <c r="HA220" s="279"/>
      <c r="HB220" s="279"/>
      <c r="HC220" s="279"/>
      <c r="HD220" s="279"/>
      <c r="HE220" s="279"/>
      <c r="HF220" s="279"/>
      <c r="HG220" s="281"/>
      <c r="HH220" s="278"/>
      <c r="HI220" s="279"/>
      <c r="HJ220" s="279"/>
      <c r="HK220" s="279"/>
      <c r="HL220" s="279"/>
      <c r="HM220" s="279"/>
      <c r="HN220" s="279"/>
      <c r="HO220" s="279"/>
      <c r="HP220" s="279"/>
      <c r="HQ220" s="279"/>
      <c r="HR220" s="279"/>
      <c r="HS220" s="279"/>
      <c r="HT220" s="279"/>
      <c r="HU220" s="279"/>
      <c r="HV220" s="279"/>
      <c r="HW220" s="279"/>
      <c r="HX220" s="279"/>
      <c r="HY220" s="279"/>
      <c r="HZ220" s="279"/>
      <c r="IA220" s="279"/>
      <c r="IB220" s="278"/>
      <c r="IC220" s="279"/>
      <c r="ID220" s="279"/>
      <c r="IE220" s="279"/>
      <c r="IF220" s="279"/>
      <c r="IG220" s="279"/>
      <c r="IH220" s="279"/>
      <c r="II220" s="279"/>
      <c r="IJ220" s="279"/>
      <c r="IK220" s="279"/>
      <c r="IL220" s="279"/>
      <c r="IM220" s="279"/>
      <c r="IN220" s="279"/>
      <c r="IO220" s="279"/>
      <c r="IP220" s="279"/>
      <c r="IQ220" s="279"/>
      <c r="IR220" s="279"/>
      <c r="IS220" s="279"/>
      <c r="IT220" s="279"/>
      <c r="IU220" s="279"/>
      <c r="IV220" s="278"/>
      <c r="IW220" s="280"/>
      <c r="IX220" s="280"/>
      <c r="IY220" s="279"/>
      <c r="IZ220" s="279"/>
      <c r="JA220" s="279"/>
      <c r="JB220" s="279"/>
      <c r="JC220" s="280"/>
      <c r="JD220" s="280"/>
      <c r="JE220" s="280"/>
      <c r="JF220" s="280"/>
      <c r="JG220" s="280"/>
      <c r="JH220" s="54"/>
      <c r="JI220" s="7"/>
      <c r="JJ220" s="54"/>
      <c r="JK220" s="7"/>
      <c r="JL220" s="54">
        <f>SUM(JL4:JL219)</f>
        <v>664964.42885217513</v>
      </c>
      <c r="JM220" s="54">
        <f>SUM(JM4:JM219)</f>
        <v>1242084.6793488266</v>
      </c>
      <c r="JN220" s="7">
        <f>SUM(JN4:JN219)</f>
        <v>6052.5160422429035</v>
      </c>
      <c r="JO220" s="7">
        <f>SUM(JO4:JO219)</f>
        <v>14464.52246987264</v>
      </c>
    </row>
    <row r="221" spans="1:275" s="3" customFormat="1" x14ac:dyDescent="0.2">
      <c r="A221" s="24"/>
      <c r="B221" s="24"/>
      <c r="C221" s="25"/>
      <c r="D221" s="34"/>
      <c r="E221" s="24"/>
      <c r="F221" s="53"/>
      <c r="G221" s="33"/>
      <c r="H221" s="33"/>
      <c r="I221" s="33"/>
      <c r="J221" s="71"/>
      <c r="K221" s="53"/>
      <c r="L221" s="71"/>
      <c r="M221" s="33"/>
      <c r="N221" s="33"/>
      <c r="O221" s="33"/>
      <c r="P221" s="53"/>
      <c r="Q221" s="71"/>
      <c r="R221" s="33"/>
      <c r="S221" s="33"/>
      <c r="T221" s="49"/>
      <c r="U221" s="33"/>
      <c r="V221" s="33"/>
      <c r="W221" s="33"/>
      <c r="X221" s="71"/>
      <c r="Y221" s="53"/>
      <c r="Z221" s="53"/>
      <c r="AA221" s="71"/>
      <c r="AB221" s="33"/>
      <c r="AC221" s="33"/>
      <c r="AD221" s="49"/>
      <c r="AE221" s="33"/>
      <c r="AF221" s="33"/>
      <c r="AG221" s="33"/>
      <c r="AH221" s="71"/>
      <c r="AI221" s="53"/>
      <c r="AJ221" s="53"/>
      <c r="AK221" s="71"/>
      <c r="AL221" s="33"/>
      <c r="AM221" s="33"/>
      <c r="AN221" s="49"/>
      <c r="AO221" s="33"/>
      <c r="AP221" s="33"/>
      <c r="AQ221" s="33"/>
      <c r="AR221" s="71"/>
      <c r="AS221" s="53"/>
      <c r="AT221" s="278"/>
      <c r="AU221" s="279"/>
      <c r="AV221" s="280"/>
      <c r="AW221" s="280"/>
      <c r="AX221" s="281"/>
      <c r="AY221" s="280"/>
      <c r="AZ221" s="280"/>
      <c r="BA221" s="280"/>
      <c r="BB221" s="279"/>
      <c r="BC221" s="282"/>
      <c r="BD221" s="278"/>
      <c r="BE221" s="279"/>
      <c r="BF221" s="279"/>
      <c r="BG221" s="279"/>
      <c r="BH221" s="279"/>
      <c r="BI221" s="279"/>
      <c r="BJ221" s="279"/>
      <c r="BK221" s="279"/>
      <c r="BL221" s="279"/>
      <c r="BM221" s="279"/>
      <c r="BN221" s="279"/>
      <c r="BO221" s="279"/>
      <c r="BP221" s="279"/>
      <c r="BQ221" s="279"/>
      <c r="BR221" s="279"/>
      <c r="BS221" s="279"/>
      <c r="BT221" s="279"/>
      <c r="BU221" s="279"/>
      <c r="BV221" s="279"/>
      <c r="BW221" s="279"/>
      <c r="BX221" s="278"/>
      <c r="BY221" s="279"/>
      <c r="BZ221" s="279"/>
      <c r="CA221" s="279"/>
      <c r="CB221" s="279"/>
      <c r="CC221" s="279"/>
      <c r="CD221" s="279"/>
      <c r="CE221" s="279"/>
      <c r="CF221" s="279"/>
      <c r="CG221" s="279"/>
      <c r="CH221" s="279"/>
      <c r="CI221" s="279"/>
      <c r="CJ221" s="279"/>
      <c r="CK221" s="279"/>
      <c r="CL221" s="279"/>
      <c r="CM221" s="279"/>
      <c r="CN221" s="279"/>
      <c r="CO221" s="279"/>
      <c r="CP221" s="279"/>
      <c r="CQ221" s="281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279"/>
      <c r="DZ221" s="279"/>
      <c r="EA221" s="279"/>
      <c r="EB221" s="279"/>
      <c r="EC221" s="279"/>
      <c r="ED221" s="279"/>
      <c r="EE221" s="279"/>
      <c r="EF221" s="278"/>
      <c r="EG221" s="279"/>
      <c r="EH221" s="279"/>
      <c r="EI221" s="279"/>
      <c r="EJ221" s="279"/>
      <c r="EK221" s="279"/>
      <c r="EL221" s="279"/>
      <c r="EM221" s="279"/>
      <c r="EN221" s="279"/>
      <c r="EO221" s="279"/>
      <c r="EP221" s="279"/>
      <c r="EQ221" s="279"/>
      <c r="ER221" s="279"/>
      <c r="ES221" s="279"/>
      <c r="ET221" s="279"/>
      <c r="EU221" s="279"/>
      <c r="EV221" s="279"/>
      <c r="EW221" s="279"/>
      <c r="EX221" s="279"/>
      <c r="EY221" s="279"/>
      <c r="EZ221" s="278"/>
      <c r="FA221" s="279"/>
      <c r="FB221" s="279"/>
      <c r="FC221" s="279"/>
      <c r="FD221" s="279"/>
      <c r="FE221" s="279"/>
      <c r="FF221" s="279"/>
      <c r="FG221" s="279"/>
      <c r="FH221" s="279"/>
      <c r="FI221" s="279"/>
      <c r="FJ221" s="279"/>
      <c r="FK221" s="279"/>
      <c r="FL221" s="279"/>
      <c r="FM221" s="279"/>
      <c r="FN221" s="279"/>
      <c r="FO221" s="279"/>
      <c r="FP221" s="279"/>
      <c r="FQ221" s="279"/>
      <c r="FR221" s="279"/>
      <c r="FS221" s="281"/>
      <c r="FT221" s="278"/>
      <c r="FU221" s="279"/>
      <c r="FV221" s="279"/>
      <c r="FW221" s="279"/>
      <c r="FX221" s="279"/>
      <c r="FY221" s="279"/>
      <c r="FZ221" s="279"/>
      <c r="GA221" s="279"/>
      <c r="GB221" s="279"/>
      <c r="GC221" s="279"/>
      <c r="GD221" s="279"/>
      <c r="GE221" s="279"/>
      <c r="GF221" s="279"/>
      <c r="GG221" s="279"/>
      <c r="GH221" s="279"/>
      <c r="GI221" s="279"/>
      <c r="GJ221" s="279"/>
      <c r="GK221" s="279"/>
      <c r="GL221" s="279"/>
      <c r="GM221" s="279"/>
      <c r="GN221" s="278"/>
      <c r="GO221" s="279"/>
      <c r="GP221" s="279"/>
      <c r="GQ221" s="279"/>
      <c r="GR221" s="279"/>
      <c r="GS221" s="279"/>
      <c r="GT221" s="279"/>
      <c r="GU221" s="279"/>
      <c r="GV221" s="279"/>
      <c r="GW221" s="279"/>
      <c r="GX221" s="279"/>
      <c r="GY221" s="279"/>
      <c r="GZ221" s="279"/>
      <c r="HA221" s="279"/>
      <c r="HB221" s="279"/>
      <c r="HC221" s="279"/>
      <c r="HD221" s="279"/>
      <c r="HE221" s="279"/>
      <c r="HF221" s="279"/>
      <c r="HG221" s="281"/>
      <c r="HH221" s="278"/>
      <c r="HI221" s="279"/>
      <c r="HJ221" s="279"/>
      <c r="HK221" s="279"/>
      <c r="HL221" s="279"/>
      <c r="HM221" s="279"/>
      <c r="HN221" s="279"/>
      <c r="HO221" s="279"/>
      <c r="HP221" s="279"/>
      <c r="HQ221" s="279"/>
      <c r="HR221" s="279"/>
      <c r="HS221" s="279"/>
      <c r="HT221" s="279"/>
      <c r="HU221" s="279"/>
      <c r="HV221" s="279"/>
      <c r="HW221" s="279"/>
      <c r="HX221" s="279"/>
      <c r="HY221" s="279"/>
      <c r="HZ221" s="279"/>
      <c r="IA221" s="279"/>
      <c r="IB221" s="278"/>
      <c r="IC221" s="279"/>
      <c r="ID221" s="279"/>
      <c r="IE221" s="279"/>
      <c r="IF221" s="279"/>
      <c r="IG221" s="279"/>
      <c r="IH221" s="279"/>
      <c r="II221" s="279"/>
      <c r="IJ221" s="279"/>
      <c r="IK221" s="279"/>
      <c r="IL221" s="279"/>
      <c r="IM221" s="279"/>
      <c r="IN221" s="279"/>
      <c r="IO221" s="279"/>
      <c r="IP221" s="279"/>
      <c r="IQ221" s="279"/>
      <c r="IR221" s="279"/>
      <c r="IS221" s="279"/>
      <c r="IT221" s="279"/>
      <c r="IU221" s="279"/>
      <c r="IV221" s="278"/>
      <c r="IW221" s="280"/>
      <c r="IX221" s="280"/>
      <c r="IY221" s="279"/>
      <c r="IZ221" s="279"/>
      <c r="JA221" s="279"/>
      <c r="JB221" s="279"/>
      <c r="JC221" s="280"/>
      <c r="JD221" s="280"/>
      <c r="JE221" s="280"/>
      <c r="JF221" s="280"/>
      <c r="JG221" s="280"/>
      <c r="JH221" s="54"/>
      <c r="JI221" s="7"/>
      <c r="JJ221" s="54"/>
      <c r="JK221" s="7"/>
      <c r="JL221" s="54"/>
      <c r="JM221" s="7"/>
    </row>
    <row r="222" spans="1:275" s="3" customFormat="1" x14ac:dyDescent="0.2">
      <c r="A222" s="672" t="s">
        <v>1057</v>
      </c>
      <c r="B222" s="671"/>
      <c r="C222" s="694"/>
      <c r="D222" s="695"/>
      <c r="E222" s="671"/>
      <c r="F222" s="696"/>
      <c r="G222" s="697"/>
      <c r="H222" s="697"/>
      <c r="I222" s="33"/>
      <c r="J222" s="71"/>
      <c r="K222" s="53"/>
      <c r="L222" s="71"/>
      <c r="M222" s="33"/>
      <c r="N222" s="33"/>
      <c r="O222" s="33"/>
      <c r="P222" s="53"/>
      <c r="Q222" s="71"/>
      <c r="R222" s="33"/>
      <c r="S222" s="33"/>
      <c r="T222" s="49"/>
      <c r="U222" s="33"/>
      <c r="V222" s="33"/>
      <c r="W222" s="33"/>
      <c r="X222" s="71"/>
      <c r="Y222" s="53"/>
      <c r="Z222" s="53"/>
      <c r="AA222" s="71"/>
      <c r="AB222" s="33"/>
      <c r="AC222" s="33"/>
      <c r="AD222" s="49"/>
      <c r="AE222" s="33"/>
      <c r="AF222" s="33"/>
      <c r="AG222" s="33"/>
      <c r="AH222" s="71"/>
      <c r="AI222" s="53"/>
      <c r="AJ222" s="53"/>
      <c r="AK222" s="71"/>
      <c r="AL222" s="33"/>
      <c r="AM222" s="33"/>
      <c r="AN222" s="49"/>
      <c r="AO222" s="33"/>
      <c r="AP222" s="33"/>
      <c r="AQ222" s="33"/>
      <c r="AR222" s="71"/>
      <c r="AS222" s="53"/>
      <c r="AT222" s="278"/>
      <c r="AU222" s="279"/>
      <c r="AV222" s="280"/>
      <c r="AW222" s="280"/>
      <c r="AX222" s="281"/>
      <c r="AY222" s="280"/>
      <c r="AZ222" s="280"/>
      <c r="BA222" s="280"/>
      <c r="BB222" s="279"/>
      <c r="BC222" s="282"/>
      <c r="BD222" s="278"/>
      <c r="BE222" s="279"/>
      <c r="BF222" s="279"/>
      <c r="BG222" s="279"/>
      <c r="BH222" s="279"/>
      <c r="BI222" s="279"/>
      <c r="BJ222" s="279"/>
      <c r="BK222" s="279"/>
      <c r="BL222" s="279"/>
      <c r="BM222" s="279"/>
      <c r="BN222" s="279"/>
      <c r="BO222" s="279"/>
      <c r="BP222" s="279"/>
      <c r="BQ222" s="279"/>
      <c r="BR222" s="279"/>
      <c r="BS222" s="279"/>
      <c r="BT222" s="279"/>
      <c r="BU222" s="279"/>
      <c r="BV222" s="279"/>
      <c r="BW222" s="279"/>
      <c r="BX222" s="278"/>
      <c r="BY222" s="279"/>
      <c r="BZ222" s="279"/>
      <c r="CA222" s="279"/>
      <c r="CB222" s="279"/>
      <c r="CC222" s="279"/>
      <c r="CD222" s="279"/>
      <c r="CE222" s="279"/>
      <c r="CF222" s="279"/>
      <c r="CG222" s="279"/>
      <c r="CH222" s="279"/>
      <c r="CI222" s="279"/>
      <c r="CJ222" s="279"/>
      <c r="CK222" s="279"/>
      <c r="CL222" s="279"/>
      <c r="CM222" s="279"/>
      <c r="CN222" s="279"/>
      <c r="CO222" s="279"/>
      <c r="CP222" s="279"/>
      <c r="CQ222" s="281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279"/>
      <c r="DZ222" s="279"/>
      <c r="EA222" s="279"/>
      <c r="EB222" s="279"/>
      <c r="EC222" s="279"/>
      <c r="ED222" s="279"/>
      <c r="EE222" s="279"/>
      <c r="EF222" s="278"/>
      <c r="EG222" s="279"/>
      <c r="EH222" s="279"/>
      <c r="EI222" s="279"/>
      <c r="EJ222" s="279"/>
      <c r="EK222" s="279"/>
      <c r="EL222" s="279"/>
      <c r="EM222" s="279"/>
      <c r="EN222" s="279"/>
      <c r="EO222" s="279"/>
      <c r="EP222" s="279"/>
      <c r="EQ222" s="279"/>
      <c r="ER222" s="279"/>
      <c r="ES222" s="279"/>
      <c r="ET222" s="279"/>
      <c r="EU222" s="279"/>
      <c r="EV222" s="279"/>
      <c r="EW222" s="279"/>
      <c r="EX222" s="279"/>
      <c r="EY222" s="279"/>
      <c r="EZ222" s="278"/>
      <c r="FA222" s="279"/>
      <c r="FB222" s="279"/>
      <c r="FC222" s="279"/>
      <c r="FD222" s="279"/>
      <c r="FE222" s="279"/>
      <c r="FF222" s="279"/>
      <c r="FG222" s="279"/>
      <c r="FH222" s="279"/>
      <c r="FI222" s="279"/>
      <c r="FJ222" s="279"/>
      <c r="FK222" s="279"/>
      <c r="FL222" s="279"/>
      <c r="FM222" s="279"/>
      <c r="FN222" s="279"/>
      <c r="FO222" s="279"/>
      <c r="FP222" s="279"/>
      <c r="FQ222" s="279"/>
      <c r="FR222" s="279"/>
      <c r="FS222" s="281"/>
      <c r="FT222" s="278"/>
      <c r="FU222" s="279"/>
      <c r="FV222" s="279"/>
      <c r="FW222" s="279"/>
      <c r="FX222" s="279"/>
      <c r="FY222" s="279"/>
      <c r="FZ222" s="279"/>
      <c r="GA222" s="279"/>
      <c r="GB222" s="279"/>
      <c r="GC222" s="279"/>
      <c r="GD222" s="279"/>
      <c r="GE222" s="279"/>
      <c r="GF222" s="279"/>
      <c r="GG222" s="279"/>
      <c r="GH222" s="279"/>
      <c r="GI222" s="279"/>
      <c r="GJ222" s="279"/>
      <c r="GK222" s="279"/>
      <c r="GL222" s="279"/>
      <c r="GM222" s="279"/>
      <c r="GN222" s="278"/>
      <c r="GO222" s="279"/>
      <c r="GP222" s="279"/>
      <c r="GQ222" s="279"/>
      <c r="GR222" s="279"/>
      <c r="GS222" s="279"/>
      <c r="GT222" s="279"/>
      <c r="GU222" s="279"/>
      <c r="GV222" s="279"/>
      <c r="GW222" s="279"/>
      <c r="GX222" s="279"/>
      <c r="GY222" s="279"/>
      <c r="GZ222" s="279"/>
      <c r="HA222" s="279"/>
      <c r="HB222" s="279"/>
      <c r="HC222" s="279"/>
      <c r="HD222" s="279"/>
      <c r="HE222" s="279"/>
      <c r="HF222" s="279"/>
      <c r="HG222" s="281"/>
      <c r="HH222" s="278"/>
      <c r="HI222" s="279"/>
      <c r="HJ222" s="279"/>
      <c r="HK222" s="279"/>
      <c r="HL222" s="279"/>
      <c r="HM222" s="279"/>
      <c r="HN222" s="279"/>
      <c r="HO222" s="279"/>
      <c r="HP222" s="279"/>
      <c r="HQ222" s="279"/>
      <c r="HR222" s="279"/>
      <c r="HS222" s="279"/>
      <c r="HT222" s="279"/>
      <c r="HU222" s="279"/>
      <c r="HV222" s="279"/>
      <c r="HW222" s="279"/>
      <c r="HX222" s="279"/>
      <c r="HY222" s="279"/>
      <c r="HZ222" s="279"/>
      <c r="IA222" s="279"/>
      <c r="IB222" s="278"/>
      <c r="IC222" s="279"/>
      <c r="ID222" s="279"/>
      <c r="IE222" s="279"/>
      <c r="IF222" s="279"/>
      <c r="IG222" s="279"/>
      <c r="IH222" s="279"/>
      <c r="II222" s="279"/>
      <c r="IJ222" s="279"/>
      <c r="IK222" s="279"/>
      <c r="IL222" s="279"/>
      <c r="IM222" s="279"/>
      <c r="IN222" s="279"/>
      <c r="IO222" s="279"/>
      <c r="IP222" s="279"/>
      <c r="IQ222" s="279"/>
      <c r="IR222" s="279"/>
      <c r="IS222" s="279"/>
      <c r="IT222" s="279"/>
      <c r="IU222" s="279"/>
      <c r="IV222" s="278"/>
      <c r="IW222" s="280"/>
      <c r="IX222" s="280"/>
      <c r="IY222" s="279"/>
      <c r="IZ222" s="279"/>
      <c r="JA222" s="279"/>
      <c r="JB222" s="279"/>
      <c r="JC222" s="280"/>
      <c r="JD222" s="280"/>
      <c r="JE222" s="280"/>
      <c r="JF222" s="280"/>
      <c r="JG222" s="280"/>
      <c r="JH222" s="54"/>
      <c r="JI222" s="7"/>
      <c r="JJ222" s="54"/>
      <c r="JK222" s="7"/>
      <c r="JL222" s="54"/>
      <c r="JM222" s="7"/>
    </row>
    <row r="223" spans="1:275" s="3" customFormat="1" x14ac:dyDescent="0.2">
      <c r="A223" s="24"/>
      <c r="B223" s="24"/>
      <c r="C223" s="25"/>
      <c r="D223" s="34"/>
      <c r="E223" s="24"/>
      <c r="F223" s="53"/>
      <c r="G223" s="33"/>
      <c r="H223" s="33"/>
      <c r="I223" s="33"/>
      <c r="J223" s="71"/>
      <c r="K223" s="53"/>
      <c r="L223" s="71"/>
      <c r="M223" s="33"/>
      <c r="N223" s="33"/>
      <c r="O223" s="33"/>
      <c r="P223" s="53"/>
      <c r="Q223" s="71"/>
      <c r="R223" s="33"/>
      <c r="S223" s="33"/>
      <c r="T223" s="49"/>
      <c r="U223" s="33"/>
      <c r="V223" s="33"/>
      <c r="W223" s="33"/>
      <c r="X223" s="71"/>
      <c r="Y223" s="53"/>
      <c r="Z223" s="53"/>
      <c r="AA223" s="71"/>
      <c r="AB223" s="33"/>
      <c r="AC223" s="33"/>
      <c r="AD223" s="49"/>
      <c r="AE223" s="33"/>
      <c r="AF223" s="33"/>
      <c r="AG223" s="33"/>
      <c r="AH223" s="71"/>
      <c r="AI223" s="53"/>
      <c r="AJ223" s="53"/>
      <c r="AK223" s="71"/>
      <c r="AL223" s="33"/>
      <c r="AM223" s="33"/>
      <c r="AN223" s="49"/>
      <c r="AO223" s="33"/>
      <c r="AP223" s="33"/>
      <c r="AQ223" s="33"/>
      <c r="AR223" s="71"/>
      <c r="AS223" s="53"/>
      <c r="AT223" s="278"/>
      <c r="AU223" s="279"/>
      <c r="AV223" s="280"/>
      <c r="AW223" s="280"/>
      <c r="AX223" s="281"/>
      <c r="AY223" s="280"/>
      <c r="AZ223" s="280"/>
      <c r="BA223" s="280"/>
      <c r="BB223" s="279"/>
      <c r="BC223" s="282"/>
      <c r="BD223" s="278"/>
      <c r="BE223" s="279"/>
      <c r="BF223" s="279"/>
      <c r="BG223" s="279"/>
      <c r="BH223" s="279"/>
      <c r="BI223" s="279"/>
      <c r="BJ223" s="279"/>
      <c r="BK223" s="279"/>
      <c r="BL223" s="279"/>
      <c r="BM223" s="279"/>
      <c r="BN223" s="279"/>
      <c r="BO223" s="279"/>
      <c r="BP223" s="279"/>
      <c r="BQ223" s="279"/>
      <c r="BR223" s="279"/>
      <c r="BS223" s="279"/>
      <c r="BT223" s="279"/>
      <c r="BU223" s="279"/>
      <c r="BV223" s="279"/>
      <c r="BW223" s="279"/>
      <c r="BX223" s="278"/>
      <c r="BY223" s="279"/>
      <c r="BZ223" s="279"/>
      <c r="CA223" s="279"/>
      <c r="CB223" s="279"/>
      <c r="CC223" s="279"/>
      <c r="CD223" s="279"/>
      <c r="CE223" s="279"/>
      <c r="CF223" s="279"/>
      <c r="CG223" s="279"/>
      <c r="CH223" s="279"/>
      <c r="CI223" s="279"/>
      <c r="CJ223" s="279"/>
      <c r="CK223" s="279"/>
      <c r="CL223" s="279"/>
      <c r="CM223" s="279"/>
      <c r="CN223" s="279"/>
      <c r="CO223" s="279"/>
      <c r="CP223" s="279"/>
      <c r="CQ223" s="281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279"/>
      <c r="DZ223" s="279"/>
      <c r="EA223" s="279"/>
      <c r="EB223" s="279"/>
      <c r="EC223" s="279"/>
      <c r="ED223" s="279"/>
      <c r="EE223" s="279"/>
      <c r="EF223" s="278"/>
      <c r="EG223" s="279"/>
      <c r="EH223" s="279"/>
      <c r="EI223" s="279"/>
      <c r="EJ223" s="279"/>
      <c r="EK223" s="279"/>
      <c r="EL223" s="279"/>
      <c r="EM223" s="279"/>
      <c r="EN223" s="279"/>
      <c r="EO223" s="279"/>
      <c r="EP223" s="279"/>
      <c r="EQ223" s="279"/>
      <c r="ER223" s="279"/>
      <c r="ES223" s="279"/>
      <c r="ET223" s="279"/>
      <c r="EU223" s="279"/>
      <c r="EV223" s="279"/>
      <c r="EW223" s="279"/>
      <c r="EX223" s="279"/>
      <c r="EY223" s="279"/>
      <c r="EZ223" s="278"/>
      <c r="FA223" s="279"/>
      <c r="FB223" s="279"/>
      <c r="FC223" s="279"/>
      <c r="FD223" s="279"/>
      <c r="FE223" s="279"/>
      <c r="FF223" s="279"/>
      <c r="FG223" s="279"/>
      <c r="FH223" s="279"/>
      <c r="FI223" s="279"/>
      <c r="FJ223" s="279"/>
      <c r="FK223" s="279"/>
      <c r="FL223" s="279"/>
      <c r="FM223" s="279"/>
      <c r="FN223" s="279"/>
      <c r="FO223" s="279"/>
      <c r="FP223" s="279"/>
      <c r="FQ223" s="279"/>
      <c r="FR223" s="279"/>
      <c r="FS223" s="281"/>
      <c r="FT223" s="278"/>
      <c r="FU223" s="279"/>
      <c r="FV223" s="279"/>
      <c r="FW223" s="279"/>
      <c r="FX223" s="279"/>
      <c r="FY223" s="279"/>
      <c r="FZ223" s="279"/>
      <c r="GA223" s="279"/>
      <c r="GB223" s="279"/>
      <c r="GC223" s="279"/>
      <c r="GD223" s="279"/>
      <c r="GE223" s="279"/>
      <c r="GF223" s="279"/>
      <c r="GG223" s="279"/>
      <c r="GH223" s="279"/>
      <c r="GI223" s="279"/>
      <c r="GJ223" s="279"/>
      <c r="GK223" s="279"/>
      <c r="GL223" s="279"/>
      <c r="GM223" s="279"/>
      <c r="GN223" s="278"/>
      <c r="GO223" s="279"/>
      <c r="GP223" s="279"/>
      <c r="GQ223" s="279"/>
      <c r="GR223" s="279"/>
      <c r="GS223" s="279"/>
      <c r="GT223" s="279"/>
      <c r="GU223" s="279"/>
      <c r="GV223" s="279"/>
      <c r="GW223" s="279"/>
      <c r="GX223" s="279"/>
      <c r="GY223" s="279"/>
      <c r="GZ223" s="279"/>
      <c r="HA223" s="279"/>
      <c r="HB223" s="279"/>
      <c r="HC223" s="279"/>
      <c r="HD223" s="279"/>
      <c r="HE223" s="279"/>
      <c r="HF223" s="279"/>
      <c r="HG223" s="281"/>
      <c r="HH223" s="278"/>
      <c r="HI223" s="279"/>
      <c r="HJ223" s="279"/>
      <c r="HK223" s="279"/>
      <c r="HL223" s="279"/>
      <c r="HM223" s="279"/>
      <c r="HN223" s="279"/>
      <c r="HO223" s="279"/>
      <c r="HP223" s="279"/>
      <c r="HQ223" s="279"/>
      <c r="HR223" s="279"/>
      <c r="HS223" s="279"/>
      <c r="HT223" s="279"/>
      <c r="HU223" s="279"/>
      <c r="HV223" s="279"/>
      <c r="HW223" s="279"/>
      <c r="HX223" s="279"/>
      <c r="HY223" s="279"/>
      <c r="HZ223" s="279"/>
      <c r="IA223" s="279"/>
      <c r="IB223" s="278"/>
      <c r="IC223" s="279"/>
      <c r="ID223" s="279"/>
      <c r="IE223" s="279"/>
      <c r="IF223" s="279"/>
      <c r="IG223" s="279"/>
      <c r="IH223" s="279"/>
      <c r="II223" s="279"/>
      <c r="IJ223" s="279"/>
      <c r="IK223" s="279"/>
      <c r="IL223" s="279"/>
      <c r="IM223" s="279"/>
      <c r="IN223" s="279"/>
      <c r="IO223" s="279"/>
      <c r="IP223" s="279"/>
      <c r="IQ223" s="279"/>
      <c r="IR223" s="279"/>
      <c r="IS223" s="279"/>
      <c r="IT223" s="279"/>
      <c r="IU223" s="279"/>
      <c r="IV223" s="278"/>
      <c r="IW223" s="280"/>
      <c r="IX223" s="280"/>
      <c r="IY223" s="279"/>
      <c r="IZ223" s="279"/>
      <c r="JA223" s="279"/>
      <c r="JB223" s="279"/>
      <c r="JC223" s="280"/>
      <c r="JD223" s="280"/>
      <c r="JE223" s="280"/>
      <c r="JF223" s="280"/>
      <c r="JG223" s="280"/>
      <c r="JH223" s="54"/>
      <c r="JI223" s="7"/>
      <c r="JJ223" s="54"/>
      <c r="JK223" s="7"/>
      <c r="JL223" s="54"/>
      <c r="JM223" s="7"/>
    </row>
    <row r="224" spans="1:275" s="3" customFormat="1" x14ac:dyDescent="0.2">
      <c r="A224" s="24"/>
      <c r="B224" s="24"/>
      <c r="C224" s="25"/>
      <c r="D224" s="34"/>
      <c r="E224" s="24"/>
      <c r="F224" s="53"/>
      <c r="G224" s="33"/>
      <c r="H224" s="33"/>
      <c r="I224" s="33"/>
      <c r="J224" s="71"/>
      <c r="K224" s="53"/>
      <c r="L224" s="71"/>
      <c r="M224" s="33"/>
      <c r="N224" s="33"/>
      <c r="O224" s="33"/>
      <c r="P224" s="53"/>
      <c r="Q224" s="71"/>
      <c r="R224" s="33"/>
      <c r="S224" s="33"/>
      <c r="T224" s="49"/>
      <c r="U224" s="33"/>
      <c r="V224" s="33"/>
      <c r="W224" s="33"/>
      <c r="X224" s="71"/>
      <c r="Y224" s="53"/>
      <c r="Z224" s="53"/>
      <c r="AA224" s="71"/>
      <c r="AB224" s="33"/>
      <c r="AC224" s="33"/>
      <c r="AD224" s="49"/>
      <c r="AE224" s="33"/>
      <c r="AF224" s="33"/>
      <c r="AG224" s="33"/>
      <c r="AH224" s="71"/>
      <c r="AI224" s="53"/>
      <c r="AJ224" s="53"/>
      <c r="AK224" s="71"/>
      <c r="AL224" s="33"/>
      <c r="AM224" s="33"/>
      <c r="AN224" s="49"/>
      <c r="AO224" s="33"/>
      <c r="AP224" s="33"/>
      <c r="AQ224" s="33"/>
      <c r="AR224" s="71"/>
      <c r="AS224" s="53"/>
      <c r="AT224" s="278"/>
      <c r="AU224" s="279"/>
      <c r="AV224" s="280"/>
      <c r="AW224" s="280"/>
      <c r="AX224" s="281"/>
      <c r="AY224" s="280"/>
      <c r="AZ224" s="280"/>
      <c r="BA224" s="280"/>
      <c r="BB224" s="279"/>
      <c r="BC224" s="282"/>
      <c r="BD224" s="278"/>
      <c r="BE224" s="279"/>
      <c r="BF224" s="279"/>
      <c r="BG224" s="279"/>
      <c r="BH224" s="279"/>
      <c r="BI224" s="279"/>
      <c r="BJ224" s="279"/>
      <c r="BK224" s="279"/>
      <c r="BL224" s="279"/>
      <c r="BM224" s="279"/>
      <c r="BN224" s="279"/>
      <c r="BO224" s="279"/>
      <c r="BP224" s="279"/>
      <c r="BQ224" s="279"/>
      <c r="BR224" s="279"/>
      <c r="BS224" s="279"/>
      <c r="BT224" s="279"/>
      <c r="BU224" s="279"/>
      <c r="BV224" s="279"/>
      <c r="BW224" s="279"/>
      <c r="BX224" s="278"/>
      <c r="BY224" s="279"/>
      <c r="BZ224" s="279"/>
      <c r="CA224" s="279"/>
      <c r="CB224" s="279"/>
      <c r="CC224" s="279"/>
      <c r="CD224" s="279"/>
      <c r="CE224" s="279"/>
      <c r="CF224" s="279"/>
      <c r="CG224" s="279"/>
      <c r="CH224" s="279"/>
      <c r="CI224" s="279"/>
      <c r="CJ224" s="279"/>
      <c r="CK224" s="279"/>
      <c r="CL224" s="279"/>
      <c r="CM224" s="279"/>
      <c r="CN224" s="279"/>
      <c r="CO224" s="279"/>
      <c r="CP224" s="279"/>
      <c r="CQ224" s="281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279"/>
      <c r="DZ224" s="279"/>
      <c r="EA224" s="279"/>
      <c r="EB224" s="279"/>
      <c r="EC224" s="279"/>
      <c r="ED224" s="279"/>
      <c r="EE224" s="279"/>
      <c r="EF224" s="278"/>
      <c r="EG224" s="279"/>
      <c r="EH224" s="279"/>
      <c r="EI224" s="279"/>
      <c r="EJ224" s="279"/>
      <c r="EK224" s="279"/>
      <c r="EL224" s="279"/>
      <c r="EM224" s="279"/>
      <c r="EN224" s="279"/>
      <c r="EO224" s="279"/>
      <c r="EP224" s="279"/>
      <c r="EQ224" s="279"/>
      <c r="ER224" s="279"/>
      <c r="ES224" s="279"/>
      <c r="ET224" s="279"/>
      <c r="EU224" s="279"/>
      <c r="EV224" s="279"/>
      <c r="EW224" s="279"/>
      <c r="EX224" s="279"/>
      <c r="EY224" s="279"/>
      <c r="EZ224" s="278"/>
      <c r="FA224" s="279"/>
      <c r="FB224" s="279"/>
      <c r="FC224" s="279"/>
      <c r="FD224" s="279"/>
      <c r="FE224" s="279"/>
      <c r="FF224" s="279"/>
      <c r="FG224" s="279"/>
      <c r="FH224" s="279"/>
      <c r="FI224" s="279"/>
      <c r="FJ224" s="279"/>
      <c r="FK224" s="279"/>
      <c r="FL224" s="279"/>
      <c r="FM224" s="279"/>
      <c r="FN224" s="279"/>
      <c r="FO224" s="279"/>
      <c r="FP224" s="279"/>
      <c r="FQ224" s="279"/>
      <c r="FR224" s="279"/>
      <c r="FS224" s="281"/>
      <c r="FT224" s="278"/>
      <c r="FU224" s="279"/>
      <c r="FV224" s="279"/>
      <c r="FW224" s="279"/>
      <c r="FX224" s="279"/>
      <c r="FY224" s="279"/>
      <c r="FZ224" s="279"/>
      <c r="GA224" s="279"/>
      <c r="GB224" s="279"/>
      <c r="GC224" s="279"/>
      <c r="GD224" s="279"/>
      <c r="GE224" s="279"/>
      <c r="GF224" s="279"/>
      <c r="GG224" s="279"/>
      <c r="GH224" s="279"/>
      <c r="GI224" s="279"/>
      <c r="GJ224" s="279"/>
      <c r="GK224" s="279"/>
      <c r="GL224" s="279"/>
      <c r="GM224" s="279"/>
      <c r="GN224" s="278"/>
      <c r="GO224" s="279"/>
      <c r="GP224" s="279"/>
      <c r="GQ224" s="279"/>
      <c r="GR224" s="279"/>
      <c r="GS224" s="279"/>
      <c r="GT224" s="279"/>
      <c r="GU224" s="279"/>
      <c r="GV224" s="279"/>
      <c r="GW224" s="279"/>
      <c r="GX224" s="279"/>
      <c r="GY224" s="279"/>
      <c r="GZ224" s="279"/>
      <c r="HA224" s="279"/>
      <c r="HB224" s="279"/>
      <c r="HC224" s="279"/>
      <c r="HD224" s="279"/>
      <c r="HE224" s="279"/>
      <c r="HF224" s="279"/>
      <c r="HG224" s="281"/>
      <c r="HH224" s="278"/>
      <c r="HI224" s="279"/>
      <c r="HJ224" s="279"/>
      <c r="HK224" s="279"/>
      <c r="HL224" s="279"/>
      <c r="HM224" s="279"/>
      <c r="HN224" s="279"/>
      <c r="HO224" s="279"/>
      <c r="HP224" s="279"/>
      <c r="HQ224" s="279"/>
      <c r="HR224" s="279"/>
      <c r="HS224" s="279"/>
      <c r="HT224" s="279"/>
      <c r="HU224" s="279"/>
      <c r="HV224" s="279"/>
      <c r="HW224" s="279"/>
      <c r="HX224" s="279"/>
      <c r="HY224" s="279"/>
      <c r="HZ224" s="279"/>
      <c r="IA224" s="279"/>
      <c r="IB224" s="278"/>
      <c r="IC224" s="279"/>
      <c r="ID224" s="279"/>
      <c r="IE224" s="279"/>
      <c r="IF224" s="279"/>
      <c r="IG224" s="279"/>
      <c r="IH224" s="279"/>
      <c r="II224" s="279"/>
      <c r="IJ224" s="279"/>
      <c r="IK224" s="279"/>
      <c r="IL224" s="279"/>
      <c r="IM224" s="279"/>
      <c r="IN224" s="279"/>
      <c r="IO224" s="279"/>
      <c r="IP224" s="279"/>
      <c r="IQ224" s="279"/>
      <c r="IR224" s="279"/>
      <c r="IS224" s="279"/>
      <c r="IT224" s="279"/>
      <c r="IU224" s="279"/>
      <c r="IV224" s="278"/>
      <c r="IW224" s="280"/>
      <c r="IX224" s="280"/>
      <c r="IY224" s="279"/>
      <c r="IZ224" s="279"/>
      <c r="JA224" s="279"/>
      <c r="JB224" s="279"/>
      <c r="JC224" s="280"/>
      <c r="JD224" s="280"/>
      <c r="JE224" s="280"/>
      <c r="JF224" s="280"/>
      <c r="JG224" s="280"/>
      <c r="JH224" s="54"/>
      <c r="JI224" s="7"/>
      <c r="JJ224" s="54"/>
      <c r="JK224" s="7"/>
      <c r="JL224" s="54"/>
      <c r="JM224" s="7"/>
    </row>
    <row r="225" spans="1:273" s="3" customFormat="1" x14ac:dyDescent="0.2">
      <c r="A225" s="24"/>
      <c r="B225" s="24"/>
      <c r="C225" s="25"/>
      <c r="D225" s="34"/>
      <c r="E225" s="24"/>
      <c r="F225" s="53"/>
      <c r="G225" s="33"/>
      <c r="H225" s="33"/>
      <c r="I225" s="33"/>
      <c r="J225" s="71"/>
      <c r="K225" s="53"/>
      <c r="L225" s="71"/>
      <c r="M225" s="33"/>
      <c r="N225" s="33"/>
      <c r="O225" s="33"/>
      <c r="P225" s="53"/>
      <c r="Q225" s="71"/>
      <c r="R225" s="33"/>
      <c r="S225" s="33"/>
      <c r="T225" s="49"/>
      <c r="U225" s="33"/>
      <c r="V225" s="33"/>
      <c r="W225" s="33"/>
      <c r="X225" s="71"/>
      <c r="Y225" s="53"/>
      <c r="Z225" s="53"/>
      <c r="AA225" s="71"/>
      <c r="AB225" s="33"/>
      <c r="AC225" s="33"/>
      <c r="AD225" s="49"/>
      <c r="AE225" s="33"/>
      <c r="AF225" s="33"/>
      <c r="AG225" s="33"/>
      <c r="AH225" s="71"/>
      <c r="AI225" s="53"/>
      <c r="AJ225" s="53"/>
      <c r="AK225" s="71"/>
      <c r="AL225" s="33"/>
      <c r="AM225" s="33"/>
      <c r="AN225" s="49"/>
      <c r="AO225" s="33"/>
      <c r="AP225" s="33"/>
      <c r="AQ225" s="33"/>
      <c r="AR225" s="71"/>
      <c r="AS225" s="53"/>
      <c r="AT225" s="278"/>
      <c r="AU225" s="279"/>
      <c r="AV225" s="280"/>
      <c r="AW225" s="280"/>
      <c r="AX225" s="281"/>
      <c r="AY225" s="280"/>
      <c r="AZ225" s="280"/>
      <c r="BA225" s="280"/>
      <c r="BB225" s="279"/>
      <c r="BC225" s="282"/>
      <c r="BD225" s="278"/>
      <c r="BE225" s="279"/>
      <c r="BF225" s="279"/>
      <c r="BG225" s="279"/>
      <c r="BH225" s="279"/>
      <c r="BI225" s="279"/>
      <c r="BJ225" s="279"/>
      <c r="BK225" s="279"/>
      <c r="BL225" s="279"/>
      <c r="BM225" s="279"/>
      <c r="BN225" s="279"/>
      <c r="BO225" s="279"/>
      <c r="BP225" s="279"/>
      <c r="BQ225" s="279"/>
      <c r="BR225" s="279"/>
      <c r="BS225" s="279"/>
      <c r="BT225" s="279"/>
      <c r="BU225" s="279"/>
      <c r="BV225" s="279"/>
      <c r="BW225" s="279"/>
      <c r="BX225" s="278"/>
      <c r="BY225" s="279"/>
      <c r="BZ225" s="279"/>
      <c r="CA225" s="279"/>
      <c r="CB225" s="279"/>
      <c r="CC225" s="279"/>
      <c r="CD225" s="279"/>
      <c r="CE225" s="279"/>
      <c r="CF225" s="279"/>
      <c r="CG225" s="279"/>
      <c r="CH225" s="279"/>
      <c r="CI225" s="279"/>
      <c r="CJ225" s="279"/>
      <c r="CK225" s="279"/>
      <c r="CL225" s="279"/>
      <c r="CM225" s="279"/>
      <c r="CN225" s="279"/>
      <c r="CO225" s="279"/>
      <c r="CP225" s="279"/>
      <c r="CQ225" s="281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279"/>
      <c r="DZ225" s="279"/>
      <c r="EA225" s="279"/>
      <c r="EB225" s="279"/>
      <c r="EC225" s="279"/>
      <c r="ED225" s="279"/>
      <c r="EE225" s="279"/>
      <c r="EF225" s="278"/>
      <c r="EG225" s="279"/>
      <c r="EH225" s="279"/>
      <c r="EI225" s="279"/>
      <c r="EJ225" s="279"/>
      <c r="EK225" s="279"/>
      <c r="EL225" s="279"/>
      <c r="EM225" s="279"/>
      <c r="EN225" s="279"/>
      <c r="EO225" s="279"/>
      <c r="EP225" s="279"/>
      <c r="EQ225" s="279"/>
      <c r="ER225" s="279"/>
      <c r="ES225" s="279"/>
      <c r="ET225" s="279"/>
      <c r="EU225" s="279"/>
      <c r="EV225" s="279"/>
      <c r="EW225" s="279"/>
      <c r="EX225" s="279"/>
      <c r="EY225" s="279"/>
      <c r="EZ225" s="278"/>
      <c r="FA225" s="279"/>
      <c r="FB225" s="279"/>
      <c r="FC225" s="279"/>
      <c r="FD225" s="279"/>
      <c r="FE225" s="279"/>
      <c r="FF225" s="279"/>
      <c r="FG225" s="279"/>
      <c r="FH225" s="279"/>
      <c r="FI225" s="279"/>
      <c r="FJ225" s="279"/>
      <c r="FK225" s="279"/>
      <c r="FL225" s="279"/>
      <c r="FM225" s="279"/>
      <c r="FN225" s="279"/>
      <c r="FO225" s="279"/>
      <c r="FP225" s="279"/>
      <c r="FQ225" s="279"/>
      <c r="FR225" s="279"/>
      <c r="FS225" s="281"/>
      <c r="FT225" s="278"/>
      <c r="FU225" s="279"/>
      <c r="FV225" s="279"/>
      <c r="FW225" s="279"/>
      <c r="FX225" s="279"/>
      <c r="FY225" s="279"/>
      <c r="FZ225" s="279"/>
      <c r="GA225" s="279"/>
      <c r="GB225" s="279"/>
      <c r="GC225" s="279"/>
      <c r="GD225" s="279"/>
      <c r="GE225" s="279"/>
      <c r="GF225" s="279"/>
      <c r="GG225" s="279"/>
      <c r="GH225" s="279"/>
      <c r="GI225" s="279"/>
      <c r="GJ225" s="279"/>
      <c r="GK225" s="279"/>
      <c r="GL225" s="279"/>
      <c r="GM225" s="279"/>
      <c r="GN225" s="278"/>
      <c r="GO225" s="279"/>
      <c r="GP225" s="279"/>
      <c r="GQ225" s="279"/>
      <c r="GR225" s="279"/>
      <c r="GS225" s="279"/>
      <c r="GT225" s="279"/>
      <c r="GU225" s="279"/>
      <c r="GV225" s="279"/>
      <c r="GW225" s="279"/>
      <c r="GX225" s="279"/>
      <c r="GY225" s="279"/>
      <c r="GZ225" s="279"/>
      <c r="HA225" s="279"/>
      <c r="HB225" s="279"/>
      <c r="HC225" s="279"/>
      <c r="HD225" s="279"/>
      <c r="HE225" s="279"/>
      <c r="HF225" s="279"/>
      <c r="HG225" s="281"/>
      <c r="HH225" s="278"/>
      <c r="HI225" s="279"/>
      <c r="HJ225" s="279"/>
      <c r="HK225" s="279"/>
      <c r="HL225" s="279"/>
      <c r="HM225" s="279"/>
      <c r="HN225" s="279"/>
      <c r="HO225" s="279"/>
      <c r="HP225" s="279"/>
      <c r="HQ225" s="279"/>
      <c r="HR225" s="279"/>
      <c r="HS225" s="279"/>
      <c r="HT225" s="279"/>
      <c r="HU225" s="279"/>
      <c r="HV225" s="279"/>
      <c r="HW225" s="279"/>
      <c r="HX225" s="279"/>
      <c r="HY225" s="279"/>
      <c r="HZ225" s="279"/>
      <c r="IA225" s="279"/>
      <c r="IB225" s="278"/>
      <c r="IC225" s="279"/>
      <c r="ID225" s="279"/>
      <c r="IE225" s="279"/>
      <c r="IF225" s="279"/>
      <c r="IG225" s="279"/>
      <c r="IH225" s="279"/>
      <c r="II225" s="279"/>
      <c r="IJ225" s="279"/>
      <c r="IK225" s="279"/>
      <c r="IL225" s="279"/>
      <c r="IM225" s="279"/>
      <c r="IN225" s="279"/>
      <c r="IO225" s="279"/>
      <c r="IP225" s="279"/>
      <c r="IQ225" s="279"/>
      <c r="IR225" s="279"/>
      <c r="IS225" s="279"/>
      <c r="IT225" s="279"/>
      <c r="IU225" s="279"/>
      <c r="IV225" s="278"/>
      <c r="IW225" s="280"/>
      <c r="IX225" s="280"/>
      <c r="IY225" s="279"/>
      <c r="IZ225" s="279"/>
      <c r="JA225" s="279"/>
      <c r="JB225" s="279"/>
      <c r="JC225" s="280"/>
      <c r="JD225" s="280"/>
      <c r="JE225" s="280"/>
      <c r="JF225" s="280"/>
      <c r="JG225" s="280"/>
      <c r="JH225" s="54"/>
      <c r="JI225" s="7"/>
      <c r="JJ225" s="54"/>
      <c r="JK225" s="7"/>
      <c r="JL225" s="54"/>
      <c r="JM225" s="7"/>
    </row>
    <row r="226" spans="1:273" s="3" customFormat="1" x14ac:dyDescent="0.2">
      <c r="A226" s="24"/>
      <c r="B226" s="24"/>
      <c r="C226" s="25"/>
      <c r="D226" s="34"/>
      <c r="E226" s="24"/>
      <c r="F226" s="53"/>
      <c r="G226" s="33"/>
      <c r="H226" s="33"/>
      <c r="I226" s="33"/>
      <c r="J226" s="71"/>
      <c r="K226" s="53"/>
      <c r="L226" s="71"/>
      <c r="M226" s="33"/>
      <c r="N226" s="33"/>
      <c r="O226" s="33"/>
      <c r="P226" s="53"/>
      <c r="Q226" s="71"/>
      <c r="R226" s="33"/>
      <c r="S226" s="33"/>
      <c r="T226" s="49"/>
      <c r="U226" s="33"/>
      <c r="V226" s="33"/>
      <c r="W226" s="33"/>
      <c r="X226" s="71"/>
      <c r="Y226" s="53"/>
      <c r="Z226" s="53"/>
      <c r="AA226" s="71"/>
      <c r="AB226" s="33"/>
      <c r="AC226" s="33"/>
      <c r="AD226" s="49"/>
      <c r="AE226" s="33"/>
      <c r="AF226" s="33"/>
      <c r="AG226" s="33"/>
      <c r="AH226" s="71"/>
      <c r="AI226" s="53"/>
      <c r="AJ226" s="53"/>
      <c r="AK226" s="71"/>
      <c r="AL226" s="33"/>
      <c r="AM226" s="33"/>
      <c r="AN226" s="49"/>
      <c r="AO226" s="33"/>
      <c r="AP226" s="33"/>
      <c r="AQ226" s="33"/>
      <c r="AR226" s="71"/>
      <c r="AS226" s="53"/>
      <c r="AT226" s="278"/>
      <c r="AU226" s="279"/>
      <c r="AV226" s="280"/>
      <c r="AW226" s="280"/>
      <c r="AX226" s="281"/>
      <c r="AY226" s="280"/>
      <c r="AZ226" s="280"/>
      <c r="BA226" s="280"/>
      <c r="BB226" s="279"/>
      <c r="BC226" s="282"/>
      <c r="BD226" s="278"/>
      <c r="BE226" s="279"/>
      <c r="BF226" s="279"/>
      <c r="BG226" s="279"/>
      <c r="BH226" s="279"/>
      <c r="BI226" s="279"/>
      <c r="BJ226" s="279"/>
      <c r="BK226" s="279"/>
      <c r="BL226" s="279"/>
      <c r="BM226" s="279"/>
      <c r="BN226" s="279"/>
      <c r="BO226" s="279"/>
      <c r="BP226" s="279"/>
      <c r="BQ226" s="279"/>
      <c r="BR226" s="279"/>
      <c r="BS226" s="279"/>
      <c r="BT226" s="279"/>
      <c r="BU226" s="279"/>
      <c r="BV226" s="279"/>
      <c r="BW226" s="279"/>
      <c r="BX226" s="278"/>
      <c r="BY226" s="279"/>
      <c r="BZ226" s="279"/>
      <c r="CA226" s="279"/>
      <c r="CB226" s="279"/>
      <c r="CC226" s="279"/>
      <c r="CD226" s="279"/>
      <c r="CE226" s="279"/>
      <c r="CF226" s="279"/>
      <c r="CG226" s="279"/>
      <c r="CH226" s="279"/>
      <c r="CI226" s="279"/>
      <c r="CJ226" s="279"/>
      <c r="CK226" s="279"/>
      <c r="CL226" s="279"/>
      <c r="CM226" s="279"/>
      <c r="CN226" s="279"/>
      <c r="CO226" s="279"/>
      <c r="CP226" s="279"/>
      <c r="CQ226" s="281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279"/>
      <c r="DZ226" s="279"/>
      <c r="EA226" s="279"/>
      <c r="EB226" s="279"/>
      <c r="EC226" s="279"/>
      <c r="ED226" s="279"/>
      <c r="EE226" s="279"/>
      <c r="EF226" s="278"/>
      <c r="EG226" s="279"/>
      <c r="EH226" s="279"/>
      <c r="EI226" s="279"/>
      <c r="EJ226" s="279"/>
      <c r="EK226" s="279"/>
      <c r="EL226" s="279"/>
      <c r="EM226" s="279"/>
      <c r="EN226" s="279"/>
      <c r="EO226" s="279"/>
      <c r="EP226" s="279"/>
      <c r="EQ226" s="279"/>
      <c r="ER226" s="279"/>
      <c r="ES226" s="279"/>
      <c r="ET226" s="279"/>
      <c r="EU226" s="279"/>
      <c r="EV226" s="279"/>
      <c r="EW226" s="279"/>
      <c r="EX226" s="279"/>
      <c r="EY226" s="279"/>
      <c r="EZ226" s="278"/>
      <c r="FA226" s="279"/>
      <c r="FB226" s="279"/>
      <c r="FC226" s="279"/>
      <c r="FD226" s="279"/>
      <c r="FE226" s="279"/>
      <c r="FF226" s="279"/>
      <c r="FG226" s="279"/>
      <c r="FH226" s="279"/>
      <c r="FI226" s="279"/>
      <c r="FJ226" s="279"/>
      <c r="FK226" s="279"/>
      <c r="FL226" s="279"/>
      <c r="FM226" s="279"/>
      <c r="FN226" s="279"/>
      <c r="FO226" s="279"/>
      <c r="FP226" s="279"/>
      <c r="FQ226" s="279"/>
      <c r="FR226" s="279"/>
      <c r="FS226" s="281"/>
      <c r="FT226" s="278"/>
      <c r="FU226" s="279"/>
      <c r="FV226" s="279"/>
      <c r="FW226" s="279"/>
      <c r="FX226" s="279"/>
      <c r="FY226" s="279"/>
      <c r="FZ226" s="279"/>
      <c r="GA226" s="279"/>
      <c r="GB226" s="279"/>
      <c r="GC226" s="279"/>
      <c r="GD226" s="279"/>
      <c r="GE226" s="279"/>
      <c r="GF226" s="279"/>
      <c r="GG226" s="279"/>
      <c r="GH226" s="279"/>
      <c r="GI226" s="279"/>
      <c r="GJ226" s="279"/>
      <c r="GK226" s="279"/>
      <c r="GL226" s="279"/>
      <c r="GM226" s="279"/>
      <c r="GN226" s="278"/>
      <c r="GO226" s="279"/>
      <c r="GP226" s="279"/>
      <c r="GQ226" s="279"/>
      <c r="GR226" s="279"/>
      <c r="GS226" s="279"/>
      <c r="GT226" s="279"/>
      <c r="GU226" s="279"/>
      <c r="GV226" s="279"/>
      <c r="GW226" s="279"/>
      <c r="GX226" s="279"/>
      <c r="GY226" s="279"/>
      <c r="GZ226" s="279"/>
      <c r="HA226" s="279"/>
      <c r="HB226" s="279"/>
      <c r="HC226" s="279"/>
      <c r="HD226" s="279"/>
      <c r="HE226" s="279"/>
      <c r="HF226" s="279"/>
      <c r="HG226" s="281"/>
      <c r="HH226" s="278"/>
      <c r="HI226" s="279"/>
      <c r="HJ226" s="279"/>
      <c r="HK226" s="279"/>
      <c r="HL226" s="279"/>
      <c r="HM226" s="279"/>
      <c r="HN226" s="279"/>
      <c r="HO226" s="279"/>
      <c r="HP226" s="279"/>
      <c r="HQ226" s="279"/>
      <c r="HR226" s="279"/>
      <c r="HS226" s="279"/>
      <c r="HT226" s="279"/>
      <c r="HU226" s="279"/>
      <c r="HV226" s="279"/>
      <c r="HW226" s="279"/>
      <c r="HX226" s="279"/>
      <c r="HY226" s="279"/>
      <c r="HZ226" s="279"/>
      <c r="IA226" s="279"/>
      <c r="IB226" s="278"/>
      <c r="IC226" s="279"/>
      <c r="ID226" s="279"/>
      <c r="IE226" s="279"/>
      <c r="IF226" s="279"/>
      <c r="IG226" s="279"/>
      <c r="IH226" s="279"/>
      <c r="II226" s="279"/>
      <c r="IJ226" s="279"/>
      <c r="IK226" s="279"/>
      <c r="IL226" s="279"/>
      <c r="IM226" s="279"/>
      <c r="IN226" s="279"/>
      <c r="IO226" s="279"/>
      <c r="IP226" s="279"/>
      <c r="IQ226" s="279"/>
      <c r="IR226" s="279"/>
      <c r="IS226" s="279"/>
      <c r="IT226" s="279"/>
      <c r="IU226" s="279"/>
      <c r="IV226" s="278"/>
      <c r="IW226" s="280"/>
      <c r="IX226" s="280"/>
      <c r="IY226" s="279"/>
      <c r="IZ226" s="279"/>
      <c r="JA226" s="279"/>
      <c r="JB226" s="279"/>
      <c r="JC226" s="280"/>
      <c r="JD226" s="280"/>
      <c r="JE226" s="280"/>
      <c r="JF226" s="280"/>
      <c r="JG226" s="280"/>
      <c r="JH226" s="54"/>
      <c r="JI226" s="7"/>
      <c r="JJ226" s="54"/>
      <c r="JK226" s="7"/>
      <c r="JL226" s="54"/>
      <c r="JM226" s="7"/>
    </row>
    <row r="227" spans="1:273" s="3" customFormat="1" x14ac:dyDescent="0.2">
      <c r="A227" s="24"/>
      <c r="B227" s="24"/>
      <c r="C227" s="25"/>
      <c r="D227" s="34"/>
      <c r="E227" s="24"/>
      <c r="F227" s="53"/>
      <c r="G227" s="33"/>
      <c r="H227" s="33"/>
      <c r="I227" s="33"/>
      <c r="J227" s="71"/>
      <c r="K227" s="53"/>
      <c r="L227" s="71"/>
      <c r="M227" s="33"/>
      <c r="N227" s="33"/>
      <c r="O227" s="33"/>
      <c r="P227" s="53"/>
      <c r="Q227" s="71"/>
      <c r="R227" s="33"/>
      <c r="S227" s="33"/>
      <c r="T227" s="49"/>
      <c r="U227" s="33"/>
      <c r="V227" s="33"/>
      <c r="W227" s="33"/>
      <c r="X227" s="71"/>
      <c r="Y227" s="53"/>
      <c r="Z227" s="53"/>
      <c r="AA227" s="71"/>
      <c r="AB227" s="33"/>
      <c r="AC227" s="33"/>
      <c r="AD227" s="49"/>
      <c r="AE227" s="33"/>
      <c r="AF227" s="33"/>
      <c r="AG227" s="33"/>
      <c r="AH227" s="71"/>
      <c r="AI227" s="53"/>
      <c r="AJ227" s="53"/>
      <c r="AK227" s="71"/>
      <c r="AL227" s="33"/>
      <c r="AM227" s="33"/>
      <c r="AN227" s="49"/>
      <c r="AO227" s="33"/>
      <c r="AP227" s="33"/>
      <c r="AQ227" s="33"/>
      <c r="AR227" s="71"/>
      <c r="AS227" s="53"/>
      <c r="AT227" s="278"/>
      <c r="AU227" s="279"/>
      <c r="AV227" s="280"/>
      <c r="AW227" s="280"/>
      <c r="AX227" s="281"/>
      <c r="AY227" s="280"/>
      <c r="AZ227" s="280"/>
      <c r="BA227" s="280"/>
      <c r="BB227" s="279"/>
      <c r="BC227" s="282"/>
      <c r="BD227" s="278"/>
      <c r="BE227" s="279"/>
      <c r="BF227" s="279"/>
      <c r="BG227" s="279"/>
      <c r="BH227" s="279"/>
      <c r="BI227" s="279"/>
      <c r="BJ227" s="279"/>
      <c r="BK227" s="279"/>
      <c r="BL227" s="279"/>
      <c r="BM227" s="279"/>
      <c r="BN227" s="279"/>
      <c r="BO227" s="279"/>
      <c r="BP227" s="279"/>
      <c r="BQ227" s="279"/>
      <c r="BR227" s="279"/>
      <c r="BS227" s="279"/>
      <c r="BT227" s="279"/>
      <c r="BU227" s="279"/>
      <c r="BV227" s="279"/>
      <c r="BW227" s="279"/>
      <c r="BX227" s="278"/>
      <c r="BY227" s="279"/>
      <c r="BZ227" s="279"/>
      <c r="CA227" s="279"/>
      <c r="CB227" s="279"/>
      <c r="CC227" s="279"/>
      <c r="CD227" s="279"/>
      <c r="CE227" s="279"/>
      <c r="CF227" s="279"/>
      <c r="CG227" s="279"/>
      <c r="CH227" s="279"/>
      <c r="CI227" s="279"/>
      <c r="CJ227" s="279"/>
      <c r="CK227" s="279"/>
      <c r="CL227" s="279"/>
      <c r="CM227" s="279"/>
      <c r="CN227" s="279"/>
      <c r="CO227" s="279"/>
      <c r="CP227" s="279"/>
      <c r="CQ227" s="281"/>
      <c r="CR227" s="279"/>
      <c r="CS227" s="279"/>
      <c r="CT227" s="279"/>
      <c r="CU227" s="279"/>
      <c r="CV227" s="279"/>
      <c r="CW227" s="279"/>
      <c r="CX227" s="279"/>
      <c r="CY227" s="279"/>
      <c r="CZ227" s="279"/>
      <c r="DA227" s="279"/>
      <c r="DB227" s="279"/>
      <c r="DC227" s="279"/>
      <c r="DD227" s="279"/>
      <c r="DE227" s="279"/>
      <c r="DF227" s="279"/>
      <c r="DG227" s="279"/>
      <c r="DH227" s="279"/>
      <c r="DI227" s="279"/>
      <c r="DJ227" s="279"/>
      <c r="DK227" s="279"/>
      <c r="DL227" s="279"/>
      <c r="DM227" s="279"/>
      <c r="DN227" s="279"/>
      <c r="DO227" s="279"/>
      <c r="DP227" s="279"/>
      <c r="DQ227" s="279"/>
      <c r="DR227" s="279"/>
      <c r="DS227" s="279"/>
      <c r="DT227" s="279"/>
      <c r="DU227" s="279"/>
      <c r="DV227" s="279"/>
      <c r="DW227" s="279"/>
      <c r="DX227" s="279"/>
      <c r="DY227" s="279"/>
      <c r="DZ227" s="279"/>
      <c r="EA227" s="279"/>
      <c r="EB227" s="279"/>
      <c r="EC227" s="279"/>
      <c r="ED227" s="279"/>
      <c r="EE227" s="279"/>
      <c r="EF227" s="278"/>
      <c r="EG227" s="279"/>
      <c r="EH227" s="279"/>
      <c r="EI227" s="279"/>
      <c r="EJ227" s="279"/>
      <c r="EK227" s="279"/>
      <c r="EL227" s="279"/>
      <c r="EM227" s="279"/>
      <c r="EN227" s="279"/>
      <c r="EO227" s="279"/>
      <c r="EP227" s="279"/>
      <c r="EQ227" s="279"/>
      <c r="ER227" s="279"/>
      <c r="ES227" s="279"/>
      <c r="ET227" s="279"/>
      <c r="EU227" s="279"/>
      <c r="EV227" s="279"/>
      <c r="EW227" s="279"/>
      <c r="EX227" s="279"/>
      <c r="EY227" s="279"/>
      <c r="EZ227" s="278"/>
      <c r="FA227" s="279"/>
      <c r="FB227" s="279"/>
      <c r="FC227" s="279"/>
      <c r="FD227" s="279"/>
      <c r="FE227" s="279"/>
      <c r="FF227" s="279"/>
      <c r="FG227" s="279"/>
      <c r="FH227" s="279"/>
      <c r="FI227" s="279"/>
      <c r="FJ227" s="279"/>
      <c r="FK227" s="279"/>
      <c r="FL227" s="279"/>
      <c r="FM227" s="279"/>
      <c r="FN227" s="279"/>
      <c r="FO227" s="279"/>
      <c r="FP227" s="279"/>
      <c r="FQ227" s="279"/>
      <c r="FR227" s="279"/>
      <c r="FS227" s="281"/>
      <c r="FT227" s="278"/>
      <c r="FU227" s="279"/>
      <c r="FV227" s="279"/>
      <c r="FW227" s="279"/>
      <c r="FX227" s="279"/>
      <c r="FY227" s="279"/>
      <c r="FZ227" s="279"/>
      <c r="GA227" s="279"/>
      <c r="GB227" s="279"/>
      <c r="GC227" s="279"/>
      <c r="GD227" s="279"/>
      <c r="GE227" s="279"/>
      <c r="GF227" s="279"/>
      <c r="GG227" s="279"/>
      <c r="GH227" s="279"/>
      <c r="GI227" s="279"/>
      <c r="GJ227" s="279"/>
      <c r="GK227" s="279"/>
      <c r="GL227" s="279"/>
      <c r="GM227" s="279"/>
      <c r="GN227" s="278"/>
      <c r="GO227" s="279"/>
      <c r="GP227" s="279"/>
      <c r="GQ227" s="279"/>
      <c r="GR227" s="279"/>
      <c r="GS227" s="279"/>
      <c r="GT227" s="279"/>
      <c r="GU227" s="279"/>
      <c r="GV227" s="279"/>
      <c r="GW227" s="279"/>
      <c r="GX227" s="279"/>
      <c r="GY227" s="279"/>
      <c r="GZ227" s="279"/>
      <c r="HA227" s="279"/>
      <c r="HB227" s="279"/>
      <c r="HC227" s="279"/>
      <c r="HD227" s="279"/>
      <c r="HE227" s="279"/>
      <c r="HF227" s="279"/>
      <c r="HG227" s="281"/>
      <c r="HH227" s="278"/>
      <c r="HI227" s="279"/>
      <c r="HJ227" s="279"/>
      <c r="HK227" s="279"/>
      <c r="HL227" s="279"/>
      <c r="HM227" s="279"/>
      <c r="HN227" s="279"/>
      <c r="HO227" s="279"/>
      <c r="HP227" s="279"/>
      <c r="HQ227" s="279"/>
      <c r="HR227" s="279"/>
      <c r="HS227" s="279"/>
      <c r="HT227" s="279"/>
      <c r="HU227" s="279"/>
      <c r="HV227" s="279"/>
      <c r="HW227" s="279"/>
      <c r="HX227" s="279"/>
      <c r="HY227" s="279"/>
      <c r="HZ227" s="279"/>
      <c r="IA227" s="279"/>
      <c r="IB227" s="278"/>
      <c r="IC227" s="279"/>
      <c r="ID227" s="279"/>
      <c r="IE227" s="279"/>
      <c r="IF227" s="279"/>
      <c r="IG227" s="279"/>
      <c r="IH227" s="279"/>
      <c r="II227" s="279"/>
      <c r="IJ227" s="279"/>
      <c r="IK227" s="279"/>
      <c r="IL227" s="279"/>
      <c r="IM227" s="279"/>
      <c r="IN227" s="279"/>
      <c r="IO227" s="279"/>
      <c r="IP227" s="279"/>
      <c r="IQ227" s="279"/>
      <c r="IR227" s="279"/>
      <c r="IS227" s="279"/>
      <c r="IT227" s="279"/>
      <c r="IU227" s="279"/>
      <c r="IV227" s="278"/>
      <c r="IW227" s="280"/>
      <c r="IX227" s="280"/>
      <c r="IY227" s="279"/>
      <c r="IZ227" s="279"/>
      <c r="JA227" s="279"/>
      <c r="JB227" s="279"/>
      <c r="JC227" s="280"/>
      <c r="JD227" s="280"/>
      <c r="JE227" s="280"/>
      <c r="JF227" s="280"/>
      <c r="JG227" s="280"/>
      <c r="JH227" s="54"/>
      <c r="JI227" s="7"/>
      <c r="JJ227" s="54"/>
      <c r="JK227" s="7"/>
      <c r="JL227" s="54"/>
      <c r="JM227" s="7"/>
    </row>
    <row r="228" spans="1:273" s="3" customFormat="1" x14ac:dyDescent="0.2">
      <c r="A228" s="24"/>
      <c r="B228" s="24"/>
      <c r="C228" s="25"/>
      <c r="D228" s="34"/>
      <c r="E228" s="24"/>
      <c r="F228" s="53"/>
      <c r="G228" s="33"/>
      <c r="H228" s="33"/>
      <c r="I228" s="33"/>
      <c r="J228" s="71"/>
      <c r="K228" s="53"/>
      <c r="L228" s="71"/>
      <c r="M228" s="33"/>
      <c r="N228" s="33"/>
      <c r="O228" s="33"/>
      <c r="P228" s="53"/>
      <c r="Q228" s="71"/>
      <c r="R228" s="33"/>
      <c r="S228" s="33"/>
      <c r="T228" s="49"/>
      <c r="U228" s="33"/>
      <c r="V228" s="33"/>
      <c r="W228" s="33"/>
      <c r="X228" s="71"/>
      <c r="Y228" s="53"/>
      <c r="Z228" s="53"/>
      <c r="AA228" s="71"/>
      <c r="AB228" s="33"/>
      <c r="AC228" s="33"/>
      <c r="AD228" s="49"/>
      <c r="AE228" s="33"/>
      <c r="AF228" s="33"/>
      <c r="AG228" s="33"/>
      <c r="AH228" s="71"/>
      <c r="AI228" s="53"/>
      <c r="AJ228" s="53"/>
      <c r="AK228" s="71"/>
      <c r="AL228" s="33"/>
      <c r="AM228" s="33"/>
      <c r="AN228" s="49"/>
      <c r="AO228" s="33"/>
      <c r="AP228" s="33"/>
      <c r="AQ228" s="33"/>
      <c r="AR228" s="71"/>
      <c r="AS228" s="53"/>
      <c r="AT228" s="278"/>
      <c r="AU228" s="279"/>
      <c r="AV228" s="280"/>
      <c r="AW228" s="280"/>
      <c r="AX228" s="281"/>
      <c r="AY228" s="280"/>
      <c r="AZ228" s="280"/>
      <c r="BA228" s="280"/>
      <c r="BB228" s="279"/>
      <c r="BC228" s="282"/>
      <c r="BD228" s="278"/>
      <c r="BE228" s="279"/>
      <c r="BF228" s="279"/>
      <c r="BG228" s="279"/>
      <c r="BH228" s="279"/>
      <c r="BI228" s="279"/>
      <c r="BJ228" s="279"/>
      <c r="BK228" s="279"/>
      <c r="BL228" s="279"/>
      <c r="BM228" s="279"/>
      <c r="BN228" s="279"/>
      <c r="BO228" s="279"/>
      <c r="BP228" s="279"/>
      <c r="BQ228" s="279"/>
      <c r="BR228" s="279"/>
      <c r="BS228" s="279"/>
      <c r="BT228" s="279"/>
      <c r="BU228" s="279"/>
      <c r="BV228" s="279"/>
      <c r="BW228" s="279"/>
      <c r="BX228" s="278"/>
      <c r="BY228" s="279"/>
      <c r="BZ228" s="279"/>
      <c r="CA228" s="279"/>
      <c r="CB228" s="279"/>
      <c r="CC228" s="279"/>
      <c r="CD228" s="279"/>
      <c r="CE228" s="279"/>
      <c r="CF228" s="279"/>
      <c r="CG228" s="279"/>
      <c r="CH228" s="279"/>
      <c r="CI228" s="279"/>
      <c r="CJ228" s="279"/>
      <c r="CK228" s="279"/>
      <c r="CL228" s="279"/>
      <c r="CM228" s="279"/>
      <c r="CN228" s="279"/>
      <c r="CO228" s="279"/>
      <c r="CP228" s="279"/>
      <c r="CQ228" s="281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279"/>
      <c r="DZ228" s="279"/>
      <c r="EA228" s="279"/>
      <c r="EB228" s="279"/>
      <c r="EC228" s="279"/>
      <c r="ED228" s="279"/>
      <c r="EE228" s="279"/>
      <c r="EF228" s="278"/>
      <c r="EG228" s="279"/>
      <c r="EH228" s="279"/>
      <c r="EI228" s="279"/>
      <c r="EJ228" s="279"/>
      <c r="EK228" s="279"/>
      <c r="EL228" s="279"/>
      <c r="EM228" s="279"/>
      <c r="EN228" s="279"/>
      <c r="EO228" s="279"/>
      <c r="EP228" s="279"/>
      <c r="EQ228" s="279"/>
      <c r="ER228" s="279"/>
      <c r="ES228" s="279"/>
      <c r="ET228" s="279"/>
      <c r="EU228" s="279"/>
      <c r="EV228" s="279"/>
      <c r="EW228" s="279"/>
      <c r="EX228" s="279"/>
      <c r="EY228" s="279"/>
      <c r="EZ228" s="278"/>
      <c r="FA228" s="279"/>
      <c r="FB228" s="279"/>
      <c r="FC228" s="279"/>
      <c r="FD228" s="279"/>
      <c r="FE228" s="279"/>
      <c r="FF228" s="279"/>
      <c r="FG228" s="279"/>
      <c r="FH228" s="279"/>
      <c r="FI228" s="279"/>
      <c r="FJ228" s="279"/>
      <c r="FK228" s="279"/>
      <c r="FL228" s="279"/>
      <c r="FM228" s="279"/>
      <c r="FN228" s="279"/>
      <c r="FO228" s="279"/>
      <c r="FP228" s="279"/>
      <c r="FQ228" s="279"/>
      <c r="FR228" s="279"/>
      <c r="FS228" s="281"/>
      <c r="FT228" s="278"/>
      <c r="FU228" s="279"/>
      <c r="FV228" s="279"/>
      <c r="FW228" s="279"/>
      <c r="FX228" s="279"/>
      <c r="FY228" s="279"/>
      <c r="FZ228" s="279"/>
      <c r="GA228" s="279"/>
      <c r="GB228" s="279"/>
      <c r="GC228" s="279"/>
      <c r="GD228" s="279"/>
      <c r="GE228" s="279"/>
      <c r="GF228" s="279"/>
      <c r="GG228" s="279"/>
      <c r="GH228" s="279"/>
      <c r="GI228" s="279"/>
      <c r="GJ228" s="279"/>
      <c r="GK228" s="279"/>
      <c r="GL228" s="279"/>
      <c r="GM228" s="279"/>
      <c r="GN228" s="278"/>
      <c r="GO228" s="279"/>
      <c r="GP228" s="279"/>
      <c r="GQ228" s="279"/>
      <c r="GR228" s="279"/>
      <c r="GS228" s="279"/>
      <c r="GT228" s="279"/>
      <c r="GU228" s="279"/>
      <c r="GV228" s="279"/>
      <c r="GW228" s="279"/>
      <c r="GX228" s="279"/>
      <c r="GY228" s="279"/>
      <c r="GZ228" s="279"/>
      <c r="HA228" s="279"/>
      <c r="HB228" s="279"/>
      <c r="HC228" s="279"/>
      <c r="HD228" s="279"/>
      <c r="HE228" s="279"/>
      <c r="HF228" s="279"/>
      <c r="HG228" s="281"/>
      <c r="HH228" s="278"/>
      <c r="HI228" s="279"/>
      <c r="HJ228" s="279"/>
      <c r="HK228" s="279"/>
      <c r="HL228" s="279"/>
      <c r="HM228" s="279"/>
      <c r="HN228" s="279"/>
      <c r="HO228" s="279"/>
      <c r="HP228" s="279"/>
      <c r="HQ228" s="279"/>
      <c r="HR228" s="279"/>
      <c r="HS228" s="279"/>
      <c r="HT228" s="279"/>
      <c r="HU228" s="279"/>
      <c r="HV228" s="279"/>
      <c r="HW228" s="279"/>
      <c r="HX228" s="279"/>
      <c r="HY228" s="279"/>
      <c r="HZ228" s="279"/>
      <c r="IA228" s="279"/>
      <c r="IB228" s="278"/>
      <c r="IC228" s="279"/>
      <c r="ID228" s="279"/>
      <c r="IE228" s="279"/>
      <c r="IF228" s="279"/>
      <c r="IG228" s="279"/>
      <c r="IH228" s="279"/>
      <c r="II228" s="279"/>
      <c r="IJ228" s="279"/>
      <c r="IK228" s="279"/>
      <c r="IL228" s="279"/>
      <c r="IM228" s="279"/>
      <c r="IN228" s="279"/>
      <c r="IO228" s="279"/>
      <c r="IP228" s="279"/>
      <c r="IQ228" s="279"/>
      <c r="IR228" s="279"/>
      <c r="IS228" s="279"/>
      <c r="IT228" s="279"/>
      <c r="IU228" s="279"/>
      <c r="IV228" s="278"/>
      <c r="IW228" s="280"/>
      <c r="IX228" s="280"/>
      <c r="IY228" s="279"/>
      <c r="IZ228" s="279"/>
      <c r="JA228" s="279"/>
      <c r="JB228" s="279"/>
      <c r="JC228" s="280"/>
      <c r="JD228" s="280"/>
      <c r="JE228" s="280"/>
      <c r="JF228" s="280"/>
      <c r="JG228" s="280"/>
      <c r="JH228" s="54"/>
      <c r="JI228" s="7"/>
      <c r="JJ228" s="54"/>
      <c r="JK228" s="7"/>
      <c r="JL228" s="54"/>
      <c r="JM228" s="7"/>
    </row>
    <row r="229" spans="1:273" s="3" customFormat="1" x14ac:dyDescent="0.2">
      <c r="A229" s="24"/>
      <c r="B229" s="24"/>
      <c r="C229" s="25"/>
      <c r="D229" s="34"/>
      <c r="E229" s="24"/>
      <c r="F229" s="53"/>
      <c r="G229" s="33"/>
      <c r="H229" s="33"/>
      <c r="I229" s="33"/>
      <c r="J229" s="71"/>
      <c r="K229" s="53"/>
      <c r="L229" s="71"/>
      <c r="M229" s="33"/>
      <c r="N229" s="33"/>
      <c r="O229" s="33"/>
      <c r="P229" s="53"/>
      <c r="Q229" s="71"/>
      <c r="R229" s="33"/>
      <c r="S229" s="33"/>
      <c r="T229" s="49"/>
      <c r="U229" s="33"/>
      <c r="V229" s="33"/>
      <c r="W229" s="33"/>
      <c r="X229" s="71"/>
      <c r="Y229" s="53"/>
      <c r="Z229" s="53"/>
      <c r="AA229" s="71"/>
      <c r="AB229" s="33"/>
      <c r="AC229" s="33"/>
      <c r="AD229" s="49"/>
      <c r="AE229" s="33"/>
      <c r="AF229" s="33"/>
      <c r="AG229" s="33"/>
      <c r="AH229" s="71"/>
      <c r="AI229" s="53"/>
      <c r="AJ229" s="53"/>
      <c r="AK229" s="71"/>
      <c r="AL229" s="33"/>
      <c r="AM229" s="33"/>
      <c r="AN229" s="49"/>
      <c r="AO229" s="33"/>
      <c r="AP229" s="33"/>
      <c r="AQ229" s="33"/>
      <c r="AR229" s="71"/>
      <c r="AS229" s="53"/>
      <c r="AT229" s="278"/>
      <c r="AU229" s="279"/>
      <c r="AV229" s="280"/>
      <c r="AW229" s="280"/>
      <c r="AX229" s="281"/>
      <c r="AY229" s="280"/>
      <c r="AZ229" s="280"/>
      <c r="BA229" s="280"/>
      <c r="BB229" s="279"/>
      <c r="BC229" s="282"/>
      <c r="BD229" s="278"/>
      <c r="BE229" s="279"/>
      <c r="BF229" s="279"/>
      <c r="BG229" s="279"/>
      <c r="BH229" s="279"/>
      <c r="BI229" s="279"/>
      <c r="BJ229" s="279"/>
      <c r="BK229" s="279"/>
      <c r="BL229" s="279"/>
      <c r="BM229" s="279"/>
      <c r="BN229" s="279"/>
      <c r="BO229" s="279"/>
      <c r="BP229" s="279"/>
      <c r="BQ229" s="279"/>
      <c r="BR229" s="279"/>
      <c r="BS229" s="279"/>
      <c r="BT229" s="279"/>
      <c r="BU229" s="279"/>
      <c r="BV229" s="279"/>
      <c r="BW229" s="279"/>
      <c r="BX229" s="278"/>
      <c r="BY229" s="279"/>
      <c r="BZ229" s="279"/>
      <c r="CA229" s="279"/>
      <c r="CB229" s="279"/>
      <c r="CC229" s="279"/>
      <c r="CD229" s="279"/>
      <c r="CE229" s="279"/>
      <c r="CF229" s="279"/>
      <c r="CG229" s="279"/>
      <c r="CH229" s="279"/>
      <c r="CI229" s="279"/>
      <c r="CJ229" s="279"/>
      <c r="CK229" s="279"/>
      <c r="CL229" s="279"/>
      <c r="CM229" s="279"/>
      <c r="CN229" s="279"/>
      <c r="CO229" s="279"/>
      <c r="CP229" s="279"/>
      <c r="CQ229" s="281"/>
      <c r="CR229" s="279"/>
      <c r="CS229" s="279"/>
      <c r="CT229" s="279"/>
      <c r="CU229" s="279"/>
      <c r="CV229" s="279"/>
      <c r="CW229" s="279"/>
      <c r="CX229" s="279"/>
      <c r="CY229" s="279"/>
      <c r="CZ229" s="279"/>
      <c r="DA229" s="279"/>
      <c r="DB229" s="279"/>
      <c r="DC229" s="279"/>
      <c r="DD229" s="279"/>
      <c r="DE229" s="279"/>
      <c r="DF229" s="279"/>
      <c r="DG229" s="279"/>
      <c r="DH229" s="279"/>
      <c r="DI229" s="279"/>
      <c r="DJ229" s="279"/>
      <c r="DK229" s="279"/>
      <c r="DL229" s="279"/>
      <c r="DM229" s="279"/>
      <c r="DN229" s="279"/>
      <c r="DO229" s="279"/>
      <c r="DP229" s="279"/>
      <c r="DQ229" s="279"/>
      <c r="DR229" s="279"/>
      <c r="DS229" s="279"/>
      <c r="DT229" s="279"/>
      <c r="DU229" s="279"/>
      <c r="DV229" s="279"/>
      <c r="DW229" s="279"/>
      <c r="DX229" s="279"/>
      <c r="DY229" s="279"/>
      <c r="DZ229" s="279"/>
      <c r="EA229" s="279"/>
      <c r="EB229" s="279"/>
      <c r="EC229" s="279"/>
      <c r="ED229" s="279"/>
      <c r="EE229" s="279"/>
      <c r="EF229" s="278"/>
      <c r="EG229" s="279"/>
      <c r="EH229" s="279"/>
      <c r="EI229" s="279"/>
      <c r="EJ229" s="279"/>
      <c r="EK229" s="279"/>
      <c r="EL229" s="279"/>
      <c r="EM229" s="279"/>
      <c r="EN229" s="279"/>
      <c r="EO229" s="279"/>
      <c r="EP229" s="279"/>
      <c r="EQ229" s="279"/>
      <c r="ER229" s="279"/>
      <c r="ES229" s="279"/>
      <c r="ET229" s="279"/>
      <c r="EU229" s="279"/>
      <c r="EV229" s="279"/>
      <c r="EW229" s="279"/>
      <c r="EX229" s="279"/>
      <c r="EY229" s="279"/>
      <c r="EZ229" s="278"/>
      <c r="FA229" s="279"/>
      <c r="FB229" s="279"/>
      <c r="FC229" s="279"/>
      <c r="FD229" s="279"/>
      <c r="FE229" s="279"/>
      <c r="FF229" s="279"/>
      <c r="FG229" s="279"/>
      <c r="FH229" s="279"/>
      <c r="FI229" s="279"/>
      <c r="FJ229" s="279"/>
      <c r="FK229" s="279"/>
      <c r="FL229" s="279"/>
      <c r="FM229" s="279"/>
      <c r="FN229" s="279"/>
      <c r="FO229" s="279"/>
      <c r="FP229" s="279"/>
      <c r="FQ229" s="279"/>
      <c r="FR229" s="279"/>
      <c r="FS229" s="281"/>
      <c r="FT229" s="278"/>
      <c r="FU229" s="279"/>
      <c r="FV229" s="279"/>
      <c r="FW229" s="279"/>
      <c r="FX229" s="279"/>
      <c r="FY229" s="279"/>
      <c r="FZ229" s="279"/>
      <c r="GA229" s="279"/>
      <c r="GB229" s="279"/>
      <c r="GC229" s="279"/>
      <c r="GD229" s="279"/>
      <c r="GE229" s="279"/>
      <c r="GF229" s="279"/>
      <c r="GG229" s="279"/>
      <c r="GH229" s="279"/>
      <c r="GI229" s="279"/>
      <c r="GJ229" s="279"/>
      <c r="GK229" s="279"/>
      <c r="GL229" s="279"/>
      <c r="GM229" s="279"/>
      <c r="GN229" s="278"/>
      <c r="GO229" s="279"/>
      <c r="GP229" s="279"/>
      <c r="GQ229" s="279"/>
      <c r="GR229" s="279"/>
      <c r="GS229" s="279"/>
      <c r="GT229" s="279"/>
      <c r="GU229" s="279"/>
      <c r="GV229" s="279"/>
      <c r="GW229" s="279"/>
      <c r="GX229" s="279"/>
      <c r="GY229" s="279"/>
      <c r="GZ229" s="279"/>
      <c r="HA229" s="279"/>
      <c r="HB229" s="279"/>
      <c r="HC229" s="279"/>
      <c r="HD229" s="279"/>
      <c r="HE229" s="279"/>
      <c r="HF229" s="279"/>
      <c r="HG229" s="281"/>
      <c r="HH229" s="278"/>
      <c r="HI229" s="279"/>
      <c r="HJ229" s="279"/>
      <c r="HK229" s="279"/>
      <c r="HL229" s="279"/>
      <c r="HM229" s="279"/>
      <c r="HN229" s="279"/>
      <c r="HO229" s="279"/>
      <c r="HP229" s="279"/>
      <c r="HQ229" s="279"/>
      <c r="HR229" s="279"/>
      <c r="HS229" s="279"/>
      <c r="HT229" s="279"/>
      <c r="HU229" s="279"/>
      <c r="HV229" s="279"/>
      <c r="HW229" s="279"/>
      <c r="HX229" s="279"/>
      <c r="HY229" s="279"/>
      <c r="HZ229" s="279"/>
      <c r="IA229" s="279"/>
      <c r="IB229" s="278"/>
      <c r="IC229" s="279"/>
      <c r="ID229" s="279"/>
      <c r="IE229" s="279"/>
      <c r="IF229" s="279"/>
      <c r="IG229" s="279"/>
      <c r="IH229" s="279"/>
      <c r="II229" s="279"/>
      <c r="IJ229" s="279"/>
      <c r="IK229" s="279"/>
      <c r="IL229" s="279"/>
      <c r="IM229" s="279"/>
      <c r="IN229" s="279"/>
      <c r="IO229" s="279"/>
      <c r="IP229" s="279"/>
      <c r="IQ229" s="279"/>
      <c r="IR229" s="279"/>
      <c r="IS229" s="279"/>
      <c r="IT229" s="279"/>
      <c r="IU229" s="279"/>
      <c r="IV229" s="278"/>
      <c r="IW229" s="280"/>
      <c r="IX229" s="280"/>
      <c r="IY229" s="279"/>
      <c r="IZ229" s="279"/>
      <c r="JA229" s="279"/>
      <c r="JB229" s="279"/>
      <c r="JC229" s="280"/>
      <c r="JD229" s="280"/>
      <c r="JE229" s="280"/>
      <c r="JF229" s="280"/>
      <c r="JG229" s="280"/>
      <c r="JH229" s="54"/>
      <c r="JI229" s="7"/>
      <c r="JJ229" s="54"/>
      <c r="JK229" s="7"/>
      <c r="JL229" s="54"/>
      <c r="JM229" s="7"/>
    </row>
    <row r="230" spans="1:273" s="3" customFormat="1" x14ac:dyDescent="0.2">
      <c r="A230" s="24"/>
      <c r="B230" s="24"/>
      <c r="C230" s="25"/>
      <c r="D230" s="34"/>
      <c r="E230" s="24"/>
      <c r="F230" s="53"/>
      <c r="G230" s="33"/>
      <c r="H230" s="33"/>
      <c r="I230" s="33"/>
      <c r="J230" s="71"/>
      <c r="K230" s="53"/>
      <c r="L230" s="71"/>
      <c r="M230" s="33"/>
      <c r="N230" s="33"/>
      <c r="O230" s="33"/>
      <c r="P230" s="53"/>
      <c r="Q230" s="71"/>
      <c r="R230" s="33"/>
      <c r="S230" s="33"/>
      <c r="T230" s="49"/>
      <c r="U230" s="33"/>
      <c r="V230" s="33"/>
      <c r="W230" s="33"/>
      <c r="X230" s="71"/>
      <c r="Y230" s="53"/>
      <c r="Z230" s="53"/>
      <c r="AA230" s="71"/>
      <c r="AB230" s="33"/>
      <c r="AC230" s="33"/>
      <c r="AD230" s="49"/>
      <c r="AE230" s="33"/>
      <c r="AF230" s="33"/>
      <c r="AG230" s="33"/>
      <c r="AH230" s="71"/>
      <c r="AI230" s="53"/>
      <c r="AJ230" s="53"/>
      <c r="AK230" s="71"/>
      <c r="AL230" s="33"/>
      <c r="AM230" s="33"/>
      <c r="AN230" s="49"/>
      <c r="AO230" s="33"/>
      <c r="AP230" s="33"/>
      <c r="AQ230" s="33"/>
      <c r="AR230" s="71"/>
      <c r="AS230" s="53"/>
      <c r="AT230" s="278"/>
      <c r="AU230" s="279"/>
      <c r="AV230" s="280"/>
      <c r="AW230" s="280"/>
      <c r="AX230" s="281"/>
      <c r="AY230" s="280"/>
      <c r="AZ230" s="280"/>
      <c r="BA230" s="280"/>
      <c r="BB230" s="279"/>
      <c r="BC230" s="282"/>
      <c r="BD230" s="278"/>
      <c r="BE230" s="279"/>
      <c r="BF230" s="279"/>
      <c r="BG230" s="279"/>
      <c r="BH230" s="279"/>
      <c r="BI230" s="279"/>
      <c r="BJ230" s="279"/>
      <c r="BK230" s="279"/>
      <c r="BL230" s="279"/>
      <c r="BM230" s="279"/>
      <c r="BN230" s="279"/>
      <c r="BO230" s="279"/>
      <c r="BP230" s="279"/>
      <c r="BQ230" s="279"/>
      <c r="BR230" s="279"/>
      <c r="BS230" s="279"/>
      <c r="BT230" s="279"/>
      <c r="BU230" s="279"/>
      <c r="BV230" s="279"/>
      <c r="BW230" s="279"/>
      <c r="BX230" s="278"/>
      <c r="BY230" s="279"/>
      <c r="BZ230" s="279"/>
      <c r="CA230" s="279"/>
      <c r="CB230" s="279"/>
      <c r="CC230" s="279"/>
      <c r="CD230" s="279"/>
      <c r="CE230" s="279"/>
      <c r="CF230" s="279"/>
      <c r="CG230" s="279"/>
      <c r="CH230" s="279"/>
      <c r="CI230" s="279"/>
      <c r="CJ230" s="279"/>
      <c r="CK230" s="279"/>
      <c r="CL230" s="279"/>
      <c r="CM230" s="279"/>
      <c r="CN230" s="279"/>
      <c r="CO230" s="279"/>
      <c r="CP230" s="279"/>
      <c r="CQ230" s="281"/>
      <c r="CR230" s="279"/>
      <c r="CS230" s="279"/>
      <c r="CT230" s="279"/>
      <c r="CU230" s="279"/>
      <c r="CV230" s="279"/>
      <c r="CW230" s="279"/>
      <c r="CX230" s="279"/>
      <c r="CY230" s="279"/>
      <c r="CZ230" s="279"/>
      <c r="DA230" s="279"/>
      <c r="DB230" s="279"/>
      <c r="DC230" s="279"/>
      <c r="DD230" s="279"/>
      <c r="DE230" s="279"/>
      <c r="DF230" s="279"/>
      <c r="DG230" s="279"/>
      <c r="DH230" s="279"/>
      <c r="DI230" s="279"/>
      <c r="DJ230" s="279"/>
      <c r="DK230" s="279"/>
      <c r="DL230" s="279"/>
      <c r="DM230" s="279"/>
      <c r="DN230" s="279"/>
      <c r="DO230" s="279"/>
      <c r="DP230" s="279"/>
      <c r="DQ230" s="279"/>
      <c r="DR230" s="279"/>
      <c r="DS230" s="279"/>
      <c r="DT230" s="279"/>
      <c r="DU230" s="279"/>
      <c r="DV230" s="279"/>
      <c r="DW230" s="279"/>
      <c r="DX230" s="279"/>
      <c r="DY230" s="279"/>
      <c r="DZ230" s="279"/>
      <c r="EA230" s="279"/>
      <c r="EB230" s="279"/>
      <c r="EC230" s="279"/>
      <c r="ED230" s="279"/>
      <c r="EE230" s="279"/>
      <c r="EF230" s="278"/>
      <c r="EG230" s="279"/>
      <c r="EH230" s="279"/>
      <c r="EI230" s="279"/>
      <c r="EJ230" s="279"/>
      <c r="EK230" s="279"/>
      <c r="EL230" s="279"/>
      <c r="EM230" s="279"/>
      <c r="EN230" s="279"/>
      <c r="EO230" s="279"/>
      <c r="EP230" s="279"/>
      <c r="EQ230" s="279"/>
      <c r="ER230" s="279"/>
      <c r="ES230" s="279"/>
      <c r="ET230" s="279"/>
      <c r="EU230" s="279"/>
      <c r="EV230" s="279"/>
      <c r="EW230" s="279"/>
      <c r="EX230" s="279"/>
      <c r="EY230" s="279"/>
      <c r="EZ230" s="278"/>
      <c r="FA230" s="279"/>
      <c r="FB230" s="279"/>
      <c r="FC230" s="279"/>
      <c r="FD230" s="279"/>
      <c r="FE230" s="279"/>
      <c r="FF230" s="279"/>
      <c r="FG230" s="279"/>
      <c r="FH230" s="279"/>
      <c r="FI230" s="279"/>
      <c r="FJ230" s="279"/>
      <c r="FK230" s="279"/>
      <c r="FL230" s="279"/>
      <c r="FM230" s="279"/>
      <c r="FN230" s="279"/>
      <c r="FO230" s="279"/>
      <c r="FP230" s="279"/>
      <c r="FQ230" s="279"/>
      <c r="FR230" s="279"/>
      <c r="FS230" s="281"/>
      <c r="FT230" s="278"/>
      <c r="FU230" s="279"/>
      <c r="FV230" s="279"/>
      <c r="FW230" s="279"/>
      <c r="FX230" s="279"/>
      <c r="FY230" s="279"/>
      <c r="FZ230" s="279"/>
      <c r="GA230" s="279"/>
      <c r="GB230" s="279"/>
      <c r="GC230" s="279"/>
      <c r="GD230" s="279"/>
      <c r="GE230" s="279"/>
      <c r="GF230" s="279"/>
      <c r="GG230" s="279"/>
      <c r="GH230" s="279"/>
      <c r="GI230" s="279"/>
      <c r="GJ230" s="279"/>
      <c r="GK230" s="279"/>
      <c r="GL230" s="279"/>
      <c r="GM230" s="279"/>
      <c r="GN230" s="278"/>
      <c r="GO230" s="279"/>
      <c r="GP230" s="279"/>
      <c r="GQ230" s="279"/>
      <c r="GR230" s="279"/>
      <c r="GS230" s="279"/>
      <c r="GT230" s="279"/>
      <c r="GU230" s="279"/>
      <c r="GV230" s="279"/>
      <c r="GW230" s="279"/>
      <c r="GX230" s="279"/>
      <c r="GY230" s="279"/>
      <c r="GZ230" s="279"/>
      <c r="HA230" s="279"/>
      <c r="HB230" s="279"/>
      <c r="HC230" s="279"/>
      <c r="HD230" s="279"/>
      <c r="HE230" s="279"/>
      <c r="HF230" s="279"/>
      <c r="HG230" s="281"/>
      <c r="HH230" s="278"/>
      <c r="HI230" s="279"/>
      <c r="HJ230" s="279"/>
      <c r="HK230" s="279"/>
      <c r="HL230" s="279"/>
      <c r="HM230" s="279"/>
      <c r="HN230" s="279"/>
      <c r="HO230" s="279"/>
      <c r="HP230" s="279"/>
      <c r="HQ230" s="279"/>
      <c r="HR230" s="279"/>
      <c r="HS230" s="279"/>
      <c r="HT230" s="279"/>
      <c r="HU230" s="279"/>
      <c r="HV230" s="279"/>
      <c r="HW230" s="279"/>
      <c r="HX230" s="279"/>
      <c r="HY230" s="279"/>
      <c r="HZ230" s="279"/>
      <c r="IA230" s="279"/>
      <c r="IB230" s="278"/>
      <c r="IC230" s="279"/>
      <c r="ID230" s="279"/>
      <c r="IE230" s="279"/>
      <c r="IF230" s="279"/>
      <c r="IG230" s="279"/>
      <c r="IH230" s="279"/>
      <c r="II230" s="279"/>
      <c r="IJ230" s="279"/>
      <c r="IK230" s="279"/>
      <c r="IL230" s="279"/>
      <c r="IM230" s="279"/>
      <c r="IN230" s="279"/>
      <c r="IO230" s="279"/>
      <c r="IP230" s="279"/>
      <c r="IQ230" s="279"/>
      <c r="IR230" s="279"/>
      <c r="IS230" s="279"/>
      <c r="IT230" s="279"/>
      <c r="IU230" s="279"/>
      <c r="IV230" s="278"/>
      <c r="IW230" s="280"/>
      <c r="IX230" s="280"/>
      <c r="IY230" s="279"/>
      <c r="IZ230" s="279"/>
      <c r="JA230" s="279"/>
      <c r="JB230" s="279"/>
      <c r="JC230" s="280"/>
      <c r="JD230" s="280"/>
      <c r="JE230" s="280"/>
      <c r="JF230" s="280"/>
      <c r="JG230" s="280"/>
      <c r="JH230" s="54"/>
      <c r="JI230" s="7"/>
      <c r="JJ230" s="54"/>
      <c r="JK230" s="7"/>
      <c r="JL230" s="54"/>
      <c r="JM230" s="7"/>
    </row>
    <row r="231" spans="1:273" s="3" customFormat="1" x14ac:dyDescent="0.2">
      <c r="A231" s="24"/>
      <c r="B231" s="24"/>
      <c r="C231" s="25"/>
      <c r="D231" s="34"/>
      <c r="E231" s="24"/>
      <c r="F231" s="53"/>
      <c r="G231" s="33"/>
      <c r="H231" s="33"/>
      <c r="I231" s="33"/>
      <c r="J231" s="71"/>
      <c r="K231" s="53"/>
      <c r="L231" s="71"/>
      <c r="M231" s="33"/>
      <c r="N231" s="33"/>
      <c r="O231" s="33"/>
      <c r="P231" s="53"/>
      <c r="Q231" s="71"/>
      <c r="R231" s="33"/>
      <c r="S231" s="33"/>
      <c r="T231" s="49"/>
      <c r="U231" s="33"/>
      <c r="V231" s="33"/>
      <c r="W231" s="33"/>
      <c r="X231" s="71"/>
      <c r="Y231" s="53"/>
      <c r="Z231" s="53"/>
      <c r="AA231" s="71"/>
      <c r="AB231" s="33"/>
      <c r="AC231" s="33"/>
      <c r="AD231" s="49"/>
      <c r="AE231" s="33"/>
      <c r="AF231" s="33"/>
      <c r="AG231" s="33"/>
      <c r="AH231" s="71"/>
      <c r="AI231" s="53"/>
      <c r="AJ231" s="53"/>
      <c r="AK231" s="71"/>
      <c r="AL231" s="33"/>
      <c r="AM231" s="33"/>
      <c r="AN231" s="49"/>
      <c r="AO231" s="33"/>
      <c r="AP231" s="33"/>
      <c r="AQ231" s="33"/>
      <c r="AR231" s="71"/>
      <c r="AS231" s="53"/>
      <c r="AT231" s="278"/>
      <c r="AU231" s="279"/>
      <c r="AV231" s="280"/>
      <c r="AW231" s="280"/>
      <c r="AX231" s="281"/>
      <c r="AY231" s="280"/>
      <c r="AZ231" s="280"/>
      <c r="BA231" s="280"/>
      <c r="BB231" s="279"/>
      <c r="BC231" s="282"/>
      <c r="BD231" s="278"/>
      <c r="BE231" s="279"/>
      <c r="BF231" s="279"/>
      <c r="BG231" s="279"/>
      <c r="BH231" s="279"/>
      <c r="BI231" s="279"/>
      <c r="BJ231" s="279"/>
      <c r="BK231" s="279"/>
      <c r="BL231" s="279"/>
      <c r="BM231" s="279"/>
      <c r="BN231" s="279"/>
      <c r="BO231" s="279"/>
      <c r="BP231" s="279"/>
      <c r="BQ231" s="279"/>
      <c r="BR231" s="279"/>
      <c r="BS231" s="279"/>
      <c r="BT231" s="279"/>
      <c r="BU231" s="279"/>
      <c r="BV231" s="279"/>
      <c r="BW231" s="279"/>
      <c r="BX231" s="278"/>
      <c r="BY231" s="279"/>
      <c r="BZ231" s="279"/>
      <c r="CA231" s="279"/>
      <c r="CB231" s="279"/>
      <c r="CC231" s="279"/>
      <c r="CD231" s="279"/>
      <c r="CE231" s="279"/>
      <c r="CF231" s="279"/>
      <c r="CG231" s="279"/>
      <c r="CH231" s="279"/>
      <c r="CI231" s="279"/>
      <c r="CJ231" s="279"/>
      <c r="CK231" s="279"/>
      <c r="CL231" s="279"/>
      <c r="CM231" s="279"/>
      <c r="CN231" s="279"/>
      <c r="CO231" s="279"/>
      <c r="CP231" s="279"/>
      <c r="CQ231" s="281"/>
      <c r="CR231" s="279"/>
      <c r="CS231" s="279"/>
      <c r="CT231" s="279"/>
      <c r="CU231" s="279"/>
      <c r="CV231" s="279"/>
      <c r="CW231" s="279"/>
      <c r="CX231" s="279"/>
      <c r="CY231" s="279"/>
      <c r="CZ231" s="279"/>
      <c r="DA231" s="279"/>
      <c r="DB231" s="279"/>
      <c r="DC231" s="279"/>
      <c r="DD231" s="279"/>
      <c r="DE231" s="279"/>
      <c r="DF231" s="279"/>
      <c r="DG231" s="279"/>
      <c r="DH231" s="279"/>
      <c r="DI231" s="279"/>
      <c r="DJ231" s="279"/>
      <c r="DK231" s="279"/>
      <c r="DL231" s="279"/>
      <c r="DM231" s="279"/>
      <c r="DN231" s="279"/>
      <c r="DO231" s="279"/>
      <c r="DP231" s="279"/>
      <c r="DQ231" s="279"/>
      <c r="DR231" s="279"/>
      <c r="DS231" s="279"/>
      <c r="DT231" s="279"/>
      <c r="DU231" s="279"/>
      <c r="DV231" s="279"/>
      <c r="DW231" s="279"/>
      <c r="DX231" s="279"/>
      <c r="DY231" s="279"/>
      <c r="DZ231" s="279"/>
      <c r="EA231" s="279"/>
      <c r="EB231" s="279"/>
      <c r="EC231" s="279"/>
      <c r="ED231" s="279"/>
      <c r="EE231" s="279"/>
      <c r="EF231" s="278"/>
      <c r="EG231" s="279"/>
      <c r="EH231" s="279"/>
      <c r="EI231" s="279"/>
      <c r="EJ231" s="279"/>
      <c r="EK231" s="279"/>
      <c r="EL231" s="279"/>
      <c r="EM231" s="279"/>
      <c r="EN231" s="279"/>
      <c r="EO231" s="279"/>
      <c r="EP231" s="279"/>
      <c r="EQ231" s="279"/>
      <c r="ER231" s="279"/>
      <c r="ES231" s="279"/>
      <c r="ET231" s="279"/>
      <c r="EU231" s="279"/>
      <c r="EV231" s="279"/>
      <c r="EW231" s="279"/>
      <c r="EX231" s="279"/>
      <c r="EY231" s="279"/>
      <c r="EZ231" s="278"/>
      <c r="FA231" s="279"/>
      <c r="FB231" s="279"/>
      <c r="FC231" s="279"/>
      <c r="FD231" s="279"/>
      <c r="FE231" s="279"/>
      <c r="FF231" s="279"/>
      <c r="FG231" s="279"/>
      <c r="FH231" s="279"/>
      <c r="FI231" s="279"/>
      <c r="FJ231" s="279"/>
      <c r="FK231" s="279"/>
      <c r="FL231" s="279"/>
      <c r="FM231" s="279"/>
      <c r="FN231" s="279"/>
      <c r="FO231" s="279"/>
      <c r="FP231" s="279"/>
      <c r="FQ231" s="279"/>
      <c r="FR231" s="279"/>
      <c r="FS231" s="281"/>
      <c r="FT231" s="278"/>
      <c r="FU231" s="279"/>
      <c r="FV231" s="279"/>
      <c r="FW231" s="279"/>
      <c r="FX231" s="279"/>
      <c r="FY231" s="279"/>
      <c r="FZ231" s="279"/>
      <c r="GA231" s="279"/>
      <c r="GB231" s="279"/>
      <c r="GC231" s="279"/>
      <c r="GD231" s="279"/>
      <c r="GE231" s="279"/>
      <c r="GF231" s="279"/>
      <c r="GG231" s="279"/>
      <c r="GH231" s="279"/>
      <c r="GI231" s="279"/>
      <c r="GJ231" s="279"/>
      <c r="GK231" s="279"/>
      <c r="GL231" s="279"/>
      <c r="GM231" s="279"/>
      <c r="GN231" s="278"/>
      <c r="GO231" s="279"/>
      <c r="GP231" s="279"/>
      <c r="GQ231" s="279"/>
      <c r="GR231" s="279"/>
      <c r="GS231" s="279"/>
      <c r="GT231" s="279"/>
      <c r="GU231" s="279"/>
      <c r="GV231" s="279"/>
      <c r="GW231" s="279"/>
      <c r="GX231" s="279"/>
      <c r="GY231" s="279"/>
      <c r="GZ231" s="279"/>
      <c r="HA231" s="279"/>
      <c r="HB231" s="279"/>
      <c r="HC231" s="279"/>
      <c r="HD231" s="279"/>
      <c r="HE231" s="279"/>
      <c r="HF231" s="279"/>
      <c r="HG231" s="281"/>
      <c r="HH231" s="278"/>
      <c r="HI231" s="279"/>
      <c r="HJ231" s="279"/>
      <c r="HK231" s="279"/>
      <c r="HL231" s="279"/>
      <c r="HM231" s="279"/>
      <c r="HN231" s="279"/>
      <c r="HO231" s="279"/>
      <c r="HP231" s="279"/>
      <c r="HQ231" s="279"/>
      <c r="HR231" s="279"/>
      <c r="HS231" s="279"/>
      <c r="HT231" s="279"/>
      <c r="HU231" s="279"/>
      <c r="HV231" s="279"/>
      <c r="HW231" s="279"/>
      <c r="HX231" s="279"/>
      <c r="HY231" s="279"/>
      <c r="HZ231" s="279"/>
      <c r="IA231" s="279"/>
      <c r="IB231" s="278"/>
      <c r="IC231" s="279"/>
      <c r="ID231" s="279"/>
      <c r="IE231" s="279"/>
      <c r="IF231" s="279"/>
      <c r="IG231" s="279"/>
      <c r="IH231" s="279"/>
      <c r="II231" s="279"/>
      <c r="IJ231" s="279"/>
      <c r="IK231" s="279"/>
      <c r="IL231" s="279"/>
      <c r="IM231" s="279"/>
      <c r="IN231" s="279"/>
      <c r="IO231" s="279"/>
      <c r="IP231" s="279"/>
      <c r="IQ231" s="279"/>
      <c r="IR231" s="279"/>
      <c r="IS231" s="279"/>
      <c r="IT231" s="279"/>
      <c r="IU231" s="279"/>
      <c r="IV231" s="278"/>
      <c r="IW231" s="280"/>
      <c r="IX231" s="280"/>
      <c r="IY231" s="279"/>
      <c r="IZ231" s="279"/>
      <c r="JA231" s="279"/>
      <c r="JB231" s="279"/>
      <c r="JC231" s="280"/>
      <c r="JD231" s="280"/>
      <c r="JE231" s="280"/>
      <c r="JF231" s="280"/>
      <c r="JG231" s="280"/>
      <c r="JH231" s="54"/>
      <c r="JI231" s="7"/>
      <c r="JJ231" s="54"/>
      <c r="JK231" s="7"/>
      <c r="JL231" s="54"/>
      <c r="JM231" s="7"/>
    </row>
    <row r="232" spans="1:273" s="3" customFormat="1" x14ac:dyDescent="0.2">
      <c r="A232" s="24"/>
      <c r="B232" s="24"/>
      <c r="C232" s="25"/>
      <c r="D232" s="34"/>
      <c r="E232" s="24"/>
      <c r="F232" s="53"/>
      <c r="G232" s="33"/>
      <c r="H232" s="33"/>
      <c r="I232" s="33"/>
      <c r="J232" s="71"/>
      <c r="K232" s="53"/>
      <c r="L232" s="71"/>
      <c r="M232" s="33"/>
      <c r="N232" s="33"/>
      <c r="O232" s="33"/>
      <c r="P232" s="53"/>
      <c r="Q232" s="71"/>
      <c r="R232" s="33"/>
      <c r="S232" s="33"/>
      <c r="T232" s="49"/>
      <c r="U232" s="33"/>
      <c r="V232" s="33"/>
      <c r="W232" s="33"/>
      <c r="X232" s="71"/>
      <c r="Y232" s="53"/>
      <c r="Z232" s="53"/>
      <c r="AA232" s="71"/>
      <c r="AB232" s="33"/>
      <c r="AC232" s="33"/>
      <c r="AD232" s="49"/>
      <c r="AE232" s="33"/>
      <c r="AF232" s="33"/>
      <c r="AG232" s="33"/>
      <c r="AH232" s="71"/>
      <c r="AI232" s="53"/>
      <c r="AJ232" s="53"/>
      <c r="AK232" s="71"/>
      <c r="AL232" s="33"/>
      <c r="AM232" s="33"/>
      <c r="AN232" s="49"/>
      <c r="AO232" s="33"/>
      <c r="AP232" s="33"/>
      <c r="AQ232" s="33"/>
      <c r="AR232" s="71"/>
      <c r="AS232" s="53"/>
      <c r="AT232" s="278"/>
      <c r="AU232" s="279"/>
      <c r="AV232" s="280"/>
      <c r="AW232" s="280"/>
      <c r="AX232" s="281"/>
      <c r="AY232" s="280"/>
      <c r="AZ232" s="280"/>
      <c r="BA232" s="280"/>
      <c r="BB232" s="279"/>
      <c r="BC232" s="282"/>
      <c r="BD232" s="278"/>
      <c r="BE232" s="279"/>
      <c r="BF232" s="279"/>
      <c r="BG232" s="279"/>
      <c r="BH232" s="279"/>
      <c r="BI232" s="279"/>
      <c r="BJ232" s="279"/>
      <c r="BK232" s="279"/>
      <c r="BL232" s="279"/>
      <c r="BM232" s="279"/>
      <c r="BN232" s="279"/>
      <c r="BO232" s="279"/>
      <c r="BP232" s="279"/>
      <c r="BQ232" s="279"/>
      <c r="BR232" s="279"/>
      <c r="BS232" s="279"/>
      <c r="BT232" s="279"/>
      <c r="BU232" s="279"/>
      <c r="BV232" s="279"/>
      <c r="BW232" s="279"/>
      <c r="BX232" s="278"/>
      <c r="BY232" s="279"/>
      <c r="BZ232" s="279"/>
      <c r="CA232" s="279"/>
      <c r="CB232" s="279"/>
      <c r="CC232" s="279"/>
      <c r="CD232" s="279"/>
      <c r="CE232" s="279"/>
      <c r="CF232" s="279"/>
      <c r="CG232" s="279"/>
      <c r="CH232" s="279"/>
      <c r="CI232" s="279"/>
      <c r="CJ232" s="279"/>
      <c r="CK232" s="279"/>
      <c r="CL232" s="279"/>
      <c r="CM232" s="279"/>
      <c r="CN232" s="279"/>
      <c r="CO232" s="279"/>
      <c r="CP232" s="279"/>
      <c r="CQ232" s="281"/>
      <c r="CR232" s="279"/>
      <c r="CS232" s="279"/>
      <c r="CT232" s="279"/>
      <c r="CU232" s="279"/>
      <c r="CV232" s="279"/>
      <c r="CW232" s="279"/>
      <c r="CX232" s="279"/>
      <c r="CY232" s="279"/>
      <c r="CZ232" s="279"/>
      <c r="DA232" s="279"/>
      <c r="DB232" s="279"/>
      <c r="DC232" s="279"/>
      <c r="DD232" s="279"/>
      <c r="DE232" s="279"/>
      <c r="DF232" s="279"/>
      <c r="DG232" s="279"/>
      <c r="DH232" s="279"/>
      <c r="DI232" s="279"/>
      <c r="DJ232" s="279"/>
      <c r="DK232" s="279"/>
      <c r="DL232" s="279"/>
      <c r="DM232" s="279"/>
      <c r="DN232" s="279"/>
      <c r="DO232" s="279"/>
      <c r="DP232" s="279"/>
      <c r="DQ232" s="279"/>
      <c r="DR232" s="279"/>
      <c r="DS232" s="279"/>
      <c r="DT232" s="279"/>
      <c r="DU232" s="279"/>
      <c r="DV232" s="279"/>
      <c r="DW232" s="279"/>
      <c r="DX232" s="279"/>
      <c r="DY232" s="279"/>
      <c r="DZ232" s="279"/>
      <c r="EA232" s="279"/>
      <c r="EB232" s="279"/>
      <c r="EC232" s="279"/>
      <c r="ED232" s="279"/>
      <c r="EE232" s="279"/>
      <c r="EF232" s="278"/>
      <c r="EG232" s="279"/>
      <c r="EH232" s="279"/>
      <c r="EI232" s="279"/>
      <c r="EJ232" s="279"/>
      <c r="EK232" s="279"/>
      <c r="EL232" s="279"/>
      <c r="EM232" s="279"/>
      <c r="EN232" s="279"/>
      <c r="EO232" s="279"/>
      <c r="EP232" s="279"/>
      <c r="EQ232" s="279"/>
      <c r="ER232" s="279"/>
      <c r="ES232" s="279"/>
      <c r="ET232" s="279"/>
      <c r="EU232" s="279"/>
      <c r="EV232" s="279"/>
      <c r="EW232" s="279"/>
      <c r="EX232" s="279"/>
      <c r="EY232" s="279"/>
      <c r="EZ232" s="278"/>
      <c r="FA232" s="279"/>
      <c r="FB232" s="279"/>
      <c r="FC232" s="279"/>
      <c r="FD232" s="279"/>
      <c r="FE232" s="279"/>
      <c r="FF232" s="279"/>
      <c r="FG232" s="279"/>
      <c r="FH232" s="279"/>
      <c r="FI232" s="279"/>
      <c r="FJ232" s="279"/>
      <c r="FK232" s="279"/>
      <c r="FL232" s="279"/>
      <c r="FM232" s="279"/>
      <c r="FN232" s="279"/>
      <c r="FO232" s="279"/>
      <c r="FP232" s="279"/>
      <c r="FQ232" s="279"/>
      <c r="FR232" s="279"/>
      <c r="FS232" s="281"/>
      <c r="FT232" s="278"/>
      <c r="FU232" s="279"/>
      <c r="FV232" s="279"/>
      <c r="FW232" s="279"/>
      <c r="FX232" s="279"/>
      <c r="FY232" s="279"/>
      <c r="FZ232" s="279"/>
      <c r="GA232" s="279"/>
      <c r="GB232" s="279"/>
      <c r="GC232" s="279"/>
      <c r="GD232" s="279"/>
      <c r="GE232" s="279"/>
      <c r="GF232" s="279"/>
      <c r="GG232" s="279"/>
      <c r="GH232" s="279"/>
      <c r="GI232" s="279"/>
      <c r="GJ232" s="279"/>
      <c r="GK232" s="279"/>
      <c r="GL232" s="279"/>
      <c r="GM232" s="279"/>
      <c r="GN232" s="278"/>
      <c r="GO232" s="279"/>
      <c r="GP232" s="279"/>
      <c r="GQ232" s="279"/>
      <c r="GR232" s="279"/>
      <c r="GS232" s="279"/>
      <c r="GT232" s="279"/>
      <c r="GU232" s="279"/>
      <c r="GV232" s="279"/>
      <c r="GW232" s="279"/>
      <c r="GX232" s="279"/>
      <c r="GY232" s="279"/>
      <c r="GZ232" s="279"/>
      <c r="HA232" s="279"/>
      <c r="HB232" s="279"/>
      <c r="HC232" s="279"/>
      <c r="HD232" s="279"/>
      <c r="HE232" s="279"/>
      <c r="HF232" s="279"/>
      <c r="HG232" s="281"/>
      <c r="HH232" s="278"/>
      <c r="HI232" s="279"/>
      <c r="HJ232" s="279"/>
      <c r="HK232" s="279"/>
      <c r="HL232" s="279"/>
      <c r="HM232" s="279"/>
      <c r="HN232" s="279"/>
      <c r="HO232" s="279"/>
      <c r="HP232" s="279"/>
      <c r="HQ232" s="279"/>
      <c r="HR232" s="279"/>
      <c r="HS232" s="279"/>
      <c r="HT232" s="279"/>
      <c r="HU232" s="279"/>
      <c r="HV232" s="279"/>
      <c r="HW232" s="279"/>
      <c r="HX232" s="279"/>
      <c r="HY232" s="279"/>
      <c r="HZ232" s="279"/>
      <c r="IA232" s="279"/>
      <c r="IB232" s="278"/>
      <c r="IC232" s="279"/>
      <c r="ID232" s="279"/>
      <c r="IE232" s="279"/>
      <c r="IF232" s="279"/>
      <c r="IG232" s="279"/>
      <c r="IH232" s="279"/>
      <c r="II232" s="279"/>
      <c r="IJ232" s="279"/>
      <c r="IK232" s="279"/>
      <c r="IL232" s="279"/>
      <c r="IM232" s="279"/>
      <c r="IN232" s="279"/>
      <c r="IO232" s="279"/>
      <c r="IP232" s="279"/>
      <c r="IQ232" s="279"/>
      <c r="IR232" s="279"/>
      <c r="IS232" s="279"/>
      <c r="IT232" s="279"/>
      <c r="IU232" s="279"/>
      <c r="IV232" s="278"/>
      <c r="IW232" s="280"/>
      <c r="IX232" s="280"/>
      <c r="IY232" s="279"/>
      <c r="IZ232" s="279"/>
      <c r="JA232" s="279"/>
      <c r="JB232" s="279"/>
      <c r="JC232" s="280"/>
      <c r="JD232" s="280"/>
      <c r="JE232" s="280"/>
      <c r="JF232" s="280"/>
      <c r="JG232" s="280"/>
      <c r="JH232" s="54"/>
      <c r="JI232" s="7"/>
      <c r="JJ232" s="54"/>
      <c r="JK232" s="7"/>
      <c r="JL232" s="54"/>
      <c r="JM232" s="7"/>
    </row>
    <row r="233" spans="1:273" s="3" customFormat="1" x14ac:dyDescent="0.2">
      <c r="A233" s="24"/>
      <c r="B233" s="24"/>
      <c r="C233" s="25"/>
      <c r="D233" s="34"/>
      <c r="E233" s="24"/>
      <c r="F233" s="53"/>
      <c r="G233" s="33"/>
      <c r="H233" s="33"/>
      <c r="I233" s="33"/>
      <c r="J233" s="71"/>
      <c r="K233" s="53"/>
      <c r="L233" s="71"/>
      <c r="M233" s="33"/>
      <c r="N233" s="33"/>
      <c r="O233" s="33"/>
      <c r="P233" s="53"/>
      <c r="Q233" s="71"/>
      <c r="R233" s="33"/>
      <c r="S233" s="33"/>
      <c r="T233" s="49"/>
      <c r="U233" s="33"/>
      <c r="V233" s="33"/>
      <c r="W233" s="33"/>
      <c r="X233" s="71"/>
      <c r="Y233" s="53"/>
      <c r="Z233" s="53"/>
      <c r="AA233" s="71"/>
      <c r="AB233" s="33"/>
      <c r="AC233" s="33"/>
      <c r="AD233" s="49"/>
      <c r="AE233" s="33"/>
      <c r="AF233" s="33"/>
      <c r="AG233" s="33"/>
      <c r="AH233" s="71"/>
      <c r="AI233" s="53"/>
      <c r="AJ233" s="53"/>
      <c r="AK233" s="71"/>
      <c r="AL233" s="33"/>
      <c r="AM233" s="33"/>
      <c r="AN233" s="49"/>
      <c r="AO233" s="33"/>
      <c r="AP233" s="33"/>
      <c r="AQ233" s="33"/>
      <c r="AR233" s="71"/>
      <c r="AS233" s="53"/>
      <c r="AT233" s="278"/>
      <c r="AU233" s="279"/>
      <c r="AV233" s="280"/>
      <c r="AW233" s="280"/>
      <c r="AX233" s="281"/>
      <c r="AY233" s="280"/>
      <c r="AZ233" s="280"/>
      <c r="BA233" s="280"/>
      <c r="BB233" s="279"/>
      <c r="BC233" s="282"/>
      <c r="BD233" s="278"/>
      <c r="BE233" s="279"/>
      <c r="BF233" s="279"/>
      <c r="BG233" s="279"/>
      <c r="BH233" s="279"/>
      <c r="BI233" s="279"/>
      <c r="BJ233" s="279"/>
      <c r="BK233" s="279"/>
      <c r="BL233" s="279"/>
      <c r="BM233" s="279"/>
      <c r="BN233" s="279"/>
      <c r="BO233" s="279"/>
      <c r="BP233" s="279"/>
      <c r="BQ233" s="279"/>
      <c r="BR233" s="279"/>
      <c r="BS233" s="279"/>
      <c r="BT233" s="279"/>
      <c r="BU233" s="279"/>
      <c r="BV233" s="279"/>
      <c r="BW233" s="279"/>
      <c r="BX233" s="278"/>
      <c r="BY233" s="279"/>
      <c r="BZ233" s="279"/>
      <c r="CA233" s="279"/>
      <c r="CB233" s="279"/>
      <c r="CC233" s="279"/>
      <c r="CD233" s="279"/>
      <c r="CE233" s="279"/>
      <c r="CF233" s="279"/>
      <c r="CG233" s="279"/>
      <c r="CH233" s="279"/>
      <c r="CI233" s="279"/>
      <c r="CJ233" s="279"/>
      <c r="CK233" s="279"/>
      <c r="CL233" s="279"/>
      <c r="CM233" s="279"/>
      <c r="CN233" s="279"/>
      <c r="CO233" s="279"/>
      <c r="CP233" s="279"/>
      <c r="CQ233" s="281"/>
      <c r="CR233" s="279"/>
      <c r="CS233" s="279"/>
      <c r="CT233" s="279"/>
      <c r="CU233" s="279"/>
      <c r="CV233" s="279"/>
      <c r="CW233" s="279"/>
      <c r="CX233" s="279"/>
      <c r="CY233" s="279"/>
      <c r="CZ233" s="279"/>
      <c r="DA233" s="279"/>
      <c r="DB233" s="279"/>
      <c r="DC233" s="279"/>
      <c r="DD233" s="279"/>
      <c r="DE233" s="279"/>
      <c r="DF233" s="279"/>
      <c r="DG233" s="279"/>
      <c r="DH233" s="279"/>
      <c r="DI233" s="279"/>
      <c r="DJ233" s="279"/>
      <c r="DK233" s="279"/>
      <c r="DL233" s="279"/>
      <c r="DM233" s="279"/>
      <c r="DN233" s="279"/>
      <c r="DO233" s="279"/>
      <c r="DP233" s="279"/>
      <c r="DQ233" s="279"/>
      <c r="DR233" s="279"/>
      <c r="DS233" s="279"/>
      <c r="DT233" s="279"/>
      <c r="DU233" s="279"/>
      <c r="DV233" s="279"/>
      <c r="DW233" s="279"/>
      <c r="DX233" s="279"/>
      <c r="DY233" s="279"/>
      <c r="DZ233" s="279"/>
      <c r="EA233" s="279"/>
      <c r="EB233" s="279"/>
      <c r="EC233" s="279"/>
      <c r="ED233" s="279"/>
      <c r="EE233" s="279"/>
      <c r="EF233" s="278"/>
      <c r="EG233" s="279"/>
      <c r="EH233" s="279"/>
      <c r="EI233" s="279"/>
      <c r="EJ233" s="279"/>
      <c r="EK233" s="279"/>
      <c r="EL233" s="279"/>
      <c r="EM233" s="279"/>
      <c r="EN233" s="279"/>
      <c r="EO233" s="279"/>
      <c r="EP233" s="279"/>
      <c r="EQ233" s="279"/>
      <c r="ER233" s="279"/>
      <c r="ES233" s="279"/>
      <c r="ET233" s="279"/>
      <c r="EU233" s="279"/>
      <c r="EV233" s="279"/>
      <c r="EW233" s="279"/>
      <c r="EX233" s="279"/>
      <c r="EY233" s="279"/>
      <c r="EZ233" s="278"/>
      <c r="FA233" s="279"/>
      <c r="FB233" s="279"/>
      <c r="FC233" s="279"/>
      <c r="FD233" s="279"/>
      <c r="FE233" s="279"/>
      <c r="FF233" s="279"/>
      <c r="FG233" s="279"/>
      <c r="FH233" s="279"/>
      <c r="FI233" s="279"/>
      <c r="FJ233" s="279"/>
      <c r="FK233" s="279"/>
      <c r="FL233" s="279"/>
      <c r="FM233" s="279"/>
      <c r="FN233" s="279"/>
      <c r="FO233" s="279"/>
      <c r="FP233" s="279"/>
      <c r="FQ233" s="279"/>
      <c r="FR233" s="279"/>
      <c r="FS233" s="281"/>
      <c r="FT233" s="278"/>
      <c r="FU233" s="279"/>
      <c r="FV233" s="279"/>
      <c r="FW233" s="279"/>
      <c r="FX233" s="279"/>
      <c r="FY233" s="279"/>
      <c r="FZ233" s="279"/>
      <c r="GA233" s="279"/>
      <c r="GB233" s="279"/>
      <c r="GC233" s="279"/>
      <c r="GD233" s="279"/>
      <c r="GE233" s="279"/>
      <c r="GF233" s="279"/>
      <c r="GG233" s="279"/>
      <c r="GH233" s="279"/>
      <c r="GI233" s="279"/>
      <c r="GJ233" s="279"/>
      <c r="GK233" s="279"/>
      <c r="GL233" s="279"/>
      <c r="GM233" s="279"/>
      <c r="GN233" s="278"/>
      <c r="GO233" s="279"/>
      <c r="GP233" s="279"/>
      <c r="GQ233" s="279"/>
      <c r="GR233" s="279"/>
      <c r="GS233" s="279"/>
      <c r="GT233" s="279"/>
      <c r="GU233" s="279"/>
      <c r="GV233" s="279"/>
      <c r="GW233" s="279"/>
      <c r="GX233" s="279"/>
      <c r="GY233" s="279"/>
      <c r="GZ233" s="279"/>
      <c r="HA233" s="279"/>
      <c r="HB233" s="279"/>
      <c r="HC233" s="279"/>
      <c r="HD233" s="279"/>
      <c r="HE233" s="279"/>
      <c r="HF233" s="279"/>
      <c r="HG233" s="281"/>
      <c r="HH233" s="278"/>
      <c r="HI233" s="279"/>
      <c r="HJ233" s="279"/>
      <c r="HK233" s="279"/>
      <c r="HL233" s="279"/>
      <c r="HM233" s="279"/>
      <c r="HN233" s="279"/>
      <c r="HO233" s="279"/>
      <c r="HP233" s="279"/>
      <c r="HQ233" s="279"/>
      <c r="HR233" s="279"/>
      <c r="HS233" s="279"/>
      <c r="HT233" s="279"/>
      <c r="HU233" s="279"/>
      <c r="HV233" s="279"/>
      <c r="HW233" s="279"/>
      <c r="HX233" s="279"/>
      <c r="HY233" s="279"/>
      <c r="HZ233" s="279"/>
      <c r="IA233" s="279"/>
      <c r="IB233" s="278"/>
      <c r="IC233" s="279"/>
      <c r="ID233" s="279"/>
      <c r="IE233" s="279"/>
      <c r="IF233" s="279"/>
      <c r="IG233" s="279"/>
      <c r="IH233" s="279"/>
      <c r="II233" s="279"/>
      <c r="IJ233" s="279"/>
      <c r="IK233" s="279"/>
      <c r="IL233" s="279"/>
      <c r="IM233" s="279"/>
      <c r="IN233" s="279"/>
      <c r="IO233" s="279"/>
      <c r="IP233" s="279"/>
      <c r="IQ233" s="279"/>
      <c r="IR233" s="279"/>
      <c r="IS233" s="279"/>
      <c r="IT233" s="279"/>
      <c r="IU233" s="279"/>
      <c r="IV233" s="278"/>
      <c r="IW233" s="280"/>
      <c r="IX233" s="280"/>
      <c r="IY233" s="279"/>
      <c r="IZ233" s="279"/>
      <c r="JA233" s="279"/>
      <c r="JB233" s="279"/>
      <c r="JC233" s="280"/>
      <c r="JD233" s="280"/>
      <c r="JE233" s="280"/>
      <c r="JF233" s="280"/>
      <c r="JG233" s="280"/>
      <c r="JH233" s="54"/>
      <c r="JI233" s="7"/>
      <c r="JJ233" s="54"/>
      <c r="JK233" s="7"/>
      <c r="JL233" s="54"/>
      <c r="JM233" s="7"/>
    </row>
    <row r="234" spans="1:273" s="3" customFormat="1" x14ac:dyDescent="0.2">
      <c r="A234" s="24"/>
      <c r="B234" s="24"/>
      <c r="C234" s="25"/>
      <c r="D234" s="34"/>
      <c r="E234" s="24"/>
      <c r="F234" s="53"/>
      <c r="G234" s="33"/>
      <c r="H234" s="33"/>
      <c r="I234" s="33"/>
      <c r="J234" s="71"/>
      <c r="K234" s="53"/>
      <c r="L234" s="71"/>
      <c r="M234" s="33"/>
      <c r="N234" s="33"/>
      <c r="O234" s="33"/>
      <c r="P234" s="53"/>
      <c r="Q234" s="71"/>
      <c r="R234" s="33"/>
      <c r="S234" s="33"/>
      <c r="T234" s="49"/>
      <c r="U234" s="33"/>
      <c r="V234" s="33"/>
      <c r="W234" s="33"/>
      <c r="X234" s="71"/>
      <c r="Y234" s="53"/>
      <c r="Z234" s="53"/>
      <c r="AA234" s="71"/>
      <c r="AB234" s="33"/>
      <c r="AC234" s="33"/>
      <c r="AD234" s="49"/>
      <c r="AE234" s="33"/>
      <c r="AF234" s="33"/>
      <c r="AG234" s="33"/>
      <c r="AH234" s="71"/>
      <c r="AI234" s="53"/>
      <c r="AJ234" s="53"/>
      <c r="AK234" s="71"/>
      <c r="AL234" s="33"/>
      <c r="AM234" s="33"/>
      <c r="AN234" s="49"/>
      <c r="AO234" s="33"/>
      <c r="AP234" s="33"/>
      <c r="AQ234" s="33"/>
      <c r="AR234" s="71"/>
      <c r="AS234" s="53"/>
      <c r="AT234" s="278"/>
      <c r="AU234" s="279"/>
      <c r="AV234" s="280"/>
      <c r="AW234" s="280"/>
      <c r="AX234" s="281"/>
      <c r="AY234" s="280"/>
      <c r="AZ234" s="280"/>
      <c r="BA234" s="280"/>
      <c r="BB234" s="279"/>
      <c r="BC234" s="282"/>
      <c r="BD234" s="278"/>
      <c r="BE234" s="279"/>
      <c r="BF234" s="279"/>
      <c r="BG234" s="279"/>
      <c r="BH234" s="279"/>
      <c r="BI234" s="279"/>
      <c r="BJ234" s="279"/>
      <c r="BK234" s="279"/>
      <c r="BL234" s="279"/>
      <c r="BM234" s="279"/>
      <c r="BN234" s="279"/>
      <c r="BO234" s="279"/>
      <c r="BP234" s="279"/>
      <c r="BQ234" s="279"/>
      <c r="BR234" s="279"/>
      <c r="BS234" s="279"/>
      <c r="BT234" s="279"/>
      <c r="BU234" s="279"/>
      <c r="BV234" s="279"/>
      <c r="BW234" s="279"/>
      <c r="BX234" s="278"/>
      <c r="BY234" s="279"/>
      <c r="BZ234" s="279"/>
      <c r="CA234" s="279"/>
      <c r="CB234" s="279"/>
      <c r="CC234" s="279"/>
      <c r="CD234" s="279"/>
      <c r="CE234" s="279"/>
      <c r="CF234" s="279"/>
      <c r="CG234" s="279"/>
      <c r="CH234" s="279"/>
      <c r="CI234" s="279"/>
      <c r="CJ234" s="279"/>
      <c r="CK234" s="279"/>
      <c r="CL234" s="279"/>
      <c r="CM234" s="279"/>
      <c r="CN234" s="279"/>
      <c r="CO234" s="279"/>
      <c r="CP234" s="279"/>
      <c r="CQ234" s="281"/>
      <c r="CR234" s="279"/>
      <c r="CS234" s="279"/>
      <c r="CT234" s="279"/>
      <c r="CU234" s="279"/>
      <c r="CV234" s="279"/>
      <c r="CW234" s="279"/>
      <c r="CX234" s="279"/>
      <c r="CY234" s="279"/>
      <c r="CZ234" s="279"/>
      <c r="DA234" s="279"/>
      <c r="DB234" s="279"/>
      <c r="DC234" s="279"/>
      <c r="DD234" s="279"/>
      <c r="DE234" s="279"/>
      <c r="DF234" s="279"/>
      <c r="DG234" s="279"/>
      <c r="DH234" s="279"/>
      <c r="DI234" s="279"/>
      <c r="DJ234" s="279"/>
      <c r="DK234" s="279"/>
      <c r="DL234" s="279"/>
      <c r="DM234" s="279"/>
      <c r="DN234" s="279"/>
      <c r="DO234" s="279"/>
      <c r="DP234" s="279"/>
      <c r="DQ234" s="279"/>
      <c r="DR234" s="279"/>
      <c r="DS234" s="279"/>
      <c r="DT234" s="279"/>
      <c r="DU234" s="279"/>
      <c r="DV234" s="279"/>
      <c r="DW234" s="279"/>
      <c r="DX234" s="279"/>
      <c r="DY234" s="279"/>
      <c r="DZ234" s="279"/>
      <c r="EA234" s="279"/>
      <c r="EB234" s="279"/>
      <c r="EC234" s="279"/>
      <c r="ED234" s="279"/>
      <c r="EE234" s="279"/>
      <c r="EF234" s="278"/>
      <c r="EG234" s="279"/>
      <c r="EH234" s="279"/>
      <c r="EI234" s="279"/>
      <c r="EJ234" s="279"/>
      <c r="EK234" s="279"/>
      <c r="EL234" s="279"/>
      <c r="EM234" s="279"/>
      <c r="EN234" s="279"/>
      <c r="EO234" s="279"/>
      <c r="EP234" s="279"/>
      <c r="EQ234" s="279"/>
      <c r="ER234" s="279"/>
      <c r="ES234" s="279"/>
      <c r="ET234" s="279"/>
      <c r="EU234" s="279"/>
      <c r="EV234" s="279"/>
      <c r="EW234" s="279"/>
      <c r="EX234" s="279"/>
      <c r="EY234" s="279"/>
      <c r="EZ234" s="278"/>
      <c r="FA234" s="279"/>
      <c r="FB234" s="279"/>
      <c r="FC234" s="279"/>
      <c r="FD234" s="279"/>
      <c r="FE234" s="279"/>
      <c r="FF234" s="279"/>
      <c r="FG234" s="279"/>
      <c r="FH234" s="279"/>
      <c r="FI234" s="279"/>
      <c r="FJ234" s="279"/>
      <c r="FK234" s="279"/>
      <c r="FL234" s="279"/>
      <c r="FM234" s="279"/>
      <c r="FN234" s="279"/>
      <c r="FO234" s="279"/>
      <c r="FP234" s="279"/>
      <c r="FQ234" s="279"/>
      <c r="FR234" s="279"/>
      <c r="FS234" s="281"/>
      <c r="FT234" s="278"/>
      <c r="FU234" s="279"/>
      <c r="FV234" s="279"/>
      <c r="FW234" s="279"/>
      <c r="FX234" s="279"/>
      <c r="FY234" s="279"/>
      <c r="FZ234" s="279"/>
      <c r="GA234" s="279"/>
      <c r="GB234" s="279"/>
      <c r="GC234" s="279"/>
      <c r="GD234" s="279"/>
      <c r="GE234" s="279"/>
      <c r="GF234" s="279"/>
      <c r="GG234" s="279"/>
      <c r="GH234" s="279"/>
      <c r="GI234" s="279"/>
      <c r="GJ234" s="279"/>
      <c r="GK234" s="279"/>
      <c r="GL234" s="279"/>
      <c r="GM234" s="279"/>
      <c r="GN234" s="278"/>
      <c r="GO234" s="279"/>
      <c r="GP234" s="279"/>
      <c r="GQ234" s="279"/>
      <c r="GR234" s="279"/>
      <c r="GS234" s="279"/>
      <c r="GT234" s="279"/>
      <c r="GU234" s="279"/>
      <c r="GV234" s="279"/>
      <c r="GW234" s="279"/>
      <c r="GX234" s="279"/>
      <c r="GY234" s="279"/>
      <c r="GZ234" s="279"/>
      <c r="HA234" s="279"/>
      <c r="HB234" s="279"/>
      <c r="HC234" s="279"/>
      <c r="HD234" s="279"/>
      <c r="HE234" s="279"/>
      <c r="HF234" s="279"/>
      <c r="HG234" s="281"/>
      <c r="HH234" s="278"/>
      <c r="HI234" s="279"/>
      <c r="HJ234" s="279"/>
      <c r="HK234" s="279"/>
      <c r="HL234" s="279"/>
      <c r="HM234" s="279"/>
      <c r="HN234" s="279"/>
      <c r="HO234" s="279"/>
      <c r="HP234" s="279"/>
      <c r="HQ234" s="279"/>
      <c r="HR234" s="279"/>
      <c r="HS234" s="279"/>
      <c r="HT234" s="279"/>
      <c r="HU234" s="279"/>
      <c r="HV234" s="279"/>
      <c r="HW234" s="279"/>
      <c r="HX234" s="279"/>
      <c r="HY234" s="279"/>
      <c r="HZ234" s="279"/>
      <c r="IA234" s="279"/>
      <c r="IB234" s="278"/>
      <c r="IC234" s="279"/>
      <c r="ID234" s="279"/>
      <c r="IE234" s="279"/>
      <c r="IF234" s="279"/>
      <c r="IG234" s="279"/>
      <c r="IH234" s="279"/>
      <c r="II234" s="279"/>
      <c r="IJ234" s="279"/>
      <c r="IK234" s="279"/>
      <c r="IL234" s="279"/>
      <c r="IM234" s="279"/>
      <c r="IN234" s="279"/>
      <c r="IO234" s="279"/>
      <c r="IP234" s="279"/>
      <c r="IQ234" s="279"/>
      <c r="IR234" s="279"/>
      <c r="IS234" s="279"/>
      <c r="IT234" s="279"/>
      <c r="IU234" s="279"/>
      <c r="IV234" s="278"/>
      <c r="IW234" s="280"/>
      <c r="IX234" s="280"/>
      <c r="IY234" s="279"/>
      <c r="IZ234" s="279"/>
      <c r="JA234" s="279"/>
      <c r="JB234" s="279"/>
      <c r="JC234" s="280"/>
      <c r="JD234" s="280"/>
      <c r="JE234" s="280"/>
      <c r="JF234" s="280"/>
      <c r="JG234" s="280"/>
      <c r="JH234" s="54"/>
      <c r="JI234" s="7"/>
      <c r="JJ234" s="54"/>
      <c r="JK234" s="7"/>
      <c r="JL234" s="54"/>
      <c r="JM234" s="7"/>
    </row>
    <row r="235" spans="1:273" s="3" customFormat="1" x14ac:dyDescent="0.2">
      <c r="A235" s="24"/>
      <c r="B235" s="24"/>
      <c r="C235" s="25"/>
      <c r="D235" s="34"/>
      <c r="E235" s="24"/>
      <c r="F235" s="53"/>
      <c r="G235" s="33"/>
      <c r="H235" s="33"/>
      <c r="I235" s="33"/>
      <c r="J235" s="71"/>
      <c r="K235" s="53"/>
      <c r="L235" s="71"/>
      <c r="M235" s="33"/>
      <c r="N235" s="33"/>
      <c r="O235" s="33"/>
      <c r="P235" s="53"/>
      <c r="Q235" s="71"/>
      <c r="R235" s="33"/>
      <c r="S235" s="33"/>
      <c r="T235" s="49"/>
      <c r="U235" s="33"/>
      <c r="V235" s="33"/>
      <c r="W235" s="33"/>
      <c r="X235" s="71"/>
      <c r="Y235" s="53"/>
      <c r="Z235" s="53"/>
      <c r="AA235" s="71"/>
      <c r="AB235" s="33"/>
      <c r="AC235" s="33"/>
      <c r="AD235" s="49"/>
      <c r="AE235" s="33"/>
      <c r="AF235" s="33"/>
      <c r="AG235" s="33"/>
      <c r="AH235" s="71"/>
      <c r="AI235" s="53"/>
      <c r="AJ235" s="53"/>
      <c r="AK235" s="71"/>
      <c r="AL235" s="33"/>
      <c r="AM235" s="33"/>
      <c r="AN235" s="49"/>
      <c r="AO235" s="33"/>
      <c r="AP235" s="33"/>
      <c r="AQ235" s="33"/>
      <c r="AR235" s="71"/>
      <c r="AS235" s="53"/>
      <c r="AT235" s="278"/>
      <c r="AU235" s="279"/>
      <c r="AV235" s="280"/>
      <c r="AW235" s="280"/>
      <c r="AX235" s="281"/>
      <c r="AY235" s="280"/>
      <c r="AZ235" s="280"/>
      <c r="BA235" s="280"/>
      <c r="BB235" s="279"/>
      <c r="BC235" s="282"/>
      <c r="BD235" s="278"/>
      <c r="BE235" s="279"/>
      <c r="BF235" s="279"/>
      <c r="BG235" s="279"/>
      <c r="BH235" s="279"/>
      <c r="BI235" s="279"/>
      <c r="BJ235" s="279"/>
      <c r="BK235" s="279"/>
      <c r="BL235" s="279"/>
      <c r="BM235" s="279"/>
      <c r="BN235" s="279"/>
      <c r="BO235" s="279"/>
      <c r="BP235" s="279"/>
      <c r="BQ235" s="279"/>
      <c r="BR235" s="279"/>
      <c r="BS235" s="279"/>
      <c r="BT235" s="279"/>
      <c r="BU235" s="279"/>
      <c r="BV235" s="279"/>
      <c r="BW235" s="279"/>
      <c r="BX235" s="278"/>
      <c r="BY235" s="279"/>
      <c r="BZ235" s="279"/>
      <c r="CA235" s="279"/>
      <c r="CB235" s="279"/>
      <c r="CC235" s="279"/>
      <c r="CD235" s="279"/>
      <c r="CE235" s="279"/>
      <c r="CF235" s="279"/>
      <c r="CG235" s="279"/>
      <c r="CH235" s="279"/>
      <c r="CI235" s="279"/>
      <c r="CJ235" s="279"/>
      <c r="CK235" s="279"/>
      <c r="CL235" s="279"/>
      <c r="CM235" s="279"/>
      <c r="CN235" s="279"/>
      <c r="CO235" s="279"/>
      <c r="CP235" s="279"/>
      <c r="CQ235" s="281"/>
      <c r="CR235" s="279"/>
      <c r="CS235" s="279"/>
      <c r="CT235" s="279"/>
      <c r="CU235" s="279"/>
      <c r="CV235" s="279"/>
      <c r="CW235" s="279"/>
      <c r="CX235" s="279"/>
      <c r="CY235" s="279"/>
      <c r="CZ235" s="279"/>
      <c r="DA235" s="279"/>
      <c r="DB235" s="279"/>
      <c r="DC235" s="279"/>
      <c r="DD235" s="279"/>
      <c r="DE235" s="279"/>
      <c r="DF235" s="279"/>
      <c r="DG235" s="279"/>
      <c r="DH235" s="279"/>
      <c r="DI235" s="279"/>
      <c r="DJ235" s="279"/>
      <c r="DK235" s="279"/>
      <c r="DL235" s="279"/>
      <c r="DM235" s="279"/>
      <c r="DN235" s="279"/>
      <c r="DO235" s="279"/>
      <c r="DP235" s="279"/>
      <c r="DQ235" s="279"/>
      <c r="DR235" s="279"/>
      <c r="DS235" s="279"/>
      <c r="DT235" s="279"/>
      <c r="DU235" s="279"/>
      <c r="DV235" s="279"/>
      <c r="DW235" s="279"/>
      <c r="DX235" s="279"/>
      <c r="DY235" s="279"/>
      <c r="DZ235" s="279"/>
      <c r="EA235" s="279"/>
      <c r="EB235" s="279"/>
      <c r="EC235" s="279"/>
      <c r="ED235" s="279"/>
      <c r="EE235" s="279"/>
      <c r="EF235" s="278"/>
      <c r="EG235" s="279"/>
      <c r="EH235" s="279"/>
      <c r="EI235" s="279"/>
      <c r="EJ235" s="279"/>
      <c r="EK235" s="279"/>
      <c r="EL235" s="279"/>
      <c r="EM235" s="279"/>
      <c r="EN235" s="279"/>
      <c r="EO235" s="279"/>
      <c r="EP235" s="279"/>
      <c r="EQ235" s="279"/>
      <c r="ER235" s="279"/>
      <c r="ES235" s="279"/>
      <c r="ET235" s="279"/>
      <c r="EU235" s="279"/>
      <c r="EV235" s="279"/>
      <c r="EW235" s="279"/>
      <c r="EX235" s="279"/>
      <c r="EY235" s="279"/>
      <c r="EZ235" s="278"/>
      <c r="FA235" s="279"/>
      <c r="FB235" s="279"/>
      <c r="FC235" s="279"/>
      <c r="FD235" s="279"/>
      <c r="FE235" s="279"/>
      <c r="FF235" s="279"/>
      <c r="FG235" s="279"/>
      <c r="FH235" s="279"/>
      <c r="FI235" s="279"/>
      <c r="FJ235" s="279"/>
      <c r="FK235" s="279"/>
      <c r="FL235" s="279"/>
      <c r="FM235" s="279"/>
      <c r="FN235" s="279"/>
      <c r="FO235" s="279"/>
      <c r="FP235" s="279"/>
      <c r="FQ235" s="279"/>
      <c r="FR235" s="279"/>
      <c r="FS235" s="281"/>
      <c r="FT235" s="278"/>
      <c r="FU235" s="279"/>
      <c r="FV235" s="279"/>
      <c r="FW235" s="279"/>
      <c r="FX235" s="279"/>
      <c r="FY235" s="279"/>
      <c r="FZ235" s="279"/>
      <c r="GA235" s="279"/>
      <c r="GB235" s="279"/>
      <c r="GC235" s="279"/>
      <c r="GD235" s="279"/>
      <c r="GE235" s="279"/>
      <c r="GF235" s="279"/>
      <c r="GG235" s="279"/>
      <c r="GH235" s="279"/>
      <c r="GI235" s="279"/>
      <c r="GJ235" s="279"/>
      <c r="GK235" s="279"/>
      <c r="GL235" s="279"/>
      <c r="GM235" s="279"/>
      <c r="GN235" s="278"/>
      <c r="GO235" s="279"/>
      <c r="GP235" s="279"/>
      <c r="GQ235" s="279"/>
      <c r="GR235" s="279"/>
      <c r="GS235" s="279"/>
      <c r="GT235" s="279"/>
      <c r="GU235" s="279"/>
      <c r="GV235" s="279"/>
      <c r="GW235" s="279"/>
      <c r="GX235" s="279"/>
      <c r="GY235" s="279"/>
      <c r="GZ235" s="279"/>
      <c r="HA235" s="279"/>
      <c r="HB235" s="279"/>
      <c r="HC235" s="279"/>
      <c r="HD235" s="279"/>
      <c r="HE235" s="279"/>
      <c r="HF235" s="279"/>
      <c r="HG235" s="281"/>
      <c r="HH235" s="278"/>
      <c r="HI235" s="279"/>
      <c r="HJ235" s="279"/>
      <c r="HK235" s="279"/>
      <c r="HL235" s="279"/>
      <c r="HM235" s="279"/>
      <c r="HN235" s="279"/>
      <c r="HO235" s="279"/>
      <c r="HP235" s="279"/>
      <c r="HQ235" s="279"/>
      <c r="HR235" s="279"/>
      <c r="HS235" s="279"/>
      <c r="HT235" s="279"/>
      <c r="HU235" s="279"/>
      <c r="HV235" s="279"/>
      <c r="HW235" s="279"/>
      <c r="HX235" s="279"/>
      <c r="HY235" s="279"/>
      <c r="HZ235" s="279"/>
      <c r="IA235" s="279"/>
      <c r="IB235" s="278"/>
      <c r="IC235" s="279"/>
      <c r="ID235" s="279"/>
      <c r="IE235" s="279"/>
      <c r="IF235" s="279"/>
      <c r="IG235" s="279"/>
      <c r="IH235" s="279"/>
      <c r="II235" s="279"/>
      <c r="IJ235" s="279"/>
      <c r="IK235" s="279"/>
      <c r="IL235" s="279"/>
      <c r="IM235" s="279"/>
      <c r="IN235" s="279"/>
      <c r="IO235" s="279"/>
      <c r="IP235" s="279"/>
      <c r="IQ235" s="279"/>
      <c r="IR235" s="279"/>
      <c r="IS235" s="279"/>
      <c r="IT235" s="279"/>
      <c r="IU235" s="279"/>
      <c r="IV235" s="278"/>
      <c r="IW235" s="280"/>
      <c r="IX235" s="280"/>
      <c r="IY235" s="279"/>
      <c r="IZ235" s="279"/>
      <c r="JA235" s="279"/>
      <c r="JB235" s="279"/>
      <c r="JC235" s="280"/>
      <c r="JD235" s="280"/>
      <c r="JE235" s="280"/>
      <c r="JF235" s="280"/>
      <c r="JG235" s="280"/>
      <c r="JH235" s="54"/>
      <c r="JI235" s="7"/>
      <c r="JJ235" s="54"/>
      <c r="JK235" s="7"/>
      <c r="JL235" s="54"/>
      <c r="JM235" s="7"/>
    </row>
    <row r="236" spans="1:273" s="3" customFormat="1" x14ac:dyDescent="0.2">
      <c r="A236" s="24"/>
      <c r="B236" s="24"/>
      <c r="C236" s="25"/>
      <c r="D236" s="34"/>
      <c r="E236" s="24"/>
      <c r="F236" s="53"/>
      <c r="G236" s="33"/>
      <c r="H236" s="33"/>
      <c r="I236" s="33"/>
      <c r="J236" s="71"/>
      <c r="K236" s="53"/>
      <c r="L236" s="71"/>
      <c r="M236" s="33"/>
      <c r="N236" s="33"/>
      <c r="O236" s="33"/>
      <c r="P236" s="53"/>
      <c r="Q236" s="71"/>
      <c r="R236" s="33"/>
      <c r="S236" s="33"/>
      <c r="T236" s="49"/>
      <c r="U236" s="33"/>
      <c r="V236" s="33"/>
      <c r="W236" s="33"/>
      <c r="X236" s="71"/>
      <c r="Y236" s="53"/>
      <c r="Z236" s="53"/>
      <c r="AA236" s="71"/>
      <c r="AB236" s="33"/>
      <c r="AC236" s="33"/>
      <c r="AD236" s="49"/>
      <c r="AE236" s="33"/>
      <c r="AF236" s="33"/>
      <c r="AG236" s="33"/>
      <c r="AH236" s="71"/>
      <c r="AI236" s="53"/>
      <c r="AJ236" s="53"/>
      <c r="AK236" s="71"/>
      <c r="AL236" s="33"/>
      <c r="AM236" s="33"/>
      <c r="AN236" s="49"/>
      <c r="AO236" s="33"/>
      <c r="AP236" s="33"/>
      <c r="AQ236" s="33"/>
      <c r="AR236" s="71"/>
      <c r="AS236" s="53"/>
      <c r="AT236" s="278"/>
      <c r="AU236" s="279"/>
      <c r="AV236" s="280"/>
      <c r="AW236" s="280"/>
      <c r="AX236" s="281"/>
      <c r="AY236" s="280"/>
      <c r="AZ236" s="280"/>
      <c r="BA236" s="280"/>
      <c r="BB236" s="279"/>
      <c r="BC236" s="282"/>
      <c r="BD236" s="278"/>
      <c r="BE236" s="279"/>
      <c r="BF236" s="279"/>
      <c r="BG236" s="279"/>
      <c r="BH236" s="279"/>
      <c r="BI236" s="279"/>
      <c r="BJ236" s="279"/>
      <c r="BK236" s="279"/>
      <c r="BL236" s="279"/>
      <c r="BM236" s="279"/>
      <c r="BN236" s="279"/>
      <c r="BO236" s="279"/>
      <c r="BP236" s="279"/>
      <c r="BQ236" s="279"/>
      <c r="BR236" s="279"/>
      <c r="BS236" s="279"/>
      <c r="BT236" s="279"/>
      <c r="BU236" s="279"/>
      <c r="BV236" s="279"/>
      <c r="BW236" s="279"/>
      <c r="BX236" s="278"/>
      <c r="BY236" s="279"/>
      <c r="BZ236" s="279"/>
      <c r="CA236" s="279"/>
      <c r="CB236" s="279"/>
      <c r="CC236" s="279"/>
      <c r="CD236" s="279"/>
      <c r="CE236" s="279"/>
      <c r="CF236" s="279"/>
      <c r="CG236" s="279"/>
      <c r="CH236" s="279"/>
      <c r="CI236" s="279"/>
      <c r="CJ236" s="279"/>
      <c r="CK236" s="279"/>
      <c r="CL236" s="279"/>
      <c r="CM236" s="279"/>
      <c r="CN236" s="279"/>
      <c r="CO236" s="279"/>
      <c r="CP236" s="279"/>
      <c r="CQ236" s="281"/>
      <c r="CR236" s="279"/>
      <c r="CS236" s="279"/>
      <c r="CT236" s="279"/>
      <c r="CU236" s="279"/>
      <c r="CV236" s="279"/>
      <c r="CW236" s="279"/>
      <c r="CX236" s="279"/>
      <c r="CY236" s="279"/>
      <c r="CZ236" s="279"/>
      <c r="DA236" s="279"/>
      <c r="DB236" s="279"/>
      <c r="DC236" s="279"/>
      <c r="DD236" s="279"/>
      <c r="DE236" s="279"/>
      <c r="DF236" s="279"/>
      <c r="DG236" s="279"/>
      <c r="DH236" s="279"/>
      <c r="DI236" s="279"/>
      <c r="DJ236" s="279"/>
      <c r="DK236" s="279"/>
      <c r="DL236" s="279"/>
      <c r="DM236" s="279"/>
      <c r="DN236" s="279"/>
      <c r="DO236" s="279"/>
      <c r="DP236" s="279"/>
      <c r="DQ236" s="279"/>
      <c r="DR236" s="279"/>
      <c r="DS236" s="279"/>
      <c r="DT236" s="279"/>
      <c r="DU236" s="279"/>
      <c r="DV236" s="279"/>
      <c r="DW236" s="279"/>
      <c r="DX236" s="279"/>
      <c r="DY236" s="279"/>
      <c r="DZ236" s="279"/>
      <c r="EA236" s="279"/>
      <c r="EB236" s="279"/>
      <c r="EC236" s="279"/>
      <c r="ED236" s="279"/>
      <c r="EE236" s="279"/>
      <c r="EF236" s="278"/>
      <c r="EG236" s="279"/>
      <c r="EH236" s="279"/>
      <c r="EI236" s="279"/>
      <c r="EJ236" s="279"/>
      <c r="EK236" s="279"/>
      <c r="EL236" s="279"/>
      <c r="EM236" s="279"/>
      <c r="EN236" s="279"/>
      <c r="EO236" s="279"/>
      <c r="EP236" s="279"/>
      <c r="EQ236" s="279"/>
      <c r="ER236" s="279"/>
      <c r="ES236" s="279"/>
      <c r="ET236" s="279"/>
      <c r="EU236" s="279"/>
      <c r="EV236" s="279"/>
      <c r="EW236" s="279"/>
      <c r="EX236" s="279"/>
      <c r="EY236" s="279"/>
      <c r="EZ236" s="278"/>
      <c r="FA236" s="279"/>
      <c r="FB236" s="279"/>
      <c r="FC236" s="279"/>
      <c r="FD236" s="279"/>
      <c r="FE236" s="279"/>
      <c r="FF236" s="279"/>
      <c r="FG236" s="279"/>
      <c r="FH236" s="279"/>
      <c r="FI236" s="279"/>
      <c r="FJ236" s="279"/>
      <c r="FK236" s="279"/>
      <c r="FL236" s="279"/>
      <c r="FM236" s="279"/>
      <c r="FN236" s="279"/>
      <c r="FO236" s="279"/>
      <c r="FP236" s="279"/>
      <c r="FQ236" s="279"/>
      <c r="FR236" s="279"/>
      <c r="FS236" s="281"/>
      <c r="FT236" s="278"/>
      <c r="FU236" s="279"/>
      <c r="FV236" s="279"/>
      <c r="FW236" s="279"/>
      <c r="FX236" s="279"/>
      <c r="FY236" s="279"/>
      <c r="FZ236" s="279"/>
      <c r="GA236" s="279"/>
      <c r="GB236" s="279"/>
      <c r="GC236" s="279"/>
      <c r="GD236" s="279"/>
      <c r="GE236" s="279"/>
      <c r="GF236" s="279"/>
      <c r="GG236" s="279"/>
      <c r="GH236" s="279"/>
      <c r="GI236" s="279"/>
      <c r="GJ236" s="279"/>
      <c r="GK236" s="279"/>
      <c r="GL236" s="279"/>
      <c r="GM236" s="279"/>
      <c r="GN236" s="278"/>
      <c r="GO236" s="279"/>
      <c r="GP236" s="279"/>
      <c r="GQ236" s="279"/>
      <c r="GR236" s="279"/>
      <c r="GS236" s="279"/>
      <c r="GT236" s="279"/>
      <c r="GU236" s="279"/>
      <c r="GV236" s="279"/>
      <c r="GW236" s="279"/>
      <c r="GX236" s="279"/>
      <c r="GY236" s="279"/>
      <c r="GZ236" s="279"/>
      <c r="HA236" s="279"/>
      <c r="HB236" s="279"/>
      <c r="HC236" s="279"/>
      <c r="HD236" s="279"/>
      <c r="HE236" s="279"/>
      <c r="HF236" s="279"/>
      <c r="HG236" s="281"/>
      <c r="HH236" s="278"/>
      <c r="HI236" s="279"/>
      <c r="HJ236" s="279"/>
      <c r="HK236" s="279"/>
      <c r="HL236" s="279"/>
      <c r="HM236" s="279"/>
      <c r="HN236" s="279"/>
      <c r="HO236" s="279"/>
      <c r="HP236" s="279"/>
      <c r="HQ236" s="279"/>
      <c r="HR236" s="279"/>
      <c r="HS236" s="279"/>
      <c r="HT236" s="279"/>
      <c r="HU236" s="279"/>
      <c r="HV236" s="279"/>
      <c r="HW236" s="279"/>
      <c r="HX236" s="279"/>
      <c r="HY236" s="279"/>
      <c r="HZ236" s="279"/>
      <c r="IA236" s="279"/>
      <c r="IB236" s="278"/>
      <c r="IC236" s="279"/>
      <c r="ID236" s="279"/>
      <c r="IE236" s="279"/>
      <c r="IF236" s="279"/>
      <c r="IG236" s="279"/>
      <c r="IH236" s="279"/>
      <c r="II236" s="279"/>
      <c r="IJ236" s="279"/>
      <c r="IK236" s="279"/>
      <c r="IL236" s="279"/>
      <c r="IM236" s="279"/>
      <c r="IN236" s="279"/>
      <c r="IO236" s="279"/>
      <c r="IP236" s="279"/>
      <c r="IQ236" s="279"/>
      <c r="IR236" s="279"/>
      <c r="IS236" s="279"/>
      <c r="IT236" s="279"/>
      <c r="IU236" s="279"/>
      <c r="IV236" s="278"/>
      <c r="IW236" s="280"/>
      <c r="IX236" s="280"/>
      <c r="IY236" s="279"/>
      <c r="IZ236" s="279"/>
      <c r="JA236" s="279"/>
      <c r="JB236" s="279"/>
      <c r="JC236" s="280"/>
      <c r="JD236" s="280"/>
      <c r="JE236" s="280"/>
      <c r="JF236" s="280"/>
      <c r="JG236" s="280"/>
      <c r="JH236" s="54"/>
      <c r="JI236" s="7"/>
      <c r="JJ236" s="54"/>
      <c r="JK236" s="7"/>
      <c r="JL236" s="54"/>
      <c r="JM236" s="7"/>
    </row>
    <row r="237" spans="1:273" s="3" customFormat="1" x14ac:dyDescent="0.2">
      <c r="A237" s="24"/>
      <c r="B237" s="24"/>
      <c r="C237" s="25"/>
      <c r="D237" s="34"/>
      <c r="E237" s="24"/>
      <c r="F237" s="53"/>
      <c r="G237" s="33"/>
      <c r="H237" s="33"/>
      <c r="I237" s="33"/>
      <c r="J237" s="71"/>
      <c r="K237" s="53"/>
      <c r="L237" s="71"/>
      <c r="M237" s="33"/>
      <c r="N237" s="33"/>
      <c r="O237" s="33"/>
      <c r="P237" s="53"/>
      <c r="Q237" s="71"/>
      <c r="R237" s="33"/>
      <c r="S237" s="33"/>
      <c r="T237" s="49"/>
      <c r="U237" s="33"/>
      <c r="V237" s="33"/>
      <c r="W237" s="33"/>
      <c r="X237" s="71"/>
      <c r="Y237" s="53"/>
      <c r="Z237" s="53"/>
      <c r="AA237" s="71"/>
      <c r="AB237" s="33"/>
      <c r="AC237" s="33"/>
      <c r="AD237" s="49"/>
      <c r="AE237" s="33"/>
      <c r="AF237" s="33"/>
      <c r="AG237" s="33"/>
      <c r="AH237" s="71"/>
      <c r="AI237" s="53"/>
      <c r="AJ237" s="53"/>
      <c r="AK237" s="71"/>
      <c r="AL237" s="33"/>
      <c r="AM237" s="33"/>
      <c r="AN237" s="49"/>
      <c r="AO237" s="33"/>
      <c r="AP237" s="33"/>
      <c r="AQ237" s="33"/>
      <c r="AR237" s="71"/>
      <c r="AS237" s="53"/>
      <c r="AT237" s="278"/>
      <c r="AU237" s="279"/>
      <c r="AV237" s="280"/>
      <c r="AW237" s="280"/>
      <c r="AX237" s="281"/>
      <c r="AY237" s="280"/>
      <c r="AZ237" s="280"/>
      <c r="BA237" s="280"/>
      <c r="BB237" s="279"/>
      <c r="BC237" s="282"/>
      <c r="BD237" s="278"/>
      <c r="BE237" s="279"/>
      <c r="BF237" s="279"/>
      <c r="BG237" s="279"/>
      <c r="BH237" s="279"/>
      <c r="BI237" s="279"/>
      <c r="BJ237" s="279"/>
      <c r="BK237" s="279"/>
      <c r="BL237" s="279"/>
      <c r="BM237" s="279"/>
      <c r="BN237" s="279"/>
      <c r="BO237" s="279"/>
      <c r="BP237" s="279"/>
      <c r="BQ237" s="279"/>
      <c r="BR237" s="279"/>
      <c r="BS237" s="279"/>
      <c r="BT237" s="279"/>
      <c r="BU237" s="279"/>
      <c r="BV237" s="279"/>
      <c r="BW237" s="279"/>
      <c r="BX237" s="278"/>
      <c r="BY237" s="279"/>
      <c r="BZ237" s="279"/>
      <c r="CA237" s="279"/>
      <c r="CB237" s="279"/>
      <c r="CC237" s="279"/>
      <c r="CD237" s="279"/>
      <c r="CE237" s="279"/>
      <c r="CF237" s="279"/>
      <c r="CG237" s="279"/>
      <c r="CH237" s="279"/>
      <c r="CI237" s="279"/>
      <c r="CJ237" s="279"/>
      <c r="CK237" s="279"/>
      <c r="CL237" s="279"/>
      <c r="CM237" s="279"/>
      <c r="CN237" s="279"/>
      <c r="CO237" s="279"/>
      <c r="CP237" s="279"/>
      <c r="CQ237" s="281"/>
      <c r="CR237" s="279"/>
      <c r="CS237" s="279"/>
      <c r="CT237" s="279"/>
      <c r="CU237" s="279"/>
      <c r="CV237" s="279"/>
      <c r="CW237" s="279"/>
      <c r="CX237" s="279"/>
      <c r="CY237" s="279"/>
      <c r="CZ237" s="279"/>
      <c r="DA237" s="279"/>
      <c r="DB237" s="279"/>
      <c r="DC237" s="279"/>
      <c r="DD237" s="279"/>
      <c r="DE237" s="279"/>
      <c r="DF237" s="279"/>
      <c r="DG237" s="279"/>
      <c r="DH237" s="279"/>
      <c r="DI237" s="279"/>
      <c r="DJ237" s="279"/>
      <c r="DK237" s="279"/>
      <c r="DL237" s="279"/>
      <c r="DM237" s="279"/>
      <c r="DN237" s="279"/>
      <c r="DO237" s="279"/>
      <c r="DP237" s="279"/>
      <c r="DQ237" s="279"/>
      <c r="DR237" s="279"/>
      <c r="DS237" s="279"/>
      <c r="DT237" s="279"/>
      <c r="DU237" s="279"/>
      <c r="DV237" s="279"/>
      <c r="DW237" s="279"/>
      <c r="DX237" s="279"/>
      <c r="DY237" s="279"/>
      <c r="DZ237" s="279"/>
      <c r="EA237" s="279"/>
      <c r="EB237" s="279"/>
      <c r="EC237" s="279"/>
      <c r="ED237" s="279"/>
      <c r="EE237" s="279"/>
      <c r="EF237" s="278"/>
      <c r="EG237" s="279"/>
      <c r="EH237" s="279"/>
      <c r="EI237" s="279"/>
      <c r="EJ237" s="279"/>
      <c r="EK237" s="279"/>
      <c r="EL237" s="279"/>
      <c r="EM237" s="279"/>
      <c r="EN237" s="279"/>
      <c r="EO237" s="279"/>
      <c r="EP237" s="279"/>
      <c r="EQ237" s="279"/>
      <c r="ER237" s="279"/>
      <c r="ES237" s="279"/>
      <c r="ET237" s="279"/>
      <c r="EU237" s="279"/>
      <c r="EV237" s="279"/>
      <c r="EW237" s="279"/>
      <c r="EX237" s="279"/>
      <c r="EY237" s="279"/>
      <c r="EZ237" s="278"/>
      <c r="FA237" s="279"/>
      <c r="FB237" s="279"/>
      <c r="FC237" s="279"/>
      <c r="FD237" s="279"/>
      <c r="FE237" s="279"/>
      <c r="FF237" s="279"/>
      <c r="FG237" s="279"/>
      <c r="FH237" s="279"/>
      <c r="FI237" s="279"/>
      <c r="FJ237" s="279"/>
      <c r="FK237" s="279"/>
      <c r="FL237" s="279"/>
      <c r="FM237" s="279"/>
      <c r="FN237" s="279"/>
      <c r="FO237" s="279"/>
      <c r="FP237" s="279"/>
      <c r="FQ237" s="279"/>
      <c r="FR237" s="279"/>
      <c r="FS237" s="281"/>
      <c r="FT237" s="278"/>
      <c r="FU237" s="279"/>
      <c r="FV237" s="279"/>
      <c r="FW237" s="279"/>
      <c r="FX237" s="279"/>
      <c r="FY237" s="279"/>
      <c r="FZ237" s="279"/>
      <c r="GA237" s="279"/>
      <c r="GB237" s="279"/>
      <c r="GC237" s="279"/>
      <c r="GD237" s="279"/>
      <c r="GE237" s="279"/>
      <c r="GF237" s="279"/>
      <c r="GG237" s="279"/>
      <c r="GH237" s="279"/>
      <c r="GI237" s="279"/>
      <c r="GJ237" s="279"/>
      <c r="GK237" s="279"/>
      <c r="GL237" s="279"/>
      <c r="GM237" s="279"/>
      <c r="GN237" s="278"/>
      <c r="GO237" s="279"/>
      <c r="GP237" s="279"/>
      <c r="GQ237" s="279"/>
      <c r="GR237" s="279"/>
      <c r="GS237" s="279"/>
      <c r="GT237" s="279"/>
      <c r="GU237" s="279"/>
      <c r="GV237" s="279"/>
      <c r="GW237" s="279"/>
      <c r="GX237" s="279"/>
      <c r="GY237" s="279"/>
      <c r="GZ237" s="279"/>
      <c r="HA237" s="279"/>
      <c r="HB237" s="279"/>
      <c r="HC237" s="279"/>
      <c r="HD237" s="279"/>
      <c r="HE237" s="279"/>
      <c r="HF237" s="279"/>
      <c r="HG237" s="281"/>
      <c r="HH237" s="278"/>
      <c r="HI237" s="279"/>
      <c r="HJ237" s="279"/>
      <c r="HK237" s="279"/>
      <c r="HL237" s="279"/>
      <c r="HM237" s="279"/>
      <c r="HN237" s="279"/>
      <c r="HO237" s="279"/>
      <c r="HP237" s="279"/>
      <c r="HQ237" s="279"/>
      <c r="HR237" s="279"/>
      <c r="HS237" s="279"/>
      <c r="HT237" s="279"/>
      <c r="HU237" s="279"/>
      <c r="HV237" s="279"/>
      <c r="HW237" s="279"/>
      <c r="HX237" s="279"/>
      <c r="HY237" s="279"/>
      <c r="HZ237" s="279"/>
      <c r="IA237" s="279"/>
      <c r="IB237" s="278"/>
      <c r="IC237" s="279"/>
      <c r="ID237" s="279"/>
      <c r="IE237" s="279"/>
      <c r="IF237" s="279"/>
      <c r="IG237" s="279"/>
      <c r="IH237" s="279"/>
      <c r="II237" s="279"/>
      <c r="IJ237" s="279"/>
      <c r="IK237" s="279"/>
      <c r="IL237" s="279"/>
      <c r="IM237" s="279"/>
      <c r="IN237" s="279"/>
      <c r="IO237" s="279"/>
      <c r="IP237" s="279"/>
      <c r="IQ237" s="279"/>
      <c r="IR237" s="279"/>
      <c r="IS237" s="279"/>
      <c r="IT237" s="279"/>
      <c r="IU237" s="279"/>
      <c r="IV237" s="278"/>
      <c r="IW237" s="280"/>
      <c r="IX237" s="280"/>
      <c r="IY237" s="279"/>
      <c r="IZ237" s="279"/>
      <c r="JA237" s="279"/>
      <c r="JB237" s="279"/>
      <c r="JC237" s="280"/>
      <c r="JD237" s="280"/>
      <c r="JE237" s="280"/>
      <c r="JF237" s="280"/>
      <c r="JG237" s="280"/>
      <c r="JH237" s="54"/>
      <c r="JI237" s="7"/>
      <c r="JJ237" s="54"/>
      <c r="JK237" s="7"/>
      <c r="JL237" s="54"/>
      <c r="JM237" s="7"/>
    </row>
    <row r="238" spans="1:273" s="3" customFormat="1" x14ac:dyDescent="0.2">
      <c r="A238" s="24"/>
      <c r="B238" s="24"/>
      <c r="C238" s="25"/>
      <c r="D238" s="34"/>
      <c r="E238" s="24"/>
      <c r="F238" s="53"/>
      <c r="G238" s="33"/>
      <c r="H238" s="33"/>
      <c r="I238" s="33"/>
      <c r="J238" s="71"/>
      <c r="K238" s="53"/>
      <c r="L238" s="71"/>
      <c r="M238" s="33"/>
      <c r="N238" s="33"/>
      <c r="O238" s="33"/>
      <c r="P238" s="53"/>
      <c r="Q238" s="71"/>
      <c r="R238" s="33"/>
      <c r="S238" s="33"/>
      <c r="T238" s="49"/>
      <c r="U238" s="33"/>
      <c r="V238" s="33"/>
      <c r="W238" s="33"/>
      <c r="X238" s="71"/>
      <c r="Y238" s="53"/>
      <c r="Z238" s="53"/>
      <c r="AA238" s="71"/>
      <c r="AB238" s="33"/>
      <c r="AC238" s="33"/>
      <c r="AD238" s="49"/>
      <c r="AE238" s="33"/>
      <c r="AF238" s="33"/>
      <c r="AG238" s="33"/>
      <c r="AH238" s="71"/>
      <c r="AI238" s="53"/>
      <c r="AJ238" s="53"/>
      <c r="AK238" s="71"/>
      <c r="AL238" s="33"/>
      <c r="AM238" s="33"/>
      <c r="AN238" s="49"/>
      <c r="AO238" s="33"/>
      <c r="AP238" s="33"/>
      <c r="AQ238" s="33"/>
      <c r="AR238" s="71"/>
      <c r="AS238" s="53"/>
      <c r="AT238" s="278"/>
      <c r="AU238" s="279"/>
      <c r="AV238" s="280"/>
      <c r="AW238" s="280"/>
      <c r="AX238" s="281"/>
      <c r="AY238" s="280"/>
      <c r="AZ238" s="280"/>
      <c r="BA238" s="280"/>
      <c r="BB238" s="279"/>
      <c r="BC238" s="282"/>
      <c r="BD238" s="278"/>
      <c r="BE238" s="279"/>
      <c r="BF238" s="279"/>
      <c r="BG238" s="279"/>
      <c r="BH238" s="279"/>
      <c r="BI238" s="279"/>
      <c r="BJ238" s="279"/>
      <c r="BK238" s="279"/>
      <c r="BL238" s="279"/>
      <c r="BM238" s="279"/>
      <c r="BN238" s="279"/>
      <c r="BO238" s="279"/>
      <c r="BP238" s="279"/>
      <c r="BQ238" s="279"/>
      <c r="BR238" s="279"/>
      <c r="BS238" s="279"/>
      <c r="BT238" s="279"/>
      <c r="BU238" s="279"/>
      <c r="BV238" s="279"/>
      <c r="BW238" s="279"/>
      <c r="BX238" s="278"/>
      <c r="BY238" s="279"/>
      <c r="BZ238" s="279"/>
      <c r="CA238" s="279"/>
      <c r="CB238" s="279"/>
      <c r="CC238" s="279"/>
      <c r="CD238" s="279"/>
      <c r="CE238" s="279"/>
      <c r="CF238" s="279"/>
      <c r="CG238" s="279"/>
      <c r="CH238" s="279"/>
      <c r="CI238" s="279"/>
      <c r="CJ238" s="279"/>
      <c r="CK238" s="279"/>
      <c r="CL238" s="279"/>
      <c r="CM238" s="279"/>
      <c r="CN238" s="279"/>
      <c r="CO238" s="279"/>
      <c r="CP238" s="279"/>
      <c r="CQ238" s="281"/>
      <c r="CR238" s="279"/>
      <c r="CS238" s="279"/>
      <c r="CT238" s="279"/>
      <c r="CU238" s="279"/>
      <c r="CV238" s="279"/>
      <c r="CW238" s="279"/>
      <c r="CX238" s="279"/>
      <c r="CY238" s="279"/>
      <c r="CZ238" s="279"/>
      <c r="DA238" s="279"/>
      <c r="DB238" s="279"/>
      <c r="DC238" s="279"/>
      <c r="DD238" s="279"/>
      <c r="DE238" s="279"/>
      <c r="DF238" s="279"/>
      <c r="DG238" s="279"/>
      <c r="DH238" s="279"/>
      <c r="DI238" s="279"/>
      <c r="DJ238" s="279"/>
      <c r="DK238" s="279"/>
      <c r="DL238" s="279"/>
      <c r="DM238" s="279"/>
      <c r="DN238" s="279"/>
      <c r="DO238" s="279"/>
      <c r="DP238" s="279"/>
      <c r="DQ238" s="279"/>
      <c r="DR238" s="279"/>
      <c r="DS238" s="279"/>
      <c r="DT238" s="279"/>
      <c r="DU238" s="279"/>
      <c r="DV238" s="279"/>
      <c r="DW238" s="279"/>
      <c r="DX238" s="279"/>
      <c r="DY238" s="279"/>
      <c r="DZ238" s="279"/>
      <c r="EA238" s="279"/>
      <c r="EB238" s="279"/>
      <c r="EC238" s="279"/>
      <c r="ED238" s="279"/>
      <c r="EE238" s="279"/>
      <c r="EF238" s="278"/>
      <c r="EG238" s="279"/>
      <c r="EH238" s="279"/>
      <c r="EI238" s="279"/>
      <c r="EJ238" s="279"/>
      <c r="EK238" s="279"/>
      <c r="EL238" s="279"/>
      <c r="EM238" s="279"/>
      <c r="EN238" s="279"/>
      <c r="EO238" s="279"/>
      <c r="EP238" s="279"/>
      <c r="EQ238" s="279"/>
      <c r="ER238" s="279"/>
      <c r="ES238" s="279"/>
      <c r="ET238" s="279"/>
      <c r="EU238" s="279"/>
      <c r="EV238" s="279"/>
      <c r="EW238" s="279"/>
      <c r="EX238" s="279"/>
      <c r="EY238" s="279"/>
      <c r="EZ238" s="278"/>
      <c r="FA238" s="279"/>
      <c r="FB238" s="279"/>
      <c r="FC238" s="279"/>
      <c r="FD238" s="279"/>
      <c r="FE238" s="279"/>
      <c r="FF238" s="279"/>
      <c r="FG238" s="279"/>
      <c r="FH238" s="279"/>
      <c r="FI238" s="279"/>
      <c r="FJ238" s="279"/>
      <c r="FK238" s="279"/>
      <c r="FL238" s="279"/>
      <c r="FM238" s="279"/>
      <c r="FN238" s="279"/>
      <c r="FO238" s="279"/>
      <c r="FP238" s="279"/>
      <c r="FQ238" s="279"/>
      <c r="FR238" s="279"/>
      <c r="FS238" s="281"/>
      <c r="FT238" s="278"/>
      <c r="FU238" s="279"/>
      <c r="FV238" s="279"/>
      <c r="FW238" s="279"/>
      <c r="FX238" s="279"/>
      <c r="FY238" s="279"/>
      <c r="FZ238" s="279"/>
      <c r="GA238" s="279"/>
      <c r="GB238" s="279"/>
      <c r="GC238" s="279"/>
      <c r="GD238" s="279"/>
      <c r="GE238" s="279"/>
      <c r="GF238" s="279"/>
      <c r="GG238" s="279"/>
      <c r="GH238" s="279"/>
      <c r="GI238" s="279"/>
      <c r="GJ238" s="279"/>
      <c r="GK238" s="279"/>
      <c r="GL238" s="279"/>
      <c r="GM238" s="279"/>
      <c r="GN238" s="278"/>
      <c r="GO238" s="279"/>
      <c r="GP238" s="279"/>
      <c r="GQ238" s="279"/>
      <c r="GR238" s="279"/>
      <c r="GS238" s="279"/>
      <c r="GT238" s="279"/>
      <c r="GU238" s="279"/>
      <c r="GV238" s="279"/>
      <c r="GW238" s="279"/>
      <c r="GX238" s="279"/>
      <c r="GY238" s="279"/>
      <c r="GZ238" s="279"/>
      <c r="HA238" s="279"/>
      <c r="HB238" s="279"/>
      <c r="HC238" s="279"/>
      <c r="HD238" s="279"/>
      <c r="HE238" s="279"/>
      <c r="HF238" s="279"/>
      <c r="HG238" s="281"/>
      <c r="HH238" s="278"/>
      <c r="HI238" s="279"/>
      <c r="HJ238" s="279"/>
      <c r="HK238" s="279"/>
      <c r="HL238" s="279"/>
      <c r="HM238" s="279"/>
      <c r="HN238" s="279"/>
      <c r="HO238" s="279"/>
      <c r="HP238" s="279"/>
      <c r="HQ238" s="279"/>
      <c r="HR238" s="279"/>
      <c r="HS238" s="279"/>
      <c r="HT238" s="279"/>
      <c r="HU238" s="279"/>
      <c r="HV238" s="279"/>
      <c r="HW238" s="279"/>
      <c r="HX238" s="279"/>
      <c r="HY238" s="279"/>
      <c r="HZ238" s="279"/>
      <c r="IA238" s="279"/>
      <c r="IB238" s="278"/>
      <c r="IC238" s="279"/>
      <c r="ID238" s="279"/>
      <c r="IE238" s="279"/>
      <c r="IF238" s="279"/>
      <c r="IG238" s="279"/>
      <c r="IH238" s="279"/>
      <c r="II238" s="279"/>
      <c r="IJ238" s="279"/>
      <c r="IK238" s="279"/>
      <c r="IL238" s="279"/>
      <c r="IM238" s="279"/>
      <c r="IN238" s="279"/>
      <c r="IO238" s="279"/>
      <c r="IP238" s="279"/>
      <c r="IQ238" s="279"/>
      <c r="IR238" s="279"/>
      <c r="IS238" s="279"/>
      <c r="IT238" s="279"/>
      <c r="IU238" s="279"/>
      <c r="IV238" s="278"/>
      <c r="IW238" s="280"/>
      <c r="IX238" s="280"/>
      <c r="IY238" s="279"/>
      <c r="IZ238" s="279"/>
      <c r="JA238" s="279"/>
      <c r="JB238" s="279"/>
      <c r="JC238" s="280"/>
      <c r="JD238" s="280"/>
      <c r="JE238" s="280"/>
      <c r="JF238" s="280"/>
      <c r="JG238" s="280"/>
      <c r="JH238" s="54"/>
      <c r="JI238" s="7"/>
      <c r="JJ238" s="54"/>
      <c r="JK238" s="7"/>
      <c r="JL238" s="54"/>
      <c r="JM238" s="7"/>
    </row>
    <row r="239" spans="1:273" s="3" customFormat="1" x14ac:dyDescent="0.2">
      <c r="A239" s="24"/>
      <c r="B239" s="24"/>
      <c r="C239" s="25"/>
      <c r="D239" s="34"/>
      <c r="E239" s="24"/>
      <c r="F239" s="53"/>
      <c r="G239" s="33"/>
      <c r="H239" s="33"/>
      <c r="I239" s="33"/>
      <c r="J239" s="71"/>
      <c r="K239" s="53"/>
      <c r="L239" s="71"/>
      <c r="M239" s="33"/>
      <c r="N239" s="33"/>
      <c r="O239" s="33"/>
      <c r="P239" s="53"/>
      <c r="Q239" s="71"/>
      <c r="R239" s="33"/>
      <c r="S239" s="33"/>
      <c r="T239" s="49"/>
      <c r="U239" s="33"/>
      <c r="V239" s="33"/>
      <c r="W239" s="33"/>
      <c r="X239" s="71"/>
      <c r="Y239" s="53"/>
      <c r="Z239" s="53"/>
      <c r="AA239" s="71"/>
      <c r="AB239" s="33"/>
      <c r="AC239" s="33"/>
      <c r="AD239" s="49"/>
      <c r="AE239" s="33"/>
      <c r="AF239" s="33"/>
      <c r="AG239" s="33"/>
      <c r="AH239" s="71"/>
      <c r="AI239" s="53"/>
      <c r="AJ239" s="53"/>
      <c r="AK239" s="71"/>
      <c r="AL239" s="33"/>
      <c r="AM239" s="33"/>
      <c r="AN239" s="49"/>
      <c r="AO239" s="33"/>
      <c r="AP239" s="33"/>
      <c r="AQ239" s="33"/>
      <c r="AR239" s="71"/>
      <c r="AS239" s="53"/>
      <c r="AT239" s="278"/>
      <c r="AU239" s="279"/>
      <c r="AV239" s="280"/>
      <c r="AW239" s="280"/>
      <c r="AX239" s="281"/>
      <c r="AY239" s="280"/>
      <c r="AZ239" s="280"/>
      <c r="BA239" s="280"/>
      <c r="BB239" s="279"/>
      <c r="BC239" s="282"/>
      <c r="BD239" s="278"/>
      <c r="BE239" s="279"/>
      <c r="BF239" s="279"/>
      <c r="BG239" s="279"/>
      <c r="BH239" s="279"/>
      <c r="BI239" s="279"/>
      <c r="BJ239" s="279"/>
      <c r="BK239" s="279"/>
      <c r="BL239" s="279"/>
      <c r="BM239" s="279"/>
      <c r="BN239" s="279"/>
      <c r="BO239" s="279"/>
      <c r="BP239" s="279"/>
      <c r="BQ239" s="279"/>
      <c r="BR239" s="279"/>
      <c r="BS239" s="279"/>
      <c r="BT239" s="279"/>
      <c r="BU239" s="279"/>
      <c r="BV239" s="279"/>
      <c r="BW239" s="279"/>
      <c r="BX239" s="278"/>
      <c r="BY239" s="279"/>
      <c r="BZ239" s="279"/>
      <c r="CA239" s="279"/>
      <c r="CB239" s="279"/>
      <c r="CC239" s="279"/>
      <c r="CD239" s="279"/>
      <c r="CE239" s="279"/>
      <c r="CF239" s="279"/>
      <c r="CG239" s="279"/>
      <c r="CH239" s="279"/>
      <c r="CI239" s="279"/>
      <c r="CJ239" s="279"/>
      <c r="CK239" s="279"/>
      <c r="CL239" s="279"/>
      <c r="CM239" s="279"/>
      <c r="CN239" s="279"/>
      <c r="CO239" s="279"/>
      <c r="CP239" s="279"/>
      <c r="CQ239" s="281"/>
      <c r="CR239" s="279"/>
      <c r="CS239" s="279"/>
      <c r="CT239" s="279"/>
      <c r="CU239" s="279"/>
      <c r="CV239" s="279"/>
      <c r="CW239" s="279"/>
      <c r="CX239" s="279"/>
      <c r="CY239" s="279"/>
      <c r="CZ239" s="279"/>
      <c r="DA239" s="279"/>
      <c r="DB239" s="279"/>
      <c r="DC239" s="279"/>
      <c r="DD239" s="279"/>
      <c r="DE239" s="279"/>
      <c r="DF239" s="279"/>
      <c r="DG239" s="279"/>
      <c r="DH239" s="279"/>
      <c r="DI239" s="279"/>
      <c r="DJ239" s="279"/>
      <c r="DK239" s="279"/>
      <c r="DL239" s="279"/>
      <c r="DM239" s="279"/>
      <c r="DN239" s="279"/>
      <c r="DO239" s="279"/>
      <c r="DP239" s="279"/>
      <c r="DQ239" s="279"/>
      <c r="DR239" s="279"/>
      <c r="DS239" s="279"/>
      <c r="DT239" s="279"/>
      <c r="DU239" s="279"/>
      <c r="DV239" s="279"/>
      <c r="DW239" s="279"/>
      <c r="DX239" s="279"/>
      <c r="DY239" s="279"/>
      <c r="DZ239" s="279"/>
      <c r="EA239" s="279"/>
      <c r="EB239" s="279"/>
      <c r="EC239" s="279"/>
      <c r="ED239" s="279"/>
      <c r="EE239" s="279"/>
      <c r="EF239" s="278"/>
      <c r="EG239" s="279"/>
      <c r="EH239" s="279"/>
      <c r="EI239" s="279"/>
      <c r="EJ239" s="279"/>
      <c r="EK239" s="279"/>
      <c r="EL239" s="279"/>
      <c r="EM239" s="279"/>
      <c r="EN239" s="279"/>
      <c r="EO239" s="279"/>
      <c r="EP239" s="279"/>
      <c r="EQ239" s="279"/>
      <c r="ER239" s="279"/>
      <c r="ES239" s="279"/>
      <c r="ET239" s="279"/>
      <c r="EU239" s="279"/>
      <c r="EV239" s="279"/>
      <c r="EW239" s="279"/>
      <c r="EX239" s="279"/>
      <c r="EY239" s="279"/>
      <c r="EZ239" s="278"/>
      <c r="FA239" s="279"/>
      <c r="FB239" s="279"/>
      <c r="FC239" s="279"/>
      <c r="FD239" s="279"/>
      <c r="FE239" s="279"/>
      <c r="FF239" s="279"/>
      <c r="FG239" s="279"/>
      <c r="FH239" s="279"/>
      <c r="FI239" s="279"/>
      <c r="FJ239" s="279"/>
      <c r="FK239" s="279"/>
      <c r="FL239" s="279"/>
      <c r="FM239" s="279"/>
      <c r="FN239" s="279"/>
      <c r="FO239" s="279"/>
      <c r="FP239" s="279"/>
      <c r="FQ239" s="279"/>
      <c r="FR239" s="279"/>
      <c r="FS239" s="281"/>
      <c r="FT239" s="278"/>
      <c r="FU239" s="279"/>
      <c r="FV239" s="279"/>
      <c r="FW239" s="279"/>
      <c r="FX239" s="279"/>
      <c r="FY239" s="279"/>
      <c r="FZ239" s="279"/>
      <c r="GA239" s="279"/>
      <c r="GB239" s="279"/>
      <c r="GC239" s="279"/>
      <c r="GD239" s="279"/>
      <c r="GE239" s="279"/>
      <c r="GF239" s="279"/>
      <c r="GG239" s="279"/>
      <c r="GH239" s="279"/>
      <c r="GI239" s="279"/>
      <c r="GJ239" s="279"/>
      <c r="GK239" s="279"/>
      <c r="GL239" s="279"/>
      <c r="GM239" s="279"/>
      <c r="GN239" s="278"/>
      <c r="GO239" s="279"/>
      <c r="GP239" s="279"/>
      <c r="GQ239" s="279"/>
      <c r="GR239" s="279"/>
      <c r="GS239" s="279"/>
      <c r="GT239" s="279"/>
      <c r="GU239" s="279"/>
      <c r="GV239" s="279"/>
      <c r="GW239" s="279"/>
      <c r="GX239" s="279"/>
      <c r="GY239" s="279"/>
      <c r="GZ239" s="279"/>
      <c r="HA239" s="279"/>
      <c r="HB239" s="279"/>
      <c r="HC239" s="279"/>
      <c r="HD239" s="279"/>
      <c r="HE239" s="279"/>
      <c r="HF239" s="279"/>
      <c r="HG239" s="281"/>
      <c r="HH239" s="278"/>
      <c r="HI239" s="279"/>
      <c r="HJ239" s="279"/>
      <c r="HK239" s="279"/>
      <c r="HL239" s="279"/>
      <c r="HM239" s="279"/>
      <c r="HN239" s="279"/>
      <c r="HO239" s="279"/>
      <c r="HP239" s="279"/>
      <c r="HQ239" s="279"/>
      <c r="HR239" s="279"/>
      <c r="HS239" s="279"/>
      <c r="HT239" s="279"/>
      <c r="HU239" s="279"/>
      <c r="HV239" s="279"/>
      <c r="HW239" s="279"/>
      <c r="HX239" s="279"/>
      <c r="HY239" s="279"/>
      <c r="HZ239" s="279"/>
      <c r="IA239" s="279"/>
      <c r="IB239" s="278"/>
      <c r="IC239" s="279"/>
      <c r="ID239" s="279"/>
      <c r="IE239" s="279"/>
      <c r="IF239" s="279"/>
      <c r="IG239" s="279"/>
      <c r="IH239" s="279"/>
      <c r="II239" s="279"/>
      <c r="IJ239" s="279"/>
      <c r="IK239" s="279"/>
      <c r="IL239" s="279"/>
      <c r="IM239" s="279"/>
      <c r="IN239" s="279"/>
      <c r="IO239" s="279"/>
      <c r="IP239" s="279"/>
      <c r="IQ239" s="279"/>
      <c r="IR239" s="279"/>
      <c r="IS239" s="279"/>
      <c r="IT239" s="279"/>
      <c r="IU239" s="279"/>
      <c r="IV239" s="278"/>
      <c r="IW239" s="280"/>
      <c r="IX239" s="280"/>
      <c r="IY239" s="279"/>
      <c r="IZ239" s="279"/>
      <c r="JA239" s="279"/>
      <c r="JB239" s="279"/>
      <c r="JC239" s="280"/>
      <c r="JD239" s="280"/>
      <c r="JE239" s="280"/>
      <c r="JF239" s="280"/>
      <c r="JG239" s="280"/>
      <c r="JH239" s="54"/>
      <c r="JI239" s="7"/>
      <c r="JJ239" s="54"/>
      <c r="JK239" s="7"/>
      <c r="JL239" s="54"/>
      <c r="JM239" s="7"/>
    </row>
    <row r="240" spans="1:273" s="3" customFormat="1" x14ac:dyDescent="0.2">
      <c r="A240" s="24"/>
      <c r="B240" s="24"/>
      <c r="C240" s="25"/>
      <c r="D240" s="34"/>
      <c r="E240" s="24"/>
      <c r="F240" s="53"/>
      <c r="G240" s="33"/>
      <c r="H240" s="33"/>
      <c r="I240" s="33"/>
      <c r="J240" s="71"/>
      <c r="K240" s="53"/>
      <c r="L240" s="71"/>
      <c r="M240" s="33"/>
      <c r="N240" s="33"/>
      <c r="O240" s="33"/>
      <c r="P240" s="53"/>
      <c r="Q240" s="71"/>
      <c r="R240" s="33"/>
      <c r="S240" s="33"/>
      <c r="T240" s="49"/>
      <c r="U240" s="33"/>
      <c r="V240" s="33"/>
      <c r="W240" s="33"/>
      <c r="X240" s="71"/>
      <c r="Y240" s="53"/>
      <c r="Z240" s="53"/>
      <c r="AA240" s="71"/>
      <c r="AB240" s="33"/>
      <c r="AC240" s="33"/>
      <c r="AD240" s="49"/>
      <c r="AE240" s="33"/>
      <c r="AF240" s="33"/>
      <c r="AG240" s="33"/>
      <c r="AH240" s="71"/>
      <c r="AI240" s="53"/>
      <c r="AJ240" s="53"/>
      <c r="AK240" s="71"/>
      <c r="AL240" s="33"/>
      <c r="AM240" s="33"/>
      <c r="AN240" s="49"/>
      <c r="AO240" s="33"/>
      <c r="AP240" s="33"/>
      <c r="AQ240" s="33"/>
      <c r="AR240" s="71"/>
      <c r="AS240" s="53"/>
      <c r="AT240" s="278"/>
      <c r="AU240" s="279"/>
      <c r="AV240" s="280"/>
      <c r="AW240" s="280"/>
      <c r="AX240" s="281"/>
      <c r="AY240" s="280"/>
      <c r="AZ240" s="280"/>
      <c r="BA240" s="280"/>
      <c r="BB240" s="279"/>
      <c r="BC240" s="282"/>
      <c r="BD240" s="278"/>
      <c r="BE240" s="279"/>
      <c r="BF240" s="279"/>
      <c r="BG240" s="279"/>
      <c r="BH240" s="279"/>
      <c r="BI240" s="279"/>
      <c r="BJ240" s="279"/>
      <c r="BK240" s="279"/>
      <c r="BL240" s="279"/>
      <c r="BM240" s="279"/>
      <c r="BN240" s="279"/>
      <c r="BO240" s="279"/>
      <c r="BP240" s="279"/>
      <c r="BQ240" s="279"/>
      <c r="BR240" s="279"/>
      <c r="BS240" s="279"/>
      <c r="BT240" s="279"/>
      <c r="BU240" s="279"/>
      <c r="BV240" s="279"/>
      <c r="BW240" s="279"/>
      <c r="BX240" s="278"/>
      <c r="BY240" s="279"/>
      <c r="BZ240" s="279"/>
      <c r="CA240" s="279"/>
      <c r="CB240" s="279"/>
      <c r="CC240" s="279"/>
      <c r="CD240" s="279"/>
      <c r="CE240" s="279"/>
      <c r="CF240" s="279"/>
      <c r="CG240" s="279"/>
      <c r="CH240" s="279"/>
      <c r="CI240" s="279"/>
      <c r="CJ240" s="279"/>
      <c r="CK240" s="279"/>
      <c r="CL240" s="279"/>
      <c r="CM240" s="279"/>
      <c r="CN240" s="279"/>
      <c r="CO240" s="279"/>
      <c r="CP240" s="279"/>
      <c r="CQ240" s="281"/>
      <c r="CR240" s="279"/>
      <c r="CS240" s="279"/>
      <c r="CT240" s="279"/>
      <c r="CU240" s="279"/>
      <c r="CV240" s="279"/>
      <c r="CW240" s="279"/>
      <c r="CX240" s="279"/>
      <c r="CY240" s="279"/>
      <c r="CZ240" s="279"/>
      <c r="DA240" s="279"/>
      <c r="DB240" s="279"/>
      <c r="DC240" s="279"/>
      <c r="DD240" s="279"/>
      <c r="DE240" s="279"/>
      <c r="DF240" s="279"/>
      <c r="DG240" s="279"/>
      <c r="DH240" s="279"/>
      <c r="DI240" s="279"/>
      <c r="DJ240" s="279"/>
      <c r="DK240" s="279"/>
      <c r="DL240" s="279"/>
      <c r="DM240" s="279"/>
      <c r="DN240" s="279"/>
      <c r="DO240" s="279"/>
      <c r="DP240" s="279"/>
      <c r="DQ240" s="279"/>
      <c r="DR240" s="279"/>
      <c r="DS240" s="279"/>
      <c r="DT240" s="279"/>
      <c r="DU240" s="279"/>
      <c r="DV240" s="279"/>
      <c r="DW240" s="279"/>
      <c r="DX240" s="279"/>
      <c r="DY240" s="279"/>
      <c r="DZ240" s="279"/>
      <c r="EA240" s="279"/>
      <c r="EB240" s="279"/>
      <c r="EC240" s="279"/>
      <c r="ED240" s="279"/>
      <c r="EE240" s="279"/>
      <c r="EF240" s="278"/>
      <c r="EG240" s="279"/>
      <c r="EH240" s="279"/>
      <c r="EI240" s="279"/>
      <c r="EJ240" s="279"/>
      <c r="EK240" s="279"/>
      <c r="EL240" s="279"/>
      <c r="EM240" s="279"/>
      <c r="EN240" s="279"/>
      <c r="EO240" s="279"/>
      <c r="EP240" s="279"/>
      <c r="EQ240" s="279"/>
      <c r="ER240" s="279"/>
      <c r="ES240" s="279"/>
      <c r="ET240" s="279"/>
      <c r="EU240" s="279"/>
      <c r="EV240" s="279"/>
      <c r="EW240" s="279"/>
      <c r="EX240" s="279"/>
      <c r="EY240" s="279"/>
      <c r="EZ240" s="278"/>
      <c r="FA240" s="279"/>
      <c r="FB240" s="279"/>
      <c r="FC240" s="279"/>
      <c r="FD240" s="279"/>
      <c r="FE240" s="279"/>
      <c r="FF240" s="279"/>
      <c r="FG240" s="279"/>
      <c r="FH240" s="279"/>
      <c r="FI240" s="279"/>
      <c r="FJ240" s="279"/>
      <c r="FK240" s="279"/>
      <c r="FL240" s="279"/>
      <c r="FM240" s="279"/>
      <c r="FN240" s="279"/>
      <c r="FO240" s="279"/>
      <c r="FP240" s="279"/>
      <c r="FQ240" s="279"/>
      <c r="FR240" s="279"/>
      <c r="FS240" s="281"/>
      <c r="FT240" s="278"/>
      <c r="FU240" s="279"/>
      <c r="FV240" s="279"/>
      <c r="FW240" s="279"/>
      <c r="FX240" s="279"/>
      <c r="FY240" s="279"/>
      <c r="FZ240" s="279"/>
      <c r="GA240" s="279"/>
      <c r="GB240" s="279"/>
      <c r="GC240" s="279"/>
      <c r="GD240" s="279"/>
      <c r="GE240" s="279"/>
      <c r="GF240" s="279"/>
      <c r="GG240" s="279"/>
      <c r="GH240" s="279"/>
      <c r="GI240" s="279"/>
      <c r="GJ240" s="279"/>
      <c r="GK240" s="279"/>
      <c r="GL240" s="279"/>
      <c r="GM240" s="279"/>
      <c r="GN240" s="278"/>
      <c r="GO240" s="279"/>
      <c r="GP240" s="279"/>
      <c r="GQ240" s="279"/>
      <c r="GR240" s="279"/>
      <c r="GS240" s="279"/>
      <c r="GT240" s="279"/>
      <c r="GU240" s="279"/>
      <c r="GV240" s="279"/>
      <c r="GW240" s="279"/>
      <c r="GX240" s="279"/>
      <c r="GY240" s="279"/>
      <c r="GZ240" s="279"/>
      <c r="HA240" s="279"/>
      <c r="HB240" s="279"/>
      <c r="HC240" s="279"/>
      <c r="HD240" s="279"/>
      <c r="HE240" s="279"/>
      <c r="HF240" s="279"/>
      <c r="HG240" s="281"/>
      <c r="HH240" s="278"/>
      <c r="HI240" s="279"/>
      <c r="HJ240" s="279"/>
      <c r="HK240" s="279"/>
      <c r="HL240" s="279"/>
      <c r="HM240" s="279"/>
      <c r="HN240" s="279"/>
      <c r="HO240" s="279"/>
      <c r="HP240" s="279"/>
      <c r="HQ240" s="279"/>
      <c r="HR240" s="279"/>
      <c r="HS240" s="279"/>
      <c r="HT240" s="279"/>
      <c r="HU240" s="279"/>
      <c r="HV240" s="279"/>
      <c r="HW240" s="279"/>
      <c r="HX240" s="279"/>
      <c r="HY240" s="279"/>
      <c r="HZ240" s="279"/>
      <c r="IA240" s="279"/>
      <c r="IB240" s="278"/>
      <c r="IC240" s="279"/>
      <c r="ID240" s="279"/>
      <c r="IE240" s="279"/>
      <c r="IF240" s="279"/>
      <c r="IG240" s="279"/>
      <c r="IH240" s="279"/>
      <c r="II240" s="279"/>
      <c r="IJ240" s="279"/>
      <c r="IK240" s="279"/>
      <c r="IL240" s="279"/>
      <c r="IM240" s="279"/>
      <c r="IN240" s="279"/>
      <c r="IO240" s="279"/>
      <c r="IP240" s="279"/>
      <c r="IQ240" s="279"/>
      <c r="IR240" s="279"/>
      <c r="IS240" s="279"/>
      <c r="IT240" s="279"/>
      <c r="IU240" s="279"/>
      <c r="IV240" s="278"/>
      <c r="IW240" s="280"/>
      <c r="IX240" s="280"/>
      <c r="IY240" s="279"/>
      <c r="IZ240" s="279"/>
      <c r="JA240" s="279"/>
      <c r="JB240" s="279"/>
      <c r="JC240" s="280"/>
      <c r="JD240" s="280"/>
      <c r="JE240" s="280"/>
      <c r="JF240" s="280"/>
      <c r="JG240" s="280"/>
      <c r="JH240" s="54"/>
      <c r="JI240" s="7"/>
      <c r="JJ240" s="54"/>
      <c r="JK240" s="7"/>
      <c r="JL240" s="54"/>
      <c r="JM240" s="7"/>
    </row>
    <row r="241" spans="1:273" s="3" customFormat="1" x14ac:dyDescent="0.2">
      <c r="A241" s="24"/>
      <c r="B241" s="24"/>
      <c r="C241" s="25"/>
      <c r="D241" s="34"/>
      <c r="E241" s="24"/>
      <c r="F241" s="53"/>
      <c r="G241" s="33"/>
      <c r="H241" s="33"/>
      <c r="I241" s="33"/>
      <c r="J241" s="71"/>
      <c r="K241" s="53"/>
      <c r="L241" s="71"/>
      <c r="M241" s="33"/>
      <c r="N241" s="33"/>
      <c r="O241" s="33"/>
      <c r="P241" s="53"/>
      <c r="Q241" s="71"/>
      <c r="R241" s="33"/>
      <c r="S241" s="33"/>
      <c r="T241" s="49"/>
      <c r="U241" s="33"/>
      <c r="V241" s="33"/>
      <c r="W241" s="33"/>
      <c r="X241" s="71"/>
      <c r="Y241" s="53"/>
      <c r="Z241" s="53"/>
      <c r="AA241" s="71"/>
      <c r="AB241" s="33"/>
      <c r="AC241" s="33"/>
      <c r="AD241" s="49"/>
      <c r="AE241" s="33"/>
      <c r="AF241" s="33"/>
      <c r="AG241" s="33"/>
      <c r="AH241" s="71"/>
      <c r="AI241" s="53"/>
      <c r="AJ241" s="53"/>
      <c r="AK241" s="71"/>
      <c r="AL241" s="33"/>
      <c r="AM241" s="33"/>
      <c r="AN241" s="49"/>
      <c r="AO241" s="33"/>
      <c r="AP241" s="33"/>
      <c r="AQ241" s="33"/>
      <c r="AR241" s="71"/>
      <c r="AS241" s="53"/>
      <c r="AT241" s="278"/>
      <c r="AU241" s="279"/>
      <c r="AV241" s="280"/>
      <c r="AW241" s="280"/>
      <c r="AX241" s="281"/>
      <c r="AY241" s="280"/>
      <c r="AZ241" s="280"/>
      <c r="BA241" s="280"/>
      <c r="BB241" s="279"/>
      <c r="BC241" s="282"/>
      <c r="BD241" s="278"/>
      <c r="BE241" s="279"/>
      <c r="BF241" s="279"/>
      <c r="BG241" s="279"/>
      <c r="BH241" s="279"/>
      <c r="BI241" s="279"/>
      <c r="BJ241" s="279"/>
      <c r="BK241" s="279"/>
      <c r="BL241" s="279"/>
      <c r="BM241" s="279"/>
      <c r="BN241" s="279"/>
      <c r="BO241" s="279"/>
      <c r="BP241" s="279"/>
      <c r="BQ241" s="279"/>
      <c r="BR241" s="279"/>
      <c r="BS241" s="279"/>
      <c r="BT241" s="279"/>
      <c r="BU241" s="279"/>
      <c r="BV241" s="279"/>
      <c r="BW241" s="279"/>
      <c r="BX241" s="278"/>
      <c r="BY241" s="279"/>
      <c r="BZ241" s="279"/>
      <c r="CA241" s="279"/>
      <c r="CB241" s="279"/>
      <c r="CC241" s="279"/>
      <c r="CD241" s="279"/>
      <c r="CE241" s="279"/>
      <c r="CF241" s="279"/>
      <c r="CG241" s="279"/>
      <c r="CH241" s="279"/>
      <c r="CI241" s="279"/>
      <c r="CJ241" s="279"/>
      <c r="CK241" s="279"/>
      <c r="CL241" s="279"/>
      <c r="CM241" s="279"/>
      <c r="CN241" s="279"/>
      <c r="CO241" s="279"/>
      <c r="CP241" s="279"/>
      <c r="CQ241" s="281"/>
      <c r="CR241" s="279"/>
      <c r="CS241" s="279"/>
      <c r="CT241" s="279"/>
      <c r="CU241" s="279"/>
      <c r="CV241" s="279"/>
      <c r="CW241" s="279"/>
      <c r="CX241" s="279"/>
      <c r="CY241" s="279"/>
      <c r="CZ241" s="279"/>
      <c r="DA241" s="279"/>
      <c r="DB241" s="279"/>
      <c r="DC241" s="279"/>
      <c r="DD241" s="279"/>
      <c r="DE241" s="279"/>
      <c r="DF241" s="279"/>
      <c r="DG241" s="279"/>
      <c r="DH241" s="279"/>
      <c r="DI241" s="279"/>
      <c r="DJ241" s="279"/>
      <c r="DK241" s="279"/>
      <c r="DL241" s="279"/>
      <c r="DM241" s="279"/>
      <c r="DN241" s="279"/>
      <c r="DO241" s="279"/>
      <c r="DP241" s="279"/>
      <c r="DQ241" s="279"/>
      <c r="DR241" s="279"/>
      <c r="DS241" s="279"/>
      <c r="DT241" s="279"/>
      <c r="DU241" s="279"/>
      <c r="DV241" s="279"/>
      <c r="DW241" s="279"/>
      <c r="DX241" s="279"/>
      <c r="DY241" s="279"/>
      <c r="DZ241" s="279"/>
      <c r="EA241" s="279"/>
      <c r="EB241" s="279"/>
      <c r="EC241" s="279"/>
      <c r="ED241" s="279"/>
      <c r="EE241" s="279"/>
      <c r="EF241" s="278"/>
      <c r="EG241" s="279"/>
      <c r="EH241" s="279"/>
      <c r="EI241" s="279"/>
      <c r="EJ241" s="279"/>
      <c r="EK241" s="279"/>
      <c r="EL241" s="279"/>
      <c r="EM241" s="279"/>
      <c r="EN241" s="279"/>
      <c r="EO241" s="279"/>
      <c r="EP241" s="279"/>
      <c r="EQ241" s="279"/>
      <c r="ER241" s="279"/>
      <c r="ES241" s="279"/>
      <c r="ET241" s="279"/>
      <c r="EU241" s="279"/>
      <c r="EV241" s="279"/>
      <c r="EW241" s="279"/>
      <c r="EX241" s="279"/>
      <c r="EY241" s="279"/>
      <c r="EZ241" s="278"/>
      <c r="FA241" s="279"/>
      <c r="FB241" s="279"/>
      <c r="FC241" s="279"/>
      <c r="FD241" s="279"/>
      <c r="FE241" s="279"/>
      <c r="FF241" s="279"/>
      <c r="FG241" s="279"/>
      <c r="FH241" s="279"/>
      <c r="FI241" s="279"/>
      <c r="FJ241" s="279"/>
      <c r="FK241" s="279"/>
      <c r="FL241" s="279"/>
      <c r="FM241" s="279"/>
      <c r="FN241" s="279"/>
      <c r="FO241" s="279"/>
      <c r="FP241" s="279"/>
      <c r="FQ241" s="279"/>
      <c r="FR241" s="279"/>
      <c r="FS241" s="281"/>
      <c r="FT241" s="278"/>
      <c r="FU241" s="279"/>
      <c r="FV241" s="279"/>
      <c r="FW241" s="279"/>
      <c r="FX241" s="279"/>
      <c r="FY241" s="279"/>
      <c r="FZ241" s="279"/>
      <c r="GA241" s="279"/>
      <c r="GB241" s="279"/>
      <c r="GC241" s="279"/>
      <c r="GD241" s="279"/>
      <c r="GE241" s="279"/>
      <c r="GF241" s="279"/>
      <c r="GG241" s="279"/>
      <c r="GH241" s="279"/>
      <c r="GI241" s="279"/>
      <c r="GJ241" s="279"/>
      <c r="GK241" s="279"/>
      <c r="GL241" s="279"/>
      <c r="GM241" s="279"/>
      <c r="GN241" s="278"/>
      <c r="GO241" s="279"/>
      <c r="GP241" s="279"/>
      <c r="GQ241" s="279"/>
      <c r="GR241" s="279"/>
      <c r="GS241" s="279"/>
      <c r="GT241" s="279"/>
      <c r="GU241" s="279"/>
      <c r="GV241" s="279"/>
      <c r="GW241" s="279"/>
      <c r="GX241" s="279"/>
      <c r="GY241" s="279"/>
      <c r="GZ241" s="279"/>
      <c r="HA241" s="279"/>
      <c r="HB241" s="279"/>
      <c r="HC241" s="279"/>
      <c r="HD241" s="279"/>
      <c r="HE241" s="279"/>
      <c r="HF241" s="279"/>
      <c r="HG241" s="281"/>
      <c r="HH241" s="278"/>
      <c r="HI241" s="279"/>
      <c r="HJ241" s="279"/>
      <c r="HK241" s="279"/>
      <c r="HL241" s="279"/>
      <c r="HM241" s="279"/>
      <c r="HN241" s="279"/>
      <c r="HO241" s="279"/>
      <c r="HP241" s="279"/>
      <c r="HQ241" s="279"/>
      <c r="HR241" s="279"/>
      <c r="HS241" s="279"/>
      <c r="HT241" s="279"/>
      <c r="HU241" s="279"/>
      <c r="HV241" s="279"/>
      <c r="HW241" s="279"/>
      <c r="HX241" s="279"/>
      <c r="HY241" s="279"/>
      <c r="HZ241" s="279"/>
      <c r="IA241" s="279"/>
      <c r="IB241" s="278"/>
      <c r="IC241" s="279"/>
      <c r="ID241" s="279"/>
      <c r="IE241" s="279"/>
      <c r="IF241" s="279"/>
      <c r="IG241" s="279"/>
      <c r="IH241" s="279"/>
      <c r="II241" s="279"/>
      <c r="IJ241" s="279"/>
      <c r="IK241" s="279"/>
      <c r="IL241" s="279"/>
      <c r="IM241" s="279"/>
      <c r="IN241" s="279"/>
      <c r="IO241" s="279"/>
      <c r="IP241" s="279"/>
      <c r="IQ241" s="279"/>
      <c r="IR241" s="279"/>
      <c r="IS241" s="279"/>
      <c r="IT241" s="279"/>
      <c r="IU241" s="279"/>
      <c r="IV241" s="278"/>
      <c r="IW241" s="280"/>
      <c r="IX241" s="280"/>
      <c r="IY241" s="279"/>
      <c r="IZ241" s="279"/>
      <c r="JA241" s="279"/>
      <c r="JB241" s="279"/>
      <c r="JC241" s="280"/>
      <c r="JD241" s="280"/>
      <c r="JE241" s="280"/>
      <c r="JF241" s="280"/>
      <c r="JG241" s="280"/>
      <c r="JH241" s="54"/>
      <c r="JI241" s="7"/>
      <c r="JJ241" s="54"/>
      <c r="JK241" s="7"/>
      <c r="JL241" s="54"/>
      <c r="JM241" s="7"/>
    </row>
    <row r="242" spans="1:273" s="3" customFormat="1" x14ac:dyDescent="0.2">
      <c r="A242" s="24"/>
      <c r="B242" s="24"/>
      <c r="C242" s="25"/>
      <c r="D242" s="34"/>
      <c r="E242" s="24"/>
      <c r="F242" s="53"/>
      <c r="G242" s="33"/>
      <c r="H242" s="33"/>
      <c r="I242" s="33"/>
      <c r="J242" s="71"/>
      <c r="K242" s="53"/>
      <c r="L242" s="71"/>
      <c r="M242" s="33"/>
      <c r="N242" s="33"/>
      <c r="O242" s="33"/>
      <c r="P242" s="53"/>
      <c r="Q242" s="71"/>
      <c r="R242" s="33"/>
      <c r="S242" s="33"/>
      <c r="T242" s="49"/>
      <c r="U242" s="33"/>
      <c r="V242" s="33"/>
      <c r="W242" s="33"/>
      <c r="X242" s="71"/>
      <c r="Y242" s="53"/>
      <c r="Z242" s="53"/>
      <c r="AA242" s="71"/>
      <c r="AB242" s="33"/>
      <c r="AC242" s="33"/>
      <c r="AD242" s="49"/>
      <c r="AE242" s="33"/>
      <c r="AF242" s="33"/>
      <c r="AG242" s="33"/>
      <c r="AH242" s="71"/>
      <c r="AI242" s="53"/>
      <c r="AJ242" s="53"/>
      <c r="AK242" s="71"/>
      <c r="AL242" s="33"/>
      <c r="AM242" s="33"/>
      <c r="AN242" s="49"/>
      <c r="AO242" s="33"/>
      <c r="AP242" s="33"/>
      <c r="AQ242" s="33"/>
      <c r="AR242" s="71"/>
      <c r="AS242" s="53"/>
      <c r="AT242" s="278"/>
      <c r="AU242" s="279"/>
      <c r="AV242" s="280"/>
      <c r="AW242" s="280"/>
      <c r="AX242" s="281"/>
      <c r="AY242" s="280"/>
      <c r="AZ242" s="280"/>
      <c r="BA242" s="280"/>
      <c r="BB242" s="279"/>
      <c r="BC242" s="282"/>
      <c r="BD242" s="278"/>
      <c r="BE242" s="279"/>
      <c r="BF242" s="279"/>
      <c r="BG242" s="279"/>
      <c r="BH242" s="279"/>
      <c r="BI242" s="279"/>
      <c r="BJ242" s="279"/>
      <c r="BK242" s="279"/>
      <c r="BL242" s="279"/>
      <c r="BM242" s="279"/>
      <c r="BN242" s="279"/>
      <c r="BO242" s="279"/>
      <c r="BP242" s="279"/>
      <c r="BQ242" s="279"/>
      <c r="BR242" s="279"/>
      <c r="BS242" s="279"/>
      <c r="BT242" s="279"/>
      <c r="BU242" s="279"/>
      <c r="BV242" s="279"/>
      <c r="BW242" s="279"/>
      <c r="BX242" s="278"/>
      <c r="BY242" s="279"/>
      <c r="BZ242" s="279"/>
      <c r="CA242" s="279"/>
      <c r="CB242" s="279"/>
      <c r="CC242" s="279"/>
      <c r="CD242" s="279"/>
      <c r="CE242" s="279"/>
      <c r="CF242" s="279"/>
      <c r="CG242" s="279"/>
      <c r="CH242" s="279"/>
      <c r="CI242" s="279"/>
      <c r="CJ242" s="279"/>
      <c r="CK242" s="279"/>
      <c r="CL242" s="279"/>
      <c r="CM242" s="279"/>
      <c r="CN242" s="279"/>
      <c r="CO242" s="279"/>
      <c r="CP242" s="279"/>
      <c r="CQ242" s="281"/>
      <c r="CR242" s="279"/>
      <c r="CS242" s="279"/>
      <c r="CT242" s="279"/>
      <c r="CU242" s="279"/>
      <c r="CV242" s="279"/>
      <c r="CW242" s="279"/>
      <c r="CX242" s="279"/>
      <c r="CY242" s="279"/>
      <c r="CZ242" s="279"/>
      <c r="DA242" s="279"/>
      <c r="DB242" s="279"/>
      <c r="DC242" s="279"/>
      <c r="DD242" s="279"/>
      <c r="DE242" s="279"/>
      <c r="DF242" s="279"/>
      <c r="DG242" s="279"/>
      <c r="DH242" s="279"/>
      <c r="DI242" s="279"/>
      <c r="DJ242" s="279"/>
      <c r="DK242" s="279"/>
      <c r="DL242" s="279"/>
      <c r="DM242" s="279"/>
      <c r="DN242" s="279"/>
      <c r="DO242" s="279"/>
      <c r="DP242" s="279"/>
      <c r="DQ242" s="279"/>
      <c r="DR242" s="279"/>
      <c r="DS242" s="279"/>
      <c r="DT242" s="279"/>
      <c r="DU242" s="279"/>
      <c r="DV242" s="279"/>
      <c r="DW242" s="279"/>
      <c r="DX242" s="279"/>
      <c r="DY242" s="279"/>
      <c r="DZ242" s="279"/>
      <c r="EA242" s="279"/>
      <c r="EB242" s="279"/>
      <c r="EC242" s="279"/>
      <c r="ED242" s="279"/>
      <c r="EE242" s="279"/>
      <c r="EF242" s="278"/>
      <c r="EG242" s="279"/>
      <c r="EH242" s="279"/>
      <c r="EI242" s="279"/>
      <c r="EJ242" s="279"/>
      <c r="EK242" s="279"/>
      <c r="EL242" s="279"/>
      <c r="EM242" s="279"/>
      <c r="EN242" s="279"/>
      <c r="EO242" s="279"/>
      <c r="EP242" s="279"/>
      <c r="EQ242" s="279"/>
      <c r="ER242" s="279"/>
      <c r="ES242" s="279"/>
      <c r="ET242" s="279"/>
      <c r="EU242" s="279"/>
      <c r="EV242" s="279"/>
      <c r="EW242" s="279"/>
      <c r="EX242" s="279"/>
      <c r="EY242" s="279"/>
      <c r="EZ242" s="278"/>
      <c r="FA242" s="279"/>
      <c r="FB242" s="279"/>
      <c r="FC242" s="279"/>
      <c r="FD242" s="279"/>
      <c r="FE242" s="279"/>
      <c r="FF242" s="279"/>
      <c r="FG242" s="279"/>
      <c r="FH242" s="279"/>
      <c r="FI242" s="279"/>
      <c r="FJ242" s="279"/>
      <c r="FK242" s="279"/>
      <c r="FL242" s="279"/>
      <c r="FM242" s="279"/>
      <c r="FN242" s="279"/>
      <c r="FO242" s="279"/>
      <c r="FP242" s="279"/>
      <c r="FQ242" s="279"/>
      <c r="FR242" s="279"/>
      <c r="FS242" s="281"/>
      <c r="FT242" s="278"/>
      <c r="FU242" s="279"/>
      <c r="FV242" s="279"/>
      <c r="FW242" s="279"/>
      <c r="FX242" s="279"/>
      <c r="FY242" s="279"/>
      <c r="FZ242" s="279"/>
      <c r="GA242" s="279"/>
      <c r="GB242" s="279"/>
      <c r="GC242" s="279"/>
      <c r="GD242" s="279"/>
      <c r="GE242" s="279"/>
      <c r="GF242" s="279"/>
      <c r="GG242" s="279"/>
      <c r="GH242" s="279"/>
      <c r="GI242" s="279"/>
      <c r="GJ242" s="279"/>
      <c r="GK242" s="279"/>
      <c r="GL242" s="279"/>
      <c r="GM242" s="279"/>
      <c r="GN242" s="278"/>
      <c r="GO242" s="279"/>
      <c r="GP242" s="279"/>
      <c r="GQ242" s="279"/>
      <c r="GR242" s="279"/>
      <c r="GS242" s="279"/>
      <c r="GT242" s="279"/>
      <c r="GU242" s="279"/>
      <c r="GV242" s="279"/>
      <c r="GW242" s="279"/>
      <c r="GX242" s="279"/>
      <c r="GY242" s="279"/>
      <c r="GZ242" s="279"/>
      <c r="HA242" s="279"/>
      <c r="HB242" s="279"/>
      <c r="HC242" s="279"/>
      <c r="HD242" s="279"/>
      <c r="HE242" s="279"/>
      <c r="HF242" s="279"/>
      <c r="HG242" s="281"/>
      <c r="HH242" s="278"/>
      <c r="HI242" s="279"/>
      <c r="HJ242" s="279"/>
      <c r="HK242" s="279"/>
      <c r="HL242" s="279"/>
      <c r="HM242" s="279"/>
      <c r="HN242" s="279"/>
      <c r="HO242" s="279"/>
      <c r="HP242" s="279"/>
      <c r="HQ242" s="279"/>
      <c r="HR242" s="279"/>
      <c r="HS242" s="279"/>
      <c r="HT242" s="279"/>
      <c r="HU242" s="279"/>
      <c r="HV242" s="279"/>
      <c r="HW242" s="279"/>
      <c r="HX242" s="279"/>
      <c r="HY242" s="279"/>
      <c r="HZ242" s="279"/>
      <c r="IA242" s="279"/>
      <c r="IB242" s="278"/>
      <c r="IC242" s="279"/>
      <c r="ID242" s="279"/>
      <c r="IE242" s="279"/>
      <c r="IF242" s="279"/>
      <c r="IG242" s="279"/>
      <c r="IH242" s="279"/>
      <c r="II242" s="279"/>
      <c r="IJ242" s="279"/>
      <c r="IK242" s="279"/>
      <c r="IL242" s="279"/>
      <c r="IM242" s="279"/>
      <c r="IN242" s="279"/>
      <c r="IO242" s="279"/>
      <c r="IP242" s="279"/>
      <c r="IQ242" s="279"/>
      <c r="IR242" s="279"/>
      <c r="IS242" s="279"/>
      <c r="IT242" s="279"/>
      <c r="IU242" s="279"/>
      <c r="IV242" s="278"/>
      <c r="IW242" s="280"/>
      <c r="IX242" s="280"/>
      <c r="IY242" s="279"/>
      <c r="IZ242" s="279"/>
      <c r="JA242" s="279"/>
      <c r="JB242" s="279"/>
      <c r="JC242" s="280"/>
      <c r="JD242" s="280"/>
      <c r="JE242" s="280"/>
      <c r="JF242" s="280"/>
      <c r="JG242" s="280"/>
      <c r="JH242" s="54"/>
      <c r="JI242" s="7"/>
      <c r="JJ242" s="54"/>
      <c r="JK242" s="7"/>
      <c r="JL242" s="54"/>
      <c r="JM242" s="7"/>
    </row>
    <row r="243" spans="1:273" s="3" customFormat="1" x14ac:dyDescent="0.2">
      <c r="A243" s="24"/>
      <c r="B243" s="24"/>
      <c r="C243" s="25"/>
      <c r="D243" s="34"/>
      <c r="E243" s="24"/>
      <c r="F243" s="53"/>
      <c r="G243" s="33"/>
      <c r="H243" s="33"/>
      <c r="I243" s="33"/>
      <c r="J243" s="71"/>
      <c r="K243" s="53"/>
      <c r="L243" s="71"/>
      <c r="M243" s="33"/>
      <c r="N243" s="33"/>
      <c r="O243" s="33"/>
      <c r="P243" s="53"/>
      <c r="Q243" s="71"/>
      <c r="R243" s="33"/>
      <c r="S243" s="33"/>
      <c r="T243" s="49"/>
      <c r="U243" s="33"/>
      <c r="V243" s="33"/>
      <c r="W243" s="33"/>
      <c r="X243" s="71"/>
      <c r="Y243" s="53"/>
      <c r="Z243" s="53"/>
      <c r="AA243" s="71"/>
      <c r="AB243" s="33"/>
      <c r="AC243" s="33"/>
      <c r="AD243" s="49"/>
      <c r="AE243" s="33"/>
      <c r="AF243" s="33"/>
      <c r="AG243" s="33"/>
      <c r="AH243" s="71"/>
      <c r="AI243" s="53"/>
      <c r="AJ243" s="53"/>
      <c r="AK243" s="71"/>
      <c r="AL243" s="33"/>
      <c r="AM243" s="33"/>
      <c r="AN243" s="49"/>
      <c r="AO243" s="33"/>
      <c r="AP243" s="33"/>
      <c r="AQ243" s="33"/>
      <c r="AR243" s="71"/>
      <c r="AS243" s="53"/>
      <c r="AT243" s="278"/>
      <c r="AU243" s="279"/>
      <c r="AV243" s="280"/>
      <c r="AW243" s="280"/>
      <c r="AX243" s="281"/>
      <c r="AY243" s="280"/>
      <c r="AZ243" s="280"/>
      <c r="BA243" s="280"/>
      <c r="BB243" s="279"/>
      <c r="BC243" s="282"/>
      <c r="BD243" s="278"/>
      <c r="BE243" s="279"/>
      <c r="BF243" s="279"/>
      <c r="BG243" s="279"/>
      <c r="BH243" s="279"/>
      <c r="BI243" s="279"/>
      <c r="BJ243" s="279"/>
      <c r="BK243" s="279"/>
      <c r="BL243" s="279"/>
      <c r="BM243" s="279"/>
      <c r="BN243" s="279"/>
      <c r="BO243" s="279"/>
      <c r="BP243" s="279"/>
      <c r="BQ243" s="279"/>
      <c r="BR243" s="279"/>
      <c r="BS243" s="279"/>
      <c r="BT243" s="279"/>
      <c r="BU243" s="279"/>
      <c r="BV243" s="279"/>
      <c r="BW243" s="279"/>
      <c r="BX243" s="278"/>
      <c r="BY243" s="279"/>
      <c r="BZ243" s="279"/>
      <c r="CA243" s="279"/>
      <c r="CB243" s="279"/>
      <c r="CC243" s="279"/>
      <c r="CD243" s="279"/>
      <c r="CE243" s="279"/>
      <c r="CF243" s="279"/>
      <c r="CG243" s="279"/>
      <c r="CH243" s="279"/>
      <c r="CI243" s="279"/>
      <c r="CJ243" s="279"/>
      <c r="CK243" s="279"/>
      <c r="CL243" s="279"/>
      <c r="CM243" s="279"/>
      <c r="CN243" s="279"/>
      <c r="CO243" s="279"/>
      <c r="CP243" s="279"/>
      <c r="CQ243" s="281"/>
      <c r="CR243" s="279"/>
      <c r="CS243" s="279"/>
      <c r="CT243" s="279"/>
      <c r="CU243" s="279"/>
      <c r="CV243" s="279"/>
      <c r="CW243" s="279"/>
      <c r="CX243" s="279"/>
      <c r="CY243" s="279"/>
      <c r="CZ243" s="279"/>
      <c r="DA243" s="279"/>
      <c r="DB243" s="279"/>
      <c r="DC243" s="279"/>
      <c r="DD243" s="279"/>
      <c r="DE243" s="279"/>
      <c r="DF243" s="279"/>
      <c r="DG243" s="279"/>
      <c r="DH243" s="279"/>
      <c r="DI243" s="279"/>
      <c r="DJ243" s="279"/>
      <c r="DK243" s="279"/>
      <c r="DL243" s="279"/>
      <c r="DM243" s="279"/>
      <c r="DN243" s="279"/>
      <c r="DO243" s="279"/>
      <c r="DP243" s="279"/>
      <c r="DQ243" s="279"/>
      <c r="DR243" s="279"/>
      <c r="DS243" s="279"/>
      <c r="DT243" s="279"/>
      <c r="DU243" s="279"/>
      <c r="DV243" s="279"/>
      <c r="DW243" s="279"/>
      <c r="DX243" s="279"/>
      <c r="DY243" s="279"/>
      <c r="DZ243" s="279"/>
      <c r="EA243" s="279"/>
      <c r="EB243" s="279"/>
      <c r="EC243" s="279"/>
      <c r="ED243" s="279"/>
      <c r="EE243" s="279"/>
      <c r="EF243" s="278"/>
      <c r="EG243" s="279"/>
      <c r="EH243" s="279"/>
      <c r="EI243" s="279"/>
      <c r="EJ243" s="279"/>
      <c r="EK243" s="279"/>
      <c r="EL243" s="279"/>
      <c r="EM243" s="279"/>
      <c r="EN243" s="279"/>
      <c r="EO243" s="279"/>
      <c r="EP243" s="279"/>
      <c r="EQ243" s="279"/>
      <c r="ER243" s="279"/>
      <c r="ES243" s="279"/>
      <c r="ET243" s="279"/>
      <c r="EU243" s="279"/>
      <c r="EV243" s="279"/>
      <c r="EW243" s="279"/>
      <c r="EX243" s="279"/>
      <c r="EY243" s="279"/>
      <c r="EZ243" s="278"/>
      <c r="FA243" s="279"/>
      <c r="FB243" s="279"/>
      <c r="FC243" s="279"/>
      <c r="FD243" s="279"/>
      <c r="FE243" s="279"/>
      <c r="FF243" s="279"/>
      <c r="FG243" s="279"/>
      <c r="FH243" s="279"/>
      <c r="FI243" s="279"/>
      <c r="FJ243" s="279"/>
      <c r="FK243" s="279"/>
      <c r="FL243" s="279"/>
      <c r="FM243" s="279"/>
      <c r="FN243" s="279"/>
      <c r="FO243" s="279"/>
      <c r="FP243" s="279"/>
      <c r="FQ243" s="279"/>
      <c r="FR243" s="279"/>
      <c r="FS243" s="281"/>
      <c r="FT243" s="278"/>
      <c r="FU243" s="279"/>
      <c r="FV243" s="279"/>
      <c r="FW243" s="279"/>
      <c r="FX243" s="279"/>
      <c r="FY243" s="279"/>
      <c r="FZ243" s="279"/>
      <c r="GA243" s="279"/>
      <c r="GB243" s="279"/>
      <c r="GC243" s="279"/>
      <c r="GD243" s="279"/>
      <c r="GE243" s="279"/>
      <c r="GF243" s="279"/>
      <c r="GG243" s="279"/>
      <c r="GH243" s="279"/>
      <c r="GI243" s="279"/>
      <c r="GJ243" s="279"/>
      <c r="GK243" s="279"/>
      <c r="GL243" s="279"/>
      <c r="GM243" s="279"/>
      <c r="GN243" s="278"/>
      <c r="GO243" s="279"/>
      <c r="GP243" s="279"/>
      <c r="GQ243" s="279"/>
      <c r="GR243" s="279"/>
      <c r="GS243" s="279"/>
      <c r="GT243" s="279"/>
      <c r="GU243" s="279"/>
      <c r="GV243" s="279"/>
      <c r="GW243" s="279"/>
      <c r="GX243" s="279"/>
      <c r="GY243" s="279"/>
      <c r="GZ243" s="279"/>
      <c r="HA243" s="279"/>
      <c r="HB243" s="279"/>
      <c r="HC243" s="279"/>
      <c r="HD243" s="279"/>
      <c r="HE243" s="279"/>
      <c r="HF243" s="279"/>
      <c r="HG243" s="281"/>
      <c r="HH243" s="278"/>
      <c r="HI243" s="279"/>
      <c r="HJ243" s="279"/>
      <c r="HK243" s="279"/>
      <c r="HL243" s="279"/>
      <c r="HM243" s="279"/>
      <c r="HN243" s="279"/>
      <c r="HO243" s="279"/>
      <c r="HP243" s="279"/>
      <c r="HQ243" s="279"/>
      <c r="HR243" s="279"/>
      <c r="HS243" s="279"/>
      <c r="HT243" s="279"/>
      <c r="HU243" s="279"/>
      <c r="HV243" s="279"/>
      <c r="HW243" s="279"/>
      <c r="HX243" s="279"/>
      <c r="HY243" s="279"/>
      <c r="HZ243" s="279"/>
      <c r="IA243" s="279"/>
      <c r="IB243" s="278"/>
      <c r="IC243" s="279"/>
      <c r="ID243" s="279"/>
      <c r="IE243" s="279"/>
      <c r="IF243" s="279"/>
      <c r="IG243" s="279"/>
      <c r="IH243" s="279"/>
      <c r="II243" s="279"/>
      <c r="IJ243" s="279"/>
      <c r="IK243" s="279"/>
      <c r="IL243" s="279"/>
      <c r="IM243" s="279"/>
      <c r="IN243" s="279"/>
      <c r="IO243" s="279"/>
      <c r="IP243" s="279"/>
      <c r="IQ243" s="279"/>
      <c r="IR243" s="279"/>
      <c r="IS243" s="279"/>
      <c r="IT243" s="279"/>
      <c r="IU243" s="279"/>
      <c r="IV243" s="278"/>
      <c r="IW243" s="280"/>
      <c r="IX243" s="280"/>
      <c r="IY243" s="279"/>
      <c r="IZ243" s="279"/>
      <c r="JA243" s="279"/>
      <c r="JB243" s="279"/>
      <c r="JC243" s="280"/>
      <c r="JD243" s="280"/>
      <c r="JE243" s="280"/>
      <c r="JF243" s="280"/>
      <c r="JG243" s="280"/>
      <c r="JH243" s="54"/>
      <c r="JI243" s="7"/>
      <c r="JJ243" s="54"/>
      <c r="JK243" s="7"/>
      <c r="JL243" s="54"/>
      <c r="JM243" s="7"/>
    </row>
    <row r="244" spans="1:273" s="3" customFormat="1" x14ac:dyDescent="0.2">
      <c r="A244" s="24"/>
      <c r="B244" s="24"/>
      <c r="C244" s="25"/>
      <c r="D244" s="34"/>
      <c r="E244" s="24"/>
      <c r="F244" s="53"/>
      <c r="G244" s="33"/>
      <c r="H244" s="33"/>
      <c r="I244" s="33"/>
      <c r="J244" s="71"/>
      <c r="K244" s="53"/>
      <c r="L244" s="71"/>
      <c r="M244" s="33"/>
      <c r="N244" s="33"/>
      <c r="O244" s="33"/>
      <c r="P244" s="53"/>
      <c r="Q244" s="71"/>
      <c r="R244" s="33"/>
      <c r="S244" s="33"/>
      <c r="T244" s="49"/>
      <c r="U244" s="33"/>
      <c r="V244" s="33"/>
      <c r="W244" s="33"/>
      <c r="X244" s="71"/>
      <c r="Y244" s="53"/>
      <c r="Z244" s="53"/>
      <c r="AA244" s="71"/>
      <c r="AB244" s="33"/>
      <c r="AC244" s="33"/>
      <c r="AD244" s="49"/>
      <c r="AE244" s="33"/>
      <c r="AF244" s="33"/>
      <c r="AG244" s="33"/>
      <c r="AH244" s="71"/>
      <c r="AI244" s="53"/>
      <c r="AJ244" s="53"/>
      <c r="AK244" s="71"/>
      <c r="AL244" s="33"/>
      <c r="AM244" s="33"/>
      <c r="AN244" s="49"/>
      <c r="AO244" s="33"/>
      <c r="AP244" s="33"/>
      <c r="AQ244" s="33"/>
      <c r="AR244" s="71"/>
      <c r="AS244" s="53"/>
      <c r="AT244" s="278"/>
      <c r="AU244" s="279"/>
      <c r="AV244" s="280"/>
      <c r="AW244" s="280"/>
      <c r="AX244" s="281"/>
      <c r="AY244" s="280"/>
      <c r="AZ244" s="280"/>
      <c r="BA244" s="280"/>
      <c r="BB244" s="279"/>
      <c r="BC244" s="282"/>
      <c r="BD244" s="278"/>
      <c r="BE244" s="279"/>
      <c r="BF244" s="279"/>
      <c r="BG244" s="279"/>
      <c r="BH244" s="279"/>
      <c r="BI244" s="279"/>
      <c r="BJ244" s="279"/>
      <c r="BK244" s="279"/>
      <c r="BL244" s="279"/>
      <c r="BM244" s="279"/>
      <c r="BN244" s="279"/>
      <c r="BO244" s="279"/>
      <c r="BP244" s="279"/>
      <c r="BQ244" s="279"/>
      <c r="BR244" s="279"/>
      <c r="BS244" s="279"/>
      <c r="BT244" s="279"/>
      <c r="BU244" s="279"/>
      <c r="BV244" s="279"/>
      <c r="BW244" s="279"/>
      <c r="BX244" s="278"/>
      <c r="BY244" s="279"/>
      <c r="BZ244" s="279"/>
      <c r="CA244" s="279"/>
      <c r="CB244" s="279"/>
      <c r="CC244" s="279"/>
      <c r="CD244" s="279"/>
      <c r="CE244" s="279"/>
      <c r="CF244" s="279"/>
      <c r="CG244" s="279"/>
      <c r="CH244" s="279"/>
      <c r="CI244" s="279"/>
      <c r="CJ244" s="279"/>
      <c r="CK244" s="279"/>
      <c r="CL244" s="279"/>
      <c r="CM244" s="279"/>
      <c r="CN244" s="279"/>
      <c r="CO244" s="279"/>
      <c r="CP244" s="279"/>
      <c r="CQ244" s="281"/>
      <c r="CR244" s="279"/>
      <c r="CS244" s="279"/>
      <c r="CT244" s="279"/>
      <c r="CU244" s="279"/>
      <c r="CV244" s="279"/>
      <c r="CW244" s="279"/>
      <c r="CX244" s="279"/>
      <c r="CY244" s="279"/>
      <c r="CZ244" s="279"/>
      <c r="DA244" s="279"/>
      <c r="DB244" s="279"/>
      <c r="DC244" s="279"/>
      <c r="DD244" s="279"/>
      <c r="DE244" s="279"/>
      <c r="DF244" s="279"/>
      <c r="DG244" s="279"/>
      <c r="DH244" s="279"/>
      <c r="DI244" s="279"/>
      <c r="DJ244" s="279"/>
      <c r="DK244" s="279"/>
      <c r="DL244" s="279"/>
      <c r="DM244" s="279"/>
      <c r="DN244" s="279"/>
      <c r="DO244" s="279"/>
      <c r="DP244" s="279"/>
      <c r="DQ244" s="279"/>
      <c r="DR244" s="279"/>
      <c r="DS244" s="279"/>
      <c r="DT244" s="279"/>
      <c r="DU244" s="279"/>
      <c r="DV244" s="279"/>
      <c r="DW244" s="279"/>
      <c r="DX244" s="279"/>
      <c r="DY244" s="279"/>
      <c r="DZ244" s="279"/>
      <c r="EA244" s="279"/>
      <c r="EB244" s="279"/>
      <c r="EC244" s="279"/>
      <c r="ED244" s="279"/>
      <c r="EE244" s="279"/>
      <c r="EF244" s="278"/>
      <c r="EG244" s="279"/>
      <c r="EH244" s="279"/>
      <c r="EI244" s="279"/>
      <c r="EJ244" s="279"/>
      <c r="EK244" s="279"/>
      <c r="EL244" s="279"/>
      <c r="EM244" s="279"/>
      <c r="EN244" s="279"/>
      <c r="EO244" s="279"/>
      <c r="EP244" s="279"/>
      <c r="EQ244" s="279"/>
      <c r="ER244" s="279"/>
      <c r="ES244" s="279"/>
      <c r="ET244" s="279"/>
      <c r="EU244" s="279"/>
      <c r="EV244" s="279"/>
      <c r="EW244" s="279"/>
      <c r="EX244" s="279"/>
      <c r="EY244" s="279"/>
      <c r="EZ244" s="278"/>
      <c r="FA244" s="279"/>
      <c r="FB244" s="279"/>
      <c r="FC244" s="279"/>
      <c r="FD244" s="279"/>
      <c r="FE244" s="279"/>
      <c r="FF244" s="279"/>
      <c r="FG244" s="279"/>
      <c r="FH244" s="279"/>
      <c r="FI244" s="279"/>
      <c r="FJ244" s="279"/>
      <c r="FK244" s="279"/>
      <c r="FL244" s="279"/>
      <c r="FM244" s="279"/>
      <c r="FN244" s="279"/>
      <c r="FO244" s="279"/>
      <c r="FP244" s="279"/>
      <c r="FQ244" s="279"/>
      <c r="FR244" s="279"/>
      <c r="FS244" s="281"/>
      <c r="FT244" s="278"/>
      <c r="FU244" s="279"/>
      <c r="FV244" s="279"/>
      <c r="FW244" s="279"/>
      <c r="FX244" s="279"/>
      <c r="FY244" s="279"/>
      <c r="FZ244" s="279"/>
      <c r="GA244" s="279"/>
      <c r="GB244" s="279"/>
      <c r="GC244" s="279"/>
      <c r="GD244" s="279"/>
      <c r="GE244" s="279"/>
      <c r="GF244" s="279"/>
      <c r="GG244" s="279"/>
      <c r="GH244" s="279"/>
      <c r="GI244" s="279"/>
      <c r="GJ244" s="279"/>
      <c r="GK244" s="279"/>
      <c r="GL244" s="279"/>
      <c r="GM244" s="279"/>
      <c r="GN244" s="278"/>
      <c r="GO244" s="279"/>
      <c r="GP244" s="279"/>
      <c r="GQ244" s="279"/>
      <c r="GR244" s="279"/>
      <c r="GS244" s="279"/>
      <c r="GT244" s="279"/>
      <c r="GU244" s="279"/>
      <c r="GV244" s="279"/>
      <c r="GW244" s="279"/>
      <c r="GX244" s="279"/>
      <c r="GY244" s="279"/>
      <c r="GZ244" s="279"/>
      <c r="HA244" s="279"/>
      <c r="HB244" s="279"/>
      <c r="HC244" s="279"/>
      <c r="HD244" s="279"/>
      <c r="HE244" s="279"/>
      <c r="HF244" s="279"/>
      <c r="HG244" s="281"/>
      <c r="HH244" s="278"/>
      <c r="HI244" s="279"/>
      <c r="HJ244" s="279"/>
      <c r="HK244" s="279"/>
      <c r="HL244" s="279"/>
      <c r="HM244" s="279"/>
      <c r="HN244" s="279"/>
      <c r="HO244" s="279"/>
      <c r="HP244" s="279"/>
      <c r="HQ244" s="279"/>
      <c r="HR244" s="279"/>
      <c r="HS244" s="279"/>
      <c r="HT244" s="279"/>
      <c r="HU244" s="279"/>
      <c r="HV244" s="279"/>
      <c r="HW244" s="279"/>
      <c r="HX244" s="279"/>
      <c r="HY244" s="279"/>
      <c r="HZ244" s="279"/>
      <c r="IA244" s="279"/>
      <c r="IB244" s="278"/>
      <c r="IC244" s="279"/>
      <c r="ID244" s="279"/>
      <c r="IE244" s="279"/>
      <c r="IF244" s="279"/>
      <c r="IG244" s="279"/>
      <c r="IH244" s="279"/>
      <c r="II244" s="279"/>
      <c r="IJ244" s="279"/>
      <c r="IK244" s="279"/>
      <c r="IL244" s="279"/>
      <c r="IM244" s="279"/>
      <c r="IN244" s="279"/>
      <c r="IO244" s="279"/>
      <c r="IP244" s="279"/>
      <c r="IQ244" s="279"/>
      <c r="IR244" s="279"/>
      <c r="IS244" s="279"/>
      <c r="IT244" s="279"/>
      <c r="IU244" s="279"/>
      <c r="IV244" s="278"/>
      <c r="IW244" s="280"/>
      <c r="IX244" s="280"/>
      <c r="IY244" s="279"/>
      <c r="IZ244" s="279"/>
      <c r="JA244" s="279"/>
      <c r="JB244" s="279"/>
      <c r="JC244" s="280"/>
      <c r="JD244" s="280"/>
      <c r="JE244" s="280"/>
      <c r="JF244" s="280"/>
      <c r="JG244" s="280"/>
      <c r="JH244" s="54"/>
      <c r="JI244" s="7"/>
      <c r="JJ244" s="54"/>
      <c r="JK244" s="7"/>
      <c r="JL244" s="54"/>
      <c r="JM244" s="7"/>
    </row>
    <row r="245" spans="1:273" s="3" customFormat="1" x14ac:dyDescent="0.2">
      <c r="A245" s="24"/>
      <c r="B245" s="24"/>
      <c r="C245" s="25"/>
      <c r="D245" s="34"/>
      <c r="E245" s="24"/>
      <c r="F245" s="53"/>
      <c r="G245" s="33"/>
      <c r="H245" s="33"/>
      <c r="I245" s="33"/>
      <c r="J245" s="71"/>
      <c r="K245" s="53"/>
      <c r="L245" s="71"/>
      <c r="M245" s="33"/>
      <c r="N245" s="33"/>
      <c r="O245" s="33"/>
      <c r="P245" s="53"/>
      <c r="Q245" s="71"/>
      <c r="R245" s="33"/>
      <c r="S245" s="33"/>
      <c r="T245" s="49"/>
      <c r="U245" s="33"/>
      <c r="V245" s="33"/>
      <c r="W245" s="33"/>
      <c r="X245" s="71"/>
      <c r="Y245" s="53"/>
      <c r="Z245" s="53"/>
      <c r="AA245" s="71"/>
      <c r="AB245" s="33"/>
      <c r="AC245" s="33"/>
      <c r="AD245" s="49"/>
      <c r="AE245" s="33"/>
      <c r="AF245" s="33"/>
      <c r="AG245" s="33"/>
      <c r="AH245" s="71"/>
      <c r="AI245" s="53"/>
      <c r="AJ245" s="53"/>
      <c r="AK245" s="71"/>
      <c r="AL245" s="33"/>
      <c r="AM245" s="33"/>
      <c r="AN245" s="49"/>
      <c r="AO245" s="33"/>
      <c r="AP245" s="33"/>
      <c r="AQ245" s="33"/>
      <c r="AR245" s="71"/>
      <c r="AS245" s="53"/>
      <c r="AT245" s="278"/>
      <c r="AU245" s="279"/>
      <c r="AV245" s="280"/>
      <c r="AW245" s="280"/>
      <c r="AX245" s="281"/>
      <c r="AY245" s="280"/>
      <c r="AZ245" s="280"/>
      <c r="BA245" s="280"/>
      <c r="BB245" s="279"/>
      <c r="BC245" s="282"/>
      <c r="BD245" s="278"/>
      <c r="BE245" s="279"/>
      <c r="BF245" s="279"/>
      <c r="BG245" s="279"/>
      <c r="BH245" s="279"/>
      <c r="BI245" s="279"/>
      <c r="BJ245" s="279"/>
      <c r="BK245" s="279"/>
      <c r="BL245" s="279"/>
      <c r="BM245" s="279"/>
      <c r="BN245" s="279"/>
      <c r="BO245" s="279"/>
      <c r="BP245" s="279"/>
      <c r="BQ245" s="279"/>
      <c r="BR245" s="279"/>
      <c r="BS245" s="279"/>
      <c r="BT245" s="279"/>
      <c r="BU245" s="279"/>
      <c r="BV245" s="279"/>
      <c r="BW245" s="279"/>
      <c r="BX245" s="278"/>
      <c r="BY245" s="279"/>
      <c r="BZ245" s="279"/>
      <c r="CA245" s="279"/>
      <c r="CB245" s="279"/>
      <c r="CC245" s="279"/>
      <c r="CD245" s="279"/>
      <c r="CE245" s="279"/>
      <c r="CF245" s="279"/>
      <c r="CG245" s="279"/>
      <c r="CH245" s="279"/>
      <c r="CI245" s="279"/>
      <c r="CJ245" s="279"/>
      <c r="CK245" s="279"/>
      <c r="CL245" s="279"/>
      <c r="CM245" s="279"/>
      <c r="CN245" s="279"/>
      <c r="CO245" s="279"/>
      <c r="CP245" s="279"/>
      <c r="CQ245" s="281"/>
      <c r="CR245" s="279"/>
      <c r="CS245" s="279"/>
      <c r="CT245" s="279"/>
      <c r="CU245" s="279"/>
      <c r="CV245" s="279"/>
      <c r="CW245" s="279"/>
      <c r="CX245" s="279"/>
      <c r="CY245" s="279"/>
      <c r="CZ245" s="279"/>
      <c r="DA245" s="279"/>
      <c r="DB245" s="279"/>
      <c r="DC245" s="279"/>
      <c r="DD245" s="279"/>
      <c r="DE245" s="279"/>
      <c r="DF245" s="279"/>
      <c r="DG245" s="279"/>
      <c r="DH245" s="279"/>
      <c r="DI245" s="279"/>
      <c r="DJ245" s="279"/>
      <c r="DK245" s="279"/>
      <c r="DL245" s="279"/>
      <c r="DM245" s="279"/>
      <c r="DN245" s="279"/>
      <c r="DO245" s="279"/>
      <c r="DP245" s="279"/>
      <c r="DQ245" s="279"/>
      <c r="DR245" s="279"/>
      <c r="DS245" s="279"/>
      <c r="DT245" s="279"/>
      <c r="DU245" s="279"/>
      <c r="DV245" s="279"/>
      <c r="DW245" s="279"/>
      <c r="DX245" s="279"/>
      <c r="DY245" s="279"/>
      <c r="DZ245" s="279"/>
      <c r="EA245" s="279"/>
      <c r="EB245" s="279"/>
      <c r="EC245" s="279"/>
      <c r="ED245" s="279"/>
      <c r="EE245" s="279"/>
      <c r="EF245" s="278"/>
      <c r="EG245" s="279"/>
      <c r="EH245" s="279"/>
      <c r="EI245" s="279"/>
      <c r="EJ245" s="279"/>
      <c r="EK245" s="279"/>
      <c r="EL245" s="279"/>
      <c r="EM245" s="279"/>
      <c r="EN245" s="279"/>
      <c r="EO245" s="279"/>
      <c r="EP245" s="279"/>
      <c r="EQ245" s="279"/>
      <c r="ER245" s="279"/>
      <c r="ES245" s="279"/>
      <c r="ET245" s="279"/>
      <c r="EU245" s="279"/>
      <c r="EV245" s="279"/>
      <c r="EW245" s="279"/>
      <c r="EX245" s="279"/>
      <c r="EY245" s="279"/>
      <c r="EZ245" s="278"/>
      <c r="FA245" s="279"/>
      <c r="FB245" s="279"/>
      <c r="FC245" s="279"/>
      <c r="FD245" s="279"/>
      <c r="FE245" s="279"/>
      <c r="FF245" s="279"/>
      <c r="FG245" s="279"/>
      <c r="FH245" s="279"/>
      <c r="FI245" s="279"/>
      <c r="FJ245" s="279"/>
      <c r="FK245" s="279"/>
      <c r="FL245" s="279"/>
      <c r="FM245" s="279"/>
      <c r="FN245" s="279"/>
      <c r="FO245" s="279"/>
      <c r="FP245" s="279"/>
      <c r="FQ245" s="279"/>
      <c r="FR245" s="279"/>
      <c r="FS245" s="281"/>
      <c r="FT245" s="278"/>
      <c r="FU245" s="279"/>
      <c r="FV245" s="279"/>
      <c r="FW245" s="279"/>
      <c r="FX245" s="279"/>
      <c r="FY245" s="279"/>
      <c r="FZ245" s="279"/>
      <c r="GA245" s="279"/>
      <c r="GB245" s="279"/>
      <c r="GC245" s="279"/>
      <c r="GD245" s="279"/>
      <c r="GE245" s="279"/>
      <c r="GF245" s="279"/>
      <c r="GG245" s="279"/>
      <c r="GH245" s="279"/>
      <c r="GI245" s="279"/>
      <c r="GJ245" s="279"/>
      <c r="GK245" s="279"/>
      <c r="GL245" s="279"/>
      <c r="GM245" s="279"/>
      <c r="GN245" s="278"/>
      <c r="GO245" s="279"/>
      <c r="GP245" s="279"/>
      <c r="GQ245" s="279"/>
      <c r="GR245" s="279"/>
      <c r="GS245" s="279"/>
      <c r="GT245" s="279"/>
      <c r="GU245" s="279"/>
      <c r="GV245" s="279"/>
      <c r="GW245" s="279"/>
      <c r="GX245" s="279"/>
      <c r="GY245" s="279"/>
      <c r="GZ245" s="279"/>
      <c r="HA245" s="279"/>
      <c r="HB245" s="279"/>
      <c r="HC245" s="279"/>
      <c r="HD245" s="279"/>
      <c r="HE245" s="279"/>
      <c r="HF245" s="279"/>
      <c r="HG245" s="281"/>
      <c r="HH245" s="278"/>
      <c r="HI245" s="279"/>
      <c r="HJ245" s="279"/>
      <c r="HK245" s="279"/>
      <c r="HL245" s="279"/>
      <c r="HM245" s="279"/>
      <c r="HN245" s="279"/>
      <c r="HO245" s="279"/>
      <c r="HP245" s="279"/>
      <c r="HQ245" s="279"/>
      <c r="HR245" s="279"/>
      <c r="HS245" s="279"/>
      <c r="HT245" s="279"/>
      <c r="HU245" s="279"/>
      <c r="HV245" s="279"/>
      <c r="HW245" s="279"/>
      <c r="HX245" s="279"/>
      <c r="HY245" s="279"/>
      <c r="HZ245" s="279"/>
      <c r="IA245" s="279"/>
      <c r="IB245" s="278"/>
      <c r="IC245" s="279"/>
      <c r="ID245" s="279"/>
      <c r="IE245" s="279"/>
      <c r="IF245" s="279"/>
      <c r="IG245" s="279"/>
      <c r="IH245" s="279"/>
      <c r="II245" s="279"/>
      <c r="IJ245" s="279"/>
      <c r="IK245" s="279"/>
      <c r="IL245" s="279"/>
      <c r="IM245" s="279"/>
      <c r="IN245" s="279"/>
      <c r="IO245" s="279"/>
      <c r="IP245" s="279"/>
      <c r="IQ245" s="279"/>
      <c r="IR245" s="279"/>
      <c r="IS245" s="279"/>
      <c r="IT245" s="279"/>
      <c r="IU245" s="279"/>
      <c r="IV245" s="278"/>
      <c r="IW245" s="280"/>
      <c r="IX245" s="280"/>
      <c r="IY245" s="279"/>
      <c r="IZ245" s="279"/>
      <c r="JA245" s="279"/>
      <c r="JB245" s="279"/>
      <c r="JC245" s="280"/>
      <c r="JD245" s="280"/>
      <c r="JE245" s="280"/>
      <c r="JF245" s="280"/>
      <c r="JG245" s="280"/>
      <c r="JH245" s="54"/>
      <c r="JI245" s="7"/>
      <c r="JJ245" s="54"/>
      <c r="JK245" s="7"/>
      <c r="JL245" s="54"/>
      <c r="JM245" s="7"/>
    </row>
    <row r="246" spans="1:273" s="3" customFormat="1" x14ac:dyDescent="0.2">
      <c r="A246" s="24"/>
      <c r="B246" s="24"/>
      <c r="C246" s="25"/>
      <c r="D246" s="34"/>
      <c r="E246" s="24"/>
      <c r="F246" s="53"/>
      <c r="G246" s="33"/>
      <c r="H246" s="33"/>
      <c r="I246" s="33"/>
      <c r="J246" s="71"/>
      <c r="K246" s="53"/>
      <c r="L246" s="71"/>
      <c r="M246" s="33"/>
      <c r="N246" s="33"/>
      <c r="O246" s="33"/>
      <c r="P246" s="53"/>
      <c r="Q246" s="71"/>
      <c r="R246" s="33"/>
      <c r="S246" s="33"/>
      <c r="T246" s="49"/>
      <c r="U246" s="33"/>
      <c r="V246" s="33"/>
      <c r="W246" s="33"/>
      <c r="X246" s="71"/>
      <c r="Y246" s="53"/>
      <c r="Z246" s="53"/>
      <c r="AA246" s="71"/>
      <c r="AB246" s="33"/>
      <c r="AC246" s="33"/>
      <c r="AD246" s="49"/>
      <c r="AE246" s="33"/>
      <c r="AF246" s="33"/>
      <c r="AG246" s="33"/>
      <c r="AH246" s="71"/>
      <c r="AI246" s="53"/>
      <c r="AJ246" s="53"/>
      <c r="AK246" s="71"/>
      <c r="AL246" s="33"/>
      <c r="AM246" s="33"/>
      <c r="AN246" s="49"/>
      <c r="AO246" s="33"/>
      <c r="AP246" s="33"/>
      <c r="AQ246" s="33"/>
      <c r="AR246" s="71"/>
      <c r="AS246" s="53"/>
      <c r="AT246" s="278"/>
      <c r="AU246" s="279"/>
      <c r="AV246" s="280"/>
      <c r="AW246" s="280"/>
      <c r="AX246" s="281"/>
      <c r="AY246" s="280"/>
      <c r="AZ246" s="280"/>
      <c r="BA246" s="280"/>
      <c r="BB246" s="279"/>
      <c r="BC246" s="282"/>
      <c r="BD246" s="278"/>
      <c r="BE246" s="279"/>
      <c r="BF246" s="279"/>
      <c r="BG246" s="279"/>
      <c r="BH246" s="279"/>
      <c r="BI246" s="279"/>
      <c r="BJ246" s="279"/>
      <c r="BK246" s="279"/>
      <c r="BL246" s="279"/>
      <c r="BM246" s="279"/>
      <c r="BN246" s="279"/>
      <c r="BO246" s="279"/>
      <c r="BP246" s="279"/>
      <c r="BQ246" s="279"/>
      <c r="BR246" s="279"/>
      <c r="BS246" s="279"/>
      <c r="BT246" s="279"/>
      <c r="BU246" s="279"/>
      <c r="BV246" s="279"/>
      <c r="BW246" s="279"/>
      <c r="BX246" s="278"/>
      <c r="BY246" s="279"/>
      <c r="BZ246" s="279"/>
      <c r="CA246" s="279"/>
      <c r="CB246" s="279"/>
      <c r="CC246" s="279"/>
      <c r="CD246" s="279"/>
      <c r="CE246" s="279"/>
      <c r="CF246" s="279"/>
      <c r="CG246" s="279"/>
      <c r="CH246" s="279"/>
      <c r="CI246" s="279"/>
      <c r="CJ246" s="279"/>
      <c r="CK246" s="279"/>
      <c r="CL246" s="279"/>
      <c r="CM246" s="279"/>
      <c r="CN246" s="279"/>
      <c r="CO246" s="279"/>
      <c r="CP246" s="279"/>
      <c r="CQ246" s="281"/>
      <c r="CR246" s="279"/>
      <c r="CS246" s="279"/>
      <c r="CT246" s="279"/>
      <c r="CU246" s="279"/>
      <c r="CV246" s="279"/>
      <c r="CW246" s="279"/>
      <c r="CX246" s="279"/>
      <c r="CY246" s="279"/>
      <c r="CZ246" s="279"/>
      <c r="DA246" s="279"/>
      <c r="DB246" s="279"/>
      <c r="DC246" s="279"/>
      <c r="DD246" s="279"/>
      <c r="DE246" s="279"/>
      <c r="DF246" s="279"/>
      <c r="DG246" s="279"/>
      <c r="DH246" s="279"/>
      <c r="DI246" s="279"/>
      <c r="DJ246" s="279"/>
      <c r="DK246" s="279"/>
      <c r="DL246" s="279"/>
      <c r="DM246" s="279"/>
      <c r="DN246" s="279"/>
      <c r="DO246" s="279"/>
      <c r="DP246" s="279"/>
      <c r="DQ246" s="279"/>
      <c r="DR246" s="279"/>
      <c r="DS246" s="279"/>
      <c r="DT246" s="279"/>
      <c r="DU246" s="279"/>
      <c r="DV246" s="279"/>
      <c r="DW246" s="279"/>
      <c r="DX246" s="279"/>
      <c r="DY246" s="279"/>
      <c r="DZ246" s="279"/>
      <c r="EA246" s="279"/>
      <c r="EB246" s="279"/>
      <c r="EC246" s="279"/>
      <c r="ED246" s="279"/>
      <c r="EE246" s="279"/>
      <c r="EF246" s="278"/>
      <c r="EG246" s="279"/>
      <c r="EH246" s="279"/>
      <c r="EI246" s="279"/>
      <c r="EJ246" s="279"/>
      <c r="EK246" s="279"/>
      <c r="EL246" s="279"/>
      <c r="EM246" s="279"/>
      <c r="EN246" s="279"/>
      <c r="EO246" s="279"/>
      <c r="EP246" s="279"/>
      <c r="EQ246" s="279"/>
      <c r="ER246" s="279"/>
      <c r="ES246" s="279"/>
      <c r="ET246" s="279"/>
      <c r="EU246" s="279"/>
      <c r="EV246" s="279"/>
      <c r="EW246" s="279"/>
      <c r="EX246" s="279"/>
      <c r="EY246" s="279"/>
      <c r="EZ246" s="278"/>
      <c r="FA246" s="279"/>
      <c r="FB246" s="279"/>
      <c r="FC246" s="279"/>
      <c r="FD246" s="279"/>
      <c r="FE246" s="279"/>
      <c r="FF246" s="279"/>
      <c r="FG246" s="279"/>
      <c r="FH246" s="279"/>
      <c r="FI246" s="279"/>
      <c r="FJ246" s="279"/>
      <c r="FK246" s="279"/>
      <c r="FL246" s="279"/>
      <c r="FM246" s="279"/>
      <c r="FN246" s="279"/>
      <c r="FO246" s="279"/>
      <c r="FP246" s="279"/>
      <c r="FQ246" s="279"/>
      <c r="FR246" s="279"/>
      <c r="FS246" s="281"/>
      <c r="FT246" s="278"/>
      <c r="FU246" s="279"/>
      <c r="FV246" s="279"/>
      <c r="FW246" s="279"/>
      <c r="FX246" s="279"/>
      <c r="FY246" s="279"/>
      <c r="FZ246" s="279"/>
      <c r="GA246" s="279"/>
      <c r="GB246" s="279"/>
      <c r="GC246" s="279"/>
      <c r="GD246" s="279"/>
      <c r="GE246" s="279"/>
      <c r="GF246" s="279"/>
      <c r="GG246" s="279"/>
      <c r="GH246" s="279"/>
      <c r="GI246" s="279"/>
      <c r="GJ246" s="279"/>
      <c r="GK246" s="279"/>
      <c r="GL246" s="279"/>
      <c r="GM246" s="279"/>
      <c r="GN246" s="278"/>
      <c r="GO246" s="279"/>
      <c r="GP246" s="279"/>
      <c r="GQ246" s="279"/>
      <c r="GR246" s="279"/>
      <c r="GS246" s="279"/>
      <c r="GT246" s="279"/>
      <c r="GU246" s="279"/>
      <c r="GV246" s="279"/>
      <c r="GW246" s="279"/>
      <c r="GX246" s="279"/>
      <c r="GY246" s="279"/>
      <c r="GZ246" s="279"/>
      <c r="HA246" s="279"/>
      <c r="HB246" s="279"/>
      <c r="HC246" s="279"/>
      <c r="HD246" s="279"/>
      <c r="HE246" s="279"/>
      <c r="HF246" s="279"/>
      <c r="HG246" s="281"/>
      <c r="HH246" s="278"/>
      <c r="HI246" s="279"/>
      <c r="HJ246" s="279"/>
      <c r="HK246" s="279"/>
      <c r="HL246" s="279"/>
      <c r="HM246" s="279"/>
      <c r="HN246" s="279"/>
      <c r="HO246" s="279"/>
      <c r="HP246" s="279"/>
      <c r="HQ246" s="279"/>
      <c r="HR246" s="279"/>
      <c r="HS246" s="279"/>
      <c r="HT246" s="279"/>
      <c r="HU246" s="279"/>
      <c r="HV246" s="279"/>
      <c r="HW246" s="279"/>
      <c r="HX246" s="279"/>
      <c r="HY246" s="279"/>
      <c r="HZ246" s="279"/>
      <c r="IA246" s="279"/>
      <c r="IB246" s="278"/>
      <c r="IC246" s="279"/>
      <c r="ID246" s="279"/>
      <c r="IE246" s="279"/>
      <c r="IF246" s="279"/>
      <c r="IG246" s="279"/>
      <c r="IH246" s="279"/>
      <c r="II246" s="279"/>
      <c r="IJ246" s="279"/>
      <c r="IK246" s="279"/>
      <c r="IL246" s="279"/>
      <c r="IM246" s="279"/>
      <c r="IN246" s="279"/>
      <c r="IO246" s="279"/>
      <c r="IP246" s="279"/>
      <c r="IQ246" s="279"/>
      <c r="IR246" s="279"/>
      <c r="IS246" s="279"/>
      <c r="IT246" s="279"/>
      <c r="IU246" s="279"/>
      <c r="IV246" s="278"/>
      <c r="IW246" s="280"/>
      <c r="IX246" s="280"/>
      <c r="IY246" s="279"/>
      <c r="IZ246" s="279"/>
      <c r="JA246" s="279"/>
      <c r="JB246" s="279"/>
      <c r="JC246" s="280"/>
      <c r="JD246" s="280"/>
      <c r="JE246" s="280"/>
      <c r="JF246" s="280"/>
      <c r="JG246" s="280"/>
      <c r="JH246" s="54"/>
      <c r="JI246" s="7"/>
      <c r="JJ246" s="54"/>
      <c r="JK246" s="7"/>
      <c r="JL246" s="54"/>
      <c r="JM246" s="7"/>
    </row>
    <row r="247" spans="1:273" s="3" customFormat="1" x14ac:dyDescent="0.2">
      <c r="A247" s="24"/>
      <c r="B247" s="24"/>
      <c r="C247" s="25"/>
      <c r="D247" s="34"/>
      <c r="E247" s="24"/>
      <c r="F247" s="53"/>
      <c r="G247" s="33"/>
      <c r="H247" s="33"/>
      <c r="I247" s="33"/>
      <c r="J247" s="71"/>
      <c r="K247" s="53"/>
      <c r="L247" s="71"/>
      <c r="M247" s="33"/>
      <c r="N247" s="33"/>
      <c r="O247" s="33"/>
      <c r="P247" s="53"/>
      <c r="Q247" s="71"/>
      <c r="R247" s="33"/>
      <c r="S247" s="33"/>
      <c r="T247" s="49"/>
      <c r="U247" s="33"/>
      <c r="V247" s="33"/>
      <c r="W247" s="33"/>
      <c r="X247" s="71"/>
      <c r="Y247" s="53"/>
      <c r="Z247" s="53"/>
      <c r="AA247" s="71"/>
      <c r="AB247" s="33"/>
      <c r="AC247" s="33"/>
      <c r="AD247" s="49"/>
      <c r="AE247" s="33"/>
      <c r="AF247" s="33"/>
      <c r="AG247" s="33"/>
      <c r="AH247" s="71"/>
      <c r="AI247" s="53"/>
      <c r="AJ247" s="53"/>
      <c r="AK247" s="71"/>
      <c r="AL247" s="33"/>
      <c r="AM247" s="33"/>
      <c r="AN247" s="49"/>
      <c r="AO247" s="33"/>
      <c r="AP247" s="33"/>
      <c r="AQ247" s="33"/>
      <c r="AR247" s="71"/>
      <c r="AS247" s="53"/>
      <c r="AT247" s="278"/>
      <c r="AU247" s="279"/>
      <c r="AV247" s="280"/>
      <c r="AW247" s="280"/>
      <c r="AX247" s="281"/>
      <c r="AY247" s="280"/>
      <c r="AZ247" s="280"/>
      <c r="BA247" s="280"/>
      <c r="BB247" s="279"/>
      <c r="BC247" s="282"/>
      <c r="BD247" s="278"/>
      <c r="BE247" s="279"/>
      <c r="BF247" s="279"/>
      <c r="BG247" s="279"/>
      <c r="BH247" s="279"/>
      <c r="BI247" s="279"/>
      <c r="BJ247" s="279"/>
      <c r="BK247" s="279"/>
      <c r="BL247" s="279"/>
      <c r="BM247" s="279"/>
      <c r="BN247" s="279"/>
      <c r="BO247" s="279"/>
      <c r="BP247" s="279"/>
      <c r="BQ247" s="279"/>
      <c r="BR247" s="279"/>
      <c r="BS247" s="279"/>
      <c r="BT247" s="279"/>
      <c r="BU247" s="279"/>
      <c r="BV247" s="279"/>
      <c r="BW247" s="279"/>
      <c r="BX247" s="278"/>
      <c r="BY247" s="279"/>
      <c r="BZ247" s="279"/>
      <c r="CA247" s="279"/>
      <c r="CB247" s="279"/>
      <c r="CC247" s="279"/>
      <c r="CD247" s="279"/>
      <c r="CE247" s="279"/>
      <c r="CF247" s="279"/>
      <c r="CG247" s="279"/>
      <c r="CH247" s="279"/>
      <c r="CI247" s="279"/>
      <c r="CJ247" s="279"/>
      <c r="CK247" s="279"/>
      <c r="CL247" s="279"/>
      <c r="CM247" s="279"/>
      <c r="CN247" s="279"/>
      <c r="CO247" s="279"/>
      <c r="CP247" s="279"/>
      <c r="CQ247" s="281"/>
      <c r="CR247" s="279"/>
      <c r="CS247" s="279"/>
      <c r="CT247" s="279"/>
      <c r="CU247" s="279"/>
      <c r="CV247" s="279"/>
      <c r="CW247" s="279"/>
      <c r="CX247" s="279"/>
      <c r="CY247" s="279"/>
      <c r="CZ247" s="279"/>
      <c r="DA247" s="279"/>
      <c r="DB247" s="279"/>
      <c r="DC247" s="279"/>
      <c r="DD247" s="279"/>
      <c r="DE247" s="279"/>
      <c r="DF247" s="279"/>
      <c r="DG247" s="279"/>
      <c r="DH247" s="279"/>
      <c r="DI247" s="279"/>
      <c r="DJ247" s="279"/>
      <c r="DK247" s="279"/>
      <c r="DL247" s="279"/>
      <c r="DM247" s="279"/>
      <c r="DN247" s="279"/>
      <c r="DO247" s="279"/>
      <c r="DP247" s="279"/>
      <c r="DQ247" s="279"/>
      <c r="DR247" s="279"/>
      <c r="DS247" s="279"/>
      <c r="DT247" s="279"/>
      <c r="DU247" s="279"/>
      <c r="DV247" s="279"/>
      <c r="DW247" s="279"/>
      <c r="DX247" s="279"/>
      <c r="DY247" s="279"/>
      <c r="DZ247" s="279"/>
      <c r="EA247" s="279"/>
      <c r="EB247" s="279"/>
      <c r="EC247" s="279"/>
      <c r="ED247" s="279"/>
      <c r="EE247" s="279"/>
      <c r="EF247" s="278"/>
      <c r="EG247" s="279"/>
      <c r="EH247" s="279"/>
      <c r="EI247" s="279"/>
      <c r="EJ247" s="279"/>
      <c r="EK247" s="279"/>
      <c r="EL247" s="279"/>
      <c r="EM247" s="279"/>
      <c r="EN247" s="279"/>
      <c r="EO247" s="279"/>
      <c r="EP247" s="279"/>
      <c r="EQ247" s="279"/>
      <c r="ER247" s="279"/>
      <c r="ES247" s="279"/>
      <c r="ET247" s="279"/>
      <c r="EU247" s="279"/>
      <c r="EV247" s="279"/>
      <c r="EW247" s="279"/>
      <c r="EX247" s="279"/>
      <c r="EY247" s="279"/>
      <c r="EZ247" s="278"/>
      <c r="FA247" s="279"/>
      <c r="FB247" s="279"/>
      <c r="FC247" s="279"/>
      <c r="FD247" s="279"/>
      <c r="FE247" s="279"/>
      <c r="FF247" s="279"/>
      <c r="FG247" s="279"/>
      <c r="FH247" s="279"/>
      <c r="FI247" s="279"/>
      <c r="FJ247" s="279"/>
      <c r="FK247" s="279"/>
      <c r="FL247" s="279"/>
      <c r="FM247" s="279"/>
      <c r="FN247" s="279"/>
      <c r="FO247" s="279"/>
      <c r="FP247" s="279"/>
      <c r="FQ247" s="279"/>
      <c r="FR247" s="279"/>
      <c r="FS247" s="281"/>
      <c r="FT247" s="278"/>
      <c r="FU247" s="279"/>
      <c r="FV247" s="279"/>
      <c r="FW247" s="279"/>
      <c r="FX247" s="279"/>
      <c r="FY247" s="279"/>
      <c r="FZ247" s="279"/>
      <c r="GA247" s="279"/>
      <c r="GB247" s="279"/>
      <c r="GC247" s="279"/>
      <c r="GD247" s="279"/>
      <c r="GE247" s="279"/>
      <c r="GF247" s="279"/>
      <c r="GG247" s="279"/>
      <c r="GH247" s="279"/>
      <c r="GI247" s="279"/>
      <c r="GJ247" s="279"/>
      <c r="GK247" s="279"/>
      <c r="GL247" s="279"/>
      <c r="GM247" s="279"/>
      <c r="GN247" s="278"/>
      <c r="GO247" s="279"/>
      <c r="GP247" s="279"/>
      <c r="GQ247" s="279"/>
      <c r="GR247" s="279"/>
      <c r="GS247" s="279"/>
      <c r="GT247" s="279"/>
      <c r="GU247" s="279"/>
      <c r="GV247" s="279"/>
      <c r="GW247" s="279"/>
      <c r="GX247" s="279"/>
      <c r="GY247" s="279"/>
      <c r="GZ247" s="279"/>
      <c r="HA247" s="279"/>
      <c r="HB247" s="279"/>
      <c r="HC247" s="279"/>
      <c r="HD247" s="279"/>
      <c r="HE247" s="279"/>
      <c r="HF247" s="279"/>
      <c r="HG247" s="281"/>
      <c r="HH247" s="278"/>
      <c r="HI247" s="279"/>
      <c r="HJ247" s="279"/>
      <c r="HK247" s="279"/>
      <c r="HL247" s="279"/>
      <c r="HM247" s="279"/>
      <c r="HN247" s="279"/>
      <c r="HO247" s="279"/>
      <c r="HP247" s="279"/>
      <c r="HQ247" s="279"/>
      <c r="HR247" s="279"/>
      <c r="HS247" s="279"/>
      <c r="HT247" s="279"/>
      <c r="HU247" s="279"/>
      <c r="HV247" s="279"/>
      <c r="HW247" s="279"/>
      <c r="HX247" s="279"/>
      <c r="HY247" s="279"/>
      <c r="HZ247" s="279"/>
      <c r="IA247" s="279"/>
      <c r="IB247" s="278"/>
      <c r="IC247" s="279"/>
      <c r="ID247" s="279"/>
      <c r="IE247" s="279"/>
      <c r="IF247" s="279"/>
      <c r="IG247" s="279"/>
      <c r="IH247" s="279"/>
      <c r="II247" s="279"/>
      <c r="IJ247" s="279"/>
      <c r="IK247" s="279"/>
      <c r="IL247" s="279"/>
      <c r="IM247" s="279"/>
      <c r="IN247" s="279"/>
      <c r="IO247" s="279"/>
      <c r="IP247" s="279"/>
      <c r="IQ247" s="279"/>
      <c r="IR247" s="279"/>
      <c r="IS247" s="279"/>
      <c r="IT247" s="279"/>
      <c r="IU247" s="279"/>
      <c r="IV247" s="278"/>
      <c r="IW247" s="280"/>
      <c r="IX247" s="280"/>
      <c r="IY247" s="279"/>
      <c r="IZ247" s="279"/>
      <c r="JA247" s="279"/>
      <c r="JB247" s="279"/>
      <c r="JC247" s="280"/>
      <c r="JD247" s="280"/>
      <c r="JE247" s="280"/>
      <c r="JF247" s="280"/>
      <c r="JG247" s="280"/>
      <c r="JH247" s="54"/>
      <c r="JI247" s="7"/>
      <c r="JJ247" s="54"/>
      <c r="JK247" s="7"/>
      <c r="JL247" s="54"/>
      <c r="JM247" s="7"/>
    </row>
    <row r="248" spans="1:273" s="3" customFormat="1" x14ac:dyDescent="0.2">
      <c r="A248" s="24"/>
      <c r="B248" s="24"/>
      <c r="C248" s="25"/>
      <c r="D248" s="34"/>
      <c r="E248" s="24"/>
      <c r="F248" s="53"/>
      <c r="G248" s="33"/>
      <c r="H248" s="33"/>
      <c r="I248" s="33"/>
      <c r="J248" s="71"/>
      <c r="K248" s="53"/>
      <c r="L248" s="71"/>
      <c r="M248" s="33"/>
      <c r="N248" s="33"/>
      <c r="O248" s="33"/>
      <c r="P248" s="53"/>
      <c r="Q248" s="71"/>
      <c r="R248" s="33"/>
      <c r="S248" s="33"/>
      <c r="T248" s="49"/>
      <c r="U248" s="33"/>
      <c r="V248" s="33"/>
      <c r="W248" s="33"/>
      <c r="X248" s="71"/>
      <c r="Y248" s="53"/>
      <c r="Z248" s="53"/>
      <c r="AA248" s="71"/>
      <c r="AB248" s="33"/>
      <c r="AC248" s="33"/>
      <c r="AD248" s="49"/>
      <c r="AE248" s="33"/>
      <c r="AF248" s="33"/>
      <c r="AG248" s="33"/>
      <c r="AH248" s="71"/>
      <c r="AI248" s="53"/>
      <c r="AJ248" s="53"/>
      <c r="AK248" s="71"/>
      <c r="AL248" s="33"/>
      <c r="AM248" s="33"/>
      <c r="AN248" s="49"/>
      <c r="AO248" s="33"/>
      <c r="AP248" s="33"/>
      <c r="AQ248" s="33"/>
      <c r="AR248" s="71"/>
      <c r="AS248" s="53"/>
      <c r="AT248" s="278"/>
      <c r="AU248" s="279"/>
      <c r="AV248" s="280"/>
      <c r="AW248" s="280"/>
      <c r="AX248" s="281"/>
      <c r="AY248" s="280"/>
      <c r="AZ248" s="280"/>
      <c r="BA248" s="280"/>
      <c r="BB248" s="279"/>
      <c r="BC248" s="282"/>
      <c r="BD248" s="278"/>
      <c r="BE248" s="279"/>
      <c r="BF248" s="279"/>
      <c r="BG248" s="279"/>
      <c r="BH248" s="279"/>
      <c r="BI248" s="279"/>
      <c r="BJ248" s="279"/>
      <c r="BK248" s="279"/>
      <c r="BL248" s="279"/>
      <c r="BM248" s="279"/>
      <c r="BN248" s="279"/>
      <c r="BO248" s="279"/>
      <c r="BP248" s="279"/>
      <c r="BQ248" s="279"/>
      <c r="BR248" s="279"/>
      <c r="BS248" s="279"/>
      <c r="BT248" s="279"/>
      <c r="BU248" s="279"/>
      <c r="BV248" s="279"/>
      <c r="BW248" s="279"/>
      <c r="BX248" s="278"/>
      <c r="BY248" s="279"/>
      <c r="BZ248" s="279"/>
      <c r="CA248" s="279"/>
      <c r="CB248" s="279"/>
      <c r="CC248" s="279"/>
      <c r="CD248" s="279"/>
      <c r="CE248" s="279"/>
      <c r="CF248" s="279"/>
      <c r="CG248" s="279"/>
      <c r="CH248" s="279"/>
      <c r="CI248" s="279"/>
      <c r="CJ248" s="279"/>
      <c r="CK248" s="279"/>
      <c r="CL248" s="279"/>
      <c r="CM248" s="279"/>
      <c r="CN248" s="279"/>
      <c r="CO248" s="279"/>
      <c r="CP248" s="279"/>
      <c r="CQ248" s="281"/>
      <c r="CR248" s="279"/>
      <c r="CS248" s="279"/>
      <c r="CT248" s="279"/>
      <c r="CU248" s="279"/>
      <c r="CV248" s="279"/>
      <c r="CW248" s="279"/>
      <c r="CX248" s="279"/>
      <c r="CY248" s="279"/>
      <c r="CZ248" s="279"/>
      <c r="DA248" s="279"/>
      <c r="DB248" s="279"/>
      <c r="DC248" s="279"/>
      <c r="DD248" s="279"/>
      <c r="DE248" s="279"/>
      <c r="DF248" s="279"/>
      <c r="DG248" s="279"/>
      <c r="DH248" s="279"/>
      <c r="DI248" s="279"/>
      <c r="DJ248" s="279"/>
      <c r="DK248" s="279"/>
      <c r="DL248" s="279"/>
      <c r="DM248" s="279"/>
      <c r="DN248" s="279"/>
      <c r="DO248" s="279"/>
      <c r="DP248" s="279"/>
      <c r="DQ248" s="279"/>
      <c r="DR248" s="279"/>
      <c r="DS248" s="279"/>
      <c r="DT248" s="279"/>
      <c r="DU248" s="279"/>
      <c r="DV248" s="279"/>
      <c r="DW248" s="279"/>
      <c r="DX248" s="279"/>
      <c r="DY248" s="279"/>
      <c r="DZ248" s="279"/>
      <c r="EA248" s="279"/>
      <c r="EB248" s="279"/>
      <c r="EC248" s="279"/>
      <c r="ED248" s="279"/>
      <c r="EE248" s="279"/>
      <c r="EF248" s="278"/>
      <c r="EG248" s="279"/>
      <c r="EH248" s="279"/>
      <c r="EI248" s="279"/>
      <c r="EJ248" s="279"/>
      <c r="EK248" s="279"/>
      <c r="EL248" s="279"/>
      <c r="EM248" s="279"/>
      <c r="EN248" s="279"/>
      <c r="EO248" s="279"/>
      <c r="EP248" s="279"/>
      <c r="EQ248" s="279"/>
      <c r="ER248" s="279"/>
      <c r="ES248" s="279"/>
      <c r="ET248" s="279"/>
      <c r="EU248" s="279"/>
      <c r="EV248" s="279"/>
      <c r="EW248" s="279"/>
      <c r="EX248" s="279"/>
      <c r="EY248" s="279"/>
      <c r="EZ248" s="278"/>
      <c r="FA248" s="279"/>
      <c r="FB248" s="279"/>
      <c r="FC248" s="279"/>
      <c r="FD248" s="279"/>
      <c r="FE248" s="279"/>
      <c r="FF248" s="279"/>
      <c r="FG248" s="279"/>
      <c r="FH248" s="279"/>
      <c r="FI248" s="279"/>
      <c r="FJ248" s="279"/>
      <c r="FK248" s="279"/>
      <c r="FL248" s="279"/>
      <c r="FM248" s="279"/>
      <c r="FN248" s="279"/>
      <c r="FO248" s="279"/>
      <c r="FP248" s="279"/>
      <c r="FQ248" s="279"/>
      <c r="FR248" s="279"/>
      <c r="FS248" s="281"/>
      <c r="FT248" s="278"/>
      <c r="FU248" s="279"/>
      <c r="FV248" s="279"/>
      <c r="FW248" s="279"/>
      <c r="FX248" s="279"/>
      <c r="FY248" s="279"/>
      <c r="FZ248" s="279"/>
      <c r="GA248" s="279"/>
      <c r="GB248" s="279"/>
      <c r="GC248" s="279"/>
      <c r="GD248" s="279"/>
      <c r="GE248" s="279"/>
      <c r="GF248" s="279"/>
      <c r="GG248" s="279"/>
      <c r="GH248" s="279"/>
      <c r="GI248" s="279"/>
      <c r="GJ248" s="279"/>
      <c r="GK248" s="279"/>
      <c r="GL248" s="279"/>
      <c r="GM248" s="279"/>
      <c r="GN248" s="278"/>
      <c r="GO248" s="279"/>
      <c r="GP248" s="279"/>
      <c r="GQ248" s="279"/>
      <c r="GR248" s="279"/>
      <c r="GS248" s="279"/>
      <c r="GT248" s="279"/>
      <c r="GU248" s="279"/>
      <c r="GV248" s="279"/>
      <c r="GW248" s="279"/>
      <c r="GX248" s="279"/>
      <c r="GY248" s="279"/>
      <c r="GZ248" s="279"/>
      <c r="HA248" s="279"/>
      <c r="HB248" s="279"/>
      <c r="HC248" s="279"/>
      <c r="HD248" s="279"/>
      <c r="HE248" s="279"/>
      <c r="HF248" s="279"/>
      <c r="HG248" s="281"/>
      <c r="HH248" s="278"/>
      <c r="HI248" s="279"/>
      <c r="HJ248" s="279"/>
      <c r="HK248" s="279"/>
      <c r="HL248" s="279"/>
      <c r="HM248" s="279"/>
      <c r="HN248" s="279"/>
      <c r="HO248" s="279"/>
      <c r="HP248" s="279"/>
      <c r="HQ248" s="279"/>
      <c r="HR248" s="279"/>
      <c r="HS248" s="279"/>
      <c r="HT248" s="279"/>
      <c r="HU248" s="279"/>
      <c r="HV248" s="279"/>
      <c r="HW248" s="279"/>
      <c r="HX248" s="279"/>
      <c r="HY248" s="279"/>
      <c r="HZ248" s="279"/>
      <c r="IA248" s="279"/>
      <c r="IB248" s="278"/>
      <c r="IC248" s="279"/>
      <c r="ID248" s="279"/>
      <c r="IE248" s="279"/>
      <c r="IF248" s="279"/>
      <c r="IG248" s="279"/>
      <c r="IH248" s="279"/>
      <c r="II248" s="279"/>
      <c r="IJ248" s="279"/>
      <c r="IK248" s="279"/>
      <c r="IL248" s="279"/>
      <c r="IM248" s="279"/>
      <c r="IN248" s="279"/>
      <c r="IO248" s="279"/>
      <c r="IP248" s="279"/>
      <c r="IQ248" s="279"/>
      <c r="IR248" s="279"/>
      <c r="IS248" s="279"/>
      <c r="IT248" s="279"/>
      <c r="IU248" s="279"/>
      <c r="IV248" s="278"/>
      <c r="IW248" s="280"/>
      <c r="IX248" s="280"/>
      <c r="IY248" s="279"/>
      <c r="IZ248" s="279"/>
      <c r="JA248" s="279"/>
      <c r="JB248" s="279"/>
      <c r="JC248" s="280"/>
      <c r="JD248" s="280"/>
      <c r="JE248" s="280"/>
      <c r="JF248" s="280"/>
      <c r="JG248" s="280"/>
      <c r="JH248" s="54"/>
      <c r="JI248" s="7"/>
      <c r="JJ248" s="54"/>
      <c r="JK248" s="7"/>
      <c r="JL248" s="54"/>
      <c r="JM248" s="7"/>
    </row>
    <row r="249" spans="1:273" s="3" customFormat="1" x14ac:dyDescent="0.2">
      <c r="A249" s="24"/>
      <c r="B249" s="24"/>
      <c r="C249" s="25"/>
      <c r="D249" s="34"/>
      <c r="E249" s="24"/>
      <c r="F249" s="53"/>
      <c r="G249" s="33"/>
      <c r="H249" s="33"/>
      <c r="I249" s="33"/>
      <c r="J249" s="71"/>
      <c r="K249" s="53"/>
      <c r="L249" s="71"/>
      <c r="M249" s="33"/>
      <c r="N249" s="33"/>
      <c r="O249" s="33"/>
      <c r="P249" s="53"/>
      <c r="Q249" s="71"/>
      <c r="R249" s="33"/>
      <c r="S249" s="33"/>
      <c r="T249" s="49"/>
      <c r="U249" s="33"/>
      <c r="V249" s="33"/>
      <c r="W249" s="33"/>
      <c r="X249" s="71"/>
      <c r="Y249" s="53"/>
      <c r="Z249" s="53"/>
      <c r="AA249" s="71"/>
      <c r="AB249" s="33"/>
      <c r="AC249" s="33"/>
      <c r="AD249" s="49"/>
      <c r="AE249" s="33"/>
      <c r="AF249" s="33"/>
      <c r="AG249" s="33"/>
      <c r="AH249" s="71"/>
      <c r="AI249" s="53"/>
      <c r="AJ249" s="53"/>
      <c r="AK249" s="71"/>
      <c r="AL249" s="33"/>
      <c r="AM249" s="33"/>
      <c r="AN249" s="49"/>
      <c r="AO249" s="33"/>
      <c r="AP249" s="33"/>
      <c r="AQ249" s="33"/>
      <c r="AR249" s="71"/>
      <c r="AS249" s="53"/>
      <c r="AT249" s="278"/>
      <c r="AU249" s="279"/>
      <c r="AV249" s="280"/>
      <c r="AW249" s="280"/>
      <c r="AX249" s="281"/>
      <c r="AY249" s="280"/>
      <c r="AZ249" s="280"/>
      <c r="BA249" s="280"/>
      <c r="BB249" s="279"/>
      <c r="BC249" s="282"/>
      <c r="BD249" s="278"/>
      <c r="BE249" s="279"/>
      <c r="BF249" s="279"/>
      <c r="BG249" s="279"/>
      <c r="BH249" s="279"/>
      <c r="BI249" s="279"/>
      <c r="BJ249" s="279"/>
      <c r="BK249" s="279"/>
      <c r="BL249" s="279"/>
      <c r="BM249" s="279"/>
      <c r="BN249" s="279"/>
      <c r="BO249" s="279"/>
      <c r="BP249" s="279"/>
      <c r="BQ249" s="279"/>
      <c r="BR249" s="279"/>
      <c r="BS249" s="279"/>
      <c r="BT249" s="279"/>
      <c r="BU249" s="279"/>
      <c r="BV249" s="279"/>
      <c r="BW249" s="279"/>
      <c r="BX249" s="278"/>
      <c r="BY249" s="279"/>
      <c r="BZ249" s="279"/>
      <c r="CA249" s="279"/>
      <c r="CB249" s="279"/>
      <c r="CC249" s="279"/>
      <c r="CD249" s="279"/>
      <c r="CE249" s="279"/>
      <c r="CF249" s="279"/>
      <c r="CG249" s="279"/>
      <c r="CH249" s="279"/>
      <c r="CI249" s="279"/>
      <c r="CJ249" s="279"/>
      <c r="CK249" s="279"/>
      <c r="CL249" s="279"/>
      <c r="CM249" s="279"/>
      <c r="CN249" s="279"/>
      <c r="CO249" s="279"/>
      <c r="CP249" s="279"/>
      <c r="CQ249" s="281"/>
      <c r="CR249" s="279"/>
      <c r="CS249" s="279"/>
      <c r="CT249" s="279"/>
      <c r="CU249" s="279"/>
      <c r="CV249" s="279"/>
      <c r="CW249" s="279"/>
      <c r="CX249" s="279"/>
      <c r="CY249" s="279"/>
      <c r="CZ249" s="279"/>
      <c r="DA249" s="279"/>
      <c r="DB249" s="279"/>
      <c r="DC249" s="279"/>
      <c r="DD249" s="279"/>
      <c r="DE249" s="279"/>
      <c r="DF249" s="279"/>
      <c r="DG249" s="279"/>
      <c r="DH249" s="279"/>
      <c r="DI249" s="279"/>
      <c r="DJ249" s="279"/>
      <c r="DK249" s="279"/>
      <c r="DL249" s="279"/>
      <c r="DM249" s="279"/>
      <c r="DN249" s="279"/>
      <c r="DO249" s="279"/>
      <c r="DP249" s="279"/>
      <c r="DQ249" s="279"/>
      <c r="DR249" s="279"/>
      <c r="DS249" s="279"/>
      <c r="DT249" s="279"/>
      <c r="DU249" s="279"/>
      <c r="DV249" s="279"/>
      <c r="DW249" s="279"/>
      <c r="DX249" s="279"/>
      <c r="DY249" s="279"/>
      <c r="DZ249" s="279"/>
      <c r="EA249" s="279"/>
      <c r="EB249" s="279"/>
      <c r="EC249" s="279"/>
      <c r="ED249" s="279"/>
      <c r="EE249" s="279"/>
      <c r="EF249" s="278"/>
      <c r="EG249" s="279"/>
      <c r="EH249" s="279"/>
      <c r="EI249" s="279"/>
      <c r="EJ249" s="279"/>
      <c r="EK249" s="279"/>
      <c r="EL249" s="279"/>
      <c r="EM249" s="279"/>
      <c r="EN249" s="279"/>
      <c r="EO249" s="279"/>
      <c r="EP249" s="279"/>
      <c r="EQ249" s="279"/>
      <c r="ER249" s="279"/>
      <c r="ES249" s="279"/>
      <c r="ET249" s="279"/>
      <c r="EU249" s="279"/>
      <c r="EV249" s="279"/>
      <c r="EW249" s="279"/>
      <c r="EX249" s="279"/>
      <c r="EY249" s="279"/>
      <c r="EZ249" s="278"/>
      <c r="FA249" s="279"/>
      <c r="FB249" s="279"/>
      <c r="FC249" s="279"/>
      <c r="FD249" s="279"/>
      <c r="FE249" s="279"/>
      <c r="FF249" s="279"/>
      <c r="FG249" s="279"/>
      <c r="FH249" s="279"/>
      <c r="FI249" s="279"/>
      <c r="FJ249" s="279"/>
      <c r="FK249" s="279"/>
      <c r="FL249" s="279"/>
      <c r="FM249" s="279"/>
      <c r="FN249" s="279"/>
      <c r="FO249" s="279"/>
      <c r="FP249" s="279"/>
      <c r="FQ249" s="279"/>
      <c r="FR249" s="279"/>
      <c r="FS249" s="281"/>
      <c r="FT249" s="278"/>
      <c r="FU249" s="279"/>
      <c r="FV249" s="279"/>
      <c r="FW249" s="279"/>
      <c r="FX249" s="279"/>
      <c r="FY249" s="279"/>
      <c r="FZ249" s="279"/>
      <c r="GA249" s="279"/>
      <c r="GB249" s="279"/>
      <c r="GC249" s="279"/>
      <c r="GD249" s="279"/>
      <c r="GE249" s="279"/>
      <c r="GF249" s="279"/>
      <c r="GG249" s="279"/>
      <c r="GH249" s="279"/>
      <c r="GI249" s="279"/>
      <c r="GJ249" s="279"/>
      <c r="GK249" s="279"/>
      <c r="GL249" s="279"/>
      <c r="GM249" s="279"/>
      <c r="GN249" s="278"/>
      <c r="GO249" s="279"/>
      <c r="GP249" s="279"/>
      <c r="GQ249" s="279"/>
      <c r="GR249" s="279"/>
      <c r="GS249" s="279"/>
      <c r="GT249" s="279"/>
      <c r="GU249" s="279"/>
      <c r="GV249" s="279"/>
      <c r="GW249" s="279"/>
      <c r="GX249" s="279"/>
      <c r="GY249" s="279"/>
      <c r="GZ249" s="279"/>
      <c r="HA249" s="279"/>
      <c r="HB249" s="279"/>
      <c r="HC249" s="279"/>
      <c r="HD249" s="279"/>
      <c r="HE249" s="279"/>
      <c r="HF249" s="279"/>
      <c r="HG249" s="281"/>
      <c r="HH249" s="278"/>
      <c r="HI249" s="279"/>
      <c r="HJ249" s="279"/>
      <c r="HK249" s="279"/>
      <c r="HL249" s="279"/>
      <c r="HM249" s="279"/>
      <c r="HN249" s="279"/>
      <c r="HO249" s="279"/>
      <c r="HP249" s="279"/>
      <c r="HQ249" s="279"/>
      <c r="HR249" s="279"/>
      <c r="HS249" s="279"/>
      <c r="HT249" s="279"/>
      <c r="HU249" s="279"/>
      <c r="HV249" s="279"/>
      <c r="HW249" s="279"/>
      <c r="HX249" s="279"/>
      <c r="HY249" s="279"/>
      <c r="HZ249" s="279"/>
      <c r="IA249" s="279"/>
      <c r="IB249" s="278"/>
      <c r="IC249" s="279"/>
      <c r="ID249" s="279"/>
      <c r="IE249" s="279"/>
      <c r="IF249" s="279"/>
      <c r="IG249" s="279"/>
      <c r="IH249" s="279"/>
      <c r="II249" s="279"/>
      <c r="IJ249" s="279"/>
      <c r="IK249" s="279"/>
      <c r="IL249" s="279"/>
      <c r="IM249" s="279"/>
      <c r="IN249" s="279"/>
      <c r="IO249" s="279"/>
      <c r="IP249" s="279"/>
      <c r="IQ249" s="279"/>
      <c r="IR249" s="279"/>
      <c r="IS249" s="279"/>
      <c r="IT249" s="279"/>
      <c r="IU249" s="279"/>
      <c r="IV249" s="278"/>
      <c r="IW249" s="280"/>
      <c r="IX249" s="280"/>
      <c r="IY249" s="279"/>
      <c r="IZ249" s="279"/>
      <c r="JA249" s="279"/>
      <c r="JB249" s="279"/>
      <c r="JC249" s="280"/>
      <c r="JD249" s="280"/>
      <c r="JE249" s="280"/>
      <c r="JF249" s="280"/>
      <c r="JG249" s="280"/>
      <c r="JH249" s="54"/>
      <c r="JI249" s="7"/>
      <c r="JJ249" s="54"/>
      <c r="JK249" s="7"/>
      <c r="JL249" s="54"/>
      <c r="JM249" s="7"/>
    </row>
    <row r="250" spans="1:273" s="3" customFormat="1" x14ac:dyDescent="0.2">
      <c r="A250" s="24"/>
      <c r="B250" s="24"/>
      <c r="C250" s="25"/>
      <c r="D250" s="34"/>
      <c r="E250" s="24"/>
      <c r="F250" s="53"/>
      <c r="G250" s="33"/>
      <c r="H250" s="33"/>
      <c r="I250" s="33"/>
      <c r="J250" s="71"/>
      <c r="K250" s="53"/>
      <c r="L250" s="71"/>
      <c r="M250" s="33"/>
      <c r="N250" s="33"/>
      <c r="O250" s="33"/>
      <c r="P250" s="53"/>
      <c r="Q250" s="71"/>
      <c r="R250" s="33"/>
      <c r="S250" s="33"/>
      <c r="T250" s="49"/>
      <c r="U250" s="33"/>
      <c r="V250" s="33"/>
      <c r="W250" s="33"/>
      <c r="X250" s="71"/>
      <c r="Y250" s="53"/>
      <c r="Z250" s="53"/>
      <c r="AA250" s="71"/>
      <c r="AB250" s="33"/>
      <c r="AC250" s="33"/>
      <c r="AD250" s="49"/>
      <c r="AE250" s="33"/>
      <c r="AF250" s="33"/>
      <c r="AG250" s="33"/>
      <c r="AH250" s="71"/>
      <c r="AI250" s="53"/>
      <c r="AJ250" s="53"/>
      <c r="AK250" s="71"/>
      <c r="AL250" s="33"/>
      <c r="AM250" s="33"/>
      <c r="AN250" s="49"/>
      <c r="AO250" s="33"/>
      <c r="AP250" s="33"/>
      <c r="AQ250" s="33"/>
      <c r="AR250" s="71"/>
      <c r="AS250" s="53"/>
      <c r="AT250" s="278"/>
      <c r="AU250" s="279"/>
      <c r="AV250" s="280"/>
      <c r="AW250" s="280"/>
      <c r="AX250" s="281"/>
      <c r="AY250" s="280"/>
      <c r="AZ250" s="280"/>
      <c r="BA250" s="280"/>
      <c r="BB250" s="279"/>
      <c r="BC250" s="282"/>
      <c r="BD250" s="278"/>
      <c r="BE250" s="279"/>
      <c r="BF250" s="279"/>
      <c r="BG250" s="279"/>
      <c r="BH250" s="279"/>
      <c r="BI250" s="279"/>
      <c r="BJ250" s="279"/>
      <c r="BK250" s="279"/>
      <c r="BL250" s="279"/>
      <c r="BM250" s="279"/>
      <c r="BN250" s="279"/>
      <c r="BO250" s="279"/>
      <c r="BP250" s="279"/>
      <c r="BQ250" s="279"/>
      <c r="BR250" s="279"/>
      <c r="BS250" s="279"/>
      <c r="BT250" s="279"/>
      <c r="BU250" s="279"/>
      <c r="BV250" s="279"/>
      <c r="BW250" s="279"/>
      <c r="BX250" s="278"/>
      <c r="BY250" s="279"/>
      <c r="BZ250" s="279"/>
      <c r="CA250" s="279"/>
      <c r="CB250" s="279"/>
      <c r="CC250" s="279"/>
      <c r="CD250" s="279"/>
      <c r="CE250" s="279"/>
      <c r="CF250" s="279"/>
      <c r="CG250" s="279"/>
      <c r="CH250" s="279"/>
      <c r="CI250" s="279"/>
      <c r="CJ250" s="279"/>
      <c r="CK250" s="279"/>
      <c r="CL250" s="279"/>
      <c r="CM250" s="279"/>
      <c r="CN250" s="279"/>
      <c r="CO250" s="279"/>
      <c r="CP250" s="279"/>
      <c r="CQ250" s="281"/>
      <c r="CR250" s="279"/>
      <c r="CS250" s="279"/>
      <c r="CT250" s="279"/>
      <c r="CU250" s="279"/>
      <c r="CV250" s="279"/>
      <c r="CW250" s="279"/>
      <c r="CX250" s="279"/>
      <c r="CY250" s="279"/>
      <c r="CZ250" s="279"/>
      <c r="DA250" s="279"/>
      <c r="DB250" s="279"/>
      <c r="DC250" s="279"/>
      <c r="DD250" s="279"/>
      <c r="DE250" s="279"/>
      <c r="DF250" s="279"/>
      <c r="DG250" s="279"/>
      <c r="DH250" s="279"/>
      <c r="DI250" s="279"/>
      <c r="DJ250" s="279"/>
      <c r="DK250" s="279"/>
      <c r="DL250" s="279"/>
      <c r="DM250" s="279"/>
      <c r="DN250" s="279"/>
      <c r="DO250" s="279"/>
      <c r="DP250" s="279"/>
      <c r="DQ250" s="279"/>
      <c r="DR250" s="279"/>
      <c r="DS250" s="279"/>
      <c r="DT250" s="279"/>
      <c r="DU250" s="279"/>
      <c r="DV250" s="279"/>
      <c r="DW250" s="279"/>
      <c r="DX250" s="279"/>
      <c r="DY250" s="279"/>
      <c r="DZ250" s="279"/>
      <c r="EA250" s="279"/>
      <c r="EB250" s="279"/>
      <c r="EC250" s="279"/>
      <c r="ED250" s="279"/>
      <c r="EE250" s="279"/>
      <c r="EF250" s="278"/>
      <c r="EG250" s="279"/>
      <c r="EH250" s="279"/>
      <c r="EI250" s="279"/>
      <c r="EJ250" s="279"/>
      <c r="EK250" s="279"/>
      <c r="EL250" s="279"/>
      <c r="EM250" s="279"/>
      <c r="EN250" s="279"/>
      <c r="EO250" s="279"/>
      <c r="EP250" s="279"/>
      <c r="EQ250" s="279"/>
      <c r="ER250" s="279"/>
      <c r="ES250" s="279"/>
      <c r="ET250" s="279"/>
      <c r="EU250" s="279"/>
      <c r="EV250" s="279"/>
      <c r="EW250" s="279"/>
      <c r="EX250" s="279"/>
      <c r="EY250" s="279"/>
      <c r="EZ250" s="278"/>
      <c r="FA250" s="279"/>
      <c r="FB250" s="279"/>
      <c r="FC250" s="279"/>
      <c r="FD250" s="279"/>
      <c r="FE250" s="279"/>
      <c r="FF250" s="279"/>
      <c r="FG250" s="279"/>
      <c r="FH250" s="279"/>
      <c r="FI250" s="279"/>
      <c r="FJ250" s="279"/>
      <c r="FK250" s="279"/>
      <c r="FL250" s="279"/>
      <c r="FM250" s="279"/>
      <c r="FN250" s="279"/>
      <c r="FO250" s="279"/>
      <c r="FP250" s="279"/>
      <c r="FQ250" s="279"/>
      <c r="FR250" s="279"/>
      <c r="FS250" s="281"/>
      <c r="FT250" s="278"/>
      <c r="FU250" s="279"/>
      <c r="FV250" s="279"/>
      <c r="FW250" s="279"/>
      <c r="FX250" s="279"/>
      <c r="FY250" s="279"/>
      <c r="FZ250" s="279"/>
      <c r="GA250" s="279"/>
      <c r="GB250" s="279"/>
      <c r="GC250" s="279"/>
      <c r="GD250" s="279"/>
      <c r="GE250" s="279"/>
      <c r="GF250" s="279"/>
      <c r="GG250" s="279"/>
      <c r="GH250" s="279"/>
      <c r="GI250" s="279"/>
      <c r="GJ250" s="279"/>
      <c r="GK250" s="279"/>
      <c r="GL250" s="279"/>
      <c r="GM250" s="279"/>
      <c r="GN250" s="278"/>
      <c r="GO250" s="279"/>
      <c r="GP250" s="279"/>
      <c r="GQ250" s="279"/>
      <c r="GR250" s="279"/>
      <c r="GS250" s="279"/>
      <c r="GT250" s="279"/>
      <c r="GU250" s="279"/>
      <c r="GV250" s="279"/>
      <c r="GW250" s="279"/>
      <c r="GX250" s="279"/>
      <c r="GY250" s="279"/>
      <c r="GZ250" s="279"/>
      <c r="HA250" s="279"/>
      <c r="HB250" s="279"/>
      <c r="HC250" s="279"/>
      <c r="HD250" s="279"/>
      <c r="HE250" s="279"/>
      <c r="HF250" s="279"/>
      <c r="HG250" s="281"/>
      <c r="HH250" s="278"/>
      <c r="HI250" s="279"/>
      <c r="HJ250" s="279"/>
      <c r="HK250" s="279"/>
      <c r="HL250" s="279"/>
      <c r="HM250" s="279"/>
      <c r="HN250" s="279"/>
      <c r="HO250" s="279"/>
      <c r="HP250" s="279"/>
      <c r="HQ250" s="279"/>
      <c r="HR250" s="279"/>
      <c r="HS250" s="279"/>
      <c r="HT250" s="279"/>
      <c r="HU250" s="279"/>
      <c r="HV250" s="279"/>
      <c r="HW250" s="279"/>
      <c r="HX250" s="279"/>
      <c r="HY250" s="279"/>
      <c r="HZ250" s="279"/>
      <c r="IA250" s="279"/>
      <c r="IB250" s="278"/>
      <c r="IC250" s="279"/>
      <c r="ID250" s="279"/>
      <c r="IE250" s="279"/>
      <c r="IF250" s="279"/>
      <c r="IG250" s="279"/>
      <c r="IH250" s="279"/>
      <c r="II250" s="279"/>
      <c r="IJ250" s="279"/>
      <c r="IK250" s="279"/>
      <c r="IL250" s="279"/>
      <c r="IM250" s="279"/>
      <c r="IN250" s="279"/>
      <c r="IO250" s="279"/>
      <c r="IP250" s="279"/>
      <c r="IQ250" s="279"/>
      <c r="IR250" s="279"/>
      <c r="IS250" s="279"/>
      <c r="IT250" s="279"/>
      <c r="IU250" s="279"/>
      <c r="IV250" s="278"/>
      <c r="IW250" s="280"/>
      <c r="IX250" s="280"/>
      <c r="IY250" s="279"/>
      <c r="IZ250" s="279"/>
      <c r="JA250" s="279"/>
      <c r="JB250" s="279"/>
      <c r="JC250" s="280"/>
      <c r="JD250" s="280"/>
      <c r="JE250" s="280"/>
      <c r="JF250" s="280"/>
      <c r="JG250" s="280"/>
      <c r="JH250" s="54"/>
      <c r="JI250" s="7"/>
      <c r="JJ250" s="54"/>
      <c r="JK250" s="7"/>
      <c r="JL250" s="54"/>
      <c r="JM250" s="7"/>
    </row>
    <row r="251" spans="1:273" s="3" customFormat="1" x14ac:dyDescent="0.2">
      <c r="A251" s="24"/>
      <c r="B251" s="24"/>
      <c r="C251" s="25"/>
      <c r="D251" s="34"/>
      <c r="E251" s="24"/>
      <c r="F251" s="53"/>
      <c r="G251" s="33"/>
      <c r="H251" s="33"/>
      <c r="I251" s="33"/>
      <c r="J251" s="71"/>
      <c r="K251" s="53"/>
      <c r="L251" s="71"/>
      <c r="M251" s="33"/>
      <c r="N251" s="33"/>
      <c r="O251" s="33"/>
      <c r="P251" s="53"/>
      <c r="Q251" s="71"/>
      <c r="R251" s="33"/>
      <c r="S251" s="33"/>
      <c r="T251" s="49"/>
      <c r="U251" s="33"/>
      <c r="V251" s="33"/>
      <c r="W251" s="33"/>
      <c r="X251" s="71"/>
      <c r="Y251" s="53"/>
      <c r="Z251" s="53"/>
      <c r="AA251" s="71"/>
      <c r="AB251" s="33"/>
      <c r="AC251" s="33"/>
      <c r="AD251" s="49"/>
      <c r="AE251" s="33"/>
      <c r="AF251" s="33"/>
      <c r="AG251" s="33"/>
      <c r="AH251" s="71"/>
      <c r="AI251" s="53"/>
      <c r="AJ251" s="53"/>
      <c r="AK251" s="71"/>
      <c r="AL251" s="33"/>
      <c r="AM251" s="33"/>
      <c r="AN251" s="49"/>
      <c r="AO251" s="33"/>
      <c r="AP251" s="33"/>
      <c r="AQ251" s="33"/>
      <c r="AR251" s="71"/>
      <c r="AS251" s="53"/>
      <c r="AT251" s="278"/>
      <c r="AU251" s="279"/>
      <c r="AV251" s="280"/>
      <c r="AW251" s="280"/>
      <c r="AX251" s="281"/>
      <c r="AY251" s="280"/>
      <c r="AZ251" s="280"/>
      <c r="BA251" s="280"/>
      <c r="BB251" s="279"/>
      <c r="BC251" s="282"/>
      <c r="BD251" s="278"/>
      <c r="BE251" s="279"/>
      <c r="BF251" s="279"/>
      <c r="BG251" s="279"/>
      <c r="BH251" s="279"/>
      <c r="BI251" s="279"/>
      <c r="BJ251" s="279"/>
      <c r="BK251" s="279"/>
      <c r="BL251" s="279"/>
      <c r="BM251" s="279"/>
      <c r="BN251" s="279"/>
      <c r="BO251" s="279"/>
      <c r="BP251" s="279"/>
      <c r="BQ251" s="279"/>
      <c r="BR251" s="279"/>
      <c r="BS251" s="279"/>
      <c r="BT251" s="279"/>
      <c r="BU251" s="279"/>
      <c r="BV251" s="279"/>
      <c r="BW251" s="279"/>
      <c r="BX251" s="278"/>
      <c r="BY251" s="279"/>
      <c r="BZ251" s="279"/>
      <c r="CA251" s="279"/>
      <c r="CB251" s="279"/>
      <c r="CC251" s="279"/>
      <c r="CD251" s="279"/>
      <c r="CE251" s="279"/>
      <c r="CF251" s="279"/>
      <c r="CG251" s="279"/>
      <c r="CH251" s="279"/>
      <c r="CI251" s="279"/>
      <c r="CJ251" s="279"/>
      <c r="CK251" s="279"/>
      <c r="CL251" s="279"/>
      <c r="CM251" s="279"/>
      <c r="CN251" s="279"/>
      <c r="CO251" s="279"/>
      <c r="CP251" s="279"/>
      <c r="CQ251" s="281"/>
      <c r="CR251" s="279"/>
      <c r="CS251" s="279"/>
      <c r="CT251" s="279"/>
      <c r="CU251" s="279"/>
      <c r="CV251" s="279"/>
      <c r="CW251" s="279"/>
      <c r="CX251" s="279"/>
      <c r="CY251" s="279"/>
      <c r="CZ251" s="279"/>
      <c r="DA251" s="279"/>
      <c r="DB251" s="279"/>
      <c r="DC251" s="279"/>
      <c r="DD251" s="279"/>
      <c r="DE251" s="279"/>
      <c r="DF251" s="279"/>
      <c r="DG251" s="279"/>
      <c r="DH251" s="279"/>
      <c r="DI251" s="279"/>
      <c r="DJ251" s="279"/>
      <c r="DK251" s="279"/>
      <c r="DL251" s="279"/>
      <c r="DM251" s="279"/>
      <c r="DN251" s="279"/>
      <c r="DO251" s="279"/>
      <c r="DP251" s="279"/>
      <c r="DQ251" s="279"/>
      <c r="DR251" s="279"/>
      <c r="DS251" s="279"/>
      <c r="DT251" s="279"/>
      <c r="DU251" s="279"/>
      <c r="DV251" s="279"/>
      <c r="DW251" s="279"/>
      <c r="DX251" s="279"/>
      <c r="DY251" s="279"/>
      <c r="DZ251" s="279"/>
      <c r="EA251" s="279"/>
      <c r="EB251" s="279"/>
      <c r="EC251" s="279"/>
      <c r="ED251" s="279"/>
      <c r="EE251" s="279"/>
      <c r="EF251" s="278"/>
      <c r="EG251" s="279"/>
      <c r="EH251" s="279"/>
      <c r="EI251" s="279"/>
      <c r="EJ251" s="279"/>
      <c r="EK251" s="279"/>
      <c r="EL251" s="279"/>
      <c r="EM251" s="279"/>
      <c r="EN251" s="279"/>
      <c r="EO251" s="279"/>
      <c r="EP251" s="279"/>
      <c r="EQ251" s="279"/>
      <c r="ER251" s="279"/>
      <c r="ES251" s="279"/>
      <c r="ET251" s="279"/>
      <c r="EU251" s="279"/>
      <c r="EV251" s="279"/>
      <c r="EW251" s="279"/>
      <c r="EX251" s="279"/>
      <c r="EY251" s="279"/>
      <c r="EZ251" s="278"/>
      <c r="FA251" s="279"/>
      <c r="FB251" s="279"/>
      <c r="FC251" s="279"/>
      <c r="FD251" s="279"/>
      <c r="FE251" s="279"/>
      <c r="FF251" s="279"/>
      <c r="FG251" s="279"/>
      <c r="FH251" s="279"/>
      <c r="FI251" s="279"/>
      <c r="FJ251" s="279"/>
      <c r="FK251" s="279"/>
      <c r="FL251" s="279"/>
      <c r="FM251" s="279"/>
      <c r="FN251" s="279"/>
      <c r="FO251" s="279"/>
      <c r="FP251" s="279"/>
      <c r="FQ251" s="279"/>
      <c r="FR251" s="279"/>
      <c r="FS251" s="281"/>
      <c r="FT251" s="278"/>
      <c r="FU251" s="279"/>
      <c r="FV251" s="279"/>
      <c r="FW251" s="279"/>
      <c r="FX251" s="279"/>
      <c r="FY251" s="279"/>
      <c r="FZ251" s="279"/>
      <c r="GA251" s="279"/>
      <c r="GB251" s="279"/>
      <c r="GC251" s="279"/>
      <c r="GD251" s="279"/>
      <c r="GE251" s="279"/>
      <c r="GF251" s="279"/>
      <c r="GG251" s="279"/>
      <c r="GH251" s="279"/>
      <c r="GI251" s="279"/>
      <c r="GJ251" s="279"/>
      <c r="GK251" s="279"/>
      <c r="GL251" s="279"/>
      <c r="GM251" s="279"/>
      <c r="GN251" s="278"/>
      <c r="GO251" s="279"/>
      <c r="GP251" s="279"/>
      <c r="GQ251" s="279"/>
      <c r="GR251" s="279"/>
      <c r="GS251" s="279"/>
      <c r="GT251" s="279"/>
      <c r="GU251" s="279"/>
      <c r="GV251" s="279"/>
      <c r="GW251" s="279"/>
      <c r="GX251" s="279"/>
      <c r="GY251" s="279"/>
      <c r="GZ251" s="279"/>
      <c r="HA251" s="279"/>
      <c r="HB251" s="279"/>
      <c r="HC251" s="279"/>
      <c r="HD251" s="279"/>
      <c r="HE251" s="279"/>
      <c r="HF251" s="279"/>
      <c r="HG251" s="281"/>
      <c r="HH251" s="278"/>
      <c r="HI251" s="279"/>
      <c r="HJ251" s="279"/>
      <c r="HK251" s="279"/>
      <c r="HL251" s="279"/>
      <c r="HM251" s="279"/>
      <c r="HN251" s="279"/>
      <c r="HO251" s="279"/>
      <c r="HP251" s="279"/>
      <c r="HQ251" s="279"/>
      <c r="HR251" s="279"/>
      <c r="HS251" s="279"/>
      <c r="HT251" s="279"/>
      <c r="HU251" s="279"/>
      <c r="HV251" s="279"/>
      <c r="HW251" s="279"/>
      <c r="HX251" s="279"/>
      <c r="HY251" s="279"/>
      <c r="HZ251" s="279"/>
      <c r="IA251" s="279"/>
      <c r="IB251" s="278"/>
      <c r="IC251" s="279"/>
      <c r="ID251" s="279"/>
      <c r="IE251" s="279"/>
      <c r="IF251" s="279"/>
      <c r="IG251" s="279"/>
      <c r="IH251" s="279"/>
      <c r="II251" s="279"/>
      <c r="IJ251" s="279"/>
      <c r="IK251" s="279"/>
      <c r="IL251" s="279"/>
      <c r="IM251" s="279"/>
      <c r="IN251" s="279"/>
      <c r="IO251" s="279"/>
      <c r="IP251" s="279"/>
      <c r="IQ251" s="279"/>
      <c r="IR251" s="279"/>
      <c r="IS251" s="279"/>
      <c r="IT251" s="279"/>
      <c r="IU251" s="279"/>
      <c r="IV251" s="278"/>
      <c r="IW251" s="280"/>
      <c r="IX251" s="280"/>
      <c r="IY251" s="279"/>
      <c r="IZ251" s="279"/>
      <c r="JA251" s="279"/>
      <c r="JB251" s="279"/>
      <c r="JC251" s="280"/>
      <c r="JD251" s="280"/>
      <c r="JE251" s="280"/>
      <c r="JF251" s="280"/>
      <c r="JG251" s="280"/>
      <c r="JH251" s="54"/>
      <c r="JI251" s="7"/>
      <c r="JJ251" s="54"/>
      <c r="JK251" s="7"/>
      <c r="JL251" s="54"/>
      <c r="JM251" s="7"/>
    </row>
    <row r="252" spans="1:273" s="3" customFormat="1" x14ac:dyDescent="0.2">
      <c r="A252" s="24"/>
      <c r="B252" s="24"/>
      <c r="C252" s="25"/>
      <c r="D252" s="34"/>
      <c r="E252" s="24"/>
      <c r="F252" s="53"/>
      <c r="G252" s="33"/>
      <c r="H252" s="33"/>
      <c r="I252" s="33"/>
      <c r="J252" s="71"/>
      <c r="K252" s="53"/>
      <c r="L252" s="71"/>
      <c r="M252" s="33"/>
      <c r="N252" s="33"/>
      <c r="O252" s="33"/>
      <c r="P252" s="53"/>
      <c r="Q252" s="71"/>
      <c r="R252" s="33"/>
      <c r="S252" s="33"/>
      <c r="T252" s="49"/>
      <c r="U252" s="33"/>
      <c r="V252" s="33"/>
      <c r="W252" s="33"/>
      <c r="X252" s="71"/>
      <c r="Y252" s="53"/>
      <c r="Z252" s="53"/>
      <c r="AA252" s="71"/>
      <c r="AB252" s="33"/>
      <c r="AC252" s="33"/>
      <c r="AD252" s="49"/>
      <c r="AE252" s="33"/>
      <c r="AF252" s="33"/>
      <c r="AG252" s="33"/>
      <c r="AH252" s="71"/>
      <c r="AI252" s="53"/>
      <c r="AJ252" s="53"/>
      <c r="AK252" s="71"/>
      <c r="AL252" s="33"/>
      <c r="AM252" s="33"/>
      <c r="AN252" s="49"/>
      <c r="AO252" s="33"/>
      <c r="AP252" s="33"/>
      <c r="AQ252" s="33"/>
      <c r="AR252" s="71"/>
      <c r="AS252" s="53"/>
      <c r="AT252" s="278"/>
      <c r="AU252" s="279"/>
      <c r="AV252" s="280"/>
      <c r="AW252" s="280"/>
      <c r="AX252" s="281"/>
      <c r="AY252" s="280"/>
      <c r="AZ252" s="280"/>
      <c r="BA252" s="280"/>
      <c r="BB252" s="279"/>
      <c r="BC252" s="282"/>
      <c r="BD252" s="278"/>
      <c r="BE252" s="279"/>
      <c r="BF252" s="279"/>
      <c r="BG252" s="279"/>
      <c r="BH252" s="279"/>
      <c r="BI252" s="279"/>
      <c r="BJ252" s="279"/>
      <c r="BK252" s="279"/>
      <c r="BL252" s="279"/>
      <c r="BM252" s="279"/>
      <c r="BN252" s="279"/>
      <c r="BO252" s="279"/>
      <c r="BP252" s="279"/>
      <c r="BQ252" s="279"/>
      <c r="BR252" s="279"/>
      <c r="BS252" s="279"/>
      <c r="BT252" s="279"/>
      <c r="BU252" s="279"/>
      <c r="BV252" s="279"/>
      <c r="BW252" s="279"/>
      <c r="BX252" s="278"/>
      <c r="BY252" s="279"/>
      <c r="BZ252" s="279"/>
      <c r="CA252" s="279"/>
      <c r="CB252" s="279"/>
      <c r="CC252" s="279"/>
      <c r="CD252" s="279"/>
      <c r="CE252" s="279"/>
      <c r="CF252" s="279"/>
      <c r="CG252" s="279"/>
      <c r="CH252" s="279"/>
      <c r="CI252" s="279"/>
      <c r="CJ252" s="279"/>
      <c r="CK252" s="279"/>
      <c r="CL252" s="279"/>
      <c r="CM252" s="279"/>
      <c r="CN252" s="279"/>
      <c r="CO252" s="279"/>
      <c r="CP252" s="279"/>
      <c r="CQ252" s="281"/>
      <c r="CR252" s="279"/>
      <c r="CS252" s="279"/>
      <c r="CT252" s="279"/>
      <c r="CU252" s="279"/>
      <c r="CV252" s="279"/>
      <c r="CW252" s="279"/>
      <c r="CX252" s="279"/>
      <c r="CY252" s="279"/>
      <c r="CZ252" s="279"/>
      <c r="DA252" s="279"/>
      <c r="DB252" s="279"/>
      <c r="DC252" s="279"/>
      <c r="DD252" s="279"/>
      <c r="DE252" s="279"/>
      <c r="DF252" s="279"/>
      <c r="DG252" s="279"/>
      <c r="DH252" s="279"/>
      <c r="DI252" s="279"/>
      <c r="DJ252" s="279"/>
      <c r="DK252" s="279"/>
      <c r="DL252" s="279"/>
      <c r="DM252" s="279"/>
      <c r="DN252" s="279"/>
      <c r="DO252" s="279"/>
      <c r="DP252" s="279"/>
      <c r="DQ252" s="279"/>
      <c r="DR252" s="279"/>
      <c r="DS252" s="279"/>
      <c r="DT252" s="279"/>
      <c r="DU252" s="279"/>
      <c r="DV252" s="279"/>
      <c r="DW252" s="279"/>
      <c r="DX252" s="279"/>
      <c r="DY252" s="279"/>
      <c r="DZ252" s="279"/>
      <c r="EA252" s="279"/>
      <c r="EB252" s="279"/>
      <c r="EC252" s="279"/>
      <c r="ED252" s="279"/>
      <c r="EE252" s="279"/>
      <c r="EF252" s="278"/>
      <c r="EG252" s="279"/>
      <c r="EH252" s="279"/>
      <c r="EI252" s="279"/>
      <c r="EJ252" s="279"/>
      <c r="EK252" s="279"/>
      <c r="EL252" s="279"/>
      <c r="EM252" s="279"/>
      <c r="EN252" s="279"/>
      <c r="EO252" s="279"/>
      <c r="EP252" s="279"/>
      <c r="EQ252" s="279"/>
      <c r="ER252" s="279"/>
      <c r="ES252" s="279"/>
      <c r="ET252" s="279"/>
      <c r="EU252" s="279"/>
      <c r="EV252" s="279"/>
      <c r="EW252" s="279"/>
      <c r="EX252" s="279"/>
      <c r="EY252" s="279"/>
      <c r="EZ252" s="278"/>
      <c r="FA252" s="279"/>
      <c r="FB252" s="279"/>
      <c r="FC252" s="279"/>
      <c r="FD252" s="279"/>
      <c r="FE252" s="279"/>
      <c r="FF252" s="279"/>
      <c r="FG252" s="279"/>
      <c r="FH252" s="279"/>
      <c r="FI252" s="279"/>
      <c r="FJ252" s="279"/>
      <c r="FK252" s="279"/>
      <c r="FL252" s="279"/>
      <c r="FM252" s="279"/>
      <c r="FN252" s="279"/>
      <c r="FO252" s="279"/>
      <c r="FP252" s="279"/>
      <c r="FQ252" s="279"/>
      <c r="FR252" s="279"/>
      <c r="FS252" s="281"/>
      <c r="FT252" s="278"/>
      <c r="FU252" s="279"/>
      <c r="FV252" s="279"/>
      <c r="FW252" s="279"/>
      <c r="FX252" s="279"/>
      <c r="FY252" s="279"/>
      <c r="FZ252" s="279"/>
      <c r="GA252" s="279"/>
      <c r="GB252" s="279"/>
      <c r="GC252" s="279"/>
      <c r="GD252" s="279"/>
      <c r="GE252" s="279"/>
      <c r="GF252" s="279"/>
      <c r="GG252" s="279"/>
      <c r="GH252" s="279"/>
      <c r="GI252" s="279"/>
      <c r="GJ252" s="279"/>
      <c r="GK252" s="279"/>
      <c r="GL252" s="279"/>
      <c r="GM252" s="279"/>
      <c r="GN252" s="278"/>
      <c r="GO252" s="279"/>
      <c r="GP252" s="279"/>
      <c r="GQ252" s="279"/>
      <c r="GR252" s="279"/>
      <c r="GS252" s="279"/>
      <c r="GT252" s="279"/>
      <c r="GU252" s="279"/>
      <c r="GV252" s="279"/>
      <c r="GW252" s="279"/>
      <c r="GX252" s="279"/>
      <c r="GY252" s="279"/>
      <c r="GZ252" s="279"/>
      <c r="HA252" s="279"/>
      <c r="HB252" s="279"/>
      <c r="HC252" s="279"/>
      <c r="HD252" s="279"/>
      <c r="HE252" s="279"/>
      <c r="HF252" s="279"/>
      <c r="HG252" s="281"/>
      <c r="HH252" s="278"/>
      <c r="HI252" s="279"/>
      <c r="HJ252" s="279"/>
      <c r="HK252" s="279"/>
      <c r="HL252" s="279"/>
      <c r="HM252" s="279"/>
      <c r="HN252" s="279"/>
      <c r="HO252" s="279"/>
      <c r="HP252" s="279"/>
      <c r="HQ252" s="279"/>
      <c r="HR252" s="279"/>
      <c r="HS252" s="279"/>
      <c r="HT252" s="279"/>
      <c r="HU252" s="279"/>
      <c r="HV252" s="279"/>
      <c r="HW252" s="279"/>
      <c r="HX252" s="279"/>
      <c r="HY252" s="279"/>
      <c r="HZ252" s="279"/>
      <c r="IA252" s="279"/>
      <c r="IB252" s="278"/>
      <c r="IC252" s="279"/>
      <c r="ID252" s="279"/>
      <c r="IE252" s="279"/>
      <c r="IF252" s="279"/>
      <c r="IG252" s="279"/>
      <c r="IH252" s="279"/>
      <c r="II252" s="279"/>
      <c r="IJ252" s="279"/>
      <c r="IK252" s="279"/>
      <c r="IL252" s="279"/>
      <c r="IM252" s="279"/>
      <c r="IN252" s="279"/>
      <c r="IO252" s="279"/>
      <c r="IP252" s="279"/>
      <c r="IQ252" s="279"/>
      <c r="IR252" s="279"/>
      <c r="IS252" s="279"/>
      <c r="IT252" s="279"/>
      <c r="IU252" s="279"/>
      <c r="IV252" s="278"/>
      <c r="IW252" s="280"/>
      <c r="IX252" s="280"/>
      <c r="IY252" s="279"/>
      <c r="IZ252" s="279"/>
      <c r="JA252" s="279"/>
      <c r="JB252" s="279"/>
      <c r="JC252" s="280"/>
      <c r="JD252" s="280"/>
      <c r="JE252" s="280"/>
      <c r="JF252" s="280"/>
      <c r="JG252" s="280"/>
      <c r="JH252" s="54"/>
      <c r="JI252" s="7"/>
      <c r="JJ252" s="54"/>
      <c r="JK252" s="7"/>
      <c r="JL252" s="54"/>
      <c r="JM252" s="7"/>
    </row>
    <row r="253" spans="1:273" s="3" customFormat="1" x14ac:dyDescent="0.2">
      <c r="A253" s="24"/>
      <c r="B253" s="24"/>
      <c r="C253" s="25"/>
      <c r="D253" s="34"/>
      <c r="E253" s="24"/>
      <c r="F253" s="53"/>
      <c r="G253" s="33"/>
      <c r="H253" s="33"/>
      <c r="I253" s="33"/>
      <c r="J253" s="71"/>
      <c r="K253" s="53"/>
      <c r="L253" s="71"/>
      <c r="M253" s="33"/>
      <c r="N253" s="33"/>
      <c r="O253" s="33"/>
      <c r="P253" s="53"/>
      <c r="Q253" s="71"/>
      <c r="R253" s="33"/>
      <c r="S253" s="33"/>
      <c r="T253" s="49"/>
      <c r="U253" s="33"/>
      <c r="V253" s="33"/>
      <c r="W253" s="33"/>
      <c r="X253" s="71"/>
      <c r="Y253" s="53"/>
      <c r="Z253" s="53"/>
      <c r="AA253" s="71"/>
      <c r="AB253" s="33"/>
      <c r="AC253" s="33"/>
      <c r="AD253" s="49"/>
      <c r="AE253" s="33"/>
      <c r="AF253" s="33"/>
      <c r="AG253" s="33"/>
      <c r="AH253" s="71"/>
      <c r="AI253" s="53"/>
      <c r="AJ253" s="53"/>
      <c r="AK253" s="71"/>
      <c r="AL253" s="33"/>
      <c r="AM253" s="33"/>
      <c r="AN253" s="49"/>
      <c r="AO253" s="33"/>
      <c r="AP253" s="33"/>
      <c r="AQ253" s="33"/>
      <c r="AR253" s="71"/>
      <c r="AS253" s="53"/>
      <c r="AT253" s="278"/>
      <c r="AU253" s="279"/>
      <c r="AV253" s="280"/>
      <c r="AW253" s="280"/>
      <c r="AX253" s="281"/>
      <c r="AY253" s="280"/>
      <c r="AZ253" s="280"/>
      <c r="BA253" s="280"/>
      <c r="BB253" s="279"/>
      <c r="BC253" s="282"/>
      <c r="BD253" s="278"/>
      <c r="BE253" s="279"/>
      <c r="BF253" s="279"/>
      <c r="BG253" s="279"/>
      <c r="BH253" s="279"/>
      <c r="BI253" s="279"/>
      <c r="BJ253" s="279"/>
      <c r="BK253" s="279"/>
      <c r="BL253" s="279"/>
      <c r="BM253" s="279"/>
      <c r="BN253" s="279"/>
      <c r="BO253" s="279"/>
      <c r="BP253" s="279"/>
      <c r="BQ253" s="279"/>
      <c r="BR253" s="279"/>
      <c r="BS253" s="279"/>
      <c r="BT253" s="279"/>
      <c r="BU253" s="279"/>
      <c r="BV253" s="279"/>
      <c r="BW253" s="279"/>
      <c r="BX253" s="278"/>
      <c r="BY253" s="279"/>
      <c r="BZ253" s="279"/>
      <c r="CA253" s="279"/>
      <c r="CB253" s="279"/>
      <c r="CC253" s="279"/>
      <c r="CD253" s="279"/>
      <c r="CE253" s="279"/>
      <c r="CF253" s="279"/>
      <c r="CG253" s="279"/>
      <c r="CH253" s="279"/>
      <c r="CI253" s="279"/>
      <c r="CJ253" s="279"/>
      <c r="CK253" s="279"/>
      <c r="CL253" s="279"/>
      <c r="CM253" s="279"/>
      <c r="CN253" s="279"/>
      <c r="CO253" s="279"/>
      <c r="CP253" s="279"/>
      <c r="CQ253" s="281"/>
      <c r="CR253" s="279"/>
      <c r="CS253" s="279"/>
      <c r="CT253" s="279"/>
      <c r="CU253" s="279"/>
      <c r="CV253" s="279"/>
      <c r="CW253" s="279"/>
      <c r="CX253" s="279"/>
      <c r="CY253" s="279"/>
      <c r="CZ253" s="279"/>
      <c r="DA253" s="279"/>
      <c r="DB253" s="279"/>
      <c r="DC253" s="279"/>
      <c r="DD253" s="279"/>
      <c r="DE253" s="279"/>
      <c r="DF253" s="279"/>
      <c r="DG253" s="279"/>
      <c r="DH253" s="279"/>
      <c r="DI253" s="279"/>
      <c r="DJ253" s="279"/>
      <c r="DK253" s="279"/>
      <c r="DL253" s="279"/>
      <c r="DM253" s="279"/>
      <c r="DN253" s="279"/>
      <c r="DO253" s="279"/>
      <c r="DP253" s="279"/>
      <c r="DQ253" s="279"/>
      <c r="DR253" s="279"/>
      <c r="DS253" s="279"/>
      <c r="DT253" s="279"/>
      <c r="DU253" s="279"/>
      <c r="DV253" s="279"/>
      <c r="DW253" s="279"/>
      <c r="DX253" s="279"/>
      <c r="DY253" s="279"/>
      <c r="DZ253" s="279"/>
      <c r="EA253" s="279"/>
      <c r="EB253" s="279"/>
      <c r="EC253" s="279"/>
      <c r="ED253" s="279"/>
      <c r="EE253" s="279"/>
      <c r="EF253" s="278"/>
      <c r="EG253" s="279"/>
      <c r="EH253" s="279"/>
      <c r="EI253" s="279"/>
      <c r="EJ253" s="279"/>
      <c r="EK253" s="279"/>
      <c r="EL253" s="279"/>
      <c r="EM253" s="279"/>
      <c r="EN253" s="279"/>
      <c r="EO253" s="279"/>
      <c r="EP253" s="279"/>
      <c r="EQ253" s="279"/>
      <c r="ER253" s="279"/>
      <c r="ES253" s="279"/>
      <c r="ET253" s="279"/>
      <c r="EU253" s="279"/>
      <c r="EV253" s="279"/>
      <c r="EW253" s="279"/>
      <c r="EX253" s="279"/>
      <c r="EY253" s="279"/>
      <c r="EZ253" s="278"/>
      <c r="FA253" s="279"/>
      <c r="FB253" s="279"/>
      <c r="FC253" s="279"/>
      <c r="FD253" s="279"/>
      <c r="FE253" s="279"/>
      <c r="FF253" s="279"/>
      <c r="FG253" s="279"/>
      <c r="FH253" s="279"/>
      <c r="FI253" s="279"/>
      <c r="FJ253" s="279"/>
      <c r="FK253" s="279"/>
      <c r="FL253" s="279"/>
      <c r="FM253" s="279"/>
      <c r="FN253" s="279"/>
      <c r="FO253" s="279"/>
      <c r="FP253" s="279"/>
      <c r="FQ253" s="279"/>
      <c r="FR253" s="279"/>
      <c r="FS253" s="281"/>
      <c r="FT253" s="278"/>
      <c r="FU253" s="279"/>
      <c r="FV253" s="279"/>
      <c r="FW253" s="279"/>
      <c r="FX253" s="279"/>
      <c r="FY253" s="279"/>
      <c r="FZ253" s="279"/>
      <c r="GA253" s="279"/>
      <c r="GB253" s="279"/>
      <c r="GC253" s="279"/>
      <c r="GD253" s="279"/>
      <c r="GE253" s="279"/>
      <c r="GF253" s="279"/>
      <c r="GG253" s="279"/>
      <c r="GH253" s="279"/>
      <c r="GI253" s="279"/>
      <c r="GJ253" s="279"/>
      <c r="GK253" s="279"/>
      <c r="GL253" s="279"/>
      <c r="GM253" s="279"/>
      <c r="GN253" s="278"/>
      <c r="GO253" s="279"/>
      <c r="GP253" s="279"/>
      <c r="GQ253" s="279"/>
      <c r="GR253" s="279"/>
      <c r="GS253" s="279"/>
      <c r="GT253" s="279"/>
      <c r="GU253" s="279"/>
      <c r="GV253" s="279"/>
      <c r="GW253" s="279"/>
      <c r="GX253" s="279"/>
      <c r="GY253" s="279"/>
      <c r="GZ253" s="279"/>
      <c r="HA253" s="279"/>
      <c r="HB253" s="279"/>
      <c r="HC253" s="279"/>
      <c r="HD253" s="279"/>
      <c r="HE253" s="279"/>
      <c r="HF253" s="279"/>
      <c r="HG253" s="281"/>
      <c r="HH253" s="278"/>
      <c r="HI253" s="279"/>
      <c r="HJ253" s="279"/>
      <c r="HK253" s="279"/>
      <c r="HL253" s="279"/>
      <c r="HM253" s="279"/>
      <c r="HN253" s="279"/>
      <c r="HO253" s="279"/>
      <c r="HP253" s="279"/>
      <c r="HQ253" s="279"/>
      <c r="HR253" s="279"/>
      <c r="HS253" s="279"/>
      <c r="HT253" s="279"/>
      <c r="HU253" s="279"/>
      <c r="HV253" s="279"/>
      <c r="HW253" s="279"/>
      <c r="HX253" s="279"/>
      <c r="HY253" s="279"/>
      <c r="HZ253" s="279"/>
      <c r="IA253" s="279"/>
      <c r="IB253" s="278"/>
      <c r="IC253" s="279"/>
      <c r="ID253" s="279"/>
      <c r="IE253" s="279"/>
      <c r="IF253" s="279"/>
      <c r="IG253" s="279"/>
      <c r="IH253" s="279"/>
      <c r="II253" s="279"/>
      <c r="IJ253" s="279"/>
      <c r="IK253" s="279"/>
      <c r="IL253" s="279"/>
      <c r="IM253" s="279"/>
      <c r="IN253" s="279"/>
      <c r="IO253" s="279"/>
      <c r="IP253" s="279"/>
      <c r="IQ253" s="279"/>
      <c r="IR253" s="279"/>
      <c r="IS253" s="279"/>
      <c r="IT253" s="279"/>
      <c r="IU253" s="279"/>
      <c r="IV253" s="278"/>
      <c r="IW253" s="280"/>
      <c r="IX253" s="280"/>
      <c r="IY253" s="279"/>
      <c r="IZ253" s="279"/>
      <c r="JA253" s="279"/>
      <c r="JB253" s="279"/>
      <c r="JC253" s="280"/>
      <c r="JD253" s="280"/>
      <c r="JE253" s="280"/>
      <c r="JF253" s="280"/>
      <c r="JG253" s="280"/>
      <c r="JH253" s="54"/>
      <c r="JI253" s="7"/>
      <c r="JJ253" s="54"/>
      <c r="JK253" s="7"/>
      <c r="JL253" s="54"/>
      <c r="JM253" s="7"/>
    </row>
    <row r="254" spans="1:273" s="3" customFormat="1" x14ac:dyDescent="0.2">
      <c r="A254" s="24"/>
      <c r="B254" s="24"/>
      <c r="C254" s="25"/>
      <c r="D254" s="34"/>
      <c r="E254" s="24"/>
      <c r="F254" s="53"/>
      <c r="G254" s="33"/>
      <c r="H254" s="33"/>
      <c r="I254" s="33"/>
      <c r="J254" s="71"/>
      <c r="K254" s="53"/>
      <c r="L254" s="71"/>
      <c r="M254" s="33"/>
      <c r="N254" s="33"/>
      <c r="O254" s="33"/>
      <c r="P254" s="53"/>
      <c r="Q254" s="71"/>
      <c r="R254" s="33"/>
      <c r="S254" s="33"/>
      <c r="T254" s="49"/>
      <c r="U254" s="33"/>
      <c r="V254" s="33"/>
      <c r="W254" s="33"/>
      <c r="X254" s="71"/>
      <c r="Y254" s="53"/>
      <c r="Z254" s="53"/>
      <c r="AA254" s="71"/>
      <c r="AB254" s="33"/>
      <c r="AC254" s="33"/>
      <c r="AD254" s="49"/>
      <c r="AE254" s="33"/>
      <c r="AF254" s="33"/>
      <c r="AG254" s="33"/>
      <c r="AH254" s="71"/>
      <c r="AI254" s="53"/>
      <c r="AJ254" s="53"/>
      <c r="AK254" s="71"/>
      <c r="AL254" s="33"/>
      <c r="AM254" s="33"/>
      <c r="AN254" s="49"/>
      <c r="AO254" s="33"/>
      <c r="AP254" s="33"/>
      <c r="AQ254" s="33"/>
      <c r="AR254" s="71"/>
      <c r="AS254" s="53"/>
      <c r="AT254" s="278"/>
      <c r="AU254" s="279"/>
      <c r="AV254" s="280"/>
      <c r="AW254" s="280"/>
      <c r="AX254" s="281"/>
      <c r="AY254" s="280"/>
      <c r="AZ254" s="280"/>
      <c r="BA254" s="280"/>
      <c r="BB254" s="279"/>
      <c r="BC254" s="282"/>
      <c r="BD254" s="278"/>
      <c r="BE254" s="279"/>
      <c r="BF254" s="279"/>
      <c r="BG254" s="279"/>
      <c r="BH254" s="279"/>
      <c r="BI254" s="279"/>
      <c r="BJ254" s="279"/>
      <c r="BK254" s="279"/>
      <c r="BL254" s="279"/>
      <c r="BM254" s="279"/>
      <c r="BN254" s="279"/>
      <c r="BO254" s="279"/>
      <c r="BP254" s="279"/>
      <c r="BQ254" s="279"/>
      <c r="BR254" s="279"/>
      <c r="BS254" s="279"/>
      <c r="BT254" s="279"/>
      <c r="BU254" s="279"/>
      <c r="BV254" s="279"/>
      <c r="BW254" s="279"/>
      <c r="BX254" s="278"/>
      <c r="BY254" s="279"/>
      <c r="BZ254" s="279"/>
      <c r="CA254" s="279"/>
      <c r="CB254" s="279"/>
      <c r="CC254" s="279"/>
      <c r="CD254" s="279"/>
      <c r="CE254" s="279"/>
      <c r="CF254" s="279"/>
      <c r="CG254" s="279"/>
      <c r="CH254" s="279"/>
      <c r="CI254" s="279"/>
      <c r="CJ254" s="279"/>
      <c r="CK254" s="279"/>
      <c r="CL254" s="279"/>
      <c r="CM254" s="279"/>
      <c r="CN254" s="279"/>
      <c r="CO254" s="279"/>
      <c r="CP254" s="279"/>
      <c r="CQ254" s="281"/>
      <c r="CR254" s="279"/>
      <c r="CS254" s="279"/>
      <c r="CT254" s="279"/>
      <c r="CU254" s="279"/>
      <c r="CV254" s="279"/>
      <c r="CW254" s="279"/>
      <c r="CX254" s="279"/>
      <c r="CY254" s="279"/>
      <c r="CZ254" s="279"/>
      <c r="DA254" s="279"/>
      <c r="DB254" s="279"/>
      <c r="DC254" s="279"/>
      <c r="DD254" s="279"/>
      <c r="DE254" s="279"/>
      <c r="DF254" s="279"/>
      <c r="DG254" s="279"/>
      <c r="DH254" s="279"/>
      <c r="DI254" s="279"/>
      <c r="DJ254" s="279"/>
      <c r="DK254" s="279"/>
      <c r="DL254" s="279"/>
      <c r="DM254" s="279"/>
      <c r="DN254" s="279"/>
      <c r="DO254" s="279"/>
      <c r="DP254" s="279"/>
      <c r="DQ254" s="279"/>
      <c r="DR254" s="279"/>
      <c r="DS254" s="279"/>
      <c r="DT254" s="279"/>
      <c r="DU254" s="279"/>
      <c r="DV254" s="279"/>
      <c r="DW254" s="279"/>
      <c r="DX254" s="279"/>
      <c r="DY254" s="279"/>
      <c r="DZ254" s="279"/>
      <c r="EA254" s="279"/>
      <c r="EB254" s="279"/>
      <c r="EC254" s="279"/>
      <c r="ED254" s="279"/>
      <c r="EE254" s="279"/>
      <c r="EF254" s="278"/>
      <c r="EG254" s="279"/>
      <c r="EH254" s="279"/>
      <c r="EI254" s="279"/>
      <c r="EJ254" s="279"/>
      <c r="EK254" s="279"/>
      <c r="EL254" s="279"/>
      <c r="EM254" s="279"/>
      <c r="EN254" s="279"/>
      <c r="EO254" s="279"/>
      <c r="EP254" s="279"/>
      <c r="EQ254" s="279"/>
      <c r="ER254" s="279"/>
      <c r="ES254" s="279"/>
      <c r="ET254" s="279"/>
      <c r="EU254" s="279"/>
      <c r="EV254" s="279"/>
      <c r="EW254" s="279"/>
      <c r="EX254" s="279"/>
      <c r="EY254" s="279"/>
      <c r="EZ254" s="278"/>
      <c r="FA254" s="279"/>
      <c r="FB254" s="279"/>
      <c r="FC254" s="279"/>
      <c r="FD254" s="279"/>
      <c r="FE254" s="279"/>
      <c r="FF254" s="279"/>
      <c r="FG254" s="279"/>
      <c r="FH254" s="279"/>
      <c r="FI254" s="279"/>
      <c r="FJ254" s="279"/>
      <c r="FK254" s="279"/>
      <c r="FL254" s="279"/>
      <c r="FM254" s="279"/>
      <c r="FN254" s="279"/>
      <c r="FO254" s="279"/>
      <c r="FP254" s="279"/>
      <c r="FQ254" s="279"/>
      <c r="FR254" s="279"/>
      <c r="FS254" s="281"/>
      <c r="FT254" s="278"/>
      <c r="FU254" s="279"/>
      <c r="FV254" s="279"/>
      <c r="FW254" s="279"/>
      <c r="FX254" s="279"/>
      <c r="FY254" s="279"/>
      <c r="FZ254" s="279"/>
      <c r="GA254" s="279"/>
      <c r="GB254" s="279"/>
      <c r="GC254" s="279"/>
      <c r="GD254" s="279"/>
      <c r="GE254" s="279"/>
      <c r="GF254" s="279"/>
      <c r="GG254" s="279"/>
      <c r="GH254" s="279"/>
      <c r="GI254" s="279"/>
      <c r="GJ254" s="279"/>
      <c r="GK254" s="279"/>
      <c r="GL254" s="279"/>
      <c r="GM254" s="279"/>
      <c r="GN254" s="278"/>
      <c r="GO254" s="279"/>
      <c r="GP254" s="279"/>
      <c r="GQ254" s="279"/>
      <c r="GR254" s="279"/>
      <c r="GS254" s="279"/>
      <c r="GT254" s="279"/>
      <c r="GU254" s="279"/>
      <c r="GV254" s="279"/>
      <c r="GW254" s="279"/>
      <c r="GX254" s="279"/>
      <c r="GY254" s="279"/>
      <c r="GZ254" s="279"/>
      <c r="HA254" s="279"/>
      <c r="HB254" s="279"/>
      <c r="HC254" s="279"/>
      <c r="HD254" s="279"/>
      <c r="HE254" s="279"/>
      <c r="HF254" s="279"/>
      <c r="HG254" s="281"/>
      <c r="HH254" s="278"/>
      <c r="HI254" s="279"/>
      <c r="HJ254" s="279"/>
      <c r="HK254" s="279"/>
      <c r="HL254" s="279"/>
      <c r="HM254" s="279"/>
      <c r="HN254" s="279"/>
      <c r="HO254" s="279"/>
      <c r="HP254" s="279"/>
      <c r="HQ254" s="279"/>
      <c r="HR254" s="279"/>
      <c r="HS254" s="279"/>
      <c r="HT254" s="279"/>
      <c r="HU254" s="279"/>
      <c r="HV254" s="279"/>
      <c r="HW254" s="279"/>
      <c r="HX254" s="279"/>
      <c r="HY254" s="279"/>
      <c r="HZ254" s="279"/>
      <c r="IA254" s="279"/>
      <c r="IB254" s="278"/>
      <c r="IC254" s="279"/>
      <c r="ID254" s="279"/>
      <c r="IE254" s="279"/>
      <c r="IF254" s="279"/>
      <c r="IG254" s="279"/>
      <c r="IH254" s="279"/>
      <c r="II254" s="279"/>
      <c r="IJ254" s="279"/>
      <c r="IK254" s="279"/>
      <c r="IL254" s="279"/>
      <c r="IM254" s="279"/>
      <c r="IN254" s="279"/>
      <c r="IO254" s="279"/>
      <c r="IP254" s="279"/>
      <c r="IQ254" s="279"/>
      <c r="IR254" s="279"/>
      <c r="IS254" s="279"/>
      <c r="IT254" s="279"/>
      <c r="IU254" s="279"/>
      <c r="IV254" s="278"/>
      <c r="IW254" s="280"/>
      <c r="IX254" s="280"/>
      <c r="IY254" s="279"/>
      <c r="IZ254" s="279"/>
      <c r="JA254" s="279"/>
      <c r="JB254" s="279"/>
      <c r="JC254" s="280"/>
      <c r="JD254" s="280"/>
      <c r="JE254" s="280"/>
      <c r="JF254" s="280"/>
      <c r="JG254" s="280"/>
      <c r="JH254" s="54"/>
      <c r="JI254" s="7"/>
      <c r="JJ254" s="54"/>
      <c r="JK254" s="7"/>
      <c r="JL254" s="54"/>
      <c r="JM254" s="7"/>
    </row>
    <row r="255" spans="1:273" s="3" customFormat="1" x14ac:dyDescent="0.2">
      <c r="A255" s="24"/>
      <c r="B255" s="24"/>
      <c r="C255" s="25"/>
      <c r="D255" s="34"/>
      <c r="E255" s="24"/>
      <c r="F255" s="53"/>
      <c r="G255" s="33"/>
      <c r="H255" s="33"/>
      <c r="I255" s="33"/>
      <c r="J255" s="71"/>
      <c r="K255" s="53"/>
      <c r="L255" s="71"/>
      <c r="M255" s="33"/>
      <c r="N255" s="33"/>
      <c r="O255" s="33"/>
      <c r="P255" s="53"/>
      <c r="Q255" s="71"/>
      <c r="R255" s="33"/>
      <c r="S255" s="33"/>
      <c r="T255" s="49"/>
      <c r="U255" s="33"/>
      <c r="V255" s="33"/>
      <c r="W255" s="33"/>
      <c r="X255" s="71"/>
      <c r="Y255" s="53"/>
      <c r="Z255" s="53"/>
      <c r="AA255" s="71"/>
      <c r="AB255" s="33"/>
      <c r="AC255" s="33"/>
      <c r="AD255" s="49"/>
      <c r="AE255" s="33"/>
      <c r="AF255" s="33"/>
      <c r="AG255" s="33"/>
      <c r="AH255" s="71"/>
      <c r="AI255" s="53"/>
      <c r="AJ255" s="53"/>
      <c r="AK255" s="71"/>
      <c r="AL255" s="33"/>
      <c r="AM255" s="33"/>
      <c r="AN255" s="49"/>
      <c r="AO255" s="33"/>
      <c r="AP255" s="33"/>
      <c r="AQ255" s="33"/>
      <c r="AR255" s="71"/>
      <c r="AS255" s="53"/>
      <c r="AT255" s="278"/>
      <c r="AU255" s="279"/>
      <c r="AV255" s="280"/>
      <c r="AW255" s="280"/>
      <c r="AX255" s="281"/>
      <c r="AY255" s="280"/>
      <c r="AZ255" s="280"/>
      <c r="BA255" s="280"/>
      <c r="BB255" s="279"/>
      <c r="BC255" s="282"/>
      <c r="BD255" s="278"/>
      <c r="BE255" s="279"/>
      <c r="BF255" s="279"/>
      <c r="BG255" s="279"/>
      <c r="BH255" s="279"/>
      <c r="BI255" s="279"/>
      <c r="BJ255" s="279"/>
      <c r="BK255" s="279"/>
      <c r="BL255" s="279"/>
      <c r="BM255" s="279"/>
      <c r="BN255" s="279"/>
      <c r="BO255" s="279"/>
      <c r="BP255" s="279"/>
      <c r="BQ255" s="279"/>
      <c r="BR255" s="279"/>
      <c r="BS255" s="279"/>
      <c r="BT255" s="279"/>
      <c r="BU255" s="279"/>
      <c r="BV255" s="279"/>
      <c r="BW255" s="279"/>
      <c r="BX255" s="278"/>
      <c r="BY255" s="279"/>
      <c r="BZ255" s="279"/>
      <c r="CA255" s="279"/>
      <c r="CB255" s="279"/>
      <c r="CC255" s="279"/>
      <c r="CD255" s="279"/>
      <c r="CE255" s="279"/>
      <c r="CF255" s="279"/>
      <c r="CG255" s="279"/>
      <c r="CH255" s="279"/>
      <c r="CI255" s="279"/>
      <c r="CJ255" s="279"/>
      <c r="CK255" s="279"/>
      <c r="CL255" s="279"/>
      <c r="CM255" s="279"/>
      <c r="CN255" s="279"/>
      <c r="CO255" s="279"/>
      <c r="CP255" s="279"/>
      <c r="CQ255" s="281"/>
      <c r="CR255" s="279"/>
      <c r="CS255" s="279"/>
      <c r="CT255" s="279"/>
      <c r="CU255" s="279"/>
      <c r="CV255" s="279"/>
      <c r="CW255" s="279"/>
      <c r="CX255" s="279"/>
      <c r="CY255" s="279"/>
      <c r="CZ255" s="279"/>
      <c r="DA255" s="279"/>
      <c r="DB255" s="279"/>
      <c r="DC255" s="279"/>
      <c r="DD255" s="279"/>
      <c r="DE255" s="279"/>
      <c r="DF255" s="279"/>
      <c r="DG255" s="279"/>
      <c r="DH255" s="279"/>
      <c r="DI255" s="279"/>
      <c r="DJ255" s="279"/>
      <c r="DK255" s="279"/>
      <c r="DL255" s="279"/>
      <c r="DM255" s="279"/>
      <c r="DN255" s="279"/>
      <c r="DO255" s="279"/>
      <c r="DP255" s="279"/>
      <c r="DQ255" s="279"/>
      <c r="DR255" s="279"/>
      <c r="DS255" s="279"/>
      <c r="DT255" s="279"/>
      <c r="DU255" s="279"/>
      <c r="DV255" s="279"/>
      <c r="DW255" s="279"/>
      <c r="DX255" s="279"/>
      <c r="DY255" s="279"/>
      <c r="DZ255" s="279"/>
      <c r="EA255" s="279"/>
      <c r="EB255" s="279"/>
      <c r="EC255" s="279"/>
      <c r="ED255" s="279"/>
      <c r="EE255" s="279"/>
      <c r="EF255" s="278"/>
      <c r="EG255" s="279"/>
      <c r="EH255" s="279"/>
      <c r="EI255" s="279"/>
      <c r="EJ255" s="279"/>
      <c r="EK255" s="279"/>
      <c r="EL255" s="279"/>
      <c r="EM255" s="279"/>
      <c r="EN255" s="279"/>
      <c r="EO255" s="279"/>
      <c r="EP255" s="279"/>
      <c r="EQ255" s="279"/>
      <c r="ER255" s="279"/>
      <c r="ES255" s="279"/>
      <c r="ET255" s="279"/>
      <c r="EU255" s="279"/>
      <c r="EV255" s="279"/>
      <c r="EW255" s="279"/>
      <c r="EX255" s="279"/>
      <c r="EY255" s="279"/>
      <c r="EZ255" s="278"/>
      <c r="FA255" s="279"/>
      <c r="FB255" s="279"/>
      <c r="FC255" s="279"/>
      <c r="FD255" s="279"/>
      <c r="FE255" s="279"/>
      <c r="FF255" s="279"/>
      <c r="FG255" s="279"/>
      <c r="FH255" s="279"/>
      <c r="FI255" s="279"/>
      <c r="FJ255" s="279"/>
      <c r="FK255" s="279"/>
      <c r="FL255" s="279"/>
      <c r="FM255" s="279"/>
      <c r="FN255" s="279"/>
      <c r="FO255" s="279"/>
      <c r="FP255" s="279"/>
      <c r="FQ255" s="279"/>
      <c r="FR255" s="279"/>
      <c r="FS255" s="281"/>
      <c r="FT255" s="278"/>
      <c r="FU255" s="279"/>
      <c r="FV255" s="279"/>
      <c r="FW255" s="279"/>
      <c r="FX255" s="279"/>
      <c r="FY255" s="279"/>
      <c r="FZ255" s="279"/>
      <c r="GA255" s="279"/>
      <c r="GB255" s="279"/>
      <c r="GC255" s="279"/>
      <c r="GD255" s="279"/>
      <c r="GE255" s="279"/>
      <c r="GF255" s="279"/>
      <c r="GG255" s="279"/>
      <c r="GH255" s="279"/>
      <c r="GI255" s="279"/>
      <c r="GJ255" s="279"/>
      <c r="GK255" s="279"/>
      <c r="GL255" s="279"/>
      <c r="GM255" s="279"/>
      <c r="GN255" s="278"/>
      <c r="GO255" s="279"/>
      <c r="GP255" s="279"/>
      <c r="GQ255" s="279"/>
      <c r="GR255" s="279"/>
      <c r="GS255" s="279"/>
      <c r="GT255" s="279"/>
      <c r="GU255" s="279"/>
      <c r="GV255" s="279"/>
      <c r="GW255" s="279"/>
      <c r="GX255" s="279"/>
      <c r="GY255" s="279"/>
      <c r="GZ255" s="279"/>
      <c r="HA255" s="279"/>
      <c r="HB255" s="279"/>
      <c r="HC255" s="279"/>
      <c r="HD255" s="279"/>
      <c r="HE255" s="279"/>
      <c r="HF255" s="279"/>
      <c r="HG255" s="281"/>
      <c r="HH255" s="278"/>
      <c r="HI255" s="279"/>
      <c r="HJ255" s="279"/>
      <c r="HK255" s="279"/>
      <c r="HL255" s="279"/>
      <c r="HM255" s="279"/>
      <c r="HN255" s="279"/>
      <c r="HO255" s="279"/>
      <c r="HP255" s="279"/>
      <c r="HQ255" s="279"/>
      <c r="HR255" s="279"/>
      <c r="HS255" s="279"/>
      <c r="HT255" s="279"/>
      <c r="HU255" s="279"/>
      <c r="HV255" s="279"/>
      <c r="HW255" s="279"/>
      <c r="HX255" s="279"/>
      <c r="HY255" s="279"/>
      <c r="HZ255" s="279"/>
      <c r="IA255" s="279"/>
      <c r="IB255" s="278"/>
      <c r="IC255" s="279"/>
      <c r="ID255" s="279"/>
      <c r="IE255" s="279"/>
      <c r="IF255" s="279"/>
      <c r="IG255" s="279"/>
      <c r="IH255" s="279"/>
      <c r="II255" s="279"/>
      <c r="IJ255" s="279"/>
      <c r="IK255" s="279"/>
      <c r="IL255" s="279"/>
      <c r="IM255" s="279"/>
      <c r="IN255" s="279"/>
      <c r="IO255" s="279"/>
      <c r="IP255" s="279"/>
      <c r="IQ255" s="279"/>
      <c r="IR255" s="279"/>
      <c r="IS255" s="279"/>
      <c r="IT255" s="279"/>
      <c r="IU255" s="279"/>
      <c r="IV255" s="278"/>
      <c r="IW255" s="280"/>
      <c r="IX255" s="280"/>
      <c r="IY255" s="279"/>
      <c r="IZ255" s="279"/>
      <c r="JA255" s="279"/>
      <c r="JB255" s="279"/>
      <c r="JC255" s="280"/>
      <c r="JD255" s="280"/>
      <c r="JE255" s="280"/>
      <c r="JF255" s="280"/>
      <c r="JG255" s="280"/>
      <c r="JH255" s="54"/>
      <c r="JI255" s="7"/>
      <c r="JJ255" s="54"/>
      <c r="JK255" s="7"/>
      <c r="JL255" s="54"/>
      <c r="JM255" s="7"/>
    </row>
    <row r="256" spans="1:273" s="3" customFormat="1" x14ac:dyDescent="0.2">
      <c r="A256" s="24"/>
      <c r="B256" s="24"/>
      <c r="C256" s="25"/>
      <c r="D256" s="34"/>
      <c r="E256" s="24"/>
      <c r="F256" s="53"/>
      <c r="G256" s="33"/>
      <c r="H256" s="33"/>
      <c r="I256" s="33"/>
      <c r="J256" s="71"/>
      <c r="K256" s="53"/>
      <c r="L256" s="71"/>
      <c r="M256" s="33"/>
      <c r="N256" s="33"/>
      <c r="O256" s="33"/>
      <c r="P256" s="53"/>
      <c r="Q256" s="71"/>
      <c r="R256" s="33"/>
      <c r="S256" s="33"/>
      <c r="T256" s="49"/>
      <c r="U256" s="33"/>
      <c r="V256" s="33"/>
      <c r="W256" s="33"/>
      <c r="X256" s="71"/>
      <c r="Y256" s="53"/>
      <c r="Z256" s="53"/>
      <c r="AA256" s="71"/>
      <c r="AB256" s="33"/>
      <c r="AC256" s="33"/>
      <c r="AD256" s="49"/>
      <c r="AE256" s="33"/>
      <c r="AF256" s="33"/>
      <c r="AG256" s="33"/>
      <c r="AH256" s="71"/>
      <c r="AI256" s="53"/>
      <c r="AJ256" s="53"/>
      <c r="AK256" s="71"/>
      <c r="AL256" s="33"/>
      <c r="AM256" s="33"/>
      <c r="AN256" s="49"/>
      <c r="AO256" s="33"/>
      <c r="AP256" s="33"/>
      <c r="AQ256" s="33"/>
      <c r="AR256" s="71"/>
      <c r="AS256" s="53"/>
      <c r="AT256" s="278"/>
      <c r="AU256" s="279"/>
      <c r="AV256" s="280"/>
      <c r="AW256" s="280"/>
      <c r="AX256" s="281"/>
      <c r="AY256" s="280"/>
      <c r="AZ256" s="280"/>
      <c r="BA256" s="280"/>
      <c r="BB256" s="279"/>
      <c r="BC256" s="282"/>
      <c r="BD256" s="278"/>
      <c r="BE256" s="279"/>
      <c r="BF256" s="279"/>
      <c r="BG256" s="279"/>
      <c r="BH256" s="279"/>
      <c r="BI256" s="279"/>
      <c r="BJ256" s="279"/>
      <c r="BK256" s="279"/>
      <c r="BL256" s="279"/>
      <c r="BM256" s="279"/>
      <c r="BN256" s="279"/>
      <c r="BO256" s="279"/>
      <c r="BP256" s="279"/>
      <c r="BQ256" s="279"/>
      <c r="BR256" s="279"/>
      <c r="BS256" s="279"/>
      <c r="BT256" s="279"/>
      <c r="BU256" s="279"/>
      <c r="BV256" s="279"/>
      <c r="BW256" s="279"/>
      <c r="BX256" s="278"/>
      <c r="BY256" s="279"/>
      <c r="BZ256" s="279"/>
      <c r="CA256" s="279"/>
      <c r="CB256" s="279"/>
      <c r="CC256" s="279"/>
      <c r="CD256" s="279"/>
      <c r="CE256" s="279"/>
      <c r="CF256" s="279"/>
      <c r="CG256" s="279"/>
      <c r="CH256" s="279"/>
      <c r="CI256" s="279"/>
      <c r="CJ256" s="279"/>
      <c r="CK256" s="279"/>
      <c r="CL256" s="279"/>
      <c r="CM256" s="279"/>
      <c r="CN256" s="279"/>
      <c r="CO256" s="279"/>
      <c r="CP256" s="279"/>
      <c r="CQ256" s="281"/>
      <c r="CR256" s="279"/>
      <c r="CS256" s="279"/>
      <c r="CT256" s="279"/>
      <c r="CU256" s="279"/>
      <c r="CV256" s="279"/>
      <c r="CW256" s="279"/>
      <c r="CX256" s="279"/>
      <c r="CY256" s="279"/>
      <c r="CZ256" s="279"/>
      <c r="DA256" s="279"/>
      <c r="DB256" s="279"/>
      <c r="DC256" s="279"/>
      <c r="DD256" s="279"/>
      <c r="DE256" s="279"/>
      <c r="DF256" s="279"/>
      <c r="DG256" s="279"/>
      <c r="DH256" s="279"/>
      <c r="DI256" s="279"/>
      <c r="DJ256" s="279"/>
      <c r="DK256" s="279"/>
      <c r="DL256" s="279"/>
      <c r="DM256" s="279"/>
      <c r="DN256" s="279"/>
      <c r="DO256" s="279"/>
      <c r="DP256" s="279"/>
      <c r="DQ256" s="279"/>
      <c r="DR256" s="279"/>
      <c r="DS256" s="279"/>
      <c r="DT256" s="279"/>
      <c r="DU256" s="279"/>
      <c r="DV256" s="279"/>
      <c r="DW256" s="279"/>
      <c r="DX256" s="279"/>
      <c r="DY256" s="279"/>
      <c r="DZ256" s="279"/>
      <c r="EA256" s="279"/>
      <c r="EB256" s="279"/>
      <c r="EC256" s="279"/>
      <c r="ED256" s="279"/>
      <c r="EE256" s="279"/>
      <c r="EF256" s="278"/>
      <c r="EG256" s="279"/>
      <c r="EH256" s="279"/>
      <c r="EI256" s="279"/>
      <c r="EJ256" s="279"/>
      <c r="EK256" s="279"/>
      <c r="EL256" s="279"/>
      <c r="EM256" s="279"/>
      <c r="EN256" s="279"/>
      <c r="EO256" s="279"/>
      <c r="EP256" s="279"/>
      <c r="EQ256" s="279"/>
      <c r="ER256" s="279"/>
      <c r="ES256" s="279"/>
      <c r="ET256" s="279"/>
      <c r="EU256" s="279"/>
      <c r="EV256" s="279"/>
      <c r="EW256" s="279"/>
      <c r="EX256" s="279"/>
      <c r="EY256" s="279"/>
      <c r="EZ256" s="278"/>
      <c r="FA256" s="279"/>
      <c r="FB256" s="279"/>
      <c r="FC256" s="279"/>
      <c r="FD256" s="279"/>
      <c r="FE256" s="279"/>
      <c r="FF256" s="279"/>
      <c r="FG256" s="279"/>
      <c r="FH256" s="279"/>
      <c r="FI256" s="279"/>
      <c r="FJ256" s="279"/>
      <c r="FK256" s="279"/>
      <c r="FL256" s="279"/>
      <c r="FM256" s="279"/>
      <c r="FN256" s="279"/>
      <c r="FO256" s="279"/>
      <c r="FP256" s="279"/>
      <c r="FQ256" s="279"/>
      <c r="FR256" s="279"/>
      <c r="FS256" s="281"/>
      <c r="FT256" s="278"/>
      <c r="FU256" s="279"/>
      <c r="FV256" s="279"/>
      <c r="FW256" s="279"/>
      <c r="FX256" s="279"/>
      <c r="FY256" s="279"/>
      <c r="FZ256" s="279"/>
      <c r="GA256" s="279"/>
      <c r="GB256" s="279"/>
      <c r="GC256" s="279"/>
      <c r="GD256" s="279"/>
      <c r="GE256" s="279"/>
      <c r="GF256" s="279"/>
      <c r="GG256" s="279"/>
      <c r="GH256" s="279"/>
      <c r="GI256" s="279"/>
      <c r="GJ256" s="279"/>
      <c r="GK256" s="279"/>
      <c r="GL256" s="279"/>
      <c r="GM256" s="279"/>
      <c r="GN256" s="278"/>
      <c r="GO256" s="279"/>
      <c r="GP256" s="279"/>
      <c r="GQ256" s="279"/>
      <c r="GR256" s="279"/>
      <c r="GS256" s="279"/>
      <c r="GT256" s="279"/>
      <c r="GU256" s="279"/>
      <c r="GV256" s="279"/>
      <c r="GW256" s="279"/>
      <c r="GX256" s="279"/>
      <c r="GY256" s="279"/>
      <c r="GZ256" s="279"/>
      <c r="HA256" s="279"/>
      <c r="HB256" s="279"/>
      <c r="HC256" s="279"/>
      <c r="HD256" s="279"/>
      <c r="HE256" s="279"/>
      <c r="HF256" s="279"/>
      <c r="HG256" s="281"/>
      <c r="HH256" s="278"/>
      <c r="HI256" s="279"/>
      <c r="HJ256" s="279"/>
      <c r="HK256" s="279"/>
      <c r="HL256" s="279"/>
      <c r="HM256" s="279"/>
      <c r="HN256" s="279"/>
      <c r="HO256" s="279"/>
      <c r="HP256" s="279"/>
      <c r="HQ256" s="279"/>
      <c r="HR256" s="279"/>
      <c r="HS256" s="279"/>
      <c r="HT256" s="279"/>
      <c r="HU256" s="279"/>
      <c r="HV256" s="279"/>
      <c r="HW256" s="279"/>
      <c r="HX256" s="279"/>
      <c r="HY256" s="279"/>
      <c r="HZ256" s="279"/>
      <c r="IA256" s="279"/>
      <c r="IB256" s="278"/>
      <c r="IC256" s="279"/>
      <c r="ID256" s="279"/>
      <c r="IE256" s="279"/>
      <c r="IF256" s="279"/>
      <c r="IG256" s="279"/>
      <c r="IH256" s="279"/>
      <c r="II256" s="279"/>
      <c r="IJ256" s="279"/>
      <c r="IK256" s="279"/>
      <c r="IL256" s="279"/>
      <c r="IM256" s="279"/>
      <c r="IN256" s="279"/>
      <c r="IO256" s="279"/>
      <c r="IP256" s="279"/>
      <c r="IQ256" s="279"/>
      <c r="IR256" s="279"/>
      <c r="IS256" s="279"/>
      <c r="IT256" s="279"/>
      <c r="IU256" s="279"/>
      <c r="IV256" s="278"/>
      <c r="IW256" s="280"/>
      <c r="IX256" s="280"/>
      <c r="IY256" s="279"/>
      <c r="IZ256" s="279"/>
      <c r="JA256" s="279"/>
      <c r="JB256" s="279"/>
      <c r="JC256" s="280"/>
      <c r="JD256" s="280"/>
      <c r="JE256" s="280"/>
      <c r="JF256" s="280"/>
      <c r="JG256" s="280"/>
      <c r="JH256" s="54"/>
      <c r="JI256" s="7"/>
      <c r="JJ256" s="54"/>
      <c r="JK256" s="7"/>
      <c r="JL256" s="54"/>
      <c r="JM256" s="7"/>
    </row>
    <row r="257" spans="1:273" s="3" customFormat="1" x14ac:dyDescent="0.2">
      <c r="A257" s="24"/>
      <c r="B257" s="24"/>
      <c r="C257" s="25"/>
      <c r="D257" s="34"/>
      <c r="E257" s="24"/>
      <c r="F257" s="53"/>
      <c r="G257" s="33"/>
      <c r="H257" s="33"/>
      <c r="I257" s="33"/>
      <c r="J257" s="71"/>
      <c r="K257" s="53"/>
      <c r="L257" s="71"/>
      <c r="M257" s="33"/>
      <c r="N257" s="33"/>
      <c r="O257" s="33"/>
      <c r="P257" s="53"/>
      <c r="Q257" s="71"/>
      <c r="R257" s="33"/>
      <c r="S257" s="33"/>
      <c r="T257" s="49"/>
      <c r="U257" s="33"/>
      <c r="V257" s="33"/>
      <c r="W257" s="33"/>
      <c r="X257" s="71"/>
      <c r="Y257" s="53"/>
      <c r="Z257" s="53"/>
      <c r="AA257" s="71"/>
      <c r="AB257" s="33"/>
      <c r="AC257" s="33"/>
      <c r="AD257" s="49"/>
      <c r="AE257" s="33"/>
      <c r="AF257" s="33"/>
      <c r="AG257" s="33"/>
      <c r="AH257" s="71"/>
      <c r="AI257" s="53"/>
      <c r="AJ257" s="53"/>
      <c r="AK257" s="71"/>
      <c r="AL257" s="33"/>
      <c r="AM257" s="33"/>
      <c r="AN257" s="49"/>
      <c r="AO257" s="33"/>
      <c r="AP257" s="33"/>
      <c r="AQ257" s="33"/>
      <c r="AR257" s="71"/>
      <c r="AS257" s="53"/>
      <c r="AT257" s="278"/>
      <c r="AU257" s="279"/>
      <c r="AV257" s="280"/>
      <c r="AW257" s="280"/>
      <c r="AX257" s="281"/>
      <c r="AY257" s="280"/>
      <c r="AZ257" s="280"/>
      <c r="BA257" s="280"/>
      <c r="BB257" s="279"/>
      <c r="BC257" s="282"/>
      <c r="BD257" s="278"/>
      <c r="BE257" s="279"/>
      <c r="BF257" s="279"/>
      <c r="BG257" s="279"/>
      <c r="BH257" s="279"/>
      <c r="BI257" s="279"/>
      <c r="BJ257" s="279"/>
      <c r="BK257" s="279"/>
      <c r="BL257" s="279"/>
      <c r="BM257" s="279"/>
      <c r="BN257" s="279"/>
      <c r="BO257" s="279"/>
      <c r="BP257" s="279"/>
      <c r="BQ257" s="279"/>
      <c r="BR257" s="279"/>
      <c r="BS257" s="279"/>
      <c r="BT257" s="279"/>
      <c r="BU257" s="279"/>
      <c r="BV257" s="279"/>
      <c r="BW257" s="279"/>
      <c r="BX257" s="278"/>
      <c r="BY257" s="279"/>
      <c r="BZ257" s="279"/>
      <c r="CA257" s="279"/>
      <c r="CB257" s="279"/>
      <c r="CC257" s="279"/>
      <c r="CD257" s="279"/>
      <c r="CE257" s="279"/>
      <c r="CF257" s="279"/>
      <c r="CG257" s="279"/>
      <c r="CH257" s="279"/>
      <c r="CI257" s="279"/>
      <c r="CJ257" s="279"/>
      <c r="CK257" s="279"/>
      <c r="CL257" s="279"/>
      <c r="CM257" s="279"/>
      <c r="CN257" s="279"/>
      <c r="CO257" s="279"/>
      <c r="CP257" s="279"/>
      <c r="CQ257" s="281"/>
      <c r="CR257" s="279"/>
      <c r="CS257" s="279"/>
      <c r="CT257" s="279"/>
      <c r="CU257" s="279"/>
      <c r="CV257" s="279"/>
      <c r="CW257" s="279"/>
      <c r="CX257" s="279"/>
      <c r="CY257" s="279"/>
      <c r="CZ257" s="279"/>
      <c r="DA257" s="279"/>
      <c r="DB257" s="279"/>
      <c r="DC257" s="279"/>
      <c r="DD257" s="279"/>
      <c r="DE257" s="279"/>
      <c r="DF257" s="279"/>
      <c r="DG257" s="279"/>
      <c r="DH257" s="279"/>
      <c r="DI257" s="279"/>
      <c r="DJ257" s="279"/>
      <c r="DK257" s="279"/>
      <c r="DL257" s="279"/>
      <c r="DM257" s="279"/>
      <c r="DN257" s="279"/>
      <c r="DO257" s="279"/>
      <c r="DP257" s="279"/>
      <c r="DQ257" s="279"/>
      <c r="DR257" s="279"/>
      <c r="DS257" s="279"/>
      <c r="DT257" s="279"/>
      <c r="DU257" s="279"/>
      <c r="DV257" s="279"/>
      <c r="DW257" s="279"/>
      <c r="DX257" s="279"/>
      <c r="DY257" s="279"/>
      <c r="DZ257" s="279"/>
      <c r="EA257" s="279"/>
      <c r="EB257" s="279"/>
      <c r="EC257" s="279"/>
      <c r="ED257" s="279"/>
      <c r="EE257" s="279"/>
      <c r="EF257" s="278"/>
      <c r="EG257" s="279"/>
      <c r="EH257" s="279"/>
      <c r="EI257" s="279"/>
      <c r="EJ257" s="279"/>
      <c r="EK257" s="279"/>
      <c r="EL257" s="279"/>
      <c r="EM257" s="279"/>
      <c r="EN257" s="279"/>
      <c r="EO257" s="279"/>
      <c r="EP257" s="279"/>
      <c r="EQ257" s="279"/>
      <c r="ER257" s="279"/>
      <c r="ES257" s="279"/>
      <c r="ET257" s="279"/>
      <c r="EU257" s="279"/>
      <c r="EV257" s="279"/>
      <c r="EW257" s="279"/>
      <c r="EX257" s="279"/>
      <c r="EY257" s="279"/>
      <c r="EZ257" s="278"/>
      <c r="FA257" s="279"/>
      <c r="FB257" s="279"/>
      <c r="FC257" s="279"/>
      <c r="FD257" s="279"/>
      <c r="FE257" s="279"/>
      <c r="FF257" s="279"/>
      <c r="FG257" s="279"/>
      <c r="FH257" s="279"/>
      <c r="FI257" s="279"/>
      <c r="FJ257" s="279"/>
      <c r="FK257" s="279"/>
      <c r="FL257" s="279"/>
      <c r="FM257" s="279"/>
      <c r="FN257" s="279"/>
      <c r="FO257" s="279"/>
      <c r="FP257" s="279"/>
      <c r="FQ257" s="279"/>
      <c r="FR257" s="279"/>
      <c r="FS257" s="281"/>
      <c r="FT257" s="278"/>
      <c r="FU257" s="279"/>
      <c r="FV257" s="279"/>
      <c r="FW257" s="279"/>
      <c r="FX257" s="279"/>
      <c r="FY257" s="279"/>
      <c r="FZ257" s="279"/>
      <c r="GA257" s="279"/>
      <c r="GB257" s="279"/>
      <c r="GC257" s="279"/>
      <c r="GD257" s="279"/>
      <c r="GE257" s="279"/>
      <c r="GF257" s="279"/>
      <c r="GG257" s="279"/>
      <c r="GH257" s="279"/>
      <c r="GI257" s="279"/>
      <c r="GJ257" s="279"/>
      <c r="GK257" s="279"/>
      <c r="GL257" s="279"/>
      <c r="GM257" s="279"/>
      <c r="GN257" s="278"/>
      <c r="GO257" s="279"/>
      <c r="GP257" s="279"/>
      <c r="GQ257" s="279"/>
      <c r="GR257" s="279"/>
      <c r="GS257" s="279"/>
      <c r="GT257" s="279"/>
      <c r="GU257" s="279"/>
      <c r="GV257" s="279"/>
      <c r="GW257" s="279"/>
      <c r="GX257" s="279"/>
      <c r="GY257" s="279"/>
      <c r="GZ257" s="279"/>
      <c r="HA257" s="279"/>
      <c r="HB257" s="279"/>
      <c r="HC257" s="279"/>
      <c r="HD257" s="279"/>
      <c r="HE257" s="279"/>
      <c r="HF257" s="279"/>
      <c r="HG257" s="281"/>
      <c r="HH257" s="278"/>
      <c r="HI257" s="279"/>
      <c r="HJ257" s="279"/>
      <c r="HK257" s="279"/>
      <c r="HL257" s="279"/>
      <c r="HM257" s="279"/>
      <c r="HN257" s="279"/>
      <c r="HO257" s="279"/>
      <c r="HP257" s="279"/>
      <c r="HQ257" s="279"/>
      <c r="HR257" s="279"/>
      <c r="HS257" s="279"/>
      <c r="HT257" s="279"/>
      <c r="HU257" s="279"/>
      <c r="HV257" s="279"/>
      <c r="HW257" s="279"/>
      <c r="HX257" s="279"/>
      <c r="HY257" s="279"/>
      <c r="HZ257" s="279"/>
      <c r="IA257" s="279"/>
      <c r="IB257" s="278"/>
      <c r="IC257" s="279"/>
      <c r="ID257" s="279"/>
      <c r="IE257" s="279"/>
      <c r="IF257" s="279"/>
      <c r="IG257" s="279"/>
      <c r="IH257" s="279"/>
      <c r="II257" s="279"/>
      <c r="IJ257" s="279"/>
      <c r="IK257" s="279"/>
      <c r="IL257" s="279"/>
      <c r="IM257" s="279"/>
      <c r="IN257" s="279"/>
      <c r="IO257" s="279"/>
      <c r="IP257" s="279"/>
      <c r="IQ257" s="279"/>
      <c r="IR257" s="279"/>
      <c r="IS257" s="279"/>
      <c r="IT257" s="279"/>
      <c r="IU257" s="279"/>
      <c r="IV257" s="278"/>
      <c r="IW257" s="280"/>
      <c r="IX257" s="280"/>
      <c r="IY257" s="279"/>
      <c r="IZ257" s="279"/>
      <c r="JA257" s="279"/>
      <c r="JB257" s="279"/>
      <c r="JC257" s="280"/>
      <c r="JD257" s="280"/>
      <c r="JE257" s="280"/>
      <c r="JF257" s="280"/>
      <c r="JG257" s="280"/>
      <c r="JH257" s="54"/>
      <c r="JI257" s="7"/>
      <c r="JJ257" s="54"/>
      <c r="JK257" s="7"/>
      <c r="JL257" s="54"/>
      <c r="JM257" s="7"/>
    </row>
    <row r="258" spans="1:273" s="3" customFormat="1" x14ac:dyDescent="0.2">
      <c r="A258" s="24"/>
      <c r="B258" s="24"/>
      <c r="C258" s="25"/>
      <c r="D258" s="34"/>
      <c r="E258" s="24"/>
      <c r="F258" s="53"/>
      <c r="G258" s="33"/>
      <c r="H258" s="33"/>
      <c r="I258" s="33"/>
      <c r="J258" s="71"/>
      <c r="K258" s="53"/>
      <c r="L258" s="71"/>
      <c r="M258" s="33"/>
      <c r="N258" s="33"/>
      <c r="O258" s="33"/>
      <c r="P258" s="53"/>
      <c r="Q258" s="71"/>
      <c r="R258" s="33"/>
      <c r="S258" s="33"/>
      <c r="T258" s="49"/>
      <c r="U258" s="33"/>
      <c r="V258" s="33"/>
      <c r="W258" s="33"/>
      <c r="X258" s="71"/>
      <c r="Y258" s="53"/>
      <c r="Z258" s="53"/>
      <c r="AA258" s="71"/>
      <c r="AB258" s="33"/>
      <c r="AC258" s="33"/>
      <c r="AD258" s="49"/>
      <c r="AE258" s="33"/>
      <c r="AF258" s="33"/>
      <c r="AG258" s="33"/>
      <c r="AH258" s="71"/>
      <c r="AI258" s="53"/>
      <c r="AJ258" s="53"/>
      <c r="AK258" s="71"/>
      <c r="AL258" s="33"/>
      <c r="AM258" s="33"/>
      <c r="AN258" s="49"/>
      <c r="AO258" s="33"/>
      <c r="AP258" s="33"/>
      <c r="AQ258" s="33"/>
      <c r="AR258" s="71"/>
      <c r="AS258" s="53"/>
      <c r="AT258" s="278"/>
      <c r="AU258" s="279"/>
      <c r="AV258" s="280"/>
      <c r="AW258" s="280"/>
      <c r="AX258" s="281"/>
      <c r="AY258" s="280"/>
      <c r="AZ258" s="280"/>
      <c r="BA258" s="280"/>
      <c r="BB258" s="279"/>
      <c r="BC258" s="282"/>
      <c r="BD258" s="278"/>
      <c r="BE258" s="279"/>
      <c r="BF258" s="279"/>
      <c r="BG258" s="279"/>
      <c r="BH258" s="279"/>
      <c r="BI258" s="279"/>
      <c r="BJ258" s="279"/>
      <c r="BK258" s="279"/>
      <c r="BL258" s="279"/>
      <c r="BM258" s="279"/>
      <c r="BN258" s="279"/>
      <c r="BO258" s="279"/>
      <c r="BP258" s="279"/>
      <c r="BQ258" s="279"/>
      <c r="BR258" s="279"/>
      <c r="BS258" s="279"/>
      <c r="BT258" s="279"/>
      <c r="BU258" s="279"/>
      <c r="BV258" s="279"/>
      <c r="BW258" s="279"/>
      <c r="BX258" s="278"/>
      <c r="BY258" s="279"/>
      <c r="BZ258" s="279"/>
      <c r="CA258" s="279"/>
      <c r="CB258" s="279"/>
      <c r="CC258" s="279"/>
      <c r="CD258" s="279"/>
      <c r="CE258" s="279"/>
      <c r="CF258" s="279"/>
      <c r="CG258" s="279"/>
      <c r="CH258" s="279"/>
      <c r="CI258" s="279"/>
      <c r="CJ258" s="279"/>
      <c r="CK258" s="279"/>
      <c r="CL258" s="279"/>
      <c r="CM258" s="279"/>
      <c r="CN258" s="279"/>
      <c r="CO258" s="279"/>
      <c r="CP258" s="279"/>
      <c r="CQ258" s="281"/>
      <c r="CR258" s="279"/>
      <c r="CS258" s="279"/>
      <c r="CT258" s="279"/>
      <c r="CU258" s="279"/>
      <c r="CV258" s="279"/>
      <c r="CW258" s="279"/>
      <c r="CX258" s="279"/>
      <c r="CY258" s="279"/>
      <c r="CZ258" s="279"/>
      <c r="DA258" s="279"/>
      <c r="DB258" s="279"/>
      <c r="DC258" s="279"/>
      <c r="DD258" s="279"/>
      <c r="DE258" s="279"/>
      <c r="DF258" s="279"/>
      <c r="DG258" s="279"/>
      <c r="DH258" s="279"/>
      <c r="DI258" s="279"/>
      <c r="DJ258" s="279"/>
      <c r="DK258" s="279"/>
      <c r="DL258" s="279"/>
      <c r="DM258" s="279"/>
      <c r="DN258" s="279"/>
      <c r="DO258" s="279"/>
      <c r="DP258" s="279"/>
      <c r="DQ258" s="279"/>
      <c r="DR258" s="279"/>
      <c r="DS258" s="279"/>
      <c r="DT258" s="279"/>
      <c r="DU258" s="279"/>
      <c r="DV258" s="279"/>
      <c r="DW258" s="279"/>
      <c r="DX258" s="279"/>
      <c r="DY258" s="279"/>
      <c r="DZ258" s="279"/>
      <c r="EA258" s="279"/>
      <c r="EB258" s="279"/>
      <c r="EC258" s="279"/>
      <c r="ED258" s="279"/>
      <c r="EE258" s="279"/>
      <c r="EF258" s="278"/>
      <c r="EG258" s="279"/>
      <c r="EH258" s="279"/>
      <c r="EI258" s="279"/>
      <c r="EJ258" s="279"/>
      <c r="EK258" s="279"/>
      <c r="EL258" s="279"/>
      <c r="EM258" s="279"/>
      <c r="EN258" s="279"/>
      <c r="EO258" s="279"/>
      <c r="EP258" s="279"/>
      <c r="EQ258" s="279"/>
      <c r="ER258" s="279"/>
      <c r="ES258" s="279"/>
      <c r="ET258" s="279"/>
      <c r="EU258" s="279"/>
      <c r="EV258" s="279"/>
      <c r="EW258" s="279"/>
      <c r="EX258" s="279"/>
      <c r="EY258" s="279"/>
      <c r="EZ258" s="278"/>
      <c r="FA258" s="279"/>
      <c r="FB258" s="279"/>
      <c r="FC258" s="279"/>
      <c r="FD258" s="279"/>
      <c r="FE258" s="279"/>
      <c r="FF258" s="279"/>
      <c r="FG258" s="279"/>
      <c r="FH258" s="279"/>
      <c r="FI258" s="279"/>
      <c r="FJ258" s="279"/>
      <c r="FK258" s="279"/>
      <c r="FL258" s="279"/>
      <c r="FM258" s="279"/>
      <c r="FN258" s="279"/>
      <c r="FO258" s="279"/>
      <c r="FP258" s="279"/>
      <c r="FQ258" s="279"/>
      <c r="FR258" s="279"/>
      <c r="FS258" s="281"/>
      <c r="FT258" s="278"/>
      <c r="FU258" s="279"/>
      <c r="FV258" s="279"/>
      <c r="FW258" s="279"/>
      <c r="FX258" s="279"/>
      <c r="FY258" s="279"/>
      <c r="FZ258" s="279"/>
      <c r="GA258" s="279"/>
      <c r="GB258" s="279"/>
      <c r="GC258" s="279"/>
      <c r="GD258" s="279"/>
      <c r="GE258" s="279"/>
      <c r="GF258" s="279"/>
      <c r="GG258" s="279"/>
      <c r="GH258" s="279"/>
      <c r="GI258" s="279"/>
      <c r="GJ258" s="279"/>
      <c r="GK258" s="279"/>
      <c r="GL258" s="279"/>
      <c r="GM258" s="279"/>
      <c r="GN258" s="278"/>
      <c r="GO258" s="279"/>
      <c r="GP258" s="279"/>
      <c r="GQ258" s="279"/>
      <c r="GR258" s="279"/>
      <c r="GS258" s="279"/>
      <c r="GT258" s="279"/>
      <c r="GU258" s="279"/>
      <c r="GV258" s="279"/>
      <c r="GW258" s="279"/>
      <c r="GX258" s="279"/>
      <c r="GY258" s="279"/>
      <c r="GZ258" s="279"/>
      <c r="HA258" s="279"/>
      <c r="HB258" s="279"/>
      <c r="HC258" s="279"/>
      <c r="HD258" s="279"/>
      <c r="HE258" s="279"/>
      <c r="HF258" s="279"/>
      <c r="HG258" s="281"/>
      <c r="HH258" s="278"/>
      <c r="HI258" s="279"/>
      <c r="HJ258" s="279"/>
      <c r="HK258" s="279"/>
      <c r="HL258" s="279"/>
      <c r="HM258" s="279"/>
      <c r="HN258" s="279"/>
      <c r="HO258" s="279"/>
      <c r="HP258" s="279"/>
      <c r="HQ258" s="279"/>
      <c r="HR258" s="279"/>
      <c r="HS258" s="279"/>
      <c r="HT258" s="279"/>
      <c r="HU258" s="279"/>
      <c r="HV258" s="279"/>
      <c r="HW258" s="279"/>
      <c r="HX258" s="279"/>
      <c r="HY258" s="279"/>
      <c r="HZ258" s="279"/>
      <c r="IA258" s="279"/>
      <c r="IB258" s="278"/>
      <c r="IC258" s="279"/>
      <c r="ID258" s="279"/>
      <c r="IE258" s="279"/>
      <c r="IF258" s="279"/>
      <c r="IG258" s="279"/>
      <c r="IH258" s="279"/>
      <c r="II258" s="279"/>
      <c r="IJ258" s="279"/>
      <c r="IK258" s="279"/>
      <c r="IL258" s="279"/>
      <c r="IM258" s="279"/>
      <c r="IN258" s="279"/>
      <c r="IO258" s="279"/>
      <c r="IP258" s="279"/>
      <c r="IQ258" s="279"/>
      <c r="IR258" s="279"/>
      <c r="IS258" s="279"/>
      <c r="IT258" s="279"/>
      <c r="IU258" s="279"/>
      <c r="IV258" s="278"/>
      <c r="IW258" s="280"/>
      <c r="IX258" s="280"/>
      <c r="IY258" s="279"/>
      <c r="IZ258" s="279"/>
      <c r="JA258" s="279"/>
      <c r="JB258" s="279"/>
      <c r="JC258" s="280"/>
      <c r="JD258" s="280"/>
      <c r="JE258" s="280"/>
      <c r="JF258" s="280"/>
      <c r="JG258" s="280"/>
      <c r="JH258" s="54"/>
      <c r="JI258" s="7"/>
      <c r="JJ258" s="54"/>
      <c r="JK258" s="7"/>
      <c r="JL258" s="54"/>
      <c r="JM258" s="7"/>
    </row>
    <row r="259" spans="1:273" s="3" customFormat="1" x14ac:dyDescent="0.2">
      <c r="A259" s="24"/>
      <c r="B259" s="24"/>
      <c r="C259" s="25"/>
      <c r="D259" s="34"/>
      <c r="E259" s="24"/>
      <c r="F259" s="53"/>
      <c r="G259" s="33"/>
      <c r="H259" s="33"/>
      <c r="I259" s="33"/>
      <c r="J259" s="71"/>
      <c r="K259" s="53"/>
      <c r="L259" s="71"/>
      <c r="M259" s="33"/>
      <c r="N259" s="33"/>
      <c r="O259" s="33"/>
      <c r="P259" s="53"/>
      <c r="Q259" s="71"/>
      <c r="R259" s="33"/>
      <c r="S259" s="33"/>
      <c r="T259" s="49"/>
      <c r="U259" s="33"/>
      <c r="V259" s="33"/>
      <c r="W259" s="33"/>
      <c r="X259" s="71"/>
      <c r="Y259" s="53"/>
      <c r="Z259" s="53"/>
      <c r="AA259" s="71"/>
      <c r="AB259" s="33"/>
      <c r="AC259" s="33"/>
      <c r="AD259" s="49"/>
      <c r="AE259" s="33"/>
      <c r="AF259" s="33"/>
      <c r="AG259" s="33"/>
      <c r="AH259" s="71"/>
      <c r="AI259" s="53"/>
      <c r="AJ259" s="53"/>
      <c r="AK259" s="71"/>
      <c r="AL259" s="33"/>
      <c r="AM259" s="33"/>
      <c r="AN259" s="49"/>
      <c r="AO259" s="33"/>
      <c r="AP259" s="33"/>
      <c r="AQ259" s="33"/>
      <c r="AR259" s="71"/>
      <c r="AS259" s="53"/>
      <c r="AT259" s="278"/>
      <c r="AU259" s="279"/>
      <c r="AV259" s="280"/>
      <c r="AW259" s="280"/>
      <c r="AX259" s="281"/>
      <c r="AY259" s="280"/>
      <c r="AZ259" s="280"/>
      <c r="BA259" s="280"/>
      <c r="BB259" s="279"/>
      <c r="BC259" s="282"/>
      <c r="BD259" s="278"/>
      <c r="BE259" s="279"/>
      <c r="BF259" s="279"/>
      <c r="BG259" s="279"/>
      <c r="BH259" s="279"/>
      <c r="BI259" s="279"/>
      <c r="BJ259" s="279"/>
      <c r="BK259" s="279"/>
      <c r="BL259" s="279"/>
      <c r="BM259" s="279"/>
      <c r="BN259" s="279"/>
      <c r="BO259" s="279"/>
      <c r="BP259" s="279"/>
      <c r="BQ259" s="279"/>
      <c r="BR259" s="279"/>
      <c r="BS259" s="279"/>
      <c r="BT259" s="279"/>
      <c r="BU259" s="279"/>
      <c r="BV259" s="279"/>
      <c r="BW259" s="279"/>
      <c r="BX259" s="278"/>
      <c r="BY259" s="279"/>
      <c r="BZ259" s="279"/>
      <c r="CA259" s="279"/>
      <c r="CB259" s="279"/>
      <c r="CC259" s="279"/>
      <c r="CD259" s="279"/>
      <c r="CE259" s="279"/>
      <c r="CF259" s="279"/>
      <c r="CG259" s="279"/>
      <c r="CH259" s="279"/>
      <c r="CI259" s="279"/>
      <c r="CJ259" s="279"/>
      <c r="CK259" s="279"/>
      <c r="CL259" s="279"/>
      <c r="CM259" s="279"/>
      <c r="CN259" s="279"/>
      <c r="CO259" s="279"/>
      <c r="CP259" s="279"/>
      <c r="CQ259" s="281"/>
      <c r="CR259" s="279"/>
      <c r="CS259" s="279"/>
      <c r="CT259" s="279"/>
      <c r="CU259" s="279"/>
      <c r="CV259" s="279"/>
      <c r="CW259" s="279"/>
      <c r="CX259" s="279"/>
      <c r="CY259" s="279"/>
      <c r="CZ259" s="279"/>
      <c r="DA259" s="279"/>
      <c r="DB259" s="279"/>
      <c r="DC259" s="279"/>
      <c r="DD259" s="279"/>
      <c r="DE259" s="279"/>
      <c r="DF259" s="279"/>
      <c r="DG259" s="279"/>
      <c r="DH259" s="279"/>
      <c r="DI259" s="279"/>
      <c r="DJ259" s="279"/>
      <c r="DK259" s="279"/>
      <c r="DL259" s="279"/>
      <c r="DM259" s="279"/>
      <c r="DN259" s="279"/>
      <c r="DO259" s="279"/>
      <c r="DP259" s="279"/>
      <c r="DQ259" s="279"/>
      <c r="DR259" s="279"/>
      <c r="DS259" s="279"/>
      <c r="DT259" s="279"/>
      <c r="DU259" s="279"/>
      <c r="DV259" s="279"/>
      <c r="DW259" s="279"/>
      <c r="DX259" s="279"/>
      <c r="DY259" s="279"/>
      <c r="DZ259" s="279"/>
      <c r="EA259" s="279"/>
      <c r="EB259" s="279"/>
      <c r="EC259" s="279"/>
      <c r="ED259" s="279"/>
      <c r="EE259" s="279"/>
      <c r="EF259" s="278"/>
      <c r="EG259" s="279"/>
      <c r="EH259" s="279"/>
      <c r="EI259" s="279"/>
      <c r="EJ259" s="279"/>
      <c r="EK259" s="279"/>
      <c r="EL259" s="279"/>
      <c r="EM259" s="279"/>
      <c r="EN259" s="279"/>
      <c r="EO259" s="279"/>
      <c r="EP259" s="279"/>
      <c r="EQ259" s="279"/>
      <c r="ER259" s="279"/>
      <c r="ES259" s="279"/>
      <c r="ET259" s="279"/>
      <c r="EU259" s="279"/>
      <c r="EV259" s="279"/>
      <c r="EW259" s="279"/>
      <c r="EX259" s="279"/>
      <c r="EY259" s="279"/>
      <c r="EZ259" s="278"/>
      <c r="FA259" s="279"/>
      <c r="FB259" s="279"/>
      <c r="FC259" s="279"/>
      <c r="FD259" s="279"/>
      <c r="FE259" s="279"/>
      <c r="FF259" s="279"/>
      <c r="FG259" s="279"/>
      <c r="FH259" s="279"/>
      <c r="FI259" s="279"/>
      <c r="FJ259" s="279"/>
      <c r="FK259" s="279"/>
      <c r="FL259" s="279"/>
      <c r="FM259" s="279"/>
      <c r="FN259" s="279"/>
      <c r="FO259" s="279"/>
      <c r="FP259" s="279"/>
      <c r="FQ259" s="279"/>
      <c r="FR259" s="279"/>
      <c r="FS259" s="281"/>
      <c r="FT259" s="278"/>
      <c r="FU259" s="279"/>
      <c r="FV259" s="279"/>
      <c r="FW259" s="279"/>
      <c r="FX259" s="279"/>
      <c r="FY259" s="279"/>
      <c r="FZ259" s="279"/>
      <c r="GA259" s="279"/>
      <c r="GB259" s="279"/>
      <c r="GC259" s="279"/>
      <c r="GD259" s="279"/>
      <c r="GE259" s="279"/>
      <c r="GF259" s="279"/>
      <c r="GG259" s="279"/>
      <c r="GH259" s="279"/>
      <c r="GI259" s="279"/>
      <c r="GJ259" s="279"/>
      <c r="GK259" s="279"/>
      <c r="GL259" s="279"/>
      <c r="GM259" s="279"/>
      <c r="GN259" s="278"/>
      <c r="GO259" s="279"/>
      <c r="GP259" s="279"/>
      <c r="GQ259" s="279"/>
      <c r="GR259" s="279"/>
      <c r="GS259" s="279"/>
      <c r="GT259" s="279"/>
      <c r="GU259" s="279"/>
      <c r="GV259" s="279"/>
      <c r="GW259" s="279"/>
      <c r="GX259" s="279"/>
      <c r="GY259" s="279"/>
      <c r="GZ259" s="279"/>
      <c r="HA259" s="279"/>
      <c r="HB259" s="279"/>
      <c r="HC259" s="279"/>
      <c r="HD259" s="279"/>
      <c r="HE259" s="279"/>
      <c r="HF259" s="279"/>
      <c r="HG259" s="281"/>
      <c r="HH259" s="278"/>
      <c r="HI259" s="279"/>
      <c r="HJ259" s="279"/>
      <c r="HK259" s="279"/>
      <c r="HL259" s="279"/>
      <c r="HM259" s="279"/>
      <c r="HN259" s="279"/>
      <c r="HO259" s="279"/>
      <c r="HP259" s="279"/>
      <c r="HQ259" s="279"/>
      <c r="HR259" s="279"/>
      <c r="HS259" s="279"/>
      <c r="HT259" s="279"/>
      <c r="HU259" s="279"/>
      <c r="HV259" s="279"/>
      <c r="HW259" s="279"/>
      <c r="HX259" s="279"/>
      <c r="HY259" s="279"/>
      <c r="HZ259" s="279"/>
      <c r="IA259" s="279"/>
      <c r="IB259" s="278"/>
      <c r="IC259" s="279"/>
      <c r="ID259" s="279"/>
      <c r="IE259" s="279"/>
      <c r="IF259" s="279"/>
      <c r="IG259" s="279"/>
      <c r="IH259" s="279"/>
      <c r="II259" s="279"/>
      <c r="IJ259" s="279"/>
      <c r="IK259" s="279"/>
      <c r="IL259" s="279"/>
      <c r="IM259" s="279"/>
      <c r="IN259" s="279"/>
      <c r="IO259" s="279"/>
      <c r="IP259" s="279"/>
      <c r="IQ259" s="279"/>
      <c r="IR259" s="279"/>
      <c r="IS259" s="279"/>
      <c r="IT259" s="279"/>
      <c r="IU259" s="279"/>
      <c r="IV259" s="278"/>
      <c r="IW259" s="280"/>
      <c r="IX259" s="280"/>
      <c r="IY259" s="279"/>
      <c r="IZ259" s="279"/>
      <c r="JA259" s="279"/>
      <c r="JB259" s="279"/>
      <c r="JC259" s="280"/>
      <c r="JD259" s="280"/>
      <c r="JE259" s="280"/>
      <c r="JF259" s="280"/>
      <c r="JG259" s="280"/>
      <c r="JH259" s="54"/>
      <c r="JI259" s="7"/>
      <c r="JJ259" s="54"/>
      <c r="JK259" s="7"/>
      <c r="JL259" s="54"/>
      <c r="JM259" s="7"/>
    </row>
    <row r="260" spans="1:273" s="3" customFormat="1" x14ac:dyDescent="0.2">
      <c r="A260" s="24"/>
      <c r="B260" s="24"/>
      <c r="C260" s="25"/>
      <c r="D260" s="34"/>
      <c r="E260" s="24"/>
      <c r="F260" s="53"/>
      <c r="G260" s="33"/>
      <c r="H260" s="33"/>
      <c r="I260" s="33"/>
      <c r="J260" s="71"/>
      <c r="K260" s="53"/>
      <c r="L260" s="71"/>
      <c r="M260" s="33"/>
      <c r="N260" s="33"/>
      <c r="O260" s="33"/>
      <c r="P260" s="53"/>
      <c r="Q260" s="71"/>
      <c r="R260" s="33"/>
      <c r="S260" s="33"/>
      <c r="T260" s="49"/>
      <c r="U260" s="33"/>
      <c r="V260" s="33"/>
      <c r="W260" s="33"/>
      <c r="X260" s="71"/>
      <c r="Y260" s="53"/>
      <c r="Z260" s="53"/>
      <c r="AA260" s="71"/>
      <c r="AB260" s="33"/>
      <c r="AC260" s="33"/>
      <c r="AD260" s="49"/>
      <c r="AE260" s="33"/>
      <c r="AF260" s="33"/>
      <c r="AG260" s="33"/>
      <c r="AH260" s="71"/>
      <c r="AI260" s="53"/>
      <c r="AJ260" s="53"/>
      <c r="AK260" s="71"/>
      <c r="AL260" s="33"/>
      <c r="AM260" s="33"/>
      <c r="AN260" s="49"/>
      <c r="AO260" s="33"/>
      <c r="AP260" s="33"/>
      <c r="AQ260" s="33"/>
      <c r="AR260" s="71"/>
      <c r="AS260" s="53"/>
      <c r="AT260" s="278"/>
      <c r="AU260" s="279"/>
      <c r="AV260" s="280"/>
      <c r="AW260" s="280"/>
      <c r="AX260" s="281"/>
      <c r="AY260" s="280"/>
      <c r="AZ260" s="280"/>
      <c r="BA260" s="280"/>
      <c r="BB260" s="279"/>
      <c r="BC260" s="282"/>
      <c r="BD260" s="278"/>
      <c r="BE260" s="279"/>
      <c r="BF260" s="279"/>
      <c r="BG260" s="279"/>
      <c r="BH260" s="279"/>
      <c r="BI260" s="279"/>
      <c r="BJ260" s="279"/>
      <c r="BK260" s="279"/>
      <c r="BL260" s="279"/>
      <c r="BM260" s="279"/>
      <c r="BN260" s="279"/>
      <c r="BO260" s="279"/>
      <c r="BP260" s="279"/>
      <c r="BQ260" s="279"/>
      <c r="BR260" s="279"/>
      <c r="BS260" s="279"/>
      <c r="BT260" s="279"/>
      <c r="BU260" s="279"/>
      <c r="BV260" s="279"/>
      <c r="BW260" s="279"/>
      <c r="BX260" s="278"/>
      <c r="BY260" s="279"/>
      <c r="BZ260" s="279"/>
      <c r="CA260" s="279"/>
      <c r="CB260" s="279"/>
      <c r="CC260" s="279"/>
      <c r="CD260" s="279"/>
      <c r="CE260" s="279"/>
      <c r="CF260" s="279"/>
      <c r="CG260" s="279"/>
      <c r="CH260" s="279"/>
      <c r="CI260" s="279"/>
      <c r="CJ260" s="279"/>
      <c r="CK260" s="279"/>
      <c r="CL260" s="279"/>
      <c r="CM260" s="279"/>
      <c r="CN260" s="279"/>
      <c r="CO260" s="279"/>
      <c r="CP260" s="279"/>
      <c r="CQ260" s="281"/>
      <c r="CR260" s="279"/>
      <c r="CS260" s="279"/>
      <c r="CT260" s="279"/>
      <c r="CU260" s="279"/>
      <c r="CV260" s="279"/>
      <c r="CW260" s="279"/>
      <c r="CX260" s="279"/>
      <c r="CY260" s="279"/>
      <c r="CZ260" s="279"/>
      <c r="DA260" s="279"/>
      <c r="DB260" s="279"/>
      <c r="DC260" s="279"/>
      <c r="DD260" s="279"/>
      <c r="DE260" s="279"/>
      <c r="DF260" s="279"/>
      <c r="DG260" s="279"/>
      <c r="DH260" s="279"/>
      <c r="DI260" s="279"/>
      <c r="DJ260" s="279"/>
      <c r="DK260" s="279"/>
      <c r="DL260" s="279"/>
      <c r="DM260" s="279"/>
      <c r="DN260" s="279"/>
      <c r="DO260" s="279"/>
      <c r="DP260" s="279"/>
      <c r="DQ260" s="279"/>
      <c r="DR260" s="279"/>
      <c r="DS260" s="279"/>
      <c r="DT260" s="279"/>
      <c r="DU260" s="279"/>
      <c r="DV260" s="279"/>
      <c r="DW260" s="279"/>
      <c r="DX260" s="279"/>
      <c r="DY260" s="279"/>
      <c r="DZ260" s="279"/>
      <c r="EA260" s="279"/>
      <c r="EB260" s="279"/>
      <c r="EC260" s="279"/>
      <c r="ED260" s="279"/>
      <c r="EE260" s="279"/>
      <c r="EF260" s="278"/>
      <c r="EG260" s="279"/>
      <c r="EH260" s="279"/>
      <c r="EI260" s="279"/>
      <c r="EJ260" s="279"/>
      <c r="EK260" s="279"/>
      <c r="EL260" s="279"/>
      <c r="EM260" s="279"/>
      <c r="EN260" s="279"/>
      <c r="EO260" s="279"/>
      <c r="EP260" s="279"/>
      <c r="EQ260" s="279"/>
      <c r="ER260" s="279"/>
      <c r="ES260" s="279"/>
      <c r="ET260" s="279"/>
      <c r="EU260" s="279"/>
      <c r="EV260" s="279"/>
      <c r="EW260" s="279"/>
      <c r="EX260" s="279"/>
      <c r="EY260" s="279"/>
      <c r="EZ260" s="278"/>
      <c r="FA260" s="279"/>
      <c r="FB260" s="279"/>
      <c r="FC260" s="279"/>
      <c r="FD260" s="279"/>
      <c r="FE260" s="279"/>
      <c r="FF260" s="279"/>
      <c r="FG260" s="279"/>
      <c r="FH260" s="279"/>
      <c r="FI260" s="279"/>
      <c r="FJ260" s="279"/>
      <c r="FK260" s="279"/>
      <c r="FL260" s="279"/>
      <c r="FM260" s="279"/>
      <c r="FN260" s="279"/>
      <c r="FO260" s="279"/>
      <c r="FP260" s="279"/>
      <c r="FQ260" s="279"/>
      <c r="FR260" s="279"/>
      <c r="FS260" s="281"/>
      <c r="FT260" s="278"/>
      <c r="FU260" s="279"/>
      <c r="FV260" s="279"/>
      <c r="FW260" s="279"/>
      <c r="FX260" s="279"/>
      <c r="FY260" s="279"/>
      <c r="FZ260" s="279"/>
      <c r="GA260" s="279"/>
      <c r="GB260" s="279"/>
      <c r="GC260" s="279"/>
      <c r="GD260" s="279"/>
      <c r="GE260" s="279"/>
      <c r="GF260" s="279"/>
      <c r="GG260" s="279"/>
      <c r="GH260" s="279"/>
      <c r="GI260" s="279"/>
      <c r="GJ260" s="279"/>
      <c r="GK260" s="279"/>
      <c r="GL260" s="279"/>
      <c r="GM260" s="279"/>
      <c r="GN260" s="278"/>
      <c r="GO260" s="279"/>
      <c r="GP260" s="279"/>
      <c r="GQ260" s="279"/>
      <c r="GR260" s="279"/>
      <c r="GS260" s="279"/>
      <c r="GT260" s="279"/>
      <c r="GU260" s="279"/>
      <c r="GV260" s="279"/>
      <c r="GW260" s="279"/>
      <c r="GX260" s="279"/>
      <c r="GY260" s="279"/>
      <c r="GZ260" s="279"/>
      <c r="HA260" s="279"/>
      <c r="HB260" s="279"/>
      <c r="HC260" s="279"/>
      <c r="HD260" s="279"/>
      <c r="HE260" s="279"/>
      <c r="HF260" s="279"/>
      <c r="HG260" s="281"/>
      <c r="HH260" s="278"/>
      <c r="HI260" s="279"/>
      <c r="HJ260" s="279"/>
      <c r="HK260" s="279"/>
      <c r="HL260" s="279"/>
      <c r="HM260" s="279"/>
      <c r="HN260" s="279"/>
      <c r="HO260" s="279"/>
      <c r="HP260" s="279"/>
      <c r="HQ260" s="279"/>
      <c r="HR260" s="279"/>
      <c r="HS260" s="279"/>
      <c r="HT260" s="279"/>
      <c r="HU260" s="279"/>
      <c r="HV260" s="279"/>
      <c r="HW260" s="279"/>
      <c r="HX260" s="279"/>
      <c r="HY260" s="279"/>
      <c r="HZ260" s="279"/>
      <c r="IA260" s="279"/>
      <c r="IB260" s="278"/>
      <c r="IC260" s="279"/>
      <c r="ID260" s="279"/>
      <c r="IE260" s="279"/>
      <c r="IF260" s="279"/>
      <c r="IG260" s="279"/>
      <c r="IH260" s="279"/>
      <c r="II260" s="279"/>
      <c r="IJ260" s="279"/>
      <c r="IK260" s="279"/>
      <c r="IL260" s="279"/>
      <c r="IM260" s="279"/>
      <c r="IN260" s="279"/>
      <c r="IO260" s="279"/>
      <c r="IP260" s="279"/>
      <c r="IQ260" s="279"/>
      <c r="IR260" s="279"/>
      <c r="IS260" s="279"/>
      <c r="IT260" s="279"/>
      <c r="IU260" s="279"/>
      <c r="IV260" s="278"/>
      <c r="IW260" s="280"/>
      <c r="IX260" s="280"/>
      <c r="IY260" s="279"/>
      <c r="IZ260" s="279"/>
      <c r="JA260" s="279"/>
      <c r="JB260" s="279"/>
      <c r="JC260" s="280"/>
      <c r="JD260" s="280"/>
      <c r="JE260" s="280"/>
      <c r="JF260" s="280"/>
      <c r="JG260" s="280"/>
      <c r="JH260" s="54"/>
      <c r="JI260" s="7"/>
      <c r="JJ260" s="54"/>
      <c r="JK260" s="7"/>
      <c r="JL260" s="54"/>
      <c r="JM260" s="7"/>
    </row>
    <row r="261" spans="1:273" s="3" customFormat="1" x14ac:dyDescent="0.2">
      <c r="A261" s="24"/>
      <c r="B261" s="24"/>
      <c r="C261" s="25"/>
      <c r="D261" s="34"/>
      <c r="E261" s="24"/>
      <c r="F261" s="53"/>
      <c r="G261" s="33"/>
      <c r="H261" s="33"/>
      <c r="I261" s="33"/>
      <c r="J261" s="71"/>
      <c r="K261" s="53"/>
      <c r="L261" s="71"/>
      <c r="M261" s="33"/>
      <c r="N261" s="33"/>
      <c r="O261" s="33"/>
      <c r="P261" s="53"/>
      <c r="Q261" s="71"/>
      <c r="R261" s="33"/>
      <c r="S261" s="33"/>
      <c r="T261" s="49"/>
      <c r="U261" s="33"/>
      <c r="V261" s="33"/>
      <c r="W261" s="33"/>
      <c r="X261" s="71"/>
      <c r="Y261" s="53"/>
      <c r="Z261" s="53"/>
      <c r="AA261" s="71"/>
      <c r="AB261" s="33"/>
      <c r="AC261" s="33"/>
      <c r="AD261" s="49"/>
      <c r="AE261" s="33"/>
      <c r="AF261" s="33"/>
      <c r="AG261" s="33"/>
      <c r="AH261" s="71"/>
      <c r="AI261" s="53"/>
      <c r="AJ261" s="53"/>
      <c r="AK261" s="71"/>
      <c r="AL261" s="33"/>
      <c r="AM261" s="33"/>
      <c r="AN261" s="49"/>
      <c r="AO261" s="33"/>
      <c r="AP261" s="33"/>
      <c r="AQ261" s="33"/>
      <c r="AR261" s="71"/>
      <c r="AS261" s="53"/>
      <c r="AT261" s="278"/>
      <c r="AU261" s="279"/>
      <c r="AV261" s="280"/>
      <c r="AW261" s="280"/>
      <c r="AX261" s="281"/>
      <c r="AY261" s="280"/>
      <c r="AZ261" s="280"/>
      <c r="BA261" s="280"/>
      <c r="BB261" s="279"/>
      <c r="BC261" s="282"/>
      <c r="BD261" s="278"/>
      <c r="BE261" s="279"/>
      <c r="BF261" s="279"/>
      <c r="BG261" s="279"/>
      <c r="BH261" s="279"/>
      <c r="BI261" s="279"/>
      <c r="BJ261" s="279"/>
      <c r="BK261" s="279"/>
      <c r="BL261" s="279"/>
      <c r="BM261" s="279"/>
      <c r="BN261" s="279"/>
      <c r="BO261" s="279"/>
      <c r="BP261" s="279"/>
      <c r="BQ261" s="279"/>
      <c r="BR261" s="279"/>
      <c r="BS261" s="279"/>
      <c r="BT261" s="279"/>
      <c r="BU261" s="279"/>
      <c r="BV261" s="279"/>
      <c r="BW261" s="279"/>
      <c r="BX261" s="278"/>
      <c r="BY261" s="279"/>
      <c r="BZ261" s="279"/>
      <c r="CA261" s="279"/>
      <c r="CB261" s="279"/>
      <c r="CC261" s="279"/>
      <c r="CD261" s="279"/>
      <c r="CE261" s="279"/>
      <c r="CF261" s="279"/>
      <c r="CG261" s="279"/>
      <c r="CH261" s="279"/>
      <c r="CI261" s="279"/>
      <c r="CJ261" s="279"/>
      <c r="CK261" s="279"/>
      <c r="CL261" s="279"/>
      <c r="CM261" s="279"/>
      <c r="CN261" s="279"/>
      <c r="CO261" s="279"/>
      <c r="CP261" s="279"/>
      <c r="CQ261" s="281"/>
      <c r="CR261" s="279"/>
      <c r="CS261" s="279"/>
      <c r="CT261" s="279"/>
      <c r="CU261" s="279"/>
      <c r="CV261" s="279"/>
      <c r="CW261" s="279"/>
      <c r="CX261" s="279"/>
      <c r="CY261" s="279"/>
      <c r="CZ261" s="279"/>
      <c r="DA261" s="279"/>
      <c r="DB261" s="279"/>
      <c r="DC261" s="279"/>
      <c r="DD261" s="279"/>
      <c r="DE261" s="279"/>
      <c r="DF261" s="279"/>
      <c r="DG261" s="279"/>
      <c r="DH261" s="279"/>
      <c r="DI261" s="279"/>
      <c r="DJ261" s="279"/>
      <c r="DK261" s="279"/>
      <c r="DL261" s="279"/>
      <c r="DM261" s="279"/>
      <c r="DN261" s="279"/>
      <c r="DO261" s="279"/>
      <c r="DP261" s="279"/>
      <c r="DQ261" s="279"/>
      <c r="DR261" s="279"/>
      <c r="DS261" s="279"/>
      <c r="DT261" s="279"/>
      <c r="DU261" s="279"/>
      <c r="DV261" s="279"/>
      <c r="DW261" s="279"/>
      <c r="DX261" s="279"/>
      <c r="DY261" s="279"/>
      <c r="DZ261" s="279"/>
      <c r="EA261" s="279"/>
      <c r="EB261" s="279"/>
      <c r="EC261" s="279"/>
      <c r="ED261" s="279"/>
      <c r="EE261" s="279"/>
      <c r="EF261" s="278"/>
      <c r="EG261" s="279"/>
      <c r="EH261" s="279"/>
      <c r="EI261" s="279"/>
      <c r="EJ261" s="279"/>
      <c r="EK261" s="279"/>
      <c r="EL261" s="279"/>
      <c r="EM261" s="279"/>
      <c r="EN261" s="279"/>
      <c r="EO261" s="279"/>
      <c r="EP261" s="279"/>
      <c r="EQ261" s="279"/>
      <c r="ER261" s="279"/>
      <c r="ES261" s="279"/>
      <c r="ET261" s="279"/>
      <c r="EU261" s="279"/>
      <c r="EV261" s="279"/>
      <c r="EW261" s="279"/>
      <c r="EX261" s="279"/>
      <c r="EY261" s="279"/>
      <c r="EZ261" s="278"/>
      <c r="FA261" s="279"/>
      <c r="FB261" s="279"/>
      <c r="FC261" s="279"/>
      <c r="FD261" s="279"/>
      <c r="FE261" s="279"/>
      <c r="FF261" s="279"/>
      <c r="FG261" s="279"/>
      <c r="FH261" s="279"/>
      <c r="FI261" s="279"/>
      <c r="FJ261" s="279"/>
      <c r="FK261" s="279"/>
      <c r="FL261" s="279"/>
      <c r="FM261" s="279"/>
      <c r="FN261" s="279"/>
      <c r="FO261" s="279"/>
      <c r="FP261" s="279"/>
      <c r="FQ261" s="279"/>
      <c r="FR261" s="279"/>
      <c r="FS261" s="281"/>
      <c r="FT261" s="278"/>
      <c r="FU261" s="279"/>
      <c r="FV261" s="279"/>
      <c r="FW261" s="279"/>
      <c r="FX261" s="279"/>
      <c r="FY261" s="279"/>
      <c r="FZ261" s="279"/>
      <c r="GA261" s="279"/>
      <c r="GB261" s="279"/>
      <c r="GC261" s="279"/>
      <c r="GD261" s="279"/>
      <c r="GE261" s="279"/>
      <c r="GF261" s="279"/>
      <c r="GG261" s="279"/>
      <c r="GH261" s="279"/>
      <c r="GI261" s="279"/>
      <c r="GJ261" s="279"/>
      <c r="GK261" s="279"/>
      <c r="GL261" s="279"/>
      <c r="GM261" s="279"/>
      <c r="GN261" s="278"/>
      <c r="GO261" s="279"/>
      <c r="GP261" s="279"/>
      <c r="GQ261" s="279"/>
      <c r="GR261" s="279"/>
      <c r="GS261" s="279"/>
      <c r="GT261" s="279"/>
      <c r="GU261" s="279"/>
      <c r="GV261" s="279"/>
      <c r="GW261" s="279"/>
      <c r="GX261" s="279"/>
      <c r="GY261" s="279"/>
      <c r="GZ261" s="279"/>
      <c r="HA261" s="279"/>
      <c r="HB261" s="279"/>
      <c r="HC261" s="279"/>
      <c r="HD261" s="279"/>
      <c r="HE261" s="279"/>
      <c r="HF261" s="279"/>
      <c r="HG261" s="281"/>
      <c r="HH261" s="278"/>
      <c r="HI261" s="279"/>
      <c r="HJ261" s="279"/>
      <c r="HK261" s="279"/>
      <c r="HL261" s="279"/>
      <c r="HM261" s="279"/>
      <c r="HN261" s="279"/>
      <c r="HO261" s="279"/>
      <c r="HP261" s="279"/>
      <c r="HQ261" s="279"/>
      <c r="HR261" s="279"/>
      <c r="HS261" s="279"/>
      <c r="HT261" s="279"/>
      <c r="HU261" s="279"/>
      <c r="HV261" s="279"/>
      <c r="HW261" s="279"/>
      <c r="HX261" s="279"/>
      <c r="HY261" s="279"/>
      <c r="HZ261" s="279"/>
      <c r="IA261" s="279"/>
      <c r="IB261" s="278"/>
      <c r="IC261" s="279"/>
      <c r="ID261" s="279"/>
      <c r="IE261" s="279"/>
      <c r="IF261" s="279"/>
      <c r="IG261" s="279"/>
      <c r="IH261" s="279"/>
      <c r="II261" s="279"/>
      <c r="IJ261" s="279"/>
      <c r="IK261" s="279"/>
      <c r="IL261" s="279"/>
      <c r="IM261" s="279"/>
      <c r="IN261" s="279"/>
      <c r="IO261" s="279"/>
      <c r="IP261" s="279"/>
      <c r="IQ261" s="279"/>
      <c r="IR261" s="279"/>
      <c r="IS261" s="279"/>
      <c r="IT261" s="279"/>
      <c r="IU261" s="279"/>
      <c r="IV261" s="278"/>
      <c r="IW261" s="280"/>
      <c r="IX261" s="280"/>
      <c r="IY261" s="279"/>
      <c r="IZ261" s="279"/>
      <c r="JA261" s="279"/>
      <c r="JB261" s="279"/>
      <c r="JC261" s="280"/>
      <c r="JD261" s="280"/>
      <c r="JE261" s="280"/>
      <c r="JF261" s="280"/>
      <c r="JG261" s="280"/>
      <c r="JH261" s="54"/>
      <c r="JI261" s="7"/>
      <c r="JJ261" s="54"/>
      <c r="JK261" s="7"/>
      <c r="JL261" s="54"/>
      <c r="JM261" s="7"/>
    </row>
    <row r="262" spans="1:273" s="3" customFormat="1" x14ac:dyDescent="0.2">
      <c r="A262" s="24"/>
      <c r="B262" s="24"/>
      <c r="C262" s="25"/>
      <c r="D262" s="34"/>
      <c r="E262" s="24"/>
      <c r="F262" s="53"/>
      <c r="G262" s="33"/>
      <c r="H262" s="33"/>
      <c r="I262" s="33"/>
      <c r="J262" s="71"/>
      <c r="K262" s="53"/>
      <c r="L262" s="71"/>
      <c r="M262" s="33"/>
      <c r="N262" s="33"/>
      <c r="O262" s="33"/>
      <c r="P262" s="53"/>
      <c r="Q262" s="71"/>
      <c r="R262" s="33"/>
      <c r="S262" s="33"/>
      <c r="T262" s="49"/>
      <c r="U262" s="33"/>
      <c r="V262" s="33"/>
      <c r="W262" s="33"/>
      <c r="X262" s="71"/>
      <c r="Y262" s="53"/>
      <c r="Z262" s="53"/>
      <c r="AA262" s="71"/>
      <c r="AB262" s="33"/>
      <c r="AC262" s="33"/>
      <c r="AD262" s="49"/>
      <c r="AE262" s="33"/>
      <c r="AF262" s="33"/>
      <c r="AG262" s="33"/>
      <c r="AH262" s="71"/>
      <c r="AI262" s="53"/>
      <c r="AJ262" s="53"/>
      <c r="AK262" s="71"/>
      <c r="AL262" s="33"/>
      <c r="AM262" s="33"/>
      <c r="AN262" s="49"/>
      <c r="AO262" s="33"/>
      <c r="AP262" s="33"/>
      <c r="AQ262" s="33"/>
      <c r="AR262" s="71"/>
      <c r="AS262" s="53"/>
      <c r="AT262" s="278"/>
      <c r="AU262" s="279"/>
      <c r="AV262" s="280"/>
      <c r="AW262" s="280"/>
      <c r="AX262" s="281"/>
      <c r="AY262" s="280"/>
      <c r="AZ262" s="280"/>
      <c r="BA262" s="280"/>
      <c r="BB262" s="279"/>
      <c r="BC262" s="282"/>
      <c r="BD262" s="278"/>
      <c r="BE262" s="279"/>
      <c r="BF262" s="279"/>
      <c r="BG262" s="279"/>
      <c r="BH262" s="279"/>
      <c r="BI262" s="279"/>
      <c r="BJ262" s="279"/>
      <c r="BK262" s="279"/>
      <c r="BL262" s="279"/>
      <c r="BM262" s="279"/>
      <c r="BN262" s="279"/>
      <c r="BO262" s="279"/>
      <c r="BP262" s="279"/>
      <c r="BQ262" s="279"/>
      <c r="BR262" s="279"/>
      <c r="BS262" s="279"/>
      <c r="BT262" s="279"/>
      <c r="BU262" s="279"/>
      <c r="BV262" s="279"/>
      <c r="BW262" s="279"/>
      <c r="BX262" s="278"/>
      <c r="BY262" s="279"/>
      <c r="BZ262" s="279"/>
      <c r="CA262" s="279"/>
      <c r="CB262" s="279"/>
      <c r="CC262" s="279"/>
      <c r="CD262" s="279"/>
      <c r="CE262" s="279"/>
      <c r="CF262" s="279"/>
      <c r="CG262" s="279"/>
      <c r="CH262" s="279"/>
      <c r="CI262" s="279"/>
      <c r="CJ262" s="279"/>
      <c r="CK262" s="279"/>
      <c r="CL262" s="279"/>
      <c r="CM262" s="279"/>
      <c r="CN262" s="279"/>
      <c r="CO262" s="279"/>
      <c r="CP262" s="279"/>
      <c r="CQ262" s="281"/>
      <c r="CR262" s="279"/>
      <c r="CS262" s="279"/>
      <c r="CT262" s="279"/>
      <c r="CU262" s="279"/>
      <c r="CV262" s="279"/>
      <c r="CW262" s="279"/>
      <c r="CX262" s="279"/>
      <c r="CY262" s="279"/>
      <c r="CZ262" s="279"/>
      <c r="DA262" s="279"/>
      <c r="DB262" s="279"/>
      <c r="DC262" s="279"/>
      <c r="DD262" s="279"/>
      <c r="DE262" s="279"/>
      <c r="DF262" s="279"/>
      <c r="DG262" s="279"/>
      <c r="DH262" s="279"/>
      <c r="DI262" s="279"/>
      <c r="DJ262" s="279"/>
      <c r="DK262" s="279"/>
      <c r="DL262" s="279"/>
      <c r="DM262" s="279"/>
      <c r="DN262" s="279"/>
      <c r="DO262" s="279"/>
      <c r="DP262" s="279"/>
      <c r="DQ262" s="279"/>
      <c r="DR262" s="279"/>
      <c r="DS262" s="279"/>
      <c r="DT262" s="279"/>
      <c r="DU262" s="279"/>
      <c r="DV262" s="279"/>
      <c r="DW262" s="279"/>
      <c r="DX262" s="279"/>
      <c r="DY262" s="279"/>
      <c r="DZ262" s="279"/>
      <c r="EA262" s="279"/>
      <c r="EB262" s="279"/>
      <c r="EC262" s="279"/>
      <c r="ED262" s="279"/>
      <c r="EE262" s="279"/>
      <c r="EF262" s="278"/>
      <c r="EG262" s="279"/>
      <c r="EH262" s="279"/>
      <c r="EI262" s="279"/>
      <c r="EJ262" s="279"/>
      <c r="EK262" s="279"/>
      <c r="EL262" s="279"/>
      <c r="EM262" s="279"/>
      <c r="EN262" s="279"/>
      <c r="EO262" s="279"/>
      <c r="EP262" s="279"/>
      <c r="EQ262" s="279"/>
      <c r="ER262" s="279"/>
      <c r="ES262" s="279"/>
      <c r="ET262" s="279"/>
      <c r="EU262" s="279"/>
      <c r="EV262" s="279"/>
      <c r="EW262" s="279"/>
      <c r="EX262" s="279"/>
      <c r="EY262" s="279"/>
      <c r="EZ262" s="278"/>
      <c r="FA262" s="279"/>
      <c r="FB262" s="279"/>
      <c r="FC262" s="279"/>
      <c r="FD262" s="279"/>
      <c r="FE262" s="279"/>
      <c r="FF262" s="279"/>
      <c r="FG262" s="279"/>
      <c r="FH262" s="279"/>
      <c r="FI262" s="279"/>
      <c r="FJ262" s="279"/>
      <c r="FK262" s="279"/>
      <c r="FL262" s="279"/>
      <c r="FM262" s="279"/>
      <c r="FN262" s="279"/>
      <c r="FO262" s="279"/>
      <c r="FP262" s="279"/>
      <c r="FQ262" s="279"/>
      <c r="FR262" s="279"/>
      <c r="FS262" s="281"/>
      <c r="FT262" s="278"/>
      <c r="FU262" s="279"/>
      <c r="FV262" s="279"/>
      <c r="FW262" s="279"/>
      <c r="FX262" s="279"/>
      <c r="FY262" s="279"/>
      <c r="FZ262" s="279"/>
      <c r="GA262" s="279"/>
      <c r="GB262" s="279"/>
      <c r="GC262" s="279"/>
      <c r="GD262" s="279"/>
      <c r="GE262" s="279"/>
      <c r="GF262" s="279"/>
      <c r="GG262" s="279"/>
      <c r="GH262" s="279"/>
      <c r="GI262" s="279"/>
      <c r="GJ262" s="279"/>
      <c r="GK262" s="279"/>
      <c r="GL262" s="279"/>
      <c r="GM262" s="279"/>
      <c r="GN262" s="278"/>
      <c r="GO262" s="279"/>
      <c r="GP262" s="279"/>
      <c r="GQ262" s="279"/>
      <c r="GR262" s="279"/>
      <c r="GS262" s="279"/>
      <c r="GT262" s="279"/>
      <c r="GU262" s="279"/>
      <c r="GV262" s="279"/>
      <c r="GW262" s="279"/>
      <c r="GX262" s="279"/>
      <c r="GY262" s="279"/>
      <c r="GZ262" s="279"/>
      <c r="HA262" s="279"/>
      <c r="HB262" s="279"/>
      <c r="HC262" s="279"/>
      <c r="HD262" s="279"/>
      <c r="HE262" s="279"/>
      <c r="HF262" s="279"/>
      <c r="HG262" s="281"/>
      <c r="HH262" s="278"/>
      <c r="HI262" s="279"/>
      <c r="HJ262" s="279"/>
      <c r="HK262" s="279"/>
      <c r="HL262" s="279"/>
      <c r="HM262" s="279"/>
      <c r="HN262" s="279"/>
      <c r="HO262" s="279"/>
      <c r="HP262" s="279"/>
      <c r="HQ262" s="279"/>
      <c r="HR262" s="279"/>
      <c r="HS262" s="279"/>
      <c r="HT262" s="279"/>
      <c r="HU262" s="279"/>
      <c r="HV262" s="279"/>
      <c r="HW262" s="279"/>
      <c r="HX262" s="279"/>
      <c r="HY262" s="279"/>
      <c r="HZ262" s="279"/>
      <c r="IA262" s="279"/>
      <c r="IB262" s="278"/>
      <c r="IC262" s="279"/>
      <c r="ID262" s="279"/>
      <c r="IE262" s="279"/>
      <c r="IF262" s="279"/>
      <c r="IG262" s="279"/>
      <c r="IH262" s="279"/>
      <c r="II262" s="279"/>
      <c r="IJ262" s="279"/>
      <c r="IK262" s="279"/>
      <c r="IL262" s="279"/>
      <c r="IM262" s="279"/>
      <c r="IN262" s="279"/>
      <c r="IO262" s="279"/>
      <c r="IP262" s="279"/>
      <c r="IQ262" s="279"/>
      <c r="IR262" s="279"/>
      <c r="IS262" s="279"/>
      <c r="IT262" s="279"/>
      <c r="IU262" s="279"/>
      <c r="IV262" s="278"/>
      <c r="IW262" s="280"/>
      <c r="IX262" s="280"/>
      <c r="IY262" s="279"/>
      <c r="IZ262" s="279"/>
      <c r="JA262" s="279"/>
      <c r="JB262" s="279"/>
      <c r="JC262" s="280"/>
      <c r="JD262" s="280"/>
      <c r="JE262" s="280"/>
      <c r="JF262" s="280"/>
      <c r="JG262" s="280"/>
      <c r="JH262" s="54"/>
      <c r="JI262" s="7"/>
      <c r="JJ262" s="54"/>
      <c r="JK262" s="7"/>
      <c r="JL262" s="54"/>
      <c r="JM262" s="7"/>
    </row>
    <row r="263" spans="1:273" s="3" customFormat="1" x14ac:dyDescent="0.2">
      <c r="A263" s="24"/>
      <c r="B263" s="24"/>
      <c r="C263" s="25"/>
      <c r="D263" s="34"/>
      <c r="E263" s="24"/>
      <c r="F263" s="53"/>
      <c r="G263" s="33"/>
      <c r="H263" s="33"/>
      <c r="I263" s="33"/>
      <c r="J263" s="71"/>
      <c r="K263" s="53"/>
      <c r="L263" s="71"/>
      <c r="M263" s="33"/>
      <c r="N263" s="33"/>
      <c r="O263" s="33"/>
      <c r="P263" s="53"/>
      <c r="Q263" s="71"/>
      <c r="R263" s="33"/>
      <c r="S263" s="33"/>
      <c r="T263" s="49"/>
      <c r="U263" s="33"/>
      <c r="V263" s="33"/>
      <c r="W263" s="33"/>
      <c r="X263" s="71"/>
      <c r="Y263" s="53"/>
      <c r="Z263" s="53"/>
      <c r="AA263" s="71"/>
      <c r="AB263" s="33"/>
      <c r="AC263" s="33"/>
      <c r="AD263" s="49"/>
      <c r="AE263" s="33"/>
      <c r="AF263" s="33"/>
      <c r="AG263" s="33"/>
      <c r="AH263" s="71"/>
      <c r="AI263" s="53"/>
      <c r="AJ263" s="53"/>
      <c r="AK263" s="71"/>
      <c r="AL263" s="33"/>
      <c r="AM263" s="33"/>
      <c r="AN263" s="49"/>
      <c r="AO263" s="33"/>
      <c r="AP263" s="33"/>
      <c r="AQ263" s="33"/>
      <c r="AR263" s="71"/>
      <c r="AS263" s="53"/>
      <c r="AT263" s="278"/>
      <c r="AU263" s="279"/>
      <c r="AV263" s="280"/>
      <c r="AW263" s="280"/>
      <c r="AX263" s="281"/>
      <c r="AY263" s="280"/>
      <c r="AZ263" s="280"/>
      <c r="BA263" s="280"/>
      <c r="BB263" s="279"/>
      <c r="BC263" s="282"/>
      <c r="BD263" s="278"/>
      <c r="BE263" s="279"/>
      <c r="BF263" s="279"/>
      <c r="BG263" s="279"/>
      <c r="BH263" s="279"/>
      <c r="BI263" s="279"/>
      <c r="BJ263" s="279"/>
      <c r="BK263" s="279"/>
      <c r="BL263" s="279"/>
      <c r="BM263" s="279"/>
      <c r="BN263" s="279"/>
      <c r="BO263" s="279"/>
      <c r="BP263" s="279"/>
      <c r="BQ263" s="279"/>
      <c r="BR263" s="279"/>
      <c r="BS263" s="279"/>
      <c r="BT263" s="279"/>
      <c r="BU263" s="279"/>
      <c r="BV263" s="279"/>
      <c r="BW263" s="279"/>
      <c r="BX263" s="278"/>
      <c r="BY263" s="279"/>
      <c r="BZ263" s="279"/>
      <c r="CA263" s="279"/>
      <c r="CB263" s="279"/>
      <c r="CC263" s="279"/>
      <c r="CD263" s="279"/>
      <c r="CE263" s="279"/>
      <c r="CF263" s="279"/>
      <c r="CG263" s="279"/>
      <c r="CH263" s="279"/>
      <c r="CI263" s="279"/>
      <c r="CJ263" s="279"/>
      <c r="CK263" s="279"/>
      <c r="CL263" s="279"/>
      <c r="CM263" s="279"/>
      <c r="CN263" s="279"/>
      <c r="CO263" s="279"/>
      <c r="CP263" s="279"/>
      <c r="CQ263" s="281"/>
      <c r="CR263" s="279"/>
      <c r="CS263" s="279"/>
      <c r="CT263" s="279"/>
      <c r="CU263" s="279"/>
      <c r="CV263" s="279"/>
      <c r="CW263" s="279"/>
      <c r="CX263" s="279"/>
      <c r="CY263" s="279"/>
      <c r="CZ263" s="279"/>
      <c r="DA263" s="279"/>
      <c r="DB263" s="279"/>
      <c r="DC263" s="279"/>
      <c r="DD263" s="279"/>
      <c r="DE263" s="279"/>
      <c r="DF263" s="279"/>
      <c r="DG263" s="279"/>
      <c r="DH263" s="279"/>
      <c r="DI263" s="279"/>
      <c r="DJ263" s="279"/>
      <c r="DK263" s="279"/>
      <c r="DL263" s="279"/>
      <c r="DM263" s="279"/>
      <c r="DN263" s="279"/>
      <c r="DO263" s="279"/>
      <c r="DP263" s="279"/>
      <c r="DQ263" s="279"/>
      <c r="DR263" s="279"/>
      <c r="DS263" s="279"/>
      <c r="DT263" s="279"/>
      <c r="DU263" s="279"/>
      <c r="DV263" s="279"/>
      <c r="DW263" s="279"/>
      <c r="DX263" s="279"/>
      <c r="DY263" s="279"/>
      <c r="DZ263" s="279"/>
      <c r="EA263" s="279"/>
      <c r="EB263" s="279"/>
      <c r="EC263" s="279"/>
      <c r="ED263" s="279"/>
      <c r="EE263" s="279"/>
      <c r="EF263" s="278"/>
      <c r="EG263" s="279"/>
      <c r="EH263" s="279"/>
      <c r="EI263" s="279"/>
      <c r="EJ263" s="279"/>
      <c r="EK263" s="279"/>
      <c r="EL263" s="279"/>
      <c r="EM263" s="279"/>
      <c r="EN263" s="279"/>
      <c r="EO263" s="279"/>
      <c r="EP263" s="279"/>
      <c r="EQ263" s="279"/>
      <c r="ER263" s="279"/>
      <c r="ES263" s="279"/>
      <c r="ET263" s="279"/>
      <c r="EU263" s="279"/>
      <c r="EV263" s="279"/>
      <c r="EW263" s="279"/>
      <c r="EX263" s="279"/>
      <c r="EY263" s="279"/>
      <c r="EZ263" s="278"/>
      <c r="FA263" s="279"/>
      <c r="FB263" s="279"/>
      <c r="FC263" s="279"/>
      <c r="FD263" s="279"/>
      <c r="FE263" s="279"/>
      <c r="FF263" s="279"/>
      <c r="FG263" s="279"/>
      <c r="FH263" s="279"/>
      <c r="FI263" s="279"/>
      <c r="FJ263" s="279"/>
      <c r="FK263" s="279"/>
      <c r="FL263" s="279"/>
      <c r="FM263" s="279"/>
      <c r="FN263" s="279"/>
      <c r="FO263" s="279"/>
      <c r="FP263" s="279"/>
      <c r="FQ263" s="279"/>
      <c r="FR263" s="279"/>
      <c r="FS263" s="281"/>
      <c r="FT263" s="278"/>
      <c r="FU263" s="279"/>
      <c r="FV263" s="279"/>
      <c r="FW263" s="279"/>
      <c r="FX263" s="279"/>
      <c r="FY263" s="279"/>
      <c r="FZ263" s="279"/>
      <c r="GA263" s="279"/>
      <c r="GB263" s="279"/>
      <c r="GC263" s="279"/>
      <c r="GD263" s="279"/>
      <c r="GE263" s="279"/>
      <c r="GF263" s="279"/>
      <c r="GG263" s="279"/>
      <c r="GH263" s="279"/>
      <c r="GI263" s="279"/>
      <c r="GJ263" s="279"/>
      <c r="GK263" s="279"/>
      <c r="GL263" s="279"/>
      <c r="GM263" s="279"/>
      <c r="GN263" s="278"/>
      <c r="GO263" s="279"/>
      <c r="GP263" s="279"/>
      <c r="GQ263" s="279"/>
      <c r="GR263" s="279"/>
      <c r="GS263" s="279"/>
      <c r="GT263" s="279"/>
      <c r="GU263" s="279"/>
      <c r="GV263" s="279"/>
      <c r="GW263" s="279"/>
      <c r="GX263" s="279"/>
      <c r="GY263" s="279"/>
      <c r="GZ263" s="279"/>
      <c r="HA263" s="279"/>
      <c r="HB263" s="279"/>
      <c r="HC263" s="279"/>
      <c r="HD263" s="279"/>
      <c r="HE263" s="279"/>
      <c r="HF263" s="279"/>
      <c r="HG263" s="281"/>
      <c r="HH263" s="278"/>
      <c r="HI263" s="279"/>
      <c r="HJ263" s="279"/>
      <c r="HK263" s="279"/>
      <c r="HL263" s="279"/>
      <c r="HM263" s="279"/>
      <c r="HN263" s="279"/>
      <c r="HO263" s="279"/>
      <c r="HP263" s="279"/>
      <c r="HQ263" s="279"/>
      <c r="HR263" s="279"/>
      <c r="HS263" s="279"/>
      <c r="HT263" s="279"/>
      <c r="HU263" s="279"/>
      <c r="HV263" s="279"/>
      <c r="HW263" s="279"/>
      <c r="HX263" s="279"/>
      <c r="HY263" s="279"/>
      <c r="HZ263" s="279"/>
      <c r="IA263" s="279"/>
      <c r="IB263" s="278"/>
      <c r="IC263" s="279"/>
      <c r="ID263" s="279"/>
      <c r="IE263" s="279"/>
      <c r="IF263" s="279"/>
      <c r="IG263" s="279"/>
      <c r="IH263" s="279"/>
      <c r="II263" s="279"/>
      <c r="IJ263" s="279"/>
      <c r="IK263" s="279"/>
      <c r="IL263" s="279"/>
      <c r="IM263" s="279"/>
      <c r="IN263" s="279"/>
      <c r="IO263" s="279"/>
      <c r="IP263" s="279"/>
      <c r="IQ263" s="279"/>
      <c r="IR263" s="279"/>
      <c r="IS263" s="279"/>
      <c r="IT263" s="279"/>
      <c r="IU263" s="279"/>
      <c r="IV263" s="278"/>
      <c r="IW263" s="280"/>
      <c r="IX263" s="280"/>
      <c r="IY263" s="279"/>
      <c r="IZ263" s="279"/>
      <c r="JA263" s="279"/>
      <c r="JB263" s="279"/>
      <c r="JC263" s="280"/>
      <c r="JD263" s="280"/>
      <c r="JE263" s="280"/>
      <c r="JF263" s="280"/>
      <c r="JG263" s="280"/>
      <c r="JH263" s="54"/>
      <c r="JI263" s="7"/>
      <c r="JJ263" s="54"/>
      <c r="JK263" s="7"/>
      <c r="JL263" s="54"/>
      <c r="JM263" s="7"/>
    </row>
    <row r="264" spans="1:273" s="3" customFormat="1" x14ac:dyDescent="0.2">
      <c r="A264" s="24"/>
      <c r="B264" s="24"/>
      <c r="C264" s="25"/>
      <c r="D264" s="34"/>
      <c r="E264" s="24"/>
      <c r="F264" s="53"/>
      <c r="G264" s="33"/>
      <c r="H264" s="33"/>
      <c r="I264" s="33"/>
      <c r="J264" s="71"/>
      <c r="K264" s="53"/>
      <c r="L264" s="71"/>
      <c r="M264" s="33"/>
      <c r="N264" s="33"/>
      <c r="O264" s="33"/>
      <c r="P264" s="53"/>
      <c r="Q264" s="71"/>
      <c r="R264" s="33"/>
      <c r="S264" s="33"/>
      <c r="T264" s="49"/>
      <c r="U264" s="33"/>
      <c r="V264" s="33"/>
      <c r="W264" s="33"/>
      <c r="X264" s="71"/>
      <c r="Y264" s="53"/>
      <c r="Z264" s="53"/>
      <c r="AA264" s="71"/>
      <c r="AB264" s="33"/>
      <c r="AC264" s="33"/>
      <c r="AD264" s="49"/>
      <c r="AE264" s="33"/>
      <c r="AF264" s="33"/>
      <c r="AG264" s="33"/>
      <c r="AH264" s="71"/>
      <c r="AI264" s="53"/>
      <c r="AJ264" s="53"/>
      <c r="AK264" s="71"/>
      <c r="AL264" s="33"/>
      <c r="AM264" s="33"/>
      <c r="AN264" s="49"/>
      <c r="AO264" s="33"/>
      <c r="AP264" s="33"/>
      <c r="AQ264" s="33"/>
      <c r="AR264" s="71"/>
      <c r="AS264" s="53"/>
      <c r="AT264" s="278"/>
      <c r="AU264" s="279"/>
      <c r="AV264" s="280"/>
      <c r="AW264" s="280"/>
      <c r="AX264" s="281"/>
      <c r="AY264" s="280"/>
      <c r="AZ264" s="280"/>
      <c r="BA264" s="280"/>
      <c r="BB264" s="279"/>
      <c r="BC264" s="282"/>
      <c r="BD264" s="278"/>
      <c r="BE264" s="279"/>
      <c r="BF264" s="279"/>
      <c r="BG264" s="279"/>
      <c r="BH264" s="279"/>
      <c r="BI264" s="279"/>
      <c r="BJ264" s="279"/>
      <c r="BK264" s="279"/>
      <c r="BL264" s="279"/>
      <c r="BM264" s="279"/>
      <c r="BN264" s="279"/>
      <c r="BO264" s="279"/>
      <c r="BP264" s="279"/>
      <c r="BQ264" s="279"/>
      <c r="BR264" s="279"/>
      <c r="BS264" s="279"/>
      <c r="BT264" s="279"/>
      <c r="BU264" s="279"/>
      <c r="BV264" s="279"/>
      <c r="BW264" s="279"/>
      <c r="BX264" s="278"/>
      <c r="BY264" s="279"/>
      <c r="BZ264" s="279"/>
      <c r="CA264" s="279"/>
      <c r="CB264" s="279"/>
      <c r="CC264" s="279"/>
      <c r="CD264" s="279"/>
      <c r="CE264" s="279"/>
      <c r="CF264" s="279"/>
      <c r="CG264" s="279"/>
      <c r="CH264" s="279"/>
      <c r="CI264" s="279"/>
      <c r="CJ264" s="279"/>
      <c r="CK264" s="279"/>
      <c r="CL264" s="279"/>
      <c r="CM264" s="279"/>
      <c r="CN264" s="279"/>
      <c r="CO264" s="279"/>
      <c r="CP264" s="279"/>
      <c r="CQ264" s="281"/>
      <c r="CR264" s="279"/>
      <c r="CS264" s="279"/>
      <c r="CT264" s="279"/>
      <c r="CU264" s="279"/>
      <c r="CV264" s="279"/>
      <c r="CW264" s="279"/>
      <c r="CX264" s="279"/>
      <c r="CY264" s="279"/>
      <c r="CZ264" s="279"/>
      <c r="DA264" s="279"/>
      <c r="DB264" s="279"/>
      <c r="DC264" s="279"/>
      <c r="DD264" s="279"/>
      <c r="DE264" s="279"/>
      <c r="DF264" s="279"/>
      <c r="DG264" s="279"/>
      <c r="DH264" s="279"/>
      <c r="DI264" s="279"/>
      <c r="DJ264" s="279"/>
      <c r="DK264" s="279"/>
      <c r="DL264" s="279"/>
      <c r="DM264" s="279"/>
      <c r="DN264" s="279"/>
      <c r="DO264" s="279"/>
      <c r="DP264" s="279"/>
      <c r="DQ264" s="279"/>
      <c r="DR264" s="279"/>
      <c r="DS264" s="279"/>
      <c r="DT264" s="279"/>
      <c r="DU264" s="279"/>
      <c r="DV264" s="279"/>
      <c r="DW264" s="279"/>
      <c r="DX264" s="279"/>
      <c r="DY264" s="279"/>
      <c r="DZ264" s="279"/>
      <c r="EA264" s="279"/>
      <c r="EB264" s="279"/>
      <c r="EC264" s="279"/>
      <c r="ED264" s="279"/>
      <c r="EE264" s="279"/>
      <c r="EF264" s="278"/>
      <c r="EG264" s="279"/>
      <c r="EH264" s="279"/>
      <c r="EI264" s="279"/>
      <c r="EJ264" s="279"/>
      <c r="EK264" s="279"/>
      <c r="EL264" s="279"/>
      <c r="EM264" s="279"/>
      <c r="EN264" s="279"/>
      <c r="EO264" s="279"/>
      <c r="EP264" s="279"/>
      <c r="EQ264" s="279"/>
      <c r="ER264" s="279"/>
      <c r="ES264" s="279"/>
      <c r="ET264" s="279"/>
      <c r="EU264" s="279"/>
      <c r="EV264" s="279"/>
      <c r="EW264" s="279"/>
      <c r="EX264" s="279"/>
      <c r="EY264" s="279"/>
      <c r="EZ264" s="278"/>
      <c r="FA264" s="279"/>
      <c r="FB264" s="279"/>
      <c r="FC264" s="279"/>
      <c r="FD264" s="279"/>
      <c r="FE264" s="279"/>
      <c r="FF264" s="279"/>
      <c r="FG264" s="279"/>
      <c r="FH264" s="279"/>
      <c r="FI264" s="279"/>
      <c r="FJ264" s="279"/>
      <c r="FK264" s="279"/>
      <c r="FL264" s="279"/>
      <c r="FM264" s="279"/>
      <c r="FN264" s="279"/>
      <c r="FO264" s="279"/>
      <c r="FP264" s="279"/>
      <c r="FQ264" s="279"/>
      <c r="FR264" s="279"/>
      <c r="FS264" s="281"/>
      <c r="FT264" s="278"/>
      <c r="FU264" s="279"/>
      <c r="FV264" s="279"/>
      <c r="FW264" s="279"/>
      <c r="FX264" s="279"/>
      <c r="FY264" s="279"/>
      <c r="FZ264" s="279"/>
      <c r="GA264" s="279"/>
      <c r="GB264" s="279"/>
      <c r="GC264" s="279"/>
      <c r="GD264" s="279"/>
      <c r="GE264" s="279"/>
      <c r="GF264" s="279"/>
      <c r="GG264" s="279"/>
      <c r="GH264" s="279"/>
      <c r="GI264" s="279"/>
      <c r="GJ264" s="279"/>
      <c r="GK264" s="279"/>
      <c r="GL264" s="279"/>
      <c r="GM264" s="279"/>
      <c r="GN264" s="278"/>
      <c r="GO264" s="279"/>
      <c r="GP264" s="279"/>
      <c r="GQ264" s="279"/>
      <c r="GR264" s="279"/>
      <c r="GS264" s="279"/>
      <c r="GT264" s="279"/>
      <c r="GU264" s="279"/>
      <c r="GV264" s="279"/>
      <c r="GW264" s="279"/>
      <c r="GX264" s="279"/>
      <c r="GY264" s="279"/>
      <c r="GZ264" s="279"/>
      <c r="HA264" s="279"/>
      <c r="HB264" s="279"/>
      <c r="HC264" s="279"/>
      <c r="HD264" s="279"/>
      <c r="HE264" s="279"/>
      <c r="HF264" s="279"/>
      <c r="HG264" s="281"/>
      <c r="HH264" s="278"/>
      <c r="HI264" s="279"/>
      <c r="HJ264" s="279"/>
      <c r="HK264" s="279"/>
      <c r="HL264" s="279"/>
      <c r="HM264" s="279"/>
      <c r="HN264" s="279"/>
      <c r="HO264" s="279"/>
      <c r="HP264" s="279"/>
      <c r="HQ264" s="279"/>
      <c r="HR264" s="279"/>
      <c r="HS264" s="279"/>
      <c r="HT264" s="279"/>
      <c r="HU264" s="279"/>
      <c r="HV264" s="279"/>
      <c r="HW264" s="279"/>
      <c r="HX264" s="279"/>
      <c r="HY264" s="279"/>
      <c r="HZ264" s="279"/>
      <c r="IA264" s="279"/>
      <c r="IB264" s="278"/>
      <c r="IC264" s="279"/>
      <c r="ID264" s="279"/>
      <c r="IE264" s="279"/>
      <c r="IF264" s="279"/>
      <c r="IG264" s="279"/>
      <c r="IH264" s="279"/>
      <c r="II264" s="279"/>
      <c r="IJ264" s="279"/>
      <c r="IK264" s="279"/>
      <c r="IL264" s="279"/>
      <c r="IM264" s="279"/>
      <c r="IN264" s="279"/>
      <c r="IO264" s="279"/>
      <c r="IP264" s="279"/>
      <c r="IQ264" s="279"/>
      <c r="IR264" s="279"/>
      <c r="IS264" s="279"/>
      <c r="IT264" s="279"/>
      <c r="IU264" s="279"/>
      <c r="IV264" s="278"/>
      <c r="IW264" s="280"/>
      <c r="IX264" s="280"/>
      <c r="IY264" s="279"/>
      <c r="IZ264" s="279"/>
      <c r="JA264" s="279"/>
      <c r="JB264" s="279"/>
      <c r="JC264" s="280"/>
      <c r="JD264" s="280"/>
      <c r="JE264" s="280"/>
      <c r="JF264" s="280"/>
      <c r="JG264" s="280"/>
      <c r="JH264" s="54"/>
      <c r="JI264" s="7"/>
      <c r="JJ264" s="54"/>
      <c r="JK264" s="7"/>
      <c r="JL264" s="54"/>
      <c r="JM264" s="7"/>
    </row>
    <row r="265" spans="1:273" s="3" customFormat="1" x14ac:dyDescent="0.2">
      <c r="A265" s="24"/>
      <c r="B265" s="24"/>
      <c r="C265" s="25"/>
      <c r="D265" s="34"/>
      <c r="E265" s="24"/>
      <c r="F265" s="53"/>
      <c r="G265" s="33"/>
      <c r="H265" s="33"/>
      <c r="I265" s="33"/>
      <c r="J265" s="71"/>
      <c r="K265" s="53"/>
      <c r="L265" s="71"/>
      <c r="M265" s="33"/>
      <c r="N265" s="33"/>
      <c r="O265" s="33"/>
      <c r="P265" s="53"/>
      <c r="Q265" s="71"/>
      <c r="R265" s="33"/>
      <c r="S265" s="33"/>
      <c r="T265" s="49"/>
      <c r="U265" s="33"/>
      <c r="V265" s="33"/>
      <c r="W265" s="33"/>
      <c r="X265" s="71"/>
      <c r="Y265" s="53"/>
      <c r="Z265" s="53"/>
      <c r="AA265" s="71"/>
      <c r="AB265" s="33"/>
      <c r="AC265" s="33"/>
      <c r="AD265" s="49"/>
      <c r="AE265" s="33"/>
      <c r="AF265" s="33"/>
      <c r="AG265" s="33"/>
      <c r="AH265" s="71"/>
      <c r="AI265" s="53"/>
      <c r="AJ265" s="53"/>
      <c r="AK265" s="71"/>
      <c r="AL265" s="33"/>
      <c r="AM265" s="33"/>
      <c r="AN265" s="49"/>
      <c r="AO265" s="33"/>
      <c r="AP265" s="33"/>
      <c r="AQ265" s="33"/>
      <c r="AR265" s="71"/>
      <c r="AS265" s="53"/>
      <c r="AT265" s="278"/>
      <c r="AU265" s="279"/>
      <c r="AV265" s="280"/>
      <c r="AW265" s="280"/>
      <c r="AX265" s="281"/>
      <c r="AY265" s="280"/>
      <c r="AZ265" s="280"/>
      <c r="BA265" s="280"/>
      <c r="BB265" s="279"/>
      <c r="BC265" s="282"/>
      <c r="BD265" s="278"/>
      <c r="BE265" s="279"/>
      <c r="BF265" s="279"/>
      <c r="BG265" s="279"/>
      <c r="BH265" s="279"/>
      <c r="BI265" s="279"/>
      <c r="BJ265" s="279"/>
      <c r="BK265" s="279"/>
      <c r="BL265" s="279"/>
      <c r="BM265" s="279"/>
      <c r="BN265" s="279"/>
      <c r="BO265" s="279"/>
      <c r="BP265" s="279"/>
      <c r="BQ265" s="279"/>
      <c r="BR265" s="279"/>
      <c r="BS265" s="279"/>
      <c r="BT265" s="279"/>
      <c r="BU265" s="279"/>
      <c r="BV265" s="279"/>
      <c r="BW265" s="279"/>
      <c r="BX265" s="278"/>
      <c r="BY265" s="279"/>
      <c r="BZ265" s="279"/>
      <c r="CA265" s="279"/>
      <c r="CB265" s="279"/>
      <c r="CC265" s="279"/>
      <c r="CD265" s="279"/>
      <c r="CE265" s="279"/>
      <c r="CF265" s="279"/>
      <c r="CG265" s="279"/>
      <c r="CH265" s="279"/>
      <c r="CI265" s="279"/>
      <c r="CJ265" s="279"/>
      <c r="CK265" s="279"/>
      <c r="CL265" s="279"/>
      <c r="CM265" s="279"/>
      <c r="CN265" s="279"/>
      <c r="CO265" s="279"/>
      <c r="CP265" s="279"/>
      <c r="CQ265" s="281"/>
      <c r="CR265" s="279"/>
      <c r="CS265" s="279"/>
      <c r="CT265" s="279"/>
      <c r="CU265" s="279"/>
      <c r="CV265" s="279"/>
      <c r="CW265" s="279"/>
      <c r="CX265" s="279"/>
      <c r="CY265" s="279"/>
      <c r="CZ265" s="279"/>
      <c r="DA265" s="279"/>
      <c r="DB265" s="279"/>
      <c r="DC265" s="279"/>
      <c r="DD265" s="279"/>
      <c r="DE265" s="279"/>
      <c r="DF265" s="279"/>
      <c r="DG265" s="279"/>
      <c r="DH265" s="279"/>
      <c r="DI265" s="279"/>
      <c r="DJ265" s="279"/>
      <c r="DK265" s="279"/>
      <c r="DL265" s="279"/>
      <c r="DM265" s="279"/>
      <c r="DN265" s="279"/>
      <c r="DO265" s="279"/>
      <c r="DP265" s="279"/>
      <c r="DQ265" s="279"/>
      <c r="DR265" s="279"/>
      <c r="DS265" s="279"/>
      <c r="DT265" s="279"/>
      <c r="DU265" s="279"/>
      <c r="DV265" s="279"/>
      <c r="DW265" s="279"/>
      <c r="DX265" s="279"/>
      <c r="DY265" s="279"/>
      <c r="DZ265" s="279"/>
      <c r="EA265" s="279"/>
      <c r="EB265" s="279"/>
      <c r="EC265" s="279"/>
      <c r="ED265" s="279"/>
      <c r="EE265" s="279"/>
      <c r="EF265" s="278"/>
      <c r="EG265" s="279"/>
      <c r="EH265" s="279"/>
      <c r="EI265" s="279"/>
      <c r="EJ265" s="279"/>
      <c r="EK265" s="279"/>
      <c r="EL265" s="279"/>
      <c r="EM265" s="279"/>
      <c r="EN265" s="279"/>
      <c r="EO265" s="279"/>
      <c r="EP265" s="279"/>
      <c r="EQ265" s="279"/>
      <c r="ER265" s="279"/>
      <c r="ES265" s="279"/>
      <c r="ET265" s="279"/>
      <c r="EU265" s="279"/>
      <c r="EV265" s="279"/>
      <c r="EW265" s="279"/>
      <c r="EX265" s="279"/>
      <c r="EY265" s="279"/>
      <c r="EZ265" s="278"/>
      <c r="FA265" s="279"/>
      <c r="FB265" s="279"/>
      <c r="FC265" s="279"/>
      <c r="FD265" s="279"/>
      <c r="FE265" s="279"/>
      <c r="FF265" s="279"/>
      <c r="FG265" s="279"/>
      <c r="FH265" s="279"/>
      <c r="FI265" s="279"/>
      <c r="FJ265" s="279"/>
      <c r="FK265" s="279"/>
      <c r="FL265" s="279"/>
      <c r="FM265" s="279"/>
      <c r="FN265" s="279"/>
      <c r="FO265" s="279"/>
      <c r="FP265" s="279"/>
      <c r="FQ265" s="279"/>
      <c r="FR265" s="279"/>
      <c r="FS265" s="281"/>
      <c r="FT265" s="278"/>
      <c r="FU265" s="279"/>
      <c r="FV265" s="279"/>
      <c r="FW265" s="279"/>
      <c r="FX265" s="279"/>
      <c r="FY265" s="279"/>
      <c r="FZ265" s="279"/>
      <c r="GA265" s="279"/>
      <c r="GB265" s="279"/>
      <c r="GC265" s="279"/>
      <c r="GD265" s="279"/>
      <c r="GE265" s="279"/>
      <c r="GF265" s="279"/>
      <c r="GG265" s="279"/>
      <c r="GH265" s="279"/>
      <c r="GI265" s="279"/>
      <c r="GJ265" s="279"/>
      <c r="GK265" s="279"/>
      <c r="GL265" s="279"/>
      <c r="GM265" s="279"/>
      <c r="GN265" s="278"/>
      <c r="GO265" s="279"/>
      <c r="GP265" s="279"/>
      <c r="GQ265" s="279"/>
      <c r="GR265" s="279"/>
      <c r="GS265" s="279"/>
      <c r="GT265" s="279"/>
      <c r="GU265" s="279"/>
      <c r="GV265" s="279"/>
      <c r="GW265" s="279"/>
      <c r="GX265" s="279"/>
      <c r="GY265" s="279"/>
      <c r="GZ265" s="279"/>
      <c r="HA265" s="279"/>
      <c r="HB265" s="279"/>
      <c r="HC265" s="279"/>
      <c r="HD265" s="279"/>
      <c r="HE265" s="279"/>
      <c r="HF265" s="279"/>
      <c r="HG265" s="281"/>
      <c r="HH265" s="278"/>
      <c r="HI265" s="279"/>
      <c r="HJ265" s="279"/>
      <c r="HK265" s="279"/>
      <c r="HL265" s="279"/>
      <c r="HM265" s="279"/>
      <c r="HN265" s="279"/>
      <c r="HO265" s="279"/>
      <c r="HP265" s="279"/>
      <c r="HQ265" s="279"/>
      <c r="HR265" s="279"/>
      <c r="HS265" s="279"/>
      <c r="HT265" s="279"/>
      <c r="HU265" s="279"/>
      <c r="HV265" s="279"/>
      <c r="HW265" s="279"/>
      <c r="HX265" s="279"/>
      <c r="HY265" s="279"/>
      <c r="HZ265" s="279"/>
      <c r="IA265" s="279"/>
      <c r="IB265" s="278"/>
      <c r="IC265" s="279"/>
      <c r="ID265" s="279"/>
      <c r="IE265" s="279"/>
      <c r="IF265" s="279"/>
      <c r="IG265" s="279"/>
      <c r="IH265" s="279"/>
      <c r="II265" s="279"/>
      <c r="IJ265" s="279"/>
      <c r="IK265" s="279"/>
      <c r="IL265" s="279"/>
      <c r="IM265" s="279"/>
      <c r="IN265" s="279"/>
      <c r="IO265" s="279"/>
      <c r="IP265" s="279"/>
      <c r="IQ265" s="279"/>
      <c r="IR265" s="279"/>
      <c r="IS265" s="279"/>
      <c r="IT265" s="279"/>
      <c r="IU265" s="279"/>
      <c r="IV265" s="278"/>
      <c r="IW265" s="280"/>
      <c r="IX265" s="280"/>
      <c r="IY265" s="279"/>
      <c r="IZ265" s="279"/>
      <c r="JA265" s="279"/>
      <c r="JB265" s="279"/>
      <c r="JC265" s="280"/>
      <c r="JD265" s="280"/>
      <c r="JE265" s="280"/>
      <c r="JF265" s="280"/>
      <c r="JG265" s="280"/>
      <c r="JH265" s="54"/>
      <c r="JI265" s="7"/>
      <c r="JJ265" s="54"/>
      <c r="JK265" s="7"/>
      <c r="JL265" s="54"/>
      <c r="JM265" s="7"/>
    </row>
    <row r="266" spans="1:273" s="3" customFormat="1" x14ac:dyDescent="0.2">
      <c r="A266" s="24"/>
      <c r="B266" s="24"/>
      <c r="C266" s="25"/>
      <c r="D266" s="34"/>
      <c r="E266" s="24"/>
      <c r="F266" s="53"/>
      <c r="G266" s="33"/>
      <c r="H266" s="33"/>
      <c r="I266" s="33"/>
      <c r="J266" s="71"/>
      <c r="K266" s="53"/>
      <c r="L266" s="71"/>
      <c r="M266" s="33"/>
      <c r="N266" s="33"/>
      <c r="O266" s="33"/>
      <c r="P266" s="53"/>
      <c r="Q266" s="71"/>
      <c r="R266" s="33"/>
      <c r="S266" s="33"/>
      <c r="T266" s="49"/>
      <c r="U266" s="33"/>
      <c r="V266" s="33"/>
      <c r="W266" s="33"/>
      <c r="X266" s="71"/>
      <c r="Y266" s="53"/>
      <c r="Z266" s="53"/>
      <c r="AA266" s="71"/>
      <c r="AB266" s="33"/>
      <c r="AC266" s="33"/>
      <c r="AD266" s="49"/>
      <c r="AE266" s="33"/>
      <c r="AF266" s="33"/>
      <c r="AG266" s="33"/>
      <c r="AH266" s="71"/>
      <c r="AI266" s="53"/>
      <c r="AJ266" s="53"/>
      <c r="AK266" s="71"/>
      <c r="AL266" s="33"/>
      <c r="AM266" s="33"/>
      <c r="AN266" s="49"/>
      <c r="AO266" s="33"/>
      <c r="AP266" s="33"/>
      <c r="AQ266" s="33"/>
      <c r="AR266" s="71"/>
      <c r="AS266" s="53"/>
      <c r="AT266" s="278"/>
      <c r="AU266" s="279"/>
      <c r="AV266" s="280"/>
      <c r="AW266" s="280"/>
      <c r="AX266" s="281"/>
      <c r="AY266" s="280"/>
      <c r="AZ266" s="280"/>
      <c r="BA266" s="280"/>
      <c r="BB266" s="279"/>
      <c r="BC266" s="282"/>
      <c r="BD266" s="278"/>
      <c r="BE266" s="279"/>
      <c r="BF266" s="279"/>
      <c r="BG266" s="279"/>
      <c r="BH266" s="279"/>
      <c r="BI266" s="279"/>
      <c r="BJ266" s="279"/>
      <c r="BK266" s="279"/>
      <c r="BL266" s="279"/>
      <c r="BM266" s="279"/>
      <c r="BN266" s="279"/>
      <c r="BO266" s="279"/>
      <c r="BP266" s="279"/>
      <c r="BQ266" s="279"/>
      <c r="BR266" s="279"/>
      <c r="BS266" s="279"/>
      <c r="BT266" s="279"/>
      <c r="BU266" s="279"/>
      <c r="BV266" s="279"/>
      <c r="BW266" s="279"/>
      <c r="BX266" s="278"/>
      <c r="BY266" s="279"/>
      <c r="BZ266" s="279"/>
      <c r="CA266" s="279"/>
      <c r="CB266" s="279"/>
      <c r="CC266" s="279"/>
      <c r="CD266" s="279"/>
      <c r="CE266" s="279"/>
      <c r="CF266" s="279"/>
      <c r="CG266" s="279"/>
      <c r="CH266" s="279"/>
      <c r="CI266" s="279"/>
      <c r="CJ266" s="279"/>
      <c r="CK266" s="279"/>
      <c r="CL266" s="279"/>
      <c r="CM266" s="279"/>
      <c r="CN266" s="279"/>
      <c r="CO266" s="279"/>
      <c r="CP266" s="279"/>
      <c r="CQ266" s="281"/>
      <c r="CR266" s="279"/>
      <c r="CS266" s="279"/>
      <c r="CT266" s="279"/>
      <c r="CU266" s="279"/>
      <c r="CV266" s="279"/>
      <c r="CW266" s="279"/>
      <c r="CX266" s="279"/>
      <c r="CY266" s="279"/>
      <c r="CZ266" s="279"/>
      <c r="DA266" s="279"/>
      <c r="DB266" s="279"/>
      <c r="DC266" s="279"/>
      <c r="DD266" s="279"/>
      <c r="DE266" s="279"/>
      <c r="DF266" s="279"/>
      <c r="DG266" s="279"/>
      <c r="DH266" s="279"/>
      <c r="DI266" s="279"/>
      <c r="DJ266" s="279"/>
      <c r="DK266" s="279"/>
      <c r="DL266" s="279"/>
      <c r="DM266" s="279"/>
      <c r="DN266" s="279"/>
      <c r="DO266" s="279"/>
      <c r="DP266" s="279"/>
      <c r="DQ266" s="279"/>
      <c r="DR266" s="279"/>
      <c r="DS266" s="279"/>
      <c r="DT266" s="279"/>
      <c r="DU266" s="279"/>
      <c r="DV266" s="279"/>
      <c r="DW266" s="279"/>
      <c r="DX266" s="279"/>
      <c r="DY266" s="279"/>
      <c r="DZ266" s="279"/>
      <c r="EA266" s="279"/>
      <c r="EB266" s="279"/>
      <c r="EC266" s="279"/>
      <c r="ED266" s="279"/>
      <c r="EE266" s="279"/>
      <c r="EF266" s="278"/>
      <c r="EG266" s="279"/>
      <c r="EH266" s="279"/>
      <c r="EI266" s="279"/>
      <c r="EJ266" s="279"/>
      <c r="EK266" s="279"/>
      <c r="EL266" s="279"/>
      <c r="EM266" s="279"/>
      <c r="EN266" s="279"/>
      <c r="EO266" s="279"/>
      <c r="EP266" s="279"/>
      <c r="EQ266" s="279"/>
      <c r="ER266" s="279"/>
      <c r="ES266" s="279"/>
      <c r="ET266" s="279"/>
      <c r="EU266" s="279"/>
      <c r="EV266" s="279"/>
      <c r="EW266" s="279"/>
      <c r="EX266" s="279"/>
      <c r="EY266" s="279"/>
      <c r="EZ266" s="278"/>
      <c r="FA266" s="279"/>
      <c r="FB266" s="279"/>
      <c r="FC266" s="279"/>
      <c r="FD266" s="279"/>
      <c r="FE266" s="279"/>
      <c r="FF266" s="279"/>
      <c r="FG266" s="279"/>
      <c r="FH266" s="279"/>
      <c r="FI266" s="279"/>
      <c r="FJ266" s="279"/>
      <c r="FK266" s="279"/>
      <c r="FL266" s="279"/>
      <c r="FM266" s="279"/>
      <c r="FN266" s="279"/>
      <c r="FO266" s="279"/>
      <c r="FP266" s="279"/>
      <c r="FQ266" s="279"/>
      <c r="FR266" s="279"/>
      <c r="FS266" s="281"/>
      <c r="FT266" s="278"/>
      <c r="FU266" s="279"/>
      <c r="FV266" s="279"/>
      <c r="FW266" s="279"/>
      <c r="FX266" s="279"/>
      <c r="FY266" s="279"/>
      <c r="FZ266" s="279"/>
      <c r="GA266" s="279"/>
      <c r="GB266" s="279"/>
      <c r="GC266" s="279"/>
      <c r="GD266" s="279"/>
      <c r="GE266" s="279"/>
      <c r="GF266" s="279"/>
      <c r="GG266" s="279"/>
      <c r="GH266" s="279"/>
      <c r="GI266" s="279"/>
      <c r="GJ266" s="279"/>
      <c r="GK266" s="279"/>
      <c r="GL266" s="279"/>
      <c r="GM266" s="279"/>
      <c r="GN266" s="278"/>
      <c r="GO266" s="279"/>
      <c r="GP266" s="279"/>
      <c r="GQ266" s="279"/>
      <c r="GR266" s="279"/>
      <c r="GS266" s="279"/>
      <c r="GT266" s="279"/>
      <c r="GU266" s="279"/>
      <c r="GV266" s="279"/>
      <c r="GW266" s="279"/>
      <c r="GX266" s="279"/>
      <c r="GY266" s="279"/>
      <c r="GZ266" s="279"/>
      <c r="HA266" s="279"/>
      <c r="HB266" s="279"/>
      <c r="HC266" s="279"/>
      <c r="HD266" s="279"/>
      <c r="HE266" s="279"/>
      <c r="HF266" s="279"/>
      <c r="HG266" s="281"/>
      <c r="HH266" s="278"/>
      <c r="HI266" s="279"/>
      <c r="HJ266" s="279"/>
      <c r="HK266" s="279"/>
      <c r="HL266" s="279"/>
      <c r="HM266" s="279"/>
      <c r="HN266" s="279"/>
      <c r="HO266" s="279"/>
      <c r="HP266" s="279"/>
      <c r="HQ266" s="279"/>
      <c r="HR266" s="279"/>
      <c r="HS266" s="279"/>
      <c r="HT266" s="279"/>
      <c r="HU266" s="279"/>
      <c r="HV266" s="279"/>
      <c r="HW266" s="279"/>
      <c r="HX266" s="279"/>
      <c r="HY266" s="279"/>
      <c r="HZ266" s="279"/>
      <c r="IA266" s="279"/>
      <c r="IB266" s="278"/>
      <c r="IC266" s="279"/>
      <c r="ID266" s="279"/>
      <c r="IE266" s="279"/>
      <c r="IF266" s="279"/>
      <c r="IG266" s="279"/>
      <c r="IH266" s="279"/>
      <c r="II266" s="279"/>
      <c r="IJ266" s="279"/>
      <c r="IK266" s="279"/>
      <c r="IL266" s="279"/>
      <c r="IM266" s="279"/>
      <c r="IN266" s="279"/>
      <c r="IO266" s="279"/>
      <c r="IP266" s="279"/>
      <c r="IQ266" s="279"/>
      <c r="IR266" s="279"/>
      <c r="IS266" s="279"/>
      <c r="IT266" s="279"/>
      <c r="IU266" s="279"/>
      <c r="IV266" s="278"/>
      <c r="IW266" s="280"/>
      <c r="IX266" s="280"/>
      <c r="IY266" s="279"/>
      <c r="IZ266" s="279"/>
      <c r="JA266" s="279"/>
      <c r="JB266" s="279"/>
      <c r="JC266" s="280"/>
      <c r="JD266" s="280"/>
      <c r="JE266" s="280"/>
      <c r="JF266" s="280"/>
      <c r="JG266" s="280"/>
      <c r="JH266" s="54"/>
      <c r="JI266" s="7"/>
      <c r="JJ266" s="54"/>
      <c r="JK266" s="7"/>
      <c r="JL266" s="54"/>
      <c r="JM266" s="7"/>
    </row>
    <row r="267" spans="1:273" s="3" customFormat="1" x14ac:dyDescent="0.2">
      <c r="A267" s="24"/>
      <c r="B267" s="24"/>
      <c r="C267" s="25"/>
      <c r="D267" s="34"/>
      <c r="E267" s="24"/>
      <c r="F267" s="53"/>
      <c r="G267" s="33"/>
      <c r="H267" s="33"/>
      <c r="I267" s="33"/>
      <c r="J267" s="71"/>
      <c r="K267" s="53"/>
      <c r="L267" s="71"/>
      <c r="M267" s="33"/>
      <c r="N267" s="33"/>
      <c r="O267" s="33"/>
      <c r="P267" s="53"/>
      <c r="Q267" s="71"/>
      <c r="R267" s="33"/>
      <c r="S267" s="33"/>
      <c r="T267" s="49"/>
      <c r="U267" s="33"/>
      <c r="V267" s="33"/>
      <c r="W267" s="33"/>
      <c r="X267" s="71"/>
      <c r="Y267" s="53"/>
      <c r="Z267" s="53"/>
      <c r="AA267" s="71"/>
      <c r="AB267" s="33"/>
      <c r="AC267" s="33"/>
      <c r="AD267" s="49"/>
      <c r="AE267" s="33"/>
      <c r="AF267" s="33"/>
      <c r="AG267" s="33"/>
      <c r="AH267" s="71"/>
      <c r="AI267" s="53"/>
      <c r="AJ267" s="53"/>
      <c r="AK267" s="71"/>
      <c r="AL267" s="33"/>
      <c r="AM267" s="33"/>
      <c r="AN267" s="49"/>
      <c r="AO267" s="33"/>
      <c r="AP267" s="33"/>
      <c r="AQ267" s="33"/>
      <c r="AR267" s="71"/>
      <c r="AS267" s="53"/>
      <c r="AT267" s="278"/>
      <c r="AU267" s="279"/>
      <c r="AV267" s="280"/>
      <c r="AW267" s="280"/>
      <c r="AX267" s="281"/>
      <c r="AY267" s="280"/>
      <c r="AZ267" s="280"/>
      <c r="BA267" s="280"/>
      <c r="BB267" s="279"/>
      <c r="BC267" s="282"/>
      <c r="BD267" s="278"/>
      <c r="BE267" s="279"/>
      <c r="BF267" s="279"/>
      <c r="BG267" s="279"/>
      <c r="BH267" s="279"/>
      <c r="BI267" s="279"/>
      <c r="BJ267" s="279"/>
      <c r="BK267" s="279"/>
      <c r="BL267" s="279"/>
      <c r="BM267" s="279"/>
      <c r="BN267" s="279"/>
      <c r="BO267" s="279"/>
      <c r="BP267" s="279"/>
      <c r="BQ267" s="279"/>
      <c r="BR267" s="279"/>
      <c r="BS267" s="279"/>
      <c r="BT267" s="279"/>
      <c r="BU267" s="279"/>
      <c r="BV267" s="279"/>
      <c r="BW267" s="279"/>
      <c r="BX267" s="278"/>
      <c r="BY267" s="279"/>
      <c r="BZ267" s="279"/>
      <c r="CA267" s="279"/>
      <c r="CB267" s="279"/>
      <c r="CC267" s="279"/>
      <c r="CD267" s="279"/>
      <c r="CE267" s="279"/>
      <c r="CF267" s="279"/>
      <c r="CG267" s="279"/>
      <c r="CH267" s="279"/>
      <c r="CI267" s="279"/>
      <c r="CJ267" s="279"/>
      <c r="CK267" s="279"/>
      <c r="CL267" s="279"/>
      <c r="CM267" s="279"/>
      <c r="CN267" s="279"/>
      <c r="CO267" s="279"/>
      <c r="CP267" s="279"/>
      <c r="CQ267" s="281"/>
      <c r="CR267" s="279"/>
      <c r="CS267" s="279"/>
      <c r="CT267" s="279"/>
      <c r="CU267" s="279"/>
      <c r="CV267" s="279"/>
      <c r="CW267" s="279"/>
      <c r="CX267" s="279"/>
      <c r="CY267" s="279"/>
      <c r="CZ267" s="279"/>
      <c r="DA267" s="279"/>
      <c r="DB267" s="279"/>
      <c r="DC267" s="279"/>
      <c r="DD267" s="279"/>
      <c r="DE267" s="279"/>
      <c r="DF267" s="279"/>
      <c r="DG267" s="279"/>
      <c r="DH267" s="279"/>
      <c r="DI267" s="279"/>
      <c r="DJ267" s="279"/>
      <c r="DK267" s="279"/>
      <c r="DL267" s="279"/>
      <c r="DM267" s="279"/>
      <c r="DN267" s="279"/>
      <c r="DO267" s="279"/>
      <c r="DP267" s="279"/>
      <c r="DQ267" s="279"/>
      <c r="DR267" s="279"/>
      <c r="DS267" s="279"/>
      <c r="DT267" s="279"/>
      <c r="DU267" s="279"/>
      <c r="DV267" s="279"/>
      <c r="DW267" s="279"/>
      <c r="DX267" s="279"/>
      <c r="DY267" s="279"/>
      <c r="DZ267" s="279"/>
      <c r="EA267" s="279"/>
      <c r="EB267" s="279"/>
      <c r="EC267" s="279"/>
      <c r="ED267" s="279"/>
      <c r="EE267" s="279"/>
      <c r="EF267" s="278"/>
      <c r="EG267" s="279"/>
      <c r="EH267" s="279"/>
      <c r="EI267" s="279"/>
      <c r="EJ267" s="279"/>
      <c r="EK267" s="279"/>
      <c r="EL267" s="279"/>
      <c r="EM267" s="279"/>
      <c r="EN267" s="279"/>
      <c r="EO267" s="279"/>
      <c r="EP267" s="279"/>
      <c r="EQ267" s="279"/>
      <c r="ER267" s="279"/>
      <c r="ES267" s="279"/>
      <c r="ET267" s="279"/>
      <c r="EU267" s="279"/>
      <c r="EV267" s="279"/>
      <c r="EW267" s="279"/>
      <c r="EX267" s="279"/>
      <c r="EY267" s="279"/>
      <c r="EZ267" s="278"/>
      <c r="FA267" s="279"/>
      <c r="FB267" s="279"/>
      <c r="FC267" s="279"/>
      <c r="FD267" s="279"/>
      <c r="FE267" s="279"/>
      <c r="FF267" s="279"/>
      <c r="FG267" s="279"/>
      <c r="FH267" s="279"/>
      <c r="FI267" s="279"/>
      <c r="FJ267" s="279"/>
      <c r="FK267" s="279"/>
      <c r="FL267" s="279"/>
      <c r="FM267" s="279"/>
      <c r="FN267" s="279"/>
      <c r="FO267" s="279"/>
      <c r="FP267" s="279"/>
      <c r="FQ267" s="279"/>
      <c r="FR267" s="279"/>
      <c r="FS267" s="281"/>
      <c r="FT267" s="278"/>
      <c r="FU267" s="279"/>
      <c r="FV267" s="279"/>
      <c r="FW267" s="279"/>
      <c r="FX267" s="279"/>
      <c r="FY267" s="279"/>
      <c r="FZ267" s="279"/>
      <c r="GA267" s="279"/>
      <c r="GB267" s="279"/>
      <c r="GC267" s="279"/>
      <c r="GD267" s="279"/>
      <c r="GE267" s="279"/>
      <c r="GF267" s="279"/>
      <c r="GG267" s="279"/>
      <c r="GH267" s="279"/>
      <c r="GI267" s="279"/>
      <c r="GJ267" s="279"/>
      <c r="GK267" s="279"/>
      <c r="GL267" s="279"/>
      <c r="GM267" s="279"/>
      <c r="GN267" s="278"/>
      <c r="GO267" s="279"/>
      <c r="GP267" s="279"/>
      <c r="GQ267" s="279"/>
      <c r="GR267" s="279"/>
      <c r="GS267" s="279"/>
      <c r="GT267" s="279"/>
      <c r="GU267" s="279"/>
      <c r="GV267" s="279"/>
      <c r="GW267" s="279"/>
      <c r="GX267" s="279"/>
      <c r="GY267" s="279"/>
      <c r="GZ267" s="279"/>
      <c r="HA267" s="279"/>
      <c r="HB267" s="279"/>
      <c r="HC267" s="279"/>
      <c r="HD267" s="279"/>
      <c r="HE267" s="279"/>
      <c r="HF267" s="279"/>
      <c r="HG267" s="281"/>
      <c r="HH267" s="278"/>
      <c r="HI267" s="279"/>
      <c r="HJ267" s="279"/>
      <c r="HK267" s="279"/>
      <c r="HL267" s="279"/>
      <c r="HM267" s="279"/>
      <c r="HN267" s="279"/>
      <c r="HO267" s="279"/>
      <c r="HP267" s="279"/>
      <c r="HQ267" s="279"/>
      <c r="HR267" s="279"/>
      <c r="HS267" s="279"/>
      <c r="HT267" s="279"/>
      <c r="HU267" s="279"/>
      <c r="HV267" s="279"/>
      <c r="HW267" s="279"/>
      <c r="HX267" s="279"/>
      <c r="HY267" s="279"/>
      <c r="HZ267" s="279"/>
      <c r="IA267" s="279"/>
      <c r="IB267" s="278"/>
      <c r="IC267" s="279"/>
      <c r="ID267" s="279"/>
      <c r="IE267" s="279"/>
      <c r="IF267" s="279"/>
      <c r="IG267" s="279"/>
      <c r="IH267" s="279"/>
      <c r="II267" s="279"/>
      <c r="IJ267" s="279"/>
      <c r="IK267" s="279"/>
      <c r="IL267" s="279"/>
      <c r="IM267" s="279"/>
      <c r="IN267" s="279"/>
      <c r="IO267" s="279"/>
      <c r="IP267" s="279"/>
      <c r="IQ267" s="279"/>
      <c r="IR267" s="279"/>
      <c r="IS267" s="279"/>
      <c r="IT267" s="279"/>
      <c r="IU267" s="279"/>
      <c r="IV267" s="278"/>
      <c r="IW267" s="280"/>
      <c r="IX267" s="280"/>
      <c r="IY267" s="279"/>
      <c r="IZ267" s="279"/>
      <c r="JA267" s="279"/>
      <c r="JB267" s="279"/>
      <c r="JC267" s="280"/>
      <c r="JD267" s="280"/>
      <c r="JE267" s="280"/>
      <c r="JF267" s="280"/>
      <c r="JG267" s="280"/>
      <c r="JH267" s="54"/>
      <c r="JI267" s="7"/>
      <c r="JJ267" s="54"/>
      <c r="JK267" s="7"/>
      <c r="JL267" s="54"/>
      <c r="JM267" s="7"/>
    </row>
    <row r="268" spans="1:273" s="3" customFormat="1" x14ac:dyDescent="0.2">
      <c r="A268" s="24"/>
      <c r="B268" s="24"/>
      <c r="C268" s="25"/>
      <c r="D268" s="34"/>
      <c r="E268" s="24"/>
      <c r="F268" s="53"/>
      <c r="G268" s="33"/>
      <c r="H268" s="33"/>
      <c r="I268" s="33"/>
      <c r="J268" s="71"/>
      <c r="K268" s="53"/>
      <c r="L268" s="71"/>
      <c r="M268" s="33"/>
      <c r="N268" s="33"/>
      <c r="O268" s="33"/>
      <c r="P268" s="53"/>
      <c r="Q268" s="71"/>
      <c r="R268" s="33"/>
      <c r="S268" s="33"/>
      <c r="T268" s="49"/>
      <c r="U268" s="33"/>
      <c r="V268" s="33"/>
      <c r="W268" s="33"/>
      <c r="X268" s="71"/>
      <c r="Y268" s="53"/>
      <c r="Z268" s="53"/>
      <c r="AA268" s="71"/>
      <c r="AB268" s="33"/>
      <c r="AC268" s="33"/>
      <c r="AD268" s="49"/>
      <c r="AE268" s="33"/>
      <c r="AF268" s="33"/>
      <c r="AG268" s="33"/>
      <c r="AH268" s="71"/>
      <c r="AI268" s="53"/>
      <c r="AJ268" s="53"/>
      <c r="AK268" s="71"/>
      <c r="AL268" s="33"/>
      <c r="AM268" s="33"/>
      <c r="AN268" s="49"/>
      <c r="AO268" s="33"/>
      <c r="AP268" s="33"/>
      <c r="AQ268" s="33"/>
      <c r="AR268" s="71"/>
      <c r="AS268" s="53"/>
      <c r="AT268" s="278"/>
      <c r="AU268" s="279"/>
      <c r="AV268" s="280"/>
      <c r="AW268" s="280"/>
      <c r="AX268" s="281"/>
      <c r="AY268" s="280"/>
      <c r="AZ268" s="280"/>
      <c r="BA268" s="280"/>
      <c r="BB268" s="279"/>
      <c r="BC268" s="282"/>
      <c r="BD268" s="278"/>
      <c r="BE268" s="279"/>
      <c r="BF268" s="279"/>
      <c r="BG268" s="279"/>
      <c r="BH268" s="279"/>
      <c r="BI268" s="279"/>
      <c r="BJ268" s="279"/>
      <c r="BK268" s="279"/>
      <c r="BL268" s="279"/>
      <c r="BM268" s="279"/>
      <c r="BN268" s="279"/>
      <c r="BO268" s="279"/>
      <c r="BP268" s="279"/>
      <c r="BQ268" s="279"/>
      <c r="BR268" s="279"/>
      <c r="BS268" s="279"/>
      <c r="BT268" s="279"/>
      <c r="BU268" s="279"/>
      <c r="BV268" s="279"/>
      <c r="BW268" s="279"/>
      <c r="BX268" s="278"/>
      <c r="BY268" s="279"/>
      <c r="BZ268" s="279"/>
      <c r="CA268" s="279"/>
      <c r="CB268" s="279"/>
      <c r="CC268" s="279"/>
      <c r="CD268" s="279"/>
      <c r="CE268" s="279"/>
      <c r="CF268" s="279"/>
      <c r="CG268" s="279"/>
      <c r="CH268" s="279"/>
      <c r="CI268" s="279"/>
      <c r="CJ268" s="279"/>
      <c r="CK268" s="279"/>
      <c r="CL268" s="279"/>
      <c r="CM268" s="279"/>
      <c r="CN268" s="279"/>
      <c r="CO268" s="279"/>
      <c r="CP268" s="279"/>
      <c r="CQ268" s="281"/>
      <c r="CR268" s="279"/>
      <c r="CS268" s="279"/>
      <c r="CT268" s="279"/>
      <c r="CU268" s="279"/>
      <c r="CV268" s="279"/>
      <c r="CW268" s="279"/>
      <c r="CX268" s="279"/>
      <c r="CY268" s="279"/>
      <c r="CZ268" s="279"/>
      <c r="DA268" s="279"/>
      <c r="DB268" s="279"/>
      <c r="DC268" s="279"/>
      <c r="DD268" s="279"/>
      <c r="DE268" s="279"/>
      <c r="DF268" s="279"/>
      <c r="DG268" s="279"/>
      <c r="DH268" s="279"/>
      <c r="DI268" s="279"/>
      <c r="DJ268" s="279"/>
      <c r="DK268" s="279"/>
      <c r="DL268" s="279"/>
      <c r="DM268" s="279"/>
      <c r="DN268" s="279"/>
      <c r="DO268" s="279"/>
      <c r="DP268" s="279"/>
      <c r="DQ268" s="279"/>
      <c r="DR268" s="279"/>
      <c r="DS268" s="279"/>
      <c r="DT268" s="279"/>
      <c r="DU268" s="279"/>
      <c r="DV268" s="279"/>
      <c r="DW268" s="279"/>
      <c r="DX268" s="279"/>
      <c r="DY268" s="279"/>
      <c r="DZ268" s="279"/>
      <c r="EA268" s="279"/>
      <c r="EB268" s="279"/>
      <c r="EC268" s="279"/>
      <c r="ED268" s="279"/>
      <c r="EE268" s="279"/>
      <c r="EF268" s="278"/>
      <c r="EG268" s="279"/>
      <c r="EH268" s="279"/>
      <c r="EI268" s="279"/>
      <c r="EJ268" s="279"/>
      <c r="EK268" s="279"/>
      <c r="EL268" s="279"/>
      <c r="EM268" s="279"/>
      <c r="EN268" s="279"/>
      <c r="EO268" s="279"/>
      <c r="EP268" s="279"/>
      <c r="EQ268" s="279"/>
      <c r="ER268" s="279"/>
      <c r="ES268" s="279"/>
      <c r="ET268" s="279"/>
      <c r="EU268" s="279"/>
      <c r="EV268" s="279"/>
      <c r="EW268" s="279"/>
      <c r="EX268" s="279"/>
      <c r="EY268" s="279"/>
      <c r="EZ268" s="278"/>
      <c r="FA268" s="279"/>
      <c r="FB268" s="279"/>
      <c r="FC268" s="279"/>
      <c r="FD268" s="279"/>
      <c r="FE268" s="279"/>
      <c r="FF268" s="279"/>
      <c r="FG268" s="279"/>
      <c r="FH268" s="279"/>
      <c r="FI268" s="279"/>
      <c r="FJ268" s="279"/>
      <c r="FK268" s="279"/>
      <c r="FL268" s="279"/>
      <c r="FM268" s="279"/>
      <c r="FN268" s="279"/>
      <c r="FO268" s="279"/>
      <c r="FP268" s="279"/>
      <c r="FQ268" s="279"/>
      <c r="FR268" s="279"/>
      <c r="FS268" s="281"/>
      <c r="FT268" s="278"/>
      <c r="FU268" s="279"/>
      <c r="FV268" s="279"/>
      <c r="FW268" s="279"/>
      <c r="FX268" s="279"/>
      <c r="FY268" s="279"/>
      <c r="FZ268" s="279"/>
      <c r="GA268" s="279"/>
      <c r="GB268" s="279"/>
      <c r="GC268" s="279"/>
      <c r="GD268" s="279"/>
      <c r="GE268" s="279"/>
      <c r="GF268" s="279"/>
      <c r="GG268" s="279"/>
      <c r="GH268" s="279"/>
      <c r="GI268" s="279"/>
      <c r="GJ268" s="279"/>
      <c r="GK268" s="279"/>
      <c r="GL268" s="279"/>
      <c r="GM268" s="279"/>
      <c r="GN268" s="278"/>
      <c r="GO268" s="279"/>
      <c r="GP268" s="279"/>
      <c r="GQ268" s="279"/>
      <c r="GR268" s="279"/>
      <c r="GS268" s="279"/>
      <c r="GT268" s="279"/>
      <c r="GU268" s="279"/>
      <c r="GV268" s="279"/>
      <c r="GW268" s="279"/>
      <c r="GX268" s="279"/>
      <c r="GY268" s="279"/>
      <c r="GZ268" s="279"/>
      <c r="HA268" s="279"/>
      <c r="HB268" s="279"/>
      <c r="HC268" s="279"/>
      <c r="HD268" s="279"/>
      <c r="HE268" s="279"/>
      <c r="HF268" s="279"/>
      <c r="HG268" s="281"/>
      <c r="HH268" s="278"/>
      <c r="HI268" s="279"/>
      <c r="HJ268" s="279"/>
      <c r="HK268" s="279"/>
      <c r="HL268" s="279"/>
      <c r="HM268" s="279"/>
      <c r="HN268" s="279"/>
      <c r="HO268" s="279"/>
      <c r="HP268" s="279"/>
      <c r="HQ268" s="279"/>
      <c r="HR268" s="279"/>
      <c r="HS268" s="279"/>
      <c r="HT268" s="279"/>
      <c r="HU268" s="279"/>
      <c r="HV268" s="279"/>
      <c r="HW268" s="279"/>
      <c r="HX268" s="279"/>
      <c r="HY268" s="279"/>
      <c r="HZ268" s="279"/>
      <c r="IA268" s="279"/>
      <c r="IB268" s="278"/>
      <c r="IC268" s="279"/>
      <c r="ID268" s="279"/>
      <c r="IE268" s="279"/>
      <c r="IF268" s="279"/>
      <c r="IG268" s="279"/>
      <c r="IH268" s="279"/>
      <c r="II268" s="279"/>
      <c r="IJ268" s="279"/>
      <c r="IK268" s="279"/>
      <c r="IL268" s="279"/>
      <c r="IM268" s="279"/>
      <c r="IN268" s="279"/>
      <c r="IO268" s="279"/>
      <c r="IP268" s="279"/>
      <c r="IQ268" s="279"/>
      <c r="IR268" s="279"/>
      <c r="IS268" s="279"/>
      <c r="IT268" s="279"/>
      <c r="IU268" s="279"/>
      <c r="IV268" s="278"/>
      <c r="IW268" s="280"/>
      <c r="IX268" s="280"/>
      <c r="IY268" s="279"/>
      <c r="IZ268" s="279"/>
      <c r="JA268" s="279"/>
      <c r="JB268" s="279"/>
      <c r="JC268" s="280"/>
      <c r="JD268" s="280"/>
      <c r="JE268" s="280"/>
      <c r="JF268" s="280"/>
      <c r="JG268" s="280"/>
      <c r="JH268" s="54"/>
      <c r="JI268" s="7"/>
      <c r="JJ268" s="54"/>
      <c r="JK268" s="7"/>
      <c r="JL268" s="54"/>
      <c r="JM268" s="7"/>
    </row>
    <row r="269" spans="1:273" s="3" customFormat="1" x14ac:dyDescent="0.2">
      <c r="A269" s="24"/>
      <c r="B269" s="24"/>
      <c r="C269" s="25"/>
      <c r="D269" s="34"/>
      <c r="E269" s="24"/>
      <c r="F269" s="53"/>
      <c r="G269" s="33"/>
      <c r="H269" s="33"/>
      <c r="I269" s="33"/>
      <c r="J269" s="71"/>
      <c r="K269" s="53"/>
      <c r="L269" s="71"/>
      <c r="M269" s="33"/>
      <c r="N269" s="33"/>
      <c r="O269" s="33"/>
      <c r="P269" s="53"/>
      <c r="Q269" s="71"/>
      <c r="R269" s="33"/>
      <c r="S269" s="33"/>
      <c r="T269" s="49"/>
      <c r="U269" s="33"/>
      <c r="V269" s="33"/>
      <c r="W269" s="33"/>
      <c r="X269" s="71"/>
      <c r="Y269" s="53"/>
      <c r="Z269" s="53"/>
      <c r="AA269" s="71"/>
      <c r="AB269" s="33"/>
      <c r="AC269" s="33"/>
      <c r="AD269" s="49"/>
      <c r="AE269" s="33"/>
      <c r="AF269" s="33"/>
      <c r="AG269" s="33"/>
      <c r="AH269" s="71"/>
      <c r="AI269" s="53"/>
      <c r="AJ269" s="53"/>
      <c r="AK269" s="71"/>
      <c r="AL269" s="33"/>
      <c r="AM269" s="33"/>
      <c r="AN269" s="49"/>
      <c r="AO269" s="33"/>
      <c r="AP269" s="33"/>
      <c r="AQ269" s="33"/>
      <c r="AR269" s="71"/>
      <c r="AS269" s="53"/>
      <c r="AT269" s="278"/>
      <c r="AU269" s="279"/>
      <c r="AV269" s="280"/>
      <c r="AW269" s="280"/>
      <c r="AX269" s="281"/>
      <c r="AY269" s="280"/>
      <c r="AZ269" s="280"/>
      <c r="BA269" s="280"/>
      <c r="BB269" s="279"/>
      <c r="BC269" s="282"/>
      <c r="BD269" s="278"/>
      <c r="BE269" s="279"/>
      <c r="BF269" s="279"/>
      <c r="BG269" s="279"/>
      <c r="BH269" s="279"/>
      <c r="BI269" s="279"/>
      <c r="BJ269" s="279"/>
      <c r="BK269" s="279"/>
      <c r="BL269" s="279"/>
      <c r="BM269" s="279"/>
      <c r="BN269" s="279"/>
      <c r="BO269" s="279"/>
      <c r="BP269" s="279"/>
      <c r="BQ269" s="279"/>
      <c r="BR269" s="279"/>
      <c r="BS269" s="279"/>
      <c r="BT269" s="279"/>
      <c r="BU269" s="279"/>
      <c r="BV269" s="279"/>
      <c r="BW269" s="279"/>
      <c r="BX269" s="278"/>
      <c r="BY269" s="279"/>
      <c r="BZ269" s="279"/>
      <c r="CA269" s="279"/>
      <c r="CB269" s="279"/>
      <c r="CC269" s="279"/>
      <c r="CD269" s="279"/>
      <c r="CE269" s="279"/>
      <c r="CF269" s="279"/>
      <c r="CG269" s="279"/>
      <c r="CH269" s="279"/>
      <c r="CI269" s="279"/>
      <c r="CJ269" s="279"/>
      <c r="CK269" s="279"/>
      <c r="CL269" s="279"/>
      <c r="CM269" s="279"/>
      <c r="CN269" s="279"/>
      <c r="CO269" s="279"/>
      <c r="CP269" s="279"/>
      <c r="CQ269" s="281"/>
      <c r="CR269" s="279"/>
      <c r="CS269" s="279"/>
      <c r="CT269" s="279"/>
      <c r="CU269" s="279"/>
      <c r="CV269" s="279"/>
      <c r="CW269" s="279"/>
      <c r="CX269" s="279"/>
      <c r="CY269" s="279"/>
      <c r="CZ269" s="279"/>
      <c r="DA269" s="279"/>
      <c r="DB269" s="279"/>
      <c r="DC269" s="279"/>
      <c r="DD269" s="279"/>
      <c r="DE269" s="279"/>
      <c r="DF269" s="279"/>
      <c r="DG269" s="279"/>
      <c r="DH269" s="279"/>
      <c r="DI269" s="279"/>
      <c r="DJ269" s="279"/>
      <c r="DK269" s="279"/>
      <c r="DL269" s="279"/>
      <c r="DM269" s="279"/>
      <c r="DN269" s="279"/>
      <c r="DO269" s="279"/>
      <c r="DP269" s="279"/>
      <c r="DQ269" s="279"/>
      <c r="DR269" s="279"/>
      <c r="DS269" s="279"/>
      <c r="DT269" s="279"/>
      <c r="DU269" s="279"/>
      <c r="DV269" s="279"/>
      <c r="DW269" s="279"/>
      <c r="DX269" s="279"/>
      <c r="DY269" s="279"/>
      <c r="DZ269" s="279"/>
      <c r="EA269" s="279"/>
      <c r="EB269" s="279"/>
      <c r="EC269" s="279"/>
      <c r="ED269" s="279"/>
      <c r="EE269" s="279"/>
      <c r="EF269" s="278"/>
      <c r="EG269" s="279"/>
      <c r="EH269" s="279"/>
      <c r="EI269" s="279"/>
      <c r="EJ269" s="279"/>
      <c r="EK269" s="279"/>
      <c r="EL269" s="279"/>
      <c r="EM269" s="279"/>
      <c r="EN269" s="279"/>
      <c r="EO269" s="279"/>
      <c r="EP269" s="279"/>
      <c r="EQ269" s="279"/>
      <c r="ER269" s="279"/>
      <c r="ES269" s="279"/>
      <c r="ET269" s="279"/>
      <c r="EU269" s="279"/>
      <c r="EV269" s="279"/>
      <c r="EW269" s="279"/>
      <c r="EX269" s="279"/>
      <c r="EY269" s="279"/>
      <c r="EZ269" s="278"/>
      <c r="FA269" s="279"/>
      <c r="FB269" s="279"/>
      <c r="FC269" s="279"/>
      <c r="FD269" s="279"/>
      <c r="FE269" s="279"/>
      <c r="FF269" s="279"/>
      <c r="FG269" s="279"/>
      <c r="FH269" s="279"/>
      <c r="FI269" s="279"/>
      <c r="FJ269" s="279"/>
      <c r="FK269" s="279"/>
      <c r="FL269" s="279"/>
      <c r="FM269" s="279"/>
      <c r="FN269" s="279"/>
      <c r="FO269" s="279"/>
      <c r="FP269" s="279"/>
      <c r="FQ269" s="279"/>
      <c r="FR269" s="279"/>
      <c r="FS269" s="281"/>
      <c r="FT269" s="278"/>
      <c r="FU269" s="279"/>
      <c r="FV269" s="279"/>
      <c r="FW269" s="279"/>
      <c r="FX269" s="279"/>
      <c r="FY269" s="279"/>
      <c r="FZ269" s="279"/>
      <c r="GA269" s="279"/>
      <c r="GB269" s="279"/>
      <c r="GC269" s="279"/>
      <c r="GD269" s="279"/>
      <c r="GE269" s="279"/>
      <c r="GF269" s="279"/>
      <c r="GG269" s="279"/>
      <c r="GH269" s="279"/>
      <c r="GI269" s="279"/>
      <c r="GJ269" s="279"/>
      <c r="GK269" s="279"/>
      <c r="GL269" s="279"/>
      <c r="GM269" s="279"/>
      <c r="GN269" s="278"/>
      <c r="GO269" s="279"/>
      <c r="GP269" s="279"/>
      <c r="GQ269" s="279"/>
      <c r="GR269" s="279"/>
      <c r="GS269" s="279"/>
      <c r="GT269" s="279"/>
      <c r="GU269" s="279"/>
      <c r="GV269" s="279"/>
      <c r="GW269" s="279"/>
      <c r="GX269" s="279"/>
      <c r="GY269" s="279"/>
      <c r="GZ269" s="279"/>
      <c r="HA269" s="279"/>
      <c r="HB269" s="279"/>
      <c r="HC269" s="279"/>
      <c r="HD269" s="279"/>
      <c r="HE269" s="279"/>
      <c r="HF269" s="279"/>
      <c r="HG269" s="281"/>
      <c r="HH269" s="278"/>
      <c r="HI269" s="279"/>
      <c r="HJ269" s="279"/>
      <c r="HK269" s="279"/>
      <c r="HL269" s="279"/>
      <c r="HM269" s="279"/>
      <c r="HN269" s="279"/>
      <c r="HO269" s="279"/>
      <c r="HP269" s="279"/>
      <c r="HQ269" s="279"/>
      <c r="HR269" s="279"/>
      <c r="HS269" s="279"/>
      <c r="HT269" s="279"/>
      <c r="HU269" s="279"/>
      <c r="HV269" s="279"/>
      <c r="HW269" s="279"/>
      <c r="HX269" s="279"/>
      <c r="HY269" s="279"/>
      <c r="HZ269" s="279"/>
      <c r="IA269" s="279"/>
      <c r="IB269" s="278"/>
      <c r="IC269" s="279"/>
      <c r="ID269" s="279"/>
      <c r="IE269" s="279"/>
      <c r="IF269" s="279"/>
      <c r="IG269" s="279"/>
      <c r="IH269" s="279"/>
      <c r="II269" s="279"/>
      <c r="IJ269" s="279"/>
      <c r="IK269" s="279"/>
      <c r="IL269" s="279"/>
      <c r="IM269" s="279"/>
      <c r="IN269" s="279"/>
      <c r="IO269" s="279"/>
      <c r="IP269" s="279"/>
      <c r="IQ269" s="279"/>
      <c r="IR269" s="279"/>
      <c r="IS269" s="279"/>
      <c r="IT269" s="279"/>
      <c r="IU269" s="279"/>
      <c r="IV269" s="278"/>
      <c r="IW269" s="280"/>
      <c r="IX269" s="280"/>
      <c r="IY269" s="279"/>
      <c r="IZ269" s="279"/>
      <c r="JA269" s="279"/>
      <c r="JB269" s="279"/>
      <c r="JC269" s="280"/>
      <c r="JD269" s="280"/>
      <c r="JE269" s="280"/>
      <c r="JF269" s="280"/>
      <c r="JG269" s="280"/>
      <c r="JH269" s="54"/>
      <c r="JI269" s="7"/>
      <c r="JJ269" s="54"/>
      <c r="JK269" s="7"/>
      <c r="JL269" s="54"/>
      <c r="JM269" s="7"/>
    </row>
    <row r="270" spans="1:273" s="3" customFormat="1" x14ac:dyDescent="0.2">
      <c r="A270" s="24"/>
      <c r="B270" s="24"/>
      <c r="C270" s="25"/>
      <c r="D270" s="34"/>
      <c r="E270" s="24"/>
      <c r="F270" s="53"/>
      <c r="G270" s="33"/>
      <c r="H270" s="33"/>
      <c r="I270" s="33"/>
      <c r="J270" s="71"/>
      <c r="K270" s="53"/>
      <c r="L270" s="71"/>
      <c r="M270" s="33"/>
      <c r="N270" s="33"/>
      <c r="O270" s="33"/>
      <c r="P270" s="53"/>
      <c r="Q270" s="71"/>
      <c r="R270" s="33"/>
      <c r="S270" s="33"/>
      <c r="T270" s="49"/>
      <c r="U270" s="33"/>
      <c r="V270" s="33"/>
      <c r="W270" s="33"/>
      <c r="X270" s="71"/>
      <c r="Y270" s="53"/>
      <c r="Z270" s="53"/>
      <c r="AA270" s="71"/>
      <c r="AB270" s="33"/>
      <c r="AC270" s="33"/>
      <c r="AD270" s="49"/>
      <c r="AE270" s="33"/>
      <c r="AF270" s="33"/>
      <c r="AG270" s="33"/>
      <c r="AH270" s="71"/>
      <c r="AI270" s="53"/>
      <c r="AJ270" s="53"/>
      <c r="AK270" s="71"/>
      <c r="AL270" s="33"/>
      <c r="AM270" s="33"/>
      <c r="AN270" s="49"/>
      <c r="AO270" s="33"/>
      <c r="AP270" s="33"/>
      <c r="AQ270" s="33"/>
      <c r="AR270" s="71"/>
      <c r="AS270" s="53"/>
      <c r="AT270" s="278"/>
      <c r="AU270" s="279"/>
      <c r="AV270" s="280"/>
      <c r="AW270" s="280"/>
      <c r="AX270" s="281"/>
      <c r="AY270" s="280"/>
      <c r="AZ270" s="280"/>
      <c r="BA270" s="280"/>
      <c r="BB270" s="279"/>
      <c r="BC270" s="282"/>
      <c r="BD270" s="278"/>
      <c r="BE270" s="279"/>
      <c r="BF270" s="279"/>
      <c r="BG270" s="279"/>
      <c r="BH270" s="279"/>
      <c r="BI270" s="279"/>
      <c r="BJ270" s="279"/>
      <c r="BK270" s="279"/>
      <c r="BL270" s="279"/>
      <c r="BM270" s="279"/>
      <c r="BN270" s="279"/>
      <c r="BO270" s="279"/>
      <c r="BP270" s="279"/>
      <c r="BQ270" s="279"/>
      <c r="BR270" s="279"/>
      <c r="BS270" s="279"/>
      <c r="BT270" s="279"/>
      <c r="BU270" s="279"/>
      <c r="BV270" s="279"/>
      <c r="BW270" s="279"/>
      <c r="BX270" s="278"/>
      <c r="BY270" s="279"/>
      <c r="BZ270" s="279"/>
      <c r="CA270" s="279"/>
      <c r="CB270" s="279"/>
      <c r="CC270" s="279"/>
      <c r="CD270" s="279"/>
      <c r="CE270" s="279"/>
      <c r="CF270" s="279"/>
      <c r="CG270" s="279"/>
      <c r="CH270" s="279"/>
      <c r="CI270" s="279"/>
      <c r="CJ270" s="279"/>
      <c r="CK270" s="279"/>
      <c r="CL270" s="279"/>
      <c r="CM270" s="279"/>
      <c r="CN270" s="279"/>
      <c r="CO270" s="279"/>
      <c r="CP270" s="279"/>
      <c r="CQ270" s="281"/>
      <c r="CR270" s="279"/>
      <c r="CS270" s="279"/>
      <c r="CT270" s="279"/>
      <c r="CU270" s="279"/>
      <c r="CV270" s="279"/>
      <c r="CW270" s="279"/>
      <c r="CX270" s="279"/>
      <c r="CY270" s="279"/>
      <c r="CZ270" s="279"/>
      <c r="DA270" s="279"/>
      <c r="DB270" s="279"/>
      <c r="DC270" s="279"/>
      <c r="DD270" s="279"/>
      <c r="DE270" s="279"/>
      <c r="DF270" s="279"/>
      <c r="DG270" s="279"/>
      <c r="DH270" s="279"/>
      <c r="DI270" s="279"/>
      <c r="DJ270" s="279"/>
      <c r="DK270" s="279"/>
      <c r="DL270" s="279"/>
      <c r="DM270" s="279"/>
      <c r="DN270" s="279"/>
      <c r="DO270" s="279"/>
      <c r="DP270" s="279"/>
      <c r="DQ270" s="279"/>
      <c r="DR270" s="279"/>
      <c r="DS270" s="279"/>
      <c r="DT270" s="279"/>
      <c r="DU270" s="279"/>
      <c r="DV270" s="279"/>
      <c r="DW270" s="279"/>
      <c r="DX270" s="279"/>
      <c r="DY270" s="279"/>
      <c r="DZ270" s="279"/>
      <c r="EA270" s="279"/>
      <c r="EB270" s="279"/>
      <c r="EC270" s="279"/>
      <c r="ED270" s="279"/>
      <c r="EE270" s="279"/>
      <c r="EF270" s="278"/>
      <c r="EG270" s="279"/>
      <c r="EH270" s="279"/>
      <c r="EI270" s="279"/>
      <c r="EJ270" s="279"/>
      <c r="EK270" s="279"/>
      <c r="EL270" s="279"/>
      <c r="EM270" s="279"/>
      <c r="EN270" s="279"/>
      <c r="EO270" s="279"/>
      <c r="EP270" s="279"/>
      <c r="EQ270" s="279"/>
      <c r="ER270" s="279"/>
      <c r="ES270" s="279"/>
      <c r="ET270" s="279"/>
      <c r="EU270" s="279"/>
      <c r="EV270" s="279"/>
      <c r="EW270" s="279"/>
      <c r="EX270" s="279"/>
      <c r="EY270" s="279"/>
      <c r="EZ270" s="278"/>
      <c r="FA270" s="279"/>
      <c r="FB270" s="279"/>
      <c r="FC270" s="279"/>
      <c r="FD270" s="279"/>
      <c r="FE270" s="279"/>
      <c r="FF270" s="279"/>
      <c r="FG270" s="279"/>
      <c r="FH270" s="279"/>
      <c r="FI270" s="279"/>
      <c r="FJ270" s="279"/>
      <c r="FK270" s="279"/>
      <c r="FL270" s="279"/>
      <c r="FM270" s="279"/>
      <c r="FN270" s="279"/>
      <c r="FO270" s="279"/>
      <c r="FP270" s="279"/>
      <c r="FQ270" s="279"/>
      <c r="FR270" s="279"/>
      <c r="FS270" s="281"/>
      <c r="FT270" s="278"/>
      <c r="FU270" s="279"/>
      <c r="FV270" s="279"/>
      <c r="FW270" s="279"/>
      <c r="FX270" s="279"/>
      <c r="FY270" s="279"/>
      <c r="FZ270" s="279"/>
      <c r="GA270" s="279"/>
      <c r="GB270" s="279"/>
      <c r="GC270" s="279"/>
      <c r="GD270" s="279"/>
      <c r="GE270" s="279"/>
      <c r="GF270" s="279"/>
      <c r="GG270" s="279"/>
      <c r="GH270" s="279"/>
      <c r="GI270" s="279"/>
      <c r="GJ270" s="279"/>
      <c r="GK270" s="279"/>
      <c r="GL270" s="279"/>
      <c r="GM270" s="279"/>
      <c r="GN270" s="278"/>
      <c r="GO270" s="279"/>
      <c r="GP270" s="279"/>
      <c r="GQ270" s="279"/>
      <c r="GR270" s="279"/>
      <c r="GS270" s="279"/>
      <c r="GT270" s="279"/>
      <c r="GU270" s="279"/>
      <c r="GV270" s="279"/>
      <c r="GW270" s="279"/>
      <c r="GX270" s="279"/>
      <c r="GY270" s="279"/>
      <c r="GZ270" s="279"/>
      <c r="HA270" s="279"/>
      <c r="HB270" s="279"/>
      <c r="HC270" s="279"/>
      <c r="HD270" s="279"/>
      <c r="HE270" s="279"/>
      <c r="HF270" s="279"/>
      <c r="HG270" s="281"/>
      <c r="HH270" s="278"/>
      <c r="HI270" s="279"/>
      <c r="HJ270" s="279"/>
      <c r="HK270" s="279"/>
      <c r="HL270" s="279"/>
      <c r="HM270" s="279"/>
      <c r="HN270" s="279"/>
      <c r="HO270" s="279"/>
      <c r="HP270" s="279"/>
      <c r="HQ270" s="279"/>
      <c r="HR270" s="279"/>
      <c r="HS270" s="279"/>
      <c r="HT270" s="279"/>
      <c r="HU270" s="279"/>
      <c r="HV270" s="279"/>
      <c r="HW270" s="279"/>
      <c r="HX270" s="279"/>
      <c r="HY270" s="279"/>
      <c r="HZ270" s="279"/>
      <c r="IA270" s="279"/>
      <c r="IB270" s="278"/>
      <c r="IC270" s="279"/>
      <c r="ID270" s="279"/>
      <c r="IE270" s="279"/>
      <c r="IF270" s="279"/>
      <c r="IG270" s="279"/>
      <c r="IH270" s="279"/>
      <c r="II270" s="279"/>
      <c r="IJ270" s="279"/>
      <c r="IK270" s="279"/>
      <c r="IL270" s="279"/>
      <c r="IM270" s="279"/>
      <c r="IN270" s="279"/>
      <c r="IO270" s="279"/>
      <c r="IP270" s="279"/>
      <c r="IQ270" s="279"/>
      <c r="IR270" s="279"/>
      <c r="IS270" s="279"/>
      <c r="IT270" s="279"/>
      <c r="IU270" s="279"/>
      <c r="IV270" s="278"/>
      <c r="IW270" s="280"/>
      <c r="IX270" s="280"/>
      <c r="IY270" s="279"/>
      <c r="IZ270" s="279"/>
      <c r="JA270" s="279"/>
      <c r="JB270" s="279"/>
      <c r="JC270" s="280"/>
      <c r="JD270" s="280"/>
      <c r="JE270" s="280"/>
      <c r="JF270" s="280"/>
      <c r="JG270" s="280"/>
      <c r="JH270" s="54"/>
      <c r="JI270" s="7"/>
      <c r="JJ270" s="54"/>
      <c r="JK270" s="7"/>
      <c r="JL270" s="54"/>
      <c r="JM270" s="7"/>
    </row>
    <row r="271" spans="1:273" x14ac:dyDescent="0.2">
      <c r="A271" s="16"/>
      <c r="B271" s="16"/>
      <c r="C271" s="373"/>
      <c r="D271" s="35"/>
      <c r="E271" s="16"/>
      <c r="F271" s="53"/>
      <c r="G271" s="33"/>
      <c r="H271" s="33"/>
      <c r="I271" s="33"/>
      <c r="J271" s="71"/>
      <c r="K271" s="53"/>
      <c r="L271" s="71"/>
      <c r="M271" s="33"/>
      <c r="N271" s="33"/>
      <c r="O271" s="33"/>
      <c r="P271" s="53"/>
      <c r="Q271" s="71"/>
      <c r="R271" s="33"/>
      <c r="S271" s="33"/>
      <c r="T271" s="49"/>
      <c r="U271" s="33"/>
      <c r="V271" s="33"/>
      <c r="W271" s="33"/>
      <c r="X271" s="71"/>
      <c r="Y271" s="53"/>
      <c r="Z271" s="53"/>
      <c r="AA271" s="71"/>
      <c r="AB271" s="33"/>
      <c r="AC271" s="33"/>
      <c r="AD271" s="49"/>
      <c r="AE271" s="33"/>
      <c r="AF271" s="33"/>
      <c r="AG271" s="33"/>
      <c r="AH271" s="71"/>
      <c r="AI271" s="53"/>
      <c r="AJ271" s="53"/>
      <c r="AK271" s="71"/>
      <c r="AL271" s="33"/>
      <c r="AM271" s="33"/>
      <c r="AN271" s="49"/>
      <c r="AO271" s="33"/>
      <c r="AP271" s="33"/>
      <c r="AQ271" s="33"/>
      <c r="AR271" s="71"/>
      <c r="AS271" s="53"/>
      <c r="AT271" s="278"/>
      <c r="AU271" s="279"/>
      <c r="AV271" s="280"/>
      <c r="AW271" s="280"/>
      <c r="AX271" s="281"/>
      <c r="AY271" s="280"/>
      <c r="AZ271" s="280"/>
      <c r="BA271" s="280"/>
      <c r="BB271" s="279"/>
      <c r="BC271" s="282"/>
      <c r="BD271" s="278"/>
      <c r="BE271" s="279"/>
      <c r="BF271" s="279"/>
      <c r="BG271" s="279"/>
      <c r="BH271" s="279"/>
      <c r="BI271" s="279"/>
      <c r="BJ271" s="279"/>
      <c r="BK271" s="279"/>
      <c r="BL271" s="279"/>
      <c r="BM271" s="279"/>
      <c r="BN271" s="279"/>
      <c r="BO271" s="279"/>
      <c r="BP271" s="279"/>
      <c r="BQ271" s="279"/>
      <c r="BR271" s="279"/>
      <c r="BS271" s="279"/>
      <c r="BT271" s="279"/>
      <c r="BU271" s="279"/>
      <c r="BV271" s="279"/>
      <c r="BW271" s="279"/>
      <c r="BX271" s="278"/>
      <c r="BY271" s="279"/>
      <c r="BZ271" s="279"/>
      <c r="CA271" s="279"/>
      <c r="CB271" s="279"/>
      <c r="CC271" s="279"/>
      <c r="CD271" s="279"/>
      <c r="CE271" s="279"/>
      <c r="CF271" s="279"/>
      <c r="CG271" s="279"/>
      <c r="CH271" s="279"/>
      <c r="CI271" s="279"/>
      <c r="CJ271" s="279"/>
      <c r="CK271" s="279"/>
      <c r="CL271" s="279"/>
      <c r="CM271" s="279"/>
      <c r="CN271" s="279"/>
      <c r="CO271" s="279"/>
      <c r="CP271" s="279"/>
      <c r="CQ271" s="281"/>
      <c r="CR271" s="279"/>
      <c r="CS271" s="279"/>
      <c r="CT271" s="279"/>
      <c r="CU271" s="279"/>
      <c r="CV271" s="279"/>
      <c r="CW271" s="279"/>
      <c r="CX271" s="279"/>
      <c r="CY271" s="279"/>
      <c r="CZ271" s="279"/>
      <c r="DA271" s="279"/>
      <c r="DB271" s="279"/>
      <c r="DC271" s="279"/>
      <c r="DD271" s="279"/>
      <c r="DE271" s="279"/>
      <c r="DF271" s="279"/>
      <c r="DG271" s="279"/>
      <c r="DH271" s="279"/>
      <c r="DI271" s="279"/>
      <c r="DJ271" s="279"/>
      <c r="DK271" s="279"/>
      <c r="DL271" s="279"/>
      <c r="DM271" s="279"/>
      <c r="DN271" s="279"/>
      <c r="DO271" s="279"/>
      <c r="DP271" s="279"/>
      <c r="DQ271" s="279"/>
      <c r="DR271" s="279"/>
      <c r="DS271" s="279"/>
      <c r="DT271" s="279"/>
      <c r="DU271" s="279"/>
      <c r="DV271" s="279"/>
      <c r="DW271" s="279"/>
      <c r="DX271" s="279"/>
      <c r="DY271" s="279"/>
      <c r="DZ271" s="279"/>
      <c r="EA271" s="279"/>
      <c r="EB271" s="279"/>
      <c r="EC271" s="279"/>
      <c r="ED271" s="279"/>
      <c r="EE271" s="279"/>
      <c r="EF271" s="278"/>
      <c r="EG271" s="279"/>
      <c r="EH271" s="279"/>
      <c r="EI271" s="279"/>
      <c r="EJ271" s="279"/>
      <c r="EK271" s="279"/>
      <c r="EL271" s="279"/>
      <c r="EM271" s="279"/>
      <c r="EN271" s="279"/>
      <c r="EO271" s="279"/>
      <c r="EP271" s="279"/>
      <c r="EQ271" s="279"/>
      <c r="ER271" s="279"/>
      <c r="ES271" s="279"/>
      <c r="ET271" s="279"/>
      <c r="EU271" s="279"/>
      <c r="EV271" s="279"/>
      <c r="EW271" s="279"/>
      <c r="EX271" s="279"/>
      <c r="EY271" s="279"/>
      <c r="EZ271" s="278"/>
      <c r="FA271" s="279"/>
      <c r="FB271" s="279"/>
      <c r="FC271" s="279"/>
      <c r="FD271" s="279"/>
      <c r="FE271" s="279"/>
      <c r="FF271" s="279"/>
      <c r="FG271" s="279"/>
      <c r="FH271" s="279"/>
      <c r="FI271" s="279"/>
      <c r="FJ271" s="279"/>
      <c r="FK271" s="279"/>
      <c r="FL271" s="279"/>
      <c r="FM271" s="279"/>
      <c r="FN271" s="279"/>
      <c r="FO271" s="279"/>
      <c r="FP271" s="279"/>
      <c r="FQ271" s="279"/>
      <c r="FR271" s="279"/>
      <c r="FS271" s="281"/>
      <c r="FT271" s="278"/>
      <c r="FU271" s="279"/>
      <c r="FV271" s="279"/>
      <c r="FW271" s="279"/>
      <c r="FX271" s="279"/>
      <c r="FY271" s="279"/>
      <c r="FZ271" s="279"/>
      <c r="GA271" s="279"/>
      <c r="GB271" s="279"/>
      <c r="GC271" s="279"/>
      <c r="GD271" s="279"/>
      <c r="GE271" s="279"/>
      <c r="GF271" s="279"/>
      <c r="GG271" s="279"/>
      <c r="GH271" s="279"/>
      <c r="GI271" s="279"/>
      <c r="GJ271" s="279"/>
      <c r="GK271" s="279"/>
      <c r="GL271" s="279"/>
      <c r="GM271" s="279"/>
      <c r="GN271" s="278"/>
      <c r="GO271" s="279"/>
      <c r="GP271" s="279"/>
      <c r="GQ271" s="279"/>
      <c r="GR271" s="279"/>
      <c r="GS271" s="279"/>
      <c r="GT271" s="279"/>
      <c r="GU271" s="279"/>
      <c r="GV271" s="279"/>
      <c r="GW271" s="279"/>
      <c r="GX271" s="279"/>
      <c r="GY271" s="279"/>
      <c r="GZ271" s="279"/>
      <c r="HA271" s="279"/>
      <c r="HB271" s="279"/>
      <c r="HC271" s="279"/>
      <c r="HD271" s="279"/>
      <c r="HE271" s="279"/>
      <c r="HF271" s="279"/>
      <c r="HG271" s="281"/>
      <c r="HH271" s="278"/>
      <c r="HI271" s="279"/>
      <c r="HJ271" s="279"/>
      <c r="HK271" s="279"/>
      <c r="HL271" s="279"/>
      <c r="HM271" s="279"/>
      <c r="HN271" s="279"/>
      <c r="HO271" s="279"/>
      <c r="HP271" s="279"/>
      <c r="HQ271" s="279"/>
      <c r="HR271" s="279"/>
      <c r="HS271" s="279"/>
      <c r="HT271" s="279"/>
      <c r="HU271" s="279"/>
      <c r="HV271" s="279"/>
      <c r="HW271" s="279"/>
      <c r="HX271" s="279"/>
      <c r="HY271" s="279"/>
      <c r="HZ271" s="279"/>
      <c r="IA271" s="279"/>
      <c r="IB271" s="278"/>
      <c r="IC271" s="279"/>
      <c r="ID271" s="279"/>
      <c r="IE271" s="279"/>
      <c r="IF271" s="279"/>
      <c r="IG271" s="279"/>
      <c r="IH271" s="279"/>
      <c r="II271" s="279"/>
      <c r="IJ271" s="279"/>
      <c r="IK271" s="279"/>
      <c r="IL271" s="279"/>
      <c r="IM271" s="279"/>
      <c r="IN271" s="279"/>
      <c r="IO271" s="279"/>
      <c r="IP271" s="279"/>
      <c r="IQ271" s="279"/>
      <c r="IR271" s="279"/>
      <c r="IS271" s="279"/>
      <c r="IT271" s="279"/>
      <c r="IU271" s="279"/>
      <c r="IV271" s="278"/>
      <c r="IW271" s="280"/>
      <c r="IX271" s="280"/>
      <c r="IY271" s="279"/>
      <c r="IZ271" s="279"/>
      <c r="JA271" s="279"/>
      <c r="JB271" s="279"/>
      <c r="JC271" s="280"/>
      <c r="JD271" s="280"/>
      <c r="JE271" s="280"/>
      <c r="JF271" s="280"/>
      <c r="JG271" s="280"/>
    </row>
    <row r="272" spans="1:273" x14ac:dyDescent="0.2">
      <c r="A272" s="16"/>
      <c r="B272" s="16"/>
      <c r="C272" s="373"/>
      <c r="D272" s="35"/>
      <c r="E272" s="16"/>
      <c r="F272" s="53"/>
      <c r="G272" s="33"/>
      <c r="H272" s="33"/>
      <c r="I272" s="33"/>
      <c r="J272" s="71"/>
      <c r="K272" s="53"/>
      <c r="L272" s="71"/>
      <c r="M272" s="33"/>
      <c r="N272" s="33"/>
      <c r="O272" s="33"/>
      <c r="P272" s="53"/>
      <c r="Q272" s="71"/>
      <c r="R272" s="33"/>
      <c r="S272" s="33"/>
      <c r="T272" s="49"/>
      <c r="U272" s="33"/>
      <c r="V272" s="33"/>
      <c r="W272" s="33"/>
      <c r="X272" s="71"/>
      <c r="Y272" s="53"/>
      <c r="Z272" s="53"/>
      <c r="AA272" s="71"/>
      <c r="AB272" s="33"/>
      <c r="AC272" s="33"/>
      <c r="AD272" s="49"/>
      <c r="AE272" s="33"/>
      <c r="AF272" s="33"/>
      <c r="AG272" s="33"/>
      <c r="AH272" s="71"/>
      <c r="AI272" s="53"/>
      <c r="AJ272" s="53"/>
      <c r="AK272" s="71"/>
      <c r="AL272" s="33"/>
      <c r="AM272" s="33"/>
      <c r="AN272" s="49"/>
      <c r="AO272" s="33"/>
      <c r="AP272" s="33"/>
      <c r="AQ272" s="33"/>
      <c r="AR272" s="71"/>
      <c r="AS272" s="53"/>
      <c r="AT272" s="278"/>
      <c r="AU272" s="279"/>
      <c r="AV272" s="280"/>
      <c r="AW272" s="280"/>
      <c r="AX272" s="281"/>
      <c r="AY272" s="280"/>
      <c r="AZ272" s="280"/>
      <c r="BA272" s="280"/>
      <c r="BB272" s="279"/>
      <c r="BC272" s="282"/>
      <c r="BD272" s="278"/>
      <c r="BE272" s="279"/>
      <c r="BF272" s="279"/>
      <c r="BG272" s="279"/>
      <c r="BH272" s="279"/>
      <c r="BI272" s="279"/>
      <c r="BJ272" s="279"/>
      <c r="BK272" s="279"/>
      <c r="BL272" s="279"/>
      <c r="BM272" s="279"/>
      <c r="BN272" s="279"/>
      <c r="BO272" s="279"/>
      <c r="BP272" s="279"/>
      <c r="BQ272" s="279"/>
      <c r="BR272" s="279"/>
      <c r="BS272" s="279"/>
      <c r="BT272" s="279"/>
      <c r="BU272" s="279"/>
      <c r="BV272" s="279"/>
      <c r="BW272" s="279"/>
      <c r="BX272" s="278"/>
      <c r="BY272" s="279"/>
      <c r="BZ272" s="279"/>
      <c r="CA272" s="279"/>
      <c r="CB272" s="279"/>
      <c r="CC272" s="279"/>
      <c r="CD272" s="279"/>
      <c r="CE272" s="279"/>
      <c r="CF272" s="279"/>
      <c r="CG272" s="279"/>
      <c r="CH272" s="279"/>
      <c r="CI272" s="279"/>
      <c r="CJ272" s="279"/>
      <c r="CK272" s="279"/>
      <c r="CL272" s="279"/>
      <c r="CM272" s="279"/>
      <c r="CN272" s="279"/>
      <c r="CO272" s="279"/>
      <c r="CP272" s="279"/>
      <c r="CQ272" s="281"/>
      <c r="CR272" s="279"/>
      <c r="CS272" s="279"/>
      <c r="CT272" s="279"/>
      <c r="CU272" s="279"/>
      <c r="CV272" s="279"/>
      <c r="CW272" s="279"/>
      <c r="CX272" s="279"/>
      <c r="CY272" s="279"/>
      <c r="CZ272" s="279"/>
      <c r="DA272" s="279"/>
      <c r="DB272" s="279"/>
      <c r="DC272" s="279"/>
      <c r="DD272" s="279"/>
      <c r="DE272" s="279"/>
      <c r="DF272" s="279"/>
      <c r="DG272" s="279"/>
      <c r="DH272" s="279"/>
      <c r="DI272" s="279"/>
      <c r="DJ272" s="279"/>
      <c r="DK272" s="279"/>
      <c r="DL272" s="279"/>
      <c r="DM272" s="279"/>
      <c r="DN272" s="279"/>
      <c r="DO272" s="279"/>
      <c r="DP272" s="279"/>
      <c r="DQ272" s="279"/>
      <c r="DR272" s="279"/>
      <c r="DS272" s="279"/>
      <c r="DT272" s="279"/>
      <c r="DU272" s="279"/>
      <c r="DV272" s="279"/>
      <c r="DW272" s="279"/>
      <c r="DX272" s="279"/>
      <c r="DY272" s="279"/>
      <c r="DZ272" s="279"/>
      <c r="EA272" s="279"/>
      <c r="EB272" s="279"/>
      <c r="EC272" s="279"/>
      <c r="ED272" s="279"/>
      <c r="EE272" s="279"/>
      <c r="EF272" s="278"/>
      <c r="EG272" s="279"/>
      <c r="EH272" s="279"/>
      <c r="EI272" s="279"/>
      <c r="EJ272" s="279"/>
      <c r="EK272" s="279"/>
      <c r="EL272" s="279"/>
      <c r="EM272" s="279"/>
      <c r="EN272" s="279"/>
      <c r="EO272" s="279"/>
      <c r="EP272" s="279"/>
      <c r="EQ272" s="279"/>
      <c r="ER272" s="279"/>
      <c r="ES272" s="279"/>
      <c r="ET272" s="279"/>
      <c r="EU272" s="279"/>
      <c r="EV272" s="279"/>
      <c r="EW272" s="279"/>
      <c r="EX272" s="279"/>
      <c r="EY272" s="279"/>
      <c r="EZ272" s="278"/>
      <c r="FA272" s="279"/>
      <c r="FB272" s="279"/>
      <c r="FC272" s="279"/>
      <c r="FD272" s="279"/>
      <c r="FE272" s="279"/>
      <c r="FF272" s="279"/>
      <c r="FG272" s="279"/>
      <c r="FH272" s="279"/>
      <c r="FI272" s="279"/>
      <c r="FJ272" s="279"/>
      <c r="FK272" s="279"/>
      <c r="FL272" s="279"/>
      <c r="FM272" s="279"/>
      <c r="FN272" s="279"/>
      <c r="FO272" s="279"/>
      <c r="FP272" s="279"/>
      <c r="FQ272" s="279"/>
      <c r="FR272" s="279"/>
      <c r="FS272" s="281"/>
      <c r="FT272" s="278"/>
      <c r="FU272" s="279"/>
      <c r="FV272" s="279"/>
      <c r="FW272" s="279"/>
      <c r="FX272" s="279"/>
      <c r="FY272" s="279"/>
      <c r="FZ272" s="279"/>
      <c r="GA272" s="279"/>
      <c r="GB272" s="279"/>
      <c r="GC272" s="279"/>
      <c r="GD272" s="279"/>
      <c r="GE272" s="279"/>
      <c r="GF272" s="279"/>
      <c r="GG272" s="279"/>
      <c r="GH272" s="279"/>
      <c r="GI272" s="279"/>
      <c r="GJ272" s="279"/>
      <c r="GK272" s="279"/>
      <c r="GL272" s="279"/>
      <c r="GM272" s="279"/>
      <c r="GN272" s="278"/>
      <c r="GO272" s="279"/>
      <c r="GP272" s="279"/>
      <c r="GQ272" s="279"/>
      <c r="GR272" s="279"/>
      <c r="GS272" s="279"/>
      <c r="GT272" s="279"/>
      <c r="GU272" s="279"/>
      <c r="GV272" s="279"/>
      <c r="GW272" s="279"/>
      <c r="GX272" s="279"/>
      <c r="GY272" s="279"/>
      <c r="GZ272" s="279"/>
      <c r="HA272" s="279"/>
      <c r="HB272" s="279"/>
      <c r="HC272" s="279"/>
      <c r="HD272" s="279"/>
      <c r="HE272" s="279"/>
      <c r="HF272" s="279"/>
      <c r="HG272" s="281"/>
      <c r="HH272" s="278"/>
      <c r="HI272" s="279"/>
      <c r="HJ272" s="279"/>
      <c r="HK272" s="279"/>
      <c r="HL272" s="279"/>
      <c r="HM272" s="279"/>
      <c r="HN272" s="279"/>
      <c r="HO272" s="279"/>
      <c r="HP272" s="279"/>
      <c r="HQ272" s="279"/>
      <c r="HR272" s="279"/>
      <c r="HS272" s="279"/>
      <c r="HT272" s="279"/>
      <c r="HU272" s="279"/>
      <c r="HV272" s="279"/>
      <c r="HW272" s="279"/>
      <c r="HX272" s="279"/>
      <c r="HY272" s="279"/>
      <c r="HZ272" s="279"/>
      <c r="IA272" s="279"/>
      <c r="IB272" s="278"/>
      <c r="IC272" s="279"/>
      <c r="ID272" s="279"/>
      <c r="IE272" s="279"/>
      <c r="IF272" s="279"/>
      <c r="IG272" s="279"/>
      <c r="IH272" s="279"/>
      <c r="II272" s="279"/>
      <c r="IJ272" s="279"/>
      <c r="IK272" s="279"/>
      <c r="IL272" s="279"/>
      <c r="IM272" s="279"/>
      <c r="IN272" s="279"/>
      <c r="IO272" s="279"/>
      <c r="IP272" s="279"/>
      <c r="IQ272" s="279"/>
      <c r="IR272" s="279"/>
      <c r="IS272" s="279"/>
      <c r="IT272" s="279"/>
      <c r="IU272" s="279"/>
      <c r="IV272" s="278"/>
      <c r="IW272" s="280"/>
      <c r="IX272" s="280"/>
      <c r="IY272" s="279"/>
      <c r="IZ272" s="279"/>
      <c r="JA272" s="279"/>
      <c r="JB272" s="279"/>
      <c r="JC272" s="280"/>
      <c r="JD272" s="280"/>
      <c r="JE272" s="280"/>
      <c r="JF272" s="280"/>
      <c r="JG272" s="280"/>
    </row>
    <row r="273" spans="1:267" x14ac:dyDescent="0.2">
      <c r="A273" s="16"/>
      <c r="B273" s="16"/>
      <c r="C273" s="373"/>
      <c r="D273" s="35"/>
      <c r="E273" s="16"/>
      <c r="F273" s="53"/>
      <c r="G273" s="33"/>
      <c r="H273" s="33"/>
      <c r="I273" s="33"/>
      <c r="J273" s="71"/>
      <c r="K273" s="53"/>
      <c r="L273" s="71"/>
      <c r="M273" s="33"/>
      <c r="N273" s="33"/>
      <c r="O273" s="33"/>
      <c r="P273" s="53"/>
      <c r="Q273" s="71"/>
      <c r="R273" s="33"/>
      <c r="S273" s="33"/>
      <c r="T273" s="49"/>
      <c r="U273" s="33"/>
      <c r="V273" s="33"/>
      <c r="W273" s="33"/>
      <c r="X273" s="71"/>
      <c r="Y273" s="53"/>
      <c r="Z273" s="53"/>
      <c r="AA273" s="71"/>
      <c r="AB273" s="33"/>
      <c r="AC273" s="33"/>
      <c r="AD273" s="49"/>
      <c r="AE273" s="33"/>
      <c r="AF273" s="33"/>
      <c r="AG273" s="33"/>
      <c r="AH273" s="71"/>
      <c r="AI273" s="53"/>
      <c r="AJ273" s="53"/>
      <c r="AK273" s="71"/>
      <c r="AL273" s="33"/>
      <c r="AM273" s="33"/>
      <c r="AN273" s="49"/>
      <c r="AO273" s="33"/>
      <c r="AP273" s="33"/>
      <c r="AQ273" s="33"/>
      <c r="AR273" s="71"/>
      <c r="AS273" s="53"/>
      <c r="AT273" s="278"/>
      <c r="AU273" s="279"/>
      <c r="AV273" s="280"/>
      <c r="AW273" s="280"/>
      <c r="AX273" s="281"/>
      <c r="AY273" s="280"/>
      <c r="AZ273" s="280"/>
      <c r="BA273" s="280"/>
      <c r="BB273" s="279"/>
      <c r="BC273" s="282"/>
      <c r="BD273" s="278"/>
      <c r="BE273" s="279"/>
      <c r="BF273" s="279"/>
      <c r="BG273" s="279"/>
      <c r="BH273" s="279"/>
      <c r="BI273" s="279"/>
      <c r="BJ273" s="279"/>
      <c r="BK273" s="279"/>
      <c r="BL273" s="279"/>
      <c r="BM273" s="279"/>
      <c r="BN273" s="279"/>
      <c r="BO273" s="279"/>
      <c r="BP273" s="279"/>
      <c r="BQ273" s="279"/>
      <c r="BR273" s="279"/>
      <c r="BS273" s="279"/>
      <c r="BT273" s="279"/>
      <c r="BU273" s="279"/>
      <c r="BV273" s="279"/>
      <c r="BW273" s="279"/>
      <c r="BX273" s="278"/>
      <c r="BY273" s="279"/>
      <c r="BZ273" s="279"/>
      <c r="CA273" s="279"/>
      <c r="CB273" s="279"/>
      <c r="CC273" s="279"/>
      <c r="CD273" s="279"/>
      <c r="CE273" s="279"/>
      <c r="CF273" s="279"/>
      <c r="CG273" s="279"/>
      <c r="CH273" s="279"/>
      <c r="CI273" s="279"/>
      <c r="CJ273" s="279"/>
      <c r="CK273" s="279"/>
      <c r="CL273" s="279"/>
      <c r="CM273" s="279"/>
      <c r="CN273" s="279"/>
      <c r="CO273" s="279"/>
      <c r="CP273" s="279"/>
      <c r="CQ273" s="281"/>
      <c r="CR273" s="279"/>
      <c r="CS273" s="279"/>
      <c r="CT273" s="279"/>
      <c r="CU273" s="279"/>
      <c r="CV273" s="279"/>
      <c r="CW273" s="279"/>
      <c r="CX273" s="279"/>
      <c r="CY273" s="279"/>
      <c r="CZ273" s="279"/>
      <c r="DA273" s="279"/>
      <c r="DB273" s="279"/>
      <c r="DC273" s="279"/>
      <c r="DD273" s="279"/>
      <c r="DE273" s="279"/>
      <c r="DF273" s="279"/>
      <c r="DG273" s="279"/>
      <c r="DH273" s="279"/>
      <c r="DI273" s="279"/>
      <c r="DJ273" s="279"/>
      <c r="DK273" s="279"/>
      <c r="DL273" s="279"/>
      <c r="DM273" s="279"/>
      <c r="DN273" s="279"/>
      <c r="DO273" s="279"/>
      <c r="DP273" s="279"/>
      <c r="DQ273" s="279"/>
      <c r="DR273" s="279"/>
      <c r="DS273" s="279"/>
      <c r="DT273" s="279"/>
      <c r="DU273" s="279"/>
      <c r="DV273" s="279"/>
      <c r="DW273" s="279"/>
      <c r="DX273" s="279"/>
      <c r="DY273" s="279"/>
      <c r="DZ273" s="279"/>
      <c r="EA273" s="279"/>
      <c r="EB273" s="279"/>
      <c r="EC273" s="279"/>
      <c r="ED273" s="279"/>
      <c r="EE273" s="279"/>
      <c r="EF273" s="278"/>
      <c r="EG273" s="279"/>
      <c r="EH273" s="279"/>
      <c r="EI273" s="279"/>
      <c r="EJ273" s="279"/>
      <c r="EK273" s="279"/>
      <c r="EL273" s="279"/>
      <c r="EM273" s="279"/>
      <c r="EN273" s="279"/>
      <c r="EO273" s="279"/>
      <c r="EP273" s="279"/>
      <c r="EQ273" s="279"/>
      <c r="ER273" s="279"/>
      <c r="ES273" s="279"/>
      <c r="ET273" s="279"/>
      <c r="EU273" s="279"/>
      <c r="EV273" s="279"/>
      <c r="EW273" s="279"/>
      <c r="EX273" s="279"/>
      <c r="EY273" s="279"/>
      <c r="EZ273" s="278"/>
      <c r="FA273" s="279"/>
      <c r="FB273" s="279"/>
      <c r="FC273" s="279"/>
      <c r="FD273" s="279"/>
      <c r="FE273" s="279"/>
      <c r="FF273" s="279"/>
      <c r="FG273" s="279"/>
      <c r="FH273" s="279"/>
      <c r="FI273" s="279"/>
      <c r="FJ273" s="279"/>
      <c r="FK273" s="279"/>
      <c r="FL273" s="279"/>
      <c r="FM273" s="279"/>
      <c r="FN273" s="279"/>
      <c r="FO273" s="279"/>
      <c r="FP273" s="279"/>
      <c r="FQ273" s="279"/>
      <c r="FR273" s="279"/>
      <c r="FS273" s="281"/>
      <c r="FT273" s="278"/>
      <c r="FU273" s="279"/>
      <c r="FV273" s="279"/>
      <c r="FW273" s="279"/>
      <c r="FX273" s="279"/>
      <c r="FY273" s="279"/>
      <c r="FZ273" s="279"/>
      <c r="GA273" s="279"/>
      <c r="GB273" s="279"/>
      <c r="GC273" s="279"/>
      <c r="GD273" s="279"/>
      <c r="GE273" s="279"/>
      <c r="GF273" s="279"/>
      <c r="GG273" s="279"/>
      <c r="GH273" s="279"/>
      <c r="GI273" s="279"/>
      <c r="GJ273" s="279"/>
      <c r="GK273" s="279"/>
      <c r="GL273" s="279"/>
      <c r="GM273" s="279"/>
      <c r="GN273" s="278"/>
      <c r="GO273" s="279"/>
      <c r="GP273" s="279"/>
      <c r="GQ273" s="279"/>
      <c r="GR273" s="279"/>
      <c r="GS273" s="279"/>
      <c r="GT273" s="279"/>
      <c r="GU273" s="279"/>
      <c r="GV273" s="279"/>
      <c r="GW273" s="279"/>
      <c r="GX273" s="279"/>
      <c r="GY273" s="279"/>
      <c r="GZ273" s="279"/>
      <c r="HA273" s="279"/>
      <c r="HB273" s="279"/>
      <c r="HC273" s="279"/>
      <c r="HD273" s="279"/>
      <c r="HE273" s="279"/>
      <c r="HF273" s="279"/>
      <c r="HG273" s="281"/>
      <c r="HH273" s="278"/>
      <c r="HI273" s="279"/>
      <c r="HJ273" s="279"/>
      <c r="HK273" s="279"/>
      <c r="HL273" s="279"/>
      <c r="HM273" s="279"/>
      <c r="HN273" s="279"/>
      <c r="HO273" s="279"/>
      <c r="HP273" s="279"/>
      <c r="HQ273" s="279"/>
      <c r="HR273" s="279"/>
      <c r="HS273" s="279"/>
      <c r="HT273" s="279"/>
      <c r="HU273" s="279"/>
      <c r="HV273" s="279"/>
      <c r="HW273" s="279"/>
      <c r="HX273" s="279"/>
      <c r="HY273" s="279"/>
      <c r="HZ273" s="279"/>
      <c r="IA273" s="279"/>
      <c r="IB273" s="278"/>
      <c r="IC273" s="279"/>
      <c r="ID273" s="279"/>
      <c r="IE273" s="279"/>
      <c r="IF273" s="279"/>
      <c r="IG273" s="279"/>
      <c r="IH273" s="279"/>
      <c r="II273" s="279"/>
      <c r="IJ273" s="279"/>
      <c r="IK273" s="279"/>
      <c r="IL273" s="279"/>
      <c r="IM273" s="279"/>
      <c r="IN273" s="279"/>
      <c r="IO273" s="279"/>
      <c r="IP273" s="279"/>
      <c r="IQ273" s="279"/>
      <c r="IR273" s="279"/>
      <c r="IS273" s="279"/>
      <c r="IT273" s="279"/>
      <c r="IU273" s="279"/>
      <c r="IV273" s="278"/>
      <c r="IW273" s="280"/>
      <c r="IX273" s="280"/>
      <c r="IY273" s="279"/>
      <c r="IZ273" s="279"/>
      <c r="JA273" s="279"/>
      <c r="JB273" s="279"/>
      <c r="JC273" s="280"/>
      <c r="JD273" s="280"/>
      <c r="JE273" s="280"/>
      <c r="JF273" s="280"/>
      <c r="JG273" s="280"/>
    </row>
    <row r="274" spans="1:267" x14ac:dyDescent="0.2">
      <c r="A274" s="16"/>
      <c r="B274" s="16"/>
      <c r="C274" s="373"/>
      <c r="D274" s="35"/>
      <c r="E274" s="16"/>
      <c r="F274" s="53"/>
      <c r="G274" s="33"/>
      <c r="H274" s="33"/>
      <c r="I274" s="33"/>
      <c r="J274" s="71"/>
      <c r="K274" s="53"/>
      <c r="L274" s="71"/>
      <c r="M274" s="33"/>
      <c r="N274" s="33"/>
      <c r="O274" s="33"/>
      <c r="P274" s="53"/>
      <c r="Q274" s="71"/>
      <c r="R274" s="33"/>
      <c r="S274" s="33"/>
      <c r="T274" s="49"/>
      <c r="U274" s="33"/>
      <c r="V274" s="33"/>
      <c r="W274" s="33"/>
      <c r="X274" s="71"/>
      <c r="Y274" s="53"/>
      <c r="Z274" s="53"/>
      <c r="AA274" s="71"/>
      <c r="AB274" s="33"/>
      <c r="AC274" s="33"/>
      <c r="AD274" s="49"/>
      <c r="AE274" s="33"/>
      <c r="AF274" s="33"/>
      <c r="AG274" s="33"/>
      <c r="AH274" s="71"/>
      <c r="AI274" s="53"/>
      <c r="AJ274" s="53"/>
      <c r="AK274" s="71"/>
      <c r="AL274" s="33"/>
      <c r="AM274" s="33"/>
      <c r="AN274" s="49"/>
      <c r="AO274" s="33"/>
      <c r="AP274" s="33"/>
      <c r="AQ274" s="33"/>
      <c r="AR274" s="71"/>
      <c r="AS274" s="53"/>
      <c r="AT274" s="278"/>
      <c r="AU274" s="279"/>
      <c r="AV274" s="280"/>
      <c r="AW274" s="280"/>
      <c r="AX274" s="281"/>
      <c r="AY274" s="280"/>
      <c r="AZ274" s="280"/>
      <c r="BA274" s="280"/>
      <c r="BB274" s="279"/>
      <c r="BC274" s="282"/>
      <c r="BD274" s="278"/>
      <c r="BE274" s="279"/>
      <c r="BF274" s="279"/>
      <c r="BG274" s="279"/>
      <c r="BH274" s="279"/>
      <c r="BI274" s="279"/>
      <c r="BJ274" s="279"/>
      <c r="BK274" s="279"/>
      <c r="BL274" s="279"/>
      <c r="BM274" s="279"/>
      <c r="BN274" s="279"/>
      <c r="BO274" s="279"/>
      <c r="BP274" s="279"/>
      <c r="BQ274" s="279"/>
      <c r="BR274" s="279"/>
      <c r="BS274" s="279"/>
      <c r="BT274" s="279"/>
      <c r="BU274" s="279"/>
      <c r="BV274" s="279"/>
      <c r="BW274" s="279"/>
      <c r="BX274" s="278"/>
      <c r="BY274" s="279"/>
      <c r="BZ274" s="279"/>
      <c r="CA274" s="279"/>
      <c r="CB274" s="279"/>
      <c r="CC274" s="279"/>
      <c r="CD274" s="279"/>
      <c r="CE274" s="279"/>
      <c r="CF274" s="279"/>
      <c r="CG274" s="279"/>
      <c r="CH274" s="279"/>
      <c r="CI274" s="279"/>
      <c r="CJ274" s="279"/>
      <c r="CK274" s="279"/>
      <c r="CL274" s="279"/>
      <c r="CM274" s="279"/>
      <c r="CN274" s="279"/>
      <c r="CO274" s="279"/>
      <c r="CP274" s="279"/>
      <c r="CQ274" s="281"/>
      <c r="CR274" s="279"/>
      <c r="CS274" s="279"/>
      <c r="CT274" s="279"/>
      <c r="CU274" s="279"/>
      <c r="CV274" s="279"/>
      <c r="CW274" s="279"/>
      <c r="CX274" s="279"/>
      <c r="CY274" s="279"/>
      <c r="CZ274" s="279"/>
      <c r="DA274" s="279"/>
      <c r="DB274" s="279"/>
      <c r="DC274" s="279"/>
      <c r="DD274" s="279"/>
      <c r="DE274" s="279"/>
      <c r="DF274" s="279"/>
      <c r="DG274" s="279"/>
      <c r="DH274" s="279"/>
      <c r="DI274" s="279"/>
      <c r="DJ274" s="279"/>
      <c r="DK274" s="279"/>
      <c r="DL274" s="279"/>
      <c r="DM274" s="279"/>
      <c r="DN274" s="279"/>
      <c r="DO274" s="279"/>
      <c r="DP274" s="279"/>
      <c r="DQ274" s="279"/>
      <c r="DR274" s="279"/>
      <c r="DS274" s="279"/>
      <c r="DT274" s="279"/>
      <c r="DU274" s="279"/>
      <c r="DV274" s="279"/>
      <c r="DW274" s="279"/>
      <c r="DX274" s="279"/>
      <c r="DY274" s="279"/>
      <c r="DZ274" s="279"/>
      <c r="EA274" s="279"/>
      <c r="EB274" s="279"/>
      <c r="EC274" s="279"/>
      <c r="ED274" s="279"/>
      <c r="EE274" s="279"/>
      <c r="EF274" s="278"/>
      <c r="EG274" s="279"/>
      <c r="EH274" s="279"/>
      <c r="EI274" s="279"/>
      <c r="EJ274" s="279"/>
      <c r="EK274" s="279"/>
      <c r="EL274" s="279"/>
      <c r="EM274" s="279"/>
      <c r="EN274" s="279"/>
      <c r="EO274" s="279"/>
      <c r="EP274" s="279"/>
      <c r="EQ274" s="279"/>
      <c r="ER274" s="279"/>
      <c r="ES274" s="279"/>
      <c r="ET274" s="279"/>
      <c r="EU274" s="279"/>
      <c r="EV274" s="279"/>
      <c r="EW274" s="279"/>
      <c r="EX274" s="279"/>
      <c r="EY274" s="279"/>
      <c r="EZ274" s="278"/>
      <c r="FA274" s="279"/>
      <c r="FB274" s="279"/>
      <c r="FC274" s="279"/>
      <c r="FD274" s="279"/>
      <c r="FE274" s="279"/>
      <c r="FF274" s="279"/>
      <c r="FG274" s="279"/>
      <c r="FH274" s="279"/>
      <c r="FI274" s="279"/>
      <c r="FJ274" s="279"/>
      <c r="FK274" s="279"/>
      <c r="FL274" s="279"/>
      <c r="FM274" s="279"/>
      <c r="FN274" s="279"/>
      <c r="FO274" s="279"/>
      <c r="FP274" s="279"/>
      <c r="FQ274" s="279"/>
      <c r="FR274" s="279"/>
      <c r="FS274" s="281"/>
      <c r="FT274" s="278"/>
      <c r="FU274" s="279"/>
      <c r="FV274" s="279"/>
      <c r="FW274" s="279"/>
      <c r="FX274" s="279"/>
      <c r="FY274" s="279"/>
      <c r="FZ274" s="279"/>
      <c r="GA274" s="279"/>
      <c r="GB274" s="279"/>
      <c r="GC274" s="279"/>
      <c r="GD274" s="279"/>
      <c r="GE274" s="279"/>
      <c r="GF274" s="279"/>
      <c r="GG274" s="279"/>
      <c r="GH274" s="279"/>
      <c r="GI274" s="279"/>
      <c r="GJ274" s="279"/>
      <c r="GK274" s="279"/>
      <c r="GL274" s="279"/>
      <c r="GM274" s="279"/>
      <c r="GN274" s="278"/>
      <c r="GO274" s="279"/>
      <c r="GP274" s="279"/>
      <c r="GQ274" s="279"/>
      <c r="GR274" s="279"/>
      <c r="GS274" s="279"/>
      <c r="GT274" s="279"/>
      <c r="GU274" s="279"/>
      <c r="GV274" s="279"/>
      <c r="GW274" s="279"/>
      <c r="GX274" s="279"/>
      <c r="GY274" s="279"/>
      <c r="GZ274" s="279"/>
      <c r="HA274" s="279"/>
      <c r="HB274" s="279"/>
      <c r="HC274" s="279"/>
      <c r="HD274" s="279"/>
      <c r="HE274" s="279"/>
      <c r="HF274" s="279"/>
      <c r="HG274" s="281"/>
      <c r="HH274" s="278"/>
      <c r="HI274" s="279"/>
      <c r="HJ274" s="279"/>
      <c r="HK274" s="279"/>
      <c r="HL274" s="279"/>
      <c r="HM274" s="279"/>
      <c r="HN274" s="279"/>
      <c r="HO274" s="279"/>
      <c r="HP274" s="279"/>
      <c r="HQ274" s="279"/>
      <c r="HR274" s="279"/>
      <c r="HS274" s="279"/>
      <c r="HT274" s="279"/>
      <c r="HU274" s="279"/>
      <c r="HV274" s="279"/>
      <c r="HW274" s="279"/>
      <c r="HX274" s="279"/>
      <c r="HY274" s="279"/>
      <c r="HZ274" s="279"/>
      <c r="IA274" s="279"/>
      <c r="IB274" s="278"/>
      <c r="IC274" s="279"/>
      <c r="ID274" s="279"/>
      <c r="IE274" s="279"/>
      <c r="IF274" s="279"/>
      <c r="IG274" s="279"/>
      <c r="IH274" s="279"/>
      <c r="II274" s="279"/>
      <c r="IJ274" s="279"/>
      <c r="IK274" s="279"/>
      <c r="IL274" s="279"/>
      <c r="IM274" s="279"/>
      <c r="IN274" s="279"/>
      <c r="IO274" s="279"/>
      <c r="IP274" s="279"/>
      <c r="IQ274" s="279"/>
      <c r="IR274" s="279"/>
      <c r="IS274" s="279"/>
      <c r="IT274" s="279"/>
      <c r="IU274" s="279"/>
      <c r="IV274" s="278"/>
      <c r="IW274" s="280"/>
      <c r="IX274" s="280"/>
      <c r="IY274" s="279"/>
      <c r="IZ274" s="279"/>
      <c r="JA274" s="279"/>
      <c r="JB274" s="279"/>
      <c r="JC274" s="280"/>
      <c r="JD274" s="280"/>
      <c r="JE274" s="280"/>
      <c r="JF274" s="280"/>
      <c r="JG274" s="280"/>
    </row>
    <row r="275" spans="1:267" x14ac:dyDescent="0.2">
      <c r="A275" s="16"/>
      <c r="B275" s="16"/>
      <c r="C275" s="373"/>
      <c r="D275" s="35"/>
      <c r="E275" s="16"/>
      <c r="F275" s="53"/>
      <c r="G275" s="33"/>
      <c r="H275" s="33"/>
      <c r="I275" s="33"/>
      <c r="J275" s="71"/>
      <c r="K275" s="53"/>
      <c r="L275" s="71"/>
      <c r="M275" s="33"/>
      <c r="N275" s="33"/>
      <c r="O275" s="33"/>
      <c r="P275" s="53"/>
      <c r="Q275" s="71"/>
      <c r="R275" s="33"/>
      <c r="S275" s="33"/>
      <c r="T275" s="49"/>
      <c r="U275" s="33"/>
      <c r="V275" s="33"/>
      <c r="W275" s="33"/>
      <c r="X275" s="71"/>
      <c r="Y275" s="53"/>
      <c r="Z275" s="53"/>
      <c r="AA275" s="71"/>
      <c r="AB275" s="33"/>
      <c r="AC275" s="33"/>
      <c r="AD275" s="49"/>
      <c r="AE275" s="33"/>
      <c r="AF275" s="33"/>
      <c r="AG275" s="33"/>
      <c r="AH275" s="71"/>
      <c r="AI275" s="53"/>
      <c r="AJ275" s="53"/>
      <c r="AK275" s="71"/>
      <c r="AL275" s="33"/>
      <c r="AM275" s="33"/>
      <c r="AN275" s="49"/>
      <c r="AO275" s="33"/>
      <c r="AP275" s="33"/>
      <c r="AQ275" s="33"/>
      <c r="AR275" s="71"/>
      <c r="AS275" s="53"/>
      <c r="AT275" s="278"/>
      <c r="AU275" s="279"/>
      <c r="AV275" s="280"/>
      <c r="AW275" s="280"/>
      <c r="AX275" s="281"/>
      <c r="AY275" s="280"/>
      <c r="AZ275" s="280"/>
      <c r="BA275" s="280"/>
      <c r="BB275" s="279"/>
      <c r="BC275" s="282"/>
      <c r="BD275" s="278"/>
      <c r="BE275" s="279"/>
      <c r="BF275" s="279"/>
      <c r="BG275" s="279"/>
      <c r="BH275" s="279"/>
      <c r="BI275" s="279"/>
      <c r="BJ275" s="279"/>
      <c r="BK275" s="279"/>
      <c r="BL275" s="279"/>
      <c r="BM275" s="279"/>
      <c r="BN275" s="279"/>
      <c r="BO275" s="279"/>
      <c r="BP275" s="279"/>
      <c r="BQ275" s="279"/>
      <c r="BR275" s="279"/>
      <c r="BS275" s="279"/>
      <c r="BT275" s="279"/>
      <c r="BU275" s="279"/>
      <c r="BV275" s="279"/>
      <c r="BW275" s="279"/>
      <c r="BX275" s="278"/>
      <c r="BY275" s="279"/>
      <c r="BZ275" s="279"/>
      <c r="CA275" s="279"/>
      <c r="CB275" s="279"/>
      <c r="CC275" s="279"/>
      <c r="CD275" s="279"/>
      <c r="CE275" s="279"/>
      <c r="CF275" s="279"/>
      <c r="CG275" s="279"/>
      <c r="CH275" s="279"/>
      <c r="CI275" s="279"/>
      <c r="CJ275" s="279"/>
      <c r="CK275" s="279"/>
      <c r="CL275" s="279"/>
      <c r="CM275" s="279"/>
      <c r="CN275" s="279"/>
      <c r="CO275" s="279"/>
      <c r="CP275" s="279"/>
      <c r="CQ275" s="281"/>
      <c r="CR275" s="279"/>
      <c r="CS275" s="279"/>
      <c r="CT275" s="279"/>
      <c r="CU275" s="279"/>
      <c r="CV275" s="279"/>
      <c r="CW275" s="279"/>
      <c r="CX275" s="279"/>
      <c r="CY275" s="279"/>
      <c r="CZ275" s="279"/>
      <c r="DA275" s="279"/>
      <c r="DB275" s="279"/>
      <c r="DC275" s="279"/>
      <c r="DD275" s="279"/>
      <c r="DE275" s="279"/>
      <c r="DF275" s="279"/>
      <c r="DG275" s="279"/>
      <c r="DH275" s="279"/>
      <c r="DI275" s="279"/>
      <c r="DJ275" s="279"/>
      <c r="DK275" s="279"/>
      <c r="DL275" s="279"/>
      <c r="DM275" s="279"/>
      <c r="DN275" s="279"/>
      <c r="DO275" s="279"/>
      <c r="DP275" s="279"/>
      <c r="DQ275" s="279"/>
      <c r="DR275" s="279"/>
      <c r="DS275" s="279"/>
      <c r="DT275" s="279"/>
      <c r="DU275" s="279"/>
      <c r="DV275" s="279"/>
      <c r="DW275" s="279"/>
      <c r="DX275" s="279"/>
      <c r="DY275" s="279"/>
      <c r="DZ275" s="279"/>
      <c r="EA275" s="279"/>
      <c r="EB275" s="279"/>
      <c r="EC275" s="279"/>
      <c r="ED275" s="279"/>
      <c r="EE275" s="279"/>
      <c r="EF275" s="278"/>
      <c r="EG275" s="279"/>
      <c r="EH275" s="279"/>
      <c r="EI275" s="279"/>
      <c r="EJ275" s="279"/>
      <c r="EK275" s="279"/>
      <c r="EL275" s="279"/>
      <c r="EM275" s="279"/>
      <c r="EN275" s="279"/>
      <c r="EO275" s="279"/>
      <c r="EP275" s="279"/>
      <c r="EQ275" s="279"/>
      <c r="ER275" s="279"/>
      <c r="ES275" s="279"/>
      <c r="ET275" s="279"/>
      <c r="EU275" s="279"/>
      <c r="EV275" s="279"/>
      <c r="EW275" s="279"/>
      <c r="EX275" s="279"/>
      <c r="EY275" s="279"/>
      <c r="EZ275" s="278"/>
      <c r="FA275" s="279"/>
      <c r="FB275" s="279"/>
      <c r="FC275" s="279"/>
      <c r="FD275" s="279"/>
      <c r="FE275" s="279"/>
      <c r="FF275" s="279"/>
      <c r="FG275" s="279"/>
      <c r="FH275" s="279"/>
      <c r="FI275" s="279"/>
      <c r="FJ275" s="279"/>
      <c r="FK275" s="279"/>
      <c r="FL275" s="279"/>
      <c r="FM275" s="279"/>
      <c r="FN275" s="279"/>
      <c r="FO275" s="279"/>
      <c r="FP275" s="279"/>
      <c r="FQ275" s="279"/>
      <c r="FR275" s="279"/>
      <c r="FS275" s="281"/>
      <c r="FT275" s="278"/>
      <c r="FU275" s="279"/>
      <c r="FV275" s="279"/>
      <c r="FW275" s="279"/>
      <c r="FX275" s="279"/>
      <c r="FY275" s="279"/>
      <c r="FZ275" s="279"/>
      <c r="GA275" s="279"/>
      <c r="GB275" s="279"/>
      <c r="GC275" s="279"/>
      <c r="GD275" s="279"/>
      <c r="GE275" s="279"/>
      <c r="GF275" s="279"/>
      <c r="GG275" s="279"/>
      <c r="GH275" s="279"/>
      <c r="GI275" s="279"/>
      <c r="GJ275" s="279"/>
      <c r="GK275" s="279"/>
      <c r="GL275" s="279"/>
      <c r="GM275" s="279"/>
      <c r="GN275" s="278"/>
      <c r="GO275" s="279"/>
      <c r="GP275" s="279"/>
      <c r="GQ275" s="279"/>
      <c r="GR275" s="279"/>
      <c r="GS275" s="279"/>
      <c r="GT275" s="279"/>
      <c r="GU275" s="279"/>
      <c r="GV275" s="279"/>
      <c r="GW275" s="279"/>
      <c r="GX275" s="279"/>
      <c r="GY275" s="279"/>
      <c r="GZ275" s="279"/>
      <c r="HA275" s="279"/>
      <c r="HB275" s="279"/>
      <c r="HC275" s="279"/>
      <c r="HD275" s="279"/>
      <c r="HE275" s="279"/>
      <c r="HF275" s="279"/>
      <c r="HG275" s="281"/>
      <c r="HH275" s="278"/>
      <c r="HI275" s="279"/>
      <c r="HJ275" s="279"/>
      <c r="HK275" s="279"/>
      <c r="HL275" s="279"/>
      <c r="HM275" s="279"/>
      <c r="HN275" s="279"/>
      <c r="HO275" s="279"/>
      <c r="HP275" s="279"/>
      <c r="HQ275" s="279"/>
      <c r="HR275" s="279"/>
      <c r="HS275" s="279"/>
      <c r="HT275" s="279"/>
      <c r="HU275" s="279"/>
      <c r="HV275" s="279"/>
      <c r="HW275" s="279"/>
      <c r="HX275" s="279"/>
      <c r="HY275" s="279"/>
      <c r="HZ275" s="279"/>
      <c r="IA275" s="279"/>
      <c r="IB275" s="278"/>
      <c r="IC275" s="279"/>
      <c r="ID275" s="279"/>
      <c r="IE275" s="279"/>
      <c r="IF275" s="279"/>
      <c r="IG275" s="279"/>
      <c r="IH275" s="279"/>
      <c r="II275" s="279"/>
      <c r="IJ275" s="279"/>
      <c r="IK275" s="279"/>
      <c r="IL275" s="279"/>
      <c r="IM275" s="279"/>
      <c r="IN275" s="279"/>
      <c r="IO275" s="279"/>
      <c r="IP275" s="279"/>
      <c r="IQ275" s="279"/>
      <c r="IR275" s="279"/>
      <c r="IS275" s="279"/>
      <c r="IT275" s="279"/>
      <c r="IU275" s="279"/>
      <c r="IV275" s="278"/>
      <c r="IW275" s="280"/>
      <c r="IX275" s="280"/>
      <c r="IY275" s="279"/>
      <c r="IZ275" s="279"/>
      <c r="JA275" s="279"/>
      <c r="JB275" s="279"/>
      <c r="JC275" s="280"/>
      <c r="JD275" s="280"/>
      <c r="JE275" s="280"/>
      <c r="JF275" s="280"/>
      <c r="JG275" s="280"/>
    </row>
    <row r="276" spans="1:267" x14ac:dyDescent="0.2">
      <c r="A276" s="16"/>
      <c r="B276" s="16"/>
      <c r="C276" s="373"/>
      <c r="D276" s="35"/>
      <c r="E276" s="16"/>
      <c r="F276" s="53"/>
      <c r="G276" s="33"/>
      <c r="H276" s="33"/>
      <c r="I276" s="33"/>
      <c r="J276" s="71"/>
      <c r="K276" s="53"/>
      <c r="L276" s="71"/>
      <c r="M276" s="33"/>
      <c r="N276" s="33"/>
      <c r="O276" s="33"/>
      <c r="P276" s="53"/>
      <c r="Q276" s="71"/>
      <c r="R276" s="33"/>
      <c r="S276" s="33"/>
      <c r="T276" s="49"/>
      <c r="U276" s="33"/>
      <c r="V276" s="33"/>
      <c r="W276" s="33"/>
      <c r="X276" s="71"/>
      <c r="Y276" s="53"/>
      <c r="Z276" s="53"/>
      <c r="AA276" s="71"/>
      <c r="AB276" s="33"/>
      <c r="AC276" s="33"/>
      <c r="AD276" s="49"/>
      <c r="AE276" s="33"/>
      <c r="AF276" s="33"/>
      <c r="AG276" s="33"/>
      <c r="AH276" s="71"/>
      <c r="AI276" s="53"/>
      <c r="AJ276" s="53"/>
      <c r="AK276" s="71"/>
      <c r="AL276" s="33"/>
      <c r="AM276" s="33"/>
      <c r="AN276" s="49"/>
      <c r="AO276" s="33"/>
      <c r="AP276" s="33"/>
      <c r="AQ276" s="33"/>
      <c r="AR276" s="71"/>
      <c r="AS276" s="53"/>
      <c r="AT276" s="278"/>
      <c r="AU276" s="279"/>
      <c r="AV276" s="280"/>
      <c r="AW276" s="280"/>
      <c r="AX276" s="281"/>
      <c r="AY276" s="280"/>
      <c r="AZ276" s="280"/>
      <c r="BA276" s="280"/>
      <c r="BB276" s="279"/>
      <c r="BC276" s="282"/>
      <c r="BD276" s="278"/>
      <c r="BE276" s="279"/>
      <c r="BF276" s="279"/>
      <c r="BG276" s="279"/>
      <c r="BH276" s="279"/>
      <c r="BI276" s="279"/>
      <c r="BJ276" s="279"/>
      <c r="BK276" s="279"/>
      <c r="BL276" s="279"/>
      <c r="BM276" s="279"/>
      <c r="BN276" s="279"/>
      <c r="BO276" s="279"/>
      <c r="BP276" s="279"/>
      <c r="BQ276" s="279"/>
      <c r="BR276" s="279"/>
      <c r="BS276" s="279"/>
      <c r="BT276" s="279"/>
      <c r="BU276" s="279"/>
      <c r="BV276" s="279"/>
      <c r="BW276" s="279"/>
      <c r="BX276" s="278"/>
      <c r="BY276" s="279"/>
      <c r="BZ276" s="279"/>
      <c r="CA276" s="279"/>
      <c r="CB276" s="279"/>
      <c r="CC276" s="279"/>
      <c r="CD276" s="279"/>
      <c r="CE276" s="279"/>
      <c r="CF276" s="279"/>
      <c r="CG276" s="279"/>
      <c r="CH276" s="279"/>
      <c r="CI276" s="279"/>
      <c r="CJ276" s="279"/>
      <c r="CK276" s="279"/>
      <c r="CL276" s="279"/>
      <c r="CM276" s="279"/>
      <c r="CN276" s="279"/>
      <c r="CO276" s="279"/>
      <c r="CP276" s="279"/>
      <c r="CQ276" s="281"/>
      <c r="CR276" s="279"/>
      <c r="CS276" s="279"/>
      <c r="CT276" s="279"/>
      <c r="CU276" s="279"/>
      <c r="CV276" s="279"/>
      <c r="CW276" s="279"/>
      <c r="CX276" s="279"/>
      <c r="CY276" s="279"/>
      <c r="CZ276" s="279"/>
      <c r="DA276" s="279"/>
      <c r="DB276" s="279"/>
      <c r="DC276" s="279"/>
      <c r="DD276" s="279"/>
      <c r="DE276" s="279"/>
      <c r="DF276" s="279"/>
      <c r="DG276" s="279"/>
      <c r="DH276" s="279"/>
      <c r="DI276" s="279"/>
      <c r="DJ276" s="279"/>
      <c r="DK276" s="279"/>
      <c r="DL276" s="279"/>
      <c r="DM276" s="279"/>
      <c r="DN276" s="279"/>
      <c r="DO276" s="279"/>
      <c r="DP276" s="279"/>
      <c r="DQ276" s="279"/>
      <c r="DR276" s="279"/>
      <c r="DS276" s="279"/>
      <c r="DT276" s="279"/>
      <c r="DU276" s="279"/>
      <c r="DV276" s="279"/>
      <c r="DW276" s="279"/>
      <c r="DX276" s="279"/>
      <c r="DY276" s="279"/>
      <c r="DZ276" s="279"/>
      <c r="EA276" s="279"/>
      <c r="EB276" s="279"/>
      <c r="EC276" s="279"/>
      <c r="ED276" s="279"/>
      <c r="EE276" s="279"/>
      <c r="EF276" s="278"/>
      <c r="EG276" s="279"/>
      <c r="EH276" s="279"/>
      <c r="EI276" s="279"/>
      <c r="EJ276" s="279"/>
      <c r="EK276" s="279"/>
      <c r="EL276" s="279"/>
      <c r="EM276" s="279"/>
      <c r="EN276" s="279"/>
      <c r="EO276" s="279"/>
      <c r="EP276" s="279"/>
      <c r="EQ276" s="279"/>
      <c r="ER276" s="279"/>
      <c r="ES276" s="279"/>
      <c r="ET276" s="279"/>
      <c r="EU276" s="279"/>
      <c r="EV276" s="279"/>
      <c r="EW276" s="279"/>
      <c r="EX276" s="279"/>
      <c r="EY276" s="279"/>
      <c r="EZ276" s="278"/>
      <c r="FA276" s="279"/>
      <c r="FB276" s="279"/>
      <c r="FC276" s="279"/>
      <c r="FD276" s="279"/>
      <c r="FE276" s="279"/>
      <c r="FF276" s="279"/>
      <c r="FG276" s="279"/>
      <c r="FH276" s="279"/>
      <c r="FI276" s="279"/>
      <c r="FJ276" s="279"/>
      <c r="FK276" s="279"/>
      <c r="FL276" s="279"/>
      <c r="FM276" s="279"/>
      <c r="FN276" s="279"/>
      <c r="FO276" s="279"/>
      <c r="FP276" s="279"/>
      <c r="FQ276" s="279"/>
      <c r="FR276" s="279"/>
      <c r="FS276" s="281"/>
      <c r="FT276" s="278"/>
      <c r="FU276" s="279"/>
      <c r="FV276" s="279"/>
      <c r="FW276" s="279"/>
      <c r="FX276" s="279"/>
      <c r="FY276" s="279"/>
      <c r="FZ276" s="279"/>
      <c r="GA276" s="279"/>
      <c r="GB276" s="279"/>
      <c r="GC276" s="279"/>
      <c r="GD276" s="279"/>
      <c r="GE276" s="279"/>
      <c r="GF276" s="279"/>
      <c r="GG276" s="279"/>
      <c r="GH276" s="279"/>
      <c r="GI276" s="279"/>
      <c r="GJ276" s="279"/>
      <c r="GK276" s="279"/>
      <c r="GL276" s="279"/>
      <c r="GM276" s="279"/>
      <c r="GN276" s="278"/>
      <c r="GO276" s="279"/>
      <c r="GP276" s="279"/>
      <c r="GQ276" s="279"/>
      <c r="GR276" s="279"/>
      <c r="GS276" s="279"/>
      <c r="GT276" s="279"/>
      <c r="GU276" s="279"/>
      <c r="GV276" s="279"/>
      <c r="GW276" s="279"/>
      <c r="GX276" s="279"/>
      <c r="GY276" s="279"/>
      <c r="GZ276" s="279"/>
      <c r="HA276" s="279"/>
      <c r="HB276" s="279"/>
      <c r="HC276" s="279"/>
      <c r="HD276" s="279"/>
      <c r="HE276" s="279"/>
      <c r="HF276" s="279"/>
      <c r="HG276" s="281"/>
      <c r="HH276" s="278"/>
      <c r="HI276" s="279"/>
      <c r="HJ276" s="279"/>
      <c r="HK276" s="279"/>
      <c r="HL276" s="279"/>
      <c r="HM276" s="279"/>
      <c r="HN276" s="279"/>
      <c r="HO276" s="279"/>
      <c r="HP276" s="279"/>
      <c r="HQ276" s="279"/>
      <c r="HR276" s="279"/>
      <c r="HS276" s="279"/>
      <c r="HT276" s="279"/>
      <c r="HU276" s="279"/>
      <c r="HV276" s="279"/>
      <c r="HW276" s="279"/>
      <c r="HX276" s="279"/>
      <c r="HY276" s="279"/>
      <c r="HZ276" s="279"/>
      <c r="IA276" s="279"/>
      <c r="IB276" s="278"/>
      <c r="IC276" s="279"/>
      <c r="ID276" s="279"/>
      <c r="IE276" s="279"/>
      <c r="IF276" s="279"/>
      <c r="IG276" s="279"/>
      <c r="IH276" s="279"/>
      <c r="II276" s="279"/>
      <c r="IJ276" s="279"/>
      <c r="IK276" s="279"/>
      <c r="IL276" s="279"/>
      <c r="IM276" s="279"/>
      <c r="IN276" s="279"/>
      <c r="IO276" s="279"/>
      <c r="IP276" s="279"/>
      <c r="IQ276" s="279"/>
      <c r="IR276" s="279"/>
      <c r="IS276" s="279"/>
      <c r="IT276" s="279"/>
      <c r="IU276" s="279"/>
      <c r="IV276" s="278"/>
      <c r="IW276" s="280"/>
      <c r="IX276" s="280"/>
      <c r="IY276" s="279"/>
      <c r="IZ276" s="279"/>
      <c r="JA276" s="279"/>
      <c r="JB276" s="279"/>
      <c r="JC276" s="280"/>
      <c r="JD276" s="280"/>
      <c r="JE276" s="280"/>
      <c r="JF276" s="280"/>
      <c r="JG276" s="280"/>
    </row>
    <row r="277" spans="1:267" x14ac:dyDescent="0.2">
      <c r="A277" s="16"/>
      <c r="B277" s="16"/>
      <c r="C277" s="373"/>
      <c r="D277" s="35"/>
      <c r="E277" s="16"/>
      <c r="F277" s="53"/>
      <c r="G277" s="33"/>
      <c r="H277" s="33"/>
      <c r="I277" s="33"/>
      <c r="J277" s="71"/>
      <c r="K277" s="53"/>
      <c r="L277" s="71"/>
      <c r="M277" s="33"/>
      <c r="N277" s="33"/>
      <c r="O277" s="33"/>
      <c r="P277" s="53"/>
      <c r="Q277" s="71"/>
      <c r="R277" s="33"/>
      <c r="S277" s="33"/>
      <c r="T277" s="49"/>
      <c r="U277" s="33"/>
      <c r="V277" s="33"/>
      <c r="W277" s="33"/>
      <c r="X277" s="71"/>
      <c r="Y277" s="53"/>
      <c r="Z277" s="53"/>
      <c r="AA277" s="71"/>
      <c r="AB277" s="33"/>
      <c r="AC277" s="33"/>
      <c r="AD277" s="49"/>
      <c r="AE277" s="33"/>
      <c r="AF277" s="33"/>
      <c r="AG277" s="33"/>
      <c r="AH277" s="71"/>
      <c r="AI277" s="53"/>
      <c r="AJ277" s="53"/>
      <c r="AK277" s="71"/>
      <c r="AL277" s="33"/>
      <c r="AM277" s="33"/>
      <c r="AN277" s="49"/>
      <c r="AO277" s="33"/>
      <c r="AP277" s="33"/>
      <c r="AQ277" s="33"/>
      <c r="AR277" s="71"/>
      <c r="AS277" s="53"/>
      <c r="AT277" s="278"/>
      <c r="AU277" s="279"/>
      <c r="AV277" s="280"/>
      <c r="AW277" s="280"/>
      <c r="AX277" s="281"/>
      <c r="AY277" s="280"/>
      <c r="AZ277" s="280"/>
      <c r="BA277" s="280"/>
      <c r="BB277" s="279"/>
      <c r="BC277" s="282"/>
      <c r="BD277" s="278"/>
      <c r="BE277" s="279"/>
      <c r="BF277" s="279"/>
      <c r="BG277" s="279"/>
      <c r="BH277" s="279"/>
      <c r="BI277" s="279"/>
      <c r="BJ277" s="279"/>
      <c r="BK277" s="279"/>
      <c r="BL277" s="279"/>
      <c r="BM277" s="279"/>
      <c r="BN277" s="279"/>
      <c r="BO277" s="279"/>
      <c r="BP277" s="279"/>
      <c r="BQ277" s="279"/>
      <c r="BR277" s="279"/>
      <c r="BS277" s="279"/>
      <c r="BT277" s="279"/>
      <c r="BU277" s="279"/>
      <c r="BV277" s="279"/>
      <c r="BW277" s="279"/>
      <c r="BX277" s="278"/>
      <c r="BY277" s="279"/>
      <c r="BZ277" s="279"/>
      <c r="CA277" s="279"/>
      <c r="CB277" s="279"/>
      <c r="CC277" s="279"/>
      <c r="CD277" s="279"/>
      <c r="CE277" s="279"/>
      <c r="CF277" s="279"/>
      <c r="CG277" s="279"/>
      <c r="CH277" s="279"/>
      <c r="CI277" s="279"/>
      <c r="CJ277" s="279"/>
      <c r="CK277" s="279"/>
      <c r="CL277" s="279"/>
      <c r="CM277" s="279"/>
      <c r="CN277" s="279"/>
      <c r="CO277" s="279"/>
      <c r="CP277" s="279"/>
      <c r="CQ277" s="281"/>
      <c r="CR277" s="279"/>
      <c r="CS277" s="279"/>
      <c r="CT277" s="279"/>
      <c r="CU277" s="279"/>
      <c r="CV277" s="279"/>
      <c r="CW277" s="279"/>
      <c r="CX277" s="279"/>
      <c r="CY277" s="279"/>
      <c r="CZ277" s="279"/>
      <c r="DA277" s="279"/>
      <c r="DB277" s="279"/>
      <c r="DC277" s="279"/>
      <c r="DD277" s="279"/>
      <c r="DE277" s="279"/>
      <c r="DF277" s="279"/>
      <c r="DG277" s="279"/>
      <c r="DH277" s="279"/>
      <c r="DI277" s="279"/>
      <c r="DJ277" s="279"/>
      <c r="DK277" s="279"/>
      <c r="DL277" s="279"/>
      <c r="DM277" s="279"/>
      <c r="DN277" s="279"/>
      <c r="DO277" s="279"/>
      <c r="DP277" s="279"/>
      <c r="DQ277" s="279"/>
      <c r="DR277" s="279"/>
      <c r="DS277" s="279"/>
      <c r="DT277" s="279"/>
      <c r="DU277" s="279"/>
      <c r="DV277" s="279"/>
      <c r="DW277" s="279"/>
      <c r="DX277" s="279"/>
      <c r="DY277" s="279"/>
      <c r="DZ277" s="279"/>
      <c r="EA277" s="279"/>
      <c r="EB277" s="279"/>
      <c r="EC277" s="279"/>
      <c r="ED277" s="279"/>
      <c r="EE277" s="279"/>
      <c r="EF277" s="278"/>
      <c r="EG277" s="279"/>
      <c r="EH277" s="279"/>
      <c r="EI277" s="279"/>
      <c r="EJ277" s="279"/>
      <c r="EK277" s="279"/>
      <c r="EL277" s="279"/>
      <c r="EM277" s="279"/>
      <c r="EN277" s="279"/>
      <c r="EO277" s="279"/>
      <c r="EP277" s="279"/>
      <c r="EQ277" s="279"/>
      <c r="ER277" s="279"/>
      <c r="ES277" s="279"/>
      <c r="ET277" s="279"/>
      <c r="EU277" s="279"/>
      <c r="EV277" s="279"/>
      <c r="EW277" s="279"/>
      <c r="EX277" s="279"/>
      <c r="EY277" s="279"/>
      <c r="EZ277" s="278"/>
      <c r="FA277" s="279"/>
      <c r="FB277" s="279"/>
      <c r="FC277" s="279"/>
      <c r="FD277" s="279"/>
      <c r="FE277" s="279"/>
      <c r="FF277" s="279"/>
      <c r="FG277" s="279"/>
      <c r="FH277" s="279"/>
      <c r="FI277" s="279"/>
      <c r="FJ277" s="279"/>
      <c r="FK277" s="279"/>
      <c r="FL277" s="279"/>
      <c r="FM277" s="279"/>
      <c r="FN277" s="279"/>
      <c r="FO277" s="279"/>
      <c r="FP277" s="279"/>
      <c r="FQ277" s="279"/>
      <c r="FR277" s="279"/>
      <c r="FS277" s="281"/>
      <c r="FT277" s="278"/>
      <c r="FU277" s="279"/>
      <c r="FV277" s="279"/>
      <c r="FW277" s="279"/>
      <c r="FX277" s="279"/>
      <c r="FY277" s="279"/>
      <c r="FZ277" s="279"/>
      <c r="GA277" s="279"/>
      <c r="GB277" s="279"/>
      <c r="GC277" s="279"/>
      <c r="GD277" s="279"/>
      <c r="GE277" s="279"/>
      <c r="GF277" s="279"/>
      <c r="GG277" s="279"/>
      <c r="GH277" s="279"/>
      <c r="GI277" s="279"/>
      <c r="GJ277" s="279"/>
      <c r="GK277" s="279"/>
      <c r="GL277" s="279"/>
      <c r="GM277" s="279"/>
      <c r="GN277" s="278"/>
      <c r="GO277" s="279"/>
      <c r="GP277" s="279"/>
      <c r="GQ277" s="279"/>
      <c r="GR277" s="279"/>
      <c r="GS277" s="279"/>
      <c r="GT277" s="279"/>
      <c r="GU277" s="279"/>
      <c r="GV277" s="279"/>
      <c r="GW277" s="279"/>
      <c r="GX277" s="279"/>
      <c r="GY277" s="279"/>
      <c r="GZ277" s="279"/>
      <c r="HA277" s="279"/>
      <c r="HB277" s="279"/>
      <c r="HC277" s="279"/>
      <c r="HD277" s="279"/>
      <c r="HE277" s="279"/>
      <c r="HF277" s="279"/>
      <c r="HG277" s="281"/>
      <c r="HH277" s="278"/>
      <c r="HI277" s="279"/>
      <c r="HJ277" s="279"/>
      <c r="HK277" s="279"/>
      <c r="HL277" s="279"/>
      <c r="HM277" s="279"/>
      <c r="HN277" s="279"/>
      <c r="HO277" s="279"/>
      <c r="HP277" s="279"/>
      <c r="HQ277" s="279"/>
      <c r="HR277" s="279"/>
      <c r="HS277" s="279"/>
      <c r="HT277" s="279"/>
      <c r="HU277" s="279"/>
      <c r="HV277" s="279"/>
      <c r="HW277" s="279"/>
      <c r="HX277" s="279"/>
      <c r="HY277" s="279"/>
      <c r="HZ277" s="279"/>
      <c r="IA277" s="279"/>
      <c r="IB277" s="278"/>
      <c r="IC277" s="279"/>
      <c r="ID277" s="279"/>
      <c r="IE277" s="279"/>
      <c r="IF277" s="279"/>
      <c r="IG277" s="279"/>
      <c r="IH277" s="279"/>
      <c r="II277" s="279"/>
      <c r="IJ277" s="279"/>
      <c r="IK277" s="279"/>
      <c r="IL277" s="279"/>
      <c r="IM277" s="279"/>
      <c r="IN277" s="279"/>
      <c r="IO277" s="279"/>
      <c r="IP277" s="279"/>
      <c r="IQ277" s="279"/>
      <c r="IR277" s="279"/>
      <c r="IS277" s="279"/>
      <c r="IT277" s="279"/>
      <c r="IU277" s="279"/>
      <c r="IV277" s="278"/>
      <c r="IW277" s="280"/>
      <c r="IX277" s="280"/>
      <c r="IY277" s="279"/>
      <c r="IZ277" s="279"/>
      <c r="JA277" s="279"/>
      <c r="JB277" s="279"/>
      <c r="JC277" s="280"/>
      <c r="JD277" s="280"/>
      <c r="JE277" s="280"/>
      <c r="JF277" s="280"/>
      <c r="JG277" s="280"/>
    </row>
    <row r="278" spans="1:267" x14ac:dyDescent="0.2">
      <c r="A278" s="16"/>
      <c r="B278" s="16"/>
      <c r="C278" s="373"/>
      <c r="D278" s="35"/>
      <c r="E278" s="16"/>
      <c r="F278" s="53"/>
      <c r="G278" s="33"/>
      <c r="H278" s="33"/>
      <c r="I278" s="33"/>
      <c r="J278" s="71"/>
      <c r="K278" s="53"/>
      <c r="L278" s="71"/>
      <c r="M278" s="33"/>
      <c r="N278" s="33"/>
      <c r="O278" s="33"/>
      <c r="P278" s="53"/>
      <c r="Q278" s="71"/>
      <c r="R278" s="33"/>
      <c r="S278" s="33"/>
      <c r="T278" s="49"/>
      <c r="U278" s="33"/>
      <c r="V278" s="33"/>
      <c r="W278" s="33"/>
      <c r="X278" s="71"/>
      <c r="Y278" s="53"/>
      <c r="Z278" s="53"/>
      <c r="AA278" s="71"/>
      <c r="AB278" s="33"/>
      <c r="AC278" s="33"/>
      <c r="AD278" s="49"/>
      <c r="AE278" s="33"/>
      <c r="AF278" s="33"/>
      <c r="AG278" s="33"/>
      <c r="AH278" s="71"/>
      <c r="AI278" s="53"/>
      <c r="AJ278" s="53"/>
      <c r="AK278" s="71"/>
      <c r="AL278" s="33"/>
      <c r="AM278" s="33"/>
      <c r="AN278" s="49"/>
      <c r="AO278" s="33"/>
      <c r="AP278" s="33"/>
      <c r="AQ278" s="33"/>
      <c r="AR278" s="71"/>
      <c r="AS278" s="53"/>
      <c r="AT278" s="278"/>
      <c r="AU278" s="279"/>
      <c r="AV278" s="280"/>
      <c r="AW278" s="280"/>
      <c r="AX278" s="281"/>
      <c r="AY278" s="280"/>
      <c r="AZ278" s="280"/>
      <c r="BA278" s="280"/>
      <c r="BB278" s="279"/>
      <c r="BC278" s="282"/>
      <c r="BD278" s="278"/>
      <c r="BE278" s="279"/>
      <c r="BF278" s="279"/>
      <c r="BG278" s="279"/>
      <c r="BH278" s="279"/>
      <c r="BI278" s="279"/>
      <c r="BJ278" s="279"/>
      <c r="BK278" s="279"/>
      <c r="BL278" s="279"/>
      <c r="BM278" s="279"/>
      <c r="BN278" s="279"/>
      <c r="BO278" s="279"/>
      <c r="BP278" s="279"/>
      <c r="BQ278" s="279"/>
      <c r="BR278" s="279"/>
      <c r="BS278" s="279"/>
      <c r="BT278" s="279"/>
      <c r="BU278" s="279"/>
      <c r="BV278" s="279"/>
      <c r="BW278" s="279"/>
      <c r="BX278" s="278"/>
      <c r="BY278" s="279"/>
      <c r="BZ278" s="279"/>
      <c r="CA278" s="279"/>
      <c r="CB278" s="279"/>
      <c r="CC278" s="279"/>
      <c r="CD278" s="279"/>
      <c r="CE278" s="279"/>
      <c r="CF278" s="279"/>
      <c r="CG278" s="279"/>
      <c r="CH278" s="279"/>
      <c r="CI278" s="279"/>
      <c r="CJ278" s="279"/>
      <c r="CK278" s="279"/>
      <c r="CL278" s="279"/>
      <c r="CM278" s="279"/>
      <c r="CN278" s="279"/>
      <c r="CO278" s="279"/>
      <c r="CP278" s="279"/>
      <c r="CQ278" s="281"/>
      <c r="CR278" s="279"/>
      <c r="CS278" s="279"/>
      <c r="CT278" s="279"/>
      <c r="CU278" s="279"/>
      <c r="CV278" s="279"/>
      <c r="CW278" s="279"/>
      <c r="CX278" s="279"/>
      <c r="CY278" s="279"/>
      <c r="CZ278" s="279"/>
      <c r="DA278" s="279"/>
      <c r="DB278" s="279"/>
      <c r="DC278" s="279"/>
      <c r="DD278" s="279"/>
      <c r="DE278" s="279"/>
      <c r="DF278" s="279"/>
      <c r="DG278" s="279"/>
      <c r="DH278" s="279"/>
      <c r="DI278" s="279"/>
      <c r="DJ278" s="279"/>
      <c r="DK278" s="279"/>
      <c r="DL278" s="279"/>
      <c r="DM278" s="279"/>
      <c r="DN278" s="279"/>
      <c r="DO278" s="279"/>
      <c r="DP278" s="279"/>
      <c r="DQ278" s="279"/>
      <c r="DR278" s="279"/>
      <c r="DS278" s="279"/>
      <c r="DT278" s="279"/>
      <c r="DU278" s="279"/>
      <c r="DV278" s="279"/>
      <c r="DW278" s="279"/>
      <c r="DX278" s="279"/>
      <c r="DY278" s="279"/>
      <c r="DZ278" s="279"/>
      <c r="EA278" s="279"/>
      <c r="EB278" s="279"/>
      <c r="EC278" s="279"/>
      <c r="ED278" s="279"/>
      <c r="EE278" s="279"/>
      <c r="EF278" s="278"/>
      <c r="EG278" s="279"/>
      <c r="EH278" s="279"/>
      <c r="EI278" s="279"/>
      <c r="EJ278" s="279"/>
      <c r="EK278" s="279"/>
      <c r="EL278" s="279"/>
      <c r="EM278" s="279"/>
      <c r="EN278" s="279"/>
      <c r="EO278" s="279"/>
      <c r="EP278" s="279"/>
      <c r="EQ278" s="279"/>
      <c r="ER278" s="279"/>
      <c r="ES278" s="279"/>
      <c r="ET278" s="279"/>
      <c r="EU278" s="279"/>
      <c r="EV278" s="279"/>
      <c r="EW278" s="279"/>
      <c r="EX278" s="279"/>
      <c r="EY278" s="279"/>
      <c r="EZ278" s="278"/>
      <c r="FA278" s="279"/>
      <c r="FB278" s="279"/>
      <c r="FC278" s="279"/>
      <c r="FD278" s="279"/>
      <c r="FE278" s="279"/>
      <c r="FF278" s="279"/>
      <c r="FG278" s="279"/>
      <c r="FH278" s="279"/>
      <c r="FI278" s="279"/>
      <c r="FJ278" s="279"/>
      <c r="FK278" s="279"/>
      <c r="FL278" s="279"/>
      <c r="FM278" s="279"/>
      <c r="FN278" s="279"/>
      <c r="FO278" s="279"/>
      <c r="FP278" s="279"/>
      <c r="FQ278" s="279"/>
      <c r="FR278" s="279"/>
      <c r="FS278" s="281"/>
      <c r="FT278" s="278"/>
      <c r="FU278" s="279"/>
      <c r="FV278" s="279"/>
      <c r="FW278" s="279"/>
      <c r="FX278" s="279"/>
      <c r="FY278" s="279"/>
      <c r="FZ278" s="279"/>
      <c r="GA278" s="279"/>
      <c r="GB278" s="279"/>
      <c r="GC278" s="279"/>
      <c r="GD278" s="279"/>
      <c r="GE278" s="279"/>
      <c r="GF278" s="279"/>
      <c r="GG278" s="279"/>
      <c r="GH278" s="279"/>
      <c r="GI278" s="279"/>
      <c r="GJ278" s="279"/>
      <c r="GK278" s="279"/>
      <c r="GL278" s="279"/>
      <c r="GM278" s="279"/>
      <c r="GN278" s="278"/>
      <c r="GO278" s="279"/>
      <c r="GP278" s="279"/>
      <c r="GQ278" s="279"/>
      <c r="GR278" s="279"/>
      <c r="GS278" s="279"/>
      <c r="GT278" s="279"/>
      <c r="GU278" s="279"/>
      <c r="GV278" s="279"/>
      <c r="GW278" s="279"/>
      <c r="GX278" s="279"/>
      <c r="GY278" s="279"/>
      <c r="GZ278" s="279"/>
      <c r="HA278" s="279"/>
      <c r="HB278" s="279"/>
      <c r="HC278" s="279"/>
      <c r="HD278" s="279"/>
      <c r="HE278" s="279"/>
      <c r="HF278" s="279"/>
      <c r="HG278" s="281"/>
      <c r="HH278" s="278"/>
      <c r="HI278" s="279"/>
      <c r="HJ278" s="279"/>
      <c r="HK278" s="279"/>
      <c r="HL278" s="279"/>
      <c r="HM278" s="279"/>
      <c r="HN278" s="279"/>
      <c r="HO278" s="279"/>
      <c r="HP278" s="279"/>
      <c r="HQ278" s="279"/>
      <c r="HR278" s="279"/>
      <c r="HS278" s="279"/>
      <c r="HT278" s="279"/>
      <c r="HU278" s="279"/>
      <c r="HV278" s="279"/>
      <c r="HW278" s="279"/>
      <c r="HX278" s="279"/>
      <c r="HY278" s="279"/>
      <c r="HZ278" s="279"/>
      <c r="IA278" s="279"/>
      <c r="IB278" s="278"/>
      <c r="IC278" s="279"/>
      <c r="ID278" s="279"/>
      <c r="IE278" s="279"/>
      <c r="IF278" s="279"/>
      <c r="IG278" s="279"/>
      <c r="IH278" s="279"/>
      <c r="II278" s="279"/>
      <c r="IJ278" s="279"/>
      <c r="IK278" s="279"/>
      <c r="IL278" s="279"/>
      <c r="IM278" s="279"/>
      <c r="IN278" s="279"/>
      <c r="IO278" s="279"/>
      <c r="IP278" s="279"/>
      <c r="IQ278" s="279"/>
      <c r="IR278" s="279"/>
      <c r="IS278" s="279"/>
      <c r="IT278" s="279"/>
      <c r="IU278" s="279"/>
      <c r="IV278" s="278"/>
      <c r="IW278" s="280"/>
      <c r="IX278" s="280"/>
      <c r="IY278" s="279"/>
      <c r="IZ278" s="279"/>
      <c r="JA278" s="279"/>
      <c r="JB278" s="279"/>
      <c r="JC278" s="280"/>
      <c r="JD278" s="280"/>
      <c r="JE278" s="280"/>
      <c r="JF278" s="280"/>
      <c r="JG278" s="280"/>
    </row>
    <row r="279" spans="1:267" x14ac:dyDescent="0.2">
      <c r="A279" s="16"/>
      <c r="B279" s="16"/>
      <c r="C279" s="373"/>
      <c r="D279" s="35"/>
      <c r="E279" s="16"/>
      <c r="F279" s="53"/>
      <c r="G279" s="33"/>
      <c r="H279" s="33"/>
      <c r="I279" s="33"/>
      <c r="J279" s="71"/>
      <c r="K279" s="53"/>
      <c r="L279" s="71"/>
      <c r="M279" s="33"/>
      <c r="N279" s="33"/>
      <c r="O279" s="33"/>
      <c r="P279" s="53"/>
      <c r="Q279" s="71"/>
      <c r="R279" s="33"/>
      <c r="S279" s="33"/>
      <c r="T279" s="49"/>
      <c r="U279" s="33"/>
      <c r="V279" s="33"/>
      <c r="W279" s="33"/>
      <c r="X279" s="71"/>
      <c r="Y279" s="53"/>
      <c r="Z279" s="53"/>
      <c r="AA279" s="71"/>
      <c r="AB279" s="33"/>
      <c r="AC279" s="33"/>
      <c r="AD279" s="49"/>
      <c r="AE279" s="33"/>
      <c r="AF279" s="33"/>
      <c r="AG279" s="33"/>
      <c r="AH279" s="71"/>
      <c r="AI279" s="53"/>
      <c r="AJ279" s="53"/>
      <c r="AK279" s="71"/>
      <c r="AL279" s="33"/>
      <c r="AM279" s="33"/>
      <c r="AN279" s="49"/>
      <c r="AO279" s="33"/>
      <c r="AP279" s="33"/>
      <c r="AQ279" s="33"/>
      <c r="AR279" s="71"/>
      <c r="AS279" s="53"/>
      <c r="AT279" s="278"/>
      <c r="AU279" s="279"/>
      <c r="AV279" s="280"/>
      <c r="AW279" s="280"/>
      <c r="AX279" s="281"/>
      <c r="AY279" s="280"/>
      <c r="AZ279" s="280"/>
      <c r="BA279" s="280"/>
      <c r="BB279" s="279"/>
      <c r="BC279" s="282"/>
      <c r="BD279" s="278"/>
      <c r="BE279" s="279"/>
      <c r="BF279" s="279"/>
      <c r="BG279" s="279"/>
      <c r="BH279" s="279"/>
      <c r="BI279" s="279"/>
      <c r="BJ279" s="279"/>
      <c r="BK279" s="279"/>
      <c r="BL279" s="279"/>
      <c r="BM279" s="279"/>
      <c r="BN279" s="279"/>
      <c r="BO279" s="279"/>
      <c r="BP279" s="279"/>
      <c r="BQ279" s="279"/>
      <c r="BR279" s="279"/>
      <c r="BS279" s="279"/>
      <c r="BT279" s="279"/>
      <c r="BU279" s="279"/>
      <c r="BV279" s="279"/>
      <c r="BW279" s="279"/>
      <c r="BX279" s="278"/>
      <c r="BY279" s="279"/>
      <c r="BZ279" s="279"/>
      <c r="CA279" s="279"/>
      <c r="CB279" s="279"/>
      <c r="CC279" s="279"/>
      <c r="CD279" s="279"/>
      <c r="CE279" s="279"/>
      <c r="CF279" s="279"/>
      <c r="CG279" s="279"/>
      <c r="CH279" s="279"/>
      <c r="CI279" s="279"/>
      <c r="CJ279" s="279"/>
      <c r="CK279" s="279"/>
      <c r="CL279" s="279"/>
      <c r="CM279" s="279"/>
      <c r="CN279" s="279"/>
      <c r="CO279" s="279"/>
      <c r="CP279" s="279"/>
      <c r="CQ279" s="281"/>
      <c r="CR279" s="279"/>
      <c r="CS279" s="279"/>
      <c r="CT279" s="279"/>
      <c r="CU279" s="279"/>
      <c r="CV279" s="279"/>
      <c r="CW279" s="279"/>
      <c r="CX279" s="279"/>
      <c r="CY279" s="279"/>
      <c r="CZ279" s="279"/>
      <c r="DA279" s="279"/>
      <c r="DB279" s="279"/>
      <c r="DC279" s="279"/>
      <c r="DD279" s="279"/>
      <c r="DE279" s="279"/>
      <c r="DF279" s="279"/>
      <c r="DG279" s="279"/>
      <c r="DH279" s="279"/>
      <c r="DI279" s="279"/>
      <c r="DJ279" s="279"/>
      <c r="DK279" s="279"/>
      <c r="DL279" s="279"/>
      <c r="DM279" s="279"/>
      <c r="DN279" s="279"/>
      <c r="DO279" s="279"/>
      <c r="DP279" s="279"/>
      <c r="DQ279" s="279"/>
      <c r="DR279" s="279"/>
      <c r="DS279" s="279"/>
      <c r="DT279" s="279"/>
      <c r="DU279" s="279"/>
      <c r="DV279" s="279"/>
      <c r="DW279" s="279"/>
      <c r="DX279" s="279"/>
      <c r="DY279" s="279"/>
      <c r="DZ279" s="279"/>
      <c r="EA279" s="279"/>
      <c r="EB279" s="279"/>
      <c r="EC279" s="279"/>
      <c r="ED279" s="279"/>
      <c r="EE279" s="279"/>
      <c r="EF279" s="278"/>
      <c r="EG279" s="279"/>
      <c r="EH279" s="279"/>
      <c r="EI279" s="279"/>
      <c r="EJ279" s="279"/>
      <c r="EK279" s="279"/>
      <c r="EL279" s="279"/>
      <c r="EM279" s="279"/>
      <c r="EN279" s="279"/>
      <c r="EO279" s="279"/>
      <c r="EP279" s="279"/>
      <c r="EQ279" s="279"/>
      <c r="ER279" s="279"/>
      <c r="ES279" s="279"/>
      <c r="ET279" s="279"/>
      <c r="EU279" s="279"/>
      <c r="EV279" s="279"/>
      <c r="EW279" s="279"/>
      <c r="EX279" s="279"/>
      <c r="EY279" s="279"/>
      <c r="EZ279" s="278"/>
      <c r="FA279" s="279"/>
      <c r="FB279" s="279"/>
      <c r="FC279" s="279"/>
      <c r="FD279" s="279"/>
      <c r="FE279" s="279"/>
      <c r="FF279" s="279"/>
      <c r="FG279" s="279"/>
      <c r="FH279" s="279"/>
      <c r="FI279" s="279"/>
      <c r="FJ279" s="279"/>
      <c r="FK279" s="279"/>
      <c r="FL279" s="279"/>
      <c r="FM279" s="279"/>
      <c r="FN279" s="279"/>
      <c r="FO279" s="279"/>
      <c r="FP279" s="279"/>
      <c r="FQ279" s="279"/>
      <c r="FR279" s="279"/>
      <c r="FS279" s="281"/>
      <c r="FT279" s="278"/>
      <c r="FU279" s="279"/>
      <c r="FV279" s="279"/>
      <c r="FW279" s="279"/>
      <c r="FX279" s="279"/>
      <c r="FY279" s="279"/>
      <c r="FZ279" s="279"/>
      <c r="GA279" s="279"/>
      <c r="GB279" s="279"/>
      <c r="GC279" s="279"/>
      <c r="GD279" s="279"/>
      <c r="GE279" s="279"/>
      <c r="GF279" s="279"/>
      <c r="GG279" s="279"/>
      <c r="GH279" s="279"/>
      <c r="GI279" s="279"/>
      <c r="GJ279" s="279"/>
      <c r="GK279" s="279"/>
      <c r="GL279" s="279"/>
      <c r="GM279" s="279"/>
      <c r="GN279" s="278"/>
      <c r="GO279" s="279"/>
      <c r="GP279" s="279"/>
      <c r="GQ279" s="279"/>
      <c r="GR279" s="279"/>
      <c r="GS279" s="279"/>
      <c r="GT279" s="279"/>
      <c r="GU279" s="279"/>
      <c r="GV279" s="279"/>
      <c r="GW279" s="279"/>
      <c r="GX279" s="279"/>
      <c r="GY279" s="279"/>
      <c r="GZ279" s="279"/>
      <c r="HA279" s="279"/>
      <c r="HB279" s="279"/>
      <c r="HC279" s="279"/>
      <c r="HD279" s="279"/>
      <c r="HE279" s="279"/>
      <c r="HF279" s="279"/>
      <c r="HG279" s="281"/>
      <c r="HH279" s="278"/>
      <c r="HI279" s="279"/>
      <c r="HJ279" s="279"/>
      <c r="HK279" s="279"/>
      <c r="HL279" s="279"/>
      <c r="HM279" s="279"/>
      <c r="HN279" s="279"/>
      <c r="HO279" s="279"/>
      <c r="HP279" s="279"/>
      <c r="HQ279" s="279"/>
      <c r="HR279" s="279"/>
      <c r="HS279" s="279"/>
      <c r="HT279" s="279"/>
      <c r="HU279" s="279"/>
      <c r="HV279" s="279"/>
      <c r="HW279" s="279"/>
      <c r="HX279" s="279"/>
      <c r="HY279" s="279"/>
      <c r="HZ279" s="279"/>
      <c r="IA279" s="279"/>
      <c r="IB279" s="278"/>
      <c r="IC279" s="279"/>
      <c r="ID279" s="279"/>
      <c r="IE279" s="279"/>
      <c r="IF279" s="279"/>
      <c r="IG279" s="279"/>
      <c r="IH279" s="279"/>
      <c r="II279" s="279"/>
      <c r="IJ279" s="279"/>
      <c r="IK279" s="279"/>
      <c r="IL279" s="279"/>
      <c r="IM279" s="279"/>
      <c r="IN279" s="279"/>
      <c r="IO279" s="279"/>
      <c r="IP279" s="279"/>
      <c r="IQ279" s="279"/>
      <c r="IR279" s="279"/>
      <c r="IS279" s="279"/>
      <c r="IT279" s="279"/>
      <c r="IU279" s="279"/>
      <c r="IV279" s="278"/>
      <c r="IW279" s="280"/>
      <c r="IX279" s="280"/>
      <c r="IY279" s="279"/>
      <c r="IZ279" s="279"/>
      <c r="JA279" s="279"/>
      <c r="JB279" s="279"/>
      <c r="JC279" s="280"/>
      <c r="JD279" s="280"/>
      <c r="JE279" s="280"/>
      <c r="JF279" s="280"/>
      <c r="JG279" s="280"/>
    </row>
    <row r="280" spans="1:267" x14ac:dyDescent="0.2">
      <c r="A280" s="16"/>
      <c r="B280" s="16"/>
      <c r="C280" s="373"/>
      <c r="D280" s="35"/>
      <c r="E280" s="16"/>
      <c r="F280" s="53"/>
      <c r="G280" s="33"/>
      <c r="H280" s="33"/>
      <c r="I280" s="33"/>
      <c r="J280" s="71"/>
      <c r="K280" s="53"/>
      <c r="L280" s="71"/>
      <c r="M280" s="33"/>
      <c r="N280" s="33"/>
      <c r="O280" s="33"/>
      <c r="P280" s="53"/>
      <c r="Q280" s="71"/>
      <c r="R280" s="33"/>
      <c r="S280" s="33"/>
      <c r="T280" s="49"/>
      <c r="U280" s="33"/>
      <c r="V280" s="33"/>
      <c r="W280" s="33"/>
      <c r="X280" s="71"/>
      <c r="Y280" s="53"/>
      <c r="Z280" s="53"/>
      <c r="AA280" s="71"/>
      <c r="AB280" s="33"/>
      <c r="AC280" s="33"/>
      <c r="AD280" s="49"/>
      <c r="AE280" s="33"/>
      <c r="AF280" s="33"/>
      <c r="AG280" s="33"/>
      <c r="AH280" s="71"/>
      <c r="AI280" s="53"/>
      <c r="AJ280" s="53"/>
      <c r="AK280" s="71"/>
      <c r="AL280" s="33"/>
      <c r="AM280" s="33"/>
      <c r="AN280" s="49"/>
      <c r="AO280" s="33"/>
      <c r="AP280" s="33"/>
      <c r="AQ280" s="33"/>
      <c r="AR280" s="71"/>
      <c r="AS280" s="53"/>
      <c r="AT280" s="278"/>
      <c r="AU280" s="279"/>
      <c r="AV280" s="280"/>
      <c r="AW280" s="280"/>
      <c r="AX280" s="281"/>
      <c r="AY280" s="280"/>
      <c r="AZ280" s="280"/>
      <c r="BA280" s="280"/>
      <c r="BB280" s="279"/>
      <c r="BC280" s="282"/>
      <c r="BD280" s="278"/>
      <c r="BE280" s="279"/>
      <c r="BF280" s="279"/>
      <c r="BG280" s="279"/>
      <c r="BH280" s="279"/>
      <c r="BI280" s="279"/>
      <c r="BJ280" s="279"/>
      <c r="BK280" s="279"/>
      <c r="BL280" s="279"/>
      <c r="BM280" s="279"/>
      <c r="BN280" s="279"/>
      <c r="BO280" s="279"/>
      <c r="BP280" s="279"/>
      <c r="BQ280" s="279"/>
      <c r="BR280" s="279"/>
      <c r="BS280" s="279"/>
      <c r="BT280" s="279"/>
      <c r="BU280" s="279"/>
      <c r="BV280" s="279"/>
      <c r="BW280" s="279"/>
      <c r="BX280" s="278"/>
      <c r="BY280" s="279"/>
      <c r="BZ280" s="279"/>
      <c r="CA280" s="279"/>
      <c r="CB280" s="279"/>
      <c r="CC280" s="279"/>
      <c r="CD280" s="279"/>
      <c r="CE280" s="279"/>
      <c r="CF280" s="279"/>
      <c r="CG280" s="279"/>
      <c r="CH280" s="279"/>
      <c r="CI280" s="279"/>
      <c r="CJ280" s="279"/>
      <c r="CK280" s="279"/>
      <c r="CL280" s="279"/>
      <c r="CM280" s="279"/>
      <c r="CN280" s="279"/>
      <c r="CO280" s="279"/>
      <c r="CP280" s="279"/>
      <c r="CQ280" s="281"/>
      <c r="CR280" s="279"/>
      <c r="CS280" s="279"/>
      <c r="CT280" s="279"/>
      <c r="CU280" s="279"/>
      <c r="CV280" s="279"/>
      <c r="CW280" s="279"/>
      <c r="CX280" s="279"/>
      <c r="CY280" s="279"/>
      <c r="CZ280" s="279"/>
      <c r="DA280" s="279"/>
      <c r="DB280" s="279"/>
      <c r="DC280" s="279"/>
      <c r="DD280" s="279"/>
      <c r="DE280" s="279"/>
      <c r="DF280" s="279"/>
      <c r="DG280" s="279"/>
      <c r="DH280" s="279"/>
      <c r="DI280" s="279"/>
      <c r="DJ280" s="279"/>
      <c r="DK280" s="279"/>
      <c r="DL280" s="279"/>
      <c r="DM280" s="279"/>
      <c r="DN280" s="279"/>
      <c r="DO280" s="279"/>
      <c r="DP280" s="279"/>
      <c r="DQ280" s="279"/>
      <c r="DR280" s="279"/>
      <c r="DS280" s="279"/>
      <c r="DT280" s="279"/>
      <c r="DU280" s="279"/>
      <c r="DV280" s="279"/>
      <c r="DW280" s="279"/>
      <c r="DX280" s="279"/>
      <c r="DY280" s="279"/>
      <c r="DZ280" s="279"/>
      <c r="EA280" s="279"/>
      <c r="EB280" s="279"/>
      <c r="EC280" s="279"/>
      <c r="ED280" s="279"/>
      <c r="EE280" s="279"/>
      <c r="EF280" s="278"/>
      <c r="EG280" s="279"/>
      <c r="EH280" s="279"/>
      <c r="EI280" s="279"/>
      <c r="EJ280" s="279"/>
      <c r="EK280" s="279"/>
      <c r="EL280" s="279"/>
      <c r="EM280" s="279"/>
      <c r="EN280" s="279"/>
      <c r="EO280" s="279"/>
      <c r="EP280" s="279"/>
      <c r="EQ280" s="279"/>
      <c r="ER280" s="279"/>
      <c r="ES280" s="279"/>
      <c r="ET280" s="279"/>
      <c r="EU280" s="279"/>
      <c r="EV280" s="279"/>
      <c r="EW280" s="279"/>
      <c r="EX280" s="279"/>
      <c r="EY280" s="279"/>
      <c r="EZ280" s="278"/>
      <c r="FA280" s="279"/>
      <c r="FB280" s="279"/>
      <c r="FC280" s="279"/>
      <c r="FD280" s="279"/>
      <c r="FE280" s="279"/>
      <c r="FF280" s="279"/>
      <c r="FG280" s="279"/>
      <c r="FH280" s="279"/>
      <c r="FI280" s="279"/>
      <c r="FJ280" s="279"/>
      <c r="FK280" s="279"/>
      <c r="FL280" s="279"/>
      <c r="FM280" s="279"/>
      <c r="FN280" s="279"/>
      <c r="FO280" s="279"/>
      <c r="FP280" s="279"/>
      <c r="FQ280" s="279"/>
      <c r="FR280" s="279"/>
      <c r="FS280" s="281"/>
      <c r="FT280" s="278"/>
      <c r="FU280" s="279"/>
      <c r="FV280" s="279"/>
      <c r="FW280" s="279"/>
      <c r="FX280" s="279"/>
      <c r="FY280" s="279"/>
      <c r="FZ280" s="279"/>
      <c r="GA280" s="279"/>
      <c r="GB280" s="279"/>
      <c r="GC280" s="279"/>
      <c r="GD280" s="279"/>
      <c r="GE280" s="279"/>
      <c r="GF280" s="279"/>
      <c r="GG280" s="279"/>
      <c r="GH280" s="279"/>
      <c r="GI280" s="279"/>
      <c r="GJ280" s="279"/>
      <c r="GK280" s="279"/>
      <c r="GL280" s="279"/>
      <c r="GM280" s="279"/>
      <c r="GN280" s="278"/>
      <c r="GO280" s="279"/>
      <c r="GP280" s="279"/>
      <c r="GQ280" s="279"/>
      <c r="GR280" s="279"/>
      <c r="GS280" s="279"/>
      <c r="GT280" s="279"/>
      <c r="GU280" s="279"/>
      <c r="GV280" s="279"/>
      <c r="GW280" s="279"/>
      <c r="GX280" s="279"/>
      <c r="GY280" s="279"/>
      <c r="GZ280" s="279"/>
      <c r="HA280" s="279"/>
      <c r="HB280" s="279"/>
      <c r="HC280" s="279"/>
      <c r="HD280" s="279"/>
      <c r="HE280" s="279"/>
      <c r="HF280" s="279"/>
      <c r="HG280" s="281"/>
      <c r="HH280" s="278"/>
      <c r="HI280" s="279"/>
      <c r="HJ280" s="279"/>
      <c r="HK280" s="279"/>
      <c r="HL280" s="279"/>
      <c r="HM280" s="279"/>
      <c r="HN280" s="279"/>
      <c r="HO280" s="279"/>
      <c r="HP280" s="279"/>
      <c r="HQ280" s="279"/>
      <c r="HR280" s="279"/>
      <c r="HS280" s="279"/>
      <c r="HT280" s="279"/>
      <c r="HU280" s="279"/>
      <c r="HV280" s="279"/>
      <c r="HW280" s="279"/>
      <c r="HX280" s="279"/>
      <c r="HY280" s="279"/>
      <c r="HZ280" s="279"/>
      <c r="IA280" s="279"/>
      <c r="IB280" s="278"/>
      <c r="IC280" s="279"/>
      <c r="ID280" s="279"/>
      <c r="IE280" s="279"/>
      <c r="IF280" s="279"/>
      <c r="IG280" s="279"/>
      <c r="IH280" s="279"/>
      <c r="II280" s="279"/>
      <c r="IJ280" s="279"/>
      <c r="IK280" s="279"/>
      <c r="IL280" s="279"/>
      <c r="IM280" s="279"/>
      <c r="IN280" s="279"/>
      <c r="IO280" s="279"/>
      <c r="IP280" s="279"/>
      <c r="IQ280" s="279"/>
      <c r="IR280" s="279"/>
      <c r="IS280" s="279"/>
      <c r="IT280" s="279"/>
      <c r="IU280" s="279"/>
      <c r="IV280" s="278"/>
      <c r="IW280" s="280"/>
      <c r="IX280" s="280"/>
      <c r="IY280" s="279"/>
      <c r="IZ280" s="279"/>
      <c r="JA280" s="279"/>
      <c r="JB280" s="279"/>
      <c r="JC280" s="280"/>
      <c r="JD280" s="280"/>
      <c r="JE280" s="280"/>
      <c r="JF280" s="280"/>
      <c r="JG280" s="280"/>
    </row>
    <row r="281" spans="1:267" x14ac:dyDescent="0.2">
      <c r="A281" s="16"/>
      <c r="B281" s="16"/>
      <c r="C281" s="373"/>
      <c r="D281" s="35"/>
      <c r="E281" s="16"/>
      <c r="F281" s="53"/>
      <c r="G281" s="33"/>
      <c r="H281" s="33"/>
      <c r="I281" s="33"/>
      <c r="J281" s="71"/>
      <c r="K281" s="53"/>
      <c r="L281" s="71"/>
      <c r="M281" s="33"/>
      <c r="N281" s="33"/>
      <c r="O281" s="33"/>
      <c r="P281" s="53"/>
      <c r="Q281" s="71"/>
      <c r="R281" s="33"/>
      <c r="S281" s="33"/>
      <c r="T281" s="49"/>
      <c r="U281" s="33"/>
      <c r="V281" s="33"/>
      <c r="W281" s="33"/>
      <c r="X281" s="71"/>
      <c r="Y281" s="53"/>
      <c r="Z281" s="53"/>
      <c r="AA281" s="71"/>
      <c r="AB281" s="33"/>
      <c r="AC281" s="33"/>
      <c r="AD281" s="49"/>
      <c r="AE281" s="33"/>
      <c r="AF281" s="33"/>
      <c r="AG281" s="33"/>
      <c r="AH281" s="71"/>
      <c r="AI281" s="53"/>
      <c r="AJ281" s="53"/>
      <c r="AK281" s="71"/>
      <c r="AL281" s="33"/>
      <c r="AM281" s="33"/>
      <c r="AN281" s="49"/>
      <c r="AO281" s="33"/>
      <c r="AP281" s="33"/>
      <c r="AQ281" s="33"/>
      <c r="AR281" s="71"/>
      <c r="AS281" s="53"/>
      <c r="AT281" s="278"/>
      <c r="AU281" s="279"/>
      <c r="AV281" s="280"/>
      <c r="AW281" s="280"/>
      <c r="AX281" s="281"/>
      <c r="AY281" s="280"/>
      <c r="AZ281" s="280"/>
      <c r="BA281" s="280"/>
      <c r="BB281" s="279"/>
      <c r="BC281" s="282"/>
      <c r="BD281" s="278"/>
      <c r="BE281" s="279"/>
      <c r="BF281" s="279"/>
      <c r="BG281" s="279"/>
      <c r="BH281" s="279"/>
      <c r="BI281" s="279"/>
      <c r="BJ281" s="279"/>
      <c r="BK281" s="279"/>
      <c r="BL281" s="279"/>
      <c r="BM281" s="279"/>
      <c r="BN281" s="279"/>
      <c r="BO281" s="279"/>
      <c r="BP281" s="279"/>
      <c r="BQ281" s="279"/>
      <c r="BR281" s="279"/>
      <c r="BS281" s="279"/>
      <c r="BT281" s="279"/>
      <c r="BU281" s="279"/>
      <c r="BV281" s="279"/>
      <c r="BW281" s="279"/>
      <c r="BX281" s="278"/>
      <c r="BY281" s="279"/>
      <c r="BZ281" s="279"/>
      <c r="CA281" s="279"/>
      <c r="CB281" s="279"/>
      <c r="CC281" s="279"/>
      <c r="CD281" s="279"/>
      <c r="CE281" s="279"/>
      <c r="CF281" s="279"/>
      <c r="CG281" s="279"/>
      <c r="CH281" s="279"/>
      <c r="CI281" s="279"/>
      <c r="CJ281" s="279"/>
      <c r="CK281" s="279"/>
      <c r="CL281" s="279"/>
      <c r="CM281" s="279"/>
      <c r="CN281" s="279"/>
      <c r="CO281" s="279"/>
      <c r="CP281" s="279"/>
      <c r="CQ281" s="281"/>
      <c r="CR281" s="279"/>
      <c r="CS281" s="279"/>
      <c r="CT281" s="279"/>
      <c r="CU281" s="279"/>
      <c r="CV281" s="279"/>
      <c r="CW281" s="279"/>
      <c r="CX281" s="279"/>
      <c r="CY281" s="279"/>
      <c r="CZ281" s="279"/>
      <c r="DA281" s="279"/>
      <c r="DB281" s="279"/>
      <c r="DC281" s="279"/>
      <c r="DD281" s="279"/>
      <c r="DE281" s="279"/>
      <c r="DF281" s="279"/>
      <c r="DG281" s="279"/>
      <c r="DH281" s="279"/>
      <c r="DI281" s="279"/>
      <c r="DJ281" s="279"/>
      <c r="DK281" s="279"/>
      <c r="DL281" s="279"/>
      <c r="DM281" s="279"/>
      <c r="DN281" s="279"/>
      <c r="DO281" s="279"/>
      <c r="DP281" s="279"/>
      <c r="DQ281" s="279"/>
      <c r="DR281" s="279"/>
      <c r="DS281" s="279"/>
      <c r="DT281" s="279"/>
      <c r="DU281" s="279"/>
      <c r="DV281" s="279"/>
      <c r="DW281" s="279"/>
      <c r="DX281" s="279"/>
      <c r="DY281" s="279"/>
      <c r="DZ281" s="279"/>
      <c r="EA281" s="279"/>
      <c r="EB281" s="279"/>
      <c r="EC281" s="279"/>
      <c r="ED281" s="279"/>
      <c r="EE281" s="279"/>
      <c r="EF281" s="278"/>
      <c r="EG281" s="279"/>
      <c r="EH281" s="279"/>
      <c r="EI281" s="279"/>
      <c r="EJ281" s="279"/>
      <c r="EK281" s="279"/>
      <c r="EL281" s="279"/>
      <c r="EM281" s="279"/>
      <c r="EN281" s="279"/>
      <c r="EO281" s="279"/>
      <c r="EP281" s="279"/>
      <c r="EQ281" s="279"/>
      <c r="ER281" s="279"/>
      <c r="ES281" s="279"/>
      <c r="ET281" s="279"/>
      <c r="EU281" s="279"/>
      <c r="EV281" s="279"/>
      <c r="EW281" s="279"/>
      <c r="EX281" s="279"/>
      <c r="EY281" s="279"/>
      <c r="EZ281" s="278"/>
      <c r="FA281" s="279"/>
      <c r="FB281" s="279"/>
      <c r="FC281" s="279"/>
      <c r="FD281" s="279"/>
      <c r="FE281" s="279"/>
      <c r="FF281" s="279"/>
      <c r="FG281" s="279"/>
      <c r="FH281" s="279"/>
      <c r="FI281" s="279"/>
      <c r="FJ281" s="279"/>
      <c r="FK281" s="279"/>
      <c r="FL281" s="279"/>
      <c r="FM281" s="279"/>
      <c r="FN281" s="279"/>
      <c r="FO281" s="279"/>
      <c r="FP281" s="279"/>
      <c r="FQ281" s="279"/>
      <c r="FR281" s="279"/>
      <c r="FS281" s="281"/>
      <c r="FT281" s="278"/>
      <c r="FU281" s="279"/>
      <c r="FV281" s="279"/>
      <c r="FW281" s="279"/>
      <c r="FX281" s="279"/>
      <c r="FY281" s="279"/>
      <c r="FZ281" s="279"/>
      <c r="GA281" s="279"/>
      <c r="GB281" s="279"/>
      <c r="GC281" s="279"/>
      <c r="GD281" s="279"/>
      <c r="GE281" s="279"/>
      <c r="GF281" s="279"/>
      <c r="GG281" s="279"/>
      <c r="GH281" s="279"/>
      <c r="GI281" s="279"/>
      <c r="GJ281" s="279"/>
      <c r="GK281" s="279"/>
      <c r="GL281" s="279"/>
      <c r="GM281" s="279"/>
      <c r="GN281" s="278"/>
      <c r="GO281" s="279"/>
      <c r="GP281" s="279"/>
      <c r="GQ281" s="279"/>
      <c r="GR281" s="279"/>
      <c r="GS281" s="279"/>
      <c r="GT281" s="279"/>
      <c r="GU281" s="279"/>
      <c r="GV281" s="279"/>
      <c r="GW281" s="279"/>
      <c r="GX281" s="279"/>
      <c r="GY281" s="279"/>
      <c r="GZ281" s="279"/>
      <c r="HA281" s="279"/>
      <c r="HB281" s="279"/>
      <c r="HC281" s="279"/>
      <c r="HD281" s="279"/>
      <c r="HE281" s="279"/>
      <c r="HF281" s="279"/>
      <c r="HG281" s="281"/>
      <c r="HH281" s="278"/>
      <c r="HI281" s="279"/>
      <c r="HJ281" s="279"/>
      <c r="HK281" s="279"/>
      <c r="HL281" s="279"/>
      <c r="HM281" s="279"/>
      <c r="HN281" s="279"/>
      <c r="HO281" s="279"/>
      <c r="HP281" s="279"/>
      <c r="HQ281" s="279"/>
      <c r="HR281" s="279"/>
      <c r="HS281" s="279"/>
      <c r="HT281" s="279"/>
      <c r="HU281" s="279"/>
      <c r="HV281" s="279"/>
      <c r="HW281" s="279"/>
      <c r="HX281" s="279"/>
      <c r="HY281" s="279"/>
      <c r="HZ281" s="279"/>
      <c r="IA281" s="279"/>
      <c r="IB281" s="278"/>
      <c r="IC281" s="279"/>
      <c r="ID281" s="279"/>
      <c r="IE281" s="279"/>
      <c r="IF281" s="279"/>
      <c r="IG281" s="279"/>
      <c r="IH281" s="279"/>
      <c r="II281" s="279"/>
      <c r="IJ281" s="279"/>
      <c r="IK281" s="279"/>
      <c r="IL281" s="279"/>
      <c r="IM281" s="279"/>
      <c r="IN281" s="279"/>
      <c r="IO281" s="279"/>
      <c r="IP281" s="279"/>
      <c r="IQ281" s="279"/>
      <c r="IR281" s="279"/>
      <c r="IS281" s="279"/>
      <c r="IT281" s="279"/>
      <c r="IU281" s="279"/>
      <c r="IV281" s="278"/>
      <c r="IW281" s="280"/>
      <c r="IX281" s="280"/>
      <c r="IY281" s="279"/>
      <c r="IZ281" s="279"/>
      <c r="JA281" s="279"/>
      <c r="JB281" s="279"/>
      <c r="JC281" s="280"/>
      <c r="JD281" s="280"/>
      <c r="JE281" s="280"/>
      <c r="JF281" s="280"/>
      <c r="JG281" s="280"/>
    </row>
    <row r="282" spans="1:267" x14ac:dyDescent="0.2">
      <c r="A282" s="16"/>
      <c r="B282" s="16"/>
      <c r="C282" s="373"/>
      <c r="D282" s="35"/>
      <c r="E282" s="16"/>
      <c r="F282" s="53"/>
      <c r="G282" s="33"/>
      <c r="H282" s="33"/>
      <c r="I282" s="33"/>
      <c r="J282" s="71"/>
      <c r="K282" s="53"/>
      <c r="L282" s="71"/>
      <c r="M282" s="33"/>
      <c r="N282" s="33"/>
      <c r="O282" s="33"/>
      <c r="P282" s="53"/>
      <c r="Q282" s="71"/>
      <c r="R282" s="33"/>
      <c r="S282" s="33"/>
      <c r="T282" s="49"/>
      <c r="U282" s="33"/>
      <c r="V282" s="33"/>
      <c r="W282" s="33"/>
      <c r="X282" s="71"/>
      <c r="Y282" s="53"/>
      <c r="Z282" s="53"/>
      <c r="AA282" s="71"/>
      <c r="AB282" s="33"/>
      <c r="AC282" s="33"/>
      <c r="AD282" s="49"/>
      <c r="AE282" s="33"/>
      <c r="AF282" s="33"/>
      <c r="AG282" s="33"/>
      <c r="AH282" s="71"/>
      <c r="AI282" s="53"/>
      <c r="AJ282" s="53"/>
      <c r="AK282" s="71"/>
      <c r="AL282" s="33"/>
      <c r="AM282" s="33"/>
      <c r="AN282" s="49"/>
      <c r="AO282" s="33"/>
      <c r="AP282" s="33"/>
      <c r="AQ282" s="33"/>
      <c r="AR282" s="71"/>
      <c r="AS282" s="53"/>
      <c r="AT282" s="278"/>
      <c r="AU282" s="279"/>
      <c r="AV282" s="280"/>
      <c r="AW282" s="280"/>
      <c r="AX282" s="281"/>
      <c r="AY282" s="280"/>
      <c r="AZ282" s="280"/>
      <c r="BA282" s="280"/>
      <c r="BB282" s="279"/>
      <c r="BC282" s="282"/>
      <c r="BD282" s="278"/>
      <c r="BE282" s="279"/>
      <c r="BF282" s="279"/>
      <c r="BG282" s="279"/>
      <c r="BH282" s="279"/>
      <c r="BI282" s="279"/>
      <c r="BJ282" s="279"/>
      <c r="BK282" s="279"/>
      <c r="BL282" s="279"/>
      <c r="BM282" s="279"/>
      <c r="BN282" s="279"/>
      <c r="BO282" s="279"/>
      <c r="BP282" s="279"/>
      <c r="BQ282" s="279"/>
      <c r="BR282" s="279"/>
      <c r="BS282" s="279"/>
      <c r="BT282" s="279"/>
      <c r="BU282" s="279"/>
      <c r="BV282" s="279"/>
      <c r="BW282" s="279"/>
      <c r="BX282" s="278"/>
      <c r="BY282" s="279"/>
      <c r="BZ282" s="279"/>
      <c r="CA282" s="279"/>
      <c r="CB282" s="279"/>
      <c r="CC282" s="279"/>
      <c r="CD282" s="279"/>
      <c r="CE282" s="279"/>
      <c r="CF282" s="279"/>
      <c r="CG282" s="279"/>
      <c r="CH282" s="279"/>
      <c r="CI282" s="279"/>
      <c r="CJ282" s="279"/>
      <c r="CK282" s="279"/>
      <c r="CL282" s="279"/>
      <c r="CM282" s="279"/>
      <c r="CN282" s="279"/>
      <c r="CO282" s="279"/>
      <c r="CP282" s="279"/>
      <c r="CQ282" s="281"/>
      <c r="CR282" s="279"/>
      <c r="CS282" s="279"/>
      <c r="CT282" s="279"/>
      <c r="CU282" s="279"/>
      <c r="CV282" s="279"/>
      <c r="CW282" s="279"/>
      <c r="CX282" s="279"/>
      <c r="CY282" s="279"/>
      <c r="CZ282" s="279"/>
      <c r="DA282" s="279"/>
      <c r="DB282" s="279"/>
      <c r="DC282" s="279"/>
      <c r="DD282" s="279"/>
      <c r="DE282" s="279"/>
      <c r="DF282" s="279"/>
      <c r="DG282" s="279"/>
      <c r="DH282" s="279"/>
      <c r="DI282" s="279"/>
      <c r="DJ282" s="279"/>
      <c r="DK282" s="279"/>
      <c r="DL282" s="279"/>
      <c r="DM282" s="279"/>
      <c r="DN282" s="279"/>
      <c r="DO282" s="279"/>
      <c r="DP282" s="279"/>
      <c r="DQ282" s="279"/>
      <c r="DR282" s="279"/>
      <c r="DS282" s="279"/>
      <c r="DT282" s="279"/>
      <c r="DU282" s="279"/>
      <c r="DV282" s="279"/>
      <c r="DW282" s="279"/>
      <c r="DX282" s="279"/>
      <c r="DY282" s="279"/>
      <c r="DZ282" s="279"/>
      <c r="EA282" s="279"/>
      <c r="EB282" s="279"/>
      <c r="EC282" s="279"/>
      <c r="ED282" s="279"/>
      <c r="EE282" s="279"/>
      <c r="EF282" s="278"/>
      <c r="EG282" s="279"/>
      <c r="EH282" s="279"/>
      <c r="EI282" s="279"/>
      <c r="EJ282" s="279"/>
      <c r="EK282" s="279"/>
      <c r="EL282" s="279"/>
      <c r="EM282" s="279"/>
      <c r="EN282" s="279"/>
      <c r="EO282" s="279"/>
      <c r="EP282" s="279"/>
      <c r="EQ282" s="279"/>
      <c r="ER282" s="279"/>
      <c r="ES282" s="279"/>
      <c r="ET282" s="279"/>
      <c r="EU282" s="279"/>
      <c r="EV282" s="279"/>
      <c r="EW282" s="279"/>
      <c r="EX282" s="279"/>
      <c r="EY282" s="279"/>
      <c r="EZ282" s="278"/>
      <c r="FA282" s="279"/>
      <c r="FB282" s="279"/>
      <c r="FC282" s="279"/>
      <c r="FD282" s="279"/>
      <c r="FE282" s="279"/>
      <c r="FF282" s="279"/>
      <c r="FG282" s="279"/>
      <c r="FH282" s="279"/>
      <c r="FI282" s="279"/>
      <c r="FJ282" s="279"/>
      <c r="FK282" s="279"/>
      <c r="FL282" s="279"/>
      <c r="FM282" s="279"/>
      <c r="FN282" s="279"/>
      <c r="FO282" s="279"/>
      <c r="FP282" s="279"/>
      <c r="FQ282" s="279"/>
      <c r="FR282" s="279"/>
      <c r="FS282" s="281"/>
      <c r="FT282" s="278"/>
      <c r="FU282" s="279"/>
      <c r="FV282" s="279"/>
      <c r="FW282" s="279"/>
      <c r="FX282" s="279"/>
      <c r="FY282" s="279"/>
      <c r="FZ282" s="279"/>
      <c r="GA282" s="279"/>
      <c r="GB282" s="279"/>
      <c r="GC282" s="279"/>
      <c r="GD282" s="279"/>
      <c r="GE282" s="279"/>
      <c r="GF282" s="279"/>
      <c r="GG282" s="279"/>
      <c r="GH282" s="279"/>
      <c r="GI282" s="279"/>
      <c r="GJ282" s="279"/>
      <c r="GK282" s="279"/>
      <c r="GL282" s="279"/>
      <c r="GM282" s="279"/>
      <c r="GN282" s="278"/>
      <c r="GO282" s="279"/>
      <c r="GP282" s="279"/>
      <c r="GQ282" s="279"/>
      <c r="GR282" s="279"/>
      <c r="GS282" s="279"/>
      <c r="GT282" s="279"/>
      <c r="GU282" s="279"/>
      <c r="GV282" s="279"/>
      <c r="GW282" s="279"/>
      <c r="GX282" s="279"/>
      <c r="GY282" s="279"/>
      <c r="GZ282" s="279"/>
      <c r="HA282" s="279"/>
      <c r="HB282" s="279"/>
      <c r="HC282" s="279"/>
      <c r="HD282" s="279"/>
      <c r="HE282" s="279"/>
      <c r="HF282" s="279"/>
      <c r="HG282" s="281"/>
      <c r="HH282" s="278"/>
      <c r="HI282" s="279"/>
      <c r="HJ282" s="279"/>
      <c r="HK282" s="279"/>
      <c r="HL282" s="279"/>
      <c r="HM282" s="279"/>
      <c r="HN282" s="279"/>
      <c r="HO282" s="279"/>
      <c r="HP282" s="279"/>
      <c r="HQ282" s="279"/>
      <c r="HR282" s="279"/>
      <c r="HS282" s="279"/>
      <c r="HT282" s="279"/>
      <c r="HU282" s="279"/>
      <c r="HV282" s="279"/>
      <c r="HW282" s="279"/>
      <c r="HX282" s="279"/>
      <c r="HY282" s="279"/>
      <c r="HZ282" s="279"/>
      <c r="IA282" s="279"/>
      <c r="IB282" s="278"/>
      <c r="IC282" s="279"/>
      <c r="ID282" s="279"/>
      <c r="IE282" s="279"/>
      <c r="IF282" s="279"/>
      <c r="IG282" s="279"/>
      <c r="IH282" s="279"/>
      <c r="II282" s="279"/>
      <c r="IJ282" s="279"/>
      <c r="IK282" s="279"/>
      <c r="IL282" s="279"/>
      <c r="IM282" s="279"/>
      <c r="IN282" s="279"/>
      <c r="IO282" s="279"/>
      <c r="IP282" s="279"/>
      <c r="IQ282" s="279"/>
      <c r="IR282" s="279"/>
      <c r="IS282" s="279"/>
      <c r="IT282" s="279"/>
      <c r="IU282" s="279"/>
      <c r="IV282" s="278"/>
      <c r="IW282" s="280"/>
      <c r="IX282" s="280"/>
      <c r="IY282" s="279"/>
      <c r="IZ282" s="279"/>
      <c r="JA282" s="279"/>
      <c r="JB282" s="279"/>
      <c r="JC282" s="280"/>
      <c r="JD282" s="280"/>
      <c r="JE282" s="280"/>
      <c r="JF282" s="280"/>
      <c r="JG282" s="280"/>
    </row>
    <row r="283" spans="1:267" x14ac:dyDescent="0.2">
      <c r="A283" s="16"/>
      <c r="B283" s="16"/>
      <c r="C283" s="373"/>
      <c r="D283" s="35"/>
      <c r="E283" s="16"/>
      <c r="F283" s="53"/>
      <c r="G283" s="33"/>
      <c r="H283" s="33"/>
      <c r="I283" s="33"/>
      <c r="J283" s="71"/>
      <c r="K283" s="53"/>
      <c r="L283" s="71"/>
      <c r="M283" s="33"/>
      <c r="N283" s="33"/>
      <c r="O283" s="33"/>
      <c r="P283" s="53"/>
      <c r="Q283" s="71"/>
      <c r="R283" s="33"/>
      <c r="S283" s="33"/>
      <c r="T283" s="49"/>
      <c r="U283" s="33"/>
      <c r="V283" s="33"/>
      <c r="W283" s="33"/>
      <c r="X283" s="71"/>
      <c r="Y283" s="53"/>
      <c r="Z283" s="53"/>
      <c r="AA283" s="71"/>
      <c r="AB283" s="33"/>
      <c r="AC283" s="33"/>
      <c r="AD283" s="49"/>
      <c r="AE283" s="33"/>
      <c r="AF283" s="33"/>
      <c r="AG283" s="33"/>
      <c r="AH283" s="71"/>
      <c r="AI283" s="53"/>
      <c r="AJ283" s="53"/>
      <c r="AK283" s="71"/>
      <c r="AL283" s="33"/>
      <c r="AM283" s="33"/>
      <c r="AN283" s="49"/>
      <c r="AO283" s="33"/>
      <c r="AP283" s="33"/>
      <c r="AQ283" s="33"/>
      <c r="AR283" s="71"/>
      <c r="AS283" s="53"/>
      <c r="AT283" s="278"/>
      <c r="AU283" s="279"/>
      <c r="AV283" s="280"/>
      <c r="AW283" s="280"/>
      <c r="AX283" s="281"/>
      <c r="AY283" s="280"/>
      <c r="AZ283" s="280"/>
      <c r="BA283" s="280"/>
      <c r="BB283" s="279"/>
      <c r="BC283" s="282"/>
      <c r="BD283" s="278"/>
      <c r="BE283" s="279"/>
      <c r="BF283" s="279"/>
      <c r="BG283" s="279"/>
      <c r="BH283" s="279"/>
      <c r="BI283" s="279"/>
      <c r="BJ283" s="279"/>
      <c r="BK283" s="279"/>
      <c r="BL283" s="279"/>
      <c r="BM283" s="279"/>
      <c r="BN283" s="279"/>
      <c r="BO283" s="279"/>
      <c r="BP283" s="279"/>
      <c r="BQ283" s="279"/>
      <c r="BR283" s="279"/>
      <c r="BS283" s="279"/>
      <c r="BT283" s="279"/>
      <c r="BU283" s="279"/>
      <c r="BV283" s="279"/>
      <c r="BW283" s="279"/>
      <c r="BX283" s="278"/>
      <c r="BY283" s="279"/>
      <c r="BZ283" s="279"/>
      <c r="CA283" s="279"/>
      <c r="CB283" s="279"/>
      <c r="CC283" s="279"/>
      <c r="CD283" s="279"/>
      <c r="CE283" s="279"/>
      <c r="CF283" s="279"/>
      <c r="CG283" s="279"/>
      <c r="CH283" s="279"/>
      <c r="CI283" s="279"/>
      <c r="CJ283" s="279"/>
      <c r="CK283" s="279"/>
      <c r="CL283" s="279"/>
      <c r="CM283" s="279"/>
      <c r="CN283" s="279"/>
      <c r="CO283" s="279"/>
      <c r="CP283" s="279"/>
      <c r="CQ283" s="281"/>
      <c r="CR283" s="279"/>
      <c r="CS283" s="279"/>
      <c r="CT283" s="279"/>
      <c r="CU283" s="279"/>
      <c r="CV283" s="279"/>
      <c r="CW283" s="279"/>
      <c r="CX283" s="279"/>
      <c r="CY283" s="279"/>
      <c r="CZ283" s="279"/>
      <c r="DA283" s="279"/>
      <c r="DB283" s="279"/>
      <c r="DC283" s="279"/>
      <c r="DD283" s="279"/>
      <c r="DE283" s="279"/>
      <c r="DF283" s="279"/>
      <c r="DG283" s="279"/>
      <c r="DH283" s="279"/>
      <c r="DI283" s="279"/>
      <c r="DJ283" s="279"/>
      <c r="DK283" s="279"/>
      <c r="DL283" s="279"/>
      <c r="DM283" s="279"/>
      <c r="DN283" s="279"/>
      <c r="DO283" s="279"/>
      <c r="DP283" s="279"/>
      <c r="DQ283" s="279"/>
      <c r="DR283" s="279"/>
      <c r="DS283" s="279"/>
      <c r="DT283" s="279"/>
      <c r="DU283" s="279"/>
      <c r="DV283" s="279"/>
      <c r="DW283" s="279"/>
      <c r="DX283" s="279"/>
      <c r="DY283" s="279"/>
      <c r="DZ283" s="279"/>
      <c r="EA283" s="279"/>
      <c r="EB283" s="279"/>
      <c r="EC283" s="279"/>
      <c r="ED283" s="279"/>
      <c r="EE283" s="279"/>
      <c r="EF283" s="278"/>
      <c r="EG283" s="279"/>
      <c r="EH283" s="279"/>
      <c r="EI283" s="279"/>
      <c r="EJ283" s="279"/>
      <c r="EK283" s="279"/>
      <c r="EL283" s="279"/>
      <c r="EM283" s="279"/>
      <c r="EN283" s="279"/>
      <c r="EO283" s="279"/>
      <c r="EP283" s="279"/>
      <c r="EQ283" s="279"/>
      <c r="ER283" s="279"/>
      <c r="ES283" s="279"/>
      <c r="ET283" s="279"/>
      <c r="EU283" s="279"/>
      <c r="EV283" s="279"/>
      <c r="EW283" s="279"/>
      <c r="EX283" s="279"/>
      <c r="EY283" s="279"/>
      <c r="EZ283" s="278"/>
      <c r="FA283" s="279"/>
      <c r="FB283" s="279"/>
      <c r="FC283" s="279"/>
      <c r="FD283" s="279"/>
      <c r="FE283" s="279"/>
      <c r="FF283" s="279"/>
      <c r="FG283" s="279"/>
      <c r="FH283" s="279"/>
      <c r="FI283" s="279"/>
      <c r="FJ283" s="279"/>
      <c r="FK283" s="279"/>
      <c r="FL283" s="279"/>
      <c r="FM283" s="279"/>
      <c r="FN283" s="279"/>
      <c r="FO283" s="279"/>
      <c r="FP283" s="279"/>
      <c r="FQ283" s="279"/>
      <c r="FR283" s="279"/>
      <c r="FS283" s="281"/>
      <c r="FT283" s="278"/>
      <c r="FU283" s="279"/>
      <c r="FV283" s="279"/>
      <c r="FW283" s="279"/>
      <c r="FX283" s="279"/>
      <c r="FY283" s="279"/>
      <c r="FZ283" s="279"/>
      <c r="GA283" s="279"/>
      <c r="GB283" s="279"/>
      <c r="GC283" s="279"/>
      <c r="GD283" s="279"/>
      <c r="GE283" s="279"/>
      <c r="GF283" s="279"/>
      <c r="GG283" s="279"/>
      <c r="GH283" s="279"/>
      <c r="GI283" s="279"/>
      <c r="GJ283" s="279"/>
      <c r="GK283" s="279"/>
      <c r="GL283" s="279"/>
      <c r="GM283" s="279"/>
      <c r="GN283" s="278"/>
      <c r="GO283" s="279"/>
      <c r="GP283" s="279"/>
      <c r="GQ283" s="279"/>
      <c r="GR283" s="279"/>
      <c r="GS283" s="279"/>
      <c r="GT283" s="279"/>
      <c r="GU283" s="279"/>
      <c r="GV283" s="279"/>
      <c r="GW283" s="279"/>
      <c r="GX283" s="279"/>
      <c r="GY283" s="279"/>
      <c r="GZ283" s="279"/>
      <c r="HA283" s="279"/>
      <c r="HB283" s="279"/>
      <c r="HC283" s="279"/>
      <c r="HD283" s="279"/>
      <c r="HE283" s="279"/>
      <c r="HF283" s="279"/>
      <c r="HG283" s="281"/>
      <c r="HH283" s="278"/>
      <c r="HI283" s="279"/>
      <c r="HJ283" s="279"/>
      <c r="HK283" s="279"/>
      <c r="HL283" s="279"/>
      <c r="HM283" s="279"/>
      <c r="HN283" s="279"/>
      <c r="HO283" s="279"/>
      <c r="HP283" s="279"/>
      <c r="HQ283" s="279"/>
      <c r="HR283" s="279"/>
      <c r="HS283" s="279"/>
      <c r="HT283" s="279"/>
      <c r="HU283" s="279"/>
      <c r="HV283" s="279"/>
      <c r="HW283" s="279"/>
      <c r="HX283" s="279"/>
      <c r="HY283" s="279"/>
      <c r="HZ283" s="279"/>
      <c r="IA283" s="279"/>
      <c r="IB283" s="278"/>
      <c r="IC283" s="279"/>
      <c r="ID283" s="279"/>
      <c r="IE283" s="279"/>
      <c r="IF283" s="279"/>
      <c r="IG283" s="279"/>
      <c r="IH283" s="279"/>
      <c r="II283" s="279"/>
      <c r="IJ283" s="279"/>
      <c r="IK283" s="279"/>
      <c r="IL283" s="279"/>
      <c r="IM283" s="279"/>
      <c r="IN283" s="279"/>
      <c r="IO283" s="279"/>
      <c r="IP283" s="279"/>
      <c r="IQ283" s="279"/>
      <c r="IR283" s="279"/>
      <c r="IS283" s="279"/>
      <c r="IT283" s="279"/>
      <c r="IU283" s="279"/>
      <c r="IV283" s="278"/>
      <c r="IW283" s="280"/>
      <c r="IX283" s="280"/>
      <c r="IY283" s="279"/>
      <c r="IZ283" s="279"/>
      <c r="JA283" s="279"/>
      <c r="JB283" s="279"/>
      <c r="JC283" s="280"/>
      <c r="JD283" s="280"/>
      <c r="JE283" s="280"/>
      <c r="JF283" s="280"/>
      <c r="JG283" s="280"/>
    </row>
    <row r="284" spans="1:267" x14ac:dyDescent="0.2">
      <c r="A284" s="16"/>
      <c r="B284" s="16"/>
      <c r="C284" s="373"/>
      <c r="D284" s="35"/>
      <c r="E284" s="16"/>
      <c r="F284" s="53"/>
      <c r="G284" s="33"/>
      <c r="H284" s="33"/>
      <c r="I284" s="33"/>
      <c r="J284" s="71"/>
      <c r="K284" s="53"/>
      <c r="L284" s="71"/>
      <c r="M284" s="33"/>
      <c r="N284" s="33"/>
      <c r="O284" s="33"/>
      <c r="P284" s="53"/>
      <c r="Q284" s="71"/>
      <c r="R284" s="33"/>
      <c r="S284" s="33"/>
      <c r="T284" s="49"/>
      <c r="U284" s="33"/>
      <c r="V284" s="33"/>
      <c r="W284" s="33"/>
      <c r="X284" s="71"/>
      <c r="Y284" s="53"/>
      <c r="Z284" s="53"/>
      <c r="AA284" s="71"/>
      <c r="AB284" s="33"/>
      <c r="AC284" s="33"/>
      <c r="AD284" s="49"/>
      <c r="AE284" s="33"/>
      <c r="AF284" s="33"/>
      <c r="AG284" s="33"/>
      <c r="AH284" s="71"/>
      <c r="AI284" s="53"/>
      <c r="AJ284" s="53"/>
      <c r="AK284" s="71"/>
      <c r="AL284" s="33"/>
      <c r="AM284" s="33"/>
      <c r="AN284" s="49"/>
      <c r="AO284" s="33"/>
      <c r="AP284" s="33"/>
      <c r="AQ284" s="33"/>
      <c r="AR284" s="71"/>
      <c r="AS284" s="53"/>
      <c r="AT284" s="278"/>
      <c r="AU284" s="279"/>
      <c r="AV284" s="280"/>
      <c r="AW284" s="280"/>
      <c r="AX284" s="281"/>
      <c r="AY284" s="280"/>
      <c r="AZ284" s="280"/>
      <c r="BA284" s="280"/>
      <c r="BB284" s="279"/>
      <c r="BC284" s="282"/>
      <c r="BD284" s="278"/>
      <c r="BE284" s="279"/>
      <c r="BF284" s="279"/>
      <c r="BG284" s="279"/>
      <c r="BH284" s="279"/>
      <c r="BI284" s="279"/>
      <c r="BJ284" s="279"/>
      <c r="BK284" s="279"/>
      <c r="BL284" s="279"/>
      <c r="BM284" s="279"/>
      <c r="BN284" s="279"/>
      <c r="BO284" s="279"/>
      <c r="BP284" s="279"/>
      <c r="BQ284" s="279"/>
      <c r="BR284" s="279"/>
      <c r="BS284" s="279"/>
      <c r="BT284" s="279"/>
      <c r="BU284" s="279"/>
      <c r="BV284" s="279"/>
      <c r="BW284" s="279"/>
      <c r="BX284" s="278"/>
      <c r="BY284" s="279"/>
      <c r="BZ284" s="279"/>
      <c r="CA284" s="279"/>
      <c r="CB284" s="279"/>
      <c r="CC284" s="279"/>
      <c r="CD284" s="279"/>
      <c r="CE284" s="279"/>
      <c r="CF284" s="279"/>
      <c r="CG284" s="279"/>
      <c r="CH284" s="279"/>
      <c r="CI284" s="279"/>
      <c r="CJ284" s="279"/>
      <c r="CK284" s="279"/>
      <c r="CL284" s="279"/>
      <c r="CM284" s="279"/>
      <c r="CN284" s="279"/>
      <c r="CO284" s="279"/>
      <c r="CP284" s="279"/>
      <c r="CQ284" s="281"/>
      <c r="CR284" s="279"/>
      <c r="CS284" s="279"/>
      <c r="CT284" s="279"/>
      <c r="CU284" s="279"/>
      <c r="CV284" s="279"/>
      <c r="CW284" s="279"/>
      <c r="CX284" s="279"/>
      <c r="CY284" s="279"/>
      <c r="CZ284" s="279"/>
      <c r="DA284" s="279"/>
      <c r="DB284" s="279"/>
      <c r="DC284" s="279"/>
      <c r="DD284" s="279"/>
      <c r="DE284" s="279"/>
      <c r="DF284" s="279"/>
      <c r="DG284" s="279"/>
      <c r="DH284" s="279"/>
      <c r="DI284" s="279"/>
      <c r="DJ284" s="279"/>
      <c r="DK284" s="279"/>
      <c r="DL284" s="279"/>
      <c r="DM284" s="279"/>
      <c r="DN284" s="279"/>
      <c r="DO284" s="279"/>
      <c r="DP284" s="279"/>
      <c r="DQ284" s="279"/>
      <c r="DR284" s="279"/>
      <c r="DS284" s="279"/>
      <c r="DT284" s="279"/>
      <c r="DU284" s="279"/>
      <c r="DV284" s="279"/>
      <c r="DW284" s="279"/>
      <c r="DX284" s="279"/>
      <c r="DY284" s="279"/>
      <c r="DZ284" s="279"/>
      <c r="EA284" s="279"/>
      <c r="EB284" s="279"/>
      <c r="EC284" s="279"/>
      <c r="ED284" s="279"/>
      <c r="EE284" s="279"/>
      <c r="EF284" s="278"/>
      <c r="EG284" s="279"/>
      <c r="EH284" s="279"/>
      <c r="EI284" s="279"/>
      <c r="EJ284" s="279"/>
      <c r="EK284" s="279"/>
      <c r="EL284" s="279"/>
      <c r="EM284" s="279"/>
      <c r="EN284" s="279"/>
      <c r="EO284" s="279"/>
      <c r="EP284" s="279"/>
      <c r="EQ284" s="279"/>
      <c r="ER284" s="279"/>
      <c r="ES284" s="279"/>
      <c r="ET284" s="279"/>
      <c r="EU284" s="279"/>
      <c r="EV284" s="279"/>
      <c r="EW284" s="279"/>
      <c r="EX284" s="279"/>
      <c r="EY284" s="279"/>
      <c r="EZ284" s="278"/>
      <c r="FA284" s="279"/>
      <c r="FB284" s="279"/>
      <c r="FC284" s="279"/>
      <c r="FD284" s="279"/>
      <c r="FE284" s="279"/>
      <c r="FF284" s="279"/>
      <c r="FG284" s="279"/>
      <c r="FH284" s="279"/>
      <c r="FI284" s="279"/>
      <c r="FJ284" s="279"/>
      <c r="FK284" s="279"/>
      <c r="FL284" s="279"/>
      <c r="FM284" s="279"/>
      <c r="FN284" s="279"/>
      <c r="FO284" s="279"/>
      <c r="FP284" s="279"/>
      <c r="FQ284" s="279"/>
      <c r="FR284" s="279"/>
      <c r="FS284" s="281"/>
      <c r="FT284" s="278"/>
      <c r="FU284" s="279"/>
      <c r="FV284" s="279"/>
      <c r="FW284" s="279"/>
      <c r="FX284" s="279"/>
      <c r="FY284" s="279"/>
      <c r="FZ284" s="279"/>
      <c r="GA284" s="279"/>
      <c r="GB284" s="279"/>
      <c r="GC284" s="279"/>
      <c r="GD284" s="279"/>
      <c r="GE284" s="279"/>
      <c r="GF284" s="279"/>
      <c r="GG284" s="279"/>
      <c r="GH284" s="279"/>
      <c r="GI284" s="279"/>
      <c r="GJ284" s="279"/>
      <c r="GK284" s="279"/>
      <c r="GL284" s="279"/>
      <c r="GM284" s="279"/>
      <c r="GN284" s="278"/>
      <c r="GO284" s="279"/>
      <c r="GP284" s="279"/>
      <c r="GQ284" s="279"/>
      <c r="GR284" s="279"/>
      <c r="GS284" s="279"/>
      <c r="GT284" s="279"/>
      <c r="GU284" s="279"/>
      <c r="GV284" s="279"/>
      <c r="GW284" s="279"/>
      <c r="GX284" s="279"/>
      <c r="GY284" s="279"/>
      <c r="GZ284" s="279"/>
      <c r="HA284" s="279"/>
      <c r="HB284" s="279"/>
      <c r="HC284" s="279"/>
      <c r="HD284" s="279"/>
      <c r="HE284" s="279"/>
      <c r="HF284" s="279"/>
      <c r="HG284" s="281"/>
      <c r="HH284" s="278"/>
      <c r="HI284" s="279"/>
      <c r="HJ284" s="279"/>
      <c r="HK284" s="279"/>
      <c r="HL284" s="279"/>
      <c r="HM284" s="279"/>
      <c r="HN284" s="279"/>
      <c r="HO284" s="279"/>
      <c r="HP284" s="279"/>
      <c r="HQ284" s="279"/>
      <c r="HR284" s="279"/>
      <c r="HS284" s="279"/>
      <c r="HT284" s="279"/>
      <c r="HU284" s="279"/>
      <c r="HV284" s="279"/>
      <c r="HW284" s="279"/>
      <c r="HX284" s="279"/>
      <c r="HY284" s="279"/>
      <c r="HZ284" s="279"/>
      <c r="IA284" s="279"/>
      <c r="IB284" s="278"/>
      <c r="IC284" s="279"/>
      <c r="ID284" s="279"/>
      <c r="IE284" s="279"/>
      <c r="IF284" s="279"/>
      <c r="IG284" s="279"/>
      <c r="IH284" s="279"/>
      <c r="II284" s="279"/>
      <c r="IJ284" s="279"/>
      <c r="IK284" s="279"/>
      <c r="IL284" s="279"/>
      <c r="IM284" s="279"/>
      <c r="IN284" s="279"/>
      <c r="IO284" s="279"/>
      <c r="IP284" s="279"/>
      <c r="IQ284" s="279"/>
      <c r="IR284" s="279"/>
      <c r="IS284" s="279"/>
      <c r="IT284" s="279"/>
      <c r="IU284" s="279"/>
      <c r="IV284" s="278"/>
      <c r="IW284" s="280"/>
      <c r="IX284" s="280"/>
      <c r="IY284" s="279"/>
      <c r="IZ284" s="279"/>
      <c r="JA284" s="279"/>
      <c r="JB284" s="279"/>
      <c r="JC284" s="280"/>
      <c r="JD284" s="280"/>
      <c r="JE284" s="280"/>
      <c r="JF284" s="280"/>
      <c r="JG284" s="280"/>
    </row>
    <row r="285" spans="1:267" x14ac:dyDescent="0.2">
      <c r="A285" s="16"/>
      <c r="B285" s="16"/>
      <c r="C285" s="373"/>
      <c r="D285" s="35"/>
      <c r="E285" s="16"/>
      <c r="F285" s="53"/>
      <c r="G285" s="33"/>
      <c r="H285" s="33"/>
      <c r="I285" s="33"/>
      <c r="J285" s="71"/>
      <c r="K285" s="53"/>
      <c r="L285" s="71"/>
      <c r="M285" s="33"/>
      <c r="N285" s="33"/>
      <c r="O285" s="33"/>
      <c r="P285" s="53"/>
      <c r="Q285" s="71"/>
      <c r="R285" s="33"/>
      <c r="S285" s="33"/>
      <c r="T285" s="49"/>
      <c r="U285" s="33"/>
      <c r="V285" s="33"/>
      <c r="W285" s="33"/>
      <c r="X285" s="71"/>
      <c r="Y285" s="53"/>
      <c r="Z285" s="53"/>
      <c r="AA285" s="71"/>
      <c r="AB285" s="33"/>
      <c r="AC285" s="33"/>
      <c r="AD285" s="49"/>
      <c r="AE285" s="33"/>
      <c r="AF285" s="33"/>
      <c r="AG285" s="33"/>
      <c r="AH285" s="71"/>
      <c r="AI285" s="53"/>
      <c r="AJ285" s="53"/>
      <c r="AK285" s="71"/>
      <c r="AL285" s="33"/>
      <c r="AM285" s="33"/>
      <c r="AN285" s="49"/>
      <c r="AO285" s="33"/>
      <c r="AP285" s="33"/>
      <c r="AQ285" s="33"/>
      <c r="AR285" s="71"/>
      <c r="AS285" s="53"/>
      <c r="AT285" s="278"/>
      <c r="AU285" s="279"/>
      <c r="AV285" s="280"/>
      <c r="AW285" s="280"/>
      <c r="AX285" s="281"/>
      <c r="AY285" s="280"/>
      <c r="AZ285" s="280"/>
      <c r="BA285" s="280"/>
      <c r="BB285" s="279"/>
      <c r="BC285" s="282"/>
      <c r="BD285" s="278"/>
      <c r="BE285" s="279"/>
      <c r="BF285" s="279"/>
      <c r="BG285" s="279"/>
      <c r="BH285" s="279"/>
      <c r="BI285" s="279"/>
      <c r="BJ285" s="279"/>
      <c r="BK285" s="279"/>
      <c r="BL285" s="279"/>
      <c r="BM285" s="279"/>
      <c r="BN285" s="279"/>
      <c r="BO285" s="279"/>
      <c r="BP285" s="279"/>
      <c r="BQ285" s="279"/>
      <c r="BR285" s="279"/>
      <c r="BS285" s="279"/>
      <c r="BT285" s="279"/>
      <c r="BU285" s="279"/>
      <c r="BV285" s="279"/>
      <c r="BW285" s="279"/>
      <c r="BX285" s="278"/>
      <c r="BY285" s="279"/>
      <c r="BZ285" s="279"/>
      <c r="CA285" s="279"/>
      <c r="CB285" s="279"/>
      <c r="CC285" s="279"/>
      <c r="CD285" s="279"/>
      <c r="CE285" s="279"/>
      <c r="CF285" s="279"/>
      <c r="CG285" s="279"/>
      <c r="CH285" s="279"/>
      <c r="CI285" s="279"/>
      <c r="CJ285" s="279"/>
      <c r="CK285" s="279"/>
      <c r="CL285" s="279"/>
      <c r="CM285" s="279"/>
      <c r="CN285" s="279"/>
      <c r="CO285" s="279"/>
      <c r="CP285" s="279"/>
      <c r="CQ285" s="281"/>
      <c r="CR285" s="279"/>
      <c r="CS285" s="279"/>
      <c r="CT285" s="279"/>
      <c r="CU285" s="279"/>
      <c r="CV285" s="279"/>
      <c r="CW285" s="279"/>
      <c r="CX285" s="279"/>
      <c r="CY285" s="279"/>
      <c r="CZ285" s="279"/>
      <c r="DA285" s="279"/>
      <c r="DB285" s="279"/>
      <c r="DC285" s="279"/>
      <c r="DD285" s="279"/>
      <c r="DE285" s="279"/>
      <c r="DF285" s="279"/>
      <c r="DG285" s="279"/>
      <c r="DH285" s="279"/>
      <c r="DI285" s="279"/>
      <c r="DJ285" s="279"/>
      <c r="DK285" s="279"/>
      <c r="DL285" s="279"/>
      <c r="DM285" s="279"/>
      <c r="DN285" s="279"/>
      <c r="DO285" s="279"/>
      <c r="DP285" s="279"/>
      <c r="DQ285" s="279"/>
      <c r="DR285" s="279"/>
      <c r="DS285" s="279"/>
      <c r="DT285" s="279"/>
      <c r="DU285" s="279"/>
      <c r="DV285" s="279"/>
      <c r="DW285" s="279"/>
      <c r="DX285" s="279"/>
      <c r="DY285" s="279"/>
      <c r="DZ285" s="279"/>
      <c r="EA285" s="279"/>
      <c r="EB285" s="279"/>
      <c r="EC285" s="279"/>
      <c r="ED285" s="279"/>
      <c r="EE285" s="279"/>
      <c r="EF285" s="278"/>
      <c r="EG285" s="279"/>
      <c r="EH285" s="279"/>
      <c r="EI285" s="279"/>
      <c r="EJ285" s="279"/>
      <c r="EK285" s="279"/>
      <c r="EL285" s="279"/>
      <c r="EM285" s="279"/>
      <c r="EN285" s="279"/>
      <c r="EO285" s="279"/>
      <c r="EP285" s="279"/>
      <c r="EQ285" s="279"/>
      <c r="ER285" s="279"/>
      <c r="ES285" s="279"/>
      <c r="ET285" s="279"/>
      <c r="EU285" s="279"/>
      <c r="EV285" s="279"/>
      <c r="EW285" s="279"/>
      <c r="EX285" s="279"/>
      <c r="EY285" s="279"/>
      <c r="EZ285" s="278"/>
      <c r="FA285" s="279"/>
      <c r="FB285" s="279"/>
      <c r="FC285" s="279"/>
      <c r="FD285" s="279"/>
      <c r="FE285" s="279"/>
      <c r="FF285" s="279"/>
      <c r="FG285" s="279"/>
      <c r="FH285" s="279"/>
      <c r="FI285" s="279"/>
      <c r="FJ285" s="279"/>
      <c r="FK285" s="279"/>
      <c r="FL285" s="279"/>
      <c r="FM285" s="279"/>
      <c r="FN285" s="279"/>
      <c r="FO285" s="279"/>
      <c r="FP285" s="279"/>
      <c r="FQ285" s="279"/>
      <c r="FR285" s="279"/>
      <c r="FS285" s="281"/>
      <c r="FT285" s="278"/>
      <c r="FU285" s="279"/>
      <c r="FV285" s="279"/>
      <c r="FW285" s="279"/>
      <c r="FX285" s="279"/>
      <c r="FY285" s="279"/>
      <c r="FZ285" s="279"/>
      <c r="GA285" s="279"/>
      <c r="GB285" s="279"/>
      <c r="GC285" s="279"/>
      <c r="GD285" s="279"/>
      <c r="GE285" s="279"/>
      <c r="GF285" s="279"/>
      <c r="GG285" s="279"/>
      <c r="GH285" s="279"/>
      <c r="GI285" s="279"/>
      <c r="GJ285" s="279"/>
      <c r="GK285" s="279"/>
      <c r="GL285" s="279"/>
      <c r="GM285" s="279"/>
      <c r="GN285" s="278"/>
      <c r="GO285" s="279"/>
      <c r="GP285" s="279"/>
      <c r="GQ285" s="279"/>
      <c r="GR285" s="279"/>
      <c r="GS285" s="279"/>
      <c r="GT285" s="279"/>
      <c r="GU285" s="279"/>
      <c r="GV285" s="279"/>
      <c r="GW285" s="279"/>
      <c r="GX285" s="279"/>
      <c r="GY285" s="279"/>
      <c r="GZ285" s="279"/>
      <c r="HA285" s="279"/>
      <c r="HB285" s="279"/>
      <c r="HC285" s="279"/>
      <c r="HD285" s="279"/>
      <c r="HE285" s="279"/>
      <c r="HF285" s="279"/>
      <c r="HG285" s="281"/>
      <c r="HH285" s="278"/>
      <c r="HI285" s="279"/>
      <c r="HJ285" s="279"/>
      <c r="HK285" s="279"/>
      <c r="HL285" s="279"/>
      <c r="HM285" s="279"/>
      <c r="HN285" s="279"/>
      <c r="HO285" s="279"/>
      <c r="HP285" s="279"/>
      <c r="HQ285" s="279"/>
      <c r="HR285" s="279"/>
      <c r="HS285" s="279"/>
      <c r="HT285" s="279"/>
      <c r="HU285" s="279"/>
      <c r="HV285" s="279"/>
      <c r="HW285" s="279"/>
      <c r="HX285" s="279"/>
      <c r="HY285" s="279"/>
      <c r="HZ285" s="279"/>
      <c r="IA285" s="279"/>
      <c r="IB285" s="278"/>
      <c r="IC285" s="279"/>
      <c r="ID285" s="279"/>
      <c r="IE285" s="279"/>
      <c r="IF285" s="279"/>
      <c r="IG285" s="279"/>
      <c r="IH285" s="279"/>
      <c r="II285" s="279"/>
      <c r="IJ285" s="279"/>
      <c r="IK285" s="279"/>
      <c r="IL285" s="279"/>
      <c r="IM285" s="279"/>
      <c r="IN285" s="279"/>
      <c r="IO285" s="279"/>
      <c r="IP285" s="279"/>
      <c r="IQ285" s="279"/>
      <c r="IR285" s="279"/>
      <c r="IS285" s="279"/>
      <c r="IT285" s="279"/>
      <c r="IU285" s="279"/>
      <c r="IV285" s="278"/>
      <c r="IW285" s="280"/>
      <c r="IX285" s="280"/>
      <c r="IY285" s="279"/>
      <c r="IZ285" s="279"/>
      <c r="JA285" s="279"/>
      <c r="JB285" s="279"/>
      <c r="JC285" s="280"/>
      <c r="JD285" s="280"/>
      <c r="JE285" s="280"/>
      <c r="JF285" s="280"/>
      <c r="JG285" s="280"/>
    </row>
    <row r="286" spans="1:267" x14ac:dyDescent="0.2">
      <c r="A286" s="16"/>
      <c r="B286" s="16"/>
      <c r="C286" s="373"/>
      <c r="D286" s="35"/>
      <c r="E286" s="16"/>
      <c r="F286" s="53"/>
      <c r="G286" s="33"/>
      <c r="H286" s="33"/>
      <c r="I286" s="33"/>
      <c r="J286" s="71"/>
      <c r="K286" s="53"/>
      <c r="L286" s="71"/>
      <c r="M286" s="33"/>
      <c r="N286" s="33"/>
      <c r="O286" s="33"/>
      <c r="P286" s="53"/>
      <c r="Q286" s="71"/>
      <c r="R286" s="33"/>
      <c r="S286" s="33"/>
      <c r="T286" s="49"/>
      <c r="U286" s="33"/>
      <c r="V286" s="33"/>
      <c r="W286" s="33"/>
      <c r="X286" s="71"/>
      <c r="Y286" s="53"/>
      <c r="Z286" s="53"/>
      <c r="AA286" s="71"/>
      <c r="AB286" s="33"/>
      <c r="AC286" s="33"/>
      <c r="AD286" s="49"/>
      <c r="AE286" s="33"/>
      <c r="AF286" s="33"/>
      <c r="AG286" s="33"/>
      <c r="AH286" s="71"/>
      <c r="AI286" s="53"/>
      <c r="AJ286" s="53"/>
      <c r="AK286" s="71"/>
      <c r="AL286" s="33"/>
      <c r="AM286" s="33"/>
      <c r="AN286" s="49"/>
      <c r="AO286" s="33"/>
      <c r="AP286" s="33"/>
      <c r="AQ286" s="33"/>
      <c r="AR286" s="71"/>
      <c r="AS286" s="53"/>
      <c r="AT286" s="278"/>
      <c r="AU286" s="279"/>
      <c r="AV286" s="280"/>
      <c r="AW286" s="280"/>
      <c r="AX286" s="281"/>
      <c r="AY286" s="280"/>
      <c r="AZ286" s="280"/>
      <c r="BA286" s="280"/>
      <c r="BB286" s="279"/>
      <c r="BC286" s="282"/>
      <c r="BD286" s="278"/>
      <c r="BE286" s="279"/>
      <c r="BF286" s="279"/>
      <c r="BG286" s="279"/>
      <c r="BH286" s="279"/>
      <c r="BI286" s="279"/>
      <c r="BJ286" s="279"/>
      <c r="BK286" s="279"/>
      <c r="BL286" s="279"/>
      <c r="BM286" s="279"/>
      <c r="BN286" s="279"/>
      <c r="BO286" s="279"/>
      <c r="BP286" s="279"/>
      <c r="BQ286" s="279"/>
      <c r="BR286" s="279"/>
      <c r="BS286" s="279"/>
      <c r="BT286" s="279"/>
      <c r="BU286" s="279"/>
      <c r="BV286" s="279"/>
      <c r="BW286" s="279"/>
      <c r="BX286" s="278"/>
      <c r="BY286" s="279"/>
      <c r="BZ286" s="279"/>
      <c r="CA286" s="279"/>
      <c r="CB286" s="279"/>
      <c r="CC286" s="279"/>
      <c r="CD286" s="279"/>
      <c r="CE286" s="279"/>
      <c r="CF286" s="279"/>
      <c r="CG286" s="279"/>
      <c r="CH286" s="279"/>
      <c r="CI286" s="279"/>
      <c r="CJ286" s="279"/>
      <c r="CK286" s="279"/>
      <c r="CL286" s="279"/>
      <c r="CM286" s="279"/>
      <c r="CN286" s="279"/>
      <c r="CO286" s="279"/>
      <c r="CP286" s="279"/>
      <c r="CQ286" s="281"/>
      <c r="CR286" s="279"/>
      <c r="CS286" s="279"/>
      <c r="CT286" s="279"/>
      <c r="CU286" s="279"/>
      <c r="CV286" s="279"/>
      <c r="CW286" s="279"/>
      <c r="CX286" s="279"/>
      <c r="CY286" s="279"/>
      <c r="CZ286" s="279"/>
      <c r="DA286" s="279"/>
      <c r="DB286" s="279"/>
      <c r="DC286" s="279"/>
      <c r="DD286" s="279"/>
      <c r="DE286" s="279"/>
      <c r="DF286" s="279"/>
      <c r="DG286" s="279"/>
      <c r="DH286" s="279"/>
      <c r="DI286" s="279"/>
      <c r="DJ286" s="279"/>
      <c r="DK286" s="279"/>
      <c r="DL286" s="279"/>
      <c r="DM286" s="279"/>
      <c r="DN286" s="279"/>
      <c r="DO286" s="279"/>
      <c r="DP286" s="279"/>
      <c r="DQ286" s="279"/>
      <c r="DR286" s="279"/>
      <c r="DS286" s="279"/>
      <c r="DT286" s="279"/>
      <c r="DU286" s="279"/>
      <c r="DV286" s="279"/>
      <c r="DW286" s="279"/>
      <c r="DX286" s="279"/>
      <c r="DY286" s="279"/>
      <c r="DZ286" s="279"/>
      <c r="EA286" s="279"/>
      <c r="EB286" s="279"/>
      <c r="EC286" s="279"/>
      <c r="ED286" s="279"/>
      <c r="EE286" s="279"/>
      <c r="EF286" s="278"/>
      <c r="EG286" s="279"/>
      <c r="EH286" s="279"/>
      <c r="EI286" s="279"/>
      <c r="EJ286" s="279"/>
      <c r="EK286" s="279"/>
      <c r="EL286" s="279"/>
      <c r="EM286" s="279"/>
      <c r="EN286" s="279"/>
      <c r="EO286" s="279"/>
      <c r="EP286" s="279"/>
      <c r="EQ286" s="279"/>
      <c r="ER286" s="279"/>
      <c r="ES286" s="279"/>
      <c r="ET286" s="279"/>
      <c r="EU286" s="279"/>
      <c r="EV286" s="279"/>
      <c r="EW286" s="279"/>
      <c r="EX286" s="279"/>
      <c r="EY286" s="279"/>
      <c r="EZ286" s="278"/>
      <c r="FA286" s="279"/>
      <c r="FB286" s="279"/>
      <c r="FC286" s="279"/>
      <c r="FD286" s="279"/>
      <c r="FE286" s="279"/>
      <c r="FF286" s="279"/>
      <c r="FG286" s="279"/>
      <c r="FH286" s="279"/>
      <c r="FI286" s="279"/>
      <c r="FJ286" s="279"/>
      <c r="FK286" s="279"/>
      <c r="FL286" s="279"/>
      <c r="FM286" s="279"/>
      <c r="FN286" s="279"/>
      <c r="FO286" s="279"/>
      <c r="FP286" s="279"/>
      <c r="FQ286" s="279"/>
      <c r="FR286" s="279"/>
      <c r="FS286" s="281"/>
      <c r="FT286" s="278"/>
      <c r="FU286" s="279"/>
      <c r="FV286" s="279"/>
      <c r="FW286" s="279"/>
      <c r="FX286" s="279"/>
      <c r="FY286" s="279"/>
      <c r="FZ286" s="279"/>
      <c r="GA286" s="279"/>
      <c r="GB286" s="279"/>
      <c r="GC286" s="279"/>
      <c r="GD286" s="279"/>
      <c r="GE286" s="279"/>
      <c r="GF286" s="279"/>
      <c r="GG286" s="279"/>
      <c r="GH286" s="279"/>
      <c r="GI286" s="279"/>
      <c r="GJ286" s="279"/>
      <c r="GK286" s="279"/>
      <c r="GL286" s="279"/>
      <c r="GM286" s="279"/>
      <c r="GN286" s="278"/>
      <c r="GO286" s="279"/>
      <c r="GP286" s="279"/>
      <c r="GQ286" s="279"/>
      <c r="GR286" s="279"/>
      <c r="GS286" s="279"/>
      <c r="GT286" s="279"/>
      <c r="GU286" s="279"/>
      <c r="GV286" s="279"/>
      <c r="GW286" s="279"/>
      <c r="GX286" s="279"/>
      <c r="GY286" s="279"/>
      <c r="GZ286" s="279"/>
      <c r="HA286" s="279"/>
      <c r="HB286" s="279"/>
      <c r="HC286" s="279"/>
      <c r="HD286" s="279"/>
      <c r="HE286" s="279"/>
      <c r="HF286" s="279"/>
      <c r="HG286" s="281"/>
      <c r="HH286" s="278"/>
      <c r="HI286" s="279"/>
      <c r="HJ286" s="279"/>
      <c r="HK286" s="279"/>
      <c r="HL286" s="279"/>
      <c r="HM286" s="279"/>
      <c r="HN286" s="279"/>
      <c r="HO286" s="279"/>
      <c r="HP286" s="279"/>
      <c r="HQ286" s="279"/>
      <c r="HR286" s="279"/>
      <c r="HS286" s="279"/>
      <c r="HT286" s="279"/>
      <c r="HU286" s="279"/>
      <c r="HV286" s="279"/>
      <c r="HW286" s="279"/>
      <c r="HX286" s="279"/>
      <c r="HY286" s="279"/>
      <c r="HZ286" s="279"/>
      <c r="IA286" s="279"/>
      <c r="IB286" s="278"/>
      <c r="IC286" s="279"/>
      <c r="ID286" s="279"/>
      <c r="IE286" s="279"/>
      <c r="IF286" s="279"/>
      <c r="IG286" s="279"/>
      <c r="IH286" s="279"/>
      <c r="II286" s="279"/>
      <c r="IJ286" s="279"/>
      <c r="IK286" s="279"/>
      <c r="IL286" s="279"/>
      <c r="IM286" s="279"/>
      <c r="IN286" s="279"/>
      <c r="IO286" s="279"/>
      <c r="IP286" s="279"/>
      <c r="IQ286" s="279"/>
      <c r="IR286" s="279"/>
      <c r="IS286" s="279"/>
      <c r="IT286" s="279"/>
      <c r="IU286" s="279"/>
      <c r="IV286" s="278"/>
      <c r="IW286" s="280"/>
      <c r="IX286" s="280"/>
      <c r="IY286" s="279"/>
      <c r="IZ286" s="279"/>
      <c r="JA286" s="279"/>
      <c r="JB286" s="279"/>
      <c r="JC286" s="280"/>
      <c r="JD286" s="280"/>
      <c r="JE286" s="280"/>
      <c r="JF286" s="280"/>
      <c r="JG286" s="280"/>
    </row>
    <row r="287" spans="1:267" x14ac:dyDescent="0.2">
      <c r="A287" s="16"/>
      <c r="B287" s="16"/>
      <c r="C287" s="373"/>
      <c r="D287" s="35"/>
      <c r="E287" s="16"/>
      <c r="F287" s="53"/>
      <c r="G287" s="33"/>
      <c r="H287" s="33"/>
      <c r="I287" s="33"/>
      <c r="J287" s="71"/>
      <c r="K287" s="53"/>
      <c r="L287" s="71"/>
      <c r="M287" s="33"/>
      <c r="N287" s="33"/>
      <c r="O287" s="33"/>
      <c r="P287" s="53"/>
      <c r="Q287" s="71"/>
      <c r="R287" s="33"/>
      <c r="S287" s="33"/>
      <c r="T287" s="49"/>
      <c r="U287" s="33"/>
      <c r="V287" s="33"/>
      <c r="W287" s="33"/>
      <c r="X287" s="71"/>
      <c r="Y287" s="53"/>
      <c r="Z287" s="53"/>
      <c r="AA287" s="71"/>
      <c r="AB287" s="33"/>
      <c r="AC287" s="33"/>
      <c r="AD287" s="49"/>
      <c r="AE287" s="33"/>
      <c r="AF287" s="33"/>
      <c r="AG287" s="33"/>
      <c r="AH287" s="71"/>
      <c r="AI287" s="53"/>
      <c r="AJ287" s="53"/>
      <c r="AK287" s="71"/>
      <c r="AL287" s="33"/>
      <c r="AM287" s="33"/>
      <c r="AN287" s="49"/>
      <c r="AO287" s="33"/>
      <c r="AP287" s="33"/>
      <c r="AQ287" s="33"/>
      <c r="AR287" s="71"/>
      <c r="AS287" s="53"/>
      <c r="AT287" s="278"/>
      <c r="AU287" s="279"/>
      <c r="AV287" s="280"/>
      <c r="AW287" s="280"/>
      <c r="AX287" s="281"/>
      <c r="AY287" s="280"/>
      <c r="AZ287" s="280"/>
      <c r="BA287" s="280"/>
      <c r="BB287" s="279"/>
      <c r="BC287" s="282"/>
      <c r="BD287" s="278"/>
      <c r="BE287" s="279"/>
      <c r="BF287" s="279"/>
      <c r="BG287" s="279"/>
      <c r="BH287" s="279"/>
      <c r="BI287" s="279"/>
      <c r="BJ287" s="279"/>
      <c r="BK287" s="279"/>
      <c r="BL287" s="279"/>
      <c r="BM287" s="279"/>
      <c r="BN287" s="279"/>
      <c r="BO287" s="279"/>
      <c r="BP287" s="279"/>
      <c r="BQ287" s="279"/>
      <c r="BR287" s="279"/>
      <c r="BS287" s="279"/>
      <c r="BT287" s="279"/>
      <c r="BU287" s="279"/>
      <c r="BV287" s="279"/>
      <c r="BW287" s="279"/>
      <c r="BX287" s="278"/>
      <c r="BY287" s="279"/>
      <c r="BZ287" s="279"/>
      <c r="CA287" s="279"/>
      <c r="CB287" s="279"/>
      <c r="CC287" s="279"/>
      <c r="CD287" s="279"/>
      <c r="CE287" s="279"/>
      <c r="CF287" s="279"/>
      <c r="CG287" s="279"/>
      <c r="CH287" s="279"/>
      <c r="CI287" s="279"/>
      <c r="CJ287" s="279"/>
      <c r="CK287" s="279"/>
      <c r="CL287" s="279"/>
      <c r="CM287" s="279"/>
      <c r="CN287" s="279"/>
      <c r="CO287" s="279"/>
      <c r="CP287" s="279"/>
      <c r="CQ287" s="281"/>
      <c r="CR287" s="279"/>
      <c r="CS287" s="279"/>
      <c r="CT287" s="279"/>
      <c r="CU287" s="279"/>
      <c r="CV287" s="279"/>
      <c r="CW287" s="279"/>
      <c r="CX287" s="279"/>
      <c r="CY287" s="279"/>
      <c r="CZ287" s="279"/>
      <c r="DA287" s="279"/>
      <c r="DB287" s="279"/>
      <c r="DC287" s="279"/>
      <c r="DD287" s="279"/>
      <c r="DE287" s="279"/>
      <c r="DF287" s="279"/>
      <c r="DG287" s="279"/>
      <c r="DH287" s="279"/>
      <c r="DI287" s="279"/>
      <c r="DJ287" s="279"/>
      <c r="DK287" s="279"/>
      <c r="DL287" s="279"/>
      <c r="DM287" s="279"/>
      <c r="DN287" s="279"/>
      <c r="DO287" s="279"/>
      <c r="DP287" s="279"/>
      <c r="DQ287" s="279"/>
      <c r="DR287" s="279"/>
      <c r="DS287" s="279"/>
      <c r="DT287" s="279"/>
      <c r="DU287" s="279"/>
      <c r="DV287" s="279"/>
      <c r="DW287" s="279"/>
      <c r="DX287" s="279"/>
      <c r="DY287" s="279"/>
      <c r="DZ287" s="279"/>
      <c r="EA287" s="279"/>
      <c r="EB287" s="279"/>
      <c r="EC287" s="279"/>
      <c r="ED287" s="279"/>
      <c r="EE287" s="279"/>
      <c r="EF287" s="278"/>
      <c r="EG287" s="279"/>
      <c r="EH287" s="279"/>
      <c r="EI287" s="279"/>
      <c r="EJ287" s="279"/>
      <c r="EK287" s="279"/>
      <c r="EL287" s="279"/>
      <c r="EM287" s="279"/>
      <c r="EN287" s="279"/>
      <c r="EO287" s="279"/>
      <c r="EP287" s="279"/>
      <c r="EQ287" s="279"/>
      <c r="ER287" s="279"/>
      <c r="ES287" s="279"/>
      <c r="ET287" s="279"/>
      <c r="EU287" s="279"/>
      <c r="EV287" s="279"/>
      <c r="EW287" s="279"/>
      <c r="EX287" s="279"/>
      <c r="EY287" s="279"/>
      <c r="EZ287" s="278"/>
      <c r="FA287" s="279"/>
      <c r="FB287" s="279"/>
      <c r="FC287" s="279"/>
      <c r="FD287" s="279"/>
      <c r="FE287" s="279"/>
      <c r="FF287" s="279"/>
      <c r="FG287" s="279"/>
      <c r="FH287" s="279"/>
      <c r="FI287" s="279"/>
      <c r="FJ287" s="279"/>
      <c r="FK287" s="279"/>
      <c r="FL287" s="279"/>
      <c r="FM287" s="279"/>
      <c r="FN287" s="279"/>
      <c r="FO287" s="279"/>
      <c r="FP287" s="279"/>
      <c r="FQ287" s="279"/>
      <c r="FR287" s="279"/>
      <c r="FS287" s="281"/>
      <c r="FT287" s="278"/>
      <c r="FU287" s="279"/>
      <c r="FV287" s="279"/>
      <c r="FW287" s="279"/>
      <c r="FX287" s="279"/>
      <c r="FY287" s="279"/>
      <c r="FZ287" s="279"/>
      <c r="GA287" s="279"/>
      <c r="GB287" s="279"/>
      <c r="GC287" s="279"/>
      <c r="GD287" s="279"/>
      <c r="GE287" s="279"/>
      <c r="GF287" s="279"/>
      <c r="GG287" s="279"/>
      <c r="GH287" s="279"/>
      <c r="GI287" s="279"/>
      <c r="GJ287" s="279"/>
      <c r="GK287" s="279"/>
      <c r="GL287" s="279"/>
      <c r="GM287" s="279"/>
      <c r="GN287" s="278"/>
      <c r="GO287" s="279"/>
      <c r="GP287" s="279"/>
      <c r="GQ287" s="279"/>
      <c r="GR287" s="279"/>
      <c r="GS287" s="279"/>
      <c r="GT287" s="279"/>
      <c r="GU287" s="279"/>
      <c r="GV287" s="279"/>
      <c r="GW287" s="279"/>
      <c r="GX287" s="279"/>
      <c r="GY287" s="279"/>
      <c r="GZ287" s="279"/>
      <c r="HA287" s="279"/>
      <c r="HB287" s="279"/>
      <c r="HC287" s="279"/>
      <c r="HD287" s="279"/>
      <c r="HE287" s="279"/>
      <c r="HF287" s="279"/>
      <c r="HG287" s="281"/>
      <c r="HH287" s="278"/>
      <c r="HI287" s="279"/>
      <c r="HJ287" s="279"/>
      <c r="HK287" s="279"/>
      <c r="HL287" s="279"/>
      <c r="HM287" s="279"/>
      <c r="HN287" s="279"/>
      <c r="HO287" s="279"/>
      <c r="HP287" s="279"/>
      <c r="HQ287" s="279"/>
      <c r="HR287" s="279"/>
      <c r="HS287" s="279"/>
      <c r="HT287" s="279"/>
      <c r="HU287" s="279"/>
      <c r="HV287" s="279"/>
      <c r="HW287" s="279"/>
      <c r="HX287" s="279"/>
      <c r="HY287" s="279"/>
      <c r="HZ287" s="279"/>
      <c r="IA287" s="279"/>
      <c r="IB287" s="278"/>
      <c r="IC287" s="279"/>
      <c r="ID287" s="279"/>
      <c r="IE287" s="279"/>
      <c r="IF287" s="279"/>
      <c r="IG287" s="279"/>
      <c r="IH287" s="279"/>
      <c r="II287" s="279"/>
      <c r="IJ287" s="279"/>
      <c r="IK287" s="279"/>
      <c r="IL287" s="279"/>
      <c r="IM287" s="279"/>
      <c r="IN287" s="279"/>
      <c r="IO287" s="279"/>
      <c r="IP287" s="279"/>
      <c r="IQ287" s="279"/>
      <c r="IR287" s="279"/>
      <c r="IS287" s="279"/>
      <c r="IT287" s="279"/>
      <c r="IU287" s="279"/>
      <c r="IV287" s="278"/>
      <c r="IW287" s="280"/>
      <c r="IX287" s="280"/>
      <c r="IY287" s="279"/>
      <c r="IZ287" s="279"/>
      <c r="JA287" s="279"/>
      <c r="JB287" s="279"/>
      <c r="JC287" s="280"/>
      <c r="JD287" s="280"/>
      <c r="JE287" s="280"/>
      <c r="JF287" s="280"/>
      <c r="JG287" s="280"/>
    </row>
    <row r="288" spans="1:267" x14ac:dyDescent="0.2">
      <c r="A288" s="16"/>
      <c r="B288" s="16"/>
      <c r="C288" s="373"/>
      <c r="D288" s="35"/>
      <c r="E288" s="16"/>
      <c r="F288" s="53"/>
      <c r="G288" s="33"/>
      <c r="H288" s="33"/>
      <c r="I288" s="33"/>
      <c r="J288" s="71"/>
      <c r="K288" s="53"/>
      <c r="L288" s="71"/>
      <c r="M288" s="33"/>
      <c r="N288" s="33"/>
      <c r="O288" s="33"/>
      <c r="P288" s="53"/>
      <c r="Q288" s="71"/>
      <c r="R288" s="33"/>
      <c r="S288" s="33"/>
      <c r="T288" s="49"/>
      <c r="U288" s="33"/>
      <c r="V288" s="33"/>
      <c r="W288" s="33"/>
      <c r="X288" s="71"/>
      <c r="Y288" s="53"/>
      <c r="Z288" s="53"/>
      <c r="AA288" s="71"/>
      <c r="AB288" s="33"/>
      <c r="AC288" s="33"/>
      <c r="AD288" s="49"/>
      <c r="AE288" s="33"/>
      <c r="AF288" s="33"/>
      <c r="AG288" s="33"/>
      <c r="AH288" s="71"/>
      <c r="AI288" s="53"/>
      <c r="AJ288" s="53"/>
      <c r="AK288" s="71"/>
      <c r="AL288" s="33"/>
      <c r="AM288" s="33"/>
      <c r="AN288" s="49"/>
      <c r="AO288" s="33"/>
      <c r="AP288" s="33"/>
      <c r="AQ288" s="33"/>
      <c r="AR288" s="71"/>
      <c r="AS288" s="53"/>
      <c r="AT288" s="278"/>
      <c r="AU288" s="279"/>
      <c r="AV288" s="280"/>
      <c r="AW288" s="280"/>
      <c r="AX288" s="281"/>
      <c r="AY288" s="280"/>
      <c r="AZ288" s="280"/>
      <c r="BA288" s="280"/>
      <c r="BB288" s="279"/>
      <c r="BC288" s="282"/>
      <c r="BD288" s="278"/>
      <c r="BE288" s="279"/>
      <c r="BF288" s="279"/>
      <c r="BG288" s="279"/>
      <c r="BH288" s="279"/>
      <c r="BI288" s="279"/>
      <c r="BJ288" s="279"/>
      <c r="BK288" s="279"/>
      <c r="BL288" s="279"/>
      <c r="BM288" s="279"/>
      <c r="BN288" s="279"/>
      <c r="BO288" s="279"/>
      <c r="BP288" s="279"/>
      <c r="BQ288" s="279"/>
      <c r="BR288" s="279"/>
      <c r="BS288" s="279"/>
      <c r="BT288" s="279"/>
      <c r="BU288" s="279"/>
      <c r="BV288" s="279"/>
      <c r="BW288" s="279"/>
      <c r="BX288" s="278"/>
      <c r="BY288" s="279"/>
      <c r="BZ288" s="279"/>
      <c r="CA288" s="279"/>
      <c r="CB288" s="279"/>
      <c r="CC288" s="279"/>
      <c r="CD288" s="279"/>
      <c r="CE288" s="279"/>
      <c r="CF288" s="279"/>
      <c r="CG288" s="279"/>
      <c r="CH288" s="279"/>
      <c r="CI288" s="279"/>
      <c r="CJ288" s="279"/>
      <c r="CK288" s="279"/>
      <c r="CL288" s="279"/>
      <c r="CM288" s="279"/>
      <c r="CN288" s="279"/>
      <c r="CO288" s="279"/>
      <c r="CP288" s="279"/>
      <c r="CQ288" s="281"/>
      <c r="CR288" s="279"/>
      <c r="CS288" s="279"/>
      <c r="CT288" s="279"/>
      <c r="CU288" s="279"/>
      <c r="CV288" s="279"/>
      <c r="CW288" s="279"/>
      <c r="CX288" s="279"/>
      <c r="CY288" s="279"/>
      <c r="CZ288" s="279"/>
      <c r="DA288" s="279"/>
      <c r="DB288" s="279"/>
      <c r="DC288" s="279"/>
      <c r="DD288" s="279"/>
      <c r="DE288" s="279"/>
      <c r="DF288" s="279"/>
      <c r="DG288" s="279"/>
      <c r="DH288" s="279"/>
      <c r="DI288" s="279"/>
      <c r="DJ288" s="279"/>
      <c r="DK288" s="279"/>
      <c r="DL288" s="279"/>
      <c r="DM288" s="279"/>
      <c r="DN288" s="279"/>
      <c r="DO288" s="279"/>
      <c r="DP288" s="279"/>
      <c r="DQ288" s="279"/>
      <c r="DR288" s="279"/>
      <c r="DS288" s="279"/>
      <c r="DT288" s="279"/>
      <c r="DU288" s="279"/>
      <c r="DV288" s="279"/>
      <c r="DW288" s="279"/>
      <c r="DX288" s="279"/>
      <c r="DY288" s="279"/>
      <c r="DZ288" s="279"/>
      <c r="EA288" s="279"/>
      <c r="EB288" s="279"/>
      <c r="EC288" s="279"/>
      <c r="ED288" s="279"/>
      <c r="EE288" s="279"/>
      <c r="EF288" s="278"/>
      <c r="EG288" s="279"/>
      <c r="EH288" s="279"/>
      <c r="EI288" s="279"/>
      <c r="EJ288" s="279"/>
      <c r="EK288" s="279"/>
      <c r="EL288" s="279"/>
      <c r="EM288" s="279"/>
      <c r="EN288" s="279"/>
      <c r="EO288" s="279"/>
      <c r="EP288" s="279"/>
      <c r="EQ288" s="279"/>
      <c r="ER288" s="279"/>
      <c r="ES288" s="279"/>
      <c r="ET288" s="279"/>
      <c r="EU288" s="279"/>
      <c r="EV288" s="279"/>
      <c r="EW288" s="279"/>
      <c r="EX288" s="279"/>
      <c r="EY288" s="279"/>
      <c r="EZ288" s="278"/>
      <c r="FA288" s="279"/>
      <c r="FB288" s="279"/>
      <c r="FC288" s="279"/>
      <c r="FD288" s="279"/>
      <c r="FE288" s="279"/>
      <c r="FF288" s="279"/>
      <c r="FG288" s="279"/>
      <c r="FH288" s="279"/>
      <c r="FI288" s="279"/>
      <c r="FJ288" s="279"/>
      <c r="FK288" s="279"/>
      <c r="FL288" s="279"/>
      <c r="FM288" s="279"/>
      <c r="FN288" s="279"/>
      <c r="FO288" s="279"/>
      <c r="FP288" s="279"/>
      <c r="FQ288" s="279"/>
      <c r="FR288" s="279"/>
      <c r="FS288" s="281"/>
      <c r="FT288" s="278"/>
      <c r="FU288" s="279"/>
      <c r="FV288" s="279"/>
      <c r="FW288" s="279"/>
      <c r="FX288" s="279"/>
      <c r="FY288" s="279"/>
      <c r="FZ288" s="279"/>
      <c r="GA288" s="279"/>
      <c r="GB288" s="279"/>
      <c r="GC288" s="279"/>
      <c r="GD288" s="279"/>
      <c r="GE288" s="279"/>
      <c r="GF288" s="279"/>
      <c r="GG288" s="279"/>
      <c r="GH288" s="279"/>
      <c r="GI288" s="279"/>
      <c r="GJ288" s="279"/>
      <c r="GK288" s="279"/>
      <c r="GL288" s="279"/>
      <c r="GM288" s="279"/>
      <c r="GN288" s="278"/>
      <c r="GO288" s="279"/>
      <c r="GP288" s="279"/>
      <c r="GQ288" s="279"/>
      <c r="GR288" s="279"/>
      <c r="GS288" s="279"/>
      <c r="GT288" s="279"/>
      <c r="GU288" s="279"/>
      <c r="GV288" s="279"/>
      <c r="GW288" s="279"/>
      <c r="GX288" s="279"/>
      <c r="GY288" s="279"/>
      <c r="GZ288" s="279"/>
      <c r="HA288" s="279"/>
      <c r="HB288" s="279"/>
      <c r="HC288" s="279"/>
      <c r="HD288" s="279"/>
      <c r="HE288" s="279"/>
      <c r="HF288" s="279"/>
      <c r="HG288" s="281"/>
      <c r="HH288" s="278"/>
      <c r="HI288" s="279"/>
      <c r="HJ288" s="279"/>
      <c r="HK288" s="279"/>
      <c r="HL288" s="279"/>
      <c r="HM288" s="279"/>
      <c r="HN288" s="279"/>
      <c r="HO288" s="279"/>
      <c r="HP288" s="279"/>
      <c r="HQ288" s="279"/>
      <c r="HR288" s="279"/>
      <c r="HS288" s="279"/>
      <c r="HT288" s="279"/>
      <c r="HU288" s="279"/>
      <c r="HV288" s="279"/>
      <c r="HW288" s="279"/>
      <c r="HX288" s="279"/>
      <c r="HY288" s="279"/>
      <c r="HZ288" s="279"/>
      <c r="IA288" s="279"/>
      <c r="IB288" s="278"/>
      <c r="IC288" s="279"/>
      <c r="ID288" s="279"/>
      <c r="IE288" s="279"/>
      <c r="IF288" s="279"/>
      <c r="IG288" s="279"/>
      <c r="IH288" s="279"/>
      <c r="II288" s="279"/>
      <c r="IJ288" s="279"/>
      <c r="IK288" s="279"/>
      <c r="IL288" s="279"/>
      <c r="IM288" s="279"/>
      <c r="IN288" s="279"/>
      <c r="IO288" s="279"/>
      <c r="IP288" s="279"/>
      <c r="IQ288" s="279"/>
      <c r="IR288" s="279"/>
      <c r="IS288" s="279"/>
      <c r="IT288" s="279"/>
      <c r="IU288" s="279"/>
      <c r="IV288" s="278"/>
      <c r="IW288" s="280"/>
      <c r="IX288" s="280"/>
      <c r="IY288" s="279"/>
      <c r="IZ288" s="279"/>
      <c r="JA288" s="279"/>
      <c r="JB288" s="279"/>
      <c r="JC288" s="280"/>
      <c r="JD288" s="280"/>
      <c r="JE288" s="280"/>
      <c r="JF288" s="280"/>
      <c r="JG288" s="280"/>
    </row>
    <row r="289" spans="1:267" x14ac:dyDescent="0.2">
      <c r="A289" s="16"/>
      <c r="B289" s="16"/>
      <c r="C289" s="373"/>
      <c r="D289" s="35"/>
      <c r="E289" s="16"/>
      <c r="F289" s="53"/>
      <c r="G289" s="33"/>
      <c r="H289" s="33"/>
      <c r="I289" s="33"/>
      <c r="J289" s="71"/>
      <c r="K289" s="53"/>
      <c r="L289" s="71"/>
      <c r="M289" s="33"/>
      <c r="N289" s="33"/>
      <c r="O289" s="33"/>
      <c r="P289" s="53"/>
      <c r="Q289" s="71"/>
      <c r="R289" s="33"/>
      <c r="S289" s="33"/>
      <c r="T289" s="49"/>
      <c r="U289" s="33"/>
      <c r="V289" s="33"/>
      <c r="W289" s="33"/>
      <c r="X289" s="71"/>
      <c r="Y289" s="53"/>
      <c r="Z289" s="53"/>
      <c r="AA289" s="71"/>
      <c r="AB289" s="33"/>
      <c r="AC289" s="33"/>
      <c r="AD289" s="49"/>
      <c r="AE289" s="33"/>
      <c r="AF289" s="33"/>
      <c r="AG289" s="33"/>
      <c r="AH289" s="71"/>
      <c r="AI289" s="53"/>
      <c r="AJ289" s="53"/>
      <c r="AK289" s="71"/>
      <c r="AL289" s="33"/>
      <c r="AM289" s="33"/>
      <c r="AN289" s="49"/>
      <c r="AO289" s="33"/>
      <c r="AP289" s="33"/>
      <c r="AQ289" s="33"/>
      <c r="AR289" s="71"/>
      <c r="AS289" s="53"/>
      <c r="AT289" s="278"/>
      <c r="AU289" s="279"/>
      <c r="AV289" s="280"/>
      <c r="AW289" s="280"/>
      <c r="AX289" s="281"/>
      <c r="AY289" s="280"/>
      <c r="AZ289" s="280"/>
      <c r="BA289" s="280"/>
      <c r="BB289" s="279"/>
      <c r="BC289" s="282"/>
      <c r="BD289" s="278"/>
      <c r="BE289" s="279"/>
      <c r="BF289" s="279"/>
      <c r="BG289" s="279"/>
      <c r="BH289" s="279"/>
      <c r="BI289" s="279"/>
      <c r="BJ289" s="279"/>
      <c r="BK289" s="279"/>
      <c r="BL289" s="279"/>
      <c r="BM289" s="279"/>
      <c r="BN289" s="279"/>
      <c r="BO289" s="279"/>
      <c r="BP289" s="279"/>
      <c r="BQ289" s="279"/>
      <c r="BR289" s="279"/>
      <c r="BS289" s="279"/>
      <c r="BT289" s="279"/>
      <c r="BU289" s="279"/>
      <c r="BV289" s="279"/>
      <c r="BW289" s="279"/>
      <c r="BX289" s="278"/>
      <c r="BY289" s="279"/>
      <c r="BZ289" s="279"/>
      <c r="CA289" s="279"/>
      <c r="CB289" s="279"/>
      <c r="CC289" s="279"/>
      <c r="CD289" s="279"/>
      <c r="CE289" s="279"/>
      <c r="CF289" s="279"/>
      <c r="CG289" s="279"/>
      <c r="CH289" s="279"/>
      <c r="CI289" s="279"/>
      <c r="CJ289" s="279"/>
      <c r="CK289" s="279"/>
      <c r="CL289" s="279"/>
      <c r="CM289" s="279"/>
      <c r="CN289" s="279"/>
      <c r="CO289" s="279"/>
      <c r="CP289" s="279"/>
      <c r="CQ289" s="281"/>
      <c r="CR289" s="279"/>
      <c r="CS289" s="279"/>
      <c r="CT289" s="279"/>
      <c r="CU289" s="279"/>
      <c r="CV289" s="279"/>
      <c r="CW289" s="279"/>
      <c r="CX289" s="279"/>
      <c r="CY289" s="279"/>
      <c r="CZ289" s="279"/>
      <c r="DA289" s="279"/>
      <c r="DB289" s="279"/>
      <c r="DC289" s="279"/>
      <c r="DD289" s="279"/>
      <c r="DE289" s="279"/>
      <c r="DF289" s="279"/>
      <c r="DG289" s="279"/>
      <c r="DH289" s="279"/>
      <c r="DI289" s="279"/>
      <c r="DJ289" s="279"/>
      <c r="DK289" s="279"/>
      <c r="DL289" s="279"/>
      <c r="DM289" s="279"/>
      <c r="DN289" s="279"/>
      <c r="DO289" s="279"/>
      <c r="DP289" s="279"/>
      <c r="DQ289" s="279"/>
      <c r="DR289" s="279"/>
      <c r="DS289" s="279"/>
      <c r="DT289" s="279"/>
      <c r="DU289" s="279"/>
      <c r="DV289" s="279"/>
      <c r="DW289" s="279"/>
      <c r="DX289" s="279"/>
      <c r="DY289" s="279"/>
      <c r="DZ289" s="279"/>
      <c r="EA289" s="279"/>
      <c r="EB289" s="279"/>
      <c r="EC289" s="279"/>
      <c r="ED289" s="279"/>
      <c r="EE289" s="279"/>
      <c r="EF289" s="278"/>
      <c r="EG289" s="279"/>
      <c r="EH289" s="279"/>
      <c r="EI289" s="279"/>
      <c r="EJ289" s="279"/>
      <c r="EK289" s="279"/>
      <c r="EL289" s="279"/>
      <c r="EM289" s="279"/>
      <c r="EN289" s="279"/>
      <c r="EO289" s="279"/>
      <c r="EP289" s="279"/>
      <c r="EQ289" s="279"/>
      <c r="ER289" s="279"/>
      <c r="ES289" s="279"/>
      <c r="ET289" s="279"/>
      <c r="EU289" s="279"/>
      <c r="EV289" s="279"/>
      <c r="EW289" s="279"/>
      <c r="EX289" s="279"/>
      <c r="EY289" s="279"/>
      <c r="EZ289" s="278"/>
      <c r="FA289" s="279"/>
      <c r="FB289" s="279"/>
      <c r="FC289" s="279"/>
      <c r="FD289" s="279"/>
      <c r="FE289" s="279"/>
      <c r="FF289" s="279"/>
      <c r="FG289" s="279"/>
      <c r="FH289" s="279"/>
      <c r="FI289" s="279"/>
      <c r="FJ289" s="279"/>
      <c r="FK289" s="279"/>
      <c r="FL289" s="279"/>
      <c r="FM289" s="279"/>
      <c r="FN289" s="279"/>
      <c r="FO289" s="279"/>
      <c r="FP289" s="279"/>
      <c r="FQ289" s="279"/>
      <c r="FR289" s="279"/>
      <c r="FS289" s="281"/>
      <c r="FT289" s="278"/>
      <c r="FU289" s="279"/>
      <c r="FV289" s="279"/>
      <c r="FW289" s="279"/>
      <c r="FX289" s="279"/>
      <c r="FY289" s="279"/>
      <c r="FZ289" s="279"/>
      <c r="GA289" s="279"/>
      <c r="GB289" s="279"/>
      <c r="GC289" s="279"/>
      <c r="GD289" s="279"/>
      <c r="GE289" s="279"/>
      <c r="GF289" s="279"/>
      <c r="GG289" s="279"/>
      <c r="GH289" s="279"/>
      <c r="GI289" s="279"/>
      <c r="GJ289" s="279"/>
      <c r="GK289" s="279"/>
      <c r="GL289" s="279"/>
      <c r="GM289" s="279"/>
      <c r="GN289" s="278"/>
      <c r="GO289" s="279"/>
      <c r="GP289" s="279"/>
      <c r="GQ289" s="279"/>
      <c r="GR289" s="279"/>
      <c r="GS289" s="279"/>
      <c r="GT289" s="279"/>
      <c r="GU289" s="279"/>
      <c r="GV289" s="279"/>
      <c r="GW289" s="279"/>
      <c r="GX289" s="279"/>
      <c r="GY289" s="279"/>
      <c r="GZ289" s="279"/>
      <c r="HA289" s="279"/>
      <c r="HB289" s="279"/>
      <c r="HC289" s="279"/>
      <c r="HD289" s="279"/>
      <c r="HE289" s="279"/>
      <c r="HF289" s="279"/>
      <c r="HG289" s="281"/>
      <c r="HH289" s="278"/>
      <c r="HI289" s="279"/>
      <c r="HJ289" s="279"/>
      <c r="HK289" s="279"/>
      <c r="HL289" s="279"/>
      <c r="HM289" s="279"/>
      <c r="HN289" s="279"/>
      <c r="HO289" s="279"/>
      <c r="HP289" s="279"/>
      <c r="HQ289" s="279"/>
      <c r="HR289" s="279"/>
      <c r="HS289" s="279"/>
      <c r="HT289" s="279"/>
      <c r="HU289" s="279"/>
      <c r="HV289" s="279"/>
      <c r="HW289" s="279"/>
      <c r="HX289" s="279"/>
      <c r="HY289" s="279"/>
      <c r="HZ289" s="279"/>
      <c r="IA289" s="279"/>
      <c r="IB289" s="278"/>
      <c r="IC289" s="279"/>
      <c r="ID289" s="279"/>
      <c r="IE289" s="279"/>
      <c r="IF289" s="279"/>
      <c r="IG289" s="279"/>
      <c r="IH289" s="279"/>
      <c r="II289" s="279"/>
      <c r="IJ289" s="279"/>
      <c r="IK289" s="279"/>
      <c r="IL289" s="279"/>
      <c r="IM289" s="279"/>
      <c r="IN289" s="279"/>
      <c r="IO289" s="279"/>
      <c r="IP289" s="279"/>
      <c r="IQ289" s="279"/>
      <c r="IR289" s="279"/>
      <c r="IS289" s="279"/>
      <c r="IT289" s="279"/>
      <c r="IU289" s="279"/>
      <c r="IV289" s="278"/>
      <c r="IW289" s="280"/>
      <c r="IX289" s="280"/>
      <c r="IY289" s="279"/>
      <c r="IZ289" s="279"/>
      <c r="JA289" s="279"/>
      <c r="JB289" s="279"/>
      <c r="JC289" s="280"/>
      <c r="JD289" s="280"/>
      <c r="JE289" s="280"/>
      <c r="JF289" s="280"/>
      <c r="JG289" s="280"/>
    </row>
    <row r="290" spans="1:267" x14ac:dyDescent="0.2">
      <c r="A290" s="16"/>
      <c r="B290" s="16"/>
      <c r="C290" s="373"/>
      <c r="D290" s="35"/>
      <c r="E290" s="16"/>
      <c r="F290" s="53"/>
      <c r="G290" s="33"/>
      <c r="H290" s="33"/>
      <c r="I290" s="33"/>
      <c r="J290" s="71"/>
      <c r="K290" s="53"/>
      <c r="L290" s="71"/>
      <c r="M290" s="33"/>
      <c r="N290" s="33"/>
      <c r="O290" s="33"/>
      <c r="P290" s="53"/>
      <c r="Q290" s="71"/>
      <c r="R290" s="33"/>
      <c r="S290" s="33"/>
      <c r="T290" s="49"/>
      <c r="U290" s="33"/>
      <c r="V290" s="33"/>
      <c r="W290" s="33"/>
      <c r="X290" s="71"/>
      <c r="Y290" s="53"/>
      <c r="Z290" s="53"/>
      <c r="AA290" s="71"/>
      <c r="AB290" s="33"/>
      <c r="AC290" s="33"/>
      <c r="AD290" s="49"/>
      <c r="AE290" s="33"/>
      <c r="AF290" s="33"/>
      <c r="AG290" s="33"/>
      <c r="AH290" s="71"/>
      <c r="AI290" s="53"/>
      <c r="AJ290" s="53"/>
      <c r="AK290" s="71"/>
      <c r="AL290" s="33"/>
      <c r="AM290" s="33"/>
      <c r="AN290" s="49"/>
      <c r="AO290" s="33"/>
      <c r="AP290" s="33"/>
      <c r="AQ290" s="33"/>
      <c r="AR290" s="71"/>
      <c r="AS290" s="53"/>
      <c r="AT290" s="278"/>
      <c r="AU290" s="279"/>
      <c r="AV290" s="280"/>
      <c r="AW290" s="280"/>
      <c r="AX290" s="281"/>
      <c r="AY290" s="280"/>
      <c r="AZ290" s="280"/>
      <c r="BA290" s="280"/>
      <c r="BB290" s="279"/>
      <c r="BC290" s="282"/>
      <c r="BD290" s="278"/>
      <c r="BE290" s="279"/>
      <c r="BF290" s="279"/>
      <c r="BG290" s="279"/>
      <c r="BH290" s="279"/>
      <c r="BI290" s="279"/>
      <c r="BJ290" s="279"/>
      <c r="BK290" s="279"/>
      <c r="BL290" s="279"/>
      <c r="BM290" s="279"/>
      <c r="BN290" s="279"/>
      <c r="BO290" s="279"/>
      <c r="BP290" s="279"/>
      <c r="BQ290" s="279"/>
      <c r="BR290" s="279"/>
      <c r="BS290" s="279"/>
      <c r="BT290" s="279"/>
      <c r="BU290" s="279"/>
      <c r="BV290" s="279"/>
      <c r="BW290" s="279"/>
      <c r="BX290" s="278"/>
      <c r="BY290" s="279"/>
      <c r="BZ290" s="279"/>
      <c r="CA290" s="279"/>
      <c r="CB290" s="279"/>
      <c r="CC290" s="279"/>
      <c r="CD290" s="279"/>
      <c r="CE290" s="279"/>
      <c r="CF290" s="279"/>
      <c r="CG290" s="279"/>
      <c r="CH290" s="279"/>
      <c r="CI290" s="279"/>
      <c r="CJ290" s="279"/>
      <c r="CK290" s="279"/>
      <c r="CL290" s="279"/>
      <c r="CM290" s="279"/>
      <c r="CN290" s="279"/>
      <c r="CO290" s="279"/>
      <c r="CP290" s="279"/>
      <c r="CQ290" s="281"/>
      <c r="CR290" s="279"/>
      <c r="CS290" s="279"/>
      <c r="CT290" s="279"/>
      <c r="CU290" s="279"/>
      <c r="CV290" s="279"/>
      <c r="CW290" s="279"/>
      <c r="CX290" s="279"/>
      <c r="CY290" s="279"/>
      <c r="CZ290" s="279"/>
      <c r="DA290" s="279"/>
      <c r="DB290" s="279"/>
      <c r="DC290" s="279"/>
      <c r="DD290" s="279"/>
      <c r="DE290" s="279"/>
      <c r="DF290" s="279"/>
      <c r="DG290" s="279"/>
      <c r="DH290" s="279"/>
      <c r="DI290" s="279"/>
      <c r="DJ290" s="279"/>
      <c r="DK290" s="279"/>
      <c r="DL290" s="279"/>
      <c r="DM290" s="279"/>
      <c r="DN290" s="279"/>
      <c r="DO290" s="279"/>
      <c r="DP290" s="279"/>
      <c r="DQ290" s="279"/>
      <c r="DR290" s="279"/>
      <c r="DS290" s="279"/>
      <c r="DT290" s="279"/>
      <c r="DU290" s="279"/>
      <c r="DV290" s="279"/>
      <c r="DW290" s="279"/>
      <c r="DX290" s="279"/>
      <c r="DY290" s="279"/>
      <c r="DZ290" s="279"/>
      <c r="EA290" s="279"/>
      <c r="EB290" s="279"/>
      <c r="EC290" s="279"/>
      <c r="ED290" s="279"/>
      <c r="EE290" s="279"/>
      <c r="EF290" s="278"/>
      <c r="EG290" s="279"/>
      <c r="EH290" s="279"/>
      <c r="EI290" s="279"/>
      <c r="EJ290" s="279"/>
      <c r="EK290" s="279"/>
      <c r="EL290" s="279"/>
      <c r="EM290" s="279"/>
      <c r="EN290" s="279"/>
      <c r="EO290" s="279"/>
      <c r="EP290" s="279"/>
      <c r="EQ290" s="279"/>
      <c r="ER290" s="279"/>
      <c r="ES290" s="279"/>
      <c r="ET290" s="279"/>
      <c r="EU290" s="279"/>
      <c r="EV290" s="279"/>
      <c r="EW290" s="279"/>
      <c r="EX290" s="279"/>
      <c r="EY290" s="279"/>
      <c r="EZ290" s="278"/>
      <c r="FA290" s="279"/>
      <c r="FB290" s="279"/>
      <c r="FC290" s="279"/>
      <c r="FD290" s="279"/>
      <c r="FE290" s="279"/>
      <c r="FF290" s="279"/>
      <c r="FG290" s="279"/>
      <c r="FH290" s="279"/>
      <c r="FI290" s="279"/>
      <c r="FJ290" s="279"/>
      <c r="FK290" s="279"/>
      <c r="FL290" s="279"/>
      <c r="FM290" s="279"/>
      <c r="FN290" s="279"/>
      <c r="FO290" s="279"/>
      <c r="FP290" s="279"/>
      <c r="FQ290" s="279"/>
      <c r="FR290" s="279"/>
      <c r="FS290" s="281"/>
      <c r="FT290" s="278"/>
      <c r="FU290" s="279"/>
      <c r="FV290" s="279"/>
      <c r="FW290" s="279"/>
      <c r="FX290" s="279"/>
      <c r="FY290" s="279"/>
      <c r="FZ290" s="279"/>
      <c r="GA290" s="279"/>
      <c r="GB290" s="279"/>
      <c r="GC290" s="279"/>
      <c r="GD290" s="279"/>
      <c r="GE290" s="279"/>
      <c r="GF290" s="279"/>
      <c r="GG290" s="279"/>
      <c r="GH290" s="279"/>
      <c r="GI290" s="279"/>
      <c r="GJ290" s="279"/>
      <c r="GK290" s="279"/>
      <c r="GL290" s="279"/>
      <c r="GM290" s="279"/>
      <c r="GN290" s="278"/>
      <c r="GO290" s="279"/>
      <c r="GP290" s="279"/>
      <c r="GQ290" s="279"/>
      <c r="GR290" s="279"/>
      <c r="GS290" s="279"/>
      <c r="GT290" s="279"/>
      <c r="GU290" s="279"/>
      <c r="GV290" s="279"/>
      <c r="GW290" s="279"/>
      <c r="GX290" s="279"/>
      <c r="GY290" s="279"/>
      <c r="GZ290" s="279"/>
      <c r="HA290" s="279"/>
      <c r="HB290" s="279"/>
      <c r="HC290" s="279"/>
      <c r="HD290" s="279"/>
      <c r="HE290" s="279"/>
      <c r="HF290" s="279"/>
      <c r="HG290" s="281"/>
      <c r="HH290" s="278"/>
      <c r="HI290" s="279"/>
      <c r="HJ290" s="279"/>
      <c r="HK290" s="279"/>
      <c r="HL290" s="279"/>
      <c r="HM290" s="279"/>
      <c r="HN290" s="279"/>
      <c r="HO290" s="279"/>
      <c r="HP290" s="279"/>
      <c r="HQ290" s="279"/>
      <c r="HR290" s="279"/>
      <c r="HS290" s="279"/>
      <c r="HT290" s="279"/>
      <c r="HU290" s="279"/>
      <c r="HV290" s="279"/>
      <c r="HW290" s="279"/>
      <c r="HX290" s="279"/>
      <c r="HY290" s="279"/>
      <c r="HZ290" s="279"/>
      <c r="IA290" s="279"/>
      <c r="IB290" s="278"/>
      <c r="IC290" s="279"/>
      <c r="ID290" s="279"/>
      <c r="IE290" s="279"/>
      <c r="IF290" s="279"/>
      <c r="IG290" s="279"/>
      <c r="IH290" s="279"/>
      <c r="II290" s="279"/>
      <c r="IJ290" s="279"/>
      <c r="IK290" s="279"/>
      <c r="IL290" s="279"/>
      <c r="IM290" s="279"/>
      <c r="IN290" s="279"/>
      <c r="IO290" s="279"/>
      <c r="IP290" s="279"/>
      <c r="IQ290" s="279"/>
      <c r="IR290" s="279"/>
      <c r="IS290" s="279"/>
      <c r="IT290" s="279"/>
      <c r="IU290" s="279"/>
      <c r="IV290" s="278"/>
      <c r="IW290" s="280"/>
      <c r="IX290" s="280"/>
      <c r="IY290" s="279"/>
      <c r="IZ290" s="279"/>
      <c r="JA290" s="279"/>
      <c r="JB290" s="279"/>
      <c r="JC290" s="280"/>
      <c r="JD290" s="280"/>
      <c r="JE290" s="280"/>
      <c r="JF290" s="280"/>
      <c r="JG290" s="280"/>
    </row>
    <row r="291" spans="1:267" x14ac:dyDescent="0.2">
      <c r="A291" s="16"/>
      <c r="B291" s="16"/>
      <c r="C291" s="373"/>
      <c r="D291" s="35"/>
      <c r="E291" s="16"/>
      <c r="F291" s="53"/>
      <c r="G291" s="33"/>
      <c r="H291" s="33"/>
      <c r="I291" s="33"/>
      <c r="J291" s="71"/>
      <c r="K291" s="53"/>
      <c r="L291" s="71"/>
      <c r="M291" s="33"/>
      <c r="N291" s="33"/>
      <c r="O291" s="33"/>
      <c r="P291" s="53"/>
      <c r="Q291" s="71"/>
      <c r="R291" s="33"/>
      <c r="S291" s="33"/>
      <c r="T291" s="49"/>
      <c r="U291" s="33"/>
      <c r="V291" s="33"/>
      <c r="W291" s="33"/>
      <c r="X291" s="71"/>
      <c r="Y291" s="53"/>
      <c r="Z291" s="53"/>
      <c r="AA291" s="71"/>
      <c r="AB291" s="33"/>
      <c r="AC291" s="33"/>
      <c r="AD291" s="49"/>
      <c r="AE291" s="33"/>
      <c r="AF291" s="33"/>
      <c r="AG291" s="33"/>
      <c r="AH291" s="71"/>
      <c r="AI291" s="53"/>
      <c r="AJ291" s="53"/>
      <c r="AK291" s="71"/>
      <c r="AL291" s="33"/>
      <c r="AM291" s="33"/>
      <c r="AN291" s="49"/>
      <c r="AO291" s="33"/>
      <c r="AP291" s="33"/>
      <c r="AQ291" s="33"/>
      <c r="AR291" s="71"/>
      <c r="AS291" s="53"/>
      <c r="AT291" s="278"/>
      <c r="AU291" s="279"/>
      <c r="AV291" s="280"/>
      <c r="AW291" s="280"/>
      <c r="AX291" s="281"/>
      <c r="AY291" s="280"/>
      <c r="AZ291" s="280"/>
      <c r="BA291" s="280"/>
      <c r="BB291" s="279"/>
      <c r="BC291" s="282"/>
      <c r="BD291" s="278"/>
      <c r="BE291" s="279"/>
      <c r="BF291" s="279"/>
      <c r="BG291" s="279"/>
      <c r="BH291" s="279"/>
      <c r="BI291" s="279"/>
      <c r="BJ291" s="279"/>
      <c r="BK291" s="279"/>
      <c r="BL291" s="279"/>
      <c r="BM291" s="279"/>
      <c r="BN291" s="279"/>
      <c r="BO291" s="279"/>
      <c r="BP291" s="279"/>
      <c r="BQ291" s="279"/>
      <c r="BR291" s="279"/>
      <c r="BS291" s="279"/>
      <c r="BT291" s="279"/>
      <c r="BU291" s="279"/>
      <c r="BV291" s="279"/>
      <c r="BW291" s="279"/>
      <c r="BX291" s="278"/>
      <c r="BY291" s="279"/>
      <c r="BZ291" s="279"/>
      <c r="CA291" s="279"/>
      <c r="CB291" s="279"/>
      <c r="CC291" s="279"/>
      <c r="CD291" s="279"/>
      <c r="CE291" s="279"/>
      <c r="CF291" s="279"/>
      <c r="CG291" s="279"/>
      <c r="CH291" s="279"/>
      <c r="CI291" s="279"/>
      <c r="CJ291" s="279"/>
      <c r="CK291" s="279"/>
      <c r="CL291" s="279"/>
      <c r="CM291" s="279"/>
      <c r="CN291" s="279"/>
      <c r="CO291" s="279"/>
      <c r="CP291" s="279"/>
      <c r="CQ291" s="281"/>
      <c r="CR291" s="279"/>
      <c r="CS291" s="279"/>
      <c r="CT291" s="279"/>
      <c r="CU291" s="279"/>
      <c r="CV291" s="279"/>
      <c r="CW291" s="279"/>
      <c r="CX291" s="279"/>
      <c r="CY291" s="279"/>
      <c r="CZ291" s="279"/>
      <c r="DA291" s="279"/>
      <c r="DB291" s="279"/>
      <c r="DC291" s="279"/>
      <c r="DD291" s="279"/>
      <c r="DE291" s="279"/>
      <c r="DF291" s="279"/>
      <c r="DG291" s="279"/>
      <c r="DH291" s="279"/>
      <c r="DI291" s="279"/>
      <c r="DJ291" s="279"/>
      <c r="DK291" s="279"/>
      <c r="DL291" s="279"/>
      <c r="DM291" s="279"/>
      <c r="DN291" s="279"/>
      <c r="DO291" s="279"/>
      <c r="DP291" s="279"/>
      <c r="DQ291" s="279"/>
      <c r="DR291" s="279"/>
      <c r="DS291" s="279"/>
      <c r="DT291" s="279"/>
      <c r="DU291" s="279"/>
      <c r="DV291" s="279"/>
      <c r="DW291" s="279"/>
      <c r="DX291" s="279"/>
      <c r="DY291" s="279"/>
      <c r="DZ291" s="279"/>
      <c r="EA291" s="279"/>
      <c r="EB291" s="279"/>
      <c r="EC291" s="279"/>
      <c r="ED291" s="279"/>
      <c r="EE291" s="279"/>
      <c r="EF291" s="278"/>
      <c r="EG291" s="279"/>
      <c r="EH291" s="279"/>
      <c r="EI291" s="279"/>
      <c r="EJ291" s="279"/>
      <c r="EK291" s="279"/>
      <c r="EL291" s="279"/>
      <c r="EM291" s="279"/>
      <c r="EN291" s="279"/>
      <c r="EO291" s="279"/>
      <c r="EP291" s="279"/>
      <c r="EQ291" s="279"/>
      <c r="ER291" s="279"/>
      <c r="ES291" s="279"/>
      <c r="ET291" s="279"/>
      <c r="EU291" s="279"/>
      <c r="EV291" s="279"/>
      <c r="EW291" s="279"/>
      <c r="EX291" s="279"/>
      <c r="EY291" s="279"/>
      <c r="EZ291" s="278"/>
      <c r="FA291" s="279"/>
      <c r="FB291" s="279"/>
      <c r="FC291" s="279"/>
      <c r="FD291" s="279"/>
      <c r="FE291" s="279"/>
      <c r="FF291" s="279"/>
      <c r="FG291" s="279"/>
      <c r="FH291" s="279"/>
      <c r="FI291" s="279"/>
      <c r="FJ291" s="279"/>
      <c r="FK291" s="279"/>
      <c r="FL291" s="279"/>
      <c r="FM291" s="279"/>
      <c r="FN291" s="279"/>
      <c r="FO291" s="279"/>
      <c r="FP291" s="279"/>
      <c r="FQ291" s="279"/>
      <c r="FR291" s="279"/>
      <c r="FS291" s="281"/>
      <c r="FT291" s="278"/>
      <c r="FU291" s="279"/>
      <c r="FV291" s="279"/>
      <c r="FW291" s="279"/>
      <c r="FX291" s="279"/>
      <c r="FY291" s="279"/>
      <c r="FZ291" s="279"/>
      <c r="GA291" s="279"/>
      <c r="GB291" s="279"/>
      <c r="GC291" s="279"/>
      <c r="GD291" s="279"/>
      <c r="GE291" s="279"/>
      <c r="GF291" s="279"/>
      <c r="GG291" s="279"/>
      <c r="GH291" s="279"/>
      <c r="GI291" s="279"/>
      <c r="GJ291" s="279"/>
      <c r="GK291" s="279"/>
      <c r="GL291" s="279"/>
      <c r="GM291" s="279"/>
      <c r="GN291" s="278"/>
      <c r="GO291" s="279"/>
      <c r="GP291" s="279"/>
      <c r="GQ291" s="279"/>
      <c r="GR291" s="279"/>
      <c r="GS291" s="279"/>
      <c r="GT291" s="279"/>
      <c r="GU291" s="279"/>
      <c r="GV291" s="279"/>
      <c r="GW291" s="279"/>
      <c r="GX291" s="279"/>
      <c r="GY291" s="279"/>
      <c r="GZ291" s="279"/>
      <c r="HA291" s="279"/>
      <c r="HB291" s="279"/>
      <c r="HC291" s="279"/>
      <c r="HD291" s="279"/>
      <c r="HE291" s="279"/>
      <c r="HF291" s="279"/>
      <c r="HG291" s="281"/>
      <c r="HH291" s="278"/>
      <c r="HI291" s="279"/>
      <c r="HJ291" s="279"/>
      <c r="HK291" s="279"/>
      <c r="HL291" s="279"/>
      <c r="HM291" s="279"/>
      <c r="HN291" s="279"/>
      <c r="HO291" s="279"/>
      <c r="HP291" s="279"/>
      <c r="HQ291" s="279"/>
      <c r="HR291" s="279"/>
      <c r="HS291" s="279"/>
      <c r="HT291" s="279"/>
      <c r="HU291" s="279"/>
      <c r="HV291" s="279"/>
      <c r="HW291" s="279"/>
      <c r="HX291" s="279"/>
      <c r="HY291" s="279"/>
      <c r="HZ291" s="279"/>
      <c r="IA291" s="279"/>
      <c r="IB291" s="278"/>
      <c r="IC291" s="279"/>
      <c r="ID291" s="279"/>
      <c r="IE291" s="279"/>
      <c r="IF291" s="279"/>
      <c r="IG291" s="279"/>
      <c r="IH291" s="279"/>
      <c r="II291" s="279"/>
      <c r="IJ291" s="279"/>
      <c r="IK291" s="279"/>
      <c r="IL291" s="279"/>
      <c r="IM291" s="279"/>
      <c r="IN291" s="279"/>
      <c r="IO291" s="279"/>
      <c r="IP291" s="279"/>
      <c r="IQ291" s="279"/>
      <c r="IR291" s="279"/>
      <c r="IS291" s="279"/>
      <c r="IT291" s="279"/>
      <c r="IU291" s="279"/>
      <c r="IV291" s="278"/>
      <c r="IW291" s="280"/>
      <c r="IX291" s="280"/>
      <c r="IY291" s="279"/>
      <c r="IZ291" s="279"/>
      <c r="JA291" s="279"/>
      <c r="JB291" s="279"/>
      <c r="JC291" s="280"/>
      <c r="JD291" s="280"/>
      <c r="JE291" s="280"/>
      <c r="JF291" s="280"/>
      <c r="JG291" s="280"/>
    </row>
    <row r="292" spans="1:267" x14ac:dyDescent="0.2">
      <c r="A292" s="16"/>
      <c r="B292" s="16"/>
      <c r="C292" s="373"/>
      <c r="D292" s="35"/>
      <c r="E292" s="16"/>
      <c r="F292" s="53"/>
      <c r="G292" s="33"/>
      <c r="H292" s="33"/>
      <c r="I292" s="33"/>
      <c r="J292" s="71"/>
      <c r="K292" s="53"/>
      <c r="L292" s="71"/>
      <c r="M292" s="33"/>
      <c r="N292" s="33"/>
      <c r="O292" s="33"/>
      <c r="P292" s="53"/>
      <c r="Q292" s="71"/>
      <c r="R292" s="33"/>
      <c r="S292" s="33"/>
      <c r="T292" s="49"/>
      <c r="U292" s="33"/>
      <c r="V292" s="33"/>
      <c r="W292" s="33"/>
      <c r="X292" s="71"/>
      <c r="Y292" s="53"/>
      <c r="Z292" s="53"/>
      <c r="AA292" s="71"/>
      <c r="AB292" s="33"/>
      <c r="AC292" s="33"/>
      <c r="AD292" s="49"/>
      <c r="AE292" s="33"/>
      <c r="AF292" s="33"/>
      <c r="AG292" s="33"/>
      <c r="AH292" s="71"/>
      <c r="AI292" s="53"/>
      <c r="AJ292" s="53"/>
      <c r="AK292" s="71"/>
      <c r="AL292" s="33"/>
      <c r="AM292" s="33"/>
      <c r="AN292" s="49"/>
      <c r="AO292" s="33"/>
      <c r="AP292" s="33"/>
      <c r="AQ292" s="33"/>
      <c r="AR292" s="71"/>
      <c r="AS292" s="53"/>
      <c r="AT292" s="278"/>
      <c r="AU292" s="279"/>
      <c r="AV292" s="280"/>
      <c r="AW292" s="280"/>
      <c r="AX292" s="281"/>
      <c r="AY292" s="280"/>
      <c r="AZ292" s="280"/>
      <c r="BA292" s="280"/>
      <c r="BB292" s="279"/>
      <c r="BC292" s="282"/>
      <c r="BD292" s="278"/>
      <c r="BE292" s="279"/>
      <c r="BF292" s="279"/>
      <c r="BG292" s="279"/>
      <c r="BH292" s="279"/>
      <c r="BI292" s="279"/>
      <c r="BJ292" s="279"/>
      <c r="BK292" s="279"/>
      <c r="BL292" s="279"/>
      <c r="BM292" s="279"/>
      <c r="BN292" s="279"/>
      <c r="BO292" s="279"/>
      <c r="BP292" s="279"/>
      <c r="BQ292" s="279"/>
      <c r="BR292" s="279"/>
      <c r="BS292" s="279"/>
      <c r="BT292" s="279"/>
      <c r="BU292" s="279"/>
      <c r="BV292" s="279"/>
      <c r="BW292" s="279"/>
      <c r="BX292" s="278"/>
      <c r="BY292" s="279"/>
      <c r="BZ292" s="279"/>
      <c r="CA292" s="279"/>
      <c r="CB292" s="279"/>
      <c r="CC292" s="279"/>
      <c r="CD292" s="279"/>
      <c r="CE292" s="279"/>
      <c r="CF292" s="279"/>
      <c r="CG292" s="279"/>
      <c r="CH292" s="279"/>
      <c r="CI292" s="279"/>
      <c r="CJ292" s="279"/>
      <c r="CK292" s="279"/>
      <c r="CL292" s="279"/>
      <c r="CM292" s="279"/>
      <c r="CN292" s="279"/>
      <c r="CO292" s="279"/>
      <c r="CP292" s="279"/>
      <c r="CQ292" s="281"/>
      <c r="CR292" s="279"/>
      <c r="CS292" s="279"/>
      <c r="CT292" s="279"/>
      <c r="CU292" s="279"/>
      <c r="CV292" s="279"/>
      <c r="CW292" s="279"/>
      <c r="CX292" s="279"/>
      <c r="CY292" s="279"/>
      <c r="CZ292" s="279"/>
      <c r="DA292" s="279"/>
      <c r="DB292" s="279"/>
      <c r="DC292" s="279"/>
      <c r="DD292" s="279"/>
      <c r="DE292" s="279"/>
      <c r="DF292" s="279"/>
      <c r="DG292" s="279"/>
      <c r="DH292" s="279"/>
      <c r="DI292" s="279"/>
      <c r="DJ292" s="279"/>
      <c r="DK292" s="279"/>
      <c r="DL292" s="279"/>
      <c r="DM292" s="279"/>
      <c r="DN292" s="279"/>
      <c r="DO292" s="279"/>
      <c r="DP292" s="279"/>
      <c r="DQ292" s="279"/>
      <c r="DR292" s="279"/>
      <c r="DS292" s="279"/>
      <c r="DT292" s="279"/>
      <c r="DU292" s="279"/>
      <c r="DV292" s="279"/>
      <c r="DW292" s="279"/>
      <c r="DX292" s="279"/>
      <c r="DY292" s="279"/>
      <c r="DZ292" s="279"/>
      <c r="EA292" s="279"/>
      <c r="EB292" s="279"/>
      <c r="EC292" s="279"/>
      <c r="ED292" s="279"/>
      <c r="EE292" s="279"/>
      <c r="EF292" s="278"/>
      <c r="EG292" s="279"/>
      <c r="EH292" s="279"/>
      <c r="EI292" s="279"/>
      <c r="EJ292" s="279"/>
      <c r="EK292" s="279"/>
      <c r="EL292" s="279"/>
      <c r="EM292" s="279"/>
      <c r="EN292" s="279"/>
      <c r="EO292" s="279"/>
      <c r="EP292" s="279"/>
      <c r="EQ292" s="279"/>
      <c r="ER292" s="279"/>
      <c r="ES292" s="279"/>
      <c r="ET292" s="279"/>
      <c r="EU292" s="279"/>
      <c r="EV292" s="279"/>
      <c r="EW292" s="279"/>
      <c r="EX292" s="279"/>
      <c r="EY292" s="279"/>
      <c r="EZ292" s="278"/>
      <c r="FA292" s="279"/>
      <c r="FB292" s="279"/>
      <c r="FC292" s="279"/>
      <c r="FD292" s="279"/>
      <c r="FE292" s="279"/>
      <c r="FF292" s="279"/>
      <c r="FG292" s="279"/>
      <c r="FH292" s="279"/>
      <c r="FI292" s="279"/>
      <c r="FJ292" s="279"/>
      <c r="FK292" s="279"/>
      <c r="FL292" s="279"/>
      <c r="FM292" s="279"/>
      <c r="FN292" s="279"/>
      <c r="FO292" s="279"/>
      <c r="FP292" s="279"/>
      <c r="FQ292" s="279"/>
      <c r="FR292" s="279"/>
      <c r="FS292" s="281"/>
      <c r="FT292" s="278"/>
      <c r="FU292" s="279"/>
      <c r="FV292" s="279"/>
      <c r="FW292" s="279"/>
      <c r="FX292" s="279"/>
      <c r="FY292" s="279"/>
      <c r="FZ292" s="279"/>
      <c r="GA292" s="279"/>
      <c r="GB292" s="279"/>
      <c r="GC292" s="279"/>
      <c r="GD292" s="279"/>
      <c r="GE292" s="279"/>
      <c r="GF292" s="279"/>
      <c r="GG292" s="279"/>
      <c r="GH292" s="279"/>
      <c r="GI292" s="279"/>
      <c r="GJ292" s="279"/>
      <c r="GK292" s="279"/>
      <c r="GL292" s="279"/>
      <c r="GM292" s="279"/>
      <c r="GN292" s="278"/>
      <c r="GO292" s="279"/>
      <c r="GP292" s="279"/>
      <c r="GQ292" s="279"/>
      <c r="GR292" s="279"/>
      <c r="GS292" s="279"/>
      <c r="GT292" s="279"/>
      <c r="GU292" s="279"/>
      <c r="GV292" s="279"/>
      <c r="GW292" s="279"/>
      <c r="GX292" s="279"/>
      <c r="GY292" s="279"/>
      <c r="GZ292" s="279"/>
      <c r="HA292" s="279"/>
      <c r="HB292" s="279"/>
      <c r="HC292" s="279"/>
      <c r="HD292" s="279"/>
      <c r="HE292" s="279"/>
      <c r="HF292" s="279"/>
      <c r="HG292" s="281"/>
      <c r="HH292" s="278"/>
      <c r="HI292" s="279"/>
      <c r="HJ292" s="279"/>
      <c r="HK292" s="279"/>
      <c r="HL292" s="279"/>
      <c r="HM292" s="279"/>
      <c r="HN292" s="279"/>
      <c r="HO292" s="279"/>
      <c r="HP292" s="279"/>
      <c r="HQ292" s="279"/>
      <c r="HR292" s="279"/>
      <c r="HS292" s="279"/>
      <c r="HT292" s="279"/>
      <c r="HU292" s="279"/>
      <c r="HV292" s="279"/>
      <c r="HW292" s="279"/>
      <c r="HX292" s="279"/>
      <c r="HY292" s="279"/>
      <c r="HZ292" s="279"/>
      <c r="IA292" s="279"/>
      <c r="IB292" s="278"/>
      <c r="IC292" s="279"/>
      <c r="ID292" s="279"/>
      <c r="IE292" s="279"/>
      <c r="IF292" s="279"/>
      <c r="IG292" s="279"/>
      <c r="IH292" s="279"/>
      <c r="II292" s="279"/>
      <c r="IJ292" s="279"/>
      <c r="IK292" s="279"/>
      <c r="IL292" s="279"/>
      <c r="IM292" s="279"/>
      <c r="IN292" s="279"/>
      <c r="IO292" s="279"/>
      <c r="IP292" s="279"/>
      <c r="IQ292" s="279"/>
      <c r="IR292" s="279"/>
      <c r="IS292" s="279"/>
      <c r="IT292" s="279"/>
      <c r="IU292" s="279"/>
      <c r="IV292" s="278"/>
      <c r="IW292" s="280"/>
      <c r="IX292" s="280"/>
      <c r="IY292" s="279"/>
      <c r="IZ292" s="279"/>
      <c r="JA292" s="279"/>
      <c r="JB292" s="279"/>
      <c r="JC292" s="280"/>
      <c r="JD292" s="280"/>
      <c r="JE292" s="280"/>
      <c r="JF292" s="280"/>
      <c r="JG292" s="280"/>
    </row>
    <row r="293" spans="1:267" x14ac:dyDescent="0.2">
      <c r="A293" s="16"/>
      <c r="B293" s="16"/>
      <c r="C293" s="373"/>
      <c r="D293" s="35"/>
      <c r="E293" s="16"/>
      <c r="F293" s="53"/>
      <c r="G293" s="33"/>
      <c r="H293" s="33"/>
      <c r="I293" s="33"/>
      <c r="J293" s="71"/>
      <c r="K293" s="53"/>
      <c r="L293" s="71"/>
      <c r="M293" s="33"/>
      <c r="N293" s="33"/>
      <c r="O293" s="33"/>
      <c r="P293" s="53"/>
      <c r="Q293" s="71"/>
      <c r="R293" s="33"/>
      <c r="S293" s="33"/>
      <c r="T293" s="49"/>
      <c r="U293" s="33"/>
      <c r="V293" s="33"/>
      <c r="W293" s="33"/>
      <c r="X293" s="71"/>
      <c r="Y293" s="53"/>
      <c r="Z293" s="53"/>
      <c r="AA293" s="71"/>
      <c r="AB293" s="33"/>
      <c r="AC293" s="33"/>
      <c r="AD293" s="49"/>
      <c r="AE293" s="33"/>
      <c r="AF293" s="33"/>
      <c r="AG293" s="33"/>
      <c r="AH293" s="71"/>
      <c r="AI293" s="53"/>
      <c r="AJ293" s="53"/>
      <c r="AK293" s="71"/>
      <c r="AL293" s="33"/>
      <c r="AM293" s="33"/>
      <c r="AN293" s="49"/>
      <c r="AO293" s="33"/>
      <c r="AP293" s="33"/>
      <c r="AQ293" s="33"/>
      <c r="AR293" s="71"/>
      <c r="AS293" s="53"/>
      <c r="AT293" s="278"/>
      <c r="AU293" s="279"/>
      <c r="AV293" s="280"/>
      <c r="AW293" s="280"/>
      <c r="AX293" s="281"/>
      <c r="AY293" s="280"/>
      <c r="AZ293" s="280"/>
      <c r="BA293" s="280"/>
      <c r="BB293" s="279"/>
      <c r="BC293" s="282"/>
      <c r="BD293" s="278"/>
      <c r="BE293" s="279"/>
      <c r="BF293" s="279"/>
      <c r="BG293" s="279"/>
      <c r="BH293" s="279"/>
      <c r="BI293" s="279"/>
      <c r="BJ293" s="279"/>
      <c r="BK293" s="279"/>
      <c r="BL293" s="279"/>
      <c r="BM293" s="279"/>
      <c r="BN293" s="279"/>
      <c r="BO293" s="279"/>
      <c r="BP293" s="279"/>
      <c r="BQ293" s="279"/>
      <c r="BR293" s="279"/>
      <c r="BS293" s="279"/>
      <c r="BT293" s="279"/>
      <c r="BU293" s="279"/>
      <c r="BV293" s="279"/>
      <c r="BW293" s="279"/>
      <c r="BX293" s="278"/>
      <c r="BY293" s="279"/>
      <c r="BZ293" s="279"/>
      <c r="CA293" s="279"/>
      <c r="CB293" s="279"/>
      <c r="CC293" s="279"/>
      <c r="CD293" s="279"/>
      <c r="CE293" s="279"/>
      <c r="CF293" s="279"/>
      <c r="CG293" s="279"/>
      <c r="CH293" s="279"/>
      <c r="CI293" s="279"/>
      <c r="CJ293" s="279"/>
      <c r="CK293" s="279"/>
      <c r="CL293" s="279"/>
      <c r="CM293" s="279"/>
      <c r="CN293" s="279"/>
      <c r="CO293" s="279"/>
      <c r="CP293" s="279"/>
      <c r="CQ293" s="281"/>
      <c r="CR293" s="279"/>
      <c r="CS293" s="279"/>
      <c r="CT293" s="279"/>
      <c r="CU293" s="279"/>
      <c r="CV293" s="279"/>
      <c r="CW293" s="279"/>
      <c r="CX293" s="279"/>
      <c r="CY293" s="279"/>
      <c r="CZ293" s="279"/>
      <c r="DA293" s="279"/>
      <c r="DB293" s="279"/>
      <c r="DC293" s="279"/>
      <c r="DD293" s="279"/>
      <c r="DE293" s="279"/>
      <c r="DF293" s="279"/>
      <c r="DG293" s="279"/>
      <c r="DH293" s="279"/>
      <c r="DI293" s="279"/>
      <c r="DJ293" s="279"/>
      <c r="DK293" s="279"/>
      <c r="DL293" s="279"/>
      <c r="DM293" s="279"/>
      <c r="DN293" s="279"/>
      <c r="DO293" s="279"/>
      <c r="DP293" s="279"/>
      <c r="DQ293" s="279"/>
      <c r="DR293" s="279"/>
      <c r="DS293" s="279"/>
      <c r="DT293" s="279"/>
      <c r="DU293" s="279"/>
      <c r="DV293" s="279"/>
      <c r="DW293" s="279"/>
      <c r="DX293" s="279"/>
      <c r="DY293" s="279"/>
      <c r="DZ293" s="279"/>
      <c r="EA293" s="279"/>
      <c r="EB293" s="279"/>
      <c r="EC293" s="279"/>
      <c r="ED293" s="279"/>
      <c r="EE293" s="279"/>
      <c r="EF293" s="278"/>
      <c r="EG293" s="279"/>
      <c r="EH293" s="279"/>
      <c r="EI293" s="279"/>
      <c r="EJ293" s="279"/>
      <c r="EK293" s="279"/>
      <c r="EL293" s="279"/>
      <c r="EM293" s="279"/>
      <c r="EN293" s="279"/>
      <c r="EO293" s="279"/>
      <c r="EP293" s="279"/>
      <c r="EQ293" s="279"/>
      <c r="ER293" s="279"/>
      <c r="ES293" s="279"/>
      <c r="ET293" s="279"/>
      <c r="EU293" s="279"/>
      <c r="EV293" s="279"/>
      <c r="EW293" s="279"/>
      <c r="EX293" s="279"/>
      <c r="EY293" s="279"/>
      <c r="EZ293" s="278"/>
      <c r="FA293" s="279"/>
      <c r="FB293" s="279"/>
      <c r="FC293" s="279"/>
      <c r="FD293" s="279"/>
      <c r="FE293" s="279"/>
      <c r="FF293" s="279"/>
      <c r="FG293" s="279"/>
      <c r="FH293" s="279"/>
      <c r="FI293" s="279"/>
      <c r="FJ293" s="279"/>
      <c r="FK293" s="279"/>
      <c r="FL293" s="279"/>
      <c r="FM293" s="279"/>
      <c r="FN293" s="279"/>
      <c r="FO293" s="279"/>
      <c r="FP293" s="279"/>
      <c r="FQ293" s="279"/>
      <c r="FR293" s="279"/>
      <c r="FS293" s="281"/>
      <c r="FT293" s="278"/>
      <c r="FU293" s="279"/>
      <c r="FV293" s="279"/>
      <c r="FW293" s="279"/>
      <c r="FX293" s="279"/>
      <c r="FY293" s="279"/>
      <c r="FZ293" s="279"/>
      <c r="GA293" s="279"/>
      <c r="GB293" s="279"/>
      <c r="GC293" s="279"/>
      <c r="GD293" s="279"/>
      <c r="GE293" s="279"/>
      <c r="GF293" s="279"/>
      <c r="GG293" s="279"/>
      <c r="GH293" s="279"/>
      <c r="GI293" s="279"/>
      <c r="GJ293" s="279"/>
      <c r="GK293" s="279"/>
      <c r="GL293" s="279"/>
      <c r="GM293" s="279"/>
      <c r="GN293" s="278"/>
      <c r="GO293" s="279"/>
      <c r="GP293" s="279"/>
      <c r="GQ293" s="279"/>
      <c r="GR293" s="279"/>
      <c r="GS293" s="279"/>
      <c r="GT293" s="279"/>
      <c r="GU293" s="279"/>
      <c r="GV293" s="279"/>
      <c r="GW293" s="279"/>
      <c r="GX293" s="279"/>
      <c r="GY293" s="279"/>
      <c r="GZ293" s="279"/>
      <c r="HA293" s="279"/>
      <c r="HB293" s="279"/>
      <c r="HC293" s="279"/>
      <c r="HD293" s="279"/>
      <c r="HE293" s="279"/>
      <c r="HF293" s="279"/>
      <c r="HG293" s="281"/>
      <c r="HH293" s="278"/>
      <c r="HI293" s="279"/>
      <c r="HJ293" s="279"/>
      <c r="HK293" s="279"/>
      <c r="HL293" s="279"/>
      <c r="HM293" s="279"/>
      <c r="HN293" s="279"/>
      <c r="HO293" s="279"/>
      <c r="HP293" s="279"/>
      <c r="HQ293" s="279"/>
      <c r="HR293" s="279"/>
      <c r="HS293" s="279"/>
      <c r="HT293" s="279"/>
      <c r="HU293" s="279"/>
      <c r="HV293" s="279"/>
      <c r="HW293" s="279"/>
      <c r="HX293" s="279"/>
      <c r="HY293" s="279"/>
      <c r="HZ293" s="279"/>
      <c r="IA293" s="279"/>
      <c r="IB293" s="278"/>
      <c r="IC293" s="279"/>
      <c r="ID293" s="279"/>
      <c r="IE293" s="279"/>
      <c r="IF293" s="279"/>
      <c r="IG293" s="279"/>
      <c r="IH293" s="279"/>
      <c r="II293" s="279"/>
      <c r="IJ293" s="279"/>
      <c r="IK293" s="279"/>
      <c r="IL293" s="279"/>
      <c r="IM293" s="279"/>
      <c r="IN293" s="279"/>
      <c r="IO293" s="279"/>
      <c r="IP293" s="279"/>
      <c r="IQ293" s="279"/>
      <c r="IR293" s="279"/>
      <c r="IS293" s="279"/>
      <c r="IT293" s="279"/>
      <c r="IU293" s="279"/>
      <c r="IV293" s="278"/>
      <c r="IW293" s="280"/>
      <c r="IX293" s="280"/>
      <c r="IY293" s="279"/>
      <c r="IZ293" s="279"/>
      <c r="JA293" s="279"/>
      <c r="JB293" s="279"/>
      <c r="JC293" s="280"/>
      <c r="JD293" s="280"/>
      <c r="JE293" s="280"/>
      <c r="JF293" s="280"/>
      <c r="JG293" s="280"/>
    </row>
    <row r="294" spans="1:267" x14ac:dyDescent="0.2">
      <c r="A294" s="16"/>
      <c r="B294" s="16"/>
      <c r="C294" s="373"/>
      <c r="D294" s="35"/>
      <c r="E294" s="16"/>
      <c r="F294" s="53"/>
      <c r="G294" s="33"/>
      <c r="H294" s="33"/>
      <c r="I294" s="33"/>
      <c r="J294" s="71"/>
      <c r="K294" s="53"/>
      <c r="L294" s="71"/>
      <c r="M294" s="33"/>
      <c r="N294" s="33"/>
      <c r="O294" s="33"/>
      <c r="P294" s="53"/>
      <c r="Q294" s="71"/>
      <c r="R294" s="33"/>
      <c r="S294" s="33"/>
      <c r="T294" s="49"/>
      <c r="U294" s="33"/>
      <c r="V294" s="33"/>
      <c r="W294" s="33"/>
      <c r="X294" s="71"/>
      <c r="Y294" s="53"/>
      <c r="Z294" s="53"/>
      <c r="AA294" s="71"/>
      <c r="AB294" s="33"/>
      <c r="AC294" s="33"/>
      <c r="AD294" s="49"/>
      <c r="AE294" s="33"/>
      <c r="AF294" s="33"/>
      <c r="AG294" s="33"/>
      <c r="AH294" s="71"/>
      <c r="AI294" s="53"/>
      <c r="AJ294" s="53"/>
      <c r="AK294" s="71"/>
      <c r="AL294" s="33"/>
      <c r="AM294" s="33"/>
      <c r="AN294" s="49"/>
      <c r="AO294" s="33"/>
      <c r="AP294" s="33"/>
      <c r="AQ294" s="33"/>
      <c r="AR294" s="71"/>
      <c r="AS294" s="53"/>
      <c r="AT294" s="278"/>
      <c r="AU294" s="279"/>
      <c r="AV294" s="280"/>
      <c r="AW294" s="280"/>
      <c r="AX294" s="281"/>
      <c r="AY294" s="280"/>
      <c r="AZ294" s="280"/>
      <c r="BA294" s="280"/>
      <c r="BB294" s="279"/>
      <c r="BC294" s="282"/>
      <c r="BD294" s="278"/>
      <c r="BE294" s="279"/>
      <c r="BF294" s="279"/>
      <c r="BG294" s="279"/>
      <c r="BH294" s="279"/>
      <c r="BI294" s="279"/>
      <c r="BJ294" s="279"/>
      <c r="BK294" s="279"/>
      <c r="BL294" s="279"/>
      <c r="BM294" s="279"/>
      <c r="BN294" s="279"/>
      <c r="BO294" s="279"/>
      <c r="BP294" s="279"/>
      <c r="BQ294" s="279"/>
      <c r="BR294" s="279"/>
      <c r="BS294" s="279"/>
      <c r="BT294" s="279"/>
      <c r="BU294" s="279"/>
      <c r="BV294" s="279"/>
      <c r="BW294" s="279"/>
      <c r="BX294" s="278"/>
      <c r="BY294" s="279"/>
      <c r="BZ294" s="279"/>
      <c r="CA294" s="279"/>
      <c r="CB294" s="279"/>
      <c r="CC294" s="279"/>
      <c r="CD294" s="279"/>
      <c r="CE294" s="279"/>
      <c r="CF294" s="279"/>
      <c r="CG294" s="279"/>
      <c r="CH294" s="279"/>
      <c r="CI294" s="279"/>
      <c r="CJ294" s="279"/>
      <c r="CK294" s="279"/>
      <c r="CL294" s="279"/>
      <c r="CM294" s="279"/>
      <c r="CN294" s="279"/>
      <c r="CO294" s="279"/>
      <c r="CP294" s="279"/>
      <c r="CQ294" s="281"/>
      <c r="CR294" s="279"/>
      <c r="CS294" s="279"/>
      <c r="CT294" s="279"/>
      <c r="CU294" s="279"/>
      <c r="CV294" s="279"/>
      <c r="CW294" s="279"/>
      <c r="CX294" s="279"/>
      <c r="CY294" s="279"/>
      <c r="CZ294" s="279"/>
      <c r="DA294" s="279"/>
      <c r="DB294" s="279"/>
      <c r="DC294" s="279"/>
      <c r="DD294" s="279"/>
      <c r="DE294" s="279"/>
      <c r="DF294" s="279"/>
      <c r="DG294" s="279"/>
      <c r="DH294" s="279"/>
      <c r="DI294" s="279"/>
      <c r="DJ294" s="279"/>
      <c r="DK294" s="279"/>
      <c r="DL294" s="279"/>
      <c r="DM294" s="279"/>
      <c r="DN294" s="279"/>
      <c r="DO294" s="279"/>
      <c r="DP294" s="279"/>
      <c r="DQ294" s="279"/>
      <c r="DR294" s="279"/>
      <c r="DS294" s="279"/>
      <c r="DT294" s="279"/>
      <c r="DU294" s="279"/>
      <c r="DV294" s="279"/>
      <c r="DW294" s="279"/>
      <c r="DX294" s="279"/>
      <c r="DY294" s="279"/>
      <c r="DZ294" s="279"/>
      <c r="EA294" s="279"/>
      <c r="EB294" s="279"/>
      <c r="EC294" s="279"/>
      <c r="ED294" s="279"/>
      <c r="EE294" s="279"/>
      <c r="EF294" s="278"/>
      <c r="EG294" s="279"/>
      <c r="EH294" s="279"/>
      <c r="EI294" s="279"/>
      <c r="EJ294" s="279"/>
      <c r="EK294" s="279"/>
      <c r="EL294" s="279"/>
      <c r="EM294" s="279"/>
      <c r="EN294" s="279"/>
      <c r="EO294" s="279"/>
      <c r="EP294" s="279"/>
      <c r="EQ294" s="279"/>
      <c r="ER294" s="279"/>
      <c r="ES294" s="279"/>
      <c r="ET294" s="279"/>
      <c r="EU294" s="279"/>
      <c r="EV294" s="279"/>
      <c r="EW294" s="279"/>
      <c r="EX294" s="279"/>
      <c r="EY294" s="279"/>
      <c r="EZ294" s="278"/>
      <c r="FA294" s="279"/>
      <c r="FB294" s="279"/>
      <c r="FC294" s="279"/>
      <c r="FD294" s="279"/>
      <c r="FE294" s="279"/>
      <c r="FF294" s="279"/>
      <c r="FG294" s="279"/>
      <c r="FH294" s="279"/>
      <c r="FI294" s="279"/>
      <c r="FJ294" s="279"/>
      <c r="FK294" s="279"/>
      <c r="FL294" s="279"/>
      <c r="FM294" s="279"/>
      <c r="FN294" s="279"/>
      <c r="FO294" s="279"/>
      <c r="FP294" s="279"/>
      <c r="FQ294" s="279"/>
      <c r="FR294" s="279"/>
      <c r="FS294" s="281"/>
      <c r="FT294" s="278"/>
      <c r="FU294" s="279"/>
      <c r="FV294" s="279"/>
      <c r="FW294" s="279"/>
      <c r="FX294" s="279"/>
      <c r="FY294" s="279"/>
      <c r="FZ294" s="279"/>
      <c r="GA294" s="279"/>
      <c r="GB294" s="279"/>
      <c r="GC294" s="279"/>
      <c r="GD294" s="279"/>
      <c r="GE294" s="279"/>
      <c r="GF294" s="279"/>
      <c r="GG294" s="279"/>
      <c r="GH294" s="279"/>
      <c r="GI294" s="279"/>
      <c r="GJ294" s="279"/>
      <c r="GK294" s="279"/>
      <c r="GL294" s="279"/>
      <c r="GM294" s="279"/>
      <c r="GN294" s="278"/>
      <c r="GO294" s="279"/>
      <c r="GP294" s="279"/>
      <c r="GQ294" s="279"/>
      <c r="GR294" s="279"/>
      <c r="GS294" s="279"/>
      <c r="GT294" s="279"/>
      <c r="GU294" s="279"/>
      <c r="GV294" s="279"/>
      <c r="GW294" s="279"/>
      <c r="GX294" s="279"/>
      <c r="GY294" s="279"/>
      <c r="GZ294" s="279"/>
      <c r="HA294" s="279"/>
      <c r="HB294" s="279"/>
      <c r="HC294" s="279"/>
      <c r="HD294" s="279"/>
      <c r="HE294" s="279"/>
      <c r="HF294" s="279"/>
      <c r="HG294" s="281"/>
      <c r="HH294" s="278"/>
      <c r="HI294" s="279"/>
      <c r="HJ294" s="279"/>
      <c r="HK294" s="279"/>
      <c r="HL294" s="279"/>
      <c r="HM294" s="279"/>
      <c r="HN294" s="279"/>
      <c r="HO294" s="279"/>
      <c r="HP294" s="279"/>
      <c r="HQ294" s="279"/>
      <c r="HR294" s="279"/>
      <c r="HS294" s="279"/>
      <c r="HT294" s="279"/>
      <c r="HU294" s="279"/>
      <c r="HV294" s="279"/>
      <c r="HW294" s="279"/>
      <c r="HX294" s="279"/>
      <c r="HY294" s="279"/>
      <c r="HZ294" s="279"/>
      <c r="IA294" s="279"/>
      <c r="IB294" s="278"/>
      <c r="IC294" s="279"/>
      <c r="ID294" s="279"/>
      <c r="IE294" s="279"/>
      <c r="IF294" s="279"/>
      <c r="IG294" s="279"/>
      <c r="IH294" s="279"/>
      <c r="II294" s="279"/>
      <c r="IJ294" s="279"/>
      <c r="IK294" s="279"/>
      <c r="IL294" s="279"/>
      <c r="IM294" s="279"/>
      <c r="IN294" s="279"/>
      <c r="IO294" s="279"/>
      <c r="IP294" s="279"/>
      <c r="IQ294" s="279"/>
      <c r="IR294" s="279"/>
      <c r="IS294" s="279"/>
      <c r="IT294" s="279"/>
      <c r="IU294" s="279"/>
      <c r="IV294" s="278"/>
      <c r="IW294" s="280"/>
      <c r="IX294" s="280"/>
      <c r="IY294" s="279"/>
      <c r="IZ294" s="279"/>
      <c r="JA294" s="279"/>
      <c r="JB294" s="279"/>
      <c r="JC294" s="280"/>
      <c r="JD294" s="280"/>
      <c r="JE294" s="280"/>
      <c r="JF294" s="280"/>
      <c r="JG294" s="280"/>
    </row>
    <row r="295" spans="1:267" x14ac:dyDescent="0.2">
      <c r="A295" s="16"/>
      <c r="B295" s="16"/>
      <c r="C295" s="373"/>
      <c r="D295" s="35"/>
      <c r="E295" s="16"/>
      <c r="F295" s="53"/>
      <c r="G295" s="33"/>
      <c r="H295" s="33"/>
      <c r="I295" s="33"/>
      <c r="J295" s="71"/>
      <c r="K295" s="53"/>
      <c r="L295" s="71"/>
      <c r="M295" s="33"/>
      <c r="N295" s="33"/>
      <c r="O295" s="33"/>
      <c r="P295" s="53"/>
      <c r="Q295" s="71"/>
      <c r="R295" s="33"/>
      <c r="S295" s="33"/>
      <c r="T295" s="49"/>
      <c r="U295" s="33"/>
      <c r="V295" s="33"/>
      <c r="W295" s="33"/>
      <c r="X295" s="71"/>
      <c r="Y295" s="53"/>
      <c r="Z295" s="53"/>
      <c r="AA295" s="71"/>
      <c r="AB295" s="33"/>
      <c r="AC295" s="33"/>
      <c r="AD295" s="49"/>
      <c r="AE295" s="33"/>
      <c r="AF295" s="33"/>
      <c r="AG295" s="33"/>
      <c r="AH295" s="71"/>
      <c r="AI295" s="53"/>
      <c r="AJ295" s="53"/>
      <c r="AK295" s="71"/>
      <c r="AL295" s="33"/>
      <c r="AM295" s="33"/>
      <c r="AN295" s="49"/>
      <c r="AO295" s="33"/>
      <c r="AP295" s="33"/>
      <c r="AQ295" s="33"/>
      <c r="AR295" s="71"/>
      <c r="AS295" s="53"/>
      <c r="AT295" s="278"/>
      <c r="AU295" s="279"/>
      <c r="AV295" s="280"/>
      <c r="AW295" s="280"/>
      <c r="AX295" s="281"/>
      <c r="AY295" s="280"/>
      <c r="AZ295" s="280"/>
      <c r="BA295" s="280"/>
      <c r="BB295" s="279"/>
      <c r="BC295" s="282"/>
      <c r="BD295" s="278"/>
      <c r="BE295" s="279"/>
      <c r="BF295" s="279"/>
      <c r="BG295" s="279"/>
      <c r="BH295" s="279"/>
      <c r="BI295" s="279"/>
      <c r="BJ295" s="279"/>
      <c r="BK295" s="279"/>
      <c r="BL295" s="279"/>
      <c r="BM295" s="279"/>
      <c r="BN295" s="279"/>
      <c r="BO295" s="279"/>
      <c r="BP295" s="279"/>
      <c r="BQ295" s="279"/>
      <c r="BR295" s="279"/>
      <c r="BS295" s="279"/>
      <c r="BT295" s="279"/>
      <c r="BU295" s="279"/>
      <c r="BV295" s="279"/>
      <c r="BW295" s="279"/>
      <c r="BX295" s="278"/>
      <c r="BY295" s="279"/>
      <c r="BZ295" s="279"/>
      <c r="CA295" s="279"/>
      <c r="CB295" s="279"/>
      <c r="CC295" s="279"/>
      <c r="CD295" s="279"/>
      <c r="CE295" s="279"/>
      <c r="CF295" s="279"/>
      <c r="CG295" s="279"/>
      <c r="CH295" s="279"/>
      <c r="CI295" s="279"/>
      <c r="CJ295" s="279"/>
      <c r="CK295" s="279"/>
      <c r="CL295" s="279"/>
      <c r="CM295" s="279"/>
      <c r="CN295" s="279"/>
      <c r="CO295" s="279"/>
      <c r="CP295" s="279"/>
      <c r="CQ295" s="281"/>
      <c r="CR295" s="279"/>
      <c r="CS295" s="279"/>
      <c r="CT295" s="279"/>
      <c r="CU295" s="279"/>
      <c r="CV295" s="279"/>
      <c r="CW295" s="279"/>
      <c r="CX295" s="279"/>
      <c r="CY295" s="279"/>
      <c r="CZ295" s="279"/>
      <c r="DA295" s="279"/>
      <c r="DB295" s="279"/>
      <c r="DC295" s="279"/>
      <c r="DD295" s="279"/>
      <c r="DE295" s="279"/>
      <c r="DF295" s="279"/>
      <c r="DG295" s="279"/>
      <c r="DH295" s="279"/>
      <c r="DI295" s="279"/>
      <c r="DJ295" s="279"/>
      <c r="DK295" s="279"/>
      <c r="DL295" s="279"/>
      <c r="DM295" s="279"/>
      <c r="DN295" s="279"/>
      <c r="DO295" s="279"/>
      <c r="DP295" s="279"/>
      <c r="DQ295" s="279"/>
      <c r="DR295" s="279"/>
      <c r="DS295" s="279"/>
      <c r="DT295" s="279"/>
      <c r="DU295" s="279"/>
      <c r="DV295" s="279"/>
      <c r="DW295" s="279"/>
      <c r="DX295" s="279"/>
      <c r="DY295" s="279"/>
      <c r="DZ295" s="279"/>
      <c r="EA295" s="279"/>
      <c r="EB295" s="279"/>
      <c r="EC295" s="279"/>
      <c r="ED295" s="279"/>
      <c r="EE295" s="279"/>
      <c r="EF295" s="278"/>
      <c r="EG295" s="279"/>
      <c r="EH295" s="279"/>
      <c r="EI295" s="279"/>
      <c r="EJ295" s="279"/>
      <c r="EK295" s="279"/>
      <c r="EL295" s="279"/>
      <c r="EM295" s="279"/>
      <c r="EN295" s="279"/>
      <c r="EO295" s="279"/>
      <c r="EP295" s="279"/>
      <c r="EQ295" s="279"/>
      <c r="ER295" s="279"/>
      <c r="ES295" s="279"/>
      <c r="ET295" s="279"/>
      <c r="EU295" s="279"/>
      <c r="EV295" s="279"/>
      <c r="EW295" s="279"/>
      <c r="EX295" s="279"/>
      <c r="EY295" s="279"/>
      <c r="EZ295" s="278"/>
      <c r="FA295" s="279"/>
      <c r="FB295" s="279"/>
      <c r="FC295" s="279"/>
      <c r="FD295" s="279"/>
      <c r="FE295" s="279"/>
      <c r="FF295" s="279"/>
      <c r="FG295" s="279"/>
      <c r="FH295" s="279"/>
      <c r="FI295" s="279"/>
      <c r="FJ295" s="279"/>
      <c r="FK295" s="279"/>
      <c r="FL295" s="279"/>
      <c r="FM295" s="279"/>
      <c r="FN295" s="279"/>
      <c r="FO295" s="279"/>
      <c r="FP295" s="279"/>
      <c r="FQ295" s="279"/>
      <c r="FR295" s="279"/>
      <c r="FS295" s="281"/>
      <c r="FT295" s="278"/>
      <c r="FU295" s="279"/>
      <c r="FV295" s="279"/>
      <c r="FW295" s="279"/>
      <c r="FX295" s="279"/>
      <c r="FY295" s="279"/>
      <c r="FZ295" s="279"/>
      <c r="GA295" s="279"/>
      <c r="GB295" s="279"/>
      <c r="GC295" s="279"/>
      <c r="GD295" s="279"/>
      <c r="GE295" s="279"/>
      <c r="GF295" s="279"/>
      <c r="GG295" s="279"/>
      <c r="GH295" s="279"/>
      <c r="GI295" s="279"/>
      <c r="GJ295" s="279"/>
      <c r="GK295" s="279"/>
      <c r="GL295" s="279"/>
      <c r="GM295" s="279"/>
      <c r="GN295" s="278"/>
      <c r="GO295" s="279"/>
      <c r="GP295" s="279"/>
      <c r="GQ295" s="279"/>
      <c r="GR295" s="279"/>
      <c r="GS295" s="279"/>
      <c r="GT295" s="279"/>
      <c r="GU295" s="279"/>
      <c r="GV295" s="279"/>
      <c r="GW295" s="279"/>
      <c r="GX295" s="279"/>
      <c r="GY295" s="279"/>
      <c r="GZ295" s="279"/>
      <c r="HA295" s="279"/>
      <c r="HB295" s="279"/>
      <c r="HC295" s="279"/>
      <c r="HD295" s="279"/>
      <c r="HE295" s="279"/>
      <c r="HF295" s="279"/>
      <c r="HG295" s="281"/>
      <c r="HH295" s="278"/>
      <c r="HI295" s="279"/>
      <c r="HJ295" s="279"/>
      <c r="HK295" s="279"/>
      <c r="HL295" s="279"/>
      <c r="HM295" s="279"/>
      <c r="HN295" s="279"/>
      <c r="HO295" s="279"/>
      <c r="HP295" s="279"/>
      <c r="HQ295" s="279"/>
      <c r="HR295" s="279"/>
      <c r="HS295" s="279"/>
      <c r="HT295" s="279"/>
      <c r="HU295" s="279"/>
      <c r="HV295" s="279"/>
      <c r="HW295" s="279"/>
      <c r="HX295" s="279"/>
      <c r="HY295" s="279"/>
      <c r="HZ295" s="279"/>
      <c r="IA295" s="279"/>
      <c r="IB295" s="278"/>
      <c r="IC295" s="279"/>
      <c r="ID295" s="279"/>
      <c r="IE295" s="279"/>
      <c r="IF295" s="279"/>
      <c r="IG295" s="279"/>
      <c r="IH295" s="279"/>
      <c r="II295" s="279"/>
      <c r="IJ295" s="279"/>
      <c r="IK295" s="279"/>
      <c r="IL295" s="279"/>
      <c r="IM295" s="279"/>
      <c r="IN295" s="279"/>
      <c r="IO295" s="279"/>
      <c r="IP295" s="279"/>
      <c r="IQ295" s="279"/>
      <c r="IR295" s="279"/>
      <c r="IS295" s="279"/>
      <c r="IT295" s="279"/>
      <c r="IU295" s="279"/>
      <c r="IV295" s="278"/>
      <c r="IW295" s="280"/>
      <c r="IX295" s="280"/>
      <c r="IY295" s="279"/>
      <c r="IZ295" s="279"/>
      <c r="JA295" s="279"/>
      <c r="JB295" s="279"/>
      <c r="JC295" s="280"/>
      <c r="JD295" s="280"/>
      <c r="JE295" s="280"/>
      <c r="JF295" s="280"/>
      <c r="JG295" s="280"/>
    </row>
    <row r="296" spans="1:267" x14ac:dyDescent="0.2">
      <c r="A296" s="16"/>
      <c r="B296" s="16"/>
      <c r="C296" s="373"/>
      <c r="D296" s="35"/>
      <c r="E296" s="16"/>
      <c r="F296" s="53"/>
      <c r="G296" s="33"/>
      <c r="H296" s="33"/>
      <c r="I296" s="33"/>
      <c r="J296" s="71"/>
      <c r="K296" s="53"/>
      <c r="L296" s="71"/>
      <c r="M296" s="33"/>
      <c r="N296" s="33"/>
      <c r="O296" s="33"/>
      <c r="P296" s="53"/>
      <c r="Q296" s="71"/>
      <c r="R296" s="33"/>
      <c r="S296" s="33"/>
      <c r="T296" s="49"/>
      <c r="U296" s="33"/>
      <c r="V296" s="33"/>
      <c r="W296" s="33"/>
      <c r="X296" s="71"/>
      <c r="Y296" s="53"/>
      <c r="Z296" s="53"/>
      <c r="AA296" s="71"/>
      <c r="AB296" s="33"/>
      <c r="AC296" s="33"/>
      <c r="AD296" s="49"/>
      <c r="AE296" s="33"/>
      <c r="AF296" s="33"/>
      <c r="AG296" s="33"/>
      <c r="AH296" s="71"/>
      <c r="AI296" s="53"/>
      <c r="AJ296" s="53"/>
      <c r="AK296" s="71"/>
      <c r="AL296" s="33"/>
      <c r="AM296" s="33"/>
      <c r="AN296" s="49"/>
      <c r="AO296" s="33"/>
      <c r="AP296" s="33"/>
      <c r="AQ296" s="33"/>
      <c r="AR296" s="71"/>
      <c r="AS296" s="53"/>
      <c r="AT296" s="278"/>
      <c r="AU296" s="279"/>
      <c r="AV296" s="280"/>
      <c r="AW296" s="280"/>
      <c r="AX296" s="281"/>
      <c r="AY296" s="280"/>
      <c r="AZ296" s="280"/>
      <c r="BA296" s="280"/>
      <c r="BB296" s="279"/>
      <c r="BC296" s="282"/>
      <c r="BD296" s="278"/>
      <c r="BE296" s="279"/>
      <c r="BF296" s="279"/>
      <c r="BG296" s="279"/>
      <c r="BH296" s="279"/>
      <c r="BI296" s="279"/>
      <c r="BJ296" s="279"/>
      <c r="BK296" s="279"/>
      <c r="BL296" s="279"/>
      <c r="BM296" s="279"/>
      <c r="BN296" s="279"/>
      <c r="BO296" s="279"/>
      <c r="BP296" s="279"/>
      <c r="BQ296" s="279"/>
      <c r="BR296" s="279"/>
      <c r="BS296" s="279"/>
      <c r="BT296" s="279"/>
      <c r="BU296" s="279"/>
      <c r="BV296" s="279"/>
      <c r="BW296" s="279"/>
      <c r="BX296" s="278"/>
      <c r="BY296" s="279"/>
      <c r="BZ296" s="279"/>
      <c r="CA296" s="279"/>
      <c r="CB296" s="279"/>
      <c r="CC296" s="279"/>
      <c r="CD296" s="279"/>
      <c r="CE296" s="279"/>
      <c r="CF296" s="279"/>
      <c r="CG296" s="279"/>
      <c r="CH296" s="279"/>
      <c r="CI296" s="279"/>
      <c r="CJ296" s="279"/>
      <c r="CK296" s="279"/>
      <c r="CL296" s="279"/>
      <c r="CM296" s="279"/>
      <c r="CN296" s="279"/>
      <c r="CO296" s="279"/>
      <c r="CP296" s="279"/>
      <c r="CQ296" s="281"/>
      <c r="CR296" s="279"/>
      <c r="CS296" s="279"/>
      <c r="CT296" s="279"/>
      <c r="CU296" s="279"/>
      <c r="CV296" s="279"/>
      <c r="CW296" s="279"/>
      <c r="CX296" s="279"/>
      <c r="CY296" s="279"/>
      <c r="CZ296" s="279"/>
      <c r="DA296" s="279"/>
      <c r="DB296" s="279"/>
      <c r="DC296" s="279"/>
      <c r="DD296" s="279"/>
      <c r="DE296" s="279"/>
      <c r="DF296" s="279"/>
      <c r="DG296" s="279"/>
      <c r="DH296" s="279"/>
      <c r="DI296" s="279"/>
      <c r="DJ296" s="279"/>
      <c r="DK296" s="279"/>
      <c r="DL296" s="279"/>
      <c r="DM296" s="279"/>
      <c r="DN296" s="279"/>
      <c r="DO296" s="279"/>
      <c r="DP296" s="279"/>
      <c r="DQ296" s="279"/>
      <c r="DR296" s="279"/>
      <c r="DS296" s="279"/>
      <c r="DT296" s="279"/>
      <c r="DU296" s="279"/>
      <c r="DV296" s="279"/>
      <c r="DW296" s="279"/>
      <c r="DX296" s="279"/>
      <c r="DY296" s="279"/>
      <c r="DZ296" s="279"/>
      <c r="EA296" s="279"/>
      <c r="EB296" s="279"/>
      <c r="EC296" s="279"/>
      <c r="ED296" s="279"/>
      <c r="EE296" s="279"/>
      <c r="EF296" s="278"/>
      <c r="EG296" s="279"/>
      <c r="EH296" s="279"/>
      <c r="EI296" s="279"/>
      <c r="EJ296" s="279"/>
      <c r="EK296" s="279"/>
      <c r="EL296" s="279"/>
      <c r="EM296" s="279"/>
      <c r="EN296" s="279"/>
      <c r="EO296" s="279"/>
      <c r="EP296" s="279"/>
      <c r="EQ296" s="279"/>
      <c r="ER296" s="279"/>
      <c r="ES296" s="279"/>
      <c r="ET296" s="279"/>
      <c r="EU296" s="279"/>
      <c r="EV296" s="279"/>
      <c r="EW296" s="279"/>
      <c r="EX296" s="279"/>
      <c r="EY296" s="279"/>
      <c r="EZ296" s="278"/>
      <c r="FA296" s="279"/>
      <c r="FB296" s="279"/>
      <c r="FC296" s="279"/>
      <c r="FD296" s="279"/>
      <c r="FE296" s="279"/>
      <c r="FF296" s="279"/>
      <c r="FG296" s="279"/>
      <c r="FH296" s="279"/>
      <c r="FI296" s="279"/>
      <c r="FJ296" s="279"/>
      <c r="FK296" s="279"/>
      <c r="FL296" s="279"/>
      <c r="FM296" s="279"/>
      <c r="FN296" s="279"/>
      <c r="FO296" s="279"/>
      <c r="FP296" s="279"/>
      <c r="FQ296" s="279"/>
      <c r="FR296" s="279"/>
      <c r="FS296" s="281"/>
      <c r="FT296" s="278"/>
      <c r="FU296" s="279"/>
      <c r="FV296" s="279"/>
      <c r="FW296" s="279"/>
      <c r="FX296" s="279"/>
      <c r="FY296" s="279"/>
      <c r="FZ296" s="279"/>
      <c r="GA296" s="279"/>
      <c r="GB296" s="279"/>
      <c r="GC296" s="279"/>
      <c r="GD296" s="279"/>
      <c r="GE296" s="279"/>
      <c r="GF296" s="279"/>
      <c r="GG296" s="279"/>
      <c r="GH296" s="279"/>
      <c r="GI296" s="279"/>
      <c r="GJ296" s="279"/>
      <c r="GK296" s="279"/>
      <c r="GL296" s="279"/>
      <c r="GM296" s="279"/>
      <c r="GN296" s="278"/>
      <c r="GO296" s="279"/>
      <c r="GP296" s="279"/>
      <c r="GQ296" s="279"/>
      <c r="GR296" s="279"/>
      <c r="GS296" s="279"/>
      <c r="GT296" s="279"/>
      <c r="GU296" s="279"/>
      <c r="GV296" s="279"/>
      <c r="GW296" s="279"/>
      <c r="GX296" s="279"/>
      <c r="GY296" s="279"/>
      <c r="GZ296" s="279"/>
      <c r="HA296" s="279"/>
      <c r="HB296" s="279"/>
      <c r="HC296" s="279"/>
      <c r="HD296" s="279"/>
      <c r="HE296" s="279"/>
      <c r="HF296" s="279"/>
      <c r="HG296" s="281"/>
      <c r="HH296" s="278"/>
      <c r="HI296" s="279"/>
      <c r="HJ296" s="279"/>
      <c r="HK296" s="279"/>
      <c r="HL296" s="279"/>
      <c r="HM296" s="279"/>
      <c r="HN296" s="279"/>
      <c r="HO296" s="279"/>
      <c r="HP296" s="279"/>
      <c r="HQ296" s="279"/>
      <c r="HR296" s="279"/>
      <c r="HS296" s="279"/>
      <c r="HT296" s="279"/>
      <c r="HU296" s="279"/>
      <c r="HV296" s="279"/>
      <c r="HW296" s="279"/>
      <c r="HX296" s="279"/>
      <c r="HY296" s="279"/>
      <c r="HZ296" s="279"/>
      <c r="IA296" s="279"/>
      <c r="IB296" s="278"/>
      <c r="IC296" s="279"/>
      <c r="ID296" s="279"/>
      <c r="IE296" s="279"/>
      <c r="IF296" s="279"/>
      <c r="IG296" s="279"/>
      <c r="IH296" s="279"/>
      <c r="II296" s="279"/>
      <c r="IJ296" s="279"/>
      <c r="IK296" s="279"/>
      <c r="IL296" s="279"/>
      <c r="IM296" s="279"/>
      <c r="IN296" s="279"/>
      <c r="IO296" s="279"/>
      <c r="IP296" s="279"/>
      <c r="IQ296" s="279"/>
      <c r="IR296" s="279"/>
      <c r="IS296" s="279"/>
      <c r="IT296" s="279"/>
      <c r="IU296" s="279"/>
      <c r="IV296" s="278"/>
      <c r="IW296" s="280"/>
      <c r="IX296" s="280"/>
      <c r="IY296" s="279"/>
      <c r="IZ296" s="279"/>
      <c r="JA296" s="279"/>
      <c r="JB296" s="279"/>
      <c r="JC296" s="280"/>
      <c r="JD296" s="280"/>
      <c r="JE296" s="280"/>
      <c r="JF296" s="280"/>
      <c r="JG296" s="280"/>
    </row>
    <row r="297" spans="1:267" x14ac:dyDescent="0.2">
      <c r="A297" s="16"/>
      <c r="B297" s="16"/>
      <c r="C297" s="373"/>
      <c r="D297" s="35"/>
      <c r="E297" s="16"/>
      <c r="F297" s="53"/>
      <c r="G297" s="33"/>
      <c r="H297" s="33"/>
      <c r="I297" s="33"/>
      <c r="J297" s="71"/>
      <c r="K297" s="53"/>
      <c r="L297" s="71"/>
      <c r="M297" s="33"/>
      <c r="N297" s="33"/>
      <c r="O297" s="33"/>
      <c r="P297" s="53"/>
      <c r="Q297" s="71"/>
      <c r="R297" s="33"/>
      <c r="S297" s="33"/>
      <c r="T297" s="49"/>
      <c r="U297" s="33"/>
      <c r="V297" s="33"/>
      <c r="W297" s="33"/>
      <c r="X297" s="71"/>
      <c r="Y297" s="53"/>
      <c r="Z297" s="53"/>
      <c r="AA297" s="71"/>
      <c r="AB297" s="33"/>
      <c r="AC297" s="33"/>
      <c r="AD297" s="49"/>
      <c r="AE297" s="33"/>
      <c r="AF297" s="33"/>
      <c r="AG297" s="33"/>
      <c r="AH297" s="71"/>
      <c r="AI297" s="53"/>
      <c r="AJ297" s="53"/>
      <c r="AK297" s="71"/>
      <c r="AL297" s="33"/>
      <c r="AM297" s="33"/>
      <c r="AN297" s="49"/>
      <c r="AO297" s="33"/>
      <c r="AP297" s="33"/>
      <c r="AQ297" s="33"/>
      <c r="AR297" s="71"/>
      <c r="AS297" s="53"/>
      <c r="AT297" s="278"/>
      <c r="AU297" s="279"/>
      <c r="AV297" s="280"/>
      <c r="AW297" s="280"/>
      <c r="AX297" s="281"/>
      <c r="AY297" s="280"/>
      <c r="AZ297" s="280"/>
      <c r="BA297" s="280"/>
      <c r="BB297" s="279"/>
      <c r="BC297" s="282"/>
      <c r="BD297" s="278"/>
      <c r="BE297" s="279"/>
      <c r="BF297" s="279"/>
      <c r="BG297" s="279"/>
      <c r="BH297" s="279"/>
      <c r="BI297" s="279"/>
      <c r="BJ297" s="279"/>
      <c r="BK297" s="279"/>
      <c r="BL297" s="279"/>
      <c r="BM297" s="279"/>
      <c r="BN297" s="279"/>
      <c r="BO297" s="279"/>
      <c r="BP297" s="279"/>
      <c r="BQ297" s="279"/>
      <c r="BR297" s="279"/>
      <c r="BS297" s="279"/>
      <c r="BT297" s="279"/>
      <c r="BU297" s="279"/>
      <c r="BV297" s="279"/>
      <c r="BW297" s="279"/>
      <c r="BX297" s="278"/>
      <c r="BY297" s="279"/>
      <c r="BZ297" s="279"/>
      <c r="CA297" s="279"/>
      <c r="CB297" s="279"/>
      <c r="CC297" s="279"/>
      <c r="CD297" s="279"/>
      <c r="CE297" s="279"/>
      <c r="CF297" s="279"/>
      <c r="CG297" s="279"/>
      <c r="CH297" s="279"/>
      <c r="CI297" s="279"/>
      <c r="CJ297" s="279"/>
      <c r="CK297" s="279"/>
      <c r="CL297" s="279"/>
      <c r="CM297" s="279"/>
      <c r="CN297" s="279"/>
      <c r="CO297" s="279"/>
      <c r="CP297" s="279"/>
      <c r="CQ297" s="281"/>
      <c r="CR297" s="279"/>
      <c r="CS297" s="279"/>
      <c r="CT297" s="279"/>
      <c r="CU297" s="279"/>
      <c r="CV297" s="279"/>
      <c r="CW297" s="279"/>
      <c r="CX297" s="279"/>
      <c r="CY297" s="279"/>
      <c r="CZ297" s="279"/>
      <c r="DA297" s="279"/>
      <c r="DB297" s="279"/>
      <c r="DC297" s="279"/>
      <c r="DD297" s="279"/>
      <c r="DE297" s="279"/>
      <c r="DF297" s="279"/>
      <c r="DG297" s="279"/>
      <c r="DH297" s="279"/>
      <c r="DI297" s="279"/>
      <c r="DJ297" s="279"/>
      <c r="DK297" s="279"/>
      <c r="DL297" s="279"/>
      <c r="DM297" s="279"/>
      <c r="DN297" s="279"/>
      <c r="DO297" s="279"/>
      <c r="DP297" s="279"/>
      <c r="DQ297" s="279"/>
      <c r="DR297" s="279"/>
      <c r="DS297" s="279"/>
      <c r="DT297" s="279"/>
      <c r="DU297" s="279"/>
      <c r="DV297" s="279"/>
      <c r="DW297" s="279"/>
      <c r="DX297" s="279"/>
      <c r="DY297" s="279"/>
      <c r="DZ297" s="279"/>
      <c r="EA297" s="279"/>
      <c r="EB297" s="279"/>
      <c r="EC297" s="279"/>
      <c r="ED297" s="279"/>
      <c r="EE297" s="279"/>
      <c r="EF297" s="278"/>
      <c r="EG297" s="279"/>
      <c r="EH297" s="279"/>
      <c r="EI297" s="279"/>
      <c r="EJ297" s="279"/>
      <c r="EK297" s="279"/>
      <c r="EL297" s="279"/>
      <c r="EM297" s="279"/>
      <c r="EN297" s="279"/>
      <c r="EO297" s="279"/>
      <c r="EP297" s="279"/>
      <c r="EQ297" s="279"/>
      <c r="ER297" s="279"/>
      <c r="ES297" s="279"/>
      <c r="ET297" s="279"/>
      <c r="EU297" s="279"/>
      <c r="EV297" s="279"/>
      <c r="EW297" s="279"/>
      <c r="EX297" s="279"/>
      <c r="EY297" s="279"/>
      <c r="EZ297" s="278"/>
      <c r="FA297" s="279"/>
      <c r="FB297" s="279"/>
      <c r="FC297" s="279"/>
      <c r="FD297" s="279"/>
      <c r="FE297" s="279"/>
      <c r="FF297" s="279"/>
      <c r="FG297" s="279"/>
      <c r="FH297" s="279"/>
      <c r="FI297" s="279"/>
      <c r="FJ297" s="279"/>
      <c r="FK297" s="279"/>
      <c r="FL297" s="279"/>
      <c r="FM297" s="279"/>
      <c r="FN297" s="279"/>
      <c r="FO297" s="279"/>
      <c r="FP297" s="279"/>
      <c r="FQ297" s="279"/>
      <c r="FR297" s="279"/>
      <c r="FS297" s="281"/>
      <c r="FT297" s="278"/>
      <c r="FU297" s="279"/>
      <c r="FV297" s="279"/>
      <c r="FW297" s="279"/>
      <c r="FX297" s="279"/>
      <c r="FY297" s="279"/>
      <c r="FZ297" s="279"/>
      <c r="GA297" s="279"/>
      <c r="GB297" s="279"/>
      <c r="GC297" s="279"/>
      <c r="GD297" s="279"/>
      <c r="GE297" s="279"/>
      <c r="GF297" s="279"/>
      <c r="GG297" s="279"/>
      <c r="GH297" s="279"/>
      <c r="GI297" s="279"/>
      <c r="GJ297" s="279"/>
      <c r="GK297" s="279"/>
      <c r="GL297" s="279"/>
      <c r="GM297" s="279"/>
      <c r="GN297" s="278"/>
      <c r="GO297" s="279"/>
      <c r="GP297" s="279"/>
      <c r="GQ297" s="279"/>
      <c r="GR297" s="279"/>
      <c r="GS297" s="279"/>
      <c r="GT297" s="279"/>
      <c r="GU297" s="279"/>
      <c r="GV297" s="279"/>
      <c r="GW297" s="279"/>
      <c r="GX297" s="279"/>
      <c r="GY297" s="279"/>
      <c r="GZ297" s="279"/>
      <c r="HA297" s="279"/>
      <c r="HB297" s="279"/>
      <c r="HC297" s="279"/>
      <c r="HD297" s="279"/>
      <c r="HE297" s="279"/>
      <c r="HF297" s="279"/>
      <c r="HG297" s="281"/>
      <c r="HH297" s="278"/>
      <c r="HI297" s="279"/>
      <c r="HJ297" s="279"/>
      <c r="HK297" s="279"/>
      <c r="HL297" s="279"/>
      <c r="HM297" s="279"/>
      <c r="HN297" s="279"/>
      <c r="HO297" s="279"/>
      <c r="HP297" s="279"/>
      <c r="HQ297" s="279"/>
      <c r="HR297" s="279"/>
      <c r="HS297" s="279"/>
      <c r="HT297" s="279"/>
      <c r="HU297" s="279"/>
      <c r="HV297" s="279"/>
      <c r="HW297" s="279"/>
      <c r="HX297" s="279"/>
      <c r="HY297" s="279"/>
      <c r="HZ297" s="279"/>
      <c r="IA297" s="279"/>
      <c r="IB297" s="278"/>
      <c r="IC297" s="279"/>
      <c r="ID297" s="279"/>
      <c r="IE297" s="279"/>
      <c r="IF297" s="279"/>
      <c r="IG297" s="279"/>
      <c r="IH297" s="279"/>
      <c r="II297" s="279"/>
      <c r="IJ297" s="279"/>
      <c r="IK297" s="279"/>
      <c r="IL297" s="279"/>
      <c r="IM297" s="279"/>
      <c r="IN297" s="279"/>
      <c r="IO297" s="279"/>
      <c r="IP297" s="279"/>
      <c r="IQ297" s="279"/>
      <c r="IR297" s="279"/>
      <c r="IS297" s="279"/>
      <c r="IT297" s="279"/>
      <c r="IU297" s="279"/>
      <c r="IV297" s="278"/>
      <c r="IW297" s="280"/>
      <c r="IX297" s="280"/>
      <c r="IY297" s="279"/>
      <c r="IZ297" s="279"/>
      <c r="JA297" s="279"/>
      <c r="JB297" s="279"/>
      <c r="JC297" s="280"/>
      <c r="JD297" s="280"/>
      <c r="JE297" s="280"/>
      <c r="JF297" s="280"/>
      <c r="JG297" s="280"/>
    </row>
    <row r="298" spans="1:267" x14ac:dyDescent="0.2">
      <c r="A298" s="16"/>
      <c r="B298" s="16"/>
      <c r="C298" s="373"/>
      <c r="D298" s="35"/>
      <c r="E298" s="16"/>
      <c r="F298" s="53"/>
      <c r="G298" s="33"/>
      <c r="H298" s="33"/>
      <c r="I298" s="33"/>
      <c r="J298" s="71"/>
      <c r="K298" s="53"/>
      <c r="L298" s="71"/>
      <c r="M298" s="33"/>
      <c r="N298" s="33"/>
      <c r="O298" s="33"/>
      <c r="P298" s="53"/>
      <c r="Q298" s="71"/>
      <c r="R298" s="33"/>
      <c r="S298" s="33"/>
      <c r="T298" s="49"/>
      <c r="U298" s="33"/>
      <c r="V298" s="33"/>
      <c r="W298" s="33"/>
      <c r="X298" s="71"/>
      <c r="Y298" s="53"/>
      <c r="Z298" s="53"/>
      <c r="AA298" s="71"/>
      <c r="AB298" s="33"/>
      <c r="AC298" s="33"/>
      <c r="AD298" s="49"/>
      <c r="AE298" s="33"/>
      <c r="AF298" s="33"/>
      <c r="AG298" s="33"/>
      <c r="AH298" s="71"/>
      <c r="AI298" s="53"/>
      <c r="AJ298" s="53"/>
      <c r="AK298" s="71"/>
      <c r="AL298" s="33"/>
      <c r="AM298" s="33"/>
      <c r="AN298" s="49"/>
      <c r="AO298" s="33"/>
      <c r="AP298" s="33"/>
      <c r="AQ298" s="33"/>
      <c r="AR298" s="71"/>
      <c r="AS298" s="53"/>
      <c r="AT298" s="278"/>
      <c r="AU298" s="279"/>
      <c r="AV298" s="280"/>
      <c r="AW298" s="280"/>
      <c r="AX298" s="281"/>
      <c r="AY298" s="280"/>
      <c r="AZ298" s="280"/>
      <c r="BA298" s="280"/>
      <c r="BB298" s="279"/>
      <c r="BC298" s="282"/>
      <c r="BD298" s="278"/>
      <c r="BE298" s="279"/>
      <c r="BF298" s="279"/>
      <c r="BG298" s="279"/>
      <c r="BH298" s="279"/>
      <c r="BI298" s="279"/>
      <c r="BJ298" s="279"/>
      <c r="BK298" s="279"/>
      <c r="BL298" s="279"/>
      <c r="BM298" s="279"/>
      <c r="BN298" s="279"/>
      <c r="BO298" s="279"/>
      <c r="BP298" s="279"/>
      <c r="BQ298" s="279"/>
      <c r="BR298" s="279"/>
      <c r="BS298" s="279"/>
      <c r="BT298" s="279"/>
      <c r="BU298" s="279"/>
      <c r="BV298" s="279"/>
      <c r="BW298" s="279"/>
      <c r="BX298" s="278"/>
      <c r="BY298" s="279"/>
      <c r="BZ298" s="279"/>
      <c r="CA298" s="279"/>
      <c r="CB298" s="279"/>
      <c r="CC298" s="279"/>
      <c r="CD298" s="279"/>
      <c r="CE298" s="279"/>
      <c r="CF298" s="279"/>
      <c r="CG298" s="279"/>
      <c r="CH298" s="279"/>
      <c r="CI298" s="279"/>
      <c r="CJ298" s="279"/>
      <c r="CK298" s="279"/>
      <c r="CL298" s="279"/>
      <c r="CM298" s="279"/>
      <c r="CN298" s="279"/>
      <c r="CO298" s="279"/>
      <c r="CP298" s="279"/>
      <c r="CQ298" s="281"/>
      <c r="CR298" s="279"/>
      <c r="CS298" s="279"/>
      <c r="CT298" s="279"/>
      <c r="CU298" s="279"/>
      <c r="CV298" s="279"/>
      <c r="CW298" s="279"/>
      <c r="CX298" s="279"/>
      <c r="CY298" s="279"/>
      <c r="CZ298" s="279"/>
      <c r="DA298" s="279"/>
      <c r="DB298" s="279"/>
      <c r="DC298" s="279"/>
      <c r="DD298" s="279"/>
      <c r="DE298" s="279"/>
      <c r="DF298" s="279"/>
      <c r="DG298" s="279"/>
      <c r="DH298" s="279"/>
      <c r="DI298" s="279"/>
      <c r="DJ298" s="279"/>
      <c r="DK298" s="279"/>
      <c r="DL298" s="279"/>
      <c r="DM298" s="279"/>
      <c r="DN298" s="279"/>
      <c r="DO298" s="279"/>
      <c r="DP298" s="279"/>
      <c r="DQ298" s="279"/>
      <c r="DR298" s="279"/>
      <c r="DS298" s="279"/>
      <c r="DT298" s="279"/>
      <c r="DU298" s="279"/>
      <c r="DV298" s="279"/>
      <c r="DW298" s="279"/>
      <c r="DX298" s="279"/>
      <c r="DY298" s="279"/>
      <c r="DZ298" s="279"/>
      <c r="EA298" s="279"/>
      <c r="EB298" s="279"/>
      <c r="EC298" s="279"/>
      <c r="ED298" s="279"/>
      <c r="EE298" s="279"/>
      <c r="EF298" s="278"/>
      <c r="EG298" s="279"/>
      <c r="EH298" s="279"/>
      <c r="EI298" s="279"/>
      <c r="EJ298" s="279"/>
      <c r="EK298" s="279"/>
      <c r="EL298" s="279"/>
      <c r="EM298" s="279"/>
      <c r="EN298" s="279"/>
      <c r="EO298" s="279"/>
      <c r="EP298" s="279"/>
      <c r="EQ298" s="279"/>
      <c r="ER298" s="279"/>
      <c r="ES298" s="279"/>
      <c r="ET298" s="279"/>
      <c r="EU298" s="279"/>
      <c r="EV298" s="279"/>
      <c r="EW298" s="279"/>
      <c r="EX298" s="279"/>
      <c r="EY298" s="279"/>
      <c r="EZ298" s="278"/>
      <c r="FA298" s="279"/>
      <c r="FB298" s="279"/>
      <c r="FC298" s="279"/>
      <c r="FD298" s="279"/>
      <c r="FE298" s="279"/>
      <c r="FF298" s="279"/>
      <c r="FG298" s="279"/>
      <c r="FH298" s="279"/>
      <c r="FI298" s="279"/>
      <c r="FJ298" s="279"/>
      <c r="FK298" s="279"/>
      <c r="FL298" s="279"/>
      <c r="FM298" s="279"/>
      <c r="FN298" s="279"/>
      <c r="FO298" s="279"/>
      <c r="FP298" s="279"/>
      <c r="FQ298" s="279"/>
      <c r="FR298" s="279"/>
      <c r="FS298" s="281"/>
      <c r="FT298" s="278"/>
      <c r="FU298" s="279"/>
      <c r="FV298" s="279"/>
      <c r="FW298" s="279"/>
      <c r="FX298" s="279"/>
      <c r="FY298" s="279"/>
      <c r="FZ298" s="279"/>
      <c r="GA298" s="279"/>
      <c r="GB298" s="279"/>
      <c r="GC298" s="279"/>
      <c r="GD298" s="279"/>
      <c r="GE298" s="279"/>
      <c r="GF298" s="279"/>
      <c r="GG298" s="279"/>
      <c r="GH298" s="279"/>
      <c r="GI298" s="279"/>
      <c r="GJ298" s="279"/>
      <c r="GK298" s="279"/>
      <c r="GL298" s="279"/>
      <c r="GM298" s="279"/>
      <c r="GN298" s="278"/>
      <c r="GO298" s="279"/>
      <c r="GP298" s="279"/>
      <c r="GQ298" s="279"/>
      <c r="GR298" s="279"/>
      <c r="GS298" s="279"/>
      <c r="GT298" s="279"/>
      <c r="GU298" s="279"/>
      <c r="GV298" s="279"/>
      <c r="GW298" s="279"/>
      <c r="GX298" s="279"/>
      <c r="GY298" s="279"/>
      <c r="GZ298" s="279"/>
      <c r="HA298" s="279"/>
      <c r="HB298" s="279"/>
      <c r="HC298" s="279"/>
      <c r="HD298" s="279"/>
      <c r="HE298" s="279"/>
      <c r="HF298" s="279"/>
      <c r="HG298" s="281"/>
      <c r="HH298" s="278"/>
      <c r="HI298" s="279"/>
      <c r="HJ298" s="279"/>
      <c r="HK298" s="279"/>
      <c r="HL298" s="279"/>
      <c r="HM298" s="279"/>
      <c r="HN298" s="279"/>
      <c r="HO298" s="279"/>
      <c r="HP298" s="279"/>
      <c r="HQ298" s="279"/>
      <c r="HR298" s="279"/>
      <c r="HS298" s="279"/>
      <c r="HT298" s="279"/>
      <c r="HU298" s="279"/>
      <c r="HV298" s="279"/>
      <c r="HW298" s="279"/>
      <c r="HX298" s="279"/>
      <c r="HY298" s="279"/>
      <c r="HZ298" s="279"/>
      <c r="IA298" s="279"/>
      <c r="IB298" s="278"/>
      <c r="IC298" s="279"/>
      <c r="ID298" s="279"/>
      <c r="IE298" s="279"/>
      <c r="IF298" s="279"/>
      <c r="IG298" s="279"/>
      <c r="IH298" s="279"/>
      <c r="II298" s="279"/>
      <c r="IJ298" s="279"/>
      <c r="IK298" s="279"/>
      <c r="IL298" s="279"/>
      <c r="IM298" s="279"/>
      <c r="IN298" s="279"/>
      <c r="IO298" s="279"/>
      <c r="IP298" s="279"/>
      <c r="IQ298" s="279"/>
      <c r="IR298" s="279"/>
      <c r="IS298" s="279"/>
      <c r="IT298" s="279"/>
      <c r="IU298" s="279"/>
      <c r="IV298" s="278"/>
      <c r="IW298" s="280"/>
      <c r="IX298" s="280"/>
      <c r="IY298" s="279"/>
      <c r="IZ298" s="279"/>
      <c r="JA298" s="279"/>
      <c r="JB298" s="279"/>
      <c r="JC298" s="280"/>
      <c r="JD298" s="280"/>
      <c r="JE298" s="280"/>
      <c r="JF298" s="280"/>
      <c r="JG298" s="280"/>
    </row>
    <row r="299" spans="1:267" x14ac:dyDescent="0.2">
      <c r="A299" s="16"/>
      <c r="B299" s="16"/>
      <c r="C299" s="373"/>
      <c r="D299" s="35"/>
      <c r="E299" s="16"/>
      <c r="F299" s="53"/>
      <c r="G299" s="33"/>
      <c r="H299" s="33"/>
      <c r="I299" s="33"/>
      <c r="J299" s="71"/>
      <c r="K299" s="53"/>
      <c r="L299" s="71"/>
      <c r="M299" s="33"/>
      <c r="N299" s="33"/>
      <c r="O299" s="33"/>
      <c r="P299" s="53"/>
      <c r="Q299" s="71"/>
      <c r="R299" s="33"/>
      <c r="S299" s="33"/>
      <c r="T299" s="49"/>
      <c r="U299" s="33"/>
      <c r="V299" s="33"/>
      <c r="W299" s="33"/>
      <c r="X299" s="71"/>
      <c r="Y299" s="53"/>
      <c r="Z299" s="53"/>
      <c r="AA299" s="71"/>
      <c r="AB299" s="33"/>
      <c r="AC299" s="33"/>
      <c r="AD299" s="49"/>
      <c r="AE299" s="33"/>
      <c r="AF299" s="33"/>
      <c r="AG299" s="33"/>
      <c r="AH299" s="71"/>
      <c r="AI299" s="53"/>
      <c r="AJ299" s="53"/>
      <c r="AK299" s="71"/>
      <c r="AL299" s="33"/>
      <c r="AM299" s="33"/>
      <c r="AN299" s="49"/>
      <c r="AO299" s="33"/>
      <c r="AP299" s="33"/>
      <c r="AQ299" s="33"/>
      <c r="AR299" s="71"/>
      <c r="AS299" s="53"/>
      <c r="AT299" s="278"/>
      <c r="AU299" s="279"/>
      <c r="AV299" s="280"/>
      <c r="AW299" s="280"/>
      <c r="AX299" s="281"/>
      <c r="AY299" s="280"/>
      <c r="AZ299" s="280"/>
      <c r="BA299" s="280"/>
      <c r="BB299" s="279"/>
      <c r="BC299" s="282"/>
      <c r="BD299" s="278"/>
      <c r="BE299" s="279"/>
      <c r="BF299" s="279"/>
      <c r="BG299" s="279"/>
      <c r="BH299" s="279"/>
      <c r="BI299" s="279"/>
      <c r="BJ299" s="279"/>
      <c r="BK299" s="279"/>
      <c r="BL299" s="279"/>
      <c r="BM299" s="279"/>
      <c r="BN299" s="279"/>
      <c r="BO299" s="279"/>
      <c r="BP299" s="279"/>
      <c r="BQ299" s="279"/>
      <c r="BR299" s="279"/>
      <c r="BS299" s="279"/>
      <c r="BT299" s="279"/>
      <c r="BU299" s="279"/>
      <c r="BV299" s="279"/>
      <c r="BW299" s="279"/>
      <c r="BX299" s="278"/>
      <c r="BY299" s="279"/>
      <c r="BZ299" s="279"/>
      <c r="CA299" s="279"/>
      <c r="CB299" s="279"/>
      <c r="CC299" s="279"/>
      <c r="CD299" s="279"/>
      <c r="CE299" s="279"/>
      <c r="CF299" s="279"/>
      <c r="CG299" s="279"/>
      <c r="CH299" s="279"/>
      <c r="CI299" s="279"/>
      <c r="CJ299" s="279"/>
      <c r="CK299" s="279"/>
      <c r="CL299" s="279"/>
      <c r="CM299" s="279"/>
      <c r="CN299" s="279"/>
      <c r="CO299" s="279"/>
      <c r="CP299" s="279"/>
      <c r="CQ299" s="281"/>
      <c r="CR299" s="279"/>
      <c r="CS299" s="279"/>
      <c r="CT299" s="279"/>
      <c r="CU299" s="279"/>
      <c r="CV299" s="279"/>
      <c r="CW299" s="279"/>
      <c r="CX299" s="279"/>
      <c r="CY299" s="279"/>
      <c r="CZ299" s="279"/>
      <c r="DA299" s="279"/>
      <c r="DB299" s="279"/>
      <c r="DC299" s="279"/>
      <c r="DD299" s="279"/>
      <c r="DE299" s="279"/>
      <c r="DF299" s="279"/>
      <c r="DG299" s="279"/>
      <c r="DH299" s="279"/>
      <c r="DI299" s="279"/>
      <c r="DJ299" s="279"/>
      <c r="DK299" s="279"/>
      <c r="DL299" s="279"/>
      <c r="DM299" s="279"/>
      <c r="DN299" s="279"/>
      <c r="DO299" s="279"/>
      <c r="DP299" s="279"/>
      <c r="DQ299" s="279"/>
      <c r="DR299" s="279"/>
      <c r="DS299" s="279"/>
      <c r="DT299" s="279"/>
      <c r="DU299" s="279"/>
      <c r="DV299" s="279"/>
      <c r="DW299" s="279"/>
      <c r="DX299" s="279"/>
      <c r="DY299" s="279"/>
      <c r="DZ299" s="279"/>
      <c r="EA299" s="279"/>
      <c r="EB299" s="279"/>
      <c r="EC299" s="279"/>
      <c r="ED299" s="279"/>
      <c r="EE299" s="279"/>
      <c r="EF299" s="278"/>
      <c r="EG299" s="279"/>
      <c r="EH299" s="279"/>
      <c r="EI299" s="279"/>
      <c r="EJ299" s="279"/>
      <c r="EK299" s="279"/>
      <c r="EL299" s="279"/>
      <c r="EM299" s="279"/>
      <c r="EN299" s="279"/>
      <c r="EO299" s="279"/>
      <c r="EP299" s="279"/>
      <c r="EQ299" s="279"/>
      <c r="ER299" s="279"/>
      <c r="ES299" s="279"/>
      <c r="ET299" s="279"/>
      <c r="EU299" s="279"/>
      <c r="EV299" s="279"/>
      <c r="EW299" s="279"/>
      <c r="EX299" s="279"/>
      <c r="EY299" s="279"/>
      <c r="EZ299" s="278"/>
      <c r="FA299" s="279"/>
      <c r="FB299" s="279"/>
      <c r="FC299" s="279"/>
      <c r="FD299" s="279"/>
      <c r="FE299" s="279"/>
      <c r="FF299" s="279"/>
      <c r="FG299" s="279"/>
      <c r="FH299" s="279"/>
      <c r="FI299" s="279"/>
      <c r="FJ299" s="279"/>
      <c r="FK299" s="279"/>
      <c r="FL299" s="279"/>
      <c r="FM299" s="279"/>
      <c r="FN299" s="279"/>
      <c r="FO299" s="279"/>
      <c r="FP299" s="279"/>
      <c r="FQ299" s="279"/>
      <c r="FR299" s="279"/>
      <c r="FS299" s="281"/>
      <c r="FT299" s="278"/>
      <c r="FU299" s="279"/>
      <c r="FV299" s="279"/>
      <c r="FW299" s="279"/>
      <c r="FX299" s="279"/>
      <c r="FY299" s="279"/>
      <c r="FZ299" s="279"/>
      <c r="GA299" s="279"/>
      <c r="GB299" s="279"/>
      <c r="GC299" s="279"/>
      <c r="GD299" s="279"/>
      <c r="GE299" s="279"/>
      <c r="GF299" s="279"/>
      <c r="GG299" s="279"/>
      <c r="GH299" s="279"/>
      <c r="GI299" s="279"/>
      <c r="GJ299" s="279"/>
      <c r="GK299" s="279"/>
      <c r="GL299" s="279"/>
      <c r="GM299" s="279"/>
      <c r="GN299" s="278"/>
      <c r="GO299" s="279"/>
      <c r="GP299" s="279"/>
      <c r="GQ299" s="279"/>
      <c r="GR299" s="279"/>
      <c r="GS299" s="279"/>
      <c r="GT299" s="279"/>
      <c r="GU299" s="279"/>
      <c r="GV299" s="279"/>
      <c r="GW299" s="279"/>
      <c r="GX299" s="279"/>
      <c r="GY299" s="279"/>
      <c r="GZ299" s="279"/>
      <c r="HA299" s="279"/>
      <c r="HB299" s="279"/>
      <c r="HC299" s="279"/>
      <c r="HD299" s="279"/>
      <c r="HE299" s="279"/>
      <c r="HF299" s="279"/>
      <c r="HG299" s="281"/>
      <c r="HH299" s="278"/>
      <c r="HI299" s="279"/>
      <c r="HJ299" s="279"/>
      <c r="HK299" s="279"/>
      <c r="HL299" s="279"/>
      <c r="HM299" s="279"/>
      <c r="HN299" s="279"/>
      <c r="HO299" s="279"/>
      <c r="HP299" s="279"/>
      <c r="HQ299" s="279"/>
      <c r="HR299" s="279"/>
      <c r="HS299" s="279"/>
      <c r="HT299" s="279"/>
      <c r="HU299" s="279"/>
      <c r="HV299" s="279"/>
      <c r="HW299" s="279"/>
      <c r="HX299" s="279"/>
      <c r="HY299" s="279"/>
      <c r="HZ299" s="279"/>
      <c r="IA299" s="279"/>
      <c r="IB299" s="278"/>
      <c r="IC299" s="279"/>
      <c r="ID299" s="279"/>
      <c r="IE299" s="279"/>
      <c r="IF299" s="279"/>
      <c r="IG299" s="279"/>
      <c r="IH299" s="279"/>
      <c r="II299" s="279"/>
      <c r="IJ299" s="279"/>
      <c r="IK299" s="279"/>
      <c r="IL299" s="279"/>
      <c r="IM299" s="279"/>
      <c r="IN299" s="279"/>
      <c r="IO299" s="279"/>
      <c r="IP299" s="279"/>
      <c r="IQ299" s="279"/>
      <c r="IR299" s="279"/>
      <c r="IS299" s="279"/>
      <c r="IT299" s="279"/>
      <c r="IU299" s="279"/>
      <c r="IV299" s="278"/>
      <c r="IW299" s="280"/>
      <c r="IX299" s="280"/>
      <c r="IY299" s="279"/>
      <c r="IZ299" s="279"/>
      <c r="JA299" s="279"/>
      <c r="JB299" s="279"/>
      <c r="JC299" s="280"/>
      <c r="JD299" s="280"/>
      <c r="JE299" s="280"/>
      <c r="JF299" s="280"/>
      <c r="JG299" s="280"/>
    </row>
    <row r="300" spans="1:267" x14ac:dyDescent="0.2">
      <c r="A300" s="16"/>
      <c r="B300" s="16"/>
      <c r="C300" s="373"/>
      <c r="D300" s="35"/>
      <c r="E300" s="16"/>
      <c r="F300" s="53"/>
      <c r="G300" s="33"/>
      <c r="H300" s="33"/>
      <c r="I300" s="33"/>
      <c r="J300" s="71"/>
      <c r="K300" s="53"/>
      <c r="L300" s="71"/>
      <c r="M300" s="33"/>
      <c r="N300" s="33"/>
      <c r="O300" s="33"/>
      <c r="P300" s="53"/>
      <c r="Q300" s="71"/>
      <c r="R300" s="33"/>
      <c r="S300" s="33"/>
      <c r="T300" s="49"/>
      <c r="U300" s="33"/>
      <c r="V300" s="33"/>
      <c r="W300" s="33"/>
      <c r="X300" s="71"/>
      <c r="Y300" s="53"/>
      <c r="Z300" s="53"/>
      <c r="AA300" s="71"/>
      <c r="AB300" s="33"/>
      <c r="AC300" s="33"/>
      <c r="AD300" s="49"/>
      <c r="AE300" s="33"/>
      <c r="AF300" s="33"/>
      <c r="AG300" s="33"/>
      <c r="AH300" s="71"/>
      <c r="AI300" s="53"/>
      <c r="AJ300" s="53"/>
      <c r="AK300" s="71"/>
      <c r="AL300" s="33"/>
      <c r="AM300" s="33"/>
      <c r="AN300" s="49"/>
      <c r="AO300" s="33"/>
      <c r="AP300" s="33"/>
      <c r="AQ300" s="33"/>
      <c r="AR300" s="71"/>
      <c r="AS300" s="53"/>
      <c r="AT300" s="278"/>
      <c r="AU300" s="279"/>
      <c r="AV300" s="280"/>
      <c r="AW300" s="280"/>
      <c r="AX300" s="281"/>
      <c r="AY300" s="280"/>
      <c r="AZ300" s="280"/>
      <c r="BA300" s="280"/>
      <c r="BB300" s="279"/>
      <c r="BC300" s="282"/>
      <c r="BD300" s="278"/>
      <c r="BE300" s="279"/>
      <c r="BF300" s="279"/>
      <c r="BG300" s="279"/>
      <c r="BH300" s="279"/>
      <c r="BI300" s="279"/>
      <c r="BJ300" s="279"/>
      <c r="BK300" s="279"/>
      <c r="BL300" s="279"/>
      <c r="BM300" s="279"/>
      <c r="BN300" s="279"/>
      <c r="BO300" s="279"/>
      <c r="BP300" s="279"/>
      <c r="BQ300" s="279"/>
      <c r="BR300" s="279"/>
      <c r="BS300" s="279"/>
      <c r="BT300" s="279"/>
      <c r="BU300" s="279"/>
      <c r="BV300" s="279"/>
      <c r="BW300" s="279"/>
      <c r="BX300" s="278"/>
      <c r="BY300" s="279"/>
      <c r="BZ300" s="279"/>
      <c r="CA300" s="279"/>
      <c r="CB300" s="279"/>
      <c r="CC300" s="279"/>
      <c r="CD300" s="279"/>
      <c r="CE300" s="279"/>
      <c r="CF300" s="279"/>
      <c r="CG300" s="279"/>
      <c r="CH300" s="279"/>
      <c r="CI300" s="279"/>
      <c r="CJ300" s="279"/>
      <c r="CK300" s="279"/>
      <c r="CL300" s="279"/>
      <c r="CM300" s="279"/>
      <c r="CN300" s="279"/>
      <c r="CO300" s="279"/>
      <c r="CP300" s="279"/>
      <c r="CQ300" s="281"/>
      <c r="CR300" s="279"/>
      <c r="CS300" s="279"/>
      <c r="CT300" s="279"/>
      <c r="CU300" s="279"/>
      <c r="CV300" s="279"/>
      <c r="CW300" s="279"/>
      <c r="CX300" s="279"/>
      <c r="CY300" s="279"/>
      <c r="CZ300" s="279"/>
      <c r="DA300" s="279"/>
      <c r="DB300" s="279"/>
      <c r="DC300" s="279"/>
      <c r="DD300" s="279"/>
      <c r="DE300" s="279"/>
      <c r="DF300" s="279"/>
      <c r="DG300" s="279"/>
      <c r="DH300" s="279"/>
      <c r="DI300" s="279"/>
      <c r="DJ300" s="279"/>
      <c r="DK300" s="279"/>
      <c r="DL300" s="279"/>
      <c r="DM300" s="279"/>
      <c r="DN300" s="279"/>
      <c r="DO300" s="279"/>
      <c r="DP300" s="279"/>
      <c r="DQ300" s="279"/>
      <c r="DR300" s="279"/>
      <c r="DS300" s="279"/>
      <c r="DT300" s="279"/>
      <c r="DU300" s="279"/>
      <c r="DV300" s="279"/>
      <c r="DW300" s="279"/>
      <c r="DX300" s="279"/>
      <c r="DY300" s="279"/>
      <c r="DZ300" s="279"/>
      <c r="EA300" s="279"/>
      <c r="EB300" s="279"/>
      <c r="EC300" s="279"/>
      <c r="ED300" s="279"/>
      <c r="EE300" s="279"/>
      <c r="EF300" s="278"/>
      <c r="EG300" s="279"/>
      <c r="EH300" s="279"/>
      <c r="EI300" s="279"/>
      <c r="EJ300" s="279"/>
      <c r="EK300" s="279"/>
      <c r="EL300" s="279"/>
      <c r="EM300" s="279"/>
      <c r="EN300" s="279"/>
      <c r="EO300" s="279"/>
      <c r="EP300" s="279"/>
      <c r="EQ300" s="279"/>
      <c r="ER300" s="279"/>
      <c r="ES300" s="279"/>
      <c r="ET300" s="279"/>
      <c r="EU300" s="279"/>
      <c r="EV300" s="279"/>
      <c r="EW300" s="279"/>
      <c r="EX300" s="279"/>
      <c r="EY300" s="279"/>
      <c r="EZ300" s="278"/>
      <c r="FA300" s="279"/>
      <c r="FB300" s="279"/>
      <c r="FC300" s="279"/>
      <c r="FD300" s="279"/>
      <c r="FE300" s="279"/>
      <c r="FF300" s="279"/>
      <c r="FG300" s="279"/>
      <c r="FH300" s="279"/>
      <c r="FI300" s="279"/>
      <c r="FJ300" s="279"/>
      <c r="FK300" s="279"/>
      <c r="FL300" s="279"/>
      <c r="FM300" s="279"/>
      <c r="FN300" s="279"/>
      <c r="FO300" s="279"/>
      <c r="FP300" s="279"/>
      <c r="FQ300" s="279"/>
      <c r="FR300" s="279"/>
      <c r="FS300" s="281"/>
      <c r="FT300" s="278"/>
      <c r="FU300" s="279"/>
      <c r="FV300" s="279"/>
      <c r="FW300" s="279"/>
      <c r="FX300" s="279"/>
      <c r="FY300" s="279"/>
      <c r="FZ300" s="279"/>
      <c r="GA300" s="279"/>
      <c r="GB300" s="279"/>
      <c r="GC300" s="279"/>
      <c r="GD300" s="279"/>
      <c r="GE300" s="279"/>
      <c r="GF300" s="279"/>
      <c r="GG300" s="279"/>
      <c r="GH300" s="279"/>
      <c r="GI300" s="279"/>
      <c r="GJ300" s="279"/>
      <c r="GK300" s="279"/>
      <c r="GL300" s="279"/>
      <c r="GM300" s="279"/>
      <c r="GN300" s="278"/>
      <c r="GO300" s="279"/>
      <c r="GP300" s="279"/>
      <c r="GQ300" s="279"/>
      <c r="GR300" s="279"/>
      <c r="GS300" s="279"/>
      <c r="GT300" s="279"/>
      <c r="GU300" s="279"/>
      <c r="GV300" s="279"/>
      <c r="GW300" s="279"/>
      <c r="GX300" s="279"/>
      <c r="GY300" s="279"/>
      <c r="GZ300" s="279"/>
      <c r="HA300" s="279"/>
      <c r="HB300" s="279"/>
      <c r="HC300" s="279"/>
      <c r="HD300" s="279"/>
      <c r="HE300" s="279"/>
      <c r="HF300" s="279"/>
      <c r="HG300" s="281"/>
      <c r="HH300" s="278"/>
      <c r="HI300" s="279"/>
      <c r="HJ300" s="279"/>
      <c r="HK300" s="279"/>
      <c r="HL300" s="279"/>
      <c r="HM300" s="279"/>
      <c r="HN300" s="279"/>
      <c r="HO300" s="279"/>
      <c r="HP300" s="279"/>
      <c r="HQ300" s="279"/>
      <c r="HR300" s="279"/>
      <c r="HS300" s="279"/>
      <c r="HT300" s="279"/>
      <c r="HU300" s="279"/>
      <c r="HV300" s="279"/>
      <c r="HW300" s="279"/>
      <c r="HX300" s="279"/>
      <c r="HY300" s="279"/>
      <c r="HZ300" s="279"/>
      <c r="IA300" s="279"/>
      <c r="IB300" s="278"/>
      <c r="IC300" s="279"/>
      <c r="ID300" s="279"/>
      <c r="IE300" s="279"/>
      <c r="IF300" s="279"/>
      <c r="IG300" s="279"/>
      <c r="IH300" s="279"/>
      <c r="II300" s="279"/>
      <c r="IJ300" s="279"/>
      <c r="IK300" s="279"/>
      <c r="IL300" s="279"/>
      <c r="IM300" s="279"/>
      <c r="IN300" s="279"/>
      <c r="IO300" s="279"/>
      <c r="IP300" s="279"/>
      <c r="IQ300" s="279"/>
      <c r="IR300" s="279"/>
      <c r="IS300" s="279"/>
      <c r="IT300" s="279"/>
      <c r="IU300" s="279"/>
      <c r="IV300" s="278"/>
      <c r="IW300" s="280"/>
      <c r="IX300" s="280"/>
      <c r="IY300" s="279"/>
      <c r="IZ300" s="279"/>
      <c r="JA300" s="279"/>
      <c r="JB300" s="279"/>
      <c r="JC300" s="280"/>
      <c r="JD300" s="280"/>
      <c r="JE300" s="280"/>
      <c r="JF300" s="280"/>
      <c r="JG300" s="280"/>
    </row>
    <row r="301" spans="1:267" x14ac:dyDescent="0.2">
      <c r="A301" s="16"/>
      <c r="B301" s="16"/>
      <c r="C301" s="373"/>
      <c r="D301" s="35"/>
      <c r="E301" s="16"/>
      <c r="F301" s="53"/>
      <c r="G301" s="33"/>
      <c r="H301" s="33"/>
      <c r="I301" s="33"/>
      <c r="J301" s="71"/>
      <c r="K301" s="53"/>
      <c r="L301" s="71"/>
      <c r="M301" s="33"/>
      <c r="N301" s="33"/>
      <c r="O301" s="33"/>
      <c r="P301" s="53"/>
      <c r="Q301" s="71"/>
      <c r="R301" s="33"/>
      <c r="S301" s="33"/>
      <c r="T301" s="49"/>
      <c r="U301" s="33"/>
      <c r="V301" s="33"/>
      <c r="W301" s="33"/>
      <c r="X301" s="71"/>
      <c r="Y301" s="53"/>
      <c r="Z301" s="53"/>
      <c r="AA301" s="71"/>
      <c r="AB301" s="33"/>
      <c r="AC301" s="33"/>
      <c r="AD301" s="49"/>
      <c r="AE301" s="33"/>
      <c r="AF301" s="33"/>
      <c r="AG301" s="33"/>
      <c r="AH301" s="71"/>
      <c r="AI301" s="53"/>
      <c r="AJ301" s="53"/>
      <c r="AK301" s="71"/>
      <c r="AL301" s="33"/>
      <c r="AM301" s="33"/>
      <c r="AN301" s="49"/>
      <c r="AO301" s="33"/>
      <c r="AP301" s="33"/>
      <c r="AQ301" s="33"/>
      <c r="AR301" s="71"/>
      <c r="AS301" s="53"/>
      <c r="AT301" s="278"/>
      <c r="AU301" s="279"/>
      <c r="AV301" s="280"/>
      <c r="AW301" s="280"/>
      <c r="AX301" s="281"/>
      <c r="AY301" s="280"/>
      <c r="AZ301" s="280"/>
      <c r="BA301" s="280"/>
      <c r="BB301" s="279"/>
      <c r="BC301" s="282"/>
      <c r="BD301" s="278"/>
      <c r="BE301" s="279"/>
      <c r="BF301" s="279"/>
      <c r="BG301" s="279"/>
      <c r="BH301" s="279"/>
      <c r="BI301" s="279"/>
      <c r="BJ301" s="279"/>
      <c r="BK301" s="279"/>
      <c r="BL301" s="279"/>
      <c r="BM301" s="279"/>
      <c r="BN301" s="279"/>
      <c r="BO301" s="279"/>
      <c r="BP301" s="279"/>
      <c r="BQ301" s="279"/>
      <c r="BR301" s="279"/>
      <c r="BS301" s="279"/>
      <c r="BT301" s="279"/>
      <c r="BU301" s="279"/>
      <c r="BV301" s="279"/>
      <c r="BW301" s="279"/>
      <c r="BX301" s="278"/>
      <c r="BY301" s="279"/>
      <c r="BZ301" s="279"/>
      <c r="CA301" s="279"/>
      <c r="CB301" s="279"/>
      <c r="CC301" s="279"/>
      <c r="CD301" s="279"/>
      <c r="CE301" s="279"/>
      <c r="CF301" s="279"/>
      <c r="CG301" s="279"/>
      <c r="CH301" s="279"/>
      <c r="CI301" s="279"/>
      <c r="CJ301" s="279"/>
      <c r="CK301" s="279"/>
      <c r="CL301" s="279"/>
      <c r="CM301" s="279"/>
      <c r="CN301" s="279"/>
      <c r="CO301" s="279"/>
      <c r="CP301" s="279"/>
      <c r="CQ301" s="281"/>
      <c r="CR301" s="279"/>
      <c r="CS301" s="279"/>
      <c r="CT301" s="279"/>
      <c r="CU301" s="279"/>
      <c r="CV301" s="279"/>
      <c r="CW301" s="279"/>
      <c r="CX301" s="279"/>
      <c r="CY301" s="279"/>
      <c r="CZ301" s="279"/>
      <c r="DA301" s="279"/>
      <c r="DB301" s="279"/>
      <c r="DC301" s="279"/>
      <c r="DD301" s="279"/>
      <c r="DE301" s="279"/>
      <c r="DF301" s="279"/>
      <c r="DG301" s="279"/>
      <c r="DH301" s="279"/>
      <c r="DI301" s="279"/>
      <c r="DJ301" s="279"/>
      <c r="DK301" s="279"/>
      <c r="DL301" s="279"/>
      <c r="DM301" s="279"/>
      <c r="DN301" s="279"/>
      <c r="DO301" s="279"/>
      <c r="DP301" s="279"/>
      <c r="DQ301" s="279"/>
      <c r="DR301" s="279"/>
      <c r="DS301" s="279"/>
      <c r="DT301" s="279"/>
      <c r="DU301" s="279"/>
      <c r="DV301" s="279"/>
      <c r="DW301" s="279"/>
      <c r="DX301" s="279"/>
      <c r="DY301" s="279"/>
      <c r="DZ301" s="279"/>
      <c r="EA301" s="279"/>
      <c r="EB301" s="279"/>
      <c r="EC301" s="279"/>
      <c r="ED301" s="279"/>
      <c r="EE301" s="279"/>
      <c r="EF301" s="278"/>
      <c r="EG301" s="279"/>
      <c r="EH301" s="279"/>
      <c r="EI301" s="279"/>
      <c r="EJ301" s="279"/>
      <c r="EK301" s="279"/>
      <c r="EL301" s="279"/>
      <c r="EM301" s="279"/>
      <c r="EN301" s="279"/>
      <c r="EO301" s="279"/>
      <c r="EP301" s="279"/>
      <c r="EQ301" s="279"/>
      <c r="ER301" s="279"/>
      <c r="ES301" s="279"/>
      <c r="ET301" s="279"/>
      <c r="EU301" s="279"/>
      <c r="EV301" s="279"/>
      <c r="EW301" s="279"/>
      <c r="EX301" s="279"/>
      <c r="EY301" s="279"/>
      <c r="EZ301" s="278"/>
      <c r="FA301" s="279"/>
      <c r="FB301" s="279"/>
      <c r="FC301" s="279"/>
      <c r="FD301" s="279"/>
      <c r="FE301" s="279"/>
      <c r="FF301" s="279"/>
      <c r="FG301" s="279"/>
      <c r="FH301" s="279"/>
      <c r="FI301" s="279"/>
      <c r="FJ301" s="279"/>
      <c r="FK301" s="279"/>
      <c r="FL301" s="279"/>
      <c r="FM301" s="279"/>
      <c r="FN301" s="279"/>
      <c r="FO301" s="279"/>
      <c r="FP301" s="279"/>
      <c r="FQ301" s="279"/>
      <c r="FR301" s="279"/>
      <c r="FS301" s="281"/>
      <c r="FT301" s="278"/>
      <c r="FU301" s="279"/>
      <c r="FV301" s="279"/>
      <c r="FW301" s="279"/>
      <c r="FX301" s="279"/>
      <c r="FY301" s="279"/>
      <c r="FZ301" s="279"/>
      <c r="GA301" s="279"/>
      <c r="GB301" s="279"/>
      <c r="GC301" s="279"/>
      <c r="GD301" s="279"/>
      <c r="GE301" s="279"/>
      <c r="GF301" s="279"/>
      <c r="GG301" s="279"/>
      <c r="GH301" s="279"/>
      <c r="GI301" s="279"/>
      <c r="GJ301" s="279"/>
      <c r="GK301" s="279"/>
      <c r="GL301" s="279"/>
      <c r="GM301" s="279"/>
      <c r="GN301" s="278"/>
      <c r="GO301" s="279"/>
      <c r="GP301" s="279"/>
      <c r="GQ301" s="279"/>
      <c r="GR301" s="279"/>
      <c r="GS301" s="279"/>
      <c r="GT301" s="279"/>
      <c r="GU301" s="279"/>
      <c r="GV301" s="279"/>
      <c r="GW301" s="279"/>
      <c r="GX301" s="279"/>
      <c r="GY301" s="279"/>
      <c r="GZ301" s="279"/>
      <c r="HA301" s="279"/>
      <c r="HB301" s="279"/>
      <c r="HC301" s="279"/>
      <c r="HD301" s="279"/>
      <c r="HE301" s="279"/>
      <c r="HF301" s="279"/>
      <c r="HG301" s="281"/>
      <c r="HH301" s="278"/>
      <c r="HI301" s="279"/>
      <c r="HJ301" s="279"/>
      <c r="HK301" s="279"/>
      <c r="HL301" s="279"/>
      <c r="HM301" s="279"/>
      <c r="HN301" s="279"/>
      <c r="HO301" s="279"/>
      <c r="HP301" s="279"/>
      <c r="HQ301" s="279"/>
      <c r="HR301" s="279"/>
      <c r="HS301" s="279"/>
      <c r="HT301" s="279"/>
      <c r="HU301" s="279"/>
      <c r="HV301" s="279"/>
      <c r="HW301" s="279"/>
      <c r="HX301" s="279"/>
      <c r="HY301" s="279"/>
      <c r="HZ301" s="279"/>
      <c r="IA301" s="279"/>
      <c r="IB301" s="278"/>
      <c r="IC301" s="279"/>
      <c r="ID301" s="279"/>
      <c r="IE301" s="279"/>
      <c r="IF301" s="279"/>
      <c r="IG301" s="279"/>
      <c r="IH301" s="279"/>
      <c r="II301" s="279"/>
      <c r="IJ301" s="279"/>
      <c r="IK301" s="279"/>
      <c r="IL301" s="279"/>
      <c r="IM301" s="279"/>
      <c r="IN301" s="279"/>
      <c r="IO301" s="279"/>
      <c r="IP301" s="279"/>
      <c r="IQ301" s="279"/>
      <c r="IR301" s="279"/>
      <c r="IS301" s="279"/>
      <c r="IT301" s="279"/>
      <c r="IU301" s="279"/>
      <c r="IV301" s="278"/>
      <c r="IW301" s="280"/>
      <c r="IX301" s="280"/>
      <c r="IY301" s="279"/>
      <c r="IZ301" s="279"/>
      <c r="JA301" s="279"/>
      <c r="JB301" s="279"/>
      <c r="JC301" s="280"/>
      <c r="JD301" s="280"/>
      <c r="JE301" s="280"/>
      <c r="JF301" s="280"/>
      <c r="JG301" s="280"/>
    </row>
    <row r="302" spans="1:267" x14ac:dyDescent="0.2">
      <c r="A302" s="16"/>
      <c r="B302" s="16"/>
      <c r="C302" s="373"/>
      <c r="D302" s="35"/>
      <c r="E302" s="16"/>
      <c r="F302" s="53"/>
      <c r="G302" s="33"/>
      <c r="H302" s="33"/>
      <c r="I302" s="33"/>
      <c r="J302" s="71"/>
      <c r="K302" s="53"/>
      <c r="L302" s="71"/>
      <c r="M302" s="33"/>
      <c r="N302" s="33"/>
      <c r="O302" s="33"/>
      <c r="P302" s="53"/>
      <c r="Q302" s="71"/>
      <c r="R302" s="33"/>
      <c r="S302" s="33"/>
      <c r="T302" s="49"/>
      <c r="U302" s="33"/>
      <c r="V302" s="33"/>
      <c r="W302" s="33"/>
      <c r="X302" s="71"/>
      <c r="Y302" s="53"/>
      <c r="Z302" s="53"/>
      <c r="AA302" s="71"/>
      <c r="AB302" s="33"/>
      <c r="AC302" s="33"/>
      <c r="AD302" s="49"/>
      <c r="AE302" s="33"/>
      <c r="AF302" s="33"/>
      <c r="AG302" s="33"/>
      <c r="AH302" s="71"/>
      <c r="AI302" s="53"/>
      <c r="AJ302" s="53"/>
      <c r="AK302" s="71"/>
      <c r="AL302" s="33"/>
      <c r="AM302" s="33"/>
      <c r="AN302" s="49"/>
      <c r="AO302" s="33"/>
      <c r="AP302" s="33"/>
      <c r="AQ302" s="33"/>
      <c r="AR302" s="71"/>
      <c r="AS302" s="53"/>
      <c r="AT302" s="278"/>
      <c r="AU302" s="279"/>
      <c r="AV302" s="280"/>
      <c r="AW302" s="280"/>
      <c r="AX302" s="281"/>
      <c r="AY302" s="280"/>
      <c r="AZ302" s="280"/>
      <c r="BA302" s="280"/>
      <c r="BB302" s="279"/>
      <c r="BC302" s="282"/>
      <c r="BD302" s="278"/>
      <c r="BE302" s="279"/>
      <c r="BF302" s="279"/>
      <c r="BG302" s="279"/>
      <c r="BH302" s="279"/>
      <c r="BI302" s="279"/>
      <c r="BJ302" s="279"/>
      <c r="BK302" s="279"/>
      <c r="BL302" s="279"/>
      <c r="BM302" s="279"/>
      <c r="BN302" s="279"/>
      <c r="BO302" s="279"/>
      <c r="BP302" s="279"/>
      <c r="BQ302" s="279"/>
      <c r="BR302" s="279"/>
      <c r="BS302" s="279"/>
      <c r="BT302" s="279"/>
      <c r="BU302" s="279"/>
      <c r="BV302" s="279"/>
      <c r="BW302" s="279"/>
      <c r="BX302" s="278"/>
      <c r="BY302" s="279"/>
      <c r="BZ302" s="279"/>
      <c r="CA302" s="279"/>
      <c r="CB302" s="279"/>
      <c r="CC302" s="279"/>
      <c r="CD302" s="279"/>
      <c r="CE302" s="279"/>
      <c r="CF302" s="279"/>
      <c r="CG302" s="279"/>
      <c r="CH302" s="279"/>
      <c r="CI302" s="279"/>
      <c r="CJ302" s="279"/>
      <c r="CK302" s="279"/>
      <c r="CL302" s="279"/>
      <c r="CM302" s="279"/>
      <c r="CN302" s="279"/>
      <c r="CO302" s="279"/>
      <c r="CP302" s="279"/>
      <c r="CQ302" s="281"/>
      <c r="CR302" s="279"/>
      <c r="CS302" s="279"/>
      <c r="CT302" s="279"/>
      <c r="CU302" s="279"/>
      <c r="CV302" s="279"/>
      <c r="CW302" s="279"/>
      <c r="CX302" s="279"/>
      <c r="CY302" s="279"/>
      <c r="CZ302" s="279"/>
      <c r="DA302" s="279"/>
      <c r="DB302" s="279"/>
      <c r="DC302" s="279"/>
      <c r="DD302" s="279"/>
      <c r="DE302" s="279"/>
      <c r="DF302" s="279"/>
      <c r="DG302" s="279"/>
      <c r="DH302" s="279"/>
      <c r="DI302" s="279"/>
      <c r="DJ302" s="279"/>
      <c r="DK302" s="279"/>
      <c r="DL302" s="279"/>
      <c r="DM302" s="279"/>
      <c r="DN302" s="279"/>
      <c r="DO302" s="279"/>
      <c r="DP302" s="279"/>
      <c r="DQ302" s="279"/>
      <c r="DR302" s="279"/>
      <c r="DS302" s="279"/>
      <c r="DT302" s="279"/>
      <c r="DU302" s="279"/>
      <c r="DV302" s="279"/>
      <c r="DW302" s="279"/>
      <c r="DX302" s="279"/>
      <c r="DY302" s="279"/>
      <c r="DZ302" s="279"/>
      <c r="EA302" s="279"/>
      <c r="EB302" s="279"/>
      <c r="EC302" s="279"/>
      <c r="ED302" s="279"/>
      <c r="EE302" s="279"/>
      <c r="EF302" s="278"/>
      <c r="EG302" s="279"/>
      <c r="EH302" s="279"/>
      <c r="EI302" s="279"/>
      <c r="EJ302" s="279"/>
      <c r="EK302" s="279"/>
      <c r="EL302" s="279"/>
      <c r="EM302" s="279"/>
      <c r="EN302" s="279"/>
      <c r="EO302" s="279"/>
      <c r="EP302" s="279"/>
      <c r="EQ302" s="279"/>
      <c r="ER302" s="279"/>
      <c r="ES302" s="279"/>
      <c r="ET302" s="279"/>
      <c r="EU302" s="279"/>
      <c r="EV302" s="279"/>
      <c r="EW302" s="279"/>
      <c r="EX302" s="279"/>
      <c r="EY302" s="279"/>
      <c r="EZ302" s="278"/>
      <c r="FA302" s="279"/>
      <c r="FB302" s="279"/>
      <c r="FC302" s="279"/>
      <c r="FD302" s="279"/>
      <c r="FE302" s="279"/>
      <c r="FF302" s="279"/>
      <c r="FG302" s="279"/>
      <c r="FH302" s="279"/>
      <c r="FI302" s="279"/>
      <c r="FJ302" s="279"/>
      <c r="FK302" s="279"/>
      <c r="FL302" s="279"/>
      <c r="FM302" s="279"/>
      <c r="FN302" s="279"/>
      <c r="FO302" s="279"/>
      <c r="FP302" s="279"/>
      <c r="FQ302" s="279"/>
      <c r="FR302" s="279"/>
      <c r="FS302" s="281"/>
      <c r="FT302" s="278"/>
      <c r="FU302" s="279"/>
      <c r="FV302" s="279"/>
      <c r="FW302" s="279"/>
      <c r="FX302" s="279"/>
      <c r="FY302" s="279"/>
      <c r="FZ302" s="279"/>
      <c r="GA302" s="279"/>
      <c r="GB302" s="279"/>
      <c r="GC302" s="279"/>
      <c r="GD302" s="279"/>
      <c r="GE302" s="279"/>
      <c r="GF302" s="279"/>
      <c r="GG302" s="279"/>
      <c r="GH302" s="279"/>
      <c r="GI302" s="279"/>
      <c r="GJ302" s="279"/>
      <c r="GK302" s="279"/>
      <c r="GL302" s="279"/>
      <c r="GM302" s="279"/>
      <c r="GN302" s="278"/>
      <c r="GO302" s="279"/>
      <c r="GP302" s="279"/>
      <c r="GQ302" s="279"/>
      <c r="GR302" s="279"/>
      <c r="GS302" s="279"/>
      <c r="GT302" s="279"/>
      <c r="GU302" s="279"/>
      <c r="GV302" s="279"/>
      <c r="GW302" s="279"/>
      <c r="GX302" s="279"/>
      <c r="GY302" s="279"/>
      <c r="GZ302" s="279"/>
      <c r="HA302" s="279"/>
      <c r="HB302" s="279"/>
      <c r="HC302" s="279"/>
      <c r="HD302" s="279"/>
      <c r="HE302" s="279"/>
      <c r="HF302" s="279"/>
      <c r="HG302" s="281"/>
      <c r="HH302" s="278"/>
      <c r="HI302" s="279"/>
      <c r="HJ302" s="279"/>
      <c r="HK302" s="279"/>
      <c r="HL302" s="279"/>
      <c r="HM302" s="279"/>
      <c r="HN302" s="279"/>
      <c r="HO302" s="279"/>
      <c r="HP302" s="279"/>
      <c r="HQ302" s="279"/>
      <c r="HR302" s="279"/>
      <c r="HS302" s="279"/>
      <c r="HT302" s="279"/>
      <c r="HU302" s="279"/>
      <c r="HV302" s="279"/>
      <c r="HW302" s="279"/>
      <c r="HX302" s="279"/>
      <c r="HY302" s="279"/>
      <c r="HZ302" s="279"/>
      <c r="IA302" s="279"/>
      <c r="IB302" s="278"/>
      <c r="IC302" s="279"/>
      <c r="ID302" s="279"/>
      <c r="IE302" s="279"/>
      <c r="IF302" s="279"/>
      <c r="IG302" s="279"/>
      <c r="IH302" s="279"/>
      <c r="II302" s="279"/>
      <c r="IJ302" s="279"/>
      <c r="IK302" s="279"/>
      <c r="IL302" s="279"/>
      <c r="IM302" s="279"/>
      <c r="IN302" s="279"/>
      <c r="IO302" s="279"/>
      <c r="IP302" s="279"/>
      <c r="IQ302" s="279"/>
      <c r="IR302" s="279"/>
      <c r="IS302" s="279"/>
      <c r="IT302" s="279"/>
      <c r="IU302" s="279"/>
      <c r="IV302" s="278"/>
      <c r="IW302" s="280"/>
      <c r="IX302" s="280"/>
      <c r="IY302" s="279"/>
      <c r="IZ302" s="279"/>
      <c r="JA302" s="279"/>
      <c r="JB302" s="279"/>
      <c r="JC302" s="280"/>
      <c r="JD302" s="280"/>
      <c r="JE302" s="280"/>
      <c r="JF302" s="280"/>
      <c r="JG302" s="280"/>
    </row>
    <row r="303" spans="1:267" x14ac:dyDescent="0.2">
      <c r="A303" s="16"/>
      <c r="B303" s="16"/>
      <c r="C303" s="373"/>
      <c r="D303" s="35"/>
      <c r="E303" s="16"/>
      <c r="F303" s="53"/>
      <c r="G303" s="33"/>
      <c r="H303" s="33"/>
      <c r="I303" s="33"/>
      <c r="J303" s="71"/>
      <c r="K303" s="53"/>
      <c r="L303" s="71"/>
      <c r="M303" s="33"/>
      <c r="N303" s="33"/>
      <c r="O303" s="33"/>
      <c r="P303" s="53"/>
      <c r="Q303" s="71"/>
      <c r="R303" s="33"/>
      <c r="S303" s="33"/>
      <c r="T303" s="49"/>
      <c r="U303" s="33"/>
      <c r="V303" s="33"/>
      <c r="W303" s="33"/>
      <c r="X303" s="71"/>
      <c r="Y303" s="53"/>
      <c r="Z303" s="53"/>
      <c r="AA303" s="71"/>
      <c r="AB303" s="33"/>
      <c r="AC303" s="33"/>
      <c r="AD303" s="49"/>
      <c r="AE303" s="33"/>
      <c r="AF303" s="33"/>
      <c r="AG303" s="33"/>
      <c r="AH303" s="71"/>
      <c r="AI303" s="53"/>
      <c r="AJ303" s="53"/>
      <c r="AK303" s="71"/>
      <c r="AL303" s="33"/>
      <c r="AM303" s="33"/>
      <c r="AN303" s="49"/>
      <c r="AO303" s="33"/>
      <c r="AP303" s="33"/>
      <c r="AQ303" s="33"/>
      <c r="AR303" s="71"/>
      <c r="AS303" s="53"/>
      <c r="AT303" s="278"/>
      <c r="AU303" s="279"/>
      <c r="AV303" s="280"/>
      <c r="AW303" s="280"/>
      <c r="AX303" s="281"/>
      <c r="AY303" s="280"/>
      <c r="AZ303" s="280"/>
      <c r="BA303" s="280"/>
      <c r="BB303" s="279"/>
      <c r="BC303" s="282"/>
      <c r="BD303" s="278"/>
      <c r="BE303" s="279"/>
      <c r="BF303" s="279"/>
      <c r="BG303" s="279"/>
      <c r="BH303" s="279"/>
      <c r="BI303" s="279"/>
      <c r="BJ303" s="279"/>
      <c r="BK303" s="279"/>
      <c r="BL303" s="279"/>
      <c r="BM303" s="279"/>
      <c r="BN303" s="279"/>
      <c r="BO303" s="279"/>
      <c r="BP303" s="279"/>
      <c r="BQ303" s="279"/>
      <c r="BR303" s="279"/>
      <c r="BS303" s="279"/>
      <c r="BT303" s="279"/>
      <c r="BU303" s="279"/>
      <c r="BV303" s="279"/>
      <c r="BW303" s="279"/>
      <c r="BX303" s="278"/>
      <c r="BY303" s="279"/>
      <c r="BZ303" s="279"/>
      <c r="CA303" s="279"/>
      <c r="CB303" s="279"/>
      <c r="CC303" s="279"/>
      <c r="CD303" s="279"/>
      <c r="CE303" s="279"/>
      <c r="CF303" s="279"/>
      <c r="CG303" s="279"/>
      <c r="CH303" s="279"/>
      <c r="CI303" s="279"/>
      <c r="CJ303" s="279"/>
      <c r="CK303" s="279"/>
      <c r="CL303" s="279"/>
      <c r="CM303" s="279"/>
      <c r="CN303" s="279"/>
      <c r="CO303" s="279"/>
      <c r="CP303" s="279"/>
      <c r="CQ303" s="281"/>
      <c r="CR303" s="279"/>
      <c r="CS303" s="279"/>
      <c r="CT303" s="279"/>
      <c r="CU303" s="279"/>
      <c r="CV303" s="279"/>
      <c r="CW303" s="279"/>
      <c r="CX303" s="279"/>
      <c r="CY303" s="279"/>
      <c r="CZ303" s="279"/>
      <c r="DA303" s="279"/>
      <c r="DB303" s="279"/>
      <c r="DC303" s="279"/>
      <c r="DD303" s="279"/>
      <c r="DE303" s="279"/>
      <c r="DF303" s="279"/>
      <c r="DG303" s="279"/>
      <c r="DH303" s="279"/>
      <c r="DI303" s="279"/>
      <c r="DJ303" s="279"/>
      <c r="DK303" s="279"/>
      <c r="DL303" s="279"/>
      <c r="DM303" s="279"/>
      <c r="DN303" s="279"/>
      <c r="DO303" s="279"/>
      <c r="DP303" s="279"/>
      <c r="DQ303" s="279"/>
      <c r="DR303" s="279"/>
      <c r="DS303" s="279"/>
      <c r="DT303" s="279"/>
      <c r="DU303" s="279"/>
      <c r="DV303" s="279"/>
      <c r="DW303" s="279"/>
      <c r="DX303" s="279"/>
      <c r="DY303" s="279"/>
      <c r="DZ303" s="279"/>
      <c r="EA303" s="279"/>
      <c r="EB303" s="279"/>
      <c r="EC303" s="279"/>
      <c r="ED303" s="279"/>
      <c r="EE303" s="279"/>
      <c r="EF303" s="278"/>
      <c r="EG303" s="279"/>
      <c r="EH303" s="279"/>
      <c r="EI303" s="279"/>
      <c r="EJ303" s="279"/>
      <c r="EK303" s="279"/>
      <c r="EL303" s="279"/>
      <c r="EM303" s="279"/>
      <c r="EN303" s="279"/>
      <c r="EO303" s="279"/>
      <c r="EP303" s="279"/>
      <c r="EQ303" s="279"/>
      <c r="ER303" s="279"/>
      <c r="ES303" s="279"/>
      <c r="ET303" s="279"/>
      <c r="EU303" s="279"/>
      <c r="EV303" s="279"/>
      <c r="EW303" s="279"/>
      <c r="EX303" s="279"/>
      <c r="EY303" s="279"/>
      <c r="EZ303" s="278"/>
      <c r="FA303" s="279"/>
      <c r="FB303" s="279"/>
      <c r="FC303" s="279"/>
      <c r="FD303" s="279"/>
      <c r="FE303" s="279"/>
      <c r="FF303" s="279"/>
      <c r="FG303" s="279"/>
      <c r="FH303" s="279"/>
      <c r="FI303" s="279"/>
      <c r="FJ303" s="279"/>
      <c r="FK303" s="279"/>
      <c r="FL303" s="279"/>
      <c r="FM303" s="279"/>
      <c r="FN303" s="279"/>
      <c r="FO303" s="279"/>
      <c r="FP303" s="279"/>
      <c r="FQ303" s="279"/>
      <c r="FR303" s="279"/>
      <c r="FS303" s="281"/>
      <c r="FT303" s="278"/>
      <c r="FU303" s="279"/>
      <c r="FV303" s="279"/>
      <c r="FW303" s="279"/>
      <c r="FX303" s="279"/>
      <c r="FY303" s="279"/>
      <c r="FZ303" s="279"/>
      <c r="GA303" s="279"/>
      <c r="GB303" s="279"/>
      <c r="GC303" s="279"/>
      <c r="GD303" s="279"/>
      <c r="GE303" s="279"/>
      <c r="GF303" s="279"/>
      <c r="GG303" s="279"/>
      <c r="GH303" s="279"/>
      <c r="GI303" s="279"/>
      <c r="GJ303" s="279"/>
      <c r="GK303" s="279"/>
      <c r="GL303" s="279"/>
      <c r="GM303" s="279"/>
      <c r="GN303" s="278"/>
      <c r="GO303" s="279"/>
      <c r="GP303" s="279"/>
      <c r="GQ303" s="279"/>
      <c r="GR303" s="279"/>
      <c r="GS303" s="279"/>
      <c r="GT303" s="279"/>
      <c r="GU303" s="279"/>
      <c r="GV303" s="279"/>
      <c r="GW303" s="279"/>
      <c r="GX303" s="279"/>
      <c r="GY303" s="279"/>
      <c r="GZ303" s="279"/>
      <c r="HA303" s="279"/>
      <c r="HB303" s="279"/>
      <c r="HC303" s="279"/>
      <c r="HD303" s="279"/>
      <c r="HE303" s="279"/>
      <c r="HF303" s="279"/>
      <c r="HG303" s="281"/>
      <c r="HH303" s="278"/>
      <c r="HI303" s="279"/>
      <c r="HJ303" s="279"/>
      <c r="HK303" s="279"/>
      <c r="HL303" s="279"/>
      <c r="HM303" s="279"/>
      <c r="HN303" s="279"/>
      <c r="HO303" s="279"/>
      <c r="HP303" s="279"/>
      <c r="HQ303" s="279"/>
      <c r="HR303" s="279"/>
      <c r="HS303" s="279"/>
      <c r="HT303" s="279"/>
      <c r="HU303" s="279"/>
      <c r="HV303" s="279"/>
      <c r="HW303" s="279"/>
      <c r="HX303" s="279"/>
      <c r="HY303" s="279"/>
      <c r="HZ303" s="279"/>
      <c r="IA303" s="279"/>
      <c r="IB303" s="278"/>
      <c r="IC303" s="279"/>
      <c r="ID303" s="279"/>
      <c r="IE303" s="279"/>
      <c r="IF303" s="279"/>
      <c r="IG303" s="279"/>
      <c r="IH303" s="279"/>
      <c r="II303" s="279"/>
      <c r="IJ303" s="279"/>
      <c r="IK303" s="279"/>
      <c r="IL303" s="279"/>
      <c r="IM303" s="279"/>
      <c r="IN303" s="279"/>
      <c r="IO303" s="279"/>
      <c r="IP303" s="279"/>
      <c r="IQ303" s="279"/>
      <c r="IR303" s="279"/>
      <c r="IS303" s="279"/>
      <c r="IT303" s="279"/>
      <c r="IU303" s="279"/>
      <c r="IV303" s="278"/>
      <c r="IW303" s="280"/>
      <c r="IX303" s="280"/>
      <c r="IY303" s="279"/>
      <c r="IZ303" s="279"/>
      <c r="JA303" s="279"/>
      <c r="JB303" s="279"/>
      <c r="JC303" s="280"/>
      <c r="JD303" s="280"/>
      <c r="JE303" s="280"/>
      <c r="JF303" s="280"/>
      <c r="JG303" s="280"/>
    </row>
    <row r="304" spans="1:267" x14ac:dyDescent="0.2">
      <c r="F304" s="53"/>
      <c r="G304" s="33"/>
      <c r="H304" s="33"/>
      <c r="I304" s="33"/>
      <c r="J304" s="71"/>
      <c r="K304" s="53"/>
      <c r="L304" s="71"/>
      <c r="M304" s="33"/>
      <c r="N304" s="33"/>
      <c r="O304" s="33"/>
      <c r="P304" s="53"/>
      <c r="Q304" s="71"/>
      <c r="R304" s="33"/>
      <c r="S304" s="33"/>
      <c r="T304" s="49"/>
      <c r="U304" s="33"/>
      <c r="V304" s="33"/>
      <c r="W304" s="33"/>
      <c r="X304" s="71"/>
      <c r="Y304" s="53"/>
      <c r="Z304" s="53"/>
      <c r="AA304" s="71"/>
      <c r="AB304" s="33"/>
      <c r="AC304" s="33"/>
      <c r="AD304" s="49"/>
      <c r="AE304" s="33"/>
      <c r="AF304" s="33"/>
      <c r="AG304" s="33"/>
      <c r="AH304" s="71"/>
      <c r="AI304" s="53"/>
      <c r="AJ304" s="53"/>
      <c r="AK304" s="71"/>
      <c r="AL304" s="33"/>
      <c r="AM304" s="33"/>
      <c r="AN304" s="49"/>
      <c r="AO304" s="33"/>
      <c r="AP304" s="33"/>
      <c r="AQ304" s="33"/>
      <c r="AR304" s="71"/>
      <c r="AS304" s="53"/>
      <c r="AT304" s="278"/>
      <c r="AU304" s="279"/>
      <c r="AV304" s="280"/>
      <c r="AW304" s="280"/>
      <c r="AX304" s="281"/>
      <c r="AY304" s="280"/>
      <c r="AZ304" s="280"/>
      <c r="BA304" s="280"/>
      <c r="BB304" s="279"/>
      <c r="BC304" s="282"/>
      <c r="BD304" s="278"/>
      <c r="BE304" s="279"/>
      <c r="BF304" s="279"/>
      <c r="BG304" s="279"/>
      <c r="BH304" s="279"/>
      <c r="BI304" s="279"/>
      <c r="BJ304" s="279"/>
      <c r="BK304" s="279"/>
      <c r="BL304" s="279"/>
      <c r="BM304" s="279"/>
      <c r="BN304" s="279"/>
      <c r="BO304" s="279"/>
      <c r="BP304" s="279"/>
      <c r="BQ304" s="279"/>
      <c r="BR304" s="279"/>
      <c r="BS304" s="279"/>
      <c r="BT304" s="279"/>
      <c r="BU304" s="279"/>
      <c r="BV304" s="279"/>
      <c r="BW304" s="279"/>
      <c r="BX304" s="278"/>
      <c r="BY304" s="279"/>
      <c r="BZ304" s="279"/>
      <c r="CA304" s="279"/>
      <c r="CB304" s="279"/>
      <c r="CC304" s="279"/>
      <c r="CD304" s="279"/>
      <c r="CE304" s="279"/>
      <c r="CF304" s="279"/>
      <c r="CG304" s="279"/>
      <c r="CH304" s="279"/>
      <c r="CI304" s="279"/>
      <c r="CJ304" s="279"/>
      <c r="CK304" s="279"/>
      <c r="CL304" s="279"/>
      <c r="CM304" s="279"/>
      <c r="CN304" s="279"/>
      <c r="CO304" s="279"/>
      <c r="CP304" s="279"/>
      <c r="CQ304" s="281"/>
      <c r="CR304" s="279"/>
      <c r="CS304" s="279"/>
      <c r="CT304" s="279"/>
      <c r="CU304" s="279"/>
      <c r="CV304" s="279"/>
      <c r="CW304" s="279"/>
      <c r="CX304" s="279"/>
      <c r="CY304" s="279"/>
      <c r="CZ304" s="279"/>
      <c r="DA304" s="279"/>
      <c r="DB304" s="279"/>
      <c r="DC304" s="279"/>
      <c r="DD304" s="279"/>
      <c r="DE304" s="279"/>
      <c r="DF304" s="279"/>
      <c r="DG304" s="279"/>
      <c r="DH304" s="279"/>
      <c r="DI304" s="279"/>
      <c r="DJ304" s="279"/>
      <c r="DK304" s="279"/>
      <c r="DL304" s="279"/>
      <c r="DM304" s="279"/>
      <c r="DN304" s="279"/>
      <c r="DO304" s="279"/>
      <c r="DP304" s="279"/>
      <c r="DQ304" s="279"/>
      <c r="DR304" s="279"/>
      <c r="DS304" s="279"/>
      <c r="DT304" s="279"/>
      <c r="DU304" s="279"/>
      <c r="DV304" s="279"/>
      <c r="DW304" s="279"/>
      <c r="DX304" s="279"/>
      <c r="DY304" s="279"/>
      <c r="DZ304" s="279"/>
      <c r="EA304" s="279"/>
      <c r="EB304" s="279"/>
      <c r="EC304" s="279"/>
      <c r="ED304" s="279"/>
      <c r="EE304" s="279"/>
      <c r="EF304" s="278"/>
      <c r="EG304" s="279"/>
      <c r="EH304" s="279"/>
      <c r="EI304" s="279"/>
      <c r="EJ304" s="279"/>
      <c r="EK304" s="279"/>
      <c r="EL304" s="279"/>
      <c r="EM304" s="279"/>
      <c r="EN304" s="279"/>
      <c r="EO304" s="279"/>
      <c r="EP304" s="279"/>
      <c r="EQ304" s="279"/>
      <c r="ER304" s="279"/>
      <c r="ES304" s="279"/>
      <c r="ET304" s="279"/>
      <c r="EU304" s="279"/>
      <c r="EV304" s="279"/>
      <c r="EW304" s="279"/>
      <c r="EX304" s="279"/>
      <c r="EY304" s="279"/>
      <c r="EZ304" s="278"/>
      <c r="FA304" s="279"/>
      <c r="FB304" s="279"/>
      <c r="FC304" s="279"/>
      <c r="FD304" s="279"/>
      <c r="FE304" s="279"/>
      <c r="FF304" s="279"/>
      <c r="FG304" s="279"/>
      <c r="FH304" s="279"/>
      <c r="FI304" s="279"/>
      <c r="FJ304" s="279"/>
      <c r="FK304" s="279"/>
      <c r="FL304" s="279"/>
      <c r="FM304" s="279"/>
      <c r="FN304" s="279"/>
      <c r="FO304" s="279"/>
      <c r="FP304" s="279"/>
      <c r="FQ304" s="279"/>
      <c r="FR304" s="279"/>
      <c r="FS304" s="281"/>
      <c r="FT304" s="278"/>
      <c r="FU304" s="279"/>
      <c r="FV304" s="279"/>
      <c r="FW304" s="279"/>
      <c r="FX304" s="279"/>
      <c r="FY304" s="279"/>
      <c r="FZ304" s="279"/>
      <c r="GA304" s="279"/>
      <c r="GB304" s="279"/>
      <c r="GC304" s="279"/>
      <c r="GD304" s="279"/>
      <c r="GE304" s="279"/>
      <c r="GF304" s="279"/>
      <c r="GG304" s="279"/>
      <c r="GH304" s="279"/>
      <c r="GI304" s="279"/>
      <c r="GJ304" s="279"/>
      <c r="GK304" s="279"/>
      <c r="GL304" s="279"/>
      <c r="GM304" s="279"/>
      <c r="GN304" s="278"/>
      <c r="GO304" s="279"/>
      <c r="GP304" s="279"/>
      <c r="GQ304" s="279"/>
      <c r="GR304" s="279"/>
      <c r="GS304" s="279"/>
      <c r="GT304" s="279"/>
      <c r="GU304" s="279"/>
      <c r="GV304" s="279"/>
      <c r="GW304" s="279"/>
      <c r="GX304" s="279"/>
      <c r="GY304" s="279"/>
      <c r="GZ304" s="279"/>
      <c r="HA304" s="279"/>
      <c r="HB304" s="279"/>
      <c r="HC304" s="279"/>
      <c r="HD304" s="279"/>
      <c r="HE304" s="279"/>
      <c r="HF304" s="279"/>
      <c r="HG304" s="281"/>
      <c r="HH304" s="278"/>
      <c r="HI304" s="279"/>
      <c r="HJ304" s="279"/>
      <c r="HK304" s="279"/>
      <c r="HL304" s="279"/>
      <c r="HM304" s="279"/>
      <c r="HN304" s="279"/>
      <c r="HO304" s="279"/>
      <c r="HP304" s="279"/>
      <c r="HQ304" s="279"/>
      <c r="HR304" s="279"/>
      <c r="HS304" s="279"/>
      <c r="HT304" s="279"/>
      <c r="HU304" s="279"/>
      <c r="HV304" s="279"/>
      <c r="HW304" s="279"/>
      <c r="HX304" s="279"/>
      <c r="HY304" s="279"/>
      <c r="HZ304" s="279"/>
      <c r="IA304" s="279"/>
      <c r="IB304" s="278"/>
      <c r="IC304" s="279"/>
      <c r="ID304" s="279"/>
      <c r="IE304" s="279"/>
      <c r="IF304" s="279"/>
      <c r="IG304" s="279"/>
      <c r="IH304" s="279"/>
      <c r="II304" s="279"/>
      <c r="IJ304" s="279"/>
      <c r="IK304" s="279"/>
      <c r="IL304" s="279"/>
      <c r="IM304" s="279"/>
      <c r="IN304" s="279"/>
      <c r="IO304" s="279"/>
      <c r="IP304" s="279"/>
      <c r="IQ304" s="279"/>
      <c r="IR304" s="279"/>
      <c r="IS304" s="279"/>
      <c r="IT304" s="279"/>
      <c r="IU304" s="279"/>
      <c r="IV304" s="278"/>
      <c r="IW304" s="280"/>
      <c r="IX304" s="280"/>
      <c r="IY304" s="279"/>
      <c r="IZ304" s="279"/>
      <c r="JA304" s="279"/>
      <c r="JB304" s="279"/>
      <c r="JC304" s="280"/>
      <c r="JD304" s="280"/>
      <c r="JE304" s="280"/>
      <c r="JF304" s="280"/>
      <c r="JG304" s="280"/>
    </row>
  </sheetData>
  <mergeCells count="40">
    <mergeCell ref="HH1:IU1"/>
    <mergeCell ref="IV1:JG1"/>
    <mergeCell ref="JH1:JM1"/>
    <mergeCell ref="C1:C3"/>
    <mergeCell ref="F1:O1"/>
    <mergeCell ref="P1:Y1"/>
    <mergeCell ref="Z1:AI1"/>
    <mergeCell ref="AJ1:AS1"/>
    <mergeCell ref="AT1:BC1"/>
    <mergeCell ref="AY2:BC2"/>
    <mergeCell ref="AJ2:AN2"/>
    <mergeCell ref="AO2:AS2"/>
    <mergeCell ref="AT2:AX2"/>
    <mergeCell ref="BD1:CQ1"/>
    <mergeCell ref="EF1:FS1"/>
    <mergeCell ref="FT1:HG1"/>
    <mergeCell ref="EF2:EY2"/>
    <mergeCell ref="EZ2:FS2"/>
    <mergeCell ref="F2:J2"/>
    <mergeCell ref="K2:O2"/>
    <mergeCell ref="P2:T2"/>
    <mergeCell ref="U2:Y2"/>
    <mergeCell ref="Z2:AD2"/>
    <mergeCell ref="AE2:AI2"/>
    <mergeCell ref="FT2:GM2"/>
    <mergeCell ref="GN2:HG2"/>
    <mergeCell ref="JL2:JM2"/>
    <mergeCell ref="HH2:IA2"/>
    <mergeCell ref="IB2:IU2"/>
    <mergeCell ref="IV2:JA2"/>
    <mergeCell ref="JB2:JG2"/>
    <mergeCell ref="JH2:JI2"/>
    <mergeCell ref="JJ2:JK2"/>
    <mergeCell ref="D1:D3"/>
    <mergeCell ref="E1:E3"/>
    <mergeCell ref="CR2:DK2"/>
    <mergeCell ref="DL2:EE2"/>
    <mergeCell ref="CR1:EE1"/>
    <mergeCell ref="BD2:BW2"/>
    <mergeCell ref="BX2:CQ2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6"/>
  <sheetViews>
    <sheetView zoomScale="75" zoomScaleNormal="75" workbookViewId="0">
      <pane xSplit="1" ySplit="2" topLeftCell="D3" activePane="bottomRight" state="frozen"/>
      <selection pane="topRight" activeCell="B1" sqref="B1"/>
      <selection pane="bottomLeft" activeCell="A3" sqref="A3"/>
      <selection pane="bottomRight" activeCell="W25" sqref="W25:W26"/>
    </sheetView>
  </sheetViews>
  <sheetFormatPr defaultColWidth="8.85546875" defaultRowHeight="12.75" x14ac:dyDescent="0.2"/>
  <cols>
    <col min="1" max="1" width="5" customWidth="1"/>
    <col min="2" max="2" width="10.28515625" customWidth="1"/>
    <col min="3" max="3" width="10" customWidth="1"/>
    <col min="4" max="5" width="9.42578125" customWidth="1"/>
    <col min="6" max="6" width="11.42578125" customWidth="1"/>
    <col min="7" max="7" width="18.140625" customWidth="1"/>
    <col min="8" max="8" width="11.7109375" customWidth="1"/>
    <col min="9" max="9" width="11.42578125" customWidth="1"/>
    <col min="10" max="11" width="12.140625" customWidth="1"/>
    <col min="12" max="12" width="17.85546875" customWidth="1"/>
    <col min="13" max="13" width="17.42578125" customWidth="1"/>
    <col min="14" max="14" width="6.7109375" customWidth="1"/>
    <col min="15" max="15" width="9.42578125" customWidth="1"/>
    <col min="16" max="17" width="9.85546875" customWidth="1"/>
    <col min="19" max="19" width="11.7109375" customWidth="1"/>
    <col min="20" max="20" width="17.85546875" customWidth="1"/>
    <col min="21" max="21" width="12" customWidth="1"/>
    <col min="22" max="22" width="11.28515625" customWidth="1"/>
    <col min="23" max="23" width="12.7109375" customWidth="1"/>
    <col min="24" max="24" width="13.7109375" customWidth="1"/>
    <col min="25" max="25" width="17.85546875" customWidth="1"/>
    <col min="26" max="26" width="16.7109375" customWidth="1"/>
    <col min="27" max="27" width="7" customWidth="1"/>
  </cols>
  <sheetData>
    <row r="1" spans="1:27" x14ac:dyDescent="0.2">
      <c r="A1" s="935" t="s">
        <v>823</v>
      </c>
      <c r="B1" s="937" t="s">
        <v>840</v>
      </c>
      <c r="C1" s="938"/>
      <c r="D1" s="938"/>
      <c r="E1" s="938"/>
      <c r="F1" s="938"/>
      <c r="G1" s="938"/>
      <c r="H1" s="938"/>
      <c r="I1" s="938"/>
      <c r="J1" s="938"/>
      <c r="K1" s="938"/>
      <c r="L1" s="938"/>
      <c r="M1" s="938"/>
      <c r="N1" s="939"/>
      <c r="O1" s="940" t="s">
        <v>841</v>
      </c>
      <c r="P1" s="941"/>
      <c r="Q1" s="941"/>
      <c r="R1" s="941"/>
      <c r="S1" s="941"/>
      <c r="T1" s="941"/>
      <c r="U1" s="941"/>
      <c r="V1" s="941"/>
      <c r="W1" s="941"/>
      <c r="X1" s="941"/>
      <c r="Y1" s="941"/>
      <c r="Z1" s="941"/>
      <c r="AA1" s="942"/>
    </row>
    <row r="2" spans="1:27" s="63" customFormat="1" ht="78" x14ac:dyDescent="0.35">
      <c r="A2" s="936"/>
      <c r="B2" s="497" t="s">
        <v>839</v>
      </c>
      <c r="C2" s="497" t="s">
        <v>824</v>
      </c>
      <c r="D2" s="497" t="s">
        <v>825</v>
      </c>
      <c r="E2" s="497" t="s">
        <v>847</v>
      </c>
      <c r="F2" s="497" t="s">
        <v>848</v>
      </c>
      <c r="G2" s="498" t="s">
        <v>842</v>
      </c>
      <c r="H2" s="499" t="s">
        <v>849</v>
      </c>
      <c r="I2" s="499" t="s">
        <v>850</v>
      </c>
      <c r="J2" s="484" t="s">
        <v>851</v>
      </c>
      <c r="K2" s="500" t="s">
        <v>843</v>
      </c>
      <c r="L2" s="499" t="s">
        <v>856</v>
      </c>
      <c r="M2" s="513" t="s">
        <v>853</v>
      </c>
      <c r="N2" s="501" t="s">
        <v>844</v>
      </c>
      <c r="O2" s="502" t="s">
        <v>839</v>
      </c>
      <c r="P2" s="502" t="s">
        <v>824</v>
      </c>
      <c r="Q2" s="502" t="s">
        <v>825</v>
      </c>
      <c r="R2" s="502" t="s">
        <v>847</v>
      </c>
      <c r="S2" s="502" t="s">
        <v>848</v>
      </c>
      <c r="T2" s="503" t="s">
        <v>842</v>
      </c>
      <c r="U2" s="504" t="s">
        <v>849</v>
      </c>
      <c r="V2" s="504" t="s">
        <v>850</v>
      </c>
      <c r="W2" s="514" t="s">
        <v>854</v>
      </c>
      <c r="X2" s="505" t="s">
        <v>843</v>
      </c>
      <c r="Y2" s="504" t="s">
        <v>857</v>
      </c>
      <c r="Z2" s="503" t="s">
        <v>853</v>
      </c>
      <c r="AA2" s="506" t="s">
        <v>844</v>
      </c>
    </row>
    <row r="3" spans="1:27" x14ac:dyDescent="0.2">
      <c r="A3">
        <v>0</v>
      </c>
      <c r="B3" s="79">
        <v>415608</v>
      </c>
      <c r="C3" s="466">
        <v>0</v>
      </c>
      <c r="D3">
        <v>4.0000000000000001E-3</v>
      </c>
      <c r="E3">
        <f t="shared" ref="E3:E22" si="0">D3*B$23</f>
        <v>8.3480000000000013E-3</v>
      </c>
      <c r="F3" s="284">
        <f>B3*C3</f>
        <v>0</v>
      </c>
      <c r="G3" s="284">
        <f>(0.5*C3)*B3</f>
        <v>0</v>
      </c>
      <c r="H3" s="284">
        <v>0</v>
      </c>
      <c r="I3" s="284">
        <f>(F3/2+H3)</f>
        <v>0</v>
      </c>
      <c r="J3" s="284">
        <f>I3*(1-EXP(-E3))</f>
        <v>0</v>
      </c>
      <c r="K3" s="284">
        <f>SUM(J$3:J3)</f>
        <v>0</v>
      </c>
      <c r="L3" s="284">
        <f t="shared" ref="L3:L22" si="1">H3+F3-J3</f>
        <v>0</v>
      </c>
      <c r="M3" s="284">
        <f t="shared" ref="M3:M22" si="2">AVERAGE(H3,L3)</f>
        <v>0</v>
      </c>
      <c r="N3" s="284">
        <v>0</v>
      </c>
      <c r="O3" s="79">
        <v>395990</v>
      </c>
      <c r="P3" s="466">
        <v>0</v>
      </c>
      <c r="Q3">
        <v>3.0000000000000001E-3</v>
      </c>
      <c r="R3">
        <f t="shared" ref="R3:R22" si="3">Q3*B$23</f>
        <v>6.2610000000000009E-3</v>
      </c>
      <c r="S3" s="284">
        <f>O3*P3</f>
        <v>0</v>
      </c>
      <c r="T3" s="284">
        <f>(0.5*P3)*O3</f>
        <v>0</v>
      </c>
      <c r="U3" s="284">
        <f>0</f>
        <v>0</v>
      </c>
      <c r="V3" s="284">
        <f>(S3/2+U3)</f>
        <v>0</v>
      </c>
      <c r="W3" s="284">
        <f>V3*(1-EXP(-R3))</f>
        <v>0</v>
      </c>
      <c r="X3" s="284">
        <f>SUM(W$3:W3)</f>
        <v>0</v>
      </c>
      <c r="Y3" s="284">
        <f t="shared" ref="Y3:Y22" si="4">U3+S3-W3</f>
        <v>0</v>
      </c>
      <c r="Z3" s="284">
        <f t="shared" ref="Z3:Z22" si="5">AVERAGE(U3,Y3)</f>
        <v>0</v>
      </c>
      <c r="AA3" s="125"/>
    </row>
    <row r="4" spans="1:27" x14ac:dyDescent="0.2">
      <c r="A4">
        <v>1</v>
      </c>
      <c r="B4" s="79">
        <v>415608</v>
      </c>
      <c r="C4" s="460">
        <f>(17.6/100000)*5/4</f>
        <v>2.2000000000000003E-4</v>
      </c>
      <c r="D4">
        <v>0</v>
      </c>
      <c r="E4">
        <f t="shared" si="0"/>
        <v>0</v>
      </c>
      <c r="F4" s="284">
        <f t="shared" ref="F4:F22" si="6">B4*C4</f>
        <v>91.433760000000021</v>
      </c>
      <c r="G4" s="284">
        <f>(SUM(C$3:C3)+0.5*C4)*B4</f>
        <v>45.71688000000001</v>
      </c>
      <c r="H4" s="284">
        <f>L3</f>
        <v>0</v>
      </c>
      <c r="I4" s="284">
        <f t="shared" ref="I4:I22" si="7">(F4/2+H4)</f>
        <v>45.71688000000001</v>
      </c>
      <c r="J4" s="284">
        <f t="shared" ref="J4:J22" si="8">I4*(1-EXP(-E4))</f>
        <v>0</v>
      </c>
      <c r="K4" s="284">
        <f>SUM(J$3:J4)</f>
        <v>0</v>
      </c>
      <c r="L4" s="284">
        <f t="shared" si="1"/>
        <v>91.433760000000021</v>
      </c>
      <c r="M4" s="284">
        <f t="shared" si="2"/>
        <v>45.71688000000001</v>
      </c>
      <c r="N4" s="284">
        <v>0</v>
      </c>
      <c r="O4" s="79">
        <v>395990</v>
      </c>
      <c r="P4" s="460">
        <f>(16.3/100000)*5/4</f>
        <v>2.0374999999999999E-4</v>
      </c>
      <c r="Q4">
        <v>0</v>
      </c>
      <c r="R4">
        <f t="shared" si="3"/>
        <v>0</v>
      </c>
      <c r="S4" s="284">
        <f t="shared" ref="S4:S22" si="9">O4*P4</f>
        <v>80.682962500000002</v>
      </c>
      <c r="T4" s="284">
        <f>(SUM(P$3:P3)+0.5*P4)*O4</f>
        <v>40.341481250000001</v>
      </c>
      <c r="U4" s="284">
        <f>Y3</f>
        <v>0</v>
      </c>
      <c r="V4" s="284">
        <f>(S4/2+U4)</f>
        <v>40.341481250000001</v>
      </c>
      <c r="W4" s="284">
        <f t="shared" ref="W4:W22" si="10">V4*(1-EXP(-R4))</f>
        <v>0</v>
      </c>
      <c r="X4" s="284">
        <f>SUM(W$3:W4)</f>
        <v>0</v>
      </c>
      <c r="Y4" s="284">
        <f t="shared" si="4"/>
        <v>80.682962500000002</v>
      </c>
      <c r="Z4" s="284">
        <f t="shared" si="5"/>
        <v>40.341481250000001</v>
      </c>
      <c r="AA4" s="125"/>
    </row>
    <row r="5" spans="1:27" x14ac:dyDescent="0.2">
      <c r="A5">
        <v>2</v>
      </c>
      <c r="B5" s="79">
        <v>415608</v>
      </c>
      <c r="C5" s="460">
        <f>(17.6/100000)*5/4</f>
        <v>2.2000000000000003E-4</v>
      </c>
      <c r="D5">
        <v>0</v>
      </c>
      <c r="E5">
        <f t="shared" si="0"/>
        <v>0</v>
      </c>
      <c r="F5" s="284">
        <f t="shared" si="6"/>
        <v>91.433760000000021</v>
      </c>
      <c r="G5" s="284">
        <f>(SUM(C$3:C4)+0.5*C5)*B5</f>
        <v>137.15064000000001</v>
      </c>
      <c r="H5" s="284">
        <f>L4</f>
        <v>91.433760000000021</v>
      </c>
      <c r="I5" s="284">
        <f t="shared" si="7"/>
        <v>137.15064000000004</v>
      </c>
      <c r="J5" s="284">
        <f t="shared" si="8"/>
        <v>0</v>
      </c>
      <c r="K5" s="284">
        <f>SUM(J$3:J5)</f>
        <v>0</v>
      </c>
      <c r="L5" s="284">
        <f t="shared" si="1"/>
        <v>182.86752000000004</v>
      </c>
      <c r="M5" s="284">
        <f t="shared" si="2"/>
        <v>137.15064000000004</v>
      </c>
      <c r="N5" s="284">
        <v>95.526612499999999</v>
      </c>
      <c r="O5" s="79">
        <v>395990</v>
      </c>
      <c r="P5" s="460">
        <f>(16.3/100000)*5/4</f>
        <v>2.0374999999999999E-4</v>
      </c>
      <c r="Q5">
        <v>0</v>
      </c>
      <c r="R5">
        <f t="shared" si="3"/>
        <v>0</v>
      </c>
      <c r="S5" s="284">
        <f t="shared" si="9"/>
        <v>80.682962500000002</v>
      </c>
      <c r="T5" s="284">
        <f>(SUM(P$3:P4)+0.5*P5)*O5</f>
        <v>121.02444375</v>
      </c>
      <c r="U5" s="284">
        <f t="shared" ref="U5:U22" si="11">Y4</f>
        <v>80.682962500000002</v>
      </c>
      <c r="V5" s="284">
        <f t="shared" ref="V5:V22" si="12">(S5/2+U5)</f>
        <v>121.02444375</v>
      </c>
      <c r="W5" s="284">
        <f t="shared" si="10"/>
        <v>0</v>
      </c>
      <c r="X5" s="284">
        <f>SUM(W$3:W5)</f>
        <v>0</v>
      </c>
      <c r="Y5" s="284">
        <f t="shared" si="4"/>
        <v>161.365925</v>
      </c>
      <c r="Z5" s="284">
        <f t="shared" si="5"/>
        <v>121.02444375</v>
      </c>
      <c r="AA5" s="125"/>
    </row>
    <row r="6" spans="1:27" x14ac:dyDescent="0.2">
      <c r="A6">
        <v>3</v>
      </c>
      <c r="B6" s="79">
        <v>415608</v>
      </c>
      <c r="C6" s="460">
        <f>(17.6/100000)*5/4</f>
        <v>2.2000000000000003E-4</v>
      </c>
      <c r="D6">
        <v>0</v>
      </c>
      <c r="E6">
        <f t="shared" si="0"/>
        <v>0</v>
      </c>
      <c r="F6" s="284">
        <f t="shared" si="6"/>
        <v>91.433760000000021</v>
      </c>
      <c r="G6" s="284">
        <f>(SUM(C$3:C5)+0.5*C6)*B6</f>
        <v>228.58440000000004</v>
      </c>
      <c r="H6" s="284">
        <f t="shared" ref="H6:H21" si="13">L5</f>
        <v>182.86752000000004</v>
      </c>
      <c r="I6" s="284">
        <f t="shared" si="7"/>
        <v>228.58440000000004</v>
      </c>
      <c r="J6" s="284">
        <f t="shared" si="8"/>
        <v>0</v>
      </c>
      <c r="K6" s="284">
        <f>SUM(J$3:J6)</f>
        <v>0</v>
      </c>
      <c r="L6" s="284">
        <f t="shared" si="1"/>
        <v>274.30128000000008</v>
      </c>
      <c r="M6" s="284">
        <f t="shared" si="2"/>
        <v>228.58440000000007</v>
      </c>
      <c r="N6" s="284">
        <v>191.053225</v>
      </c>
      <c r="O6" s="79">
        <v>395990</v>
      </c>
      <c r="P6" s="460">
        <f>(16.3/100000)*5/4</f>
        <v>2.0374999999999999E-4</v>
      </c>
      <c r="Q6">
        <v>0</v>
      </c>
      <c r="R6">
        <f t="shared" si="3"/>
        <v>0</v>
      </c>
      <c r="S6" s="284">
        <f t="shared" si="9"/>
        <v>80.682962500000002</v>
      </c>
      <c r="T6" s="284">
        <f>(SUM(P$3:P5)+0.5*P6)*O6</f>
        <v>201.70740624999999</v>
      </c>
      <c r="U6" s="284">
        <f t="shared" si="11"/>
        <v>161.365925</v>
      </c>
      <c r="V6" s="284">
        <f t="shared" si="12"/>
        <v>201.70740625000002</v>
      </c>
      <c r="W6" s="284">
        <f t="shared" si="10"/>
        <v>0</v>
      </c>
      <c r="X6" s="284">
        <f>SUM(W$3:W6)</f>
        <v>0</v>
      </c>
      <c r="Y6" s="284">
        <f t="shared" si="4"/>
        <v>242.04888750000001</v>
      </c>
      <c r="Z6" s="284">
        <f t="shared" si="5"/>
        <v>201.70740625000002</v>
      </c>
      <c r="AA6" s="125"/>
    </row>
    <row r="7" spans="1:27" x14ac:dyDescent="0.2">
      <c r="A7">
        <v>4</v>
      </c>
      <c r="B7" s="79">
        <v>415608</v>
      </c>
      <c r="C7" s="460">
        <f>(17.6/100000)*5/4</f>
        <v>2.2000000000000003E-4</v>
      </c>
      <c r="D7">
        <v>0</v>
      </c>
      <c r="E7">
        <f t="shared" si="0"/>
        <v>0</v>
      </c>
      <c r="F7" s="284">
        <f t="shared" si="6"/>
        <v>91.433760000000021</v>
      </c>
      <c r="G7" s="284">
        <f>(SUM(C$3:C6)+0.5*C7)*B7</f>
        <v>320.01816000000002</v>
      </c>
      <c r="H7" s="284">
        <f t="shared" si="13"/>
        <v>274.30128000000008</v>
      </c>
      <c r="I7" s="284">
        <f t="shared" si="7"/>
        <v>320.01816000000008</v>
      </c>
      <c r="J7" s="284">
        <f t="shared" si="8"/>
        <v>0</v>
      </c>
      <c r="K7" s="284">
        <f>SUM(J$3:J7)</f>
        <v>0</v>
      </c>
      <c r="L7" s="284">
        <f t="shared" si="1"/>
        <v>365.73504000000008</v>
      </c>
      <c r="M7" s="284">
        <f t="shared" si="2"/>
        <v>320.01816000000008</v>
      </c>
      <c r="N7" s="284">
        <v>286.5798375</v>
      </c>
      <c r="O7" s="79">
        <v>395990</v>
      </c>
      <c r="P7" s="460">
        <f>(16.3/100000)*5/4</f>
        <v>2.0374999999999999E-4</v>
      </c>
      <c r="Q7">
        <v>0</v>
      </c>
      <c r="R7">
        <f t="shared" si="3"/>
        <v>0</v>
      </c>
      <c r="S7" s="284">
        <f t="shared" si="9"/>
        <v>80.682962500000002</v>
      </c>
      <c r="T7" s="284">
        <f>(SUM(P$3:P6)+0.5*P7)*O7</f>
        <v>282.39036874999999</v>
      </c>
      <c r="U7" s="284">
        <f t="shared" si="11"/>
        <v>242.04888750000001</v>
      </c>
      <c r="V7" s="284">
        <f t="shared" si="12"/>
        <v>282.39036874999999</v>
      </c>
      <c r="W7" s="284">
        <f t="shared" si="10"/>
        <v>0</v>
      </c>
      <c r="X7" s="284">
        <f>SUM(W$3:W7)</f>
        <v>0</v>
      </c>
      <c r="Y7" s="284">
        <f t="shared" si="4"/>
        <v>322.73185000000001</v>
      </c>
      <c r="Z7" s="284">
        <f t="shared" si="5"/>
        <v>282.39036874999999</v>
      </c>
      <c r="AA7" s="125"/>
    </row>
    <row r="8" spans="1:27" x14ac:dyDescent="0.2">
      <c r="A8">
        <v>5</v>
      </c>
      <c r="B8" s="79">
        <v>415752.00000000006</v>
      </c>
      <c r="C8" s="461">
        <f>29.53/100000</f>
        <v>2.9530000000000002E-4</v>
      </c>
      <c r="D8">
        <v>0</v>
      </c>
      <c r="E8">
        <f t="shared" si="0"/>
        <v>0</v>
      </c>
      <c r="F8" s="284">
        <f>B8*C8</f>
        <v>122.77156560000003</v>
      </c>
      <c r="G8" s="507">
        <f>(SUM(C$3:C7)+0.5*C8)*B8</f>
        <v>427.24754280000013</v>
      </c>
      <c r="H8" s="462">
        <f>L7*B8/B7</f>
        <v>365.86176000000012</v>
      </c>
      <c r="I8" s="284">
        <f t="shared" si="7"/>
        <v>427.24754280000013</v>
      </c>
      <c r="J8" s="284">
        <f t="shared" si="8"/>
        <v>0</v>
      </c>
      <c r="K8" s="284">
        <f>SUM(J$3:J8)</f>
        <v>0</v>
      </c>
      <c r="L8" s="284">
        <f t="shared" si="1"/>
        <v>488.63332560000015</v>
      </c>
      <c r="M8" s="508">
        <f t="shared" si="2"/>
        <v>427.24754280000013</v>
      </c>
      <c r="N8" s="284">
        <v>382.10645</v>
      </c>
      <c r="O8" s="79">
        <v>396648</v>
      </c>
      <c r="P8" s="80">
        <v>3.2830000000000001E-4</v>
      </c>
      <c r="Q8">
        <v>0</v>
      </c>
      <c r="R8">
        <f t="shared" si="3"/>
        <v>0</v>
      </c>
      <c r="S8" s="284">
        <f t="shared" si="9"/>
        <v>130.2195384</v>
      </c>
      <c r="T8" s="284">
        <f>(SUM(P$3:P7)+0.5*P8)*O8</f>
        <v>388.37788920000003</v>
      </c>
      <c r="U8" s="462">
        <f>Y7*O8/O7</f>
        <v>323.26812000000001</v>
      </c>
      <c r="V8" s="284">
        <f t="shared" si="12"/>
        <v>388.37788920000003</v>
      </c>
      <c r="W8" s="284">
        <f t="shared" si="10"/>
        <v>0</v>
      </c>
      <c r="X8" s="284">
        <f>SUM(W$3:W8)</f>
        <v>0</v>
      </c>
      <c r="Y8" s="284">
        <f t="shared" si="4"/>
        <v>453.48765839999999</v>
      </c>
      <c r="Z8" s="284">
        <f t="shared" si="5"/>
        <v>388.37788920000003</v>
      </c>
      <c r="AA8" s="125"/>
    </row>
    <row r="9" spans="1:27" x14ac:dyDescent="0.2">
      <c r="A9">
        <v>6</v>
      </c>
      <c r="B9" s="79">
        <v>415752.00000000006</v>
      </c>
      <c r="C9" s="461">
        <f>29.53/100000</f>
        <v>2.9530000000000002E-4</v>
      </c>
      <c r="D9">
        <v>0</v>
      </c>
      <c r="E9">
        <f t="shared" si="0"/>
        <v>0</v>
      </c>
      <c r="F9" s="284">
        <f t="shared" si="6"/>
        <v>122.77156560000003</v>
      </c>
      <c r="G9" s="284">
        <f>(SUM(C$3:C8)+0.5*C9)*B9</f>
        <v>550.01910840000016</v>
      </c>
      <c r="H9" s="284">
        <f t="shared" si="13"/>
        <v>488.63332560000015</v>
      </c>
      <c r="I9" s="284">
        <f t="shared" si="7"/>
        <v>550.01910840000016</v>
      </c>
      <c r="J9" s="284">
        <f t="shared" si="8"/>
        <v>0</v>
      </c>
      <c r="K9" s="284">
        <f>SUM(J$3:J9)</f>
        <v>0</v>
      </c>
      <c r="L9" s="284">
        <f t="shared" si="1"/>
        <v>611.40489120000018</v>
      </c>
      <c r="M9" s="284">
        <f t="shared" si="2"/>
        <v>550.01910840000016</v>
      </c>
      <c r="N9" s="284">
        <v>499.89740999999998</v>
      </c>
      <c r="O9" s="79">
        <v>396648</v>
      </c>
      <c r="P9" s="80">
        <v>3.2830000000000001E-4</v>
      </c>
      <c r="Q9">
        <v>0</v>
      </c>
      <c r="R9">
        <f t="shared" si="3"/>
        <v>0</v>
      </c>
      <c r="S9" s="284">
        <f t="shared" si="9"/>
        <v>130.2195384</v>
      </c>
      <c r="T9" s="284">
        <f>(SUM(P$3:P8)+0.5*P9)*O9</f>
        <v>518.59742759999995</v>
      </c>
      <c r="U9" s="284">
        <f t="shared" si="11"/>
        <v>453.48765839999999</v>
      </c>
      <c r="V9" s="284">
        <f t="shared" si="12"/>
        <v>518.59742759999995</v>
      </c>
      <c r="W9" s="284">
        <f t="shared" si="10"/>
        <v>0</v>
      </c>
      <c r="X9" s="284">
        <f>SUM(W$3:W9)</f>
        <v>0</v>
      </c>
      <c r="Y9" s="284">
        <f t="shared" si="4"/>
        <v>583.70719680000002</v>
      </c>
      <c r="Z9" s="284">
        <f t="shared" si="5"/>
        <v>518.59742759999995</v>
      </c>
      <c r="AA9" s="125"/>
    </row>
    <row r="10" spans="1:27" x14ac:dyDescent="0.2">
      <c r="A10">
        <v>7</v>
      </c>
      <c r="B10" s="79">
        <v>415752.00000000006</v>
      </c>
      <c r="C10" s="461">
        <f>29.53/100000</f>
        <v>2.9530000000000002E-4</v>
      </c>
      <c r="D10">
        <v>0</v>
      </c>
      <c r="E10">
        <f t="shared" si="0"/>
        <v>0</v>
      </c>
      <c r="F10" s="284">
        <f t="shared" si="6"/>
        <v>122.77156560000003</v>
      </c>
      <c r="G10" s="284">
        <f>(SUM(C$3:C9)+0.5*C10)*B10</f>
        <v>672.79067400000019</v>
      </c>
      <c r="H10" s="284">
        <f t="shared" si="13"/>
        <v>611.40489120000018</v>
      </c>
      <c r="I10" s="284">
        <f t="shared" si="7"/>
        <v>672.79067400000019</v>
      </c>
      <c r="J10" s="284">
        <f t="shared" si="8"/>
        <v>0</v>
      </c>
      <c r="K10" s="284">
        <f>SUM(J$3:J10)</f>
        <v>0</v>
      </c>
      <c r="L10" s="284">
        <f t="shared" si="1"/>
        <v>734.17645680000021</v>
      </c>
      <c r="M10" s="284">
        <f t="shared" si="2"/>
        <v>672.79067400000019</v>
      </c>
      <c r="N10" s="284">
        <v>617.68836999999996</v>
      </c>
      <c r="O10" s="79">
        <v>396648</v>
      </c>
      <c r="P10" s="80">
        <v>3.2830000000000001E-4</v>
      </c>
      <c r="Q10">
        <v>0</v>
      </c>
      <c r="R10">
        <f t="shared" si="3"/>
        <v>0</v>
      </c>
      <c r="S10" s="284">
        <f t="shared" si="9"/>
        <v>130.2195384</v>
      </c>
      <c r="T10" s="284">
        <f>(SUM(P$3:P9)+0.5*P10)*O10</f>
        <v>648.81696599999998</v>
      </c>
      <c r="U10" s="284">
        <f t="shared" si="11"/>
        <v>583.70719680000002</v>
      </c>
      <c r="V10" s="284">
        <f t="shared" si="12"/>
        <v>648.81696599999998</v>
      </c>
      <c r="W10" s="284">
        <f t="shared" si="10"/>
        <v>0</v>
      </c>
      <c r="X10" s="284">
        <f>SUM(W$3:W10)</f>
        <v>0</v>
      </c>
      <c r="Y10" s="284">
        <f t="shared" si="4"/>
        <v>713.92673520000005</v>
      </c>
      <c r="Z10" s="284">
        <f t="shared" si="5"/>
        <v>648.81696600000009</v>
      </c>
      <c r="AA10" s="125"/>
    </row>
    <row r="11" spans="1:27" x14ac:dyDescent="0.2">
      <c r="A11">
        <v>8</v>
      </c>
      <c r="B11" s="79">
        <v>415752.00000000006</v>
      </c>
      <c r="C11" s="461">
        <f>29.53/100000</f>
        <v>2.9530000000000002E-4</v>
      </c>
      <c r="D11">
        <v>0</v>
      </c>
      <c r="E11">
        <f t="shared" si="0"/>
        <v>0</v>
      </c>
      <c r="F11" s="284">
        <f t="shared" si="6"/>
        <v>122.77156560000003</v>
      </c>
      <c r="G11" s="284">
        <f>(SUM(C$3:C10)+0.5*C11)*B11</f>
        <v>795.56223960000023</v>
      </c>
      <c r="H11" s="284">
        <f t="shared" si="13"/>
        <v>734.17645680000021</v>
      </c>
      <c r="I11" s="284">
        <f t="shared" si="7"/>
        <v>795.56223960000023</v>
      </c>
      <c r="J11" s="284">
        <f t="shared" si="8"/>
        <v>0</v>
      </c>
      <c r="K11" s="284">
        <f>SUM(J$3:J11)</f>
        <v>0</v>
      </c>
      <c r="L11" s="284">
        <f t="shared" si="1"/>
        <v>856.94802240000024</v>
      </c>
      <c r="M11" s="284">
        <f t="shared" si="2"/>
        <v>795.56223960000023</v>
      </c>
      <c r="N11" s="284">
        <v>735.47932999999989</v>
      </c>
      <c r="O11" s="79">
        <v>396648</v>
      </c>
      <c r="P11" s="80">
        <v>3.2830000000000001E-4</v>
      </c>
      <c r="Q11">
        <v>0</v>
      </c>
      <c r="R11">
        <f t="shared" si="3"/>
        <v>0</v>
      </c>
      <c r="S11" s="284">
        <f t="shared" si="9"/>
        <v>130.2195384</v>
      </c>
      <c r="T11" s="284">
        <f>(SUM(P$3:P10)+0.5*P11)*O11</f>
        <v>779.03650440000001</v>
      </c>
      <c r="U11" s="284">
        <f t="shared" si="11"/>
        <v>713.92673520000005</v>
      </c>
      <c r="V11" s="284">
        <f t="shared" si="12"/>
        <v>779.03650440000001</v>
      </c>
      <c r="W11" s="284">
        <f t="shared" si="10"/>
        <v>0</v>
      </c>
      <c r="X11" s="284">
        <f>SUM(W$3:W11)</f>
        <v>0</v>
      </c>
      <c r="Y11" s="284">
        <f t="shared" si="4"/>
        <v>844.14627360000009</v>
      </c>
      <c r="Z11" s="284">
        <f t="shared" si="5"/>
        <v>779.03650440000001</v>
      </c>
      <c r="AA11" s="125"/>
    </row>
    <row r="12" spans="1:27" x14ac:dyDescent="0.2">
      <c r="A12">
        <v>9</v>
      </c>
      <c r="B12" s="79">
        <v>415752.00000000006</v>
      </c>
      <c r="C12" s="461">
        <f>29.53/100000</f>
        <v>2.9530000000000002E-4</v>
      </c>
      <c r="D12">
        <v>0</v>
      </c>
      <c r="E12">
        <f t="shared" si="0"/>
        <v>0</v>
      </c>
      <c r="F12" s="284">
        <f t="shared" si="6"/>
        <v>122.77156560000003</v>
      </c>
      <c r="G12" s="284">
        <f>(SUM(C$3:C11)+0.5*C12)*B12</f>
        <v>918.33380520000037</v>
      </c>
      <c r="H12" s="284">
        <f t="shared" si="13"/>
        <v>856.94802240000024</v>
      </c>
      <c r="I12" s="284">
        <f t="shared" si="7"/>
        <v>918.33380520000026</v>
      </c>
      <c r="J12" s="284">
        <f t="shared" si="8"/>
        <v>0</v>
      </c>
      <c r="K12" s="284">
        <f>SUM(J$3:J12)</f>
        <v>0</v>
      </c>
      <c r="L12" s="284">
        <f t="shared" si="1"/>
        <v>979.71958800000027</v>
      </c>
      <c r="M12" s="284">
        <f t="shared" si="2"/>
        <v>918.33380520000026</v>
      </c>
      <c r="N12" s="284">
        <v>853.27028999999993</v>
      </c>
      <c r="O12" s="79">
        <v>396648</v>
      </c>
      <c r="P12" s="80">
        <v>3.2830000000000001E-4</v>
      </c>
      <c r="Q12">
        <v>0</v>
      </c>
      <c r="R12">
        <f t="shared" si="3"/>
        <v>0</v>
      </c>
      <c r="S12" s="284">
        <f t="shared" si="9"/>
        <v>130.2195384</v>
      </c>
      <c r="T12" s="284">
        <f>(SUM(P$3:P11)+0.5*P12)*O12</f>
        <v>909.25604280000016</v>
      </c>
      <c r="U12" s="284">
        <f t="shared" si="11"/>
        <v>844.14627360000009</v>
      </c>
      <c r="V12" s="284">
        <f t="shared" si="12"/>
        <v>909.25604280000005</v>
      </c>
      <c r="W12" s="284">
        <f t="shared" si="10"/>
        <v>0</v>
      </c>
      <c r="X12" s="284">
        <f>SUM(W$3:W12)</f>
        <v>0</v>
      </c>
      <c r="Y12" s="284">
        <f t="shared" si="4"/>
        <v>974.36581200000012</v>
      </c>
      <c r="Z12" s="284">
        <f t="shared" si="5"/>
        <v>909.25604280000016</v>
      </c>
      <c r="AA12" s="125"/>
    </row>
    <row r="13" spans="1:27" x14ac:dyDescent="0.2">
      <c r="A13">
        <v>10</v>
      </c>
      <c r="B13" s="79">
        <v>396054</v>
      </c>
      <c r="C13" s="461">
        <v>4.4000000000000002E-4</v>
      </c>
      <c r="D13">
        <v>0</v>
      </c>
      <c r="E13">
        <f t="shared" si="0"/>
        <v>0</v>
      </c>
      <c r="F13" s="284">
        <f t="shared" si="6"/>
        <v>174.26376000000002</v>
      </c>
      <c r="G13" s="284">
        <f>(SUM(C$3:C12)+0.5*C13)*B13</f>
        <v>1020.4331310000002</v>
      </c>
      <c r="H13" s="462">
        <f>L12*B13/B12</f>
        <v>933.30125100000021</v>
      </c>
      <c r="I13" s="284">
        <f t="shared" si="7"/>
        <v>1020.4331310000002</v>
      </c>
      <c r="J13" s="284">
        <f t="shared" si="8"/>
        <v>0</v>
      </c>
      <c r="K13" s="284">
        <f>SUM(J$3:J13)</f>
        <v>0</v>
      </c>
      <c r="L13" s="284">
        <f t="shared" si="1"/>
        <v>1107.5650110000001</v>
      </c>
      <c r="M13" s="284">
        <f t="shared" si="2"/>
        <v>1020.4331310000002</v>
      </c>
      <c r="N13" s="284">
        <v>971.06124999999997</v>
      </c>
      <c r="O13" s="79">
        <v>378440</v>
      </c>
      <c r="P13" s="461">
        <v>3.6200000000000002E-4</v>
      </c>
      <c r="Q13">
        <v>0</v>
      </c>
      <c r="R13">
        <f t="shared" si="3"/>
        <v>0</v>
      </c>
      <c r="S13" s="284">
        <f t="shared" si="9"/>
        <v>136.99528000000001</v>
      </c>
      <c r="T13" s="284">
        <f>(SUM(P$3:P12)+0.5*P13)*O13</f>
        <v>998.13550000000021</v>
      </c>
      <c r="U13" s="462">
        <f>Y12*O13/O12</f>
        <v>929.63786000000005</v>
      </c>
      <c r="V13" s="284">
        <f t="shared" si="12"/>
        <v>998.13550000000009</v>
      </c>
      <c r="W13" s="284">
        <f t="shared" si="10"/>
        <v>0</v>
      </c>
      <c r="X13" s="284">
        <f>SUM(W$3:W13)</f>
        <v>0</v>
      </c>
      <c r="Y13" s="284">
        <f t="shared" si="4"/>
        <v>1066.6331400000001</v>
      </c>
      <c r="Z13" s="284">
        <f t="shared" si="5"/>
        <v>998.13550000000009</v>
      </c>
      <c r="AA13" s="125"/>
    </row>
    <row r="14" spans="1:27" x14ac:dyDescent="0.2">
      <c r="A14">
        <v>11</v>
      </c>
      <c r="B14" s="79">
        <v>396054</v>
      </c>
      <c r="C14" s="461">
        <v>4.4000000000000002E-4</v>
      </c>
      <c r="D14">
        <v>0</v>
      </c>
      <c r="E14">
        <f t="shared" si="0"/>
        <v>0</v>
      </c>
      <c r="F14" s="284">
        <f t="shared" si="6"/>
        <v>174.26376000000002</v>
      </c>
      <c r="G14" s="284">
        <f>(SUM(C$3:C13)+0.5*C14)*B14</f>
        <v>1194.6968910000003</v>
      </c>
      <c r="H14" s="284">
        <f t="shared" si="13"/>
        <v>1107.5650110000001</v>
      </c>
      <c r="I14" s="284">
        <f t="shared" si="7"/>
        <v>1194.6968910000001</v>
      </c>
      <c r="J14" s="284">
        <f t="shared" si="8"/>
        <v>0</v>
      </c>
      <c r="K14" s="284">
        <f>SUM(J$3:J14)</f>
        <v>0</v>
      </c>
      <c r="L14" s="284">
        <f t="shared" si="1"/>
        <v>1281.8287710000002</v>
      </c>
      <c r="M14" s="284">
        <f t="shared" si="2"/>
        <v>1194.6968910000001</v>
      </c>
      <c r="N14" s="284">
        <v>1114.7101399999999</v>
      </c>
      <c r="O14" s="79">
        <v>378440</v>
      </c>
      <c r="P14" s="461">
        <v>3.6200000000000002E-4</v>
      </c>
      <c r="Q14">
        <v>0</v>
      </c>
      <c r="R14">
        <f t="shared" si="3"/>
        <v>0</v>
      </c>
      <c r="S14" s="284">
        <f t="shared" si="9"/>
        <v>136.99528000000001</v>
      </c>
      <c r="T14" s="284">
        <f>(SUM(P$3:P13)+0.5*P14)*O14</f>
        <v>1135.1307800000002</v>
      </c>
      <c r="U14" s="284">
        <f t="shared" si="11"/>
        <v>1066.6331400000001</v>
      </c>
      <c r="V14" s="284">
        <f t="shared" si="12"/>
        <v>1135.1307800000002</v>
      </c>
      <c r="W14" s="284">
        <f t="shared" si="10"/>
        <v>0</v>
      </c>
      <c r="X14" s="284">
        <f>SUM(W$3:W14)</f>
        <v>0</v>
      </c>
      <c r="Y14" s="284">
        <f t="shared" si="4"/>
        <v>1203.6284200000002</v>
      </c>
      <c r="Z14" s="284">
        <f t="shared" si="5"/>
        <v>1135.1307800000002</v>
      </c>
      <c r="AA14" s="125"/>
    </row>
    <row r="15" spans="1:27" x14ac:dyDescent="0.2">
      <c r="A15">
        <v>12</v>
      </c>
      <c r="B15" s="79">
        <v>396054</v>
      </c>
      <c r="C15" s="461">
        <v>4.4000000000000002E-4</v>
      </c>
      <c r="D15">
        <v>0</v>
      </c>
      <c r="E15">
        <f t="shared" si="0"/>
        <v>0</v>
      </c>
      <c r="F15" s="284">
        <f t="shared" si="6"/>
        <v>174.26376000000002</v>
      </c>
      <c r="G15" s="284">
        <f>(SUM(C$3:C14)+0.5*C15)*B15</f>
        <v>1368.9606510000001</v>
      </c>
      <c r="H15" s="284">
        <f t="shared" si="13"/>
        <v>1281.8287710000002</v>
      </c>
      <c r="I15" s="284">
        <f t="shared" si="7"/>
        <v>1368.9606510000001</v>
      </c>
      <c r="J15" s="284">
        <f t="shared" si="8"/>
        <v>0</v>
      </c>
      <c r="K15" s="284">
        <f>SUM(J$3:J15)</f>
        <v>0</v>
      </c>
      <c r="L15" s="284">
        <f t="shared" si="1"/>
        <v>1456.0925310000002</v>
      </c>
      <c r="M15" s="284">
        <f t="shared" si="2"/>
        <v>1368.9606510000003</v>
      </c>
      <c r="N15" s="284">
        <v>1258.3590299999998</v>
      </c>
      <c r="O15" s="79">
        <v>378440</v>
      </c>
      <c r="P15" s="461">
        <v>3.6200000000000002E-4</v>
      </c>
      <c r="Q15">
        <v>0</v>
      </c>
      <c r="R15">
        <f t="shared" si="3"/>
        <v>0</v>
      </c>
      <c r="S15" s="284">
        <f t="shared" si="9"/>
        <v>136.99528000000001</v>
      </c>
      <c r="T15" s="284">
        <f>(SUM(P$3:P14)+0.5*P15)*O15</f>
        <v>1272.1260600000001</v>
      </c>
      <c r="U15" s="284">
        <f t="shared" si="11"/>
        <v>1203.6284200000002</v>
      </c>
      <c r="V15" s="284">
        <f t="shared" si="12"/>
        <v>1272.1260600000003</v>
      </c>
      <c r="W15" s="284">
        <f t="shared" si="10"/>
        <v>0</v>
      </c>
      <c r="X15" s="284">
        <f>SUM(W$3:W15)</f>
        <v>0</v>
      </c>
      <c r="Y15" s="284">
        <f t="shared" si="4"/>
        <v>1340.6237000000003</v>
      </c>
      <c r="Z15" s="284">
        <f t="shared" si="5"/>
        <v>1272.1260600000003</v>
      </c>
      <c r="AA15" s="125"/>
    </row>
    <row r="16" spans="1:27" x14ac:dyDescent="0.2">
      <c r="A16">
        <v>13</v>
      </c>
      <c r="B16" s="79">
        <v>396054</v>
      </c>
      <c r="C16" s="461">
        <v>4.4000000000000002E-4</v>
      </c>
      <c r="D16">
        <v>0</v>
      </c>
      <c r="E16">
        <f t="shared" si="0"/>
        <v>0</v>
      </c>
      <c r="F16" s="284">
        <f t="shared" si="6"/>
        <v>174.26376000000002</v>
      </c>
      <c r="G16" s="284">
        <f>(SUM(C$3:C15)+0.5*C16)*B16</f>
        <v>1543.2244110000001</v>
      </c>
      <c r="H16" s="284">
        <f t="shared" si="13"/>
        <v>1456.0925310000002</v>
      </c>
      <c r="I16" s="284">
        <f t="shared" si="7"/>
        <v>1543.2244110000001</v>
      </c>
      <c r="J16" s="284">
        <f t="shared" si="8"/>
        <v>0</v>
      </c>
      <c r="K16" s="284">
        <f>SUM(J$3:J16)</f>
        <v>0</v>
      </c>
      <c r="L16" s="284">
        <f t="shared" si="1"/>
        <v>1630.3562910000003</v>
      </c>
      <c r="M16" s="284">
        <f t="shared" si="2"/>
        <v>1543.2244110000001</v>
      </c>
      <c r="N16" s="284">
        <v>1402.0079199999998</v>
      </c>
      <c r="O16" s="79">
        <v>378440</v>
      </c>
      <c r="P16" s="461">
        <v>3.6200000000000002E-4</v>
      </c>
      <c r="Q16">
        <v>0</v>
      </c>
      <c r="R16">
        <f t="shared" si="3"/>
        <v>0</v>
      </c>
      <c r="S16" s="284">
        <f t="shared" si="9"/>
        <v>136.99528000000001</v>
      </c>
      <c r="T16" s="284">
        <f>(SUM(P$3:P15)+0.5*P16)*O16</f>
        <v>1409.1213400000001</v>
      </c>
      <c r="U16" s="284">
        <f t="shared" si="11"/>
        <v>1340.6237000000003</v>
      </c>
      <c r="V16" s="284">
        <f t="shared" si="12"/>
        <v>1409.1213400000004</v>
      </c>
      <c r="W16" s="284">
        <f t="shared" si="10"/>
        <v>0</v>
      </c>
      <c r="X16" s="284">
        <f>SUM(W$3:W16)</f>
        <v>0</v>
      </c>
      <c r="Y16" s="284">
        <f t="shared" si="4"/>
        <v>1477.6189800000004</v>
      </c>
      <c r="Z16" s="284">
        <f t="shared" si="5"/>
        <v>1409.1213400000004</v>
      </c>
      <c r="AA16" s="125"/>
    </row>
    <row r="17" spans="1:34" x14ac:dyDescent="0.2">
      <c r="A17">
        <v>14</v>
      </c>
      <c r="B17" s="79">
        <v>396054</v>
      </c>
      <c r="C17" s="461">
        <v>4.4000000000000002E-4</v>
      </c>
      <c r="D17">
        <v>0</v>
      </c>
      <c r="E17">
        <f t="shared" si="0"/>
        <v>0</v>
      </c>
      <c r="F17" s="284">
        <f t="shared" si="6"/>
        <v>174.26376000000002</v>
      </c>
      <c r="G17" s="284">
        <f>(SUM(C$3:C16)+0.5*C17)*B17</f>
        <v>1717.488171</v>
      </c>
      <c r="H17" s="284">
        <f t="shared" si="13"/>
        <v>1630.3562910000003</v>
      </c>
      <c r="I17" s="284">
        <f t="shared" si="7"/>
        <v>1717.4881710000002</v>
      </c>
      <c r="J17" s="284">
        <f t="shared" si="8"/>
        <v>0</v>
      </c>
      <c r="K17" s="284">
        <f>SUM(J$3:J17)</f>
        <v>0</v>
      </c>
      <c r="L17" s="284">
        <f t="shared" si="1"/>
        <v>1804.6200510000003</v>
      </c>
      <c r="M17" s="284">
        <f t="shared" si="2"/>
        <v>1717.4881710000004</v>
      </c>
      <c r="N17" s="284">
        <v>1545.6568099999997</v>
      </c>
      <c r="O17" s="79">
        <v>378440</v>
      </c>
      <c r="P17" s="461">
        <v>3.6200000000000002E-4</v>
      </c>
      <c r="Q17">
        <v>0</v>
      </c>
      <c r="R17">
        <f t="shared" si="3"/>
        <v>0</v>
      </c>
      <c r="S17" s="284">
        <f t="shared" si="9"/>
        <v>136.99528000000001</v>
      </c>
      <c r="T17" s="284">
        <f>(SUM(P$3:P16)+0.5*P17)*O17</f>
        <v>1546.1166199999998</v>
      </c>
      <c r="U17" s="284">
        <f t="shared" si="11"/>
        <v>1477.6189800000004</v>
      </c>
      <c r="V17" s="284">
        <f t="shared" si="12"/>
        <v>1546.1166200000005</v>
      </c>
      <c r="W17" s="284">
        <f t="shared" si="10"/>
        <v>0</v>
      </c>
      <c r="X17" s="284">
        <f>SUM(W$3:W17)</f>
        <v>0</v>
      </c>
      <c r="Y17" s="284">
        <f t="shared" si="4"/>
        <v>1614.6142600000005</v>
      </c>
      <c r="Z17" s="284">
        <f t="shared" si="5"/>
        <v>1546.1166200000005</v>
      </c>
      <c r="AA17" s="125"/>
    </row>
    <row r="18" spans="1:34" x14ac:dyDescent="0.2">
      <c r="A18">
        <v>15</v>
      </c>
      <c r="B18" s="79">
        <v>369798</v>
      </c>
      <c r="C18" s="461">
        <v>2.2636999999999999E-4</v>
      </c>
      <c r="D18">
        <v>0</v>
      </c>
      <c r="E18">
        <f t="shared" si="0"/>
        <v>0</v>
      </c>
      <c r="F18" s="284">
        <f t="shared" si="6"/>
        <v>83.711173259999995</v>
      </c>
      <c r="G18" s="284">
        <f>(SUM(C$3:C17)+0.5*C18)*B18</f>
        <v>1726.8401736300002</v>
      </c>
      <c r="H18" s="462">
        <f>L17*B18/B17</f>
        <v>1684.9845870000004</v>
      </c>
      <c r="I18" s="284">
        <f t="shared" si="7"/>
        <v>1726.8401736300004</v>
      </c>
      <c r="J18" s="284">
        <f t="shared" si="8"/>
        <v>0</v>
      </c>
      <c r="K18" s="284">
        <f>SUM(J$3:J18)</f>
        <v>0</v>
      </c>
      <c r="L18" s="284">
        <f t="shared" si="1"/>
        <v>1768.6957602600003</v>
      </c>
      <c r="M18" s="284">
        <f t="shared" si="2"/>
        <v>1726.8401736300002</v>
      </c>
      <c r="N18" s="284"/>
      <c r="O18" s="79">
        <v>353134</v>
      </c>
      <c r="P18" s="461">
        <v>2.1148E-4</v>
      </c>
      <c r="Q18">
        <v>0</v>
      </c>
      <c r="R18">
        <f t="shared" si="3"/>
        <v>0</v>
      </c>
      <c r="S18" s="284">
        <f t="shared" si="9"/>
        <v>74.680778320000002</v>
      </c>
      <c r="T18" s="284">
        <f>(SUM(P$3:P17)+0.5*P18)*O18</f>
        <v>1543.9866001600001</v>
      </c>
      <c r="U18" s="462">
        <f>Y17*O18/O17</f>
        <v>1506.6462110000007</v>
      </c>
      <c r="V18" s="284">
        <f t="shared" si="12"/>
        <v>1543.9866001600008</v>
      </c>
      <c r="W18" s="284">
        <f t="shared" si="10"/>
        <v>0</v>
      </c>
      <c r="X18" s="284">
        <f>SUM(W$3:W18)</f>
        <v>0</v>
      </c>
      <c r="Y18" s="284">
        <f t="shared" si="4"/>
        <v>1581.3269893200006</v>
      </c>
      <c r="Z18" s="284">
        <f t="shared" si="5"/>
        <v>1543.9866001600008</v>
      </c>
      <c r="AA18" s="125"/>
    </row>
    <row r="19" spans="1:34" x14ac:dyDescent="0.2">
      <c r="A19">
        <v>16</v>
      </c>
      <c r="B19" s="79">
        <v>369798</v>
      </c>
      <c r="C19" s="461">
        <v>2.2636999999999999E-4</v>
      </c>
      <c r="D19">
        <v>0</v>
      </c>
      <c r="E19">
        <f t="shared" si="0"/>
        <v>0</v>
      </c>
      <c r="F19" s="284">
        <f t="shared" si="6"/>
        <v>83.711173259999995</v>
      </c>
      <c r="G19" s="284">
        <f>(SUM(C$3:C18)+0.5*C19)*B19</f>
        <v>1810.5513468900003</v>
      </c>
      <c r="H19" s="284">
        <f t="shared" si="13"/>
        <v>1768.6957602600003</v>
      </c>
      <c r="I19" s="284">
        <f t="shared" si="7"/>
        <v>1810.5513468900003</v>
      </c>
      <c r="J19" s="284">
        <f t="shared" si="8"/>
        <v>0</v>
      </c>
      <c r="K19" s="284">
        <f>SUM(J$3:J19)</f>
        <v>0</v>
      </c>
      <c r="L19" s="284">
        <f t="shared" si="1"/>
        <v>1852.4069335200002</v>
      </c>
      <c r="M19" s="284">
        <f t="shared" si="2"/>
        <v>1810.5513468900003</v>
      </c>
      <c r="N19" s="284"/>
      <c r="O19" s="79">
        <v>353134</v>
      </c>
      <c r="P19" s="461">
        <v>2.1148E-4</v>
      </c>
      <c r="Q19">
        <v>0</v>
      </c>
      <c r="R19">
        <f t="shared" si="3"/>
        <v>0</v>
      </c>
      <c r="S19" s="284">
        <f t="shared" si="9"/>
        <v>74.680778320000002</v>
      </c>
      <c r="T19" s="284">
        <f>(SUM(P$3:P18)+0.5*P19)*O19</f>
        <v>1618.66737848</v>
      </c>
      <c r="U19" s="284">
        <f t="shared" si="11"/>
        <v>1581.3269893200006</v>
      </c>
      <c r="V19" s="284">
        <f t="shared" si="12"/>
        <v>1618.6673784800007</v>
      </c>
      <c r="W19" s="284">
        <f t="shared" si="10"/>
        <v>0</v>
      </c>
      <c r="X19" s="284">
        <f>SUM(W$3:W19)</f>
        <v>0</v>
      </c>
      <c r="Y19" s="284">
        <f t="shared" si="4"/>
        <v>1656.0077676400006</v>
      </c>
      <c r="Z19" s="284">
        <f t="shared" si="5"/>
        <v>1618.6673784800005</v>
      </c>
      <c r="AA19" s="125"/>
    </row>
    <row r="20" spans="1:34" x14ac:dyDescent="0.2">
      <c r="A20">
        <v>17</v>
      </c>
      <c r="B20" s="79">
        <v>369798</v>
      </c>
      <c r="C20" s="461">
        <v>2.2636999999999999E-4</v>
      </c>
      <c r="D20">
        <v>0</v>
      </c>
      <c r="E20">
        <f t="shared" si="0"/>
        <v>0</v>
      </c>
      <c r="F20" s="284">
        <f t="shared" si="6"/>
        <v>83.711173259999995</v>
      </c>
      <c r="G20" s="284">
        <f>(SUM(C$3:C19)+0.5*C20)*B20</f>
        <v>1894.2625201500002</v>
      </c>
      <c r="H20" s="284">
        <f t="shared" si="13"/>
        <v>1852.4069335200002</v>
      </c>
      <c r="I20" s="284">
        <f t="shared" si="7"/>
        <v>1894.2625201500002</v>
      </c>
      <c r="J20" s="284">
        <f t="shared" si="8"/>
        <v>0</v>
      </c>
      <c r="K20" s="284">
        <f>SUM(J$3:J20)</f>
        <v>0</v>
      </c>
      <c r="L20" s="284">
        <f t="shared" si="1"/>
        <v>1936.1181067800001</v>
      </c>
      <c r="M20" s="284">
        <f t="shared" si="2"/>
        <v>1894.26252015</v>
      </c>
      <c r="N20" s="284"/>
      <c r="O20" s="79">
        <v>353134</v>
      </c>
      <c r="P20" s="461">
        <v>2.1148E-4</v>
      </c>
      <c r="Q20">
        <v>0</v>
      </c>
      <c r="R20">
        <f t="shared" si="3"/>
        <v>0</v>
      </c>
      <c r="S20" s="284">
        <f t="shared" si="9"/>
        <v>74.680778320000002</v>
      </c>
      <c r="T20" s="284">
        <f>(SUM(P$3:P19)+0.5*P20)*O20</f>
        <v>1693.3481568000002</v>
      </c>
      <c r="U20" s="284">
        <f t="shared" si="11"/>
        <v>1656.0077676400006</v>
      </c>
      <c r="V20" s="284">
        <f t="shared" si="12"/>
        <v>1693.3481568000007</v>
      </c>
      <c r="W20" s="284">
        <f t="shared" si="10"/>
        <v>0</v>
      </c>
      <c r="X20" s="284">
        <f>SUM(W$3:W20)</f>
        <v>0</v>
      </c>
      <c r="Y20" s="284">
        <f t="shared" si="4"/>
        <v>1730.6885459600005</v>
      </c>
      <c r="Z20" s="284">
        <f t="shared" si="5"/>
        <v>1693.3481568000007</v>
      </c>
      <c r="AA20" s="125"/>
    </row>
    <row r="21" spans="1:34" x14ac:dyDescent="0.2">
      <c r="A21">
        <v>18</v>
      </c>
      <c r="B21" s="79">
        <v>369798</v>
      </c>
      <c r="C21" s="461">
        <v>2.2636999999999999E-4</v>
      </c>
      <c r="D21">
        <v>0</v>
      </c>
      <c r="E21">
        <f t="shared" si="0"/>
        <v>0</v>
      </c>
      <c r="F21" s="284">
        <f t="shared" si="6"/>
        <v>83.711173259999995</v>
      </c>
      <c r="G21" s="284">
        <f>(SUM(C$3:C20)+0.5*C21)*B21</f>
        <v>1977.9736934100004</v>
      </c>
      <c r="H21" s="284">
        <f t="shared" si="13"/>
        <v>1936.1181067800001</v>
      </c>
      <c r="I21" s="284">
        <f t="shared" si="7"/>
        <v>1977.9736934100001</v>
      </c>
      <c r="J21" s="284">
        <f t="shared" si="8"/>
        <v>0</v>
      </c>
      <c r="K21" s="284">
        <f>SUM(J$3:J21)</f>
        <v>0</v>
      </c>
      <c r="L21" s="284">
        <f t="shared" si="1"/>
        <v>2019.82928004</v>
      </c>
      <c r="M21" s="284">
        <f t="shared" si="2"/>
        <v>1977.9736934100001</v>
      </c>
      <c r="N21" s="284"/>
      <c r="O21" s="79">
        <v>353134</v>
      </c>
      <c r="P21" s="461">
        <v>2.1148E-4</v>
      </c>
      <c r="Q21">
        <v>0</v>
      </c>
      <c r="R21">
        <f t="shared" si="3"/>
        <v>0</v>
      </c>
      <c r="S21" s="284">
        <f t="shared" si="9"/>
        <v>74.680778320000002</v>
      </c>
      <c r="T21" s="284">
        <f>(SUM(P$3:P20)+0.5*P21)*O21</f>
        <v>1768.0289351200001</v>
      </c>
      <c r="U21" s="284">
        <f t="shared" si="11"/>
        <v>1730.6885459600005</v>
      </c>
      <c r="V21" s="284">
        <f t="shared" si="12"/>
        <v>1768.0289351200006</v>
      </c>
      <c r="W21" s="284">
        <f t="shared" si="10"/>
        <v>0</v>
      </c>
      <c r="X21" s="284">
        <f>SUM(W$3:W21)</f>
        <v>0</v>
      </c>
      <c r="Y21" s="284">
        <f t="shared" si="4"/>
        <v>1805.3693242800005</v>
      </c>
      <c r="Z21" s="284">
        <f t="shared" si="5"/>
        <v>1768.0289351200004</v>
      </c>
      <c r="AA21" s="125"/>
    </row>
    <row r="22" spans="1:34" x14ac:dyDescent="0.2">
      <c r="A22">
        <v>19</v>
      </c>
      <c r="B22" s="79">
        <v>369798</v>
      </c>
      <c r="C22" s="461">
        <v>2.2636999999999999E-4</v>
      </c>
      <c r="D22">
        <v>0</v>
      </c>
      <c r="E22">
        <f t="shared" si="0"/>
        <v>0</v>
      </c>
      <c r="F22" s="284">
        <f t="shared" si="6"/>
        <v>83.711173259999995</v>
      </c>
      <c r="G22" s="284">
        <f>(SUM(C$3:C21)+0.5*C22)*B22</f>
        <v>2061.6848666700002</v>
      </c>
      <c r="H22" s="284">
        <f>L21</f>
        <v>2019.82928004</v>
      </c>
      <c r="I22" s="284">
        <f t="shared" si="7"/>
        <v>2061.6848666699998</v>
      </c>
      <c r="J22" s="284">
        <f t="shared" si="8"/>
        <v>0</v>
      </c>
      <c r="K22" s="284">
        <f>SUM(J$3:J22)</f>
        <v>0</v>
      </c>
      <c r="L22" s="284">
        <f t="shared" si="1"/>
        <v>2103.5404533000001</v>
      </c>
      <c r="M22" s="284">
        <f t="shared" si="2"/>
        <v>2061.6848666699998</v>
      </c>
      <c r="N22" s="284"/>
      <c r="O22" s="79">
        <v>353134</v>
      </c>
      <c r="P22" s="461">
        <v>2.1148E-4</v>
      </c>
      <c r="Q22">
        <v>0</v>
      </c>
      <c r="R22">
        <f t="shared" si="3"/>
        <v>0</v>
      </c>
      <c r="S22" s="284">
        <f t="shared" si="9"/>
        <v>74.680778320000002</v>
      </c>
      <c r="T22" s="284">
        <f>(SUM(P$3:P21)+0.5*P22)*O22</f>
        <v>1842.7097134400001</v>
      </c>
      <c r="U22" s="284">
        <f t="shared" si="11"/>
        <v>1805.3693242800005</v>
      </c>
      <c r="V22" s="284">
        <f t="shared" si="12"/>
        <v>1842.7097134400005</v>
      </c>
      <c r="W22" s="284">
        <f t="shared" si="10"/>
        <v>0</v>
      </c>
      <c r="X22" s="284">
        <f>SUM(W$3:W22)</f>
        <v>0</v>
      </c>
      <c r="Y22" s="284">
        <f t="shared" si="4"/>
        <v>1880.0501026000004</v>
      </c>
      <c r="Z22" s="284">
        <f t="shared" si="5"/>
        <v>1842.7097134400005</v>
      </c>
      <c r="AA22" s="125"/>
    </row>
    <row r="23" spans="1:34" ht="15" x14ac:dyDescent="0.25">
      <c r="A23" s="463" t="s">
        <v>826</v>
      </c>
      <c r="B23" s="464">
        <v>2.0870000000000002</v>
      </c>
    </row>
    <row r="24" spans="1:34" ht="13.5" thickBot="1" x14ac:dyDescent="0.25">
      <c r="H24" s="16"/>
      <c r="N24" t="s">
        <v>827</v>
      </c>
      <c r="AA24" t="s">
        <v>827</v>
      </c>
      <c r="AB24" t="s">
        <v>845</v>
      </c>
      <c r="AC24" t="s">
        <v>846</v>
      </c>
      <c r="AD24" t="s">
        <v>827</v>
      </c>
    </row>
    <row r="25" spans="1:34" x14ac:dyDescent="0.2">
      <c r="A25" s="293" t="s">
        <v>520</v>
      </c>
      <c r="B25" s="284">
        <f>SUM(B3:B17)</f>
        <v>6137070</v>
      </c>
      <c r="C25" s="284"/>
      <c r="D25" s="284"/>
      <c r="E25" s="284"/>
      <c r="F25" s="205">
        <f>SUM(F3:F17)</f>
        <v>1850.9116680000004</v>
      </c>
      <c r="G25" s="507">
        <f>SUM(G3:G17)</f>
        <v>10940.226705000005</v>
      </c>
      <c r="H25" s="507"/>
      <c r="I25" s="507"/>
      <c r="J25" s="507">
        <f>SUM(J3:J17)</f>
        <v>0</v>
      </c>
      <c r="K25" s="284"/>
      <c r="L25" s="284">
        <f>SUM(L3:L17)</f>
        <v>11865.682539000003</v>
      </c>
      <c r="M25" s="207">
        <f>SUM(M3:M17)</f>
        <v>10940.226705000003</v>
      </c>
      <c r="N25" s="2">
        <f>M25/F25</f>
        <v>5.9107232906589466</v>
      </c>
      <c r="O25" s="284">
        <f>SUM(O3:O17)</f>
        <v>5855390</v>
      </c>
      <c r="P25" s="80"/>
      <c r="Q25" s="80"/>
      <c r="R25" s="80"/>
      <c r="S25" s="284">
        <f>SUM(S3:S17)</f>
        <v>1658.8059420000006</v>
      </c>
      <c r="T25" s="284">
        <f>SUM(T3:T17)</f>
        <v>10250.178830000001</v>
      </c>
      <c r="U25" s="284"/>
      <c r="V25" s="284"/>
      <c r="W25" s="284">
        <f>SUM(W3:W17)</f>
        <v>0</v>
      </c>
      <c r="Z25" s="284">
        <f>SUM(Z3:Z17)</f>
        <v>10250.178830000003</v>
      </c>
      <c r="AA25" s="2">
        <f>Z25/S25</f>
        <v>6.1792513340297637</v>
      </c>
      <c r="AB25" s="467">
        <f>F25+S25</f>
        <v>3509.7176100000011</v>
      </c>
      <c r="AC25" s="468">
        <f>M25+Z25</f>
        <v>21190.405535000005</v>
      </c>
      <c r="AD25" s="2">
        <f>AC25/AB25</f>
        <v>6.0376383201382398</v>
      </c>
      <c r="AH25" s="2"/>
    </row>
    <row r="26" spans="1:34" ht="13.5" thickBot="1" x14ac:dyDescent="0.25">
      <c r="A26" s="293" t="s">
        <v>563</v>
      </c>
      <c r="B26" s="284">
        <f>SUM(B3:B22)</f>
        <v>7986060</v>
      </c>
      <c r="C26" s="284"/>
      <c r="D26" s="284"/>
      <c r="E26" s="284"/>
      <c r="F26" s="205">
        <f>SUM(F3:F22)</f>
        <v>2269.4675343000004</v>
      </c>
      <c r="G26" s="284">
        <f>SUM(G3:G22)</f>
        <v>20411.539305750004</v>
      </c>
      <c r="H26" s="284"/>
      <c r="I26" s="284"/>
      <c r="J26" s="284">
        <f>SUM(J3:J22)</f>
        <v>0</v>
      </c>
      <c r="K26" s="284"/>
      <c r="L26" s="284">
        <f>SUM(L4:L18)</f>
        <v>13634.378299260003</v>
      </c>
      <c r="M26" s="205">
        <f>SUM(M3:M22)</f>
        <v>20411.53930575</v>
      </c>
      <c r="N26">
        <f>M26/F26</f>
        <v>8.9939772203199997</v>
      </c>
      <c r="O26" s="284">
        <f>SUM(O3:O22)</f>
        <v>7621060</v>
      </c>
      <c r="S26" s="284">
        <f>SUM(S3:S22)</f>
        <v>2032.2098336000004</v>
      </c>
      <c r="T26" s="284">
        <f>SUM(T3:T22)</f>
        <v>18716.919614000002</v>
      </c>
      <c r="U26" s="284"/>
      <c r="V26" s="284"/>
      <c r="W26" s="284">
        <f>SUM(W3:W22)</f>
        <v>0</v>
      </c>
      <c r="Z26" s="284">
        <f>SUM(Z3:Z22)</f>
        <v>18716.919614000002</v>
      </c>
      <c r="AA26">
        <f>Z26/S26</f>
        <v>9.2101314069736215</v>
      </c>
      <c r="AB26" s="469">
        <f>F26+S26</f>
        <v>4301.6773679000007</v>
      </c>
      <c r="AC26" s="470">
        <f>M26+Z26</f>
        <v>39128.458919750003</v>
      </c>
    </row>
  </sheetData>
  <mergeCells count="3">
    <mergeCell ref="A1:A2"/>
    <mergeCell ref="B1:N1"/>
    <mergeCell ref="O1:AA1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9"/>
  <sheetViews>
    <sheetView zoomScale="75" zoomScaleNormal="75" workbookViewId="0">
      <pane xSplit="1" ySplit="2" topLeftCell="D3" activePane="bottomRight" state="frozen"/>
      <selection pane="topRight" activeCell="B1" sqref="B1"/>
      <selection pane="bottomLeft" activeCell="A3" sqref="A3"/>
      <selection pane="bottomRight" activeCell="I56" sqref="I56"/>
    </sheetView>
  </sheetViews>
  <sheetFormatPr defaultColWidth="8.85546875" defaultRowHeight="12.75" x14ac:dyDescent="0.2"/>
  <cols>
    <col min="1" max="1" width="5" customWidth="1"/>
    <col min="2" max="2" width="10.28515625" customWidth="1"/>
    <col min="3" max="3" width="10" customWidth="1"/>
    <col min="4" max="5" width="9.42578125" customWidth="1"/>
    <col min="6" max="6" width="11.42578125" customWidth="1"/>
    <col min="7" max="7" width="19.28515625" customWidth="1"/>
    <col min="8" max="8" width="11.7109375" customWidth="1"/>
    <col min="9" max="9" width="11.42578125" customWidth="1"/>
    <col min="10" max="11" width="12.140625" customWidth="1"/>
    <col min="12" max="12" width="15.7109375" customWidth="1"/>
    <col min="13" max="13" width="17.42578125" customWidth="1"/>
    <col min="14" max="14" width="6.7109375" customWidth="1"/>
    <col min="15" max="15" width="10.42578125" customWidth="1"/>
    <col min="16" max="16" width="10" customWidth="1"/>
    <col min="19" max="19" width="12.7109375" customWidth="1"/>
    <col min="20" max="20" width="17.85546875" customWidth="1"/>
    <col min="21" max="21" width="12" customWidth="1"/>
    <col min="22" max="22" width="11.28515625" customWidth="1"/>
    <col min="23" max="23" width="12.7109375" customWidth="1"/>
    <col min="24" max="24" width="13.7109375" customWidth="1"/>
    <col min="25" max="25" width="19" customWidth="1"/>
    <col min="26" max="26" width="16.7109375" customWidth="1"/>
    <col min="27" max="27" width="7" customWidth="1"/>
  </cols>
  <sheetData>
    <row r="1" spans="1:27" x14ac:dyDescent="0.2">
      <c r="A1" s="935" t="s">
        <v>823</v>
      </c>
      <c r="B1" s="937" t="s">
        <v>840</v>
      </c>
      <c r="C1" s="938"/>
      <c r="D1" s="938"/>
      <c r="E1" s="938"/>
      <c r="F1" s="938"/>
      <c r="G1" s="938"/>
      <c r="H1" s="938"/>
      <c r="I1" s="938"/>
      <c r="J1" s="938"/>
      <c r="K1" s="938"/>
      <c r="L1" s="938"/>
      <c r="M1" s="938"/>
      <c r="N1" s="939"/>
      <c r="O1" s="940" t="s">
        <v>841</v>
      </c>
      <c r="P1" s="941"/>
      <c r="Q1" s="941"/>
      <c r="R1" s="941"/>
      <c r="S1" s="941"/>
      <c r="T1" s="941"/>
      <c r="U1" s="941"/>
      <c r="V1" s="941"/>
      <c r="W1" s="941"/>
      <c r="X1" s="941"/>
      <c r="Y1" s="941"/>
      <c r="Z1" s="941"/>
      <c r="AA1" s="942"/>
    </row>
    <row r="2" spans="1:27" s="63" customFormat="1" ht="78" x14ac:dyDescent="0.35">
      <c r="A2" s="936"/>
      <c r="B2" s="497" t="s">
        <v>839</v>
      </c>
      <c r="C2" s="497" t="s">
        <v>824</v>
      </c>
      <c r="D2" s="497" t="s">
        <v>825</v>
      </c>
      <c r="E2" s="497" t="s">
        <v>847</v>
      </c>
      <c r="F2" s="497" t="s">
        <v>848</v>
      </c>
      <c r="G2" s="498" t="s">
        <v>842</v>
      </c>
      <c r="H2" s="499" t="s">
        <v>849</v>
      </c>
      <c r="I2" s="499" t="s">
        <v>850</v>
      </c>
      <c r="J2" s="484" t="s">
        <v>851</v>
      </c>
      <c r="K2" s="500" t="s">
        <v>843</v>
      </c>
      <c r="L2" s="499" t="s">
        <v>852</v>
      </c>
      <c r="M2" s="513" t="s">
        <v>853</v>
      </c>
      <c r="N2" s="526" t="s">
        <v>844</v>
      </c>
      <c r="O2" s="502" t="s">
        <v>839</v>
      </c>
      <c r="P2" s="502" t="s">
        <v>824</v>
      </c>
      <c r="Q2" s="502" t="s">
        <v>825</v>
      </c>
      <c r="R2" s="502" t="s">
        <v>847</v>
      </c>
      <c r="S2" s="502" t="s">
        <v>848</v>
      </c>
      <c r="T2" s="503" t="s">
        <v>842</v>
      </c>
      <c r="U2" s="504" t="s">
        <v>849</v>
      </c>
      <c r="V2" s="504" t="s">
        <v>850</v>
      </c>
      <c r="W2" s="514" t="s">
        <v>854</v>
      </c>
      <c r="X2" s="505" t="s">
        <v>843</v>
      </c>
      <c r="Y2" s="504" t="s">
        <v>855</v>
      </c>
      <c r="Z2" s="503" t="s">
        <v>853</v>
      </c>
      <c r="AA2" s="506" t="s">
        <v>844</v>
      </c>
    </row>
    <row r="3" spans="1:27" x14ac:dyDescent="0.2">
      <c r="A3">
        <v>0</v>
      </c>
      <c r="B3" s="79">
        <v>3422432</v>
      </c>
      <c r="C3" s="466">
        <v>0</v>
      </c>
      <c r="D3">
        <v>0.08</v>
      </c>
      <c r="E3">
        <f t="shared" ref="E3:E22" si="0">D3*B$23</f>
        <v>13.39152</v>
      </c>
      <c r="F3" s="284">
        <f>B3*C3</f>
        <v>0</v>
      </c>
      <c r="G3" s="284">
        <f>(0.5*C3)*B3</f>
        <v>0</v>
      </c>
      <c r="H3" s="295">
        <v>0</v>
      </c>
      <c r="I3" s="295">
        <f>(F3/2+H3)</f>
        <v>0</v>
      </c>
      <c r="J3" s="295">
        <f>I3*(1-EXP(-E3))</f>
        <v>0</v>
      </c>
      <c r="K3" s="295">
        <f>SUM(J$3:J3)</f>
        <v>0</v>
      </c>
      <c r="L3" s="295">
        <f>H3+F3-J3</f>
        <v>0</v>
      </c>
      <c r="M3" s="284">
        <f t="shared" ref="M3:M22" si="1">AVERAGE(H3,L3)</f>
        <v>0</v>
      </c>
      <c r="N3" s="295">
        <v>0</v>
      </c>
      <c r="O3" s="79">
        <v>3252986</v>
      </c>
      <c r="P3" s="466">
        <v>0</v>
      </c>
      <c r="Q3">
        <v>6.6000000000000003E-2</v>
      </c>
      <c r="R3">
        <f t="shared" ref="R3:R22" si="2">Q3*B$23</f>
        <v>11.048004000000001</v>
      </c>
      <c r="S3" s="284">
        <f>O3*P3</f>
        <v>0</v>
      </c>
      <c r="T3" s="284">
        <f>(0.5*P3)*O3</f>
        <v>0</v>
      </c>
      <c r="U3" s="284">
        <f>0</f>
        <v>0</v>
      </c>
      <c r="V3" s="284">
        <f>(S3/2+U3)</f>
        <v>0</v>
      </c>
      <c r="W3" s="295">
        <f>V3*(1-EXP(-R3))</f>
        <v>0</v>
      </c>
      <c r="X3" s="284">
        <f>SUM(W$3:W3)</f>
        <v>0</v>
      </c>
      <c r="Y3" s="284">
        <f t="shared" ref="Y3:Y22" si="3">U3+S3-W3</f>
        <v>0</v>
      </c>
      <c r="Z3" s="284">
        <f t="shared" ref="Z3:Z22" si="4">AVERAGE(U3,Y3)</f>
        <v>0</v>
      </c>
    </row>
    <row r="4" spans="1:27" x14ac:dyDescent="0.2">
      <c r="A4">
        <v>1</v>
      </c>
      <c r="B4" s="79">
        <v>3422432</v>
      </c>
      <c r="C4" s="460">
        <f>(0.19/100000)*5/4</f>
        <v>2.3750000000000001E-6</v>
      </c>
      <c r="D4">
        <v>1.0999999999999999E-2</v>
      </c>
      <c r="E4">
        <f t="shared" si="0"/>
        <v>1.841334</v>
      </c>
      <c r="F4" s="284">
        <f t="shared" ref="F4:F22" si="5">B4*C4</f>
        <v>8.1282759999999996</v>
      </c>
      <c r="G4" s="284">
        <f>(SUM(C$3:C3)+0.5*C4)*B4</f>
        <v>4.0641379999999998</v>
      </c>
      <c r="H4" s="295">
        <f>L3</f>
        <v>0</v>
      </c>
      <c r="I4" s="295">
        <f>(F4/2+H4)</f>
        <v>4.0641379999999998</v>
      </c>
      <c r="J4" s="295">
        <f t="shared" ref="J4:J22" si="6">I4*(1-EXP(-E4))</f>
        <v>3.4195425276587672</v>
      </c>
      <c r="K4" s="295">
        <f>SUM(J$3:J4)</f>
        <v>3.4195425276587672</v>
      </c>
      <c r="L4" s="295">
        <f t="shared" ref="L4:L22" si="7">H4+F4-J4</f>
        <v>4.7087334723412324</v>
      </c>
      <c r="M4" s="284">
        <f t="shared" si="1"/>
        <v>2.3543667361706162</v>
      </c>
      <c r="N4" s="295">
        <v>0</v>
      </c>
      <c r="O4" s="79">
        <v>3252986</v>
      </c>
      <c r="P4" s="460">
        <f>(0.19/100000)*5/4</f>
        <v>2.3750000000000001E-6</v>
      </c>
      <c r="Q4">
        <v>1.0999999999999999E-2</v>
      </c>
      <c r="R4">
        <f t="shared" si="2"/>
        <v>1.841334</v>
      </c>
      <c r="S4" s="284">
        <f t="shared" ref="S4:S22" si="8">O4*P4</f>
        <v>7.7258417500000007</v>
      </c>
      <c r="T4" s="284">
        <f>(SUM(P$3:P3)+0.5*P4)*O4</f>
        <v>3.8629208750000004</v>
      </c>
      <c r="U4" s="284">
        <f>Y3</f>
        <v>0</v>
      </c>
      <c r="V4" s="284">
        <f>(S4/2+U4)</f>
        <v>3.8629208750000004</v>
      </c>
      <c r="W4" s="295">
        <f t="shared" ref="W4:W22" si="9">V4*(1-EXP(-R4))</f>
        <v>3.2502395866093421</v>
      </c>
      <c r="X4" s="284">
        <f>SUM(W$3:W4)</f>
        <v>3.2502395866093421</v>
      </c>
      <c r="Y4" s="284">
        <f t="shared" si="3"/>
        <v>4.4756021633906586</v>
      </c>
      <c r="Z4" s="284">
        <f t="shared" si="4"/>
        <v>2.2378010816953293</v>
      </c>
    </row>
    <row r="5" spans="1:27" x14ac:dyDescent="0.2">
      <c r="A5">
        <v>2</v>
      </c>
      <c r="B5" s="79">
        <v>3422432</v>
      </c>
      <c r="C5" s="460">
        <f>(0.19/100000)*5/4</f>
        <v>2.3750000000000001E-6</v>
      </c>
      <c r="D5">
        <v>1.0999999999999999E-2</v>
      </c>
      <c r="E5">
        <f t="shared" si="0"/>
        <v>1.841334</v>
      </c>
      <c r="F5" s="284">
        <f t="shared" si="5"/>
        <v>8.1282759999999996</v>
      </c>
      <c r="G5" s="284">
        <f>(SUM(C$3:C4)+0.5*C5)*B5</f>
        <v>12.192414000000001</v>
      </c>
      <c r="H5" s="295">
        <f>L4</f>
        <v>4.7087334723412324</v>
      </c>
      <c r="I5" s="295">
        <f t="shared" ref="I5:I22" si="10">(F5/2+H5)</f>
        <v>8.7728714723412331</v>
      </c>
      <c r="J5" s="295">
        <f t="shared" si="6"/>
        <v>7.3814440083863371</v>
      </c>
      <c r="K5" s="295">
        <f>SUM(J$3:J5)</f>
        <v>10.800986536045105</v>
      </c>
      <c r="L5" s="295">
        <f t="shared" si="7"/>
        <v>5.4555654639548958</v>
      </c>
      <c r="M5" s="284">
        <f t="shared" si="1"/>
        <v>5.0821494681480637</v>
      </c>
      <c r="N5" s="295">
        <v>4.7087367479076301</v>
      </c>
      <c r="O5" s="79">
        <v>3252986</v>
      </c>
      <c r="P5" s="460">
        <f>(0.19/100000)*5/4</f>
        <v>2.3750000000000001E-6</v>
      </c>
      <c r="Q5">
        <v>1.0999999999999999E-2</v>
      </c>
      <c r="R5">
        <f t="shared" si="2"/>
        <v>1.841334</v>
      </c>
      <c r="S5" s="284">
        <f t="shared" si="8"/>
        <v>7.7258417500000007</v>
      </c>
      <c r="T5" s="284">
        <f>(SUM(P$3:P4)+0.5*P5)*O5</f>
        <v>11.588762625000001</v>
      </c>
      <c r="U5" s="284">
        <f t="shared" ref="U5:U22" si="11">Y4</f>
        <v>4.4756021633906586</v>
      </c>
      <c r="V5" s="284">
        <f t="shared" ref="V5:V22" si="12">(S5/2+U5)</f>
        <v>8.3385230383906581</v>
      </c>
      <c r="W5" s="295">
        <f t="shared" si="9"/>
        <v>7.0159857139790178</v>
      </c>
      <c r="X5" s="284">
        <f>SUM(W$3:W5)</f>
        <v>10.26622530058836</v>
      </c>
      <c r="Y5" s="284">
        <f t="shared" si="3"/>
        <v>5.1854581994116407</v>
      </c>
      <c r="Z5" s="284">
        <f t="shared" si="4"/>
        <v>4.8305301814011496</v>
      </c>
    </row>
    <row r="6" spans="1:27" x14ac:dyDescent="0.2">
      <c r="A6">
        <v>3</v>
      </c>
      <c r="B6" s="79">
        <v>3422432</v>
      </c>
      <c r="C6" s="460">
        <f>(0.19/100000)*5/4</f>
        <v>2.3750000000000001E-6</v>
      </c>
      <c r="D6">
        <v>1.0999999999999999E-2</v>
      </c>
      <c r="E6">
        <f t="shared" si="0"/>
        <v>1.841334</v>
      </c>
      <c r="F6" s="284">
        <f t="shared" si="5"/>
        <v>8.1282759999999996</v>
      </c>
      <c r="G6" s="284">
        <f>(SUM(C$3:C5)+0.5*C6)*B6</f>
        <v>20.320690000000003</v>
      </c>
      <c r="H6" s="295">
        <f t="shared" ref="H6:H21" si="13">L5</f>
        <v>5.4555654639548958</v>
      </c>
      <c r="I6" s="295">
        <f t="shared" si="10"/>
        <v>9.5197034639548956</v>
      </c>
      <c r="J6" s="295">
        <f t="shared" si="6"/>
        <v>8.009824185520829</v>
      </c>
      <c r="K6" s="295">
        <f>SUM(J$3:J6)</f>
        <v>18.810810721565936</v>
      </c>
      <c r="L6" s="295">
        <f t="shared" si="7"/>
        <v>5.5740172784340665</v>
      </c>
      <c r="M6" s="284">
        <f t="shared" si="1"/>
        <v>5.5147913711944812</v>
      </c>
      <c r="N6" s="295">
        <v>5.4555730541373659</v>
      </c>
      <c r="O6" s="79">
        <v>3252986</v>
      </c>
      <c r="P6" s="460">
        <f>(0.19/100000)*5/4</f>
        <v>2.3750000000000001E-6</v>
      </c>
      <c r="Q6">
        <v>1.0999999999999999E-2</v>
      </c>
      <c r="R6">
        <f t="shared" si="2"/>
        <v>1.841334</v>
      </c>
      <c r="S6" s="284">
        <f t="shared" si="8"/>
        <v>7.7258417500000007</v>
      </c>
      <c r="T6" s="284">
        <f>(SUM(P$3:P5)+0.5*P6)*O6</f>
        <v>19.314604375000002</v>
      </c>
      <c r="U6" s="284">
        <f t="shared" si="11"/>
        <v>5.1854581994116407</v>
      </c>
      <c r="V6" s="284">
        <f t="shared" si="12"/>
        <v>9.0483790744116419</v>
      </c>
      <c r="W6" s="295">
        <f t="shared" si="9"/>
        <v>7.6132545330223245</v>
      </c>
      <c r="X6" s="284">
        <f>SUM(W$3:W6)</f>
        <v>17.879479833610684</v>
      </c>
      <c r="Y6" s="284">
        <f t="shared" si="3"/>
        <v>5.2980454163893178</v>
      </c>
      <c r="Z6" s="284">
        <f t="shared" si="4"/>
        <v>5.2417518079004797</v>
      </c>
    </row>
    <row r="7" spans="1:27" x14ac:dyDescent="0.2">
      <c r="A7">
        <v>4</v>
      </c>
      <c r="B7" s="79">
        <v>3422432</v>
      </c>
      <c r="C7" s="460">
        <f>(0.19/100000)*5/4</f>
        <v>2.3750000000000001E-6</v>
      </c>
      <c r="D7">
        <v>1.0999999999999999E-2</v>
      </c>
      <c r="E7">
        <f t="shared" si="0"/>
        <v>1.841334</v>
      </c>
      <c r="F7" s="284">
        <f t="shared" si="5"/>
        <v>8.1282759999999996</v>
      </c>
      <c r="G7" s="284">
        <f>(SUM(C$3:C6)+0.5*C7)*B7</f>
        <v>28.448966000000002</v>
      </c>
      <c r="H7" s="295">
        <f t="shared" si="13"/>
        <v>5.5740172784340665</v>
      </c>
      <c r="I7" s="295">
        <f t="shared" si="10"/>
        <v>9.6381552784340663</v>
      </c>
      <c r="J7" s="295">
        <f t="shared" si="6"/>
        <v>8.1094888664666698</v>
      </c>
      <c r="K7" s="295">
        <f>SUM(J$3:J7)</f>
        <v>26.920299588032606</v>
      </c>
      <c r="L7" s="295">
        <f t="shared" si="7"/>
        <v>5.5928044119673963</v>
      </c>
      <c r="M7" s="284">
        <f t="shared" si="1"/>
        <v>5.5834108452007314</v>
      </c>
      <c r="N7" s="295">
        <v>5.5740261548656509</v>
      </c>
      <c r="O7" s="79">
        <v>3252986</v>
      </c>
      <c r="P7" s="460">
        <f>(0.19/100000)*5/4</f>
        <v>2.3750000000000001E-6</v>
      </c>
      <c r="Q7">
        <v>1.0999999999999999E-2</v>
      </c>
      <c r="R7">
        <f t="shared" si="2"/>
        <v>1.841334</v>
      </c>
      <c r="S7" s="284">
        <f t="shared" si="8"/>
        <v>7.7258417500000007</v>
      </c>
      <c r="T7" s="284">
        <f>(SUM(P$3:P6)+0.5*P7)*O7</f>
        <v>27.040446125000003</v>
      </c>
      <c r="U7" s="284">
        <f t="shared" si="11"/>
        <v>5.2980454163893178</v>
      </c>
      <c r="V7" s="284">
        <f t="shared" si="12"/>
        <v>9.1609662913893182</v>
      </c>
      <c r="W7" s="295">
        <f t="shared" si="9"/>
        <v>7.7079847750874091</v>
      </c>
      <c r="X7" s="284">
        <f>SUM(W$3:W7)</f>
        <v>25.587464608698092</v>
      </c>
      <c r="Y7" s="284">
        <f t="shared" si="3"/>
        <v>5.3159023913019094</v>
      </c>
      <c r="Z7" s="284">
        <f t="shared" si="4"/>
        <v>5.3069739038456136</v>
      </c>
    </row>
    <row r="8" spans="1:27" x14ac:dyDescent="0.2">
      <c r="A8">
        <v>5</v>
      </c>
      <c r="B8" s="79">
        <v>2993632</v>
      </c>
      <c r="C8" s="461">
        <f>0.84/100000</f>
        <v>8.3999999999999992E-6</v>
      </c>
      <c r="D8">
        <v>5.0000000000000001E-3</v>
      </c>
      <c r="E8">
        <f t="shared" si="0"/>
        <v>0.83696999999999999</v>
      </c>
      <c r="F8" s="284">
        <f>B8*C8</f>
        <v>25.146508799999996</v>
      </c>
      <c r="G8" s="507">
        <f>(SUM(C$3:C7)+0.5*C8)*B8</f>
        <v>41.012758400000003</v>
      </c>
      <c r="H8" s="527">
        <f>L7*B8/B7</f>
        <v>4.8920762362573695</v>
      </c>
      <c r="I8" s="295">
        <f t="shared" si="10"/>
        <v>17.465330636257367</v>
      </c>
      <c r="J8" s="295">
        <f t="shared" si="6"/>
        <v>9.9024828584871951</v>
      </c>
      <c r="K8" s="295">
        <f>SUM(J$3:J8)</f>
        <v>36.822782446519803</v>
      </c>
      <c r="L8" s="295">
        <f t="shared" si="7"/>
        <v>20.136102177770169</v>
      </c>
      <c r="M8" s="508">
        <f t="shared" si="1"/>
        <v>12.51408920701377</v>
      </c>
      <c r="N8" s="295">
        <v>4.8920842625060272</v>
      </c>
      <c r="O8" s="79">
        <v>2858060</v>
      </c>
      <c r="P8" s="461">
        <f>0.84/100000</f>
        <v>8.3999999999999992E-6</v>
      </c>
      <c r="Q8">
        <v>5.0000000000000001E-3</v>
      </c>
      <c r="R8">
        <f t="shared" si="2"/>
        <v>0.83696999999999999</v>
      </c>
      <c r="S8" s="284">
        <f t="shared" si="8"/>
        <v>24.007703999999997</v>
      </c>
      <c r="T8" s="284">
        <f>(SUM(P$3:P7)+0.5*P8)*O8</f>
        <v>39.155422000000002</v>
      </c>
      <c r="U8" s="462">
        <f>Y7*O8/O7</f>
        <v>4.6705297804799457</v>
      </c>
      <c r="V8" s="284">
        <f t="shared" si="12"/>
        <v>16.674381780479944</v>
      </c>
      <c r="W8" s="295">
        <f t="shared" si="9"/>
        <v>9.4540311429487378</v>
      </c>
      <c r="X8" s="284">
        <f>SUM(W$3:W8)</f>
        <v>35.041495751646828</v>
      </c>
      <c r="Y8" s="284">
        <f t="shared" si="3"/>
        <v>19.224202637531207</v>
      </c>
      <c r="Z8" s="284">
        <f t="shared" si="4"/>
        <v>11.947366209005576</v>
      </c>
    </row>
    <row r="9" spans="1:27" x14ac:dyDescent="0.2">
      <c r="A9">
        <v>6</v>
      </c>
      <c r="B9" s="79">
        <v>2993632</v>
      </c>
      <c r="C9" s="461">
        <f>0.84/100000</f>
        <v>8.3999999999999992E-6</v>
      </c>
      <c r="D9">
        <v>5.0000000000000001E-3</v>
      </c>
      <c r="E9">
        <f t="shared" si="0"/>
        <v>0.83696999999999999</v>
      </c>
      <c r="F9" s="284">
        <f t="shared" si="5"/>
        <v>25.146508799999996</v>
      </c>
      <c r="G9" s="284">
        <f>(SUM(C$3:C8)+0.5*C9)*B9</f>
        <v>66.159267200000002</v>
      </c>
      <c r="H9" s="284">
        <f t="shared" si="13"/>
        <v>20.136102177770169</v>
      </c>
      <c r="I9" s="284">
        <f t="shared" si="10"/>
        <v>32.709356577770166</v>
      </c>
      <c r="J9" s="295">
        <f t="shared" si="6"/>
        <v>18.545531691859434</v>
      </c>
      <c r="K9" s="295">
        <f>SUM(J$3:J9)</f>
        <v>55.368314138379233</v>
      </c>
      <c r="L9" s="295">
        <f t="shared" si="7"/>
        <v>26.737079285910728</v>
      </c>
      <c r="M9" s="284">
        <f t="shared" si="1"/>
        <v>23.436590731840447</v>
      </c>
      <c r="N9" s="284">
        <v>20.13612312203513</v>
      </c>
      <c r="O9" s="79">
        <v>2858060</v>
      </c>
      <c r="P9" s="461">
        <f>0.84/100000</f>
        <v>8.3999999999999992E-6</v>
      </c>
      <c r="Q9">
        <v>5.0000000000000001E-3</v>
      </c>
      <c r="R9">
        <f t="shared" si="2"/>
        <v>0.83696999999999999</v>
      </c>
      <c r="S9" s="284">
        <f t="shared" si="8"/>
        <v>24.007703999999997</v>
      </c>
      <c r="T9" s="284">
        <f>(SUM(P$3:P8)+0.5*P9)*O9</f>
        <v>63.163126000000005</v>
      </c>
      <c r="U9" s="284">
        <f t="shared" si="11"/>
        <v>19.224202637531207</v>
      </c>
      <c r="V9" s="284">
        <f t="shared" si="12"/>
        <v>31.228054637531205</v>
      </c>
      <c r="W9" s="295">
        <f t="shared" si="9"/>
        <v>17.705663991845284</v>
      </c>
      <c r="X9" s="284">
        <f>SUM(W$3:W9)</f>
        <v>52.747159743492112</v>
      </c>
      <c r="Y9" s="284">
        <f t="shared" si="3"/>
        <v>25.526242645685919</v>
      </c>
      <c r="Z9" s="284">
        <f t="shared" si="4"/>
        <v>22.375222641608563</v>
      </c>
    </row>
    <row r="10" spans="1:27" x14ac:dyDescent="0.2">
      <c r="A10">
        <v>7</v>
      </c>
      <c r="B10" s="79">
        <v>2993632</v>
      </c>
      <c r="C10" s="461">
        <f>0.84/100000</f>
        <v>8.3999999999999992E-6</v>
      </c>
      <c r="D10">
        <v>5.0000000000000001E-3</v>
      </c>
      <c r="E10">
        <f t="shared" si="0"/>
        <v>0.83696999999999999</v>
      </c>
      <c r="F10" s="284">
        <f t="shared" si="5"/>
        <v>25.146508799999996</v>
      </c>
      <c r="G10" s="284">
        <f>(SUM(C$3:C9)+0.5*C10)*B10</f>
        <v>91.305776000000009</v>
      </c>
      <c r="H10" s="284">
        <f t="shared" si="13"/>
        <v>26.737079285910728</v>
      </c>
      <c r="I10" s="284">
        <f t="shared" si="10"/>
        <v>39.310333685910727</v>
      </c>
      <c r="J10" s="295">
        <f t="shared" si="6"/>
        <v>22.288149797635846</v>
      </c>
      <c r="K10" s="295">
        <f>SUM(J$3:J10)</f>
        <v>77.656463936015086</v>
      </c>
      <c r="L10" s="295">
        <f t="shared" si="7"/>
        <v>29.595438288274877</v>
      </c>
      <c r="M10" s="284">
        <f t="shared" si="1"/>
        <v>28.166258787092801</v>
      </c>
      <c r="N10" s="284">
        <v>26.737121070945122</v>
      </c>
      <c r="O10" s="79">
        <v>2858060</v>
      </c>
      <c r="P10" s="461">
        <f>0.84/100000</f>
        <v>8.3999999999999992E-6</v>
      </c>
      <c r="Q10">
        <v>5.0000000000000001E-3</v>
      </c>
      <c r="R10">
        <f t="shared" si="2"/>
        <v>0.83696999999999999</v>
      </c>
      <c r="S10" s="284">
        <f t="shared" si="8"/>
        <v>24.007703999999997</v>
      </c>
      <c r="T10" s="284">
        <f>(SUM(P$3:P9)+0.5*P10)*O10</f>
        <v>87.170830000000009</v>
      </c>
      <c r="U10" s="284">
        <f t="shared" si="11"/>
        <v>25.526242645685919</v>
      </c>
      <c r="V10" s="284">
        <f t="shared" si="12"/>
        <v>37.530094645685921</v>
      </c>
      <c r="W10" s="295">
        <f t="shared" si="9"/>
        <v>21.27879091706366</v>
      </c>
      <c r="X10" s="284">
        <f>SUM(W$3:W10)</f>
        <v>74.025950660555765</v>
      </c>
      <c r="Y10" s="284">
        <f t="shared" si="3"/>
        <v>28.255155728622256</v>
      </c>
      <c r="Z10" s="284">
        <f t="shared" si="4"/>
        <v>26.890699187154087</v>
      </c>
    </row>
    <row r="11" spans="1:27" x14ac:dyDescent="0.2">
      <c r="A11">
        <v>8</v>
      </c>
      <c r="B11" s="79">
        <v>2993632</v>
      </c>
      <c r="C11" s="461">
        <f>0.84/100000</f>
        <v>8.3999999999999992E-6</v>
      </c>
      <c r="D11">
        <v>5.0000000000000001E-3</v>
      </c>
      <c r="E11">
        <f t="shared" si="0"/>
        <v>0.83696999999999999</v>
      </c>
      <c r="F11" s="284">
        <f t="shared" si="5"/>
        <v>25.146508799999996</v>
      </c>
      <c r="G11" s="284">
        <f>(SUM(C$3:C10)+0.5*C11)*B11</f>
        <v>116.45228480000002</v>
      </c>
      <c r="H11" s="284">
        <f t="shared" si="13"/>
        <v>29.595438288274877</v>
      </c>
      <c r="I11" s="284">
        <f t="shared" si="10"/>
        <v>42.168692688274874</v>
      </c>
      <c r="J11" s="295">
        <f t="shared" si="6"/>
        <v>23.908780498182317</v>
      </c>
      <c r="K11" s="295">
        <f>SUM(J$3:J11)</f>
        <v>101.56524443419741</v>
      </c>
      <c r="L11" s="295">
        <f t="shared" si="7"/>
        <v>30.833166590092553</v>
      </c>
      <c r="M11" s="284">
        <f t="shared" si="1"/>
        <v>30.214302439183715</v>
      </c>
      <c r="N11" s="284">
        <v>29.595495700072767</v>
      </c>
      <c r="O11" s="79">
        <v>2858060</v>
      </c>
      <c r="P11" s="461">
        <f>0.84/100000</f>
        <v>8.3999999999999992E-6</v>
      </c>
      <c r="Q11">
        <v>5.0000000000000001E-3</v>
      </c>
      <c r="R11">
        <f t="shared" si="2"/>
        <v>0.83696999999999999</v>
      </c>
      <c r="S11" s="284">
        <f t="shared" si="8"/>
        <v>24.007703999999997</v>
      </c>
      <c r="T11" s="284">
        <f>(SUM(P$3:P10)+0.5*P11)*O11</f>
        <v>111.17853400000001</v>
      </c>
      <c r="U11" s="284">
        <f t="shared" si="11"/>
        <v>28.255155728622256</v>
      </c>
      <c r="V11" s="284">
        <f t="shared" si="12"/>
        <v>40.259007728622251</v>
      </c>
      <c r="W11" s="295">
        <f t="shared" si="9"/>
        <v>22.82602844659429</v>
      </c>
      <c r="X11" s="284">
        <f>SUM(W$3:W11)</f>
        <v>96.851979107150058</v>
      </c>
      <c r="Y11" s="284">
        <f t="shared" si="3"/>
        <v>29.436831282027963</v>
      </c>
      <c r="Z11" s="284">
        <f t="shared" si="4"/>
        <v>28.845993505325112</v>
      </c>
    </row>
    <row r="12" spans="1:27" x14ac:dyDescent="0.2">
      <c r="A12">
        <v>9</v>
      </c>
      <c r="B12" s="79">
        <v>2993632</v>
      </c>
      <c r="C12" s="461">
        <f>0.84/100000</f>
        <v>8.3999999999999992E-6</v>
      </c>
      <c r="D12">
        <v>5.0000000000000001E-3</v>
      </c>
      <c r="E12">
        <f t="shared" si="0"/>
        <v>0.83696999999999999</v>
      </c>
      <c r="F12" s="284">
        <f t="shared" si="5"/>
        <v>25.146508799999996</v>
      </c>
      <c r="G12" s="284">
        <f>(SUM(C$3:C11)+0.5*C12)*B12</f>
        <v>141.59879360000002</v>
      </c>
      <c r="H12" s="284">
        <f t="shared" si="13"/>
        <v>30.833166590092553</v>
      </c>
      <c r="I12" s="284">
        <f t="shared" si="10"/>
        <v>43.406420990092549</v>
      </c>
      <c r="J12" s="295">
        <f t="shared" si="6"/>
        <v>24.610546960408332</v>
      </c>
      <c r="K12" s="295">
        <f>SUM(J$3:J12)</f>
        <v>126.17579139460574</v>
      </c>
      <c r="L12" s="295">
        <f t="shared" si="7"/>
        <v>31.369128429684221</v>
      </c>
      <c r="M12" s="284">
        <f t="shared" si="1"/>
        <v>31.101147509888385</v>
      </c>
      <c r="N12" s="284">
        <v>30.833233627531115</v>
      </c>
      <c r="O12" s="79">
        <v>2858060</v>
      </c>
      <c r="P12" s="461">
        <f>0.84/100000</f>
        <v>8.3999999999999992E-6</v>
      </c>
      <c r="Q12">
        <v>5.0000000000000001E-3</v>
      </c>
      <c r="R12">
        <f t="shared" si="2"/>
        <v>0.83696999999999999</v>
      </c>
      <c r="S12" s="284">
        <f t="shared" si="8"/>
        <v>24.007703999999997</v>
      </c>
      <c r="T12" s="284">
        <f>(SUM(P$3:P11)+0.5*P12)*O12</f>
        <v>135.186238</v>
      </c>
      <c r="U12" s="284">
        <f t="shared" si="11"/>
        <v>29.436831282027963</v>
      </c>
      <c r="V12" s="284">
        <f t="shared" si="12"/>
        <v>41.440683282027962</v>
      </c>
      <c r="W12" s="295">
        <f t="shared" si="9"/>
        <v>23.496014154600381</v>
      </c>
      <c r="X12" s="284">
        <f>SUM(W$3:W12)</f>
        <v>120.34799326175045</v>
      </c>
      <c r="Y12" s="284">
        <f t="shared" si="3"/>
        <v>29.948521127427576</v>
      </c>
      <c r="Z12" s="284">
        <f t="shared" si="4"/>
        <v>29.692676204727768</v>
      </c>
    </row>
    <row r="13" spans="1:27" x14ac:dyDescent="0.2">
      <c r="A13">
        <v>10</v>
      </c>
      <c r="B13" s="79">
        <v>2562026</v>
      </c>
      <c r="C13" s="461">
        <v>2.5999999999999998E-5</v>
      </c>
      <c r="D13">
        <v>3.0000000000000001E-3</v>
      </c>
      <c r="E13">
        <f t="shared" si="0"/>
        <v>0.50218200000000002</v>
      </c>
      <c r="F13" s="284">
        <f t="shared" si="5"/>
        <v>66.612675999999993</v>
      </c>
      <c r="G13" s="284">
        <f>(SUM(C$3:C12)+0.5*C13)*B13</f>
        <v>165.25067700000002</v>
      </c>
      <c r="H13" s="462">
        <f>L12*B13/B12</f>
        <v>26.846493702028219</v>
      </c>
      <c r="I13" s="284">
        <f t="shared" si="10"/>
        <v>60.152831702028216</v>
      </c>
      <c r="J13" s="295">
        <f t="shared" si="6"/>
        <v>23.747817474719803</v>
      </c>
      <c r="K13" s="295">
        <f>SUM(J$3:J13)</f>
        <v>149.92360886932553</v>
      </c>
      <c r="L13" s="295">
        <f t="shared" si="7"/>
        <v>69.711352227308424</v>
      </c>
      <c r="M13" s="284">
        <f t="shared" si="1"/>
        <v>48.278922964668325</v>
      </c>
      <c r="N13" s="284">
        <v>26.84655570102338</v>
      </c>
      <c r="O13" s="79">
        <v>2459542</v>
      </c>
      <c r="P13" s="461">
        <v>2.5999999999999998E-5</v>
      </c>
      <c r="Q13">
        <v>3.0000000000000001E-3</v>
      </c>
      <c r="R13">
        <f t="shared" si="2"/>
        <v>0.50218200000000002</v>
      </c>
      <c r="S13" s="284">
        <f t="shared" si="8"/>
        <v>63.948091999999995</v>
      </c>
      <c r="T13" s="284">
        <f>(SUM(P$3:P12)+0.5*P13)*O13</f>
        <v>158.64045900000002</v>
      </c>
      <c r="U13" s="462">
        <f>Y12*O13/O12</f>
        <v>25.772602937235565</v>
      </c>
      <c r="V13" s="284">
        <f t="shared" si="12"/>
        <v>57.746648937235562</v>
      </c>
      <c r="W13" s="295">
        <f t="shared" si="9"/>
        <v>22.797877339030631</v>
      </c>
      <c r="X13" s="284">
        <f>SUM(W$3:W13)</f>
        <v>143.14587060078108</v>
      </c>
      <c r="Y13" s="284">
        <f t="shared" si="3"/>
        <v>66.922817598204929</v>
      </c>
      <c r="Z13" s="284">
        <f t="shared" si="4"/>
        <v>46.347710267720245</v>
      </c>
    </row>
    <row r="14" spans="1:27" x14ac:dyDescent="0.2">
      <c r="A14">
        <v>11</v>
      </c>
      <c r="B14" s="79">
        <v>2562026</v>
      </c>
      <c r="C14" s="461">
        <v>2.5999999999999998E-5</v>
      </c>
      <c r="D14">
        <v>3.0000000000000001E-3</v>
      </c>
      <c r="E14">
        <f t="shared" si="0"/>
        <v>0.50218200000000002</v>
      </c>
      <c r="F14" s="284">
        <f t="shared" si="5"/>
        <v>66.612675999999993</v>
      </c>
      <c r="G14" s="284">
        <f>(SUM(C$3:C13)+0.5*C14)*B14</f>
        <v>231.86335300000002</v>
      </c>
      <c r="H14" s="284">
        <f t="shared" si="13"/>
        <v>69.711352227308424</v>
      </c>
      <c r="I14" s="284">
        <f t="shared" si="10"/>
        <v>103.01769022730842</v>
      </c>
      <c r="J14" s="295">
        <f t="shared" si="6"/>
        <v>40.670492725995103</v>
      </c>
      <c r="K14" s="295">
        <f>SUM(J$3:J14)</f>
        <v>190.59410159532064</v>
      </c>
      <c r="L14" s="295">
        <f t="shared" si="7"/>
        <v>95.653535501313314</v>
      </c>
      <c r="M14" s="284">
        <f t="shared" si="1"/>
        <v>82.682443864310869</v>
      </c>
      <c r="N14" s="284">
        <v>69.711440202820441</v>
      </c>
      <c r="O14" s="79">
        <v>2459542</v>
      </c>
      <c r="P14" s="461">
        <v>2.5999999999999998E-5</v>
      </c>
      <c r="Q14">
        <v>3.0000000000000001E-3</v>
      </c>
      <c r="R14">
        <f t="shared" si="2"/>
        <v>0.50218200000000002</v>
      </c>
      <c r="S14" s="284">
        <f t="shared" si="8"/>
        <v>63.948091999999995</v>
      </c>
      <c r="T14" s="284">
        <f>(SUM(P$3:P13)+0.5*P14)*O14</f>
        <v>222.58855100000002</v>
      </c>
      <c r="U14" s="284">
        <f t="shared" si="11"/>
        <v>66.922817598204929</v>
      </c>
      <c r="V14" s="284">
        <f t="shared" si="12"/>
        <v>98.896863598204931</v>
      </c>
      <c r="W14" s="295">
        <f t="shared" si="9"/>
        <v>39.043626028884738</v>
      </c>
      <c r="X14" s="284">
        <f>SUM(W$3:W14)</f>
        <v>182.18949662966583</v>
      </c>
      <c r="Y14" s="284">
        <f t="shared" si="3"/>
        <v>91.827283569320173</v>
      </c>
      <c r="Z14" s="284">
        <f t="shared" si="4"/>
        <v>79.375050583762544</v>
      </c>
    </row>
    <row r="15" spans="1:27" x14ac:dyDescent="0.2">
      <c r="A15">
        <v>12</v>
      </c>
      <c r="B15" s="79">
        <v>2562026</v>
      </c>
      <c r="C15" s="461">
        <v>2.5999999999999998E-5</v>
      </c>
      <c r="D15">
        <v>3.0000000000000001E-3</v>
      </c>
      <c r="E15">
        <f t="shared" si="0"/>
        <v>0.50218200000000002</v>
      </c>
      <c r="F15" s="284">
        <f t="shared" si="5"/>
        <v>66.612675999999993</v>
      </c>
      <c r="G15" s="284">
        <f>(SUM(C$3:C14)+0.5*C15)*B15</f>
        <v>298.47602899999998</v>
      </c>
      <c r="H15" s="284">
        <f t="shared" si="13"/>
        <v>95.653535501313314</v>
      </c>
      <c r="I15" s="284">
        <f t="shared" si="10"/>
        <v>128.95987350131333</v>
      </c>
      <c r="J15" s="295">
        <f t="shared" si="6"/>
        <v>50.912242214008401</v>
      </c>
      <c r="K15" s="295">
        <f>SUM(J$3:J15)</f>
        <v>241.50634380932905</v>
      </c>
      <c r="L15" s="295">
        <f t="shared" si="7"/>
        <v>111.35396928730491</v>
      </c>
      <c r="M15" s="284">
        <f t="shared" si="1"/>
        <v>103.50375239430912</v>
      </c>
      <c r="N15" s="284">
        <v>95.653675150920179</v>
      </c>
      <c r="O15" s="79">
        <v>2459542</v>
      </c>
      <c r="P15" s="461">
        <v>2.5999999999999998E-5</v>
      </c>
      <c r="Q15">
        <v>3.0000000000000001E-3</v>
      </c>
      <c r="R15">
        <f t="shared" si="2"/>
        <v>0.50218200000000002</v>
      </c>
      <c r="S15" s="284">
        <f t="shared" si="8"/>
        <v>63.948091999999995</v>
      </c>
      <c r="T15" s="284">
        <f>(SUM(P$3:P14)+0.5*P15)*O15</f>
        <v>286.53664300000003</v>
      </c>
      <c r="U15" s="284">
        <f t="shared" si="11"/>
        <v>91.827283569320173</v>
      </c>
      <c r="V15" s="284">
        <f t="shared" si="12"/>
        <v>123.80132956932017</v>
      </c>
      <c r="W15" s="295">
        <f t="shared" si="9"/>
        <v>48.875693704719083</v>
      </c>
      <c r="X15" s="284">
        <f>SUM(W$3:W15)</f>
        <v>231.06519033438491</v>
      </c>
      <c r="Y15" s="284">
        <f t="shared" si="3"/>
        <v>106.89968186460109</v>
      </c>
      <c r="Z15" s="284">
        <f t="shared" si="4"/>
        <v>99.363482716960633</v>
      </c>
    </row>
    <row r="16" spans="1:27" x14ac:dyDescent="0.2">
      <c r="A16">
        <v>13</v>
      </c>
      <c r="B16" s="79">
        <v>2562026</v>
      </c>
      <c r="C16" s="461">
        <v>2.5999999999999998E-5</v>
      </c>
      <c r="D16">
        <v>3.0000000000000001E-3</v>
      </c>
      <c r="E16">
        <f t="shared" si="0"/>
        <v>0.50218200000000002</v>
      </c>
      <c r="F16" s="284">
        <f t="shared" si="5"/>
        <v>66.612675999999993</v>
      </c>
      <c r="G16" s="284">
        <f>(SUM(C$3:C15)+0.5*C16)*B16</f>
        <v>365.088705</v>
      </c>
      <c r="H16" s="284">
        <f t="shared" si="13"/>
        <v>111.35396928730491</v>
      </c>
      <c r="I16" s="284">
        <f t="shared" si="10"/>
        <v>144.6603072873049</v>
      </c>
      <c r="J16" s="295">
        <f t="shared" si="6"/>
        <v>57.110637622400787</v>
      </c>
      <c r="K16" s="295">
        <f>SUM(J$3:J16)</f>
        <v>298.61698143172987</v>
      </c>
      <c r="L16" s="295">
        <f t="shared" si="7"/>
        <v>120.85600766490413</v>
      </c>
      <c r="M16" s="284">
        <f t="shared" si="1"/>
        <v>116.10498847610452</v>
      </c>
      <c r="N16" s="284">
        <v>111.35416196954654</v>
      </c>
      <c r="O16" s="79">
        <v>2459542</v>
      </c>
      <c r="P16" s="461">
        <v>2.5999999999999998E-5</v>
      </c>
      <c r="Q16">
        <v>3.0000000000000001E-3</v>
      </c>
      <c r="R16">
        <f t="shared" si="2"/>
        <v>0.50218200000000002</v>
      </c>
      <c r="S16" s="284">
        <f t="shared" si="8"/>
        <v>63.948091999999995</v>
      </c>
      <c r="T16" s="284">
        <f>(SUM(P$3:P15)+0.5*P16)*O16</f>
        <v>350.484735</v>
      </c>
      <c r="U16" s="284">
        <f t="shared" si="11"/>
        <v>106.89968186460109</v>
      </c>
      <c r="V16" s="284">
        <f t="shared" si="12"/>
        <v>138.87372786460108</v>
      </c>
      <c r="W16" s="295">
        <f t="shared" si="9"/>
        <v>54.826146135548534</v>
      </c>
      <c r="X16" s="284">
        <f>SUM(W$3:W16)</f>
        <v>285.89133646993344</v>
      </c>
      <c r="Y16" s="284">
        <f t="shared" si="3"/>
        <v>116.02162772905257</v>
      </c>
      <c r="Z16" s="284">
        <f t="shared" si="4"/>
        <v>111.46065479682683</v>
      </c>
    </row>
    <row r="17" spans="1:34" x14ac:dyDescent="0.2">
      <c r="A17">
        <v>14</v>
      </c>
      <c r="B17" s="79">
        <v>2562026</v>
      </c>
      <c r="C17" s="461">
        <v>2.5999999999999998E-5</v>
      </c>
      <c r="D17">
        <v>3.0000000000000001E-3</v>
      </c>
      <c r="E17">
        <f t="shared" si="0"/>
        <v>0.50218200000000002</v>
      </c>
      <c r="F17" s="284">
        <f t="shared" si="5"/>
        <v>66.612675999999993</v>
      </c>
      <c r="G17" s="284">
        <f>(SUM(C$3:C16)+0.5*C17)*B17</f>
        <v>431.70138100000003</v>
      </c>
      <c r="H17" s="284">
        <f t="shared" si="13"/>
        <v>120.85600766490413</v>
      </c>
      <c r="I17" s="284">
        <f t="shared" si="10"/>
        <v>154.16234566490414</v>
      </c>
      <c r="J17" s="295">
        <f t="shared" si="6"/>
        <v>60.861960156089602</v>
      </c>
      <c r="K17" s="295">
        <f>SUM(J$3:J17)</f>
        <v>359.47894158781946</v>
      </c>
      <c r="L17" s="295">
        <f t="shared" si="7"/>
        <v>126.60672350881453</v>
      </c>
      <c r="M17" s="284">
        <f t="shared" si="1"/>
        <v>123.73136558685933</v>
      </c>
      <c r="N17" s="284">
        <v>120.85624561172389</v>
      </c>
      <c r="O17" s="79">
        <v>2459542</v>
      </c>
      <c r="P17" s="461">
        <v>2.5999999999999998E-5</v>
      </c>
      <c r="Q17">
        <v>3.0000000000000001E-3</v>
      </c>
      <c r="R17">
        <f t="shared" si="2"/>
        <v>0.50218200000000002</v>
      </c>
      <c r="S17" s="284">
        <f t="shared" si="8"/>
        <v>63.948091999999995</v>
      </c>
      <c r="T17" s="284">
        <f>(SUM(P$3:P16)+0.5*P17)*O17</f>
        <v>414.43282700000003</v>
      </c>
      <c r="U17" s="284">
        <f t="shared" si="11"/>
        <v>116.02162772905257</v>
      </c>
      <c r="V17" s="284">
        <f t="shared" si="12"/>
        <v>147.99567372905256</v>
      </c>
      <c r="W17" s="295">
        <f t="shared" si="9"/>
        <v>58.427411433853102</v>
      </c>
      <c r="X17" s="284">
        <f>SUM(W$3:W17)</f>
        <v>344.31874790378652</v>
      </c>
      <c r="Y17" s="284">
        <f t="shared" si="3"/>
        <v>121.54230829519946</v>
      </c>
      <c r="Z17" s="284">
        <f t="shared" si="4"/>
        <v>118.78196801212601</v>
      </c>
    </row>
    <row r="18" spans="1:34" x14ac:dyDescent="0.2">
      <c r="A18">
        <v>15</v>
      </c>
      <c r="B18" s="79">
        <v>2159602</v>
      </c>
      <c r="C18" s="461">
        <v>6.2000000000000003E-5</v>
      </c>
      <c r="D18">
        <v>4.0000000000000001E-3</v>
      </c>
      <c r="E18">
        <f t="shared" si="0"/>
        <v>0.66957600000000006</v>
      </c>
      <c r="F18" s="284">
        <f t="shared" si="5"/>
        <v>133.89532400000002</v>
      </c>
      <c r="G18" s="284">
        <f>(SUM(C$3:C17)+0.5*C18)*B18</f>
        <v>458.91542500000003</v>
      </c>
      <c r="H18" s="462">
        <f>L17*B18/B17</f>
        <v>106.72028047454744</v>
      </c>
      <c r="I18" s="284">
        <f t="shared" si="10"/>
        <v>173.66794247454743</v>
      </c>
      <c r="J18" s="295">
        <f t="shared" si="6"/>
        <v>84.762878867181172</v>
      </c>
      <c r="K18" s="295">
        <f>SUM(J$3:J18)</f>
        <v>444.24182045500061</v>
      </c>
      <c r="L18" s="295">
        <f t="shared" si="7"/>
        <v>155.8527256073663</v>
      </c>
      <c r="M18" s="284">
        <f t="shared" si="1"/>
        <v>131.28650304095686</v>
      </c>
      <c r="N18" s="284">
        <v>106.72051085605401</v>
      </c>
      <c r="O18" s="79">
        <v>2085506</v>
      </c>
      <c r="P18" s="461">
        <v>6.2000000000000003E-5</v>
      </c>
      <c r="Q18">
        <v>4.0000000000000001E-3</v>
      </c>
      <c r="R18">
        <f t="shared" si="2"/>
        <v>0.66957600000000006</v>
      </c>
      <c r="S18" s="284">
        <f t="shared" si="8"/>
        <v>129.30137200000001</v>
      </c>
      <c r="T18" s="284">
        <f>(SUM(P$3:P17)+0.5*P18)*O18</f>
        <v>443.17002500000001</v>
      </c>
      <c r="U18" s="462">
        <f>Y17*O18/O17</f>
        <v>103.05870491477204</v>
      </c>
      <c r="V18" s="284">
        <f t="shared" si="12"/>
        <v>167.70939091477203</v>
      </c>
      <c r="W18" s="295">
        <f t="shared" si="9"/>
        <v>81.854662319621653</v>
      </c>
      <c r="X18" s="284">
        <f>SUM(W$3:W18)</f>
        <v>426.17341022340815</v>
      </c>
      <c r="Y18" s="284">
        <f t="shared" si="3"/>
        <v>150.5054145951504</v>
      </c>
      <c r="Z18" s="284">
        <f t="shared" si="4"/>
        <v>126.78205975496121</v>
      </c>
    </row>
    <row r="19" spans="1:34" x14ac:dyDescent="0.2">
      <c r="A19">
        <v>16</v>
      </c>
      <c r="B19" s="79">
        <v>2159602</v>
      </c>
      <c r="C19" s="461">
        <v>6.2000000000000003E-5</v>
      </c>
      <c r="D19">
        <v>4.0000000000000001E-3</v>
      </c>
      <c r="E19">
        <f t="shared" si="0"/>
        <v>0.66957600000000006</v>
      </c>
      <c r="F19" s="284">
        <f t="shared" si="5"/>
        <v>133.89532400000002</v>
      </c>
      <c r="G19" s="284">
        <f>(SUM(C$3:C18)+0.5*C19)*B19</f>
        <v>592.81074899999999</v>
      </c>
      <c r="H19" s="284">
        <f t="shared" si="13"/>
        <v>155.8527256073663</v>
      </c>
      <c r="I19" s="284">
        <f t="shared" si="10"/>
        <v>222.8003876073663</v>
      </c>
      <c r="J19" s="295">
        <f t="shared" si="6"/>
        <v>108.7431681243762</v>
      </c>
      <c r="K19" s="295">
        <f>SUM(J$3:J19)</f>
        <v>552.98498857937682</v>
      </c>
      <c r="L19" s="295">
        <f t="shared" si="7"/>
        <v>181.00488148299007</v>
      </c>
      <c r="M19" s="284">
        <f t="shared" si="1"/>
        <v>168.4288035451782</v>
      </c>
      <c r="N19" s="284">
        <v>155.85300782863345</v>
      </c>
      <c r="O19" s="79">
        <v>2085506</v>
      </c>
      <c r="P19" s="461">
        <v>6.2000000000000003E-5</v>
      </c>
      <c r="Q19">
        <v>4.0000000000000001E-3</v>
      </c>
      <c r="R19">
        <f t="shared" si="2"/>
        <v>0.66957600000000006</v>
      </c>
      <c r="S19" s="284">
        <f t="shared" si="8"/>
        <v>129.30137200000001</v>
      </c>
      <c r="T19" s="284">
        <f>(SUM(P$3:P18)+0.5*P19)*O19</f>
        <v>572.47139700000002</v>
      </c>
      <c r="U19" s="284">
        <f t="shared" si="11"/>
        <v>150.5054145951504</v>
      </c>
      <c r="V19" s="284">
        <f t="shared" si="12"/>
        <v>215.15610059515041</v>
      </c>
      <c r="W19" s="295">
        <f t="shared" si="9"/>
        <v>105.01218723746101</v>
      </c>
      <c r="X19" s="284">
        <f>SUM(W$3:W19)</f>
        <v>531.18559746086919</v>
      </c>
      <c r="Y19" s="284">
        <f t="shared" si="3"/>
        <v>174.79459935768941</v>
      </c>
      <c r="Z19" s="284">
        <f t="shared" si="4"/>
        <v>162.65000697641989</v>
      </c>
    </row>
    <row r="20" spans="1:34" x14ac:dyDescent="0.2">
      <c r="A20">
        <v>17</v>
      </c>
      <c r="B20" s="79">
        <v>2159602</v>
      </c>
      <c r="C20" s="461">
        <v>6.2000000000000003E-5</v>
      </c>
      <c r="D20">
        <v>4.0000000000000001E-3</v>
      </c>
      <c r="E20">
        <f t="shared" si="0"/>
        <v>0.66957600000000006</v>
      </c>
      <c r="F20" s="284">
        <f t="shared" si="5"/>
        <v>133.89532400000002</v>
      </c>
      <c r="G20" s="284">
        <f>(SUM(C$3:C19)+0.5*C20)*B20</f>
        <v>726.70607299999995</v>
      </c>
      <c r="H20" s="284">
        <f t="shared" si="13"/>
        <v>181.00488148299007</v>
      </c>
      <c r="I20" s="284">
        <f t="shared" si="10"/>
        <v>247.95254348299008</v>
      </c>
      <c r="J20" s="295">
        <f t="shared" si="6"/>
        <v>121.019291808207</v>
      </c>
      <c r="K20" s="295">
        <f>SUM(J$3:J20)</f>
        <v>674.00428038758378</v>
      </c>
      <c r="L20" s="295">
        <f t="shared" si="7"/>
        <v>193.88091367478307</v>
      </c>
      <c r="M20" s="284">
        <f t="shared" si="1"/>
        <v>187.44289757888657</v>
      </c>
      <c r="N20" s="284">
        <v>181.00523671971547</v>
      </c>
      <c r="O20" s="79">
        <v>2085506</v>
      </c>
      <c r="P20" s="461">
        <v>6.2000000000000003E-5</v>
      </c>
      <c r="Q20">
        <v>4.0000000000000001E-3</v>
      </c>
      <c r="R20">
        <f t="shared" si="2"/>
        <v>0.66957600000000006</v>
      </c>
      <c r="S20" s="284">
        <f t="shared" si="8"/>
        <v>129.30137200000001</v>
      </c>
      <c r="T20" s="284">
        <f>(SUM(P$3:P19)+0.5*P20)*O20</f>
        <v>701.77276900000004</v>
      </c>
      <c r="U20" s="284">
        <f t="shared" si="11"/>
        <v>174.79459935768941</v>
      </c>
      <c r="V20" s="284">
        <f t="shared" si="12"/>
        <v>239.44528535768941</v>
      </c>
      <c r="W20" s="295">
        <f t="shared" si="9"/>
        <v>116.86711680289542</v>
      </c>
      <c r="X20" s="284">
        <f>SUM(W$3:W20)</f>
        <v>648.05271426376464</v>
      </c>
      <c r="Y20" s="284">
        <f t="shared" si="3"/>
        <v>187.22885455479403</v>
      </c>
      <c r="Z20" s="284">
        <f t="shared" si="4"/>
        <v>181.01172695624172</v>
      </c>
    </row>
    <row r="21" spans="1:34" x14ac:dyDescent="0.2">
      <c r="A21">
        <v>18</v>
      </c>
      <c r="B21" s="79">
        <v>2159602</v>
      </c>
      <c r="C21" s="461">
        <v>6.2000000000000003E-5</v>
      </c>
      <c r="D21">
        <v>4.0000000000000001E-3</v>
      </c>
      <c r="E21">
        <f t="shared" si="0"/>
        <v>0.66957600000000006</v>
      </c>
      <c r="F21" s="284">
        <f t="shared" si="5"/>
        <v>133.89532400000002</v>
      </c>
      <c r="G21" s="284">
        <f>(SUM(C$3:C20)+0.5*C21)*B21</f>
        <v>860.60139699999991</v>
      </c>
      <c r="H21" s="284">
        <f t="shared" si="13"/>
        <v>193.88091367478307</v>
      </c>
      <c r="I21" s="284">
        <f t="shared" si="10"/>
        <v>260.82857567478311</v>
      </c>
      <c r="J21" s="295">
        <f t="shared" si="6"/>
        <v>127.30375364619321</v>
      </c>
      <c r="K21" s="295">
        <f>SUM(J$3:J21)</f>
        <v>801.30803403377695</v>
      </c>
      <c r="L21" s="295">
        <f t="shared" si="7"/>
        <v>200.47248402858986</v>
      </c>
      <c r="M21" s="284">
        <f t="shared" si="1"/>
        <v>197.17669885168647</v>
      </c>
      <c r="N21" s="284">
        <v>193.88133008298274</v>
      </c>
      <c r="O21" s="79">
        <v>2085506</v>
      </c>
      <c r="P21" s="461">
        <v>6.2000000000000003E-5</v>
      </c>
      <c r="Q21">
        <v>4.0000000000000001E-3</v>
      </c>
      <c r="R21">
        <f t="shared" si="2"/>
        <v>0.66957600000000006</v>
      </c>
      <c r="S21" s="284">
        <f t="shared" si="8"/>
        <v>129.30137200000001</v>
      </c>
      <c r="T21" s="284">
        <f>(SUM(P$3:P20)+0.5*P21)*O21</f>
        <v>831.07414099999994</v>
      </c>
      <c r="U21" s="284">
        <f t="shared" si="11"/>
        <v>187.22885455479403</v>
      </c>
      <c r="V21" s="284">
        <f t="shared" si="12"/>
        <v>251.87954055479403</v>
      </c>
      <c r="W21" s="295">
        <f t="shared" si="9"/>
        <v>122.93595859406402</v>
      </c>
      <c r="X21" s="284">
        <f>SUM(W$3:W21)</f>
        <v>770.98867285782865</v>
      </c>
      <c r="Y21" s="284">
        <f t="shared" si="3"/>
        <v>193.59426796073001</v>
      </c>
      <c r="Z21" s="284">
        <f t="shared" si="4"/>
        <v>190.411561257762</v>
      </c>
    </row>
    <row r="22" spans="1:34" x14ac:dyDescent="0.2">
      <c r="A22">
        <v>19</v>
      </c>
      <c r="B22" s="79">
        <v>2159602</v>
      </c>
      <c r="C22" s="461">
        <v>6.2000000000000003E-5</v>
      </c>
      <c r="D22">
        <v>4.0000000000000001E-3</v>
      </c>
      <c r="E22">
        <f t="shared" si="0"/>
        <v>0.66957600000000006</v>
      </c>
      <c r="F22" s="284">
        <f t="shared" si="5"/>
        <v>133.89532400000002</v>
      </c>
      <c r="G22" s="284">
        <f>(SUM(C$3:C21)+0.5*C22)*B22</f>
        <v>994.49672099999998</v>
      </c>
      <c r="H22" s="284">
        <f>L21</f>
        <v>200.47248402858986</v>
      </c>
      <c r="I22" s="284">
        <f t="shared" si="10"/>
        <v>267.4201460285899</v>
      </c>
      <c r="J22" s="295">
        <f t="shared" si="6"/>
        <v>130.52093046929119</v>
      </c>
      <c r="K22" s="295">
        <f>SUM(J$3:J22)</f>
        <v>931.82896450306816</v>
      </c>
      <c r="L22" s="295">
        <f t="shared" si="7"/>
        <v>203.84687755929869</v>
      </c>
      <c r="M22" s="284">
        <f t="shared" si="1"/>
        <v>202.15968079394429</v>
      </c>
      <c r="N22" s="284">
        <v>200.47294393229691</v>
      </c>
      <c r="O22" s="79">
        <v>2085506</v>
      </c>
      <c r="P22" s="461">
        <v>6.2000000000000003E-5</v>
      </c>
      <c r="Q22">
        <v>4.0000000000000001E-3</v>
      </c>
      <c r="R22">
        <f t="shared" si="2"/>
        <v>0.66957600000000006</v>
      </c>
      <c r="S22" s="284">
        <f t="shared" si="8"/>
        <v>129.30137200000001</v>
      </c>
      <c r="T22" s="284">
        <f>(SUM(P$3:P21)+0.5*P22)*O22</f>
        <v>960.37551299999996</v>
      </c>
      <c r="U22" s="284">
        <f t="shared" si="11"/>
        <v>193.59426796073001</v>
      </c>
      <c r="V22" s="284">
        <f t="shared" si="12"/>
        <v>258.24495396073002</v>
      </c>
      <c r="W22" s="295">
        <f t="shared" si="9"/>
        <v>126.04275399786147</v>
      </c>
      <c r="X22" s="284">
        <f>SUM(W$3:W22)</f>
        <v>897.03142685569014</v>
      </c>
      <c r="Y22" s="284">
        <f t="shared" si="3"/>
        <v>196.85288596286856</v>
      </c>
      <c r="Z22" s="284">
        <f t="shared" si="4"/>
        <v>195.22357696179927</v>
      </c>
    </row>
    <row r="23" spans="1:34" ht="15" x14ac:dyDescent="0.25">
      <c r="A23" s="463" t="s">
        <v>826</v>
      </c>
      <c r="B23" s="465">
        <v>167.39400000000001</v>
      </c>
    </row>
    <row r="24" spans="1:34" ht="13.5" thickBot="1" x14ac:dyDescent="0.25">
      <c r="H24" s="16"/>
      <c r="N24" t="s">
        <v>827</v>
      </c>
      <c r="AA24" t="s">
        <v>827</v>
      </c>
      <c r="AB24" t="s">
        <v>845</v>
      </c>
      <c r="AC24" t="s">
        <v>846</v>
      </c>
      <c r="AD24" t="s">
        <v>827</v>
      </c>
    </row>
    <row r="25" spans="1:34" x14ac:dyDescent="0.2">
      <c r="A25" s="293" t="s">
        <v>520</v>
      </c>
      <c r="B25" s="284">
        <f>SUM(B3:B17)</f>
        <v>44890450</v>
      </c>
      <c r="C25" s="284"/>
      <c r="D25" s="284"/>
      <c r="E25" s="284"/>
      <c r="F25" s="205">
        <f>SUM(F3:F17)</f>
        <v>491.3090279999999</v>
      </c>
      <c r="G25" s="507">
        <f>SUM(G3:G17)</f>
        <v>2013.9352329999999</v>
      </c>
      <c r="H25" s="507"/>
      <c r="I25" s="507"/>
      <c r="J25" s="507">
        <f>SUM(J3:J17)</f>
        <v>359.47894158781946</v>
      </c>
      <c r="K25" s="284">
        <f>SUM(K3:K17)</f>
        <v>1697.6602130165443</v>
      </c>
      <c r="L25" s="284">
        <f>SUM(L3:L17)</f>
        <v>684.18362358807542</v>
      </c>
      <c r="M25" s="207">
        <f>SUM(M3:M17)</f>
        <v>618.26858038198509</v>
      </c>
      <c r="N25" s="2">
        <f>M25/F25</f>
        <v>1.2584107865853937</v>
      </c>
      <c r="O25" s="284">
        <f>SUM(O3:O17)</f>
        <v>42852940</v>
      </c>
      <c r="P25" s="80"/>
      <c r="Q25" s="80"/>
      <c r="R25" s="80"/>
      <c r="S25" s="284">
        <f>SUM(S3:S17)</f>
        <v>470.68234699999988</v>
      </c>
      <c r="T25" s="284">
        <f>SUM(T3:T17)</f>
        <v>1930.3440990000004</v>
      </c>
      <c r="U25" s="284"/>
      <c r="V25" s="284"/>
      <c r="W25" s="284">
        <f>SUM(W3:W17)</f>
        <v>344.31874790378652</v>
      </c>
      <c r="Z25" s="284">
        <f>SUM(Z3:Z17)</f>
        <v>592.69788110005993</v>
      </c>
      <c r="AA25" s="2">
        <f>Z25/S25</f>
        <v>1.2592311670020206</v>
      </c>
      <c r="AB25" s="467">
        <f>F25+S25</f>
        <v>961.99137499999983</v>
      </c>
      <c r="AC25" s="468">
        <f>M25+Z25</f>
        <v>1210.9664614820449</v>
      </c>
      <c r="AD25" s="2">
        <f>AC25/AB25</f>
        <v>1.2588121816394093</v>
      </c>
      <c r="AH25" s="2"/>
    </row>
    <row r="26" spans="1:34" ht="13.5" thickBot="1" x14ac:dyDescent="0.25">
      <c r="A26" s="293" t="s">
        <v>563</v>
      </c>
      <c r="B26" s="284">
        <f>SUM(B3:B22)</f>
        <v>55688460</v>
      </c>
      <c r="C26" s="284"/>
      <c r="D26" s="284"/>
      <c r="E26" s="284"/>
      <c r="F26" s="205">
        <f>SUM(F3:F22)</f>
        <v>1160.7856480000003</v>
      </c>
      <c r="G26" s="284">
        <f>SUM(G3:G22)</f>
        <v>5647.4655979999989</v>
      </c>
      <c r="H26" s="284"/>
      <c r="I26" s="284"/>
      <c r="J26" s="284">
        <f>SUM(J3:J22)</f>
        <v>931.82896450306816</v>
      </c>
      <c r="K26" s="284">
        <f>SUM(K4:K18)</f>
        <v>2141.9020334715451</v>
      </c>
      <c r="L26" s="284">
        <f>SUM(L4:L18)</f>
        <v>840.03634919544174</v>
      </c>
      <c r="M26" s="205">
        <f>SUM(M3:M22)</f>
        <v>1504.7631641926375</v>
      </c>
      <c r="N26">
        <f>M26/F26</f>
        <v>1.2963316412339354</v>
      </c>
      <c r="O26" s="284">
        <f>SUM(O3:O22)</f>
        <v>53280470</v>
      </c>
      <c r="S26" s="284">
        <f>SUM(S3:S22)</f>
        <v>1117.1892069999999</v>
      </c>
      <c r="T26" s="284">
        <f>SUM(T3:T22)</f>
        <v>5439.2079440000007</v>
      </c>
      <c r="U26" s="284"/>
      <c r="V26" s="284"/>
      <c r="W26" s="284">
        <f>SUM(W3:W22)</f>
        <v>897.03142685569014</v>
      </c>
      <c r="Z26" s="284">
        <f>SUM(Z3:Z22)</f>
        <v>1448.7768130072441</v>
      </c>
      <c r="AA26">
        <f>Z26/S26</f>
        <v>1.2968052357914017</v>
      </c>
      <c r="AB26" s="469">
        <f>F26+S26</f>
        <v>2277.9748550000004</v>
      </c>
      <c r="AC26" s="470">
        <f>M26+Z26</f>
        <v>2953.5399771998818</v>
      </c>
    </row>
    <row r="28" spans="1:34" x14ac:dyDescent="0.2">
      <c r="Q28" s="2">
        <f>J25+W25</f>
        <v>703.79768949160598</v>
      </c>
    </row>
    <row r="29" spans="1:34" x14ac:dyDescent="0.2">
      <c r="Q29" s="2">
        <f>J26+W26</f>
        <v>1828.8603913587583</v>
      </c>
    </row>
  </sheetData>
  <mergeCells count="3">
    <mergeCell ref="A1:A2"/>
    <mergeCell ref="B1:N1"/>
    <mergeCell ref="O1:AA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18"/>
  <sheetViews>
    <sheetView zoomScale="115" zoomScaleNormal="115" workbookViewId="0">
      <pane xSplit="2" ySplit="3" topLeftCell="G4" activePane="bottomRight" state="frozen"/>
      <selection pane="topRight" activeCell="C1" sqref="C1"/>
      <selection pane="bottomLeft" activeCell="A4" sqref="A4"/>
      <selection pane="bottomRight" activeCell="B8" sqref="B8"/>
    </sheetView>
  </sheetViews>
  <sheetFormatPr defaultColWidth="8.85546875" defaultRowHeight="12.75" x14ac:dyDescent="0.2"/>
  <cols>
    <col min="1" max="1" width="13.85546875" customWidth="1"/>
    <col min="2" max="2" width="19" customWidth="1"/>
    <col min="3" max="3" width="19.140625" customWidth="1"/>
    <col min="4" max="4" width="18.28515625" customWidth="1"/>
    <col min="5" max="5" width="34.140625" style="64" customWidth="1"/>
    <col min="6" max="6" width="27.140625" style="63" customWidth="1"/>
    <col min="7" max="7" width="21.85546875" customWidth="1"/>
    <col min="8" max="17" width="6.42578125" customWidth="1"/>
    <col min="18" max="18" width="24" customWidth="1"/>
  </cols>
  <sheetData>
    <row r="1" spans="1:18" x14ac:dyDescent="0.2">
      <c r="A1" s="948" t="s">
        <v>1004</v>
      </c>
      <c r="B1" s="951" t="s">
        <v>1001</v>
      </c>
      <c r="C1" s="954" t="s">
        <v>566</v>
      </c>
      <c r="D1" s="957" t="s">
        <v>830</v>
      </c>
      <c r="E1" s="958"/>
      <c r="F1" s="959"/>
      <c r="G1" s="966" t="s">
        <v>567</v>
      </c>
      <c r="H1" s="945" t="s">
        <v>595</v>
      </c>
      <c r="I1" s="946"/>
      <c r="J1" s="946"/>
      <c r="K1" s="946"/>
      <c r="L1" s="946"/>
      <c r="M1" s="946"/>
      <c r="N1" s="946"/>
      <c r="O1" s="946"/>
      <c r="P1" s="946"/>
      <c r="Q1" s="946"/>
      <c r="R1" s="947"/>
    </row>
    <row r="2" spans="1:18" x14ac:dyDescent="0.2">
      <c r="A2" s="949"/>
      <c r="B2" s="952"/>
      <c r="C2" s="955"/>
      <c r="D2" s="960"/>
      <c r="E2" s="961"/>
      <c r="F2" s="962"/>
      <c r="G2" s="967"/>
      <c r="H2" s="943" t="s">
        <v>555</v>
      </c>
      <c r="I2" s="944"/>
      <c r="J2" s="943" t="s">
        <v>556</v>
      </c>
      <c r="K2" s="944"/>
      <c r="L2" s="943" t="s">
        <v>557</v>
      </c>
      <c r="M2" s="944"/>
      <c r="N2" s="943" t="s">
        <v>558</v>
      </c>
      <c r="O2" s="944"/>
      <c r="P2" s="943" t="s">
        <v>559</v>
      </c>
      <c r="Q2" s="944"/>
      <c r="R2" s="969" t="s">
        <v>596</v>
      </c>
    </row>
    <row r="3" spans="1:18" x14ac:dyDescent="0.2">
      <c r="A3" s="950"/>
      <c r="B3" s="953"/>
      <c r="C3" s="956"/>
      <c r="D3" s="963"/>
      <c r="E3" s="964"/>
      <c r="F3" s="965"/>
      <c r="G3" s="968"/>
      <c r="H3" s="113" t="s">
        <v>553</v>
      </c>
      <c r="I3" s="114" t="s">
        <v>554</v>
      </c>
      <c r="J3" s="115" t="s">
        <v>553</v>
      </c>
      <c r="K3" s="115" t="s">
        <v>554</v>
      </c>
      <c r="L3" s="113" t="s">
        <v>553</v>
      </c>
      <c r="M3" s="114" t="s">
        <v>554</v>
      </c>
      <c r="N3" s="115" t="s">
        <v>553</v>
      </c>
      <c r="O3" s="115" t="s">
        <v>554</v>
      </c>
      <c r="P3" s="113" t="s">
        <v>553</v>
      </c>
      <c r="Q3" s="114" t="s">
        <v>554</v>
      </c>
      <c r="R3" s="970"/>
    </row>
    <row r="4" spans="1:18" x14ac:dyDescent="0.2">
      <c r="A4" s="3">
        <v>1</v>
      </c>
      <c r="B4" s="104" t="s">
        <v>0</v>
      </c>
      <c r="C4" s="91" t="s">
        <v>0</v>
      </c>
      <c r="D4" s="90" t="s">
        <v>0</v>
      </c>
      <c r="E4" s="92"/>
      <c r="F4" s="106"/>
      <c r="G4" s="93">
        <v>66.3</v>
      </c>
      <c r="H4" s="673">
        <v>5.987E-2</v>
      </c>
      <c r="I4" s="674">
        <v>5.142E-2</v>
      </c>
      <c r="J4" s="675">
        <v>4.7499999999999999E-3</v>
      </c>
      <c r="K4" s="675">
        <v>4.6800000000000001E-3</v>
      </c>
      <c r="L4" s="673">
        <v>1.72E-3</v>
      </c>
      <c r="M4" s="674">
        <v>1.6299999999999999E-3</v>
      </c>
      <c r="N4" s="675">
        <v>1.5100000000000001E-3</v>
      </c>
      <c r="O4" s="675">
        <v>1.34E-3</v>
      </c>
      <c r="P4" s="673">
        <v>2.7399999999999998E-3</v>
      </c>
      <c r="Q4" s="674">
        <v>2.1900000000000001E-3</v>
      </c>
      <c r="R4" s="94"/>
    </row>
    <row r="5" spans="1:18" x14ac:dyDescent="0.2">
      <c r="A5" s="3">
        <v>2</v>
      </c>
      <c r="B5" s="51" t="s">
        <v>1</v>
      </c>
      <c r="C5" s="95" t="s">
        <v>1</v>
      </c>
      <c r="D5" s="23" t="s">
        <v>1</v>
      </c>
      <c r="E5" s="96"/>
      <c r="F5" s="107"/>
      <c r="G5" s="30">
        <v>12.5</v>
      </c>
      <c r="H5" s="211">
        <v>1.183E-2</v>
      </c>
      <c r="I5" s="391">
        <v>1.0109999999999999E-2</v>
      </c>
      <c r="J5" s="137">
        <v>3.8999999999999999E-4</v>
      </c>
      <c r="K5" s="137">
        <v>3.5E-4</v>
      </c>
      <c r="L5" s="211">
        <v>2.7E-4</v>
      </c>
      <c r="M5" s="391">
        <v>4.8000000000000001E-4</v>
      </c>
      <c r="N5" s="137">
        <v>2.5000000000000001E-4</v>
      </c>
      <c r="O5" s="137">
        <v>4.0000000000000002E-4</v>
      </c>
      <c r="P5" s="211">
        <v>6.7000000000000002E-4</v>
      </c>
      <c r="Q5" s="391">
        <v>5.2999999999999998E-4</v>
      </c>
      <c r="R5" s="36"/>
    </row>
    <row r="6" spans="1:18" x14ac:dyDescent="0.2">
      <c r="A6" s="24">
        <v>3</v>
      </c>
      <c r="B6" s="51" t="s">
        <v>2</v>
      </c>
      <c r="C6" s="56" t="s">
        <v>2</v>
      </c>
      <c r="D6" s="23" t="s">
        <v>2</v>
      </c>
      <c r="E6" s="96"/>
      <c r="F6" s="107"/>
      <c r="G6" s="30">
        <v>21.9</v>
      </c>
      <c r="H6" s="211">
        <v>2.2749999999999999E-2</v>
      </c>
      <c r="I6" s="391">
        <v>2.0910000000000002E-2</v>
      </c>
      <c r="J6" s="137">
        <v>8.9999999999999998E-4</v>
      </c>
      <c r="K6" s="137">
        <v>9.1E-4</v>
      </c>
      <c r="L6" s="211">
        <v>4.8999999999999998E-4</v>
      </c>
      <c r="M6" s="391">
        <v>3.8999999999999999E-4</v>
      </c>
      <c r="N6" s="137">
        <v>4.4000000000000002E-4</v>
      </c>
      <c r="O6" s="137">
        <v>3.2000000000000003E-4</v>
      </c>
      <c r="P6" s="211">
        <v>7.2000000000000005E-4</v>
      </c>
      <c r="Q6" s="391">
        <v>4.4999999999999999E-4</v>
      </c>
      <c r="R6" s="36"/>
    </row>
    <row r="7" spans="1:18" x14ac:dyDescent="0.2">
      <c r="A7" s="24"/>
      <c r="B7" s="708" t="s">
        <v>996</v>
      </c>
      <c r="C7" s="56"/>
      <c r="D7" s="23"/>
      <c r="E7" s="96"/>
      <c r="F7" s="107"/>
      <c r="G7" s="710">
        <v>15</v>
      </c>
      <c r="H7" s="213">
        <v>1.712E-2</v>
      </c>
      <c r="I7" s="707">
        <v>1.515E-2</v>
      </c>
      <c r="J7" s="214">
        <v>6.8000000000000005E-4</v>
      </c>
      <c r="K7" s="214">
        <v>6.8000000000000005E-4</v>
      </c>
      <c r="L7" s="213">
        <v>5.5000000000000003E-4</v>
      </c>
      <c r="M7" s="707">
        <v>3.8000000000000002E-4</v>
      </c>
      <c r="N7" s="214">
        <v>2.7999999999999998E-4</v>
      </c>
      <c r="O7" s="214">
        <v>1.4999999999999999E-4</v>
      </c>
      <c r="P7" s="213">
        <v>4.2999999999999999E-4</v>
      </c>
      <c r="Q7" s="707">
        <v>2.5000000000000001E-4</v>
      </c>
      <c r="R7" s="707" t="s">
        <v>1253</v>
      </c>
    </row>
    <row r="8" spans="1:18" x14ac:dyDescent="0.2">
      <c r="A8" s="703">
        <v>4</v>
      </c>
      <c r="B8" s="687" t="s">
        <v>188</v>
      </c>
      <c r="C8" s="56" t="s">
        <v>188</v>
      </c>
      <c r="D8" s="23" t="s">
        <v>188</v>
      </c>
      <c r="E8" s="96"/>
      <c r="F8" s="107"/>
      <c r="G8" s="30">
        <v>2.1</v>
      </c>
      <c r="H8" s="676">
        <v>2.65E-3</v>
      </c>
      <c r="I8" s="677">
        <v>2.3700000000000001E-3</v>
      </c>
      <c r="J8" s="678">
        <v>1.3999999999999999E-4</v>
      </c>
      <c r="K8" s="678">
        <v>1.2E-4</v>
      </c>
      <c r="L8" s="676">
        <v>9.0000000000000006E-5</v>
      </c>
      <c r="M8" s="677">
        <v>8.0000000000000007E-5</v>
      </c>
      <c r="N8" s="678">
        <v>1E-4</v>
      </c>
      <c r="O8" s="678">
        <v>8.0000000000000007E-5</v>
      </c>
      <c r="P8" s="676">
        <v>2.4000000000000001E-4</v>
      </c>
      <c r="Q8" s="677">
        <v>1.2E-4</v>
      </c>
      <c r="R8" s="98" t="s">
        <v>597</v>
      </c>
    </row>
    <row r="9" spans="1:18" x14ac:dyDescent="0.2">
      <c r="A9" s="3">
        <v>5</v>
      </c>
      <c r="B9" s="51" t="s">
        <v>3</v>
      </c>
      <c r="C9" s="56" t="s">
        <v>3</v>
      </c>
      <c r="D9" s="23" t="s">
        <v>3</v>
      </c>
      <c r="E9" s="96"/>
      <c r="F9" s="107"/>
      <c r="G9" s="30">
        <v>96</v>
      </c>
      <c r="H9" s="211">
        <v>6.343E-2</v>
      </c>
      <c r="I9" s="391">
        <v>5.237E-2</v>
      </c>
      <c r="J9" s="137">
        <v>7.6899999999999998E-3</v>
      </c>
      <c r="K9" s="137">
        <v>7.3499999999999998E-3</v>
      </c>
      <c r="L9" s="211">
        <v>2.7000000000000001E-3</v>
      </c>
      <c r="M9" s="391">
        <v>1.91E-3</v>
      </c>
      <c r="N9" s="137">
        <v>1.0499999999999999E-3</v>
      </c>
      <c r="O9" s="137">
        <v>8.1999999999999998E-4</v>
      </c>
      <c r="P9" s="211">
        <v>3.0000000000000001E-3</v>
      </c>
      <c r="Q9" s="391">
        <v>2.0100000000000001E-3</v>
      </c>
      <c r="R9" s="36"/>
    </row>
    <row r="10" spans="1:18" x14ac:dyDescent="0.2">
      <c r="A10" s="24">
        <v>7</v>
      </c>
      <c r="B10" s="51" t="s">
        <v>190</v>
      </c>
      <c r="C10" s="56" t="s">
        <v>190</v>
      </c>
      <c r="D10" s="23" t="s">
        <v>190</v>
      </c>
      <c r="E10" s="96"/>
      <c r="F10" s="107"/>
      <c r="G10" s="30">
        <v>5.8</v>
      </c>
      <c r="H10" s="211">
        <v>5.2900000000000004E-3</v>
      </c>
      <c r="I10" s="391">
        <v>4.5300000000000002E-3</v>
      </c>
      <c r="J10" s="137">
        <v>1.23E-3</v>
      </c>
      <c r="K10" s="137">
        <v>6.3000000000000003E-4</v>
      </c>
      <c r="L10" s="211">
        <v>2.1000000000000001E-4</v>
      </c>
      <c r="M10" s="391">
        <v>4.0000000000000003E-5</v>
      </c>
      <c r="N10" s="137">
        <v>2.3000000000000001E-4</v>
      </c>
      <c r="O10" s="137">
        <v>2.4000000000000001E-4</v>
      </c>
      <c r="P10" s="211">
        <v>9.3999999999999997E-4</v>
      </c>
      <c r="Q10" s="391">
        <v>6.9999999999999999E-4</v>
      </c>
      <c r="R10" s="36"/>
    </row>
    <row r="11" spans="1:18" x14ac:dyDescent="0.2">
      <c r="A11" s="3">
        <v>8</v>
      </c>
      <c r="B11" s="51" t="s">
        <v>5</v>
      </c>
      <c r="C11" s="56" t="s">
        <v>5</v>
      </c>
      <c r="D11" s="23" t="s">
        <v>5</v>
      </c>
      <c r="E11" s="96"/>
      <c r="F11" s="107"/>
      <c r="G11" s="30">
        <v>11.1</v>
      </c>
      <c r="H11" s="211">
        <v>1.064E-2</v>
      </c>
      <c r="I11" s="391">
        <v>9.0699999999999999E-3</v>
      </c>
      <c r="J11" s="137">
        <v>3.2000000000000003E-4</v>
      </c>
      <c r="K11" s="137">
        <v>2.7999999999999998E-4</v>
      </c>
      <c r="L11" s="211">
        <v>1.9000000000000001E-4</v>
      </c>
      <c r="M11" s="391">
        <v>1.4999999999999999E-4</v>
      </c>
      <c r="N11" s="137">
        <v>2.7E-4</v>
      </c>
      <c r="O11" s="137">
        <v>2.0000000000000001E-4</v>
      </c>
      <c r="P11" s="211">
        <v>1.2600000000000001E-3</v>
      </c>
      <c r="Q11" s="391">
        <v>4.6999999999999999E-4</v>
      </c>
      <c r="R11" s="36"/>
    </row>
    <row r="12" spans="1:18" x14ac:dyDescent="0.2">
      <c r="A12" s="3">
        <v>9</v>
      </c>
      <c r="B12" s="51" t="s">
        <v>11</v>
      </c>
      <c r="C12" s="56" t="s">
        <v>11</v>
      </c>
      <c r="D12" s="23" t="s">
        <v>11</v>
      </c>
      <c r="E12" s="96"/>
      <c r="F12" s="107"/>
      <c r="G12" s="30">
        <v>12.6</v>
      </c>
      <c r="H12" s="211">
        <v>1.2919999999999999E-2</v>
      </c>
      <c r="I12" s="391">
        <v>1.174E-2</v>
      </c>
      <c r="J12" s="137">
        <v>4.0000000000000002E-4</v>
      </c>
      <c r="K12" s="137">
        <v>3.6000000000000002E-4</v>
      </c>
      <c r="L12" s="211">
        <v>2.7E-4</v>
      </c>
      <c r="M12" s="391">
        <v>2.3000000000000001E-4</v>
      </c>
      <c r="N12" s="137">
        <v>2.5000000000000001E-4</v>
      </c>
      <c r="O12" s="137">
        <v>1.4999999999999999E-4</v>
      </c>
      <c r="P12" s="211">
        <v>6.4999999999999997E-4</v>
      </c>
      <c r="Q12" s="391">
        <v>1.8000000000000001E-4</v>
      </c>
      <c r="R12" s="36"/>
    </row>
    <row r="13" spans="1:18" ht="26.25" customHeight="1" x14ac:dyDescent="0.2">
      <c r="A13" s="3">
        <v>10</v>
      </c>
      <c r="B13" s="51" t="s">
        <v>116</v>
      </c>
      <c r="C13" s="56"/>
      <c r="D13" s="108" t="e">
        <v>#N/A</v>
      </c>
      <c r="E13" s="96" t="s">
        <v>568</v>
      </c>
      <c r="F13" s="109" t="s">
        <v>569</v>
      </c>
      <c r="G13" s="30">
        <v>11</v>
      </c>
      <c r="H13" s="676">
        <v>1.5740000000000001E-2</v>
      </c>
      <c r="I13" s="677">
        <v>1.4069999999999999E-2</v>
      </c>
      <c r="J13" s="678">
        <v>4.8000000000000001E-4</v>
      </c>
      <c r="K13" s="678">
        <v>2.7E-4</v>
      </c>
      <c r="L13" s="676">
        <v>2.4000000000000001E-4</v>
      </c>
      <c r="M13" s="677">
        <v>1.8000000000000001E-4</v>
      </c>
      <c r="N13" s="678">
        <v>4.0999999999999999E-4</v>
      </c>
      <c r="O13" s="678">
        <v>2.5999999999999998E-4</v>
      </c>
      <c r="P13" s="676">
        <v>4.6999999999999999E-4</v>
      </c>
      <c r="Q13" s="677">
        <v>3.1E-4</v>
      </c>
      <c r="R13" s="679" t="s">
        <v>1058</v>
      </c>
    </row>
    <row r="14" spans="1:18" x14ac:dyDescent="0.2">
      <c r="A14" s="24">
        <v>11</v>
      </c>
      <c r="B14" s="51" t="s">
        <v>6</v>
      </c>
      <c r="C14" s="56" t="s">
        <v>6</v>
      </c>
      <c r="D14" s="23" t="s">
        <v>6</v>
      </c>
      <c r="E14" s="96"/>
      <c r="F14" s="107"/>
      <c r="G14" s="30">
        <v>3</v>
      </c>
      <c r="H14" s="211">
        <v>3.6900000000000001E-3</v>
      </c>
      <c r="I14" s="391">
        <v>3.0799999999999998E-3</v>
      </c>
      <c r="J14" s="137">
        <v>1.7000000000000001E-4</v>
      </c>
      <c r="K14" s="137">
        <v>1.6000000000000001E-4</v>
      </c>
      <c r="L14" s="211">
        <v>1E-4</v>
      </c>
      <c r="M14" s="391">
        <v>8.0000000000000007E-5</v>
      </c>
      <c r="N14" s="137">
        <v>1.1E-4</v>
      </c>
      <c r="O14" s="137">
        <v>9.0000000000000006E-5</v>
      </c>
      <c r="P14" s="211">
        <v>3.8000000000000002E-4</v>
      </c>
      <c r="Q14" s="391">
        <v>2.1000000000000001E-4</v>
      </c>
      <c r="R14" s="36"/>
    </row>
    <row r="15" spans="1:18" x14ac:dyDescent="0.2">
      <c r="A15" s="3">
        <v>12</v>
      </c>
      <c r="B15" s="51" t="s">
        <v>7</v>
      </c>
      <c r="C15" s="56" t="s">
        <v>7</v>
      </c>
      <c r="D15" s="23" t="s">
        <v>7</v>
      </c>
      <c r="E15" s="96"/>
      <c r="F15" s="107"/>
      <c r="G15" s="30">
        <v>2.9</v>
      </c>
      <c r="H15" s="211">
        <v>2.8900000000000002E-3</v>
      </c>
      <c r="I15" s="391">
        <v>2.3E-3</v>
      </c>
      <c r="J15" s="137">
        <v>1.4999999999999999E-4</v>
      </c>
      <c r="K15" s="137">
        <v>1.1E-4</v>
      </c>
      <c r="L15" s="211">
        <v>8.0000000000000007E-5</v>
      </c>
      <c r="M15" s="391">
        <v>9.0000000000000006E-5</v>
      </c>
      <c r="N15" s="137">
        <v>6.9999999999999994E-5</v>
      </c>
      <c r="O15" s="137">
        <v>9.0000000000000006E-5</v>
      </c>
      <c r="P15" s="211">
        <v>4.0000000000000002E-4</v>
      </c>
      <c r="Q15" s="391">
        <v>2.1000000000000001E-4</v>
      </c>
      <c r="R15" s="36"/>
    </row>
    <row r="16" spans="1:18" x14ac:dyDescent="0.2">
      <c r="A16" s="3">
        <v>13</v>
      </c>
      <c r="B16" s="51" t="s">
        <v>4</v>
      </c>
      <c r="C16" s="56" t="s">
        <v>4</v>
      </c>
      <c r="D16" s="23" t="s">
        <v>4</v>
      </c>
      <c r="E16" s="96"/>
      <c r="F16" s="107"/>
      <c r="G16" s="30">
        <v>27.9</v>
      </c>
      <c r="H16" s="211">
        <v>2.5870000000000001E-2</v>
      </c>
      <c r="I16" s="391">
        <v>2.547E-2</v>
      </c>
      <c r="J16" s="137">
        <v>1.01E-3</v>
      </c>
      <c r="K16" s="137">
        <v>8.0999999999999996E-4</v>
      </c>
      <c r="L16" s="211">
        <v>3.8000000000000002E-4</v>
      </c>
      <c r="M16" s="391">
        <v>2.5000000000000001E-4</v>
      </c>
      <c r="N16" s="137">
        <v>2.9999999999999997E-4</v>
      </c>
      <c r="O16" s="137">
        <v>2.3000000000000001E-4</v>
      </c>
      <c r="P16" s="211">
        <v>6.8000000000000005E-4</v>
      </c>
      <c r="Q16" s="391">
        <v>3.2000000000000003E-4</v>
      </c>
      <c r="R16" s="36"/>
    </row>
    <row r="17" spans="1:18" x14ac:dyDescent="0.2">
      <c r="A17" s="3">
        <v>14</v>
      </c>
      <c r="B17" s="51" t="s">
        <v>8</v>
      </c>
      <c r="C17" s="56" t="s">
        <v>8</v>
      </c>
      <c r="D17" s="23" t="s">
        <v>8</v>
      </c>
      <c r="E17" s="96"/>
      <c r="F17" s="107"/>
      <c r="G17" s="30">
        <v>9.9</v>
      </c>
      <c r="H17" s="211">
        <v>9.4500000000000001E-3</v>
      </c>
      <c r="I17" s="391">
        <v>8.8400000000000006E-3</v>
      </c>
      <c r="J17" s="137">
        <v>5.1000000000000004E-4</v>
      </c>
      <c r="K17" s="137">
        <v>4.6999999999999999E-4</v>
      </c>
      <c r="L17" s="211">
        <v>3.1E-4</v>
      </c>
      <c r="M17" s="391">
        <v>2.1000000000000001E-4</v>
      </c>
      <c r="N17" s="137">
        <v>2.5999999999999998E-4</v>
      </c>
      <c r="O17" s="137">
        <v>1.7000000000000001E-4</v>
      </c>
      <c r="P17" s="211">
        <v>8.8999999999999995E-4</v>
      </c>
      <c r="Q17" s="391">
        <v>4.0000000000000002E-4</v>
      </c>
      <c r="R17" s="36"/>
    </row>
    <row r="18" spans="1:18" x14ac:dyDescent="0.2">
      <c r="A18" s="3">
        <v>15</v>
      </c>
      <c r="B18" s="51" t="s">
        <v>9</v>
      </c>
      <c r="C18" s="56" t="s">
        <v>9</v>
      </c>
      <c r="D18" s="23" t="s">
        <v>9</v>
      </c>
      <c r="E18" s="96"/>
      <c r="F18" s="107"/>
      <c r="G18" s="30">
        <v>5.3</v>
      </c>
      <c r="H18" s="211">
        <v>6.4000000000000003E-3</v>
      </c>
      <c r="I18" s="391">
        <v>6.4599999999999996E-3</v>
      </c>
      <c r="J18" s="137">
        <v>2.7E-4</v>
      </c>
      <c r="K18" s="137">
        <v>2.7E-4</v>
      </c>
      <c r="L18" s="211">
        <v>2.1000000000000001E-4</v>
      </c>
      <c r="M18" s="391">
        <v>1.8000000000000001E-4</v>
      </c>
      <c r="N18" s="137">
        <v>1.8000000000000001E-4</v>
      </c>
      <c r="O18" s="137">
        <v>1.4999999999999999E-4</v>
      </c>
      <c r="P18" s="211">
        <v>6.4000000000000005E-4</v>
      </c>
      <c r="Q18" s="391">
        <v>2.4000000000000001E-4</v>
      </c>
      <c r="R18" s="36"/>
    </row>
    <row r="19" spans="1:18" x14ac:dyDescent="0.2">
      <c r="A19" s="3">
        <v>16</v>
      </c>
      <c r="B19" s="51" t="s">
        <v>10</v>
      </c>
      <c r="C19" s="56" t="s">
        <v>10</v>
      </c>
      <c r="D19" s="23" t="s">
        <v>10</v>
      </c>
      <c r="E19" s="96"/>
      <c r="F19" s="107"/>
      <c r="G19" s="30">
        <v>30.7</v>
      </c>
      <c r="H19" s="211">
        <v>3.0169999999999999E-2</v>
      </c>
      <c r="I19" s="391">
        <v>2.656E-2</v>
      </c>
      <c r="J19" s="137">
        <v>1.57E-3</v>
      </c>
      <c r="K19" s="137">
        <v>1.5299999999999999E-3</v>
      </c>
      <c r="L19" s="211">
        <v>4.8000000000000001E-4</v>
      </c>
      <c r="M19" s="391">
        <v>5.5999999999999995E-4</v>
      </c>
      <c r="N19" s="137">
        <v>4.6999999999999999E-4</v>
      </c>
      <c r="O19" s="137">
        <v>4.4999999999999999E-4</v>
      </c>
      <c r="P19" s="211">
        <v>8.0999999999999996E-4</v>
      </c>
      <c r="Q19" s="391">
        <v>8.0999999999999996E-4</v>
      </c>
      <c r="R19" s="36"/>
    </row>
    <row r="20" spans="1:18" x14ac:dyDescent="0.2">
      <c r="A20" s="24">
        <v>17</v>
      </c>
      <c r="B20" s="51" t="s">
        <v>12</v>
      </c>
      <c r="C20" s="56" t="s">
        <v>12</v>
      </c>
      <c r="D20" s="23" t="s">
        <v>12</v>
      </c>
      <c r="E20" s="96"/>
      <c r="F20" s="107"/>
      <c r="G20" s="30">
        <v>12</v>
      </c>
      <c r="H20" s="211">
        <v>1.2579999999999999E-2</v>
      </c>
      <c r="I20" s="391">
        <v>1.0670000000000001E-2</v>
      </c>
      <c r="J20" s="137">
        <v>1.3999999999999999E-4</v>
      </c>
      <c r="K20" s="137">
        <v>2.9E-4</v>
      </c>
      <c r="L20" s="211">
        <v>2.0000000000000001E-4</v>
      </c>
      <c r="M20" s="391">
        <v>1.2999999999999999E-4</v>
      </c>
      <c r="N20" s="137">
        <v>3.4000000000000002E-4</v>
      </c>
      <c r="O20" s="137">
        <v>1.9000000000000001E-4</v>
      </c>
      <c r="P20" s="211">
        <v>6.0999999999999997E-4</v>
      </c>
      <c r="Q20" s="391">
        <v>2.9999999999999997E-4</v>
      </c>
      <c r="R20" s="36"/>
    </row>
    <row r="21" spans="1:18" x14ac:dyDescent="0.2">
      <c r="A21" s="3">
        <v>18</v>
      </c>
      <c r="B21" s="51" t="s">
        <v>25</v>
      </c>
      <c r="C21" s="56" t="s">
        <v>25</v>
      </c>
      <c r="D21" s="23" t="s">
        <v>25</v>
      </c>
      <c r="E21" s="96"/>
      <c r="F21" s="107"/>
      <c r="G21" s="30">
        <v>3.4</v>
      </c>
      <c r="H21" s="211">
        <v>3.1199999999999999E-3</v>
      </c>
      <c r="I21" s="391">
        <v>2.5999999999999999E-3</v>
      </c>
      <c r="J21" s="137">
        <v>2.7999999999999998E-4</v>
      </c>
      <c r="K21" s="137">
        <v>2.1000000000000001E-4</v>
      </c>
      <c r="L21" s="211">
        <v>1.6000000000000001E-4</v>
      </c>
      <c r="M21" s="391">
        <v>1.1E-4</v>
      </c>
      <c r="N21" s="137">
        <v>1.7000000000000001E-4</v>
      </c>
      <c r="O21" s="137">
        <v>1.4999999999999999E-4</v>
      </c>
      <c r="P21" s="211">
        <v>5.2999999999999998E-4</v>
      </c>
      <c r="Q21" s="391">
        <v>2.2000000000000001E-4</v>
      </c>
      <c r="R21" s="36"/>
    </row>
    <row r="22" spans="1:18" x14ac:dyDescent="0.2">
      <c r="A22" s="3">
        <v>19</v>
      </c>
      <c r="B22" s="51" t="s">
        <v>13</v>
      </c>
      <c r="C22" s="56" t="s">
        <v>13</v>
      </c>
      <c r="D22" s="23" t="s">
        <v>13</v>
      </c>
      <c r="E22" s="96"/>
      <c r="F22" s="107"/>
      <c r="G22" s="30">
        <v>3.3</v>
      </c>
      <c r="H22" s="211">
        <v>3.3899999999999998E-3</v>
      </c>
      <c r="I22" s="391">
        <v>2.7100000000000002E-3</v>
      </c>
      <c r="J22" s="137">
        <v>2.1000000000000001E-4</v>
      </c>
      <c r="K22" s="137">
        <v>1.4999999999999999E-4</v>
      </c>
      <c r="L22" s="211">
        <v>1E-4</v>
      </c>
      <c r="M22" s="391">
        <v>8.0000000000000007E-5</v>
      </c>
      <c r="N22" s="137">
        <v>1.1E-4</v>
      </c>
      <c r="O22" s="137">
        <v>8.0000000000000007E-5</v>
      </c>
      <c r="P22" s="211">
        <v>3.4000000000000002E-4</v>
      </c>
      <c r="Q22" s="391">
        <v>1.7000000000000001E-4</v>
      </c>
      <c r="R22" s="36"/>
    </row>
    <row r="23" spans="1:18" x14ac:dyDescent="0.2">
      <c r="A23" s="3">
        <v>20</v>
      </c>
      <c r="B23" s="51" t="s">
        <v>19</v>
      </c>
      <c r="C23" s="56" t="s">
        <v>19</v>
      </c>
      <c r="D23" s="23" t="s">
        <v>19</v>
      </c>
      <c r="E23" s="96"/>
      <c r="F23" s="107"/>
      <c r="G23" s="30">
        <v>14.2</v>
      </c>
      <c r="H23" s="211">
        <v>1.37E-2</v>
      </c>
      <c r="I23" s="391">
        <v>1.115E-2</v>
      </c>
      <c r="J23" s="137">
        <v>5.5000000000000003E-4</v>
      </c>
      <c r="K23" s="137">
        <v>5.1000000000000004E-4</v>
      </c>
      <c r="L23" s="211">
        <v>3.6000000000000002E-4</v>
      </c>
      <c r="M23" s="391">
        <v>1.9000000000000001E-4</v>
      </c>
      <c r="N23" s="137">
        <v>4.4000000000000002E-4</v>
      </c>
      <c r="O23" s="137">
        <v>1.9000000000000001E-4</v>
      </c>
      <c r="P23" s="211">
        <v>1.5499999999999999E-3</v>
      </c>
      <c r="Q23" s="391">
        <v>6.6E-4</v>
      </c>
      <c r="R23" s="36"/>
    </row>
    <row r="24" spans="1:18" x14ac:dyDescent="0.2">
      <c r="A24" s="3">
        <v>21</v>
      </c>
      <c r="B24" s="51" t="s">
        <v>43</v>
      </c>
      <c r="C24" s="56" t="s">
        <v>43</v>
      </c>
      <c r="D24" s="23" t="s">
        <v>43</v>
      </c>
      <c r="E24" s="96"/>
      <c r="F24" s="107"/>
      <c r="G24" s="30">
        <v>64.2</v>
      </c>
      <c r="H24" s="211">
        <v>7.0949999999999999E-2</v>
      </c>
      <c r="I24" s="391">
        <v>6.2429999999999999E-2</v>
      </c>
      <c r="J24" s="137">
        <v>9.2499999999999995E-3</v>
      </c>
      <c r="K24" s="137">
        <v>9.5300000000000003E-3</v>
      </c>
      <c r="L24" s="211">
        <v>3.0500000000000002E-3</v>
      </c>
      <c r="M24" s="391">
        <v>2.7499999999999998E-3</v>
      </c>
      <c r="N24" s="137">
        <v>1.66E-3</v>
      </c>
      <c r="O24" s="137">
        <v>1.6000000000000001E-3</v>
      </c>
      <c r="P24" s="211">
        <v>2.8300000000000001E-3</v>
      </c>
      <c r="Q24" s="391">
        <v>2.2899999999999999E-3</v>
      </c>
      <c r="R24" s="36"/>
    </row>
    <row r="25" spans="1:18" ht="25.5" x14ac:dyDescent="0.2">
      <c r="A25" s="3">
        <v>22</v>
      </c>
      <c r="B25" s="51" t="s">
        <v>191</v>
      </c>
      <c r="C25" s="56"/>
      <c r="D25" s="108" t="e">
        <v>#N/A</v>
      </c>
      <c r="E25" s="96" t="s">
        <v>568</v>
      </c>
      <c r="F25" s="109" t="s">
        <v>570</v>
      </c>
      <c r="G25" s="30">
        <v>2.5</v>
      </c>
      <c r="H25" s="676">
        <v>9.4500000000000001E-3</v>
      </c>
      <c r="I25" s="677">
        <v>8.8400000000000006E-3</v>
      </c>
      <c r="J25" s="678">
        <v>5.1000000000000004E-4</v>
      </c>
      <c r="K25" s="678">
        <v>4.6999999999999999E-4</v>
      </c>
      <c r="L25" s="676">
        <v>3.1E-4</v>
      </c>
      <c r="M25" s="677">
        <v>2.1000000000000001E-4</v>
      </c>
      <c r="N25" s="678">
        <v>2.5999999999999998E-4</v>
      </c>
      <c r="O25" s="678">
        <v>1.7000000000000001E-4</v>
      </c>
      <c r="P25" s="676">
        <v>8.8999999999999995E-4</v>
      </c>
      <c r="Q25" s="677">
        <v>4.0000000000000002E-4</v>
      </c>
      <c r="R25" s="98" t="s">
        <v>598</v>
      </c>
    </row>
    <row r="26" spans="1:18" x14ac:dyDescent="0.2">
      <c r="A26" s="3">
        <v>23</v>
      </c>
      <c r="B26" s="51" t="s">
        <v>14</v>
      </c>
      <c r="C26" s="56" t="s">
        <v>14</v>
      </c>
      <c r="D26" s="23" t="s">
        <v>14</v>
      </c>
      <c r="E26" s="96"/>
      <c r="F26" s="107"/>
      <c r="G26" s="30">
        <v>27.2</v>
      </c>
      <c r="H26" s="211">
        <v>3.0939999999999999E-2</v>
      </c>
      <c r="I26" s="391">
        <v>2.581E-2</v>
      </c>
      <c r="J26" s="137">
        <v>1.5499999999999999E-3</v>
      </c>
      <c r="K26" s="137">
        <v>1.3600000000000001E-3</v>
      </c>
      <c r="L26" s="211">
        <v>4.8000000000000001E-4</v>
      </c>
      <c r="M26" s="391">
        <v>4.6000000000000001E-4</v>
      </c>
      <c r="N26" s="137">
        <v>9.7999999999999997E-4</v>
      </c>
      <c r="O26" s="137">
        <v>9.3000000000000005E-4</v>
      </c>
      <c r="P26" s="211">
        <v>1.1800000000000001E-3</v>
      </c>
      <c r="Q26" s="391">
        <v>1.1000000000000001E-3</v>
      </c>
      <c r="R26" s="36"/>
    </row>
    <row r="27" spans="1:18" ht="27" customHeight="1" x14ac:dyDescent="0.2">
      <c r="A27" s="3">
        <v>24</v>
      </c>
      <c r="B27" s="51" t="s">
        <v>15</v>
      </c>
      <c r="C27" s="56" t="s">
        <v>571</v>
      </c>
      <c r="D27" s="110" t="s">
        <v>571</v>
      </c>
      <c r="E27" s="99"/>
      <c r="F27" s="111"/>
      <c r="G27" s="30">
        <v>30.6</v>
      </c>
      <c r="H27" s="211">
        <v>3.3349999999999998E-2</v>
      </c>
      <c r="I27" s="391">
        <v>2.8039999999999999E-2</v>
      </c>
      <c r="J27" s="137">
        <v>2.0300000000000001E-3</v>
      </c>
      <c r="K27" s="137">
        <v>1.9E-3</v>
      </c>
      <c r="L27" s="211">
        <v>7.1000000000000002E-4</v>
      </c>
      <c r="M27" s="391">
        <v>5.6999999999999998E-4</v>
      </c>
      <c r="N27" s="137">
        <v>7.1000000000000002E-4</v>
      </c>
      <c r="O27" s="137">
        <v>5.8E-4</v>
      </c>
      <c r="P27" s="211">
        <v>1.99E-3</v>
      </c>
      <c r="Q27" s="391">
        <v>1.1999999999999999E-3</v>
      </c>
      <c r="R27" s="36"/>
    </row>
    <row r="28" spans="1:18" x14ac:dyDescent="0.2">
      <c r="A28" s="3">
        <v>25</v>
      </c>
      <c r="B28" s="51" t="s">
        <v>16</v>
      </c>
      <c r="C28" s="56" t="s">
        <v>16</v>
      </c>
      <c r="D28" s="23" t="s">
        <v>16</v>
      </c>
      <c r="E28" s="96"/>
      <c r="F28" s="107"/>
      <c r="G28" s="30">
        <v>5.0999999999999996</v>
      </c>
      <c r="H28" s="211">
        <v>6.1700000000000001E-3</v>
      </c>
      <c r="I28" s="391">
        <v>5.4900000000000001E-3</v>
      </c>
      <c r="J28" s="137">
        <v>2.2000000000000001E-4</v>
      </c>
      <c r="K28" s="137">
        <v>1.8000000000000001E-4</v>
      </c>
      <c r="L28" s="211">
        <v>9.0000000000000006E-5</v>
      </c>
      <c r="M28" s="391">
        <v>3.0000000000000001E-5</v>
      </c>
      <c r="N28" s="137">
        <v>1.1E-4</v>
      </c>
      <c r="O28" s="137">
        <v>6.9999999999999994E-5</v>
      </c>
      <c r="P28" s="211">
        <v>3.6999999999999999E-4</v>
      </c>
      <c r="Q28" s="391">
        <v>1.2999999999999999E-4</v>
      </c>
      <c r="R28" s="36"/>
    </row>
    <row r="29" spans="1:18" x14ac:dyDescent="0.2">
      <c r="A29" s="3">
        <v>26</v>
      </c>
      <c r="B29" s="51" t="s">
        <v>17</v>
      </c>
      <c r="C29" s="56" t="s">
        <v>17</v>
      </c>
      <c r="D29" s="23" t="s">
        <v>17</v>
      </c>
      <c r="E29" s="96"/>
      <c r="F29" s="107"/>
      <c r="G29" s="30">
        <v>34.799999999999997</v>
      </c>
      <c r="H29" s="211">
        <v>3.5360000000000003E-2</v>
      </c>
      <c r="I29" s="391">
        <v>2.9760000000000002E-2</v>
      </c>
      <c r="J29" s="137">
        <v>2.14E-3</v>
      </c>
      <c r="K29" s="137">
        <v>1.9400000000000001E-3</v>
      </c>
      <c r="L29" s="211">
        <v>9.7999999999999997E-4</v>
      </c>
      <c r="M29" s="391">
        <v>6.2E-4</v>
      </c>
      <c r="N29" s="137">
        <v>1.15E-3</v>
      </c>
      <c r="O29" s="137">
        <v>8.5999999999999998E-4</v>
      </c>
      <c r="P29" s="211">
        <v>2.0999999999999999E-3</v>
      </c>
      <c r="Q29" s="391">
        <v>1.4300000000000001E-3</v>
      </c>
      <c r="R29" s="36"/>
    </row>
    <row r="30" spans="1:18" x14ac:dyDescent="0.2">
      <c r="A30" s="33">
        <v>27</v>
      </c>
      <c r="B30" s="51" t="s">
        <v>18</v>
      </c>
      <c r="C30" s="56" t="s">
        <v>18</v>
      </c>
      <c r="D30" s="23" t="s">
        <v>18</v>
      </c>
      <c r="E30" s="96"/>
      <c r="F30" s="107"/>
      <c r="G30" s="30">
        <v>14.6</v>
      </c>
      <c r="H30" s="211">
        <v>1.4149999999999999E-2</v>
      </c>
      <c r="I30" s="391">
        <v>1.2290000000000001E-2</v>
      </c>
      <c r="J30" s="137">
        <v>4.2000000000000002E-4</v>
      </c>
      <c r="K30" s="137">
        <v>3.8999999999999999E-4</v>
      </c>
      <c r="L30" s="211">
        <v>2.7E-4</v>
      </c>
      <c r="M30" s="391">
        <v>2.1000000000000001E-4</v>
      </c>
      <c r="N30" s="137">
        <v>4.2000000000000002E-4</v>
      </c>
      <c r="O30" s="137">
        <v>2.5000000000000001E-4</v>
      </c>
      <c r="P30" s="211">
        <v>2.2499999999999998E-3</v>
      </c>
      <c r="Q30" s="391">
        <v>5.0000000000000001E-4</v>
      </c>
      <c r="R30" s="36"/>
    </row>
    <row r="31" spans="1:18" ht="25.5" x14ac:dyDescent="0.2">
      <c r="A31" s="3">
        <v>28</v>
      </c>
      <c r="B31" s="51" t="s">
        <v>192</v>
      </c>
      <c r="C31" s="56"/>
      <c r="D31" s="108" t="e">
        <v>#N/A</v>
      </c>
      <c r="E31" s="96" t="s">
        <v>568</v>
      </c>
      <c r="F31" s="109" t="s">
        <v>572</v>
      </c>
      <c r="G31" s="30">
        <v>12.6</v>
      </c>
      <c r="H31" s="676">
        <v>2.7990000000000001E-2</v>
      </c>
      <c r="I31" s="677">
        <v>2.376E-2</v>
      </c>
      <c r="J31" s="678">
        <v>1.4400000000000001E-3</v>
      </c>
      <c r="K31" s="678">
        <v>1.2199999999999999E-3</v>
      </c>
      <c r="L31" s="676">
        <v>3.8999999999999999E-4</v>
      </c>
      <c r="M31" s="677">
        <v>2.9E-4</v>
      </c>
      <c r="N31" s="678">
        <v>4.2000000000000002E-4</v>
      </c>
      <c r="O31" s="678">
        <v>2.5999999999999998E-4</v>
      </c>
      <c r="P31" s="676">
        <v>1.31E-3</v>
      </c>
      <c r="Q31" s="677">
        <v>5.6999999999999998E-4</v>
      </c>
      <c r="R31" s="679" t="s">
        <v>1059</v>
      </c>
    </row>
    <row r="32" spans="1:18" x14ac:dyDescent="0.2">
      <c r="A32" s="3">
        <v>29</v>
      </c>
      <c r="B32" s="51" t="s">
        <v>21</v>
      </c>
      <c r="C32" s="56" t="s">
        <v>21</v>
      </c>
      <c r="D32" s="23" t="s">
        <v>21</v>
      </c>
      <c r="E32" s="96"/>
      <c r="F32" s="107"/>
      <c r="G32" s="30">
        <v>8.6</v>
      </c>
      <c r="H32" s="211">
        <v>8.4200000000000004E-3</v>
      </c>
      <c r="I32" s="391">
        <v>7.4599999999999996E-3</v>
      </c>
      <c r="J32" s="137">
        <v>2.7999999999999998E-4</v>
      </c>
      <c r="K32" s="137">
        <v>3.8999999999999999E-4</v>
      </c>
      <c r="L32" s="211">
        <v>2.1000000000000001E-4</v>
      </c>
      <c r="M32" s="391">
        <v>2.9999999999999997E-4</v>
      </c>
      <c r="N32" s="137">
        <v>1.9000000000000001E-4</v>
      </c>
      <c r="O32" s="137">
        <v>2.3000000000000001E-4</v>
      </c>
      <c r="P32" s="211">
        <v>3.6000000000000002E-4</v>
      </c>
      <c r="Q32" s="391">
        <v>1.8000000000000001E-4</v>
      </c>
      <c r="R32" s="36"/>
    </row>
    <row r="33" spans="1:18" x14ac:dyDescent="0.2">
      <c r="A33" s="3">
        <v>30</v>
      </c>
      <c r="B33" s="51" t="s">
        <v>22</v>
      </c>
      <c r="C33" s="56" t="s">
        <v>22</v>
      </c>
      <c r="D33" s="23" t="s">
        <v>22</v>
      </c>
      <c r="E33" s="96"/>
      <c r="F33" s="107"/>
      <c r="G33" s="30">
        <v>9.3000000000000007</v>
      </c>
      <c r="H33" s="211">
        <v>8.6800000000000002E-3</v>
      </c>
      <c r="I33" s="391">
        <v>6.4400000000000004E-3</v>
      </c>
      <c r="J33" s="137">
        <v>4.0000000000000002E-4</v>
      </c>
      <c r="K33" s="137">
        <v>3.2000000000000003E-4</v>
      </c>
      <c r="L33" s="211">
        <v>2.0000000000000001E-4</v>
      </c>
      <c r="M33" s="391">
        <v>1.7000000000000001E-4</v>
      </c>
      <c r="N33" s="137">
        <v>2.9E-4</v>
      </c>
      <c r="O33" s="137">
        <v>1.6000000000000001E-4</v>
      </c>
      <c r="P33" s="211">
        <v>6.3000000000000003E-4</v>
      </c>
      <c r="Q33" s="391">
        <v>2.7E-4</v>
      </c>
      <c r="R33" s="36"/>
    </row>
    <row r="34" spans="1:18" x14ac:dyDescent="0.2">
      <c r="A34" s="3">
        <v>31</v>
      </c>
      <c r="B34" s="51" t="s">
        <v>176</v>
      </c>
      <c r="C34" s="56" t="s">
        <v>176</v>
      </c>
      <c r="D34" s="23" t="s">
        <v>176</v>
      </c>
      <c r="E34" s="96"/>
      <c r="F34" s="107"/>
      <c r="G34" s="30">
        <v>60.9</v>
      </c>
      <c r="H34" s="211">
        <v>5.9670000000000001E-2</v>
      </c>
      <c r="I34" s="391">
        <v>5.1920000000000001E-2</v>
      </c>
      <c r="J34" s="137">
        <v>8.5000000000000006E-3</v>
      </c>
      <c r="K34" s="137">
        <v>8.77E-3</v>
      </c>
      <c r="L34" s="211">
        <v>2.9099999999999998E-3</v>
      </c>
      <c r="M34" s="391">
        <v>3.5500000000000002E-3</v>
      </c>
      <c r="N34" s="137">
        <v>1.7600000000000001E-3</v>
      </c>
      <c r="O34" s="137">
        <v>2.1199999999999999E-3</v>
      </c>
      <c r="P34" s="211">
        <v>2.3800000000000002E-3</v>
      </c>
      <c r="Q34" s="391">
        <v>2.7100000000000002E-3</v>
      </c>
      <c r="R34" s="36"/>
    </row>
    <row r="35" spans="1:18" x14ac:dyDescent="0.2">
      <c r="A35" s="3">
        <v>32</v>
      </c>
      <c r="B35" s="51" t="s">
        <v>24</v>
      </c>
      <c r="C35" s="56" t="s">
        <v>24</v>
      </c>
      <c r="D35" s="23" t="s">
        <v>24</v>
      </c>
      <c r="E35" s="96"/>
      <c r="F35" s="107"/>
      <c r="G35" s="30">
        <v>54.1</v>
      </c>
      <c r="H35" s="211">
        <v>5.815E-2</v>
      </c>
      <c r="I35" s="391">
        <v>4.6690000000000002E-2</v>
      </c>
      <c r="J35" s="137">
        <v>6.4799999999999996E-3</v>
      </c>
      <c r="K35" s="137">
        <v>6.4200000000000004E-3</v>
      </c>
      <c r="L35" s="211">
        <v>4.1399999999999996E-3</v>
      </c>
      <c r="M35" s="391">
        <v>4.13E-3</v>
      </c>
      <c r="N35" s="137">
        <v>2.4499999999999999E-3</v>
      </c>
      <c r="O35" s="137">
        <v>2.5400000000000002E-3</v>
      </c>
      <c r="P35" s="211">
        <v>3.46E-3</v>
      </c>
      <c r="Q35" s="391">
        <v>2.9499999999999999E-3</v>
      </c>
      <c r="R35" s="36"/>
    </row>
    <row r="36" spans="1:18" x14ac:dyDescent="0.2">
      <c r="A36" s="3">
        <v>33</v>
      </c>
      <c r="B36" s="51" t="s">
        <v>26</v>
      </c>
      <c r="C36" s="56" t="s">
        <v>26</v>
      </c>
      <c r="D36" s="23" t="s">
        <v>26</v>
      </c>
      <c r="E36" s="96"/>
      <c r="F36" s="107"/>
      <c r="G36" s="30">
        <v>24.6</v>
      </c>
      <c r="H36" s="211">
        <v>3.0870000000000002E-2</v>
      </c>
      <c r="I36" s="391">
        <v>2.4330000000000001E-2</v>
      </c>
      <c r="J36" s="137">
        <v>1.1900000000000001E-3</v>
      </c>
      <c r="K36" s="137">
        <v>1.0300000000000001E-3</v>
      </c>
      <c r="L36" s="211">
        <v>8.9999999999999998E-4</v>
      </c>
      <c r="M36" s="391">
        <v>5.8E-4</v>
      </c>
      <c r="N36" s="137">
        <v>3.6999999999999999E-4</v>
      </c>
      <c r="O36" s="137">
        <v>2.7E-4</v>
      </c>
      <c r="P36" s="211">
        <v>1.3600000000000001E-3</v>
      </c>
      <c r="Q36" s="391">
        <v>9.7999999999999997E-4</v>
      </c>
      <c r="R36" s="36"/>
    </row>
    <row r="37" spans="1:18" x14ac:dyDescent="0.2">
      <c r="A37" s="3">
        <v>34</v>
      </c>
      <c r="B37" s="51" t="s">
        <v>27</v>
      </c>
      <c r="C37" s="56" t="s">
        <v>27</v>
      </c>
      <c r="D37" s="23" t="s">
        <v>27</v>
      </c>
      <c r="E37" s="96"/>
      <c r="F37" s="107"/>
      <c r="G37" s="30">
        <v>57.1</v>
      </c>
      <c r="H37" s="211">
        <v>6.0729999999999999E-2</v>
      </c>
      <c r="I37" s="391">
        <v>5.0819999999999997E-2</v>
      </c>
      <c r="J37" s="137">
        <v>7.3400000000000002E-3</v>
      </c>
      <c r="K37" s="137">
        <v>7.2300000000000003E-3</v>
      </c>
      <c r="L37" s="211">
        <v>4.5500000000000002E-3</v>
      </c>
      <c r="M37" s="391">
        <v>3.8800000000000002E-3</v>
      </c>
      <c r="N37" s="137">
        <v>2.3400000000000001E-3</v>
      </c>
      <c r="O37" s="137">
        <v>2.14E-3</v>
      </c>
      <c r="P37" s="211">
        <v>3.5200000000000001E-3</v>
      </c>
      <c r="Q37" s="391">
        <v>2.7699999999999999E-3</v>
      </c>
      <c r="R37" s="36"/>
    </row>
    <row r="38" spans="1:18" x14ac:dyDescent="0.2">
      <c r="A38" s="3">
        <v>35</v>
      </c>
      <c r="B38" s="51" t="s">
        <v>28</v>
      </c>
      <c r="C38" s="56" t="s">
        <v>28</v>
      </c>
      <c r="D38" s="23" t="s">
        <v>28</v>
      </c>
      <c r="E38" s="96"/>
      <c r="F38" s="107"/>
      <c r="G38" s="30">
        <v>4.3</v>
      </c>
      <c r="H38" s="211">
        <v>4.62E-3</v>
      </c>
      <c r="I38" s="391">
        <v>3.98E-3</v>
      </c>
      <c r="J38" s="137">
        <v>2.2000000000000001E-4</v>
      </c>
      <c r="K38" s="137">
        <v>1.8000000000000001E-4</v>
      </c>
      <c r="L38" s="211">
        <v>9.0000000000000006E-5</v>
      </c>
      <c r="M38" s="391">
        <v>8.0000000000000007E-5</v>
      </c>
      <c r="N38" s="137">
        <v>1.2E-4</v>
      </c>
      <c r="O38" s="137">
        <v>1.1E-4</v>
      </c>
      <c r="P38" s="211">
        <v>3.8000000000000002E-4</v>
      </c>
      <c r="Q38" s="391">
        <v>2.4000000000000001E-4</v>
      </c>
      <c r="R38" s="36"/>
    </row>
    <row r="39" spans="1:18" x14ac:dyDescent="0.2">
      <c r="A39" s="3">
        <v>36</v>
      </c>
      <c r="B39" s="51" t="s">
        <v>29</v>
      </c>
      <c r="C39" s="56" t="s">
        <v>573</v>
      </c>
      <c r="D39" s="110" t="s">
        <v>573</v>
      </c>
      <c r="E39" s="99"/>
      <c r="F39" s="111"/>
      <c r="G39" s="30">
        <v>20.7</v>
      </c>
      <c r="H39" s="211">
        <v>2.036E-2</v>
      </c>
      <c r="I39" s="391">
        <v>1.7049999999999999E-2</v>
      </c>
      <c r="J39" s="137">
        <v>8.9999999999999998E-4</v>
      </c>
      <c r="K39" s="137">
        <v>7.5000000000000002E-4</v>
      </c>
      <c r="L39" s="211">
        <v>2.4000000000000001E-4</v>
      </c>
      <c r="M39" s="391">
        <v>1.6000000000000001E-4</v>
      </c>
      <c r="N39" s="137">
        <v>3.5E-4</v>
      </c>
      <c r="O39" s="137">
        <v>2.3000000000000001E-4</v>
      </c>
      <c r="P39" s="211">
        <v>8.0000000000000004E-4</v>
      </c>
      <c r="Q39" s="391">
        <v>4.4999999999999999E-4</v>
      </c>
      <c r="R39" s="36"/>
    </row>
    <row r="40" spans="1:18" ht="25.5" x14ac:dyDescent="0.2">
      <c r="A40" s="3">
        <v>37</v>
      </c>
      <c r="B40" s="51" t="s">
        <v>193</v>
      </c>
      <c r="C40" s="56"/>
      <c r="D40" s="108" t="e">
        <v>#N/A</v>
      </c>
      <c r="E40" s="96" t="s">
        <v>568</v>
      </c>
      <c r="F40" s="109" t="s">
        <v>574</v>
      </c>
      <c r="G40" s="30">
        <v>6</v>
      </c>
      <c r="H40" s="676">
        <v>1.6650000000000002E-2</v>
      </c>
      <c r="I40" s="677">
        <v>1.389E-2</v>
      </c>
      <c r="J40" s="678">
        <v>6.7000000000000002E-4</v>
      </c>
      <c r="K40" s="678">
        <v>5.8E-4</v>
      </c>
      <c r="L40" s="676">
        <v>2.9E-4</v>
      </c>
      <c r="M40" s="677">
        <v>2.3000000000000001E-4</v>
      </c>
      <c r="N40" s="678">
        <v>3.3E-4</v>
      </c>
      <c r="O40" s="678">
        <v>2.7E-4</v>
      </c>
      <c r="P40" s="676">
        <v>1.0300000000000001E-3</v>
      </c>
      <c r="Q40" s="677">
        <v>5.9999999999999995E-4</v>
      </c>
      <c r="R40" s="98" t="s">
        <v>599</v>
      </c>
    </row>
    <row r="41" spans="1:18" x14ac:dyDescent="0.2">
      <c r="A41" s="3">
        <v>38</v>
      </c>
      <c r="B41" s="51" t="s">
        <v>30</v>
      </c>
      <c r="C41" s="56" t="s">
        <v>30</v>
      </c>
      <c r="D41" s="23" t="s">
        <v>30</v>
      </c>
      <c r="E41" s="96"/>
      <c r="F41" s="107"/>
      <c r="G41" s="30">
        <v>91.5</v>
      </c>
      <c r="H41" s="211">
        <v>0.10288</v>
      </c>
      <c r="I41" s="391">
        <v>8.763E-2</v>
      </c>
      <c r="J41" s="137">
        <v>1.005E-2</v>
      </c>
      <c r="K41" s="137">
        <v>1.0120000000000001E-2</v>
      </c>
      <c r="L41" s="211">
        <v>3.7599999999999999E-3</v>
      </c>
      <c r="M41" s="391">
        <v>3.49E-3</v>
      </c>
      <c r="N41" s="137">
        <v>1.7099999999999999E-3</v>
      </c>
      <c r="O41" s="137">
        <v>1.58E-3</v>
      </c>
      <c r="P41" s="211">
        <v>4.5500000000000002E-3</v>
      </c>
      <c r="Q41" s="391">
        <v>3.7100000000000002E-3</v>
      </c>
      <c r="R41" s="36"/>
    </row>
    <row r="42" spans="1:18" x14ac:dyDescent="0.2">
      <c r="A42" s="3">
        <v>39</v>
      </c>
      <c r="B42" s="51" t="s">
        <v>32</v>
      </c>
      <c r="C42" s="56" t="s">
        <v>32</v>
      </c>
      <c r="D42" s="23" t="s">
        <v>32</v>
      </c>
      <c r="E42" s="96"/>
      <c r="F42" s="107"/>
      <c r="G42" s="30">
        <v>85</v>
      </c>
      <c r="H42" s="211">
        <v>8.7220000000000006E-2</v>
      </c>
      <c r="I42" s="391">
        <v>7.4399999999999994E-2</v>
      </c>
      <c r="J42" s="137">
        <v>1.4579999999999999E-2</v>
      </c>
      <c r="K42" s="137">
        <v>1.465E-2</v>
      </c>
      <c r="L42" s="211">
        <v>3.2499999999999999E-3</v>
      </c>
      <c r="M42" s="391">
        <v>3.46E-3</v>
      </c>
      <c r="N42" s="137">
        <v>2.0600000000000002E-3</v>
      </c>
      <c r="O42" s="137">
        <v>2.2499999999999998E-3</v>
      </c>
      <c r="P42" s="211">
        <v>4.5700000000000003E-3</v>
      </c>
      <c r="Q42" s="391">
        <v>4.4299999999999999E-3</v>
      </c>
      <c r="R42" s="36"/>
    </row>
    <row r="43" spans="1:18" x14ac:dyDescent="0.2">
      <c r="A43" s="3">
        <v>40</v>
      </c>
      <c r="B43" s="51" t="s">
        <v>173</v>
      </c>
      <c r="C43" s="56"/>
      <c r="D43" s="110" t="s">
        <v>172</v>
      </c>
      <c r="E43" s="99" t="s">
        <v>575</v>
      </c>
      <c r="F43" s="111"/>
      <c r="G43" s="30">
        <v>3.5</v>
      </c>
      <c r="H43" s="676">
        <v>4.0400000000000002E-3</v>
      </c>
      <c r="I43" s="677">
        <v>3.2299999999999998E-3</v>
      </c>
      <c r="J43" s="678">
        <v>2.1000000000000001E-4</v>
      </c>
      <c r="K43" s="678">
        <v>1.8000000000000001E-4</v>
      </c>
      <c r="L43" s="676">
        <v>9.0000000000000006E-5</v>
      </c>
      <c r="M43" s="677">
        <v>6.9999999999999994E-5</v>
      </c>
      <c r="N43" s="678">
        <v>1.1E-4</v>
      </c>
      <c r="O43" s="678">
        <v>8.0000000000000007E-5</v>
      </c>
      <c r="P43" s="676">
        <v>2.9999999999999997E-4</v>
      </c>
      <c r="Q43" s="677">
        <v>1.7000000000000001E-4</v>
      </c>
      <c r="R43" s="98" t="s">
        <v>600</v>
      </c>
    </row>
    <row r="44" spans="1:18" x14ac:dyDescent="0.2">
      <c r="A44" s="24">
        <v>41</v>
      </c>
      <c r="B44" s="51" t="s">
        <v>33</v>
      </c>
      <c r="C44" s="56" t="s">
        <v>33</v>
      </c>
      <c r="D44" s="23" t="s">
        <v>33</v>
      </c>
      <c r="E44" s="96"/>
      <c r="F44" s="107"/>
      <c r="G44" s="30">
        <v>7</v>
      </c>
      <c r="H44" s="211">
        <v>7.8899999999999994E-3</v>
      </c>
      <c r="I44" s="391">
        <v>6.9300000000000004E-3</v>
      </c>
      <c r="J44" s="137">
        <v>2.9999999999999997E-4</v>
      </c>
      <c r="K44" s="137">
        <v>2.5999999999999998E-4</v>
      </c>
      <c r="L44" s="211">
        <v>1.4999999999999999E-4</v>
      </c>
      <c r="M44" s="391">
        <v>1.2E-4</v>
      </c>
      <c r="N44" s="137">
        <v>1.9000000000000001E-4</v>
      </c>
      <c r="O44" s="137">
        <v>1.3999999999999999E-4</v>
      </c>
      <c r="P44" s="211">
        <v>6.3000000000000003E-4</v>
      </c>
      <c r="Q44" s="391">
        <v>2.7E-4</v>
      </c>
      <c r="R44" s="36"/>
    </row>
    <row r="45" spans="1:18" x14ac:dyDescent="0.2">
      <c r="A45" s="24">
        <v>42</v>
      </c>
      <c r="B45" s="51" t="s">
        <v>34</v>
      </c>
      <c r="C45" s="56" t="s">
        <v>34</v>
      </c>
      <c r="D45" s="23" t="s">
        <v>34</v>
      </c>
      <c r="E45" s="96"/>
      <c r="F45" s="107"/>
      <c r="G45" s="30">
        <v>9.1999999999999993</v>
      </c>
      <c r="H45" s="211">
        <v>8.3400000000000002E-3</v>
      </c>
      <c r="I45" s="391">
        <v>8.4899999999999993E-3</v>
      </c>
      <c r="J45" s="137">
        <v>3.5E-4</v>
      </c>
      <c r="K45" s="137">
        <v>3.5E-4</v>
      </c>
      <c r="L45" s="211">
        <v>3.2000000000000003E-4</v>
      </c>
      <c r="M45" s="391">
        <v>3.2000000000000003E-4</v>
      </c>
      <c r="N45" s="137">
        <v>2.7E-4</v>
      </c>
      <c r="O45" s="137">
        <v>2.1000000000000001E-4</v>
      </c>
      <c r="P45" s="211">
        <v>3.8000000000000002E-4</v>
      </c>
      <c r="Q45" s="391">
        <v>2.9999999999999997E-4</v>
      </c>
      <c r="R45" s="36"/>
    </row>
    <row r="46" spans="1:18" x14ac:dyDescent="0.2">
      <c r="A46" s="3">
        <v>45</v>
      </c>
      <c r="B46" s="51" t="s">
        <v>35</v>
      </c>
      <c r="C46" s="56" t="s">
        <v>35</v>
      </c>
      <c r="D46" s="23" t="s">
        <v>35</v>
      </c>
      <c r="E46" s="96"/>
      <c r="F46" s="107"/>
      <c r="G46" s="30">
        <v>13.6</v>
      </c>
      <c r="H46" s="211">
        <v>1.4409999999999999E-2</v>
      </c>
      <c r="I46" s="391">
        <v>1.1939999999999999E-2</v>
      </c>
      <c r="J46" s="137">
        <v>5.9000000000000003E-4</v>
      </c>
      <c r="K46" s="137">
        <v>5.2999999999999998E-4</v>
      </c>
      <c r="L46" s="211">
        <v>3.8000000000000002E-4</v>
      </c>
      <c r="M46" s="391">
        <v>2.9999999999999997E-4</v>
      </c>
      <c r="N46" s="137">
        <v>5.2999999999999998E-4</v>
      </c>
      <c r="O46" s="137">
        <v>4.0000000000000002E-4</v>
      </c>
      <c r="P46" s="211">
        <v>2.63E-3</v>
      </c>
      <c r="Q46" s="391">
        <v>6.8000000000000005E-4</v>
      </c>
      <c r="R46" s="36"/>
    </row>
    <row r="47" spans="1:18" x14ac:dyDescent="0.2">
      <c r="A47" s="3">
        <v>46</v>
      </c>
      <c r="B47" s="51" t="s">
        <v>36</v>
      </c>
      <c r="C47" s="56" t="s">
        <v>36</v>
      </c>
      <c r="D47" s="23" t="s">
        <v>36</v>
      </c>
      <c r="E47" s="96"/>
      <c r="F47" s="107"/>
      <c r="G47" s="30">
        <v>55.1</v>
      </c>
      <c r="H47" s="211">
        <v>6.1289999999999997E-2</v>
      </c>
      <c r="I47" s="391">
        <v>5.3080000000000002E-2</v>
      </c>
      <c r="J47" s="137">
        <v>4.9899999999999996E-3</v>
      </c>
      <c r="K47" s="137">
        <v>4.7999999999999996E-3</v>
      </c>
      <c r="L47" s="211">
        <v>1.25E-3</v>
      </c>
      <c r="M47" s="391">
        <v>1.07E-3</v>
      </c>
      <c r="N47" s="137">
        <v>6.3000000000000003E-4</v>
      </c>
      <c r="O47" s="137">
        <v>5.5000000000000003E-4</v>
      </c>
      <c r="P47" s="211">
        <v>1.9300000000000001E-3</v>
      </c>
      <c r="Q47" s="391">
        <v>1.6000000000000001E-3</v>
      </c>
      <c r="R47" s="36"/>
    </row>
    <row r="48" spans="1:18" x14ac:dyDescent="0.2">
      <c r="A48" s="3">
        <v>48</v>
      </c>
      <c r="B48" s="51" t="s">
        <v>37</v>
      </c>
      <c r="C48" s="56" t="s">
        <v>37</v>
      </c>
      <c r="D48" s="193" t="s">
        <v>37</v>
      </c>
      <c r="E48" s="59"/>
      <c r="F48" s="647"/>
      <c r="G48" s="30">
        <v>33.200000000000003</v>
      </c>
      <c r="H48" s="211">
        <v>4.3860000000000003E-2</v>
      </c>
      <c r="I48" s="391">
        <v>3.6220000000000002E-2</v>
      </c>
      <c r="J48" s="137">
        <v>4.2399999999999998E-3</v>
      </c>
      <c r="K48" s="137">
        <v>3.98E-3</v>
      </c>
      <c r="L48" s="211">
        <v>1.48E-3</v>
      </c>
      <c r="M48" s="391">
        <v>1.4E-3</v>
      </c>
      <c r="N48" s="137">
        <v>1.0300000000000001E-3</v>
      </c>
      <c r="O48" s="137">
        <v>1.0200000000000001E-3</v>
      </c>
      <c r="P48" s="211">
        <v>2.5600000000000002E-3</v>
      </c>
      <c r="Q48" s="391">
        <v>2.0300000000000001E-3</v>
      </c>
      <c r="R48" s="36"/>
    </row>
    <row r="49" spans="1:18" x14ac:dyDescent="0.2">
      <c r="A49" s="3">
        <v>50</v>
      </c>
      <c r="B49" s="51" t="s">
        <v>38</v>
      </c>
      <c r="C49" s="56" t="s">
        <v>38</v>
      </c>
      <c r="D49" s="23" t="s">
        <v>38</v>
      </c>
      <c r="E49" s="96"/>
      <c r="F49" s="107"/>
      <c r="G49" s="30">
        <v>8.5</v>
      </c>
      <c r="H49" s="211">
        <v>8.4799999999999997E-3</v>
      </c>
      <c r="I49" s="391">
        <v>7.4900000000000001E-3</v>
      </c>
      <c r="J49" s="137">
        <v>2.9999999999999997E-4</v>
      </c>
      <c r="K49" s="137">
        <v>2.5999999999999998E-4</v>
      </c>
      <c r="L49" s="211">
        <v>2.0000000000000001E-4</v>
      </c>
      <c r="M49" s="391">
        <v>1.3999999999999999E-4</v>
      </c>
      <c r="N49" s="137">
        <v>2.7E-4</v>
      </c>
      <c r="O49" s="137">
        <v>2.2000000000000001E-4</v>
      </c>
      <c r="P49" s="211">
        <v>8.4000000000000003E-4</v>
      </c>
      <c r="Q49" s="391">
        <v>3.8000000000000002E-4</v>
      </c>
      <c r="R49" s="36"/>
    </row>
    <row r="50" spans="1:18" x14ac:dyDescent="0.2">
      <c r="A50" s="3">
        <v>51</v>
      </c>
      <c r="B50" s="51" t="s">
        <v>81</v>
      </c>
      <c r="C50" s="56" t="s">
        <v>81</v>
      </c>
      <c r="D50" s="23" t="s">
        <v>81</v>
      </c>
      <c r="E50" s="96"/>
      <c r="F50" s="107"/>
      <c r="G50" s="30">
        <v>66.599999999999994</v>
      </c>
      <c r="H50" s="211">
        <v>7.7090000000000006E-2</v>
      </c>
      <c r="I50" s="391">
        <v>6.0359999999999997E-2</v>
      </c>
      <c r="J50" s="137">
        <v>7.2899999999999996E-3</v>
      </c>
      <c r="K50" s="137">
        <v>6.6699999999999997E-3</v>
      </c>
      <c r="L50" s="211">
        <v>3.3899999999999998E-3</v>
      </c>
      <c r="M50" s="391">
        <v>3.64E-3</v>
      </c>
      <c r="N50" s="137">
        <v>2.32E-3</v>
      </c>
      <c r="O50" s="137">
        <v>2.5500000000000002E-3</v>
      </c>
      <c r="P50" s="211">
        <v>4.4799999999999996E-3</v>
      </c>
      <c r="Q50" s="391">
        <v>4.2900000000000004E-3</v>
      </c>
      <c r="R50" s="36"/>
    </row>
    <row r="51" spans="1:18" x14ac:dyDescent="0.2">
      <c r="A51" s="3">
        <v>52</v>
      </c>
      <c r="B51" s="51" t="s">
        <v>39</v>
      </c>
      <c r="C51" s="56" t="s">
        <v>39</v>
      </c>
      <c r="D51" s="23" t="s">
        <v>39</v>
      </c>
      <c r="E51" s="96"/>
      <c r="F51" s="107"/>
      <c r="G51" s="30">
        <v>3.6</v>
      </c>
      <c r="H51" s="211">
        <v>3.6600000000000001E-3</v>
      </c>
      <c r="I51" s="391">
        <v>3.0500000000000002E-3</v>
      </c>
      <c r="J51" s="137">
        <v>2.7E-4</v>
      </c>
      <c r="K51" s="137">
        <v>2.1000000000000001E-4</v>
      </c>
      <c r="L51" s="211">
        <v>1.2E-4</v>
      </c>
      <c r="M51" s="391">
        <v>8.0000000000000007E-5</v>
      </c>
      <c r="N51" s="137">
        <v>1.3999999999999999E-4</v>
      </c>
      <c r="O51" s="137">
        <v>6.0000000000000002E-5</v>
      </c>
      <c r="P51" s="211">
        <v>4.8000000000000001E-4</v>
      </c>
      <c r="Q51" s="391">
        <v>1E-4</v>
      </c>
      <c r="R51" s="36"/>
    </row>
    <row r="52" spans="1:18" x14ac:dyDescent="0.2">
      <c r="A52" s="3">
        <v>53</v>
      </c>
      <c r="B52" s="51" t="s">
        <v>40</v>
      </c>
      <c r="C52" s="56" t="s">
        <v>40</v>
      </c>
      <c r="D52" s="23" t="s">
        <v>40</v>
      </c>
      <c r="E52" s="96"/>
      <c r="F52" s="107"/>
      <c r="G52" s="30">
        <v>4</v>
      </c>
      <c r="H52" s="211">
        <v>4.3600000000000002E-3</v>
      </c>
      <c r="I52" s="391">
        <v>3.7000000000000002E-3</v>
      </c>
      <c r="J52" s="137">
        <v>3.4000000000000002E-4</v>
      </c>
      <c r="K52" s="137">
        <v>3.1E-4</v>
      </c>
      <c r="L52" s="211">
        <v>1.6000000000000001E-4</v>
      </c>
      <c r="M52" s="391">
        <v>1.7000000000000001E-4</v>
      </c>
      <c r="N52" s="137">
        <v>2.5000000000000001E-4</v>
      </c>
      <c r="O52" s="137">
        <v>1.7000000000000001E-4</v>
      </c>
      <c r="P52" s="211">
        <v>4.4000000000000002E-4</v>
      </c>
      <c r="Q52" s="391">
        <v>2.5999999999999998E-4</v>
      </c>
      <c r="R52" s="36"/>
    </row>
    <row r="53" spans="1:18" ht="24" customHeight="1" x14ac:dyDescent="0.2">
      <c r="A53" s="3">
        <v>219</v>
      </c>
      <c r="B53" s="51" t="s">
        <v>427</v>
      </c>
      <c r="C53" s="56"/>
      <c r="D53" s="108" t="e">
        <v>#N/A</v>
      </c>
      <c r="E53" s="109" t="s">
        <v>576</v>
      </c>
      <c r="F53" s="109"/>
      <c r="G53" s="30">
        <v>7.7</v>
      </c>
      <c r="H53" s="676">
        <v>1.5740000000000001E-2</v>
      </c>
      <c r="I53" s="677">
        <v>1.4069999999999999E-2</v>
      </c>
      <c r="J53" s="678">
        <v>4.8000000000000001E-4</v>
      </c>
      <c r="K53" s="678">
        <v>2.7E-4</v>
      </c>
      <c r="L53" s="676">
        <v>2.4000000000000001E-4</v>
      </c>
      <c r="M53" s="677">
        <v>1.8000000000000001E-4</v>
      </c>
      <c r="N53" s="678">
        <v>4.0999999999999999E-4</v>
      </c>
      <c r="O53" s="678">
        <v>2.5999999999999998E-4</v>
      </c>
      <c r="P53" s="676">
        <v>4.6999999999999999E-4</v>
      </c>
      <c r="Q53" s="677">
        <v>3.1E-4</v>
      </c>
      <c r="R53" s="679" t="s">
        <v>1060</v>
      </c>
    </row>
    <row r="54" spans="1:18" x14ac:dyDescent="0.2">
      <c r="A54" s="3">
        <v>54</v>
      </c>
      <c r="B54" s="51" t="s">
        <v>41</v>
      </c>
      <c r="C54" s="56" t="s">
        <v>41</v>
      </c>
      <c r="D54" s="23" t="s">
        <v>41</v>
      </c>
      <c r="E54" s="96"/>
      <c r="F54" s="107"/>
      <c r="G54" s="30">
        <v>2.5</v>
      </c>
      <c r="H54" s="211">
        <v>2.2100000000000002E-3</v>
      </c>
      <c r="I54" s="391">
        <v>2.0400000000000001E-3</v>
      </c>
      <c r="J54" s="137">
        <v>1.1E-4</v>
      </c>
      <c r="K54" s="137">
        <v>1.2E-4</v>
      </c>
      <c r="L54" s="211">
        <v>4.0000000000000003E-5</v>
      </c>
      <c r="M54" s="391">
        <v>1.7000000000000001E-4</v>
      </c>
      <c r="N54" s="137">
        <v>1.2999999999999999E-4</v>
      </c>
      <c r="O54" s="137">
        <v>2.0000000000000002E-5</v>
      </c>
      <c r="P54" s="211">
        <v>3.6999999999999999E-4</v>
      </c>
      <c r="Q54" s="391">
        <v>5.0000000000000002E-5</v>
      </c>
      <c r="R54" s="36"/>
    </row>
    <row r="55" spans="1:18" x14ac:dyDescent="0.2">
      <c r="A55" s="3">
        <v>55</v>
      </c>
      <c r="B55" s="51" t="s">
        <v>991</v>
      </c>
      <c r="C55" s="51" t="s">
        <v>991</v>
      </c>
      <c r="D55" s="51" t="s">
        <v>991</v>
      </c>
      <c r="E55" s="96"/>
      <c r="F55" s="107"/>
      <c r="G55" s="30">
        <v>2.8</v>
      </c>
      <c r="H55" s="211">
        <v>2.5600000000000002E-3</v>
      </c>
      <c r="I55" s="391">
        <v>1.99E-3</v>
      </c>
      <c r="J55" s="137">
        <v>1.6000000000000001E-4</v>
      </c>
      <c r="K55" s="137">
        <v>1.1E-4</v>
      </c>
      <c r="L55" s="211">
        <v>8.0000000000000007E-5</v>
      </c>
      <c r="M55" s="391">
        <v>6.9999999999999994E-5</v>
      </c>
      <c r="N55" s="137">
        <v>1.1E-4</v>
      </c>
      <c r="O55" s="137">
        <v>1E-4</v>
      </c>
      <c r="P55" s="211">
        <v>3.8000000000000002E-4</v>
      </c>
      <c r="Q55" s="391">
        <v>1.9000000000000001E-4</v>
      </c>
      <c r="R55" s="36"/>
    </row>
    <row r="56" spans="1:18" x14ac:dyDescent="0.2">
      <c r="A56" s="3">
        <v>102</v>
      </c>
      <c r="B56" s="51" t="s">
        <v>87</v>
      </c>
      <c r="C56" s="56" t="s">
        <v>87</v>
      </c>
      <c r="D56" s="23" t="s">
        <v>87</v>
      </c>
      <c r="E56" s="96"/>
      <c r="F56" s="107"/>
      <c r="G56" s="30">
        <v>19.7</v>
      </c>
      <c r="H56" s="211">
        <v>1.6160000000000001E-2</v>
      </c>
      <c r="I56" s="391">
        <v>1.354E-2</v>
      </c>
      <c r="J56" s="137">
        <v>1.3500000000000001E-3</v>
      </c>
      <c r="K56" s="137">
        <v>1.16E-3</v>
      </c>
      <c r="L56" s="211">
        <v>5.6999999999999998E-4</v>
      </c>
      <c r="M56" s="391">
        <v>4.8999999999999998E-4</v>
      </c>
      <c r="N56" s="137">
        <v>2.7E-4</v>
      </c>
      <c r="O56" s="137">
        <v>2.7E-4</v>
      </c>
      <c r="P56" s="211">
        <v>9.8999999999999999E-4</v>
      </c>
      <c r="Q56" s="391">
        <v>7.9000000000000001E-4</v>
      </c>
      <c r="R56" s="36"/>
    </row>
    <row r="57" spans="1:18" x14ac:dyDescent="0.2">
      <c r="A57" s="3">
        <v>47</v>
      </c>
      <c r="B57" s="51" t="s">
        <v>422</v>
      </c>
      <c r="C57" s="56" t="s">
        <v>422</v>
      </c>
      <c r="D57" s="23" t="s">
        <v>422</v>
      </c>
      <c r="E57" s="96"/>
      <c r="F57" s="107"/>
      <c r="G57" s="30">
        <v>74.5</v>
      </c>
      <c r="H57" s="211">
        <v>8.1930000000000003E-2</v>
      </c>
      <c r="I57" s="391">
        <v>6.9760000000000003E-2</v>
      </c>
      <c r="J57" s="137">
        <v>6.2199999999999998E-3</v>
      </c>
      <c r="K57" s="137">
        <v>5.9500000000000004E-3</v>
      </c>
      <c r="L57" s="211">
        <v>3.3E-3</v>
      </c>
      <c r="M57" s="391">
        <v>2.96E-3</v>
      </c>
      <c r="N57" s="137">
        <v>2.3400000000000001E-3</v>
      </c>
      <c r="O57" s="137">
        <v>2.2200000000000002E-3</v>
      </c>
      <c r="P57" s="211">
        <v>2.9299999999999999E-3</v>
      </c>
      <c r="Q57" s="391">
        <v>2.31E-3</v>
      </c>
      <c r="R57" s="36"/>
    </row>
    <row r="58" spans="1:18" x14ac:dyDescent="0.2">
      <c r="A58" s="3">
        <v>56</v>
      </c>
      <c r="B58" s="51" t="s">
        <v>44</v>
      </c>
      <c r="C58" s="56" t="s">
        <v>44</v>
      </c>
      <c r="D58" s="23" t="s">
        <v>44</v>
      </c>
      <c r="E58" s="96"/>
      <c r="F58" s="107"/>
      <c r="G58" s="30">
        <v>2.9</v>
      </c>
      <c r="H58" s="211">
        <v>3.2299999999999998E-3</v>
      </c>
      <c r="I58" s="391">
        <v>3.14E-3</v>
      </c>
      <c r="J58" s="137">
        <v>1.3999999999999999E-4</v>
      </c>
      <c r="K58" s="137">
        <v>1.1E-4</v>
      </c>
      <c r="L58" s="211">
        <v>5.0000000000000002E-5</v>
      </c>
      <c r="M58" s="391">
        <v>6.0000000000000002E-5</v>
      </c>
      <c r="N58" s="137">
        <v>8.0000000000000007E-5</v>
      </c>
      <c r="O58" s="137">
        <v>6.0000000000000002E-5</v>
      </c>
      <c r="P58" s="211">
        <v>2.3000000000000001E-4</v>
      </c>
      <c r="Q58" s="391">
        <v>1.2E-4</v>
      </c>
      <c r="R58" s="36"/>
    </row>
    <row r="59" spans="1:18" x14ac:dyDescent="0.2">
      <c r="A59" s="3">
        <v>57</v>
      </c>
      <c r="B59" s="51" t="s">
        <v>57</v>
      </c>
      <c r="C59" s="56" t="s">
        <v>57</v>
      </c>
      <c r="D59" s="23" t="s">
        <v>57</v>
      </c>
      <c r="E59" s="96"/>
      <c r="F59" s="107"/>
      <c r="G59" s="30">
        <v>54.2</v>
      </c>
      <c r="H59" s="211">
        <v>5.8799999999999998E-2</v>
      </c>
      <c r="I59" s="391">
        <v>4.9619999999999997E-2</v>
      </c>
      <c r="J59" s="137">
        <v>3.0300000000000001E-3</v>
      </c>
      <c r="K59" s="137">
        <v>2.64E-3</v>
      </c>
      <c r="L59" s="211">
        <v>2.7100000000000002E-3</v>
      </c>
      <c r="M59" s="391">
        <v>2.1299999999999999E-3</v>
      </c>
      <c r="N59" s="137">
        <v>1.6900000000000001E-3</v>
      </c>
      <c r="O59" s="137">
        <v>1.4499999999999999E-3</v>
      </c>
      <c r="P59" s="211">
        <v>2.64E-3</v>
      </c>
      <c r="Q59" s="391">
        <v>1.91E-3</v>
      </c>
      <c r="R59" s="36"/>
    </row>
    <row r="60" spans="1:18" x14ac:dyDescent="0.2">
      <c r="A60" s="3">
        <v>58</v>
      </c>
      <c r="B60" s="51" t="s">
        <v>274</v>
      </c>
      <c r="C60" s="56" t="s">
        <v>274</v>
      </c>
      <c r="D60" s="23" t="s">
        <v>274</v>
      </c>
      <c r="E60" s="96"/>
      <c r="F60" s="107"/>
      <c r="G60" s="30">
        <v>12.7</v>
      </c>
      <c r="H60" s="676">
        <v>1.193E-2</v>
      </c>
      <c r="I60" s="677">
        <v>9.9900000000000006E-3</v>
      </c>
      <c r="J60" s="678">
        <v>4.4999999999999999E-4</v>
      </c>
      <c r="K60" s="678">
        <v>4.6999999999999999E-4</v>
      </c>
      <c r="L60" s="676">
        <v>3.5E-4</v>
      </c>
      <c r="M60" s="677">
        <v>2.2000000000000001E-4</v>
      </c>
      <c r="N60" s="678">
        <v>3.4000000000000002E-4</v>
      </c>
      <c r="O60" s="678">
        <v>3.6999999999999999E-4</v>
      </c>
      <c r="P60" s="676">
        <v>9.7999999999999997E-4</v>
      </c>
      <c r="Q60" s="677">
        <v>6.8999999999999997E-4</v>
      </c>
      <c r="R60" s="98" t="s">
        <v>760</v>
      </c>
    </row>
    <row r="61" spans="1:18" x14ac:dyDescent="0.2">
      <c r="A61" s="3">
        <v>59</v>
      </c>
      <c r="B61" s="51" t="s">
        <v>45</v>
      </c>
      <c r="C61" s="56" t="s">
        <v>45</v>
      </c>
      <c r="D61" s="23" t="s">
        <v>45</v>
      </c>
      <c r="E61" s="96"/>
      <c r="F61" s="107"/>
      <c r="G61" s="30">
        <v>25.7</v>
      </c>
      <c r="H61" s="211">
        <v>2.7990000000000001E-2</v>
      </c>
      <c r="I61" s="391">
        <v>2.376E-2</v>
      </c>
      <c r="J61" s="137">
        <v>1.4400000000000001E-3</v>
      </c>
      <c r="K61" s="137">
        <v>1.2199999999999999E-3</v>
      </c>
      <c r="L61" s="211">
        <v>3.8999999999999999E-4</v>
      </c>
      <c r="M61" s="391">
        <v>2.9E-4</v>
      </c>
      <c r="N61" s="137">
        <v>4.2000000000000002E-4</v>
      </c>
      <c r="O61" s="137">
        <v>2.5999999999999998E-4</v>
      </c>
      <c r="P61" s="211">
        <v>1.31E-3</v>
      </c>
      <c r="Q61" s="391">
        <v>5.6999999999999998E-4</v>
      </c>
      <c r="R61" s="36"/>
    </row>
    <row r="62" spans="1:18" x14ac:dyDescent="0.2">
      <c r="A62" s="3">
        <v>60</v>
      </c>
      <c r="B62" s="51" t="s">
        <v>46</v>
      </c>
      <c r="C62" s="56" t="s">
        <v>46</v>
      </c>
      <c r="D62" s="23" t="s">
        <v>46</v>
      </c>
      <c r="E62" s="96"/>
      <c r="F62" s="107"/>
      <c r="G62" s="30">
        <v>18.399999999999999</v>
      </c>
      <c r="H62" s="211">
        <v>2.0199999999999999E-2</v>
      </c>
      <c r="I62" s="391">
        <v>1.6219999999999998E-2</v>
      </c>
      <c r="J62" s="137">
        <v>8.3000000000000001E-4</v>
      </c>
      <c r="K62" s="137">
        <v>7.9000000000000001E-4</v>
      </c>
      <c r="L62" s="211">
        <v>4.0000000000000002E-4</v>
      </c>
      <c r="M62" s="391">
        <v>3.1E-4</v>
      </c>
      <c r="N62" s="137">
        <v>5.1999999999999995E-4</v>
      </c>
      <c r="O62" s="137">
        <v>4.2000000000000002E-4</v>
      </c>
      <c r="P62" s="211">
        <v>1.3699999999999999E-3</v>
      </c>
      <c r="Q62" s="391">
        <v>6.6E-4</v>
      </c>
      <c r="R62" s="36"/>
    </row>
    <row r="63" spans="1:18" x14ac:dyDescent="0.2">
      <c r="A63" s="3">
        <v>61</v>
      </c>
      <c r="B63" s="51" t="s">
        <v>171</v>
      </c>
      <c r="C63" s="56" t="s">
        <v>171</v>
      </c>
      <c r="D63" s="23" t="s">
        <v>171</v>
      </c>
      <c r="E63" s="96"/>
      <c r="F63" s="107"/>
      <c r="G63" s="30">
        <v>20.3</v>
      </c>
      <c r="H63" s="211">
        <v>1.8450000000000001E-2</v>
      </c>
      <c r="I63" s="391">
        <v>1.711E-2</v>
      </c>
      <c r="J63" s="137">
        <v>8.1999999999999998E-4</v>
      </c>
      <c r="K63" s="137">
        <v>8.4999999999999995E-4</v>
      </c>
      <c r="L63" s="211">
        <v>5.5000000000000003E-4</v>
      </c>
      <c r="M63" s="391">
        <v>3.8999999999999999E-4</v>
      </c>
      <c r="N63" s="137">
        <v>6.2E-4</v>
      </c>
      <c r="O63" s="137">
        <v>3.5E-4</v>
      </c>
      <c r="P63" s="211">
        <v>1.24E-3</v>
      </c>
      <c r="Q63" s="391">
        <v>5.1999999999999995E-4</v>
      </c>
      <c r="R63" s="36"/>
    </row>
    <row r="64" spans="1:18" x14ac:dyDescent="0.2">
      <c r="A64" s="3">
        <v>62</v>
      </c>
      <c r="B64" s="51" t="s">
        <v>47</v>
      </c>
      <c r="C64" s="56" t="s">
        <v>47</v>
      </c>
      <c r="D64" s="23" t="s">
        <v>47</v>
      </c>
      <c r="E64" s="96"/>
      <c r="F64" s="107"/>
      <c r="G64" s="30">
        <v>14.4</v>
      </c>
      <c r="H64" s="211">
        <v>1.426E-2</v>
      </c>
      <c r="I64" s="391">
        <v>1.209E-2</v>
      </c>
      <c r="J64" s="137">
        <v>5.8E-4</v>
      </c>
      <c r="K64" s="137">
        <v>5.0000000000000001E-4</v>
      </c>
      <c r="L64" s="211">
        <v>1.2999999999999999E-4</v>
      </c>
      <c r="M64" s="391">
        <v>1.1E-4</v>
      </c>
      <c r="N64" s="137">
        <v>8.1999999999999998E-4</v>
      </c>
      <c r="O64" s="137">
        <v>4.2000000000000002E-4</v>
      </c>
      <c r="P64" s="211">
        <v>2.2399999999999998E-3</v>
      </c>
      <c r="Q64" s="391">
        <v>6.2E-4</v>
      </c>
      <c r="R64" s="36"/>
    </row>
    <row r="65" spans="1:18" x14ac:dyDescent="0.2">
      <c r="A65" s="3">
        <v>63</v>
      </c>
      <c r="B65" s="51" t="s">
        <v>48</v>
      </c>
      <c r="C65" s="56" t="s">
        <v>48</v>
      </c>
      <c r="D65" s="23" t="s">
        <v>48</v>
      </c>
      <c r="E65" s="96"/>
      <c r="F65" s="107"/>
      <c r="G65" s="30">
        <v>68.2</v>
      </c>
      <c r="H65" s="211">
        <v>7.5560000000000002E-2</v>
      </c>
      <c r="I65" s="391">
        <v>6.3649999999999998E-2</v>
      </c>
      <c r="J65" s="137">
        <v>6.6800000000000002E-3</v>
      </c>
      <c r="K65" s="137">
        <v>6.6299999999999996E-3</v>
      </c>
      <c r="L65" s="211">
        <v>2.7699999999999999E-3</v>
      </c>
      <c r="M65" s="391">
        <v>2.5899999999999999E-3</v>
      </c>
      <c r="N65" s="137">
        <v>1.2099999999999999E-3</v>
      </c>
      <c r="O65" s="137">
        <v>1.1900000000000001E-3</v>
      </c>
      <c r="P65" s="211">
        <v>3.2200000000000002E-3</v>
      </c>
      <c r="Q65" s="391">
        <v>2.6800000000000001E-3</v>
      </c>
      <c r="R65" s="36"/>
    </row>
    <row r="66" spans="1:18" x14ac:dyDescent="0.2">
      <c r="A66" s="3">
        <v>64</v>
      </c>
      <c r="B66" s="51" t="s">
        <v>50</v>
      </c>
      <c r="C66" s="56" t="s">
        <v>50</v>
      </c>
      <c r="D66" s="23" t="s">
        <v>50</v>
      </c>
      <c r="E66" s="96"/>
      <c r="F66" s="107"/>
      <c r="G66" s="30">
        <v>34.1</v>
      </c>
      <c r="H66" s="211">
        <v>3.8809999999999997E-2</v>
      </c>
      <c r="I66" s="391">
        <v>3.1260000000000003E-2</v>
      </c>
      <c r="J66" s="137">
        <v>3.2699999999999999E-3</v>
      </c>
      <c r="K66" s="137">
        <v>2.9199999999999999E-3</v>
      </c>
      <c r="L66" s="211">
        <v>2.1099999999999999E-3</v>
      </c>
      <c r="M66" s="391">
        <v>1.5399999999999999E-3</v>
      </c>
      <c r="N66" s="137">
        <v>8.4999999999999995E-4</v>
      </c>
      <c r="O66" s="137">
        <v>6.6E-4</v>
      </c>
      <c r="P66" s="211">
        <v>1.6800000000000001E-3</v>
      </c>
      <c r="Q66" s="391">
        <v>9.1E-4</v>
      </c>
      <c r="R66" s="36"/>
    </row>
    <row r="67" spans="1:18" x14ac:dyDescent="0.2">
      <c r="A67" s="3">
        <v>65</v>
      </c>
      <c r="B67" s="51" t="s">
        <v>51</v>
      </c>
      <c r="C67" s="56" t="s">
        <v>51</v>
      </c>
      <c r="D67" s="23" t="s">
        <v>51</v>
      </c>
      <c r="E67" s="96"/>
      <c r="F67" s="107"/>
      <c r="G67" s="30">
        <v>2.2999999999999998</v>
      </c>
      <c r="H67" s="211">
        <v>3.1199999999999999E-3</v>
      </c>
      <c r="I67" s="391">
        <v>2.3999999999999998E-3</v>
      </c>
      <c r="J67" s="137">
        <v>2.7E-4</v>
      </c>
      <c r="K67" s="137">
        <v>2.2000000000000001E-4</v>
      </c>
      <c r="L67" s="211">
        <v>1.7000000000000001E-4</v>
      </c>
      <c r="M67" s="391">
        <v>1.1E-4</v>
      </c>
      <c r="N67" s="137">
        <v>1.4999999999999999E-4</v>
      </c>
      <c r="O67" s="137">
        <v>1.8000000000000001E-4</v>
      </c>
      <c r="P67" s="211">
        <v>6.0999999999999997E-4</v>
      </c>
      <c r="Q67" s="391">
        <v>3.1E-4</v>
      </c>
      <c r="R67" s="36"/>
    </row>
    <row r="68" spans="1:18" x14ac:dyDescent="0.2">
      <c r="A68" s="3">
        <v>185</v>
      </c>
      <c r="B68" s="51" t="s">
        <v>1003</v>
      </c>
      <c r="C68" s="56" t="s">
        <v>156</v>
      </c>
      <c r="D68" s="23" t="s">
        <v>156</v>
      </c>
      <c r="E68" s="96"/>
      <c r="F68" s="107"/>
      <c r="G68" s="30">
        <v>44.5</v>
      </c>
      <c r="H68" s="211">
        <v>6.028E-2</v>
      </c>
      <c r="I68" s="391">
        <v>4.9889999999999997E-2</v>
      </c>
      <c r="J68" s="137">
        <v>4.8199999999999996E-3</v>
      </c>
      <c r="K68" s="137">
        <v>4.7499999999999999E-3</v>
      </c>
      <c r="L68" s="211">
        <v>2.5200000000000001E-3</v>
      </c>
      <c r="M68" s="391">
        <v>2.0600000000000002E-3</v>
      </c>
      <c r="N68" s="137">
        <v>1.7099999999999999E-3</v>
      </c>
      <c r="O68" s="137">
        <v>1.58E-3</v>
      </c>
      <c r="P68" s="211">
        <v>3.2299999999999998E-3</v>
      </c>
      <c r="Q68" s="391">
        <v>2.5899999999999999E-3</v>
      </c>
      <c r="R68" s="36"/>
    </row>
    <row r="69" spans="1:18" x14ac:dyDescent="0.2">
      <c r="A69" s="3">
        <v>66</v>
      </c>
      <c r="B69" s="51" t="s">
        <v>49</v>
      </c>
      <c r="C69" s="56" t="s">
        <v>49</v>
      </c>
      <c r="D69" s="23" t="s">
        <v>49</v>
      </c>
      <c r="E69" s="96"/>
      <c r="F69" s="107"/>
      <c r="G69" s="30">
        <v>41.4</v>
      </c>
      <c r="H69" s="211">
        <v>4.6059999999999997E-2</v>
      </c>
      <c r="I69" s="391">
        <v>3.705E-2</v>
      </c>
      <c r="J69" s="137">
        <v>4.6499999999999996E-3</v>
      </c>
      <c r="K69" s="137">
        <v>4.47E-3</v>
      </c>
      <c r="L69" s="211">
        <v>2.7599999999999999E-3</v>
      </c>
      <c r="M69" s="391">
        <v>2.1099999999999999E-3</v>
      </c>
      <c r="N69" s="137">
        <v>1.2899999999999999E-3</v>
      </c>
      <c r="O69" s="137">
        <v>1.09E-3</v>
      </c>
      <c r="P69" s="211">
        <v>2.49E-3</v>
      </c>
      <c r="Q69" s="391">
        <v>1.6800000000000001E-3</v>
      </c>
      <c r="R69" s="36"/>
    </row>
    <row r="70" spans="1:18" x14ac:dyDescent="0.2">
      <c r="A70" s="3">
        <v>220</v>
      </c>
      <c r="B70" s="51" t="s">
        <v>428</v>
      </c>
      <c r="C70" s="56"/>
      <c r="D70" s="110" t="s">
        <v>44</v>
      </c>
      <c r="E70" s="99" t="s">
        <v>577</v>
      </c>
      <c r="F70" s="111"/>
      <c r="G70" s="30">
        <v>2.9</v>
      </c>
      <c r="H70" s="676">
        <v>3.2299999999999998E-3</v>
      </c>
      <c r="I70" s="677">
        <v>3.14E-3</v>
      </c>
      <c r="J70" s="678">
        <v>1.3999999999999999E-4</v>
      </c>
      <c r="K70" s="678">
        <v>1.1E-4</v>
      </c>
      <c r="L70" s="676">
        <v>5.0000000000000002E-5</v>
      </c>
      <c r="M70" s="677">
        <v>6.0000000000000002E-5</v>
      </c>
      <c r="N70" s="678">
        <v>8.0000000000000007E-5</v>
      </c>
      <c r="O70" s="678">
        <v>6.0000000000000002E-5</v>
      </c>
      <c r="P70" s="676">
        <v>2.3000000000000001E-4</v>
      </c>
      <c r="Q70" s="677">
        <v>1.2E-4</v>
      </c>
      <c r="R70" s="100" t="s">
        <v>577</v>
      </c>
    </row>
    <row r="71" spans="1:18" x14ac:dyDescent="0.2">
      <c r="A71" s="3">
        <v>67</v>
      </c>
      <c r="B71" s="51" t="s">
        <v>52</v>
      </c>
      <c r="C71" s="56" t="s">
        <v>52</v>
      </c>
      <c r="D71" s="23" t="s">
        <v>52</v>
      </c>
      <c r="E71" s="96"/>
      <c r="F71" s="107"/>
      <c r="G71" s="30">
        <v>19.100000000000001</v>
      </c>
      <c r="H71" s="211">
        <v>2.068E-2</v>
      </c>
      <c r="I71" s="391">
        <v>1.8460000000000001E-2</v>
      </c>
      <c r="J71" s="137">
        <v>8.7000000000000001E-4</v>
      </c>
      <c r="K71" s="137">
        <v>8.1999999999999998E-4</v>
      </c>
      <c r="L71" s="211">
        <v>4.0000000000000002E-4</v>
      </c>
      <c r="M71" s="391">
        <v>2.7E-4</v>
      </c>
      <c r="N71" s="137">
        <v>5.8E-4</v>
      </c>
      <c r="O71" s="137">
        <v>3.6999999999999999E-4</v>
      </c>
      <c r="P71" s="211">
        <v>1.0399999999999999E-3</v>
      </c>
      <c r="Q71" s="391">
        <v>5.2999999999999998E-4</v>
      </c>
      <c r="R71" s="36"/>
    </row>
    <row r="72" spans="1:18" x14ac:dyDescent="0.2">
      <c r="A72" s="3">
        <v>68</v>
      </c>
      <c r="B72" s="51" t="s">
        <v>53</v>
      </c>
      <c r="C72" s="56" t="s">
        <v>53</v>
      </c>
      <c r="D72" s="23" t="s">
        <v>53</v>
      </c>
      <c r="E72" s="96"/>
      <c r="F72" s="107"/>
      <c r="G72" s="30">
        <v>1.9</v>
      </c>
      <c r="H72" s="211">
        <v>1.9300000000000001E-3</v>
      </c>
      <c r="I72" s="391">
        <v>1.65E-3</v>
      </c>
      <c r="J72" s="137">
        <v>1.2E-4</v>
      </c>
      <c r="K72" s="137">
        <v>1E-4</v>
      </c>
      <c r="L72" s="211">
        <v>6.9999999999999994E-5</v>
      </c>
      <c r="M72" s="391">
        <v>6.9999999999999994E-5</v>
      </c>
      <c r="N72" s="137">
        <v>9.0000000000000006E-5</v>
      </c>
      <c r="O72" s="137">
        <v>9.0000000000000006E-5</v>
      </c>
      <c r="P72" s="211">
        <v>3.6999999999999999E-4</v>
      </c>
      <c r="Q72" s="391">
        <v>2.0000000000000001E-4</v>
      </c>
      <c r="R72" s="36"/>
    </row>
    <row r="73" spans="1:18" x14ac:dyDescent="0.2">
      <c r="A73" s="3">
        <v>69</v>
      </c>
      <c r="B73" s="51" t="s">
        <v>54</v>
      </c>
      <c r="C73" s="56" t="s">
        <v>54</v>
      </c>
      <c r="D73" s="23" t="s">
        <v>54</v>
      </c>
      <c r="E73" s="96"/>
      <c r="F73" s="107"/>
      <c r="G73" s="30">
        <v>3.5</v>
      </c>
      <c r="H73" s="211">
        <v>3.1700000000000001E-3</v>
      </c>
      <c r="I73" s="391">
        <v>2.9099999999999998E-3</v>
      </c>
      <c r="J73" s="137">
        <v>1.4999999999999999E-4</v>
      </c>
      <c r="K73" s="137">
        <v>1.3999999999999999E-4</v>
      </c>
      <c r="L73" s="211">
        <v>9.0000000000000006E-5</v>
      </c>
      <c r="M73" s="391">
        <v>6.9999999999999994E-5</v>
      </c>
      <c r="N73" s="137">
        <v>1E-4</v>
      </c>
      <c r="O73" s="137">
        <v>8.0000000000000007E-5</v>
      </c>
      <c r="P73" s="211">
        <v>2.7999999999999998E-4</v>
      </c>
      <c r="Q73" s="391">
        <v>1.4999999999999999E-4</v>
      </c>
      <c r="R73" s="36"/>
    </row>
    <row r="74" spans="1:18" ht="26.25" customHeight="1" x14ac:dyDescent="0.2">
      <c r="A74" s="3">
        <v>71</v>
      </c>
      <c r="B74" s="51" t="s">
        <v>56</v>
      </c>
      <c r="C74" s="56"/>
      <c r="D74" s="108" t="e">
        <v>#N/A</v>
      </c>
      <c r="E74" s="109" t="s">
        <v>579</v>
      </c>
      <c r="F74" s="109"/>
      <c r="G74" s="30">
        <v>4.7</v>
      </c>
      <c r="H74" s="676">
        <v>1.712E-2</v>
      </c>
      <c r="I74" s="677">
        <v>1.515E-2</v>
      </c>
      <c r="J74" s="678">
        <v>6.8000000000000005E-4</v>
      </c>
      <c r="K74" s="678">
        <v>6.8000000000000005E-4</v>
      </c>
      <c r="L74" s="676">
        <v>5.5000000000000003E-4</v>
      </c>
      <c r="M74" s="677">
        <v>3.8000000000000002E-4</v>
      </c>
      <c r="N74" s="678">
        <v>2.7999999999999998E-4</v>
      </c>
      <c r="O74" s="678">
        <v>1.4999999999999999E-4</v>
      </c>
      <c r="P74" s="676">
        <v>4.2999999999999999E-4</v>
      </c>
      <c r="Q74" s="677">
        <v>2.5000000000000001E-4</v>
      </c>
      <c r="R74" s="98" t="s">
        <v>611</v>
      </c>
    </row>
    <row r="75" spans="1:18" x14ac:dyDescent="0.2">
      <c r="A75" s="3">
        <v>72</v>
      </c>
      <c r="B75" s="51" t="s">
        <v>58</v>
      </c>
      <c r="C75" s="56" t="s">
        <v>58</v>
      </c>
      <c r="D75" s="23" t="s">
        <v>58</v>
      </c>
      <c r="E75" s="96"/>
      <c r="F75" s="107"/>
      <c r="G75" s="30">
        <v>36.1</v>
      </c>
      <c r="H75" s="211">
        <v>3.8449999999999998E-2</v>
      </c>
      <c r="I75" s="391">
        <v>3.0720000000000001E-2</v>
      </c>
      <c r="J75" s="137">
        <v>3.5000000000000001E-3</v>
      </c>
      <c r="K75" s="137">
        <v>3.2599999999999999E-3</v>
      </c>
      <c r="L75" s="211">
        <v>1.4E-3</v>
      </c>
      <c r="M75" s="391">
        <v>9.3999999999999997E-4</v>
      </c>
      <c r="N75" s="137">
        <v>2.8E-3</v>
      </c>
      <c r="O75" s="137">
        <v>2.15E-3</v>
      </c>
      <c r="P75" s="211">
        <v>2.2499999999999998E-3</v>
      </c>
      <c r="Q75" s="391">
        <v>1.39E-3</v>
      </c>
      <c r="R75" s="36"/>
    </row>
    <row r="76" spans="1:18" x14ac:dyDescent="0.2">
      <c r="A76" s="3">
        <v>73</v>
      </c>
      <c r="B76" s="51" t="s">
        <v>60</v>
      </c>
      <c r="C76" s="56" t="s">
        <v>60</v>
      </c>
      <c r="D76" s="23" t="s">
        <v>60</v>
      </c>
      <c r="E76" s="96"/>
      <c r="F76" s="107"/>
      <c r="G76" s="30">
        <v>47.9</v>
      </c>
      <c r="H76" s="211">
        <v>4.7780000000000003E-2</v>
      </c>
      <c r="I76" s="391">
        <v>3.9620000000000002E-2</v>
      </c>
      <c r="J76" s="137">
        <v>6.2199999999999998E-3</v>
      </c>
      <c r="K76" s="137">
        <v>6.13E-3</v>
      </c>
      <c r="L76" s="211">
        <v>1.66E-3</v>
      </c>
      <c r="M76" s="391">
        <v>1.89E-3</v>
      </c>
      <c r="N76" s="137">
        <v>8.8999999999999995E-4</v>
      </c>
      <c r="O76" s="137">
        <v>8.7000000000000001E-4</v>
      </c>
      <c r="P76" s="211">
        <v>2.6700000000000001E-3</v>
      </c>
      <c r="Q76" s="391">
        <v>2.7299999999999998E-3</v>
      </c>
      <c r="R76" s="36"/>
    </row>
    <row r="77" spans="1:18" x14ac:dyDescent="0.2">
      <c r="A77" s="3">
        <v>74</v>
      </c>
      <c r="B77" s="51" t="s">
        <v>59</v>
      </c>
      <c r="C77" s="56" t="s">
        <v>59</v>
      </c>
      <c r="D77" s="23" t="s">
        <v>59</v>
      </c>
      <c r="E77" s="96"/>
      <c r="F77" s="107"/>
      <c r="G77" s="30">
        <v>10.6</v>
      </c>
      <c r="H77" s="211">
        <v>1.086E-2</v>
      </c>
      <c r="I77" s="391">
        <v>8.9899999999999997E-3</v>
      </c>
      <c r="J77" s="137">
        <v>3.2000000000000003E-4</v>
      </c>
      <c r="K77" s="137">
        <v>3.1E-4</v>
      </c>
      <c r="L77" s="211">
        <v>3.4000000000000002E-4</v>
      </c>
      <c r="M77" s="391">
        <v>2.1000000000000001E-4</v>
      </c>
      <c r="N77" s="137">
        <v>4.2000000000000002E-4</v>
      </c>
      <c r="O77" s="137">
        <v>1.6000000000000001E-4</v>
      </c>
      <c r="P77" s="211">
        <v>8.4999999999999995E-4</v>
      </c>
      <c r="Q77" s="391">
        <v>3.2000000000000003E-4</v>
      </c>
      <c r="R77" s="36"/>
    </row>
    <row r="78" spans="1:18" x14ac:dyDescent="0.2">
      <c r="A78" s="24">
        <v>75</v>
      </c>
      <c r="B78" s="51" t="s">
        <v>62</v>
      </c>
      <c r="C78" s="56" t="s">
        <v>62</v>
      </c>
      <c r="D78" s="23" t="s">
        <v>62</v>
      </c>
      <c r="E78" s="96"/>
      <c r="F78" s="107"/>
      <c r="G78" s="30">
        <v>3.1</v>
      </c>
      <c r="H78" s="211">
        <v>2.8700000000000002E-3</v>
      </c>
      <c r="I78" s="391">
        <v>2.2200000000000002E-3</v>
      </c>
      <c r="J78" s="137">
        <v>1.4999999999999999E-4</v>
      </c>
      <c r="K78" s="137">
        <v>1.2E-4</v>
      </c>
      <c r="L78" s="211">
        <v>9.0000000000000006E-5</v>
      </c>
      <c r="M78" s="391">
        <v>6.0000000000000002E-5</v>
      </c>
      <c r="N78" s="137">
        <v>9.0000000000000006E-5</v>
      </c>
      <c r="O78" s="137">
        <v>8.0000000000000007E-5</v>
      </c>
      <c r="P78" s="211">
        <v>2.9E-4</v>
      </c>
      <c r="Q78" s="391">
        <v>1.6000000000000001E-4</v>
      </c>
      <c r="R78" s="36"/>
    </row>
    <row r="79" spans="1:18" x14ac:dyDescent="0.2">
      <c r="A79" s="3">
        <v>76</v>
      </c>
      <c r="B79" s="51" t="s">
        <v>63</v>
      </c>
      <c r="C79" s="56" t="s">
        <v>63</v>
      </c>
      <c r="D79" s="23" t="s">
        <v>63</v>
      </c>
      <c r="E79" s="96"/>
      <c r="F79" s="107"/>
      <c r="G79" s="30">
        <v>42.8</v>
      </c>
      <c r="H79" s="211">
        <v>4.5940000000000002E-2</v>
      </c>
      <c r="I79" s="391">
        <v>3.8620000000000002E-2</v>
      </c>
      <c r="J79" s="137">
        <v>4.7999999999999996E-3</v>
      </c>
      <c r="K79" s="137">
        <v>4.4200000000000003E-3</v>
      </c>
      <c r="L79" s="211">
        <v>1.5E-3</v>
      </c>
      <c r="M79" s="391">
        <v>1.8E-3</v>
      </c>
      <c r="N79" s="137">
        <v>1.1000000000000001E-3</v>
      </c>
      <c r="O79" s="137">
        <v>1.2199999999999999E-3</v>
      </c>
      <c r="P79" s="211">
        <v>1.92E-3</v>
      </c>
      <c r="Q79" s="391">
        <v>2.1199999999999999E-3</v>
      </c>
      <c r="R79" s="36"/>
    </row>
    <row r="80" spans="1:18" x14ac:dyDescent="0.2">
      <c r="A80" s="3">
        <v>77</v>
      </c>
      <c r="B80" s="51" t="s">
        <v>64</v>
      </c>
      <c r="C80" s="56" t="s">
        <v>64</v>
      </c>
      <c r="D80" s="23" t="s">
        <v>64</v>
      </c>
      <c r="E80" s="96"/>
      <c r="F80" s="107"/>
      <c r="G80" s="30">
        <v>3.6</v>
      </c>
      <c r="H80" s="211">
        <v>3.5500000000000002E-3</v>
      </c>
      <c r="I80" s="391">
        <v>2.64E-3</v>
      </c>
      <c r="J80" s="137">
        <v>1.4999999999999999E-4</v>
      </c>
      <c r="K80" s="137">
        <v>1.1E-4</v>
      </c>
      <c r="L80" s="211">
        <v>1E-4</v>
      </c>
      <c r="M80" s="391">
        <v>9.0000000000000006E-5</v>
      </c>
      <c r="N80" s="137">
        <v>1.2E-4</v>
      </c>
      <c r="O80" s="137">
        <v>1E-4</v>
      </c>
      <c r="P80" s="211">
        <v>3.8000000000000002E-4</v>
      </c>
      <c r="Q80" s="391">
        <v>1.3999999999999999E-4</v>
      </c>
      <c r="R80" s="36"/>
    </row>
    <row r="81" spans="1:18" x14ac:dyDescent="0.2">
      <c r="A81" s="3">
        <v>222</v>
      </c>
      <c r="B81" s="126" t="s">
        <v>713</v>
      </c>
      <c r="C81" s="56"/>
      <c r="D81" s="110" t="s">
        <v>44</v>
      </c>
      <c r="E81" s="99" t="s">
        <v>577</v>
      </c>
      <c r="F81" s="111"/>
      <c r="G81" s="30">
        <v>2.9</v>
      </c>
      <c r="H81" s="676">
        <v>3.2299999999999998E-3</v>
      </c>
      <c r="I81" s="677">
        <v>3.14E-3</v>
      </c>
      <c r="J81" s="678">
        <v>1.3999999999999999E-4</v>
      </c>
      <c r="K81" s="678">
        <v>1.1E-4</v>
      </c>
      <c r="L81" s="676">
        <v>5.0000000000000002E-5</v>
      </c>
      <c r="M81" s="677">
        <v>6.0000000000000002E-5</v>
      </c>
      <c r="N81" s="678">
        <v>8.0000000000000007E-5</v>
      </c>
      <c r="O81" s="678">
        <v>6.0000000000000002E-5</v>
      </c>
      <c r="P81" s="676">
        <v>2.3000000000000001E-4</v>
      </c>
      <c r="Q81" s="677">
        <v>1.2E-4</v>
      </c>
      <c r="R81" s="98" t="s">
        <v>577</v>
      </c>
    </row>
    <row r="82" spans="1:18" x14ac:dyDescent="0.2">
      <c r="A82" s="3">
        <v>78</v>
      </c>
      <c r="B82" s="51" t="s">
        <v>65</v>
      </c>
      <c r="C82" s="56" t="s">
        <v>65</v>
      </c>
      <c r="D82" s="23" t="s">
        <v>65</v>
      </c>
      <c r="E82" s="96"/>
      <c r="F82" s="107"/>
      <c r="G82" s="30">
        <v>10.8</v>
      </c>
      <c r="H82" s="211">
        <v>1.5740000000000001E-2</v>
      </c>
      <c r="I82" s="391">
        <v>1.4069999999999999E-2</v>
      </c>
      <c r="J82" s="137">
        <v>4.8000000000000001E-4</v>
      </c>
      <c r="K82" s="137">
        <v>2.7E-4</v>
      </c>
      <c r="L82" s="211">
        <v>2.4000000000000001E-4</v>
      </c>
      <c r="M82" s="391">
        <v>1.8000000000000001E-4</v>
      </c>
      <c r="N82" s="137">
        <v>4.0999999999999999E-4</v>
      </c>
      <c r="O82" s="137">
        <v>2.5999999999999998E-4</v>
      </c>
      <c r="P82" s="211">
        <v>4.6999999999999999E-4</v>
      </c>
      <c r="Q82" s="391">
        <v>3.1E-4</v>
      </c>
      <c r="R82" s="36"/>
    </row>
    <row r="83" spans="1:18" ht="24.75" customHeight="1" x14ac:dyDescent="0.2">
      <c r="A83" s="3">
        <v>80</v>
      </c>
      <c r="B83" s="51" t="s">
        <v>67</v>
      </c>
      <c r="C83" s="56"/>
      <c r="D83" s="108" t="e">
        <v>#N/A</v>
      </c>
      <c r="E83" s="109" t="s">
        <v>580</v>
      </c>
      <c r="F83" s="109"/>
      <c r="G83" s="30">
        <v>5.3</v>
      </c>
      <c r="H83" s="676">
        <v>3.0300000000000001E-2</v>
      </c>
      <c r="I83" s="677">
        <v>2.5760000000000002E-2</v>
      </c>
      <c r="J83" s="678">
        <v>1.42E-3</v>
      </c>
      <c r="K83" s="678">
        <v>1.6199999999999999E-3</v>
      </c>
      <c r="L83" s="676">
        <v>9.3999999999999997E-4</v>
      </c>
      <c r="M83" s="677">
        <v>8.0999999999999996E-4</v>
      </c>
      <c r="N83" s="678">
        <v>3.5E-4</v>
      </c>
      <c r="O83" s="678">
        <v>2.9999999999999997E-4</v>
      </c>
      <c r="P83" s="676">
        <v>1.1199999999999999E-3</v>
      </c>
      <c r="Q83" s="677">
        <v>8.5999999999999998E-4</v>
      </c>
      <c r="R83" s="98" t="s">
        <v>601</v>
      </c>
    </row>
    <row r="84" spans="1:18" x14ac:dyDescent="0.2">
      <c r="A84" s="3">
        <v>81</v>
      </c>
      <c r="B84" s="51" t="s">
        <v>68</v>
      </c>
      <c r="C84" s="56" t="s">
        <v>68</v>
      </c>
      <c r="D84" s="23" t="s">
        <v>68</v>
      </c>
      <c r="E84" s="96"/>
      <c r="F84" s="107"/>
      <c r="G84" s="30">
        <v>24.3</v>
      </c>
      <c r="H84" s="211">
        <v>2.5909999999999999E-2</v>
      </c>
      <c r="I84" s="391">
        <v>2.147E-2</v>
      </c>
      <c r="J84" s="137">
        <v>1.2199999999999999E-3</v>
      </c>
      <c r="K84" s="137">
        <v>1.14E-3</v>
      </c>
      <c r="L84" s="211">
        <v>3.4000000000000002E-4</v>
      </c>
      <c r="M84" s="391">
        <v>2.9999999999999997E-4</v>
      </c>
      <c r="N84" s="137">
        <v>4.4999999999999999E-4</v>
      </c>
      <c r="O84" s="137">
        <v>3.8000000000000002E-4</v>
      </c>
      <c r="P84" s="211">
        <v>1.58E-3</v>
      </c>
      <c r="Q84" s="391">
        <v>7.9000000000000001E-4</v>
      </c>
      <c r="R84" s="36"/>
    </row>
    <row r="85" spans="1:18" x14ac:dyDescent="0.2">
      <c r="A85" s="3">
        <v>82</v>
      </c>
      <c r="B85" s="51" t="s">
        <v>69</v>
      </c>
      <c r="C85" s="56" t="s">
        <v>69</v>
      </c>
      <c r="D85" s="23" t="s">
        <v>69</v>
      </c>
      <c r="E85" s="96"/>
      <c r="F85" s="107"/>
      <c r="G85" s="30">
        <v>61</v>
      </c>
      <c r="H85" s="211">
        <v>6.7059999999999995E-2</v>
      </c>
      <c r="I85" s="391">
        <v>5.6300000000000003E-2</v>
      </c>
      <c r="J85" s="137">
        <v>8.3599999999999994E-3</v>
      </c>
      <c r="K85" s="137">
        <v>8.43E-3</v>
      </c>
      <c r="L85" s="211">
        <v>2.4399999999999999E-3</v>
      </c>
      <c r="M85" s="391">
        <v>3.47E-3</v>
      </c>
      <c r="N85" s="137">
        <v>1.5299999999999999E-3</v>
      </c>
      <c r="O85" s="137">
        <v>1.89E-3</v>
      </c>
      <c r="P85" s="211">
        <v>2.3700000000000001E-3</v>
      </c>
      <c r="Q85" s="391">
        <v>3.0300000000000001E-3</v>
      </c>
      <c r="R85" s="36"/>
    </row>
    <row r="86" spans="1:18" x14ac:dyDescent="0.2">
      <c r="A86" s="3">
        <v>83</v>
      </c>
      <c r="B86" s="51" t="s">
        <v>132</v>
      </c>
      <c r="C86" s="56" t="s">
        <v>132</v>
      </c>
      <c r="D86" s="23" t="s">
        <v>132</v>
      </c>
      <c r="E86" s="96"/>
      <c r="F86" s="107"/>
      <c r="G86" s="30">
        <v>60.3</v>
      </c>
      <c r="H86" s="211">
        <v>6.8570000000000006E-2</v>
      </c>
      <c r="I86" s="391">
        <v>5.5079999999999997E-2</v>
      </c>
      <c r="J86" s="137">
        <v>8.7899999999999992E-3</v>
      </c>
      <c r="K86" s="137">
        <v>8.0199999999999994E-3</v>
      </c>
      <c r="L86" s="211">
        <v>2.5500000000000002E-3</v>
      </c>
      <c r="M86" s="391">
        <v>2.6700000000000001E-3</v>
      </c>
      <c r="N86" s="137">
        <v>1.5399999999999999E-3</v>
      </c>
      <c r="O86" s="137">
        <v>1.5200000000000001E-3</v>
      </c>
      <c r="P86" s="211">
        <v>1.7600000000000001E-3</v>
      </c>
      <c r="Q86" s="391">
        <v>1.72E-3</v>
      </c>
      <c r="R86" s="36"/>
    </row>
    <row r="87" spans="1:18" x14ac:dyDescent="0.2">
      <c r="A87" s="3">
        <v>84</v>
      </c>
      <c r="B87" s="51" t="s">
        <v>70</v>
      </c>
      <c r="C87" s="56" t="s">
        <v>70</v>
      </c>
      <c r="D87" s="23" t="s">
        <v>70</v>
      </c>
      <c r="E87" s="96"/>
      <c r="F87" s="107"/>
      <c r="G87" s="30">
        <v>32</v>
      </c>
      <c r="H87" s="211">
        <v>2.9569999999999999E-2</v>
      </c>
      <c r="I87" s="391">
        <v>2.3650000000000001E-2</v>
      </c>
      <c r="J87" s="137">
        <v>1.5499999999999999E-3</v>
      </c>
      <c r="K87" s="137">
        <v>1.33E-3</v>
      </c>
      <c r="L87" s="211">
        <v>5.6999999999999998E-4</v>
      </c>
      <c r="M87" s="391">
        <v>5.1999999999999995E-4</v>
      </c>
      <c r="N87" s="137">
        <v>1.0200000000000001E-3</v>
      </c>
      <c r="O87" s="137">
        <v>4.2999999999999999E-4</v>
      </c>
      <c r="P87" s="211">
        <v>1.42E-3</v>
      </c>
      <c r="Q87" s="391">
        <v>1.08E-3</v>
      </c>
      <c r="R87" s="36"/>
    </row>
    <row r="88" spans="1:18" x14ac:dyDescent="0.2">
      <c r="A88" s="3">
        <v>85</v>
      </c>
      <c r="B88" s="51" t="s">
        <v>71</v>
      </c>
      <c r="C88" s="56" t="s">
        <v>71</v>
      </c>
      <c r="D88" s="23" t="s">
        <v>71</v>
      </c>
      <c r="E88" s="96"/>
      <c r="F88" s="107"/>
      <c r="G88" s="30">
        <v>52.2</v>
      </c>
      <c r="H88" s="211">
        <v>5.8009999999999999E-2</v>
      </c>
      <c r="I88" s="391">
        <v>4.9020000000000001E-2</v>
      </c>
      <c r="J88" s="137">
        <v>4.4400000000000004E-3</v>
      </c>
      <c r="K88" s="137">
        <v>4.2700000000000004E-3</v>
      </c>
      <c r="L88" s="211">
        <v>3.0000000000000001E-3</v>
      </c>
      <c r="M88" s="391">
        <v>2.1199999999999999E-3</v>
      </c>
      <c r="N88" s="137">
        <v>1.82E-3</v>
      </c>
      <c r="O88" s="137">
        <v>1.42E-3</v>
      </c>
      <c r="P88" s="211">
        <v>2.7599999999999999E-3</v>
      </c>
      <c r="Q88" s="391">
        <v>1.83E-3</v>
      </c>
      <c r="R88" s="36"/>
    </row>
    <row r="89" spans="1:18" x14ac:dyDescent="0.2">
      <c r="A89" s="3"/>
      <c r="B89" s="708" t="s">
        <v>997</v>
      </c>
      <c r="C89" s="56"/>
      <c r="D89" s="23"/>
      <c r="E89" s="96"/>
      <c r="F89" s="107"/>
      <c r="G89" s="710">
        <v>2.9</v>
      </c>
      <c r="H89" s="213">
        <v>2.81E-3</v>
      </c>
      <c r="I89" s="707">
        <v>2.3400000000000001E-3</v>
      </c>
      <c r="J89" s="214">
        <v>1.2E-4</v>
      </c>
      <c r="K89" s="214">
        <v>1.1E-4</v>
      </c>
      <c r="L89" s="213">
        <v>9.0000000000000006E-5</v>
      </c>
      <c r="M89" s="707">
        <v>6.9999999999999994E-5</v>
      </c>
      <c r="N89" s="214">
        <v>1.1E-4</v>
      </c>
      <c r="O89" s="214">
        <v>8.0000000000000007E-5</v>
      </c>
      <c r="P89" s="213">
        <v>3.1E-4</v>
      </c>
      <c r="Q89" s="707">
        <v>1.3999999999999999E-4</v>
      </c>
      <c r="R89" s="706" t="s">
        <v>1254</v>
      </c>
    </row>
    <row r="90" spans="1:18" x14ac:dyDescent="0.2">
      <c r="A90" s="3">
        <v>86</v>
      </c>
      <c r="B90" s="51" t="s">
        <v>72</v>
      </c>
      <c r="C90" s="56" t="s">
        <v>72</v>
      </c>
      <c r="D90" s="23" t="s">
        <v>72</v>
      </c>
      <c r="E90" s="96"/>
      <c r="F90" s="107"/>
      <c r="G90" s="30">
        <v>17.399999999999999</v>
      </c>
      <c r="H90" s="211">
        <v>1.806E-2</v>
      </c>
      <c r="I90" s="391">
        <v>1.498E-2</v>
      </c>
      <c r="J90" s="137">
        <v>7.6000000000000004E-4</v>
      </c>
      <c r="K90" s="137">
        <v>6.4000000000000005E-4</v>
      </c>
      <c r="L90" s="211">
        <v>3.1E-4</v>
      </c>
      <c r="M90" s="391">
        <v>2.5000000000000001E-4</v>
      </c>
      <c r="N90" s="137">
        <v>5.5999999999999995E-4</v>
      </c>
      <c r="O90" s="137">
        <v>4.4000000000000002E-4</v>
      </c>
      <c r="P90" s="211">
        <v>1.16E-3</v>
      </c>
      <c r="Q90" s="391">
        <v>8.4000000000000003E-4</v>
      </c>
      <c r="R90" s="36"/>
    </row>
    <row r="91" spans="1:18" ht="27" customHeight="1" x14ac:dyDescent="0.2">
      <c r="A91" s="3">
        <v>43</v>
      </c>
      <c r="B91" s="51" t="s">
        <v>992</v>
      </c>
      <c r="C91" s="56"/>
      <c r="D91" s="108" t="e">
        <v>#N/A</v>
      </c>
      <c r="E91" s="96" t="s">
        <v>568</v>
      </c>
      <c r="F91" s="109" t="s">
        <v>581</v>
      </c>
      <c r="G91" s="30">
        <v>2.7</v>
      </c>
      <c r="H91" s="676">
        <v>8.3400000000000002E-3</v>
      </c>
      <c r="I91" s="677">
        <v>8.4899999999999993E-3</v>
      </c>
      <c r="J91" s="678">
        <v>3.5E-4</v>
      </c>
      <c r="K91" s="678">
        <v>3.5E-4</v>
      </c>
      <c r="L91" s="676">
        <v>3.2000000000000003E-4</v>
      </c>
      <c r="M91" s="677">
        <v>3.2000000000000003E-4</v>
      </c>
      <c r="N91" s="678">
        <v>2.7E-4</v>
      </c>
      <c r="O91" s="678">
        <v>2.1000000000000001E-4</v>
      </c>
      <c r="P91" s="676">
        <v>3.8000000000000002E-4</v>
      </c>
      <c r="Q91" s="677">
        <v>2.9999999999999997E-4</v>
      </c>
      <c r="R91" s="98" t="s">
        <v>602</v>
      </c>
    </row>
    <row r="92" spans="1:18" x14ac:dyDescent="0.2">
      <c r="A92" s="3">
        <v>87</v>
      </c>
      <c r="B92" s="51" t="s">
        <v>73</v>
      </c>
      <c r="C92" s="56" t="s">
        <v>73</v>
      </c>
      <c r="D92" s="23" t="s">
        <v>73</v>
      </c>
      <c r="E92" s="96"/>
      <c r="F92" s="107"/>
      <c r="G92" s="30">
        <v>5.3</v>
      </c>
      <c r="H92" s="211">
        <v>4.7600000000000003E-3</v>
      </c>
      <c r="I92" s="391">
        <v>4.0699999999999998E-3</v>
      </c>
      <c r="J92" s="137">
        <v>2.1000000000000001E-4</v>
      </c>
      <c r="K92" s="137">
        <v>1.7000000000000001E-4</v>
      </c>
      <c r="L92" s="211">
        <v>9.0000000000000006E-5</v>
      </c>
      <c r="M92" s="391">
        <v>6.9999999999999994E-5</v>
      </c>
      <c r="N92" s="137">
        <v>1.6000000000000001E-4</v>
      </c>
      <c r="O92" s="137">
        <v>9.0000000000000006E-5</v>
      </c>
      <c r="P92" s="211">
        <v>4.2999999999999999E-4</v>
      </c>
      <c r="Q92" s="391">
        <v>1.6000000000000001E-4</v>
      </c>
      <c r="R92" s="36"/>
    </row>
    <row r="93" spans="1:18" x14ac:dyDescent="0.2">
      <c r="A93" s="3">
        <v>88</v>
      </c>
      <c r="B93" s="51" t="s">
        <v>74</v>
      </c>
      <c r="C93" s="56" t="s">
        <v>74</v>
      </c>
      <c r="D93" s="23" t="s">
        <v>74</v>
      </c>
      <c r="E93" s="96"/>
      <c r="F93" s="107"/>
      <c r="G93" s="30">
        <v>1.6</v>
      </c>
      <c r="H93" s="211">
        <v>1.6000000000000001E-3</v>
      </c>
      <c r="I93" s="391">
        <v>1.34E-3</v>
      </c>
      <c r="J93" s="137">
        <v>1.3999999999999999E-4</v>
      </c>
      <c r="K93" s="137">
        <v>1.1E-4</v>
      </c>
      <c r="L93" s="211">
        <v>4.0000000000000003E-5</v>
      </c>
      <c r="M93" s="391">
        <v>4.0000000000000003E-5</v>
      </c>
      <c r="N93" s="137">
        <v>1.3999999999999999E-4</v>
      </c>
      <c r="O93" s="137">
        <v>5.0000000000000002E-5</v>
      </c>
      <c r="P93" s="211">
        <v>6.8999999999999997E-4</v>
      </c>
      <c r="Q93" s="391">
        <v>1.3999999999999999E-4</v>
      </c>
      <c r="R93" s="36"/>
    </row>
    <row r="94" spans="1:18" x14ac:dyDescent="0.2">
      <c r="A94" s="3">
        <v>89</v>
      </c>
      <c r="B94" s="51" t="s">
        <v>75</v>
      </c>
      <c r="C94" s="56" t="s">
        <v>75</v>
      </c>
      <c r="D94" s="23" t="s">
        <v>75</v>
      </c>
      <c r="E94" s="96"/>
      <c r="F94" s="107"/>
      <c r="G94" s="30">
        <v>37.9</v>
      </c>
      <c r="H94" s="211">
        <v>3.4869999999999998E-2</v>
      </c>
      <c r="I94" s="391">
        <v>3.8769999999999999E-2</v>
      </c>
      <c r="J94" s="137">
        <v>1.83E-3</v>
      </c>
      <c r="K94" s="137">
        <v>2.64E-3</v>
      </c>
      <c r="L94" s="211">
        <v>6.7000000000000002E-4</v>
      </c>
      <c r="M94" s="391">
        <v>6.8999999999999997E-4</v>
      </c>
      <c r="N94" s="137">
        <v>5.8E-4</v>
      </c>
      <c r="O94" s="137">
        <v>5.8E-4</v>
      </c>
      <c r="P94" s="211">
        <v>1.0499999999999999E-3</v>
      </c>
      <c r="Q94" s="391">
        <v>1.1800000000000001E-3</v>
      </c>
      <c r="R94" s="36"/>
    </row>
    <row r="95" spans="1:18" x14ac:dyDescent="0.2">
      <c r="A95" s="3">
        <v>90</v>
      </c>
      <c r="B95" s="51" t="s">
        <v>76</v>
      </c>
      <c r="C95" s="56" t="s">
        <v>76</v>
      </c>
      <c r="D95" s="23" t="s">
        <v>76</v>
      </c>
      <c r="E95" s="96"/>
      <c r="F95" s="107"/>
      <c r="G95" s="30">
        <v>22.8</v>
      </c>
      <c r="H95" s="211">
        <v>2.3869999999999999E-2</v>
      </c>
      <c r="I95" s="391">
        <v>1.9529999999999999E-2</v>
      </c>
      <c r="J95" s="137">
        <v>1.14E-3</v>
      </c>
      <c r="K95" s="137">
        <v>1E-3</v>
      </c>
      <c r="L95" s="211">
        <v>6.9999999999999999E-4</v>
      </c>
      <c r="M95" s="391">
        <v>6.2E-4</v>
      </c>
      <c r="N95" s="137">
        <v>4.2999999999999999E-4</v>
      </c>
      <c r="O95" s="137">
        <v>3.6999999999999999E-4</v>
      </c>
      <c r="P95" s="211">
        <v>1.2800000000000001E-3</v>
      </c>
      <c r="Q95" s="391">
        <v>8.8999999999999995E-4</v>
      </c>
      <c r="R95" s="36"/>
    </row>
    <row r="96" spans="1:18" ht="15" customHeight="1" x14ac:dyDescent="0.2">
      <c r="A96" s="3">
        <v>91</v>
      </c>
      <c r="B96" s="56" t="s">
        <v>582</v>
      </c>
      <c r="C96" s="56" t="s">
        <v>582</v>
      </c>
      <c r="D96" s="110" t="s">
        <v>582</v>
      </c>
      <c r="E96" s="99"/>
      <c r="F96" s="111"/>
      <c r="G96" s="30">
        <v>13.4</v>
      </c>
      <c r="H96" s="211">
        <v>1.3599999999999999E-2</v>
      </c>
      <c r="I96" s="391">
        <v>1.2970000000000001E-2</v>
      </c>
      <c r="J96" s="137">
        <v>5.1000000000000004E-4</v>
      </c>
      <c r="K96" s="137">
        <v>5.5000000000000003E-4</v>
      </c>
      <c r="L96" s="211">
        <v>3.6999999999999999E-4</v>
      </c>
      <c r="M96" s="391">
        <v>2.7E-4</v>
      </c>
      <c r="N96" s="137">
        <v>2.5000000000000001E-4</v>
      </c>
      <c r="O96" s="137">
        <v>1.9000000000000001E-4</v>
      </c>
      <c r="P96" s="211">
        <v>6.4999999999999997E-4</v>
      </c>
      <c r="Q96" s="391">
        <v>3.8999999999999999E-4</v>
      </c>
      <c r="R96" s="36"/>
    </row>
    <row r="97" spans="1:18" x14ac:dyDescent="0.2">
      <c r="A97" s="3">
        <v>92</v>
      </c>
      <c r="B97" s="51" t="s">
        <v>77</v>
      </c>
      <c r="C97" s="56" t="s">
        <v>77</v>
      </c>
      <c r="D97" s="23" t="s">
        <v>77</v>
      </c>
      <c r="E97" s="96"/>
      <c r="F97" s="107"/>
      <c r="G97" s="30">
        <v>26.5</v>
      </c>
      <c r="H97" s="211">
        <v>2.9180000000000001E-2</v>
      </c>
      <c r="I97" s="391">
        <v>2.385E-2</v>
      </c>
      <c r="J97" s="137">
        <v>1.5499999999999999E-3</v>
      </c>
      <c r="K97" s="137">
        <v>1.2899999999999999E-3</v>
      </c>
      <c r="L97" s="211">
        <v>9.2000000000000003E-4</v>
      </c>
      <c r="M97" s="391">
        <v>8.8999999999999995E-4</v>
      </c>
      <c r="N97" s="137">
        <v>1.2800000000000001E-3</v>
      </c>
      <c r="O97" s="137">
        <v>1.06E-3</v>
      </c>
      <c r="P97" s="211">
        <v>2.0899999999999998E-3</v>
      </c>
      <c r="Q97" s="391">
        <v>1.2999999999999999E-3</v>
      </c>
      <c r="R97" s="36"/>
    </row>
    <row r="98" spans="1:18" x14ac:dyDescent="0.2">
      <c r="A98" s="24">
        <v>93</v>
      </c>
      <c r="B98" s="51" t="s">
        <v>78</v>
      </c>
      <c r="C98" s="56" t="s">
        <v>78</v>
      </c>
      <c r="D98" s="23" t="s">
        <v>78</v>
      </c>
      <c r="E98" s="96"/>
      <c r="F98" s="107"/>
      <c r="G98" s="30">
        <v>3</v>
      </c>
      <c r="H98" s="211">
        <v>2.7299999999999998E-3</v>
      </c>
      <c r="I98" s="391">
        <v>2.2300000000000002E-3</v>
      </c>
      <c r="J98" s="137">
        <v>1.2E-4</v>
      </c>
      <c r="K98" s="137">
        <v>9.0000000000000006E-5</v>
      </c>
      <c r="L98" s="211">
        <v>9.0000000000000006E-5</v>
      </c>
      <c r="M98" s="391">
        <v>9.0000000000000006E-5</v>
      </c>
      <c r="N98" s="137">
        <v>1.2E-4</v>
      </c>
      <c r="O98" s="137">
        <v>6.0000000000000002E-5</v>
      </c>
      <c r="P98" s="211">
        <v>3.4000000000000002E-4</v>
      </c>
      <c r="Q98" s="391">
        <v>1.6000000000000001E-4</v>
      </c>
      <c r="R98" s="36"/>
    </row>
    <row r="99" spans="1:18" x14ac:dyDescent="0.2">
      <c r="A99" s="3"/>
      <c r="B99" s="51" t="s">
        <v>998</v>
      </c>
      <c r="C99" s="56"/>
      <c r="D99" s="110" t="s">
        <v>172</v>
      </c>
      <c r="E99" s="99" t="s">
        <v>575</v>
      </c>
      <c r="F99" s="111"/>
      <c r="G99" s="30">
        <v>3.5</v>
      </c>
      <c r="H99" s="676">
        <v>4.0400000000000002E-3</v>
      </c>
      <c r="I99" s="677">
        <v>3.2299999999999998E-3</v>
      </c>
      <c r="J99" s="678">
        <v>2.1000000000000001E-4</v>
      </c>
      <c r="K99" s="678">
        <v>1.8000000000000001E-4</v>
      </c>
      <c r="L99" s="676">
        <v>9.0000000000000006E-5</v>
      </c>
      <c r="M99" s="677">
        <v>6.9999999999999994E-5</v>
      </c>
      <c r="N99" s="678">
        <v>1.1E-4</v>
      </c>
      <c r="O99" s="678">
        <v>8.0000000000000007E-5</v>
      </c>
      <c r="P99" s="676">
        <v>2.9999999999999997E-4</v>
      </c>
      <c r="Q99" s="677">
        <v>1.7000000000000001E-4</v>
      </c>
      <c r="R99" s="100" t="s">
        <v>600</v>
      </c>
    </row>
    <row r="100" spans="1:18" x14ac:dyDescent="0.2">
      <c r="A100" s="3">
        <v>94</v>
      </c>
      <c r="B100" s="51" t="s">
        <v>79</v>
      </c>
      <c r="C100" s="56" t="s">
        <v>79</v>
      </c>
      <c r="D100" s="23" t="s">
        <v>79</v>
      </c>
      <c r="E100" s="96"/>
      <c r="F100" s="107"/>
      <c r="G100" s="30">
        <v>3.2</v>
      </c>
      <c r="H100" s="211">
        <v>3.31E-3</v>
      </c>
      <c r="I100" s="391">
        <v>2.5899999999999999E-3</v>
      </c>
      <c r="J100" s="137">
        <v>1.9000000000000001E-4</v>
      </c>
      <c r="K100" s="137">
        <v>1.6000000000000001E-4</v>
      </c>
      <c r="L100" s="211">
        <v>1.1E-4</v>
      </c>
      <c r="M100" s="391">
        <v>9.0000000000000006E-5</v>
      </c>
      <c r="N100" s="137">
        <v>1.3999999999999999E-4</v>
      </c>
      <c r="O100" s="137">
        <v>9.0000000000000006E-5</v>
      </c>
      <c r="P100" s="211">
        <v>3.5E-4</v>
      </c>
      <c r="Q100" s="391">
        <v>1.3999999999999999E-4</v>
      </c>
      <c r="R100" s="36"/>
    </row>
    <row r="101" spans="1:18" x14ac:dyDescent="0.2">
      <c r="A101" s="3">
        <v>95</v>
      </c>
      <c r="B101" s="51" t="s">
        <v>80</v>
      </c>
      <c r="C101" s="56" t="s">
        <v>80</v>
      </c>
      <c r="D101" s="23" t="s">
        <v>80</v>
      </c>
      <c r="E101" s="96"/>
      <c r="F101" s="107"/>
      <c r="G101" s="30">
        <v>2.9</v>
      </c>
      <c r="H101" s="211">
        <v>2.81E-3</v>
      </c>
      <c r="I101" s="391">
        <v>2.3400000000000001E-3</v>
      </c>
      <c r="J101" s="137">
        <v>1.2E-4</v>
      </c>
      <c r="K101" s="137">
        <v>1.1E-4</v>
      </c>
      <c r="L101" s="211">
        <v>9.0000000000000006E-5</v>
      </c>
      <c r="M101" s="391">
        <v>6.9999999999999994E-5</v>
      </c>
      <c r="N101" s="137">
        <v>1.1E-4</v>
      </c>
      <c r="O101" s="137">
        <v>8.0000000000000007E-5</v>
      </c>
      <c r="P101" s="211">
        <v>3.1E-4</v>
      </c>
      <c r="Q101" s="391">
        <v>1.3999999999999999E-4</v>
      </c>
      <c r="R101" s="36"/>
    </row>
    <row r="102" spans="1:18" x14ac:dyDescent="0.2">
      <c r="A102" s="3">
        <v>96</v>
      </c>
      <c r="B102" s="51" t="s">
        <v>82</v>
      </c>
      <c r="C102" s="56" t="s">
        <v>82</v>
      </c>
      <c r="D102" s="23" t="s">
        <v>82</v>
      </c>
      <c r="E102" s="96"/>
      <c r="F102" s="107"/>
      <c r="G102" s="30">
        <v>13.5</v>
      </c>
      <c r="H102" s="211">
        <v>1.6650000000000002E-2</v>
      </c>
      <c r="I102" s="391">
        <v>1.389E-2</v>
      </c>
      <c r="J102" s="137">
        <v>6.7000000000000002E-4</v>
      </c>
      <c r="K102" s="137">
        <v>5.8E-4</v>
      </c>
      <c r="L102" s="211">
        <v>2.9E-4</v>
      </c>
      <c r="M102" s="391">
        <v>2.3000000000000001E-4</v>
      </c>
      <c r="N102" s="137">
        <v>3.3E-4</v>
      </c>
      <c r="O102" s="137">
        <v>2.7E-4</v>
      </c>
      <c r="P102" s="211">
        <v>1.0300000000000001E-3</v>
      </c>
      <c r="Q102" s="391">
        <v>5.9999999999999995E-4</v>
      </c>
      <c r="R102" s="36"/>
    </row>
    <row r="103" spans="1:18" x14ac:dyDescent="0.2">
      <c r="A103" s="24">
        <v>97</v>
      </c>
      <c r="B103" s="51" t="s">
        <v>83</v>
      </c>
      <c r="C103" s="56" t="s">
        <v>83</v>
      </c>
      <c r="D103" s="23" t="s">
        <v>83</v>
      </c>
      <c r="E103" s="96"/>
      <c r="F103" s="107"/>
      <c r="G103" s="30">
        <v>2</v>
      </c>
      <c r="H103" s="211">
        <v>2.0699999999999998E-3</v>
      </c>
      <c r="I103" s="391">
        <v>1.89E-3</v>
      </c>
      <c r="J103" s="137">
        <v>2.0000000000000001E-4</v>
      </c>
      <c r="K103" s="137">
        <v>1.9000000000000001E-4</v>
      </c>
      <c r="L103" s="211">
        <v>9.0000000000000006E-5</v>
      </c>
      <c r="M103" s="391">
        <v>6.9999999999999994E-5</v>
      </c>
      <c r="N103" s="137">
        <v>1E-4</v>
      </c>
      <c r="O103" s="137">
        <v>6.9999999999999994E-5</v>
      </c>
      <c r="P103" s="211">
        <v>2.5999999999999998E-4</v>
      </c>
      <c r="Q103" s="391">
        <v>1.2999999999999999E-4</v>
      </c>
      <c r="R103" s="36"/>
    </row>
    <row r="104" spans="1:18" x14ac:dyDescent="0.2">
      <c r="A104" s="3">
        <v>98</v>
      </c>
      <c r="B104" s="51" t="s">
        <v>85</v>
      </c>
      <c r="C104" s="56" t="s">
        <v>85</v>
      </c>
      <c r="D104" s="23" t="s">
        <v>85</v>
      </c>
      <c r="E104" s="96"/>
      <c r="F104" s="107"/>
      <c r="G104" s="30">
        <v>15.4</v>
      </c>
      <c r="H104" s="211">
        <v>1.5169999999999999E-2</v>
      </c>
      <c r="I104" s="391">
        <v>1.4189999999999999E-2</v>
      </c>
      <c r="J104" s="137">
        <v>6.0999999999999997E-4</v>
      </c>
      <c r="K104" s="137">
        <v>5.8E-4</v>
      </c>
      <c r="L104" s="211">
        <v>5.0000000000000001E-4</v>
      </c>
      <c r="M104" s="391">
        <v>3.8000000000000002E-4</v>
      </c>
      <c r="N104" s="137">
        <v>5.1000000000000004E-4</v>
      </c>
      <c r="O104" s="137">
        <v>3.8000000000000002E-4</v>
      </c>
      <c r="P104" s="211">
        <v>6.4999999999999997E-4</v>
      </c>
      <c r="Q104" s="391">
        <v>4.0999999999999999E-4</v>
      </c>
      <c r="R104" s="36"/>
    </row>
    <row r="105" spans="1:18" x14ac:dyDescent="0.2">
      <c r="A105" s="703">
        <v>99</v>
      </c>
      <c r="B105" s="542" t="s">
        <v>84</v>
      </c>
      <c r="C105" s="56" t="s">
        <v>84</v>
      </c>
      <c r="D105" s="23" t="s">
        <v>84</v>
      </c>
      <c r="E105" s="96"/>
      <c r="F105" s="107"/>
      <c r="G105" s="30">
        <v>12.6</v>
      </c>
      <c r="H105" s="700">
        <v>1.111E-2</v>
      </c>
      <c r="I105" s="701">
        <v>8.6599999999999993E-3</v>
      </c>
      <c r="J105" s="702">
        <v>3.3E-4</v>
      </c>
      <c r="K105" s="702">
        <v>2.9E-4</v>
      </c>
      <c r="L105" s="700">
        <v>3.6999999999999999E-4</v>
      </c>
      <c r="M105" s="701">
        <v>2.5000000000000001E-4</v>
      </c>
      <c r="N105" s="702">
        <v>4.2000000000000002E-4</v>
      </c>
      <c r="O105" s="702">
        <v>2.7E-4</v>
      </c>
      <c r="P105" s="700">
        <v>8.8000000000000003E-4</v>
      </c>
      <c r="Q105" s="701">
        <v>5.0000000000000001E-4</v>
      </c>
      <c r="R105" s="36"/>
    </row>
    <row r="106" spans="1:18" x14ac:dyDescent="0.2">
      <c r="A106" s="3">
        <v>100</v>
      </c>
      <c r="B106" s="51" t="s">
        <v>86</v>
      </c>
      <c r="C106" s="56" t="s">
        <v>86</v>
      </c>
      <c r="D106" s="23" t="s">
        <v>86</v>
      </c>
      <c r="E106" s="96"/>
      <c r="F106" s="107"/>
      <c r="G106" s="30">
        <v>35.5</v>
      </c>
      <c r="H106" s="211">
        <v>4.1090000000000002E-2</v>
      </c>
      <c r="I106" s="391">
        <v>3.4169999999999999E-2</v>
      </c>
      <c r="J106" s="137">
        <v>3.7100000000000002E-3</v>
      </c>
      <c r="K106" s="137">
        <v>3.4399999999999999E-3</v>
      </c>
      <c r="L106" s="211">
        <v>1.72E-3</v>
      </c>
      <c r="M106" s="391">
        <v>1.0399999999999999E-3</v>
      </c>
      <c r="N106" s="137">
        <v>1.2800000000000001E-3</v>
      </c>
      <c r="O106" s="137">
        <v>9.6000000000000002E-4</v>
      </c>
      <c r="P106" s="211">
        <v>2.3500000000000001E-3</v>
      </c>
      <c r="Q106" s="391">
        <v>1.42E-3</v>
      </c>
      <c r="R106" s="36"/>
    </row>
    <row r="107" spans="1:18" x14ac:dyDescent="0.2">
      <c r="A107" s="3">
        <v>101</v>
      </c>
      <c r="B107" s="51" t="s">
        <v>196</v>
      </c>
      <c r="C107" s="56" t="s">
        <v>196</v>
      </c>
      <c r="D107" s="23" t="s">
        <v>196</v>
      </c>
      <c r="E107" s="96"/>
      <c r="F107" s="107"/>
      <c r="G107" s="30">
        <v>43.6</v>
      </c>
      <c r="H107" s="211">
        <v>5.2780000000000001E-2</v>
      </c>
      <c r="I107" s="391">
        <v>4.6089999999999999E-2</v>
      </c>
      <c r="J107" s="137">
        <v>3.2699999999999999E-3</v>
      </c>
      <c r="K107" s="137">
        <v>3.0300000000000001E-3</v>
      </c>
      <c r="L107" s="211">
        <v>1.73E-3</v>
      </c>
      <c r="M107" s="391">
        <v>9.2000000000000003E-4</v>
      </c>
      <c r="N107" s="137">
        <v>4.6000000000000001E-4</v>
      </c>
      <c r="O107" s="137">
        <v>2.5000000000000001E-4</v>
      </c>
      <c r="P107" s="211">
        <v>1.8E-3</v>
      </c>
      <c r="Q107" s="391">
        <v>9.6000000000000002E-4</v>
      </c>
      <c r="R107" s="36"/>
    </row>
    <row r="108" spans="1:18" x14ac:dyDescent="0.2">
      <c r="A108" s="24">
        <v>104</v>
      </c>
      <c r="B108" s="51" t="s">
        <v>89</v>
      </c>
      <c r="C108" s="56" t="s">
        <v>89</v>
      </c>
      <c r="D108" s="23" t="s">
        <v>89</v>
      </c>
      <c r="E108" s="96"/>
      <c r="F108" s="107"/>
      <c r="G108" s="30">
        <v>7.3</v>
      </c>
      <c r="H108" s="211">
        <v>7.7400000000000004E-3</v>
      </c>
      <c r="I108" s="391">
        <v>7.0299999999999998E-3</v>
      </c>
      <c r="J108" s="137">
        <v>3.1E-4</v>
      </c>
      <c r="K108" s="137">
        <v>2.7999999999999998E-4</v>
      </c>
      <c r="L108" s="211">
        <v>2.0000000000000001E-4</v>
      </c>
      <c r="M108" s="391">
        <v>1.2999999999999999E-4</v>
      </c>
      <c r="N108" s="137">
        <v>2.4000000000000001E-4</v>
      </c>
      <c r="O108" s="137">
        <v>1.6000000000000001E-4</v>
      </c>
      <c r="P108" s="211">
        <v>7.7999999999999999E-4</v>
      </c>
      <c r="Q108" s="391">
        <v>2.1000000000000001E-4</v>
      </c>
      <c r="R108" s="36"/>
    </row>
    <row r="109" spans="1:18" x14ac:dyDescent="0.2">
      <c r="A109" s="542">
        <v>105</v>
      </c>
      <c r="B109" s="533" t="s">
        <v>90</v>
      </c>
      <c r="C109" s="56" t="s">
        <v>90</v>
      </c>
      <c r="D109" s="23" t="s">
        <v>90</v>
      </c>
      <c r="E109" s="96"/>
      <c r="F109" s="107"/>
      <c r="G109" s="30">
        <v>19</v>
      </c>
      <c r="H109" s="211">
        <v>2.0109999999999999E-2</v>
      </c>
      <c r="I109" s="391">
        <v>1.6670000000000001E-2</v>
      </c>
      <c r="J109" s="137">
        <v>5.9999999999999995E-4</v>
      </c>
      <c r="K109" s="137">
        <v>5.4000000000000001E-4</v>
      </c>
      <c r="L109" s="211">
        <v>3.1E-4</v>
      </c>
      <c r="M109" s="391">
        <v>2.5000000000000001E-4</v>
      </c>
      <c r="N109" s="137">
        <v>3.2000000000000003E-4</v>
      </c>
      <c r="O109" s="137">
        <v>2.0000000000000001E-4</v>
      </c>
      <c r="P109" s="211">
        <v>7.9000000000000001E-4</v>
      </c>
      <c r="Q109" s="391">
        <v>4.6000000000000001E-4</v>
      </c>
      <c r="R109" s="36"/>
    </row>
    <row r="110" spans="1:18" x14ac:dyDescent="0.2">
      <c r="A110" s="3">
        <v>106</v>
      </c>
      <c r="B110" s="51" t="s">
        <v>994</v>
      </c>
      <c r="C110" s="56" t="s">
        <v>91</v>
      </c>
      <c r="D110" s="23" t="s">
        <v>91</v>
      </c>
      <c r="E110" s="96"/>
      <c r="F110" s="107"/>
      <c r="G110" s="30">
        <v>50.7</v>
      </c>
      <c r="H110" s="211">
        <v>5.6820000000000002E-2</v>
      </c>
      <c r="I110" s="391">
        <v>4.6969999999999998E-2</v>
      </c>
      <c r="J110" s="137">
        <v>4.0400000000000002E-3</v>
      </c>
      <c r="K110" s="137">
        <v>3.9399999999999999E-3</v>
      </c>
      <c r="L110" s="211">
        <v>1.75E-3</v>
      </c>
      <c r="M110" s="391">
        <v>1.4599999999999999E-3</v>
      </c>
      <c r="N110" s="137">
        <v>4.2000000000000002E-4</v>
      </c>
      <c r="O110" s="137">
        <v>3.5E-4</v>
      </c>
      <c r="P110" s="211">
        <v>1.5E-3</v>
      </c>
      <c r="Q110" s="391">
        <v>1.16E-3</v>
      </c>
      <c r="R110" s="36"/>
    </row>
    <row r="111" spans="1:18" x14ac:dyDescent="0.2">
      <c r="A111" s="3">
        <v>107</v>
      </c>
      <c r="B111" s="51" t="s">
        <v>94</v>
      </c>
      <c r="C111" s="56" t="s">
        <v>94</v>
      </c>
      <c r="D111" s="23" t="s">
        <v>94</v>
      </c>
      <c r="E111" s="96"/>
      <c r="F111" s="107"/>
      <c r="G111" s="30">
        <v>6.9</v>
      </c>
      <c r="H111" s="211">
        <v>6.2399999999999999E-3</v>
      </c>
      <c r="I111" s="391">
        <v>4.9699999999999996E-3</v>
      </c>
      <c r="J111" s="137">
        <v>3.4000000000000002E-4</v>
      </c>
      <c r="K111" s="137">
        <v>2.5000000000000001E-4</v>
      </c>
      <c r="L111" s="211">
        <v>2.1000000000000001E-4</v>
      </c>
      <c r="M111" s="391">
        <v>1.3999999999999999E-4</v>
      </c>
      <c r="N111" s="137">
        <v>1.9000000000000001E-4</v>
      </c>
      <c r="O111" s="137">
        <v>1.8000000000000001E-4</v>
      </c>
      <c r="P111" s="211">
        <v>7.2000000000000005E-4</v>
      </c>
      <c r="Q111" s="391">
        <v>1.9000000000000001E-4</v>
      </c>
      <c r="R111" s="36"/>
    </row>
    <row r="112" spans="1:18" x14ac:dyDescent="0.2">
      <c r="A112" s="3">
        <v>108</v>
      </c>
      <c r="B112" s="51" t="s">
        <v>92</v>
      </c>
      <c r="C112" s="56" t="s">
        <v>92</v>
      </c>
      <c r="D112" s="23" t="s">
        <v>92</v>
      </c>
      <c r="E112" s="96"/>
      <c r="F112" s="107"/>
      <c r="G112" s="30">
        <v>7.1</v>
      </c>
      <c r="H112" s="211">
        <v>5.8300000000000001E-3</v>
      </c>
      <c r="I112" s="391">
        <v>5.62E-3</v>
      </c>
      <c r="J112" s="137">
        <v>2.7E-4</v>
      </c>
      <c r="K112" s="137">
        <v>2.2000000000000001E-4</v>
      </c>
      <c r="L112" s="211">
        <v>1.9000000000000001E-4</v>
      </c>
      <c r="M112" s="391">
        <v>1.8000000000000001E-4</v>
      </c>
      <c r="N112" s="137">
        <v>8.0000000000000007E-5</v>
      </c>
      <c r="O112" s="137">
        <v>8.0000000000000007E-5</v>
      </c>
      <c r="P112" s="211">
        <v>4.8000000000000001E-4</v>
      </c>
      <c r="Q112" s="391">
        <v>3.5E-4</v>
      </c>
      <c r="R112" s="36"/>
    </row>
    <row r="113" spans="1:18" x14ac:dyDescent="0.2">
      <c r="A113" s="3">
        <v>109</v>
      </c>
      <c r="B113" s="51" t="s">
        <v>93</v>
      </c>
      <c r="C113" s="56" t="s">
        <v>93</v>
      </c>
      <c r="D113" s="23" t="s">
        <v>93</v>
      </c>
      <c r="E113" s="96"/>
      <c r="F113" s="107"/>
      <c r="G113" s="30">
        <v>69.2</v>
      </c>
      <c r="H113" s="211">
        <v>8.0019999999999994E-2</v>
      </c>
      <c r="I113" s="391">
        <v>6.6680000000000003E-2</v>
      </c>
      <c r="J113" s="137">
        <v>5.7299999999999999E-3</v>
      </c>
      <c r="K113" s="137">
        <v>5.4900000000000001E-3</v>
      </c>
      <c r="L113" s="211">
        <v>2.6199999999999999E-3</v>
      </c>
      <c r="M113" s="391">
        <v>2.5200000000000001E-3</v>
      </c>
      <c r="N113" s="137">
        <v>1.67E-3</v>
      </c>
      <c r="O113" s="137">
        <v>1.64E-3</v>
      </c>
      <c r="P113" s="211">
        <v>3.2599999999999999E-3</v>
      </c>
      <c r="Q113" s="391">
        <v>3.0699999999999998E-3</v>
      </c>
      <c r="R113" s="36"/>
    </row>
    <row r="114" spans="1:18" x14ac:dyDescent="0.2">
      <c r="A114" s="3">
        <v>110</v>
      </c>
      <c r="B114" s="51" t="s">
        <v>95</v>
      </c>
      <c r="C114" s="56" t="s">
        <v>95</v>
      </c>
      <c r="D114" s="23" t="s">
        <v>95</v>
      </c>
      <c r="E114" s="96"/>
      <c r="F114" s="107"/>
      <c r="G114" s="30">
        <v>52.8</v>
      </c>
      <c r="H114" s="211">
        <v>5.7430000000000002E-2</v>
      </c>
      <c r="I114" s="391">
        <v>4.9910000000000003E-2</v>
      </c>
      <c r="J114" s="137">
        <v>4.4099999999999999E-3</v>
      </c>
      <c r="K114" s="137">
        <v>4.2399999999999998E-3</v>
      </c>
      <c r="L114" s="211">
        <v>1.8500000000000001E-3</v>
      </c>
      <c r="M114" s="391">
        <v>1.92E-3</v>
      </c>
      <c r="N114" s="137">
        <v>1.8400000000000001E-3</v>
      </c>
      <c r="O114" s="137">
        <v>1.7899999999999999E-3</v>
      </c>
      <c r="P114" s="211">
        <v>1.7899999999999999E-3</v>
      </c>
      <c r="Q114" s="391">
        <v>1.7700000000000001E-3</v>
      </c>
      <c r="R114" s="36"/>
    </row>
    <row r="115" spans="1:18" x14ac:dyDescent="0.2">
      <c r="A115" s="3">
        <v>111</v>
      </c>
      <c r="B115" s="51" t="s">
        <v>423</v>
      </c>
      <c r="C115" s="56" t="s">
        <v>423</v>
      </c>
      <c r="D115" s="23" t="s">
        <v>423</v>
      </c>
      <c r="E115" s="96"/>
      <c r="F115" s="107"/>
      <c r="G115" s="30">
        <v>11.4</v>
      </c>
      <c r="H115" s="211">
        <v>1.218E-2</v>
      </c>
      <c r="I115" s="391">
        <v>1.0330000000000001E-2</v>
      </c>
      <c r="J115" s="137">
        <v>5.9999999999999995E-4</v>
      </c>
      <c r="K115" s="137">
        <v>5.5000000000000003E-4</v>
      </c>
      <c r="L115" s="211">
        <v>8.8000000000000003E-4</v>
      </c>
      <c r="M115" s="391">
        <v>6.8000000000000005E-4</v>
      </c>
      <c r="N115" s="137">
        <v>9.7999999999999997E-4</v>
      </c>
      <c r="O115" s="137">
        <v>6.6E-4</v>
      </c>
      <c r="P115" s="211">
        <v>1.6000000000000001E-3</v>
      </c>
      <c r="Q115" s="391">
        <v>7.5000000000000002E-4</v>
      </c>
      <c r="R115" s="36"/>
    </row>
    <row r="116" spans="1:18" ht="22.5" x14ac:dyDescent="0.2">
      <c r="A116" s="3">
        <v>112</v>
      </c>
      <c r="B116" s="51" t="s">
        <v>197</v>
      </c>
      <c r="C116" s="56"/>
      <c r="D116" s="108" t="e">
        <v>#N/A</v>
      </c>
      <c r="E116" s="109" t="s">
        <v>583</v>
      </c>
      <c r="F116" s="109"/>
      <c r="G116" s="30">
        <v>4.3</v>
      </c>
      <c r="H116" s="676">
        <v>2.8700000000000002E-3</v>
      </c>
      <c r="I116" s="677">
        <v>2.2200000000000002E-3</v>
      </c>
      <c r="J116" s="678">
        <v>1.4999999999999999E-4</v>
      </c>
      <c r="K116" s="678">
        <v>1.2E-4</v>
      </c>
      <c r="L116" s="676">
        <v>9.0000000000000006E-5</v>
      </c>
      <c r="M116" s="677">
        <v>6.0000000000000002E-5</v>
      </c>
      <c r="N116" s="678">
        <v>9.0000000000000006E-5</v>
      </c>
      <c r="O116" s="678">
        <v>8.0000000000000007E-5</v>
      </c>
      <c r="P116" s="676">
        <v>2.9E-4</v>
      </c>
      <c r="Q116" s="677">
        <v>1.6000000000000001E-4</v>
      </c>
      <c r="R116" s="98" t="s">
        <v>603</v>
      </c>
    </row>
    <row r="117" spans="1:18" x14ac:dyDescent="0.2">
      <c r="A117" s="3">
        <v>113</v>
      </c>
      <c r="B117" s="51" t="s">
        <v>97</v>
      </c>
      <c r="C117" s="56" t="s">
        <v>97</v>
      </c>
      <c r="D117" s="23" t="s">
        <v>97</v>
      </c>
      <c r="E117" s="96"/>
      <c r="F117" s="107"/>
      <c r="G117" s="30">
        <v>3.3</v>
      </c>
      <c r="H117" s="211">
        <v>4.6299999999999996E-3</v>
      </c>
      <c r="I117" s="391">
        <v>4.15E-3</v>
      </c>
      <c r="J117" s="137">
        <v>2.7999999999999998E-4</v>
      </c>
      <c r="K117" s="137">
        <v>2.3000000000000001E-4</v>
      </c>
      <c r="L117" s="211">
        <v>1E-4</v>
      </c>
      <c r="M117" s="391">
        <v>1.4999999999999999E-4</v>
      </c>
      <c r="N117" s="137">
        <v>2.7E-4</v>
      </c>
      <c r="O117" s="137">
        <v>1.4999999999999999E-4</v>
      </c>
      <c r="P117" s="211">
        <v>8.0000000000000004E-4</v>
      </c>
      <c r="Q117" s="391">
        <v>2.5999999999999998E-4</v>
      </c>
      <c r="R117" s="36"/>
    </row>
    <row r="118" spans="1:18" x14ac:dyDescent="0.2">
      <c r="A118" s="3">
        <v>114</v>
      </c>
      <c r="B118" s="51" t="s">
        <v>98</v>
      </c>
      <c r="C118" s="56" t="s">
        <v>98</v>
      </c>
      <c r="D118" s="23" t="s">
        <v>98</v>
      </c>
      <c r="E118" s="96"/>
      <c r="F118" s="107"/>
      <c r="G118" s="30">
        <v>1.5</v>
      </c>
      <c r="H118" s="211">
        <v>3.7799999999999999E-3</v>
      </c>
      <c r="I118" s="391">
        <v>2.96E-3</v>
      </c>
      <c r="J118" s="137">
        <v>1.2E-4</v>
      </c>
      <c r="K118" s="137">
        <v>9.0000000000000006E-5</v>
      </c>
      <c r="L118" s="211">
        <v>8.0000000000000007E-5</v>
      </c>
      <c r="M118" s="391">
        <v>5.0000000000000002E-5</v>
      </c>
      <c r="N118" s="137">
        <v>8.0000000000000007E-5</v>
      </c>
      <c r="O118" s="137">
        <v>2.0000000000000002E-5</v>
      </c>
      <c r="P118" s="211">
        <v>2.9999999999999997E-4</v>
      </c>
      <c r="Q118" s="391">
        <v>9.0000000000000006E-5</v>
      </c>
      <c r="R118" s="36"/>
    </row>
    <row r="119" spans="1:18" ht="26.25" customHeight="1" x14ac:dyDescent="0.2">
      <c r="A119" s="3">
        <v>44</v>
      </c>
      <c r="B119" s="51" t="s">
        <v>993</v>
      </c>
      <c r="C119" s="56"/>
      <c r="D119" s="108" t="e">
        <v>#N/A</v>
      </c>
      <c r="E119" s="116" t="s">
        <v>584</v>
      </c>
      <c r="F119" s="109" t="s">
        <v>585</v>
      </c>
      <c r="G119" s="30">
        <v>3.1</v>
      </c>
      <c r="H119" s="676">
        <v>8.3400000000000002E-3</v>
      </c>
      <c r="I119" s="677">
        <v>8.4899999999999993E-3</v>
      </c>
      <c r="J119" s="678">
        <v>3.5E-4</v>
      </c>
      <c r="K119" s="678">
        <v>3.5E-4</v>
      </c>
      <c r="L119" s="676">
        <v>3.2000000000000003E-4</v>
      </c>
      <c r="M119" s="677">
        <v>3.2000000000000003E-4</v>
      </c>
      <c r="N119" s="678">
        <v>2.7E-4</v>
      </c>
      <c r="O119" s="678">
        <v>2.1000000000000001E-4</v>
      </c>
      <c r="P119" s="676">
        <v>3.8000000000000002E-4</v>
      </c>
      <c r="Q119" s="677">
        <v>2.9999999999999997E-4</v>
      </c>
      <c r="R119" s="98" t="s">
        <v>602</v>
      </c>
    </row>
    <row r="120" spans="1:18" x14ac:dyDescent="0.2">
      <c r="A120" s="3">
        <v>116</v>
      </c>
      <c r="B120" s="51" t="s">
        <v>99</v>
      </c>
      <c r="C120" s="56" t="s">
        <v>99</v>
      </c>
      <c r="D120" s="23" t="s">
        <v>99</v>
      </c>
      <c r="E120" s="96"/>
      <c r="F120" s="107"/>
      <c r="G120" s="30">
        <v>35.9</v>
      </c>
      <c r="H120" s="211">
        <v>3.8510000000000003E-2</v>
      </c>
      <c r="I120" s="391">
        <v>3.177E-2</v>
      </c>
      <c r="J120" s="137">
        <v>3.3700000000000002E-3</v>
      </c>
      <c r="K120" s="137">
        <v>3.1199999999999999E-3</v>
      </c>
      <c r="L120" s="211">
        <v>1.98E-3</v>
      </c>
      <c r="M120" s="391">
        <v>1.5100000000000001E-3</v>
      </c>
      <c r="N120" s="137">
        <v>1.09E-3</v>
      </c>
      <c r="O120" s="137">
        <v>8.0999999999999996E-4</v>
      </c>
      <c r="P120" s="211">
        <v>2.14E-3</v>
      </c>
      <c r="Q120" s="391">
        <v>1.75E-3</v>
      </c>
      <c r="R120" s="36"/>
    </row>
    <row r="121" spans="1:18" x14ac:dyDescent="0.2">
      <c r="A121" s="3">
        <v>117</v>
      </c>
      <c r="B121" s="51" t="s">
        <v>100</v>
      </c>
      <c r="C121" s="56" t="s">
        <v>100</v>
      </c>
      <c r="D121" s="23" t="s">
        <v>100</v>
      </c>
      <c r="E121" s="96"/>
      <c r="F121" s="107"/>
      <c r="G121" s="30">
        <v>43.4</v>
      </c>
      <c r="H121" s="211">
        <v>4.691E-2</v>
      </c>
      <c r="I121" s="391">
        <v>3.9039999999999998E-2</v>
      </c>
      <c r="J121" s="137">
        <v>4.6100000000000004E-3</v>
      </c>
      <c r="K121" s="137">
        <v>4.1700000000000001E-3</v>
      </c>
      <c r="L121" s="211">
        <v>1.58E-3</v>
      </c>
      <c r="M121" s="391">
        <v>1.2099999999999999E-3</v>
      </c>
      <c r="N121" s="137">
        <v>1.49E-3</v>
      </c>
      <c r="O121" s="137">
        <v>1.16E-3</v>
      </c>
      <c r="P121" s="211">
        <v>2.2399999999999998E-3</v>
      </c>
      <c r="Q121" s="391">
        <v>1.65E-3</v>
      </c>
      <c r="R121" s="36"/>
    </row>
    <row r="122" spans="1:18" x14ac:dyDescent="0.2">
      <c r="A122" s="3">
        <v>118</v>
      </c>
      <c r="B122" s="51" t="s">
        <v>101</v>
      </c>
      <c r="C122" s="56" t="s">
        <v>101</v>
      </c>
      <c r="D122" s="23" t="s">
        <v>101</v>
      </c>
      <c r="E122" s="96"/>
      <c r="F122" s="107"/>
      <c r="G122" s="30">
        <v>6</v>
      </c>
      <c r="H122" s="211">
        <v>7.3000000000000001E-3</v>
      </c>
      <c r="I122" s="391">
        <v>6.5199999999999998E-3</v>
      </c>
      <c r="J122" s="137">
        <v>2.9E-4</v>
      </c>
      <c r="K122" s="137">
        <v>2.9999999999999997E-4</v>
      </c>
      <c r="L122" s="211">
        <v>2.5000000000000001E-4</v>
      </c>
      <c r="M122" s="391">
        <v>1.9000000000000001E-4</v>
      </c>
      <c r="N122" s="137">
        <v>3.8000000000000002E-4</v>
      </c>
      <c r="O122" s="137">
        <v>2.2000000000000001E-4</v>
      </c>
      <c r="P122" s="211">
        <v>1.0300000000000001E-3</v>
      </c>
      <c r="Q122" s="391">
        <v>2.9E-4</v>
      </c>
      <c r="R122" s="36"/>
    </row>
    <row r="123" spans="1:18" x14ac:dyDescent="0.2">
      <c r="A123" s="3">
        <v>119</v>
      </c>
      <c r="B123" s="51" t="s">
        <v>102</v>
      </c>
      <c r="C123" s="56" t="s">
        <v>102</v>
      </c>
      <c r="D123" s="23" t="s">
        <v>102</v>
      </c>
      <c r="E123" s="96"/>
      <c r="F123" s="107"/>
      <c r="G123" s="30">
        <v>7.4</v>
      </c>
      <c r="H123" s="211">
        <v>7.6499999999999997E-3</v>
      </c>
      <c r="I123" s="391">
        <v>6.7200000000000003E-3</v>
      </c>
      <c r="J123" s="137">
        <v>2.4000000000000001E-4</v>
      </c>
      <c r="K123" s="137">
        <v>3.5E-4</v>
      </c>
      <c r="L123" s="211">
        <v>2.7E-4</v>
      </c>
      <c r="M123" s="391">
        <v>2.4000000000000001E-4</v>
      </c>
      <c r="N123" s="137">
        <v>5.2999999999999998E-4</v>
      </c>
      <c r="O123" s="137">
        <v>3.5E-4</v>
      </c>
      <c r="P123" s="211">
        <v>3.3E-4</v>
      </c>
      <c r="Q123" s="391">
        <v>3.4000000000000002E-4</v>
      </c>
      <c r="R123" s="36"/>
    </row>
    <row r="124" spans="1:18" x14ac:dyDescent="0.2">
      <c r="A124" s="3">
        <v>120</v>
      </c>
      <c r="B124" s="51" t="s">
        <v>103</v>
      </c>
      <c r="C124" s="56" t="s">
        <v>103</v>
      </c>
      <c r="D124" s="23" t="s">
        <v>103</v>
      </c>
      <c r="E124" s="96"/>
      <c r="F124" s="107"/>
      <c r="G124" s="30">
        <v>74.5</v>
      </c>
      <c r="H124" s="211">
        <v>7.7920000000000003E-2</v>
      </c>
      <c r="I124" s="391">
        <v>6.8720000000000003E-2</v>
      </c>
      <c r="J124" s="137">
        <v>1.159E-2</v>
      </c>
      <c r="K124" s="137">
        <v>1.2019999999999999E-2</v>
      </c>
      <c r="L124" s="211">
        <v>3.31E-3</v>
      </c>
      <c r="M124" s="391">
        <v>3.2599999999999999E-3</v>
      </c>
      <c r="N124" s="137">
        <v>1.6199999999999999E-3</v>
      </c>
      <c r="O124" s="137">
        <v>1.6000000000000001E-3</v>
      </c>
      <c r="P124" s="211">
        <v>3.2000000000000002E-3</v>
      </c>
      <c r="Q124" s="391">
        <v>3.2000000000000002E-3</v>
      </c>
      <c r="R124" s="36"/>
    </row>
    <row r="125" spans="1:18" x14ac:dyDescent="0.2">
      <c r="A125" s="3">
        <v>121</v>
      </c>
      <c r="B125" s="51" t="s">
        <v>104</v>
      </c>
      <c r="C125" s="56" t="s">
        <v>104</v>
      </c>
      <c r="D125" s="23" t="s">
        <v>104</v>
      </c>
      <c r="E125" s="96"/>
      <c r="F125" s="107"/>
      <c r="G125" s="30">
        <v>5.0999999999999996</v>
      </c>
      <c r="H125" s="211">
        <v>4.8599999999999997E-3</v>
      </c>
      <c r="I125" s="391">
        <v>3.7100000000000002E-3</v>
      </c>
      <c r="J125" s="137">
        <v>3.0000000000000001E-5</v>
      </c>
      <c r="K125" s="137">
        <v>4.2000000000000002E-4</v>
      </c>
      <c r="L125" s="211">
        <v>5.0000000000000002E-5</v>
      </c>
      <c r="M125" s="391">
        <v>6.0000000000000002E-5</v>
      </c>
      <c r="N125" s="137">
        <v>2.0000000000000001E-4</v>
      </c>
      <c r="O125" s="137">
        <v>9.0000000000000006E-5</v>
      </c>
      <c r="P125" s="211">
        <v>2.7E-4</v>
      </c>
      <c r="Q125" s="391">
        <v>1.7000000000000001E-4</v>
      </c>
      <c r="R125" s="36"/>
    </row>
    <row r="126" spans="1:18" x14ac:dyDescent="0.2">
      <c r="A126" s="3">
        <v>122</v>
      </c>
      <c r="B126" s="51" t="s">
        <v>199</v>
      </c>
      <c r="C126" s="56" t="s">
        <v>199</v>
      </c>
      <c r="D126" s="23" t="s">
        <v>199</v>
      </c>
      <c r="E126" s="96"/>
      <c r="F126" s="107"/>
      <c r="G126" s="30">
        <v>29.6</v>
      </c>
      <c r="H126" s="676">
        <v>3.0300000000000001E-2</v>
      </c>
      <c r="I126" s="677">
        <v>2.5760000000000002E-2</v>
      </c>
      <c r="J126" s="678">
        <v>1.42E-3</v>
      </c>
      <c r="K126" s="678">
        <v>1.6199999999999999E-3</v>
      </c>
      <c r="L126" s="676">
        <v>9.3999999999999997E-4</v>
      </c>
      <c r="M126" s="677">
        <v>8.0999999999999996E-4</v>
      </c>
      <c r="N126" s="678">
        <v>3.5E-4</v>
      </c>
      <c r="O126" s="678">
        <v>2.9999999999999997E-4</v>
      </c>
      <c r="P126" s="676">
        <v>1.1199999999999999E-3</v>
      </c>
      <c r="Q126" s="677">
        <v>8.5999999999999998E-4</v>
      </c>
      <c r="R126" s="98" t="s">
        <v>601</v>
      </c>
    </row>
    <row r="127" spans="1:18" x14ac:dyDescent="0.2">
      <c r="A127" s="3">
        <v>124</v>
      </c>
      <c r="B127" s="51" t="s">
        <v>106</v>
      </c>
      <c r="C127" s="56" t="s">
        <v>106</v>
      </c>
      <c r="D127" s="23" t="s">
        <v>106</v>
      </c>
      <c r="E127" s="96"/>
      <c r="F127" s="107"/>
      <c r="G127" s="30">
        <v>65.099999999999994</v>
      </c>
      <c r="H127" s="211">
        <v>6.2700000000000006E-2</v>
      </c>
      <c r="I127" s="391">
        <v>5.1189999999999999E-2</v>
      </c>
      <c r="J127" s="137">
        <v>7.3200000000000001E-3</v>
      </c>
      <c r="K127" s="137">
        <v>7.1700000000000002E-3</v>
      </c>
      <c r="L127" s="211">
        <v>1.2800000000000001E-3</v>
      </c>
      <c r="M127" s="391">
        <v>1.49E-3</v>
      </c>
      <c r="N127" s="137">
        <v>4.8000000000000001E-4</v>
      </c>
      <c r="O127" s="137">
        <v>4.8999999999999998E-4</v>
      </c>
      <c r="P127" s="211">
        <v>1.65E-3</v>
      </c>
      <c r="Q127" s="391">
        <v>1.7600000000000001E-3</v>
      </c>
      <c r="R127" s="36"/>
    </row>
    <row r="128" spans="1:18" x14ac:dyDescent="0.2">
      <c r="A128" s="3">
        <v>126</v>
      </c>
      <c r="B128" s="51" t="s">
        <v>107</v>
      </c>
      <c r="C128" s="56" t="s">
        <v>107</v>
      </c>
      <c r="D128" s="23" t="s">
        <v>107</v>
      </c>
      <c r="E128" s="96"/>
      <c r="F128" s="107"/>
      <c r="G128" s="30">
        <v>11.8</v>
      </c>
      <c r="H128" s="211">
        <v>1.222E-2</v>
      </c>
      <c r="I128" s="391">
        <v>9.5999999999999992E-3</v>
      </c>
      <c r="J128" s="137">
        <v>5.5999999999999995E-4</v>
      </c>
      <c r="K128" s="137">
        <v>5.9000000000000003E-4</v>
      </c>
      <c r="L128" s="211">
        <v>1.4999999999999999E-4</v>
      </c>
      <c r="M128" s="391">
        <v>1.1E-4</v>
      </c>
      <c r="N128" s="137">
        <v>1.9000000000000001E-4</v>
      </c>
      <c r="O128" s="137">
        <v>2.9999999999999997E-4</v>
      </c>
      <c r="P128" s="211">
        <v>9.7000000000000005E-4</v>
      </c>
      <c r="Q128" s="391">
        <v>2.1000000000000001E-4</v>
      </c>
      <c r="R128" s="36"/>
    </row>
    <row r="129" spans="1:18" x14ac:dyDescent="0.2">
      <c r="A129" s="3"/>
      <c r="B129" s="51" t="s">
        <v>999</v>
      </c>
      <c r="C129" s="56"/>
      <c r="D129" s="23"/>
      <c r="E129" s="96"/>
      <c r="F129" s="107"/>
      <c r="G129" s="30"/>
      <c r="H129" s="211">
        <v>1.336E-2</v>
      </c>
      <c r="I129" s="391">
        <v>1.099E-2</v>
      </c>
      <c r="J129" s="137">
        <v>6.2E-4</v>
      </c>
      <c r="K129" s="137">
        <v>3.3E-4</v>
      </c>
      <c r="L129" s="211">
        <v>5.1000000000000004E-4</v>
      </c>
      <c r="M129" s="391">
        <v>3.5E-4</v>
      </c>
      <c r="N129" s="137">
        <v>3.6999999999999999E-4</v>
      </c>
      <c r="O129" s="137">
        <v>3.1E-4</v>
      </c>
      <c r="P129" s="211">
        <v>4.8000000000000001E-4</v>
      </c>
      <c r="Q129" s="391">
        <v>2.9999999999999997E-4</v>
      </c>
      <c r="R129" s="36"/>
    </row>
    <row r="130" spans="1:18" x14ac:dyDescent="0.2">
      <c r="A130" s="3">
        <v>126</v>
      </c>
      <c r="B130" s="51" t="s">
        <v>108</v>
      </c>
      <c r="C130" s="56" t="s">
        <v>108</v>
      </c>
      <c r="D130" s="23" t="s">
        <v>108</v>
      </c>
      <c r="E130" s="96"/>
      <c r="F130" s="107"/>
      <c r="G130" s="30">
        <v>11.3</v>
      </c>
      <c r="H130" s="211">
        <v>1.3429999999999999E-2</v>
      </c>
      <c r="I130" s="391">
        <v>1.155E-2</v>
      </c>
      <c r="J130" s="137">
        <v>5.4000000000000001E-4</v>
      </c>
      <c r="K130" s="137">
        <v>4.8000000000000001E-4</v>
      </c>
      <c r="L130" s="211">
        <v>2.4000000000000001E-4</v>
      </c>
      <c r="M130" s="391">
        <v>2.0000000000000001E-4</v>
      </c>
      <c r="N130" s="137">
        <v>3.2000000000000003E-4</v>
      </c>
      <c r="O130" s="137">
        <v>2.3000000000000001E-4</v>
      </c>
      <c r="P130" s="211">
        <v>9.3999999999999997E-4</v>
      </c>
      <c r="Q130" s="391">
        <v>3.8999999999999999E-4</v>
      </c>
      <c r="R130" s="36"/>
    </row>
    <row r="131" spans="1:18" x14ac:dyDescent="0.2">
      <c r="A131" s="3">
        <v>127</v>
      </c>
      <c r="B131" s="56" t="s">
        <v>578</v>
      </c>
      <c r="C131" s="56" t="s">
        <v>578</v>
      </c>
      <c r="D131" s="193" t="s">
        <v>578</v>
      </c>
      <c r="E131" s="59"/>
      <c r="F131" s="647"/>
      <c r="G131" s="30">
        <v>28.6</v>
      </c>
      <c r="H131" s="211">
        <v>3.0300000000000001E-2</v>
      </c>
      <c r="I131" s="391">
        <v>2.5760000000000002E-2</v>
      </c>
      <c r="J131" s="137">
        <v>1.42E-3</v>
      </c>
      <c r="K131" s="137">
        <v>1.6199999999999999E-3</v>
      </c>
      <c r="L131" s="211">
        <v>9.3999999999999997E-4</v>
      </c>
      <c r="M131" s="391">
        <v>8.0999999999999996E-4</v>
      </c>
      <c r="N131" s="137">
        <v>3.5E-4</v>
      </c>
      <c r="O131" s="137">
        <v>2.9999999999999997E-4</v>
      </c>
      <c r="P131" s="211">
        <v>1.1199999999999999E-3</v>
      </c>
      <c r="Q131" s="391">
        <v>8.5999999999999998E-4</v>
      </c>
      <c r="R131" s="36"/>
    </row>
    <row r="132" spans="1:18" x14ac:dyDescent="0.2">
      <c r="A132" s="3">
        <v>128</v>
      </c>
      <c r="B132" s="51" t="s">
        <v>279</v>
      </c>
      <c r="C132" s="56" t="s">
        <v>587</v>
      </c>
      <c r="D132" s="110" t="s">
        <v>587</v>
      </c>
      <c r="E132" s="99"/>
      <c r="F132" s="111"/>
      <c r="G132" s="30">
        <v>13.6</v>
      </c>
      <c r="H132" s="211">
        <v>1.52E-2</v>
      </c>
      <c r="I132" s="391">
        <v>1.295E-2</v>
      </c>
      <c r="J132" s="137">
        <v>5.6999999999999998E-4</v>
      </c>
      <c r="K132" s="137">
        <v>5.1999999999999995E-4</v>
      </c>
      <c r="L132" s="211">
        <v>2.0000000000000001E-4</v>
      </c>
      <c r="M132" s="391">
        <v>1.6000000000000001E-4</v>
      </c>
      <c r="N132" s="137">
        <v>2.7999999999999998E-4</v>
      </c>
      <c r="O132" s="137">
        <v>2.1000000000000001E-4</v>
      </c>
      <c r="P132" s="211">
        <v>6.7000000000000002E-4</v>
      </c>
      <c r="Q132" s="391">
        <v>2.3000000000000001E-4</v>
      </c>
      <c r="R132" s="36"/>
    </row>
    <row r="133" spans="1:18" x14ac:dyDescent="0.2">
      <c r="A133" s="3">
        <v>129</v>
      </c>
      <c r="B133" s="51" t="s">
        <v>200</v>
      </c>
      <c r="C133" s="56" t="s">
        <v>200</v>
      </c>
      <c r="D133" s="23" t="s">
        <v>200</v>
      </c>
      <c r="E133" s="96"/>
      <c r="F133" s="107"/>
      <c r="G133" s="30">
        <v>2.8</v>
      </c>
      <c r="H133" s="676">
        <v>3.1700000000000001E-3</v>
      </c>
      <c r="I133" s="677">
        <v>2.9099999999999998E-3</v>
      </c>
      <c r="J133" s="678">
        <v>1.4999999999999999E-4</v>
      </c>
      <c r="K133" s="678">
        <v>1.3999999999999999E-4</v>
      </c>
      <c r="L133" s="676">
        <v>9.0000000000000006E-5</v>
      </c>
      <c r="M133" s="677">
        <v>6.9999999999999994E-5</v>
      </c>
      <c r="N133" s="678">
        <v>1E-4</v>
      </c>
      <c r="O133" s="678">
        <v>8.0000000000000007E-5</v>
      </c>
      <c r="P133" s="676">
        <v>2.7999999999999998E-4</v>
      </c>
      <c r="Q133" s="677">
        <v>1.4999999999999999E-4</v>
      </c>
      <c r="R133" s="98" t="s">
        <v>604</v>
      </c>
    </row>
    <row r="134" spans="1:18" x14ac:dyDescent="0.2">
      <c r="A134" s="3">
        <v>130</v>
      </c>
      <c r="B134" s="51" t="s">
        <v>109</v>
      </c>
      <c r="C134" s="56" t="s">
        <v>109</v>
      </c>
      <c r="D134" s="23" t="s">
        <v>109</v>
      </c>
      <c r="E134" s="96"/>
      <c r="F134" s="107"/>
      <c r="G134" s="30">
        <v>19</v>
      </c>
      <c r="H134" s="211">
        <v>1.7760000000000001E-2</v>
      </c>
      <c r="I134" s="391">
        <v>1.193E-2</v>
      </c>
      <c r="J134" s="137">
        <v>6.8000000000000005E-4</v>
      </c>
      <c r="K134" s="137">
        <v>5.5000000000000003E-4</v>
      </c>
      <c r="L134" s="211">
        <v>5.9000000000000003E-4</v>
      </c>
      <c r="M134" s="391">
        <v>3.6999999999999999E-4</v>
      </c>
      <c r="N134" s="137">
        <v>3.2000000000000003E-4</v>
      </c>
      <c r="O134" s="137">
        <v>1.6000000000000001E-4</v>
      </c>
      <c r="P134" s="211">
        <v>7.3999999999999999E-4</v>
      </c>
      <c r="Q134" s="391">
        <v>3.4000000000000002E-4</v>
      </c>
      <c r="R134" s="36"/>
    </row>
    <row r="135" spans="1:18" x14ac:dyDescent="0.2">
      <c r="A135" s="24">
        <v>131</v>
      </c>
      <c r="B135" s="51" t="s">
        <v>366</v>
      </c>
      <c r="C135" s="56" t="s">
        <v>366</v>
      </c>
      <c r="D135" s="23" t="s">
        <v>366</v>
      </c>
      <c r="E135" s="96"/>
      <c r="F135" s="107"/>
      <c r="G135" s="30">
        <v>4.3</v>
      </c>
      <c r="H135" s="211">
        <v>3.7299999999999998E-3</v>
      </c>
      <c r="I135" s="391">
        <v>3.5100000000000001E-3</v>
      </c>
      <c r="J135" s="137">
        <v>0</v>
      </c>
      <c r="K135" s="137">
        <v>1.3999999999999999E-4</v>
      </c>
      <c r="L135" s="211">
        <v>1.1E-4</v>
      </c>
      <c r="M135" s="391">
        <v>1.8000000000000001E-4</v>
      </c>
      <c r="N135" s="137">
        <v>2.0000000000000001E-4</v>
      </c>
      <c r="O135" s="137">
        <v>5.0000000000000002E-5</v>
      </c>
      <c r="P135" s="211">
        <v>5.0000000000000001E-4</v>
      </c>
      <c r="Q135" s="391">
        <v>1.2E-4</v>
      </c>
      <c r="R135" s="36"/>
    </row>
    <row r="136" spans="1:18" x14ac:dyDescent="0.2">
      <c r="A136" s="3">
        <v>132</v>
      </c>
      <c r="B136" s="51" t="s">
        <v>110</v>
      </c>
      <c r="C136" s="56" t="s">
        <v>110</v>
      </c>
      <c r="D136" s="23" t="s">
        <v>110</v>
      </c>
      <c r="E136" s="96"/>
      <c r="F136" s="107"/>
      <c r="G136" s="30">
        <v>23.7</v>
      </c>
      <c r="H136" s="211">
        <v>2.469E-2</v>
      </c>
      <c r="I136" s="391">
        <v>2.0750000000000001E-2</v>
      </c>
      <c r="J136" s="137">
        <v>9.8999999999999999E-4</v>
      </c>
      <c r="K136" s="137">
        <v>9.3999999999999997E-4</v>
      </c>
      <c r="L136" s="211">
        <v>4.6999999999999999E-4</v>
      </c>
      <c r="M136" s="391">
        <v>3.6999999999999999E-4</v>
      </c>
      <c r="N136" s="137">
        <v>2.9E-4</v>
      </c>
      <c r="O136" s="137">
        <v>2.3000000000000001E-4</v>
      </c>
      <c r="P136" s="211">
        <v>4.2999999999999999E-4</v>
      </c>
      <c r="Q136" s="391">
        <v>4.0000000000000002E-4</v>
      </c>
      <c r="R136" s="36"/>
    </row>
    <row r="137" spans="1:18" x14ac:dyDescent="0.2">
      <c r="A137" s="3">
        <v>133</v>
      </c>
      <c r="B137" s="51" t="s">
        <v>111</v>
      </c>
      <c r="C137" s="56" t="s">
        <v>111</v>
      </c>
      <c r="D137" s="23" t="s">
        <v>111</v>
      </c>
      <c r="E137" s="96"/>
      <c r="F137" s="107"/>
      <c r="G137" s="30">
        <v>56.7</v>
      </c>
      <c r="H137" s="211">
        <v>5.9819999999999998E-2</v>
      </c>
      <c r="I137" s="391">
        <v>5.2409999999999998E-2</v>
      </c>
      <c r="J137" s="137">
        <v>5.1200000000000004E-3</v>
      </c>
      <c r="K137" s="137">
        <v>4.7400000000000003E-3</v>
      </c>
      <c r="L137" s="211">
        <v>2.3900000000000002E-3</v>
      </c>
      <c r="M137" s="391">
        <v>2.0600000000000002E-3</v>
      </c>
      <c r="N137" s="137">
        <v>2.0799999999999998E-3</v>
      </c>
      <c r="O137" s="137">
        <v>1.92E-3</v>
      </c>
      <c r="P137" s="211">
        <v>2.96E-3</v>
      </c>
      <c r="Q137" s="391">
        <v>2.0899999999999998E-3</v>
      </c>
      <c r="R137" s="36"/>
    </row>
    <row r="138" spans="1:18" x14ac:dyDescent="0.2">
      <c r="A138" s="3">
        <v>134</v>
      </c>
      <c r="B138" s="51" t="s">
        <v>23</v>
      </c>
      <c r="C138" s="56" t="s">
        <v>23</v>
      </c>
      <c r="D138" s="23" t="s">
        <v>23</v>
      </c>
      <c r="E138" s="96"/>
      <c r="F138" s="107"/>
      <c r="G138" s="30">
        <v>39.5</v>
      </c>
      <c r="H138" s="211">
        <v>4.5159999999999999E-2</v>
      </c>
      <c r="I138" s="391">
        <v>3.671E-2</v>
      </c>
      <c r="J138" s="137">
        <v>2.9499999999999999E-3</v>
      </c>
      <c r="K138" s="137">
        <v>2.7299999999999998E-3</v>
      </c>
      <c r="L138" s="211">
        <v>1.5499999999999999E-3</v>
      </c>
      <c r="M138" s="391">
        <v>1.01E-3</v>
      </c>
      <c r="N138" s="137">
        <v>4.8000000000000001E-4</v>
      </c>
      <c r="O138" s="137">
        <v>3.2000000000000003E-4</v>
      </c>
      <c r="P138" s="211">
        <v>1.66E-3</v>
      </c>
      <c r="Q138" s="391">
        <v>1.06E-3</v>
      </c>
      <c r="R138" s="36"/>
    </row>
    <row r="139" spans="1:18" x14ac:dyDescent="0.2">
      <c r="A139" s="3">
        <v>135</v>
      </c>
      <c r="B139" s="51" t="s">
        <v>113</v>
      </c>
      <c r="C139" s="56" t="s">
        <v>113</v>
      </c>
      <c r="D139" s="23" t="s">
        <v>113</v>
      </c>
      <c r="E139" s="96"/>
      <c r="F139" s="107"/>
      <c r="G139" s="30">
        <v>32.799999999999997</v>
      </c>
      <c r="H139" s="211">
        <v>3.5130000000000002E-2</v>
      </c>
      <c r="I139" s="391">
        <v>2.8719999999999999E-2</v>
      </c>
      <c r="J139" s="137">
        <v>3.48E-3</v>
      </c>
      <c r="K139" s="137">
        <v>3.1099999999999999E-3</v>
      </c>
      <c r="L139" s="211">
        <v>1.4599999999999999E-3</v>
      </c>
      <c r="M139" s="391">
        <v>8.3000000000000001E-4</v>
      </c>
      <c r="N139" s="137">
        <v>1.4499999999999999E-3</v>
      </c>
      <c r="O139" s="137">
        <v>9.7000000000000005E-4</v>
      </c>
      <c r="P139" s="211">
        <v>2.15E-3</v>
      </c>
      <c r="Q139" s="391">
        <v>1.33E-3</v>
      </c>
      <c r="R139" s="36"/>
    </row>
    <row r="140" spans="1:18" x14ac:dyDescent="0.2">
      <c r="A140" s="3">
        <v>136</v>
      </c>
      <c r="B140" s="51" t="s">
        <v>201</v>
      </c>
      <c r="C140" s="56" t="s">
        <v>201</v>
      </c>
      <c r="D140" s="23" t="s">
        <v>201</v>
      </c>
      <c r="E140" s="96"/>
      <c r="F140" s="107"/>
      <c r="G140" s="30">
        <v>29.1</v>
      </c>
      <c r="H140" s="676">
        <v>3.0300000000000001E-2</v>
      </c>
      <c r="I140" s="677">
        <v>2.5760000000000002E-2</v>
      </c>
      <c r="J140" s="678">
        <v>1.42E-3</v>
      </c>
      <c r="K140" s="678">
        <v>1.6199999999999999E-3</v>
      </c>
      <c r="L140" s="676">
        <v>9.3999999999999997E-4</v>
      </c>
      <c r="M140" s="677">
        <v>8.0999999999999996E-4</v>
      </c>
      <c r="N140" s="678">
        <v>3.5E-4</v>
      </c>
      <c r="O140" s="678">
        <v>2.9999999999999997E-4</v>
      </c>
      <c r="P140" s="676">
        <v>1.1199999999999999E-3</v>
      </c>
      <c r="Q140" s="677">
        <v>8.5999999999999998E-4</v>
      </c>
      <c r="R140" s="98" t="s">
        <v>605</v>
      </c>
    </row>
    <row r="141" spans="1:18" x14ac:dyDescent="0.2">
      <c r="A141" s="3">
        <v>137</v>
      </c>
      <c r="B141" s="51" t="s">
        <v>114</v>
      </c>
      <c r="C141" s="56" t="s">
        <v>114</v>
      </c>
      <c r="D141" s="23" t="s">
        <v>114</v>
      </c>
      <c r="E141" s="96"/>
      <c r="F141" s="107"/>
      <c r="G141" s="30">
        <v>29.4</v>
      </c>
      <c r="H141" s="211">
        <v>3.1220000000000001E-2</v>
      </c>
      <c r="I141" s="391">
        <v>2.853E-2</v>
      </c>
      <c r="J141" s="137">
        <v>1.5299999999999999E-3</v>
      </c>
      <c r="K141" s="137">
        <v>1.67E-3</v>
      </c>
      <c r="L141" s="211">
        <v>8.3000000000000001E-4</v>
      </c>
      <c r="M141" s="391">
        <v>6.0999999999999997E-4</v>
      </c>
      <c r="N141" s="137">
        <v>3.2000000000000003E-4</v>
      </c>
      <c r="O141" s="137">
        <v>2.4000000000000001E-4</v>
      </c>
      <c r="P141" s="211">
        <v>1.0200000000000001E-3</v>
      </c>
      <c r="Q141" s="391">
        <v>6.6E-4</v>
      </c>
      <c r="R141" s="36"/>
    </row>
    <row r="142" spans="1:18" x14ac:dyDescent="0.2">
      <c r="A142" s="3">
        <v>139</v>
      </c>
      <c r="B142" s="51" t="s">
        <v>115</v>
      </c>
      <c r="C142" s="56" t="s">
        <v>115</v>
      </c>
      <c r="D142" s="23" t="s">
        <v>115</v>
      </c>
      <c r="E142" s="96"/>
      <c r="F142" s="107"/>
      <c r="G142" s="30">
        <v>3.2</v>
      </c>
      <c r="H142" s="211">
        <v>3.0500000000000002E-3</v>
      </c>
      <c r="I142" s="391">
        <v>2.6099999999999999E-3</v>
      </c>
      <c r="J142" s="137">
        <v>1.3999999999999999E-4</v>
      </c>
      <c r="K142" s="137">
        <v>1.2999999999999999E-4</v>
      </c>
      <c r="L142" s="211">
        <v>5.0000000000000002E-5</v>
      </c>
      <c r="M142" s="391">
        <v>6.9999999999999994E-5</v>
      </c>
      <c r="N142" s="137">
        <v>8.0000000000000007E-5</v>
      </c>
      <c r="O142" s="137">
        <v>6.9999999999999994E-5</v>
      </c>
      <c r="P142" s="211">
        <v>2.2000000000000001E-4</v>
      </c>
      <c r="Q142" s="391">
        <v>1.3999999999999999E-4</v>
      </c>
      <c r="R142" s="36"/>
    </row>
    <row r="143" spans="1:18" ht="21" customHeight="1" x14ac:dyDescent="0.2">
      <c r="A143" s="3">
        <v>140</v>
      </c>
      <c r="B143" s="51" t="s">
        <v>117</v>
      </c>
      <c r="C143" s="56"/>
      <c r="D143" s="108" t="e">
        <v>#N/A</v>
      </c>
      <c r="E143" s="109" t="s">
        <v>588</v>
      </c>
      <c r="F143" s="109"/>
      <c r="G143" s="30">
        <v>5.3</v>
      </c>
      <c r="H143" s="676">
        <v>2.4899999999999999E-2</v>
      </c>
      <c r="I143" s="677">
        <v>2.2440000000000002E-2</v>
      </c>
      <c r="J143" s="678">
        <v>1.2199999999999999E-3</v>
      </c>
      <c r="K143" s="678">
        <v>1.01E-3</v>
      </c>
      <c r="L143" s="676">
        <v>8.4999999999999995E-4</v>
      </c>
      <c r="M143" s="677">
        <v>5.4000000000000001E-4</v>
      </c>
      <c r="N143" s="678">
        <v>3.8000000000000002E-4</v>
      </c>
      <c r="O143" s="678">
        <v>2.3000000000000001E-4</v>
      </c>
      <c r="P143" s="676">
        <v>8.7000000000000001E-4</v>
      </c>
      <c r="Q143" s="677">
        <v>4.6999999999999999E-4</v>
      </c>
      <c r="R143" s="98" t="s">
        <v>606</v>
      </c>
    </row>
    <row r="144" spans="1:18" x14ac:dyDescent="0.2">
      <c r="A144" s="3">
        <v>141</v>
      </c>
      <c r="B144" s="51" t="s">
        <v>119</v>
      </c>
      <c r="C144" s="56" t="s">
        <v>119</v>
      </c>
      <c r="D144" s="23" t="s">
        <v>119</v>
      </c>
      <c r="E144" s="96"/>
      <c r="F144" s="107"/>
      <c r="G144" s="30">
        <v>4.7</v>
      </c>
      <c r="H144" s="211">
        <v>4.3600000000000002E-3</v>
      </c>
      <c r="I144" s="391">
        <v>3.5899999999999999E-3</v>
      </c>
      <c r="J144" s="137">
        <v>2.5000000000000001E-4</v>
      </c>
      <c r="K144" s="137">
        <v>2.2000000000000001E-4</v>
      </c>
      <c r="L144" s="211">
        <v>9.0000000000000006E-5</v>
      </c>
      <c r="M144" s="391">
        <v>8.0000000000000007E-5</v>
      </c>
      <c r="N144" s="137">
        <v>1.6000000000000001E-4</v>
      </c>
      <c r="O144" s="137">
        <v>1.1E-4</v>
      </c>
      <c r="P144" s="211">
        <v>7.1000000000000002E-4</v>
      </c>
      <c r="Q144" s="391">
        <v>3.4000000000000002E-4</v>
      </c>
      <c r="R144" s="36"/>
    </row>
    <row r="145" spans="1:18" x14ac:dyDescent="0.2">
      <c r="A145" s="3">
        <v>142</v>
      </c>
      <c r="B145" s="51" t="s">
        <v>120</v>
      </c>
      <c r="C145" s="56" t="s">
        <v>120</v>
      </c>
      <c r="D145" s="23" t="s">
        <v>120</v>
      </c>
      <c r="E145" s="96"/>
      <c r="F145" s="107"/>
      <c r="G145" s="30">
        <v>18.8</v>
      </c>
      <c r="H145" s="211">
        <v>1.9009999999999999E-2</v>
      </c>
      <c r="I145" s="391">
        <v>1.5599999999999999E-2</v>
      </c>
      <c r="J145" s="137">
        <v>8.0999999999999996E-4</v>
      </c>
      <c r="K145" s="137">
        <v>6.8000000000000005E-4</v>
      </c>
      <c r="L145" s="211">
        <v>3.4000000000000002E-4</v>
      </c>
      <c r="M145" s="391">
        <v>2.5999999999999998E-4</v>
      </c>
      <c r="N145" s="137">
        <v>5.1999999999999995E-4</v>
      </c>
      <c r="O145" s="137">
        <v>3.8999999999999999E-4</v>
      </c>
      <c r="P145" s="211">
        <v>1.47E-3</v>
      </c>
      <c r="Q145" s="391">
        <v>6.9999999999999999E-4</v>
      </c>
      <c r="R145" s="36"/>
    </row>
    <row r="146" spans="1:18" x14ac:dyDescent="0.2">
      <c r="A146" s="3">
        <v>143</v>
      </c>
      <c r="B146" s="51" t="s">
        <v>121</v>
      </c>
      <c r="C146" s="56" t="s">
        <v>121</v>
      </c>
      <c r="D146" s="23" t="s">
        <v>121</v>
      </c>
      <c r="E146" s="96"/>
      <c r="F146" s="107"/>
      <c r="G146" s="30">
        <v>57.1</v>
      </c>
      <c r="H146" s="211">
        <v>5.7639999999999997E-2</v>
      </c>
      <c r="I146" s="391">
        <v>5.0090000000000003E-2</v>
      </c>
      <c r="J146" s="137">
        <v>1.0699999999999999E-2</v>
      </c>
      <c r="K146" s="137">
        <v>1.142E-2</v>
      </c>
      <c r="L146" s="211">
        <v>4.7800000000000004E-3</v>
      </c>
      <c r="M146" s="391">
        <v>4.4000000000000003E-3</v>
      </c>
      <c r="N146" s="137">
        <v>3.7000000000000002E-3</v>
      </c>
      <c r="O146" s="137">
        <v>3.5799999999999998E-3</v>
      </c>
      <c r="P146" s="211">
        <v>2.32E-3</v>
      </c>
      <c r="Q146" s="391">
        <v>2.2499999999999998E-3</v>
      </c>
      <c r="R146" s="36"/>
    </row>
    <row r="147" spans="1:18" x14ac:dyDescent="0.2">
      <c r="A147" s="3">
        <v>144</v>
      </c>
      <c r="B147" s="51" t="s">
        <v>122</v>
      </c>
      <c r="C147" s="56" t="s">
        <v>122</v>
      </c>
      <c r="D147" s="23" t="s">
        <v>122</v>
      </c>
      <c r="E147" s="96"/>
      <c r="F147" s="107"/>
      <c r="G147" s="30">
        <v>69.400000000000006</v>
      </c>
      <c r="H147" s="211">
        <v>7.5340000000000004E-2</v>
      </c>
      <c r="I147" s="391">
        <v>6.5530000000000005E-2</v>
      </c>
      <c r="J147" s="137">
        <v>1.004E-2</v>
      </c>
      <c r="K147" s="137">
        <v>1.051E-2</v>
      </c>
      <c r="L147" s="211">
        <v>2.5999999999999999E-3</v>
      </c>
      <c r="M147" s="391">
        <v>3.3400000000000001E-3</v>
      </c>
      <c r="N147" s="137">
        <v>1.3600000000000001E-3</v>
      </c>
      <c r="O147" s="137">
        <v>1.7099999999999999E-3</v>
      </c>
      <c r="P147" s="211">
        <v>3.3500000000000001E-3</v>
      </c>
      <c r="Q147" s="391">
        <v>4.1399999999999996E-3</v>
      </c>
      <c r="R147" s="36"/>
    </row>
    <row r="148" spans="1:18" ht="13.5" customHeight="1" x14ac:dyDescent="0.2">
      <c r="A148" s="3">
        <v>115</v>
      </c>
      <c r="B148" s="51" t="s">
        <v>1002</v>
      </c>
      <c r="C148" s="56" t="s">
        <v>586</v>
      </c>
      <c r="D148" s="110" t="s">
        <v>586</v>
      </c>
      <c r="E148" s="99"/>
      <c r="F148" s="111"/>
      <c r="G148" s="30">
        <v>4.8</v>
      </c>
      <c r="H148" s="211">
        <v>9.1400000000000006E-3</v>
      </c>
      <c r="I148" s="391">
        <v>7.5300000000000002E-3</v>
      </c>
      <c r="J148" s="137">
        <v>2.5000000000000001E-4</v>
      </c>
      <c r="K148" s="137">
        <v>2.2000000000000001E-4</v>
      </c>
      <c r="L148" s="211">
        <v>1.4999999999999999E-4</v>
      </c>
      <c r="M148" s="391">
        <v>6.9999999999999994E-5</v>
      </c>
      <c r="N148" s="137">
        <v>1.7000000000000001E-4</v>
      </c>
      <c r="O148" s="137">
        <v>1.2E-4</v>
      </c>
      <c r="P148" s="211">
        <v>3.8000000000000002E-4</v>
      </c>
      <c r="Q148" s="391">
        <v>2.2000000000000001E-4</v>
      </c>
      <c r="R148" s="36"/>
    </row>
    <row r="149" spans="1:18" x14ac:dyDescent="0.2">
      <c r="A149" s="3"/>
      <c r="B149" s="51" t="s">
        <v>1000</v>
      </c>
      <c r="C149" s="56"/>
      <c r="D149" s="23"/>
      <c r="E149" s="96"/>
      <c r="F149" s="107"/>
      <c r="G149" s="710">
        <v>5.3</v>
      </c>
      <c r="H149" s="711">
        <v>3.0300000000000001E-2</v>
      </c>
      <c r="I149" s="709">
        <v>2.5760000000000002E-2</v>
      </c>
      <c r="J149" s="712">
        <v>1.42E-3</v>
      </c>
      <c r="K149" s="712">
        <v>1.6199999999999999E-3</v>
      </c>
      <c r="L149" s="711">
        <v>9.3999999999999997E-4</v>
      </c>
      <c r="M149" s="709">
        <v>8.0999999999999996E-4</v>
      </c>
      <c r="N149" s="712">
        <v>3.5E-4</v>
      </c>
      <c r="O149" s="712">
        <v>2.9999999999999997E-4</v>
      </c>
      <c r="P149" s="711">
        <v>1.1199999999999999E-3</v>
      </c>
      <c r="Q149" s="709">
        <v>8.5999999999999998E-4</v>
      </c>
      <c r="R149" s="709" t="s">
        <v>1255</v>
      </c>
    </row>
    <row r="150" spans="1:18" x14ac:dyDescent="0.2">
      <c r="A150" s="3">
        <v>146</v>
      </c>
      <c r="B150" s="51" t="s">
        <v>123</v>
      </c>
      <c r="C150" s="56" t="s">
        <v>123</v>
      </c>
      <c r="D150" s="23" t="s">
        <v>123</v>
      </c>
      <c r="E150" s="96"/>
      <c r="F150" s="107"/>
      <c r="G150" s="30">
        <v>2</v>
      </c>
      <c r="H150" s="211">
        <v>2.0999999999999999E-3</v>
      </c>
      <c r="I150" s="391">
        <v>1.8400000000000001E-3</v>
      </c>
      <c r="J150" s="137">
        <v>1.1E-4</v>
      </c>
      <c r="K150" s="137">
        <v>1E-4</v>
      </c>
      <c r="L150" s="211">
        <v>6.9999999999999994E-5</v>
      </c>
      <c r="M150" s="391">
        <v>5.0000000000000002E-5</v>
      </c>
      <c r="N150" s="137">
        <v>8.0000000000000007E-5</v>
      </c>
      <c r="O150" s="137">
        <v>5.0000000000000002E-5</v>
      </c>
      <c r="P150" s="211">
        <v>2.9E-4</v>
      </c>
      <c r="Q150" s="391">
        <v>1.4999999999999999E-4</v>
      </c>
      <c r="R150" s="36"/>
    </row>
    <row r="151" spans="1:18" x14ac:dyDescent="0.2">
      <c r="A151" s="3">
        <v>148</v>
      </c>
      <c r="B151" s="51" t="s">
        <v>112</v>
      </c>
      <c r="C151" s="56" t="s">
        <v>112</v>
      </c>
      <c r="D151" s="23" t="s">
        <v>112</v>
      </c>
      <c r="E151" s="96"/>
      <c r="F151" s="107"/>
      <c r="G151" s="30">
        <v>9.9</v>
      </c>
      <c r="H151" s="211">
        <v>9.4999999999999998E-3</v>
      </c>
      <c r="I151" s="391">
        <v>8.1600000000000006E-3</v>
      </c>
      <c r="J151" s="137">
        <v>3.6999999999999999E-4</v>
      </c>
      <c r="K151" s="137">
        <v>3.6999999999999999E-4</v>
      </c>
      <c r="L151" s="211">
        <v>2.7E-4</v>
      </c>
      <c r="M151" s="391">
        <v>2.1000000000000001E-4</v>
      </c>
      <c r="N151" s="137">
        <v>2.3000000000000001E-4</v>
      </c>
      <c r="O151" s="137">
        <v>1.3999999999999999E-4</v>
      </c>
      <c r="P151" s="211">
        <v>7.9000000000000001E-4</v>
      </c>
      <c r="Q151" s="391">
        <v>2.7999999999999998E-4</v>
      </c>
      <c r="R151" s="36"/>
    </row>
    <row r="152" spans="1:18" x14ac:dyDescent="0.2">
      <c r="A152" s="24">
        <v>149</v>
      </c>
      <c r="B152" s="51" t="s">
        <v>124</v>
      </c>
      <c r="C152" s="56" t="s">
        <v>124</v>
      </c>
      <c r="D152" s="23" t="s">
        <v>124</v>
      </c>
      <c r="E152" s="96"/>
      <c r="F152" s="107"/>
      <c r="G152" s="30">
        <v>65.8</v>
      </c>
      <c r="H152" s="211">
        <v>7.0239999999999997E-2</v>
      </c>
      <c r="I152" s="391">
        <v>6.5689999999999998E-2</v>
      </c>
      <c r="J152" s="137">
        <v>3.5500000000000002E-3</v>
      </c>
      <c r="K152" s="137">
        <v>4.3200000000000001E-3</v>
      </c>
      <c r="L152" s="211">
        <v>1.2099999999999999E-3</v>
      </c>
      <c r="M152" s="391">
        <v>1.24E-3</v>
      </c>
      <c r="N152" s="137">
        <v>1.17E-3</v>
      </c>
      <c r="O152" s="137">
        <v>9.2000000000000003E-4</v>
      </c>
      <c r="P152" s="211">
        <v>1.09E-3</v>
      </c>
      <c r="Q152" s="391">
        <v>8.8999999999999995E-4</v>
      </c>
      <c r="R152" s="36"/>
    </row>
    <row r="153" spans="1:18" x14ac:dyDescent="0.2">
      <c r="A153" s="3">
        <v>150</v>
      </c>
      <c r="B153" s="51" t="s">
        <v>203</v>
      </c>
      <c r="C153" s="56" t="s">
        <v>203</v>
      </c>
      <c r="D153" s="23" t="s">
        <v>203</v>
      </c>
      <c r="E153" s="96"/>
      <c r="F153" s="107"/>
      <c r="G153" s="30">
        <v>14.2</v>
      </c>
      <c r="H153" s="676">
        <v>3.0300000000000001E-2</v>
      </c>
      <c r="I153" s="677">
        <v>2.5760000000000002E-2</v>
      </c>
      <c r="J153" s="678">
        <v>1.42E-3</v>
      </c>
      <c r="K153" s="678">
        <v>1.6199999999999999E-3</v>
      </c>
      <c r="L153" s="676">
        <v>9.3999999999999997E-4</v>
      </c>
      <c r="M153" s="677">
        <v>8.0999999999999996E-4</v>
      </c>
      <c r="N153" s="678">
        <v>3.5E-4</v>
      </c>
      <c r="O153" s="678">
        <v>2.9999999999999997E-4</v>
      </c>
      <c r="P153" s="676">
        <v>1.1199999999999999E-3</v>
      </c>
      <c r="Q153" s="677">
        <v>8.5999999999999998E-4</v>
      </c>
      <c r="R153" s="679" t="s">
        <v>1061</v>
      </c>
    </row>
    <row r="154" spans="1:18" x14ac:dyDescent="0.2">
      <c r="A154" s="3">
        <v>151</v>
      </c>
      <c r="B154" s="51" t="s">
        <v>125</v>
      </c>
      <c r="C154" s="56" t="s">
        <v>125</v>
      </c>
      <c r="D154" s="23" t="s">
        <v>125</v>
      </c>
      <c r="E154" s="96"/>
      <c r="F154" s="107"/>
      <c r="G154" s="30">
        <v>14.6</v>
      </c>
      <c r="H154" s="211">
        <v>1.538E-2</v>
      </c>
      <c r="I154" s="391">
        <v>1.282E-2</v>
      </c>
      <c r="J154" s="137">
        <v>6.2E-4</v>
      </c>
      <c r="K154" s="137">
        <v>5.4000000000000001E-4</v>
      </c>
      <c r="L154" s="211">
        <v>3.8999999999999999E-4</v>
      </c>
      <c r="M154" s="391">
        <v>2.9999999999999997E-4</v>
      </c>
      <c r="N154" s="137">
        <v>4.8000000000000001E-4</v>
      </c>
      <c r="O154" s="137">
        <v>3.6000000000000002E-4</v>
      </c>
      <c r="P154" s="211">
        <v>1.67E-3</v>
      </c>
      <c r="Q154" s="391">
        <v>5.5999999999999995E-4</v>
      </c>
      <c r="R154" s="36"/>
    </row>
    <row r="155" spans="1:18" x14ac:dyDescent="0.2">
      <c r="A155" s="3">
        <v>152</v>
      </c>
      <c r="B155" s="51" t="s">
        <v>126</v>
      </c>
      <c r="C155" s="56" t="s">
        <v>126</v>
      </c>
      <c r="D155" s="23" t="s">
        <v>126</v>
      </c>
      <c r="E155" s="96"/>
      <c r="F155" s="107"/>
      <c r="G155" s="30">
        <v>44.5</v>
      </c>
      <c r="H155" s="211">
        <v>4.6949999999999999E-2</v>
      </c>
      <c r="I155" s="391">
        <v>4.1700000000000001E-2</v>
      </c>
      <c r="J155" s="137">
        <v>3.2399999999999998E-3</v>
      </c>
      <c r="K155" s="137">
        <v>3.0300000000000001E-3</v>
      </c>
      <c r="L155" s="211">
        <v>1.5499999999999999E-3</v>
      </c>
      <c r="M155" s="391">
        <v>1.16E-3</v>
      </c>
      <c r="N155" s="137">
        <v>4.4000000000000002E-4</v>
      </c>
      <c r="O155" s="137">
        <v>2.9E-4</v>
      </c>
      <c r="P155" s="211">
        <v>1.32E-3</v>
      </c>
      <c r="Q155" s="391">
        <v>1.06E-3</v>
      </c>
      <c r="R155" s="36"/>
    </row>
    <row r="156" spans="1:18" x14ac:dyDescent="0.2">
      <c r="A156" s="3">
        <v>153</v>
      </c>
      <c r="B156" s="51" t="s">
        <v>127</v>
      </c>
      <c r="C156" s="56" t="s">
        <v>127</v>
      </c>
      <c r="D156" s="23" t="s">
        <v>127</v>
      </c>
      <c r="E156" s="96"/>
      <c r="F156" s="107"/>
      <c r="G156" s="30">
        <v>17.5</v>
      </c>
      <c r="H156" s="211">
        <v>1.932E-2</v>
      </c>
      <c r="I156" s="391">
        <v>1.6320000000000001E-2</v>
      </c>
      <c r="J156" s="137">
        <v>8.1999999999999998E-4</v>
      </c>
      <c r="K156" s="137">
        <v>6.8999999999999997E-4</v>
      </c>
      <c r="L156" s="211">
        <v>2.9E-4</v>
      </c>
      <c r="M156" s="391">
        <v>2.7E-4</v>
      </c>
      <c r="N156" s="137">
        <v>4.8000000000000001E-4</v>
      </c>
      <c r="O156" s="137">
        <v>4.0000000000000002E-4</v>
      </c>
      <c r="P156" s="211">
        <v>1.31E-3</v>
      </c>
      <c r="Q156" s="391">
        <v>8.1999999999999998E-4</v>
      </c>
      <c r="R156" s="36"/>
    </row>
    <row r="157" spans="1:18" x14ac:dyDescent="0.2">
      <c r="A157" s="3">
        <v>154</v>
      </c>
      <c r="B157" s="51" t="s">
        <v>128</v>
      </c>
      <c r="C157" s="56" t="s">
        <v>128</v>
      </c>
      <c r="D157" s="23" t="s">
        <v>128</v>
      </c>
      <c r="E157" s="96"/>
      <c r="F157" s="107"/>
      <c r="G157" s="30">
        <v>13.1</v>
      </c>
      <c r="H157" s="211">
        <v>1.2789999999999999E-2</v>
      </c>
      <c r="I157" s="391">
        <v>1.098E-2</v>
      </c>
      <c r="J157" s="137">
        <v>9.3000000000000005E-4</v>
      </c>
      <c r="K157" s="137">
        <v>8.0000000000000004E-4</v>
      </c>
      <c r="L157" s="211">
        <v>4.4000000000000002E-4</v>
      </c>
      <c r="M157" s="391">
        <v>3.2000000000000003E-4</v>
      </c>
      <c r="N157" s="137">
        <v>3.8000000000000002E-4</v>
      </c>
      <c r="O157" s="137">
        <v>2.5999999999999998E-4</v>
      </c>
      <c r="P157" s="211">
        <v>8.4000000000000003E-4</v>
      </c>
      <c r="Q157" s="391">
        <v>5.1999999999999995E-4</v>
      </c>
      <c r="R157" s="36"/>
    </row>
    <row r="158" spans="1:18" x14ac:dyDescent="0.2">
      <c r="A158" s="3">
        <v>155</v>
      </c>
      <c r="B158" s="51" t="s">
        <v>129</v>
      </c>
      <c r="C158" s="56" t="s">
        <v>129</v>
      </c>
      <c r="D158" s="23" t="s">
        <v>129</v>
      </c>
      <c r="E158" s="96"/>
      <c r="F158" s="107"/>
      <c r="G158" s="30">
        <v>22.2</v>
      </c>
      <c r="H158" s="211">
        <v>2.3800000000000002E-2</v>
      </c>
      <c r="I158" s="391">
        <v>1.9730000000000001E-2</v>
      </c>
      <c r="J158" s="137">
        <v>1.5200000000000001E-3</v>
      </c>
      <c r="K158" s="137">
        <v>1.3600000000000001E-3</v>
      </c>
      <c r="L158" s="211">
        <v>7.1000000000000002E-4</v>
      </c>
      <c r="M158" s="391">
        <v>6.0999999999999997E-4</v>
      </c>
      <c r="N158" s="137">
        <v>7.9000000000000001E-4</v>
      </c>
      <c r="O158" s="137">
        <v>5.9000000000000003E-4</v>
      </c>
      <c r="P158" s="211">
        <v>1.23E-3</v>
      </c>
      <c r="Q158" s="391">
        <v>7.2000000000000005E-4</v>
      </c>
      <c r="R158" s="36"/>
    </row>
    <row r="159" spans="1:18" x14ac:dyDescent="0.2">
      <c r="A159" s="24">
        <v>156</v>
      </c>
      <c r="B159" s="51" t="s">
        <v>130</v>
      </c>
      <c r="C159" s="56" t="s">
        <v>130</v>
      </c>
      <c r="D159" s="23" t="s">
        <v>130</v>
      </c>
      <c r="E159" s="96"/>
      <c r="F159" s="107"/>
      <c r="G159" s="30">
        <v>4.5</v>
      </c>
      <c r="H159" s="211">
        <v>4.3600000000000002E-3</v>
      </c>
      <c r="I159" s="391">
        <v>3.7399999999999998E-3</v>
      </c>
      <c r="J159" s="137">
        <v>2.1000000000000001E-4</v>
      </c>
      <c r="K159" s="137">
        <v>1.6000000000000001E-4</v>
      </c>
      <c r="L159" s="211">
        <v>1E-4</v>
      </c>
      <c r="M159" s="391">
        <v>9.0000000000000006E-5</v>
      </c>
      <c r="N159" s="137">
        <v>1.6000000000000001E-4</v>
      </c>
      <c r="O159" s="137">
        <v>1.2E-4</v>
      </c>
      <c r="P159" s="211">
        <v>5.5000000000000003E-4</v>
      </c>
      <c r="Q159" s="391">
        <v>2.2000000000000001E-4</v>
      </c>
      <c r="R159" s="36"/>
    </row>
    <row r="160" spans="1:18" x14ac:dyDescent="0.2">
      <c r="A160" s="3">
        <v>157</v>
      </c>
      <c r="B160" s="51" t="s">
        <v>131</v>
      </c>
      <c r="C160" s="56" t="s">
        <v>131</v>
      </c>
      <c r="D160" s="23" t="s">
        <v>131</v>
      </c>
      <c r="E160" s="96"/>
      <c r="F160" s="107"/>
      <c r="G160" s="30">
        <v>3</v>
      </c>
      <c r="H160" s="211">
        <v>2.4199999999999998E-3</v>
      </c>
      <c r="I160" s="391">
        <v>1.67E-3</v>
      </c>
      <c r="J160" s="137">
        <v>1.3999999999999999E-4</v>
      </c>
      <c r="K160" s="137">
        <v>9.0000000000000006E-5</v>
      </c>
      <c r="L160" s="211">
        <v>1E-4</v>
      </c>
      <c r="M160" s="391">
        <v>9.0000000000000006E-5</v>
      </c>
      <c r="N160" s="137">
        <v>1.2999999999999999E-4</v>
      </c>
      <c r="O160" s="137">
        <v>9.0000000000000006E-5</v>
      </c>
      <c r="P160" s="211">
        <v>3.2000000000000003E-4</v>
      </c>
      <c r="Q160" s="391">
        <v>1.3999999999999999E-4</v>
      </c>
      <c r="R160" s="36"/>
    </row>
    <row r="161" spans="1:18" ht="29.25" customHeight="1" x14ac:dyDescent="0.2">
      <c r="A161" s="3">
        <v>158</v>
      </c>
      <c r="B161" s="51" t="s">
        <v>133</v>
      </c>
      <c r="C161" s="56"/>
      <c r="D161" s="108" t="e">
        <v>#N/A</v>
      </c>
      <c r="E161" s="96" t="s">
        <v>568</v>
      </c>
      <c r="F161" s="109" t="s">
        <v>589</v>
      </c>
      <c r="G161" s="30">
        <v>7.4</v>
      </c>
      <c r="H161" s="676">
        <v>2.7990000000000001E-2</v>
      </c>
      <c r="I161" s="677">
        <v>2.376E-2</v>
      </c>
      <c r="J161" s="678">
        <v>1.4400000000000001E-3</v>
      </c>
      <c r="K161" s="678">
        <v>1.2199999999999999E-3</v>
      </c>
      <c r="L161" s="676">
        <v>3.8999999999999999E-4</v>
      </c>
      <c r="M161" s="677">
        <v>2.9E-4</v>
      </c>
      <c r="N161" s="678">
        <v>4.2000000000000002E-4</v>
      </c>
      <c r="O161" s="678">
        <v>2.5999999999999998E-4</v>
      </c>
      <c r="P161" s="676">
        <v>1.31E-3</v>
      </c>
      <c r="Q161" s="677">
        <v>5.6999999999999998E-4</v>
      </c>
      <c r="R161" s="98" t="s">
        <v>607</v>
      </c>
    </row>
    <row r="162" spans="1:18" x14ac:dyDescent="0.2">
      <c r="A162" s="3">
        <v>159</v>
      </c>
      <c r="B162" s="51" t="s">
        <v>134</v>
      </c>
      <c r="C162" s="56" t="s">
        <v>134</v>
      </c>
      <c r="D162" s="23" t="s">
        <v>134</v>
      </c>
      <c r="E162" s="96"/>
      <c r="F162" s="107"/>
      <c r="G162" s="30">
        <v>6.8</v>
      </c>
      <c r="H162" s="211">
        <v>7.7799999999999996E-3</v>
      </c>
      <c r="I162" s="391">
        <v>6.6100000000000004E-3</v>
      </c>
      <c r="J162" s="137">
        <v>2.7999999999999998E-4</v>
      </c>
      <c r="K162" s="137">
        <v>2.5999999999999998E-4</v>
      </c>
      <c r="L162" s="211">
        <v>2.1000000000000001E-4</v>
      </c>
      <c r="M162" s="391">
        <v>1.3999999999999999E-4</v>
      </c>
      <c r="N162" s="137">
        <v>2.4000000000000001E-4</v>
      </c>
      <c r="O162" s="137">
        <v>1.2999999999999999E-4</v>
      </c>
      <c r="P162" s="211">
        <v>7.5000000000000002E-4</v>
      </c>
      <c r="Q162" s="391">
        <v>2.1000000000000001E-4</v>
      </c>
      <c r="R162" s="36"/>
    </row>
    <row r="163" spans="1:18" x14ac:dyDescent="0.2">
      <c r="A163" s="24">
        <v>103</v>
      </c>
      <c r="B163" s="51" t="s">
        <v>88</v>
      </c>
      <c r="C163" s="56" t="s">
        <v>88</v>
      </c>
      <c r="D163" s="23" t="s">
        <v>88</v>
      </c>
      <c r="E163" s="96"/>
      <c r="F163" s="107"/>
      <c r="G163" s="30">
        <v>2.9</v>
      </c>
      <c r="H163" s="211">
        <v>3.0300000000000001E-3</v>
      </c>
      <c r="I163" s="391">
        <v>2.8800000000000002E-3</v>
      </c>
      <c r="J163" s="137">
        <v>1.2999999999999999E-4</v>
      </c>
      <c r="K163" s="137">
        <v>1.2E-4</v>
      </c>
      <c r="L163" s="211">
        <v>1.1E-4</v>
      </c>
      <c r="M163" s="391">
        <v>8.0000000000000007E-5</v>
      </c>
      <c r="N163" s="137">
        <v>1.1E-4</v>
      </c>
      <c r="O163" s="137">
        <v>6.9999999999999994E-5</v>
      </c>
      <c r="P163" s="211">
        <v>2.7999999999999998E-4</v>
      </c>
      <c r="Q163" s="391">
        <v>1.7000000000000001E-4</v>
      </c>
      <c r="R163" s="36"/>
    </row>
    <row r="164" spans="1:18" x14ac:dyDescent="0.2">
      <c r="A164" s="3">
        <v>161</v>
      </c>
      <c r="B164" s="51" t="s">
        <v>136</v>
      </c>
      <c r="C164" s="56" t="s">
        <v>136</v>
      </c>
      <c r="D164" s="23" t="s">
        <v>136</v>
      </c>
      <c r="E164" s="96"/>
      <c r="F164" s="107"/>
      <c r="G164" s="30">
        <v>9.6999999999999993</v>
      </c>
      <c r="H164" s="211">
        <v>8.8299999999999993E-3</v>
      </c>
      <c r="I164" s="391">
        <v>6.3800000000000003E-3</v>
      </c>
      <c r="J164" s="137">
        <v>4.0000000000000002E-4</v>
      </c>
      <c r="K164" s="137">
        <v>3.3E-4</v>
      </c>
      <c r="L164" s="211">
        <v>1.9000000000000001E-4</v>
      </c>
      <c r="M164" s="391">
        <v>1.6000000000000001E-4</v>
      </c>
      <c r="N164" s="137">
        <v>2.7E-4</v>
      </c>
      <c r="O164" s="137">
        <v>1.9000000000000001E-4</v>
      </c>
      <c r="P164" s="211">
        <v>5.4000000000000001E-4</v>
      </c>
      <c r="Q164" s="391">
        <v>2.5999999999999998E-4</v>
      </c>
      <c r="R164" s="36"/>
    </row>
    <row r="165" spans="1:18" x14ac:dyDescent="0.2">
      <c r="A165" s="3">
        <v>162</v>
      </c>
      <c r="B165" s="51" t="s">
        <v>137</v>
      </c>
      <c r="C165" s="56" t="s">
        <v>137</v>
      </c>
      <c r="D165" s="23" t="s">
        <v>137</v>
      </c>
      <c r="E165" s="96"/>
      <c r="F165" s="107"/>
      <c r="G165" s="30">
        <v>8.1999999999999993</v>
      </c>
      <c r="H165" s="211">
        <v>8.4499999999999992E-3</v>
      </c>
      <c r="I165" s="391">
        <v>6.2599999999999999E-3</v>
      </c>
      <c r="J165" s="137">
        <v>4.4999999999999999E-4</v>
      </c>
      <c r="K165" s="137">
        <v>3.4000000000000002E-4</v>
      </c>
      <c r="L165" s="211">
        <v>2.5000000000000001E-4</v>
      </c>
      <c r="M165" s="391">
        <v>1.9000000000000001E-4</v>
      </c>
      <c r="N165" s="137">
        <v>2.9999999999999997E-4</v>
      </c>
      <c r="O165" s="137">
        <v>2.2000000000000001E-4</v>
      </c>
      <c r="P165" s="211">
        <v>8.7000000000000001E-4</v>
      </c>
      <c r="Q165" s="391">
        <v>4.2999999999999999E-4</v>
      </c>
      <c r="R165" s="36"/>
    </row>
    <row r="166" spans="1:18" x14ac:dyDescent="0.2">
      <c r="A166" s="3">
        <v>163</v>
      </c>
      <c r="B166" s="51" t="s">
        <v>138</v>
      </c>
      <c r="C166" s="56" t="s">
        <v>138</v>
      </c>
      <c r="D166" s="23" t="s">
        <v>138</v>
      </c>
      <c r="E166" s="96"/>
      <c r="F166" s="107"/>
      <c r="G166" s="30">
        <v>31.1</v>
      </c>
      <c r="H166" s="211">
        <v>3.3779999999999998E-2</v>
      </c>
      <c r="I166" s="391">
        <v>2.768E-2</v>
      </c>
      <c r="J166" s="137">
        <v>2.6099999999999999E-3</v>
      </c>
      <c r="K166" s="137">
        <v>2.2799999999999999E-3</v>
      </c>
      <c r="L166" s="211">
        <v>1.9499999999999999E-3</v>
      </c>
      <c r="M166" s="391">
        <v>1.23E-3</v>
      </c>
      <c r="N166" s="137">
        <v>1.33E-3</v>
      </c>
      <c r="O166" s="137">
        <v>9.8999999999999999E-4</v>
      </c>
      <c r="P166" s="211">
        <v>2.2300000000000002E-3</v>
      </c>
      <c r="Q166" s="391">
        <v>1.4E-3</v>
      </c>
      <c r="R166" s="36"/>
    </row>
    <row r="167" spans="1:18" x14ac:dyDescent="0.2">
      <c r="A167" s="3">
        <v>164</v>
      </c>
      <c r="B167" s="51" t="s">
        <v>180</v>
      </c>
      <c r="C167" s="56" t="s">
        <v>180</v>
      </c>
      <c r="D167" s="23" t="s">
        <v>180</v>
      </c>
      <c r="E167" s="96"/>
      <c r="F167" s="107"/>
      <c r="G167" s="30">
        <v>15</v>
      </c>
      <c r="H167" s="211">
        <v>1.712E-2</v>
      </c>
      <c r="I167" s="391">
        <v>1.515E-2</v>
      </c>
      <c r="J167" s="137">
        <v>6.8000000000000005E-4</v>
      </c>
      <c r="K167" s="137">
        <v>6.8000000000000005E-4</v>
      </c>
      <c r="L167" s="211">
        <v>5.5000000000000003E-4</v>
      </c>
      <c r="M167" s="391">
        <v>3.8000000000000002E-4</v>
      </c>
      <c r="N167" s="137">
        <v>2.7999999999999998E-4</v>
      </c>
      <c r="O167" s="137">
        <v>1.4999999999999999E-4</v>
      </c>
      <c r="P167" s="211">
        <v>4.2999999999999999E-4</v>
      </c>
      <c r="Q167" s="391">
        <v>2.5000000000000001E-4</v>
      </c>
      <c r="R167" s="36"/>
    </row>
    <row r="168" spans="1:18" x14ac:dyDescent="0.2">
      <c r="A168" s="3">
        <v>165</v>
      </c>
      <c r="B168" s="51" t="s">
        <v>205</v>
      </c>
      <c r="C168" s="56" t="s">
        <v>205</v>
      </c>
      <c r="D168" s="23" t="s">
        <v>205</v>
      </c>
      <c r="E168" s="96"/>
      <c r="F168" s="107"/>
      <c r="G168" s="30">
        <v>2.6</v>
      </c>
      <c r="H168" s="676">
        <v>2.81E-3</v>
      </c>
      <c r="I168" s="677">
        <v>2.3400000000000001E-3</v>
      </c>
      <c r="J168" s="678">
        <v>1.2E-4</v>
      </c>
      <c r="K168" s="678">
        <v>1.1E-4</v>
      </c>
      <c r="L168" s="676">
        <v>9.0000000000000006E-5</v>
      </c>
      <c r="M168" s="677">
        <v>6.9999999999999994E-5</v>
      </c>
      <c r="N168" s="678">
        <v>1.1E-4</v>
      </c>
      <c r="O168" s="678">
        <v>8.0000000000000007E-5</v>
      </c>
      <c r="P168" s="676">
        <v>3.1E-4</v>
      </c>
      <c r="Q168" s="677">
        <v>1.3999999999999999E-4</v>
      </c>
      <c r="R168" s="98" t="s">
        <v>608</v>
      </c>
    </row>
    <row r="169" spans="1:18" x14ac:dyDescent="0.2">
      <c r="A169" s="3">
        <v>166</v>
      </c>
      <c r="B169" s="51" t="s">
        <v>141</v>
      </c>
      <c r="C169" s="56" t="s">
        <v>141</v>
      </c>
      <c r="D169" s="23" t="s">
        <v>141</v>
      </c>
      <c r="E169" s="96"/>
      <c r="F169" s="107"/>
      <c r="G169" s="30">
        <v>34.6</v>
      </c>
      <c r="H169" s="211">
        <v>3.0200000000000001E-2</v>
      </c>
      <c r="I169" s="391">
        <v>2.4049999999999998E-2</v>
      </c>
      <c r="J169" s="137">
        <v>2.14E-3</v>
      </c>
      <c r="K169" s="137">
        <v>1.8799999999999999E-3</v>
      </c>
      <c r="L169" s="211">
        <v>1.7600000000000001E-3</v>
      </c>
      <c r="M169" s="391">
        <v>1.2099999999999999E-3</v>
      </c>
      <c r="N169" s="137">
        <v>4.2999999999999999E-4</v>
      </c>
      <c r="O169" s="137">
        <v>3.3E-4</v>
      </c>
      <c r="P169" s="211">
        <v>2.2300000000000002E-3</v>
      </c>
      <c r="Q169" s="391">
        <v>1.4E-3</v>
      </c>
      <c r="R169" s="36"/>
    </row>
    <row r="170" spans="1:18" x14ac:dyDescent="0.2">
      <c r="A170" s="3">
        <v>167</v>
      </c>
      <c r="B170" s="51" t="s">
        <v>142</v>
      </c>
      <c r="C170" s="56" t="s">
        <v>142</v>
      </c>
      <c r="D170" s="23" t="s">
        <v>142</v>
      </c>
      <c r="E170" s="96"/>
      <c r="F170" s="107"/>
      <c r="G170" s="30">
        <v>12.5</v>
      </c>
      <c r="H170" s="211">
        <v>1.2160000000000001E-2</v>
      </c>
      <c r="I170" s="391">
        <v>1.0829999999999999E-2</v>
      </c>
      <c r="J170" s="137">
        <v>4.8000000000000001E-4</v>
      </c>
      <c r="K170" s="137">
        <v>4.6000000000000001E-4</v>
      </c>
      <c r="L170" s="211">
        <v>2.9E-4</v>
      </c>
      <c r="M170" s="391">
        <v>2.7E-4</v>
      </c>
      <c r="N170" s="137">
        <v>2.2000000000000001E-4</v>
      </c>
      <c r="O170" s="137">
        <v>1.8000000000000001E-4</v>
      </c>
      <c r="P170" s="211">
        <v>1.23E-3</v>
      </c>
      <c r="Q170" s="391">
        <v>4.6000000000000001E-4</v>
      </c>
      <c r="R170" s="36"/>
    </row>
    <row r="171" spans="1:18" x14ac:dyDescent="0.2">
      <c r="A171" s="3">
        <v>168</v>
      </c>
      <c r="B171" s="51" t="s">
        <v>143</v>
      </c>
      <c r="C171" s="56" t="s">
        <v>143</v>
      </c>
      <c r="D171" s="23" t="s">
        <v>143</v>
      </c>
      <c r="E171" s="96"/>
      <c r="F171" s="107"/>
      <c r="G171" s="30">
        <v>41.7</v>
      </c>
      <c r="H171" s="211">
        <v>3.7940000000000002E-2</v>
      </c>
      <c r="I171" s="391">
        <v>3.091E-2</v>
      </c>
      <c r="J171" s="137">
        <v>3.5799999999999998E-3</v>
      </c>
      <c r="K171" s="137">
        <v>3.4399999999999999E-3</v>
      </c>
      <c r="L171" s="211">
        <v>1.92E-3</v>
      </c>
      <c r="M171" s="391">
        <v>1.74E-3</v>
      </c>
      <c r="N171" s="137">
        <v>1.67E-3</v>
      </c>
      <c r="O171" s="137">
        <v>1.1999999999999999E-3</v>
      </c>
      <c r="P171" s="211">
        <v>1.6000000000000001E-3</v>
      </c>
      <c r="Q171" s="391">
        <v>1.25E-3</v>
      </c>
      <c r="R171" s="36"/>
    </row>
    <row r="172" spans="1:18" x14ac:dyDescent="0.2">
      <c r="A172" s="3">
        <v>169</v>
      </c>
      <c r="B172" s="51" t="s">
        <v>368</v>
      </c>
      <c r="C172" s="56" t="s">
        <v>368</v>
      </c>
      <c r="D172" s="23" t="s">
        <v>368</v>
      </c>
      <c r="E172" s="96"/>
      <c r="F172" s="107"/>
      <c r="G172" s="30">
        <v>5.9</v>
      </c>
      <c r="H172" s="211">
        <v>5.3299999999999997E-3</v>
      </c>
      <c r="I172" s="391">
        <v>4.6699999999999997E-3</v>
      </c>
      <c r="J172" s="137">
        <v>2.0000000000000001E-4</v>
      </c>
      <c r="K172" s="137">
        <v>1.6000000000000001E-4</v>
      </c>
      <c r="L172" s="211">
        <v>9.0000000000000006E-5</v>
      </c>
      <c r="M172" s="391">
        <v>6.9999999999999994E-5</v>
      </c>
      <c r="N172" s="137">
        <v>1.2999999999999999E-4</v>
      </c>
      <c r="O172" s="137">
        <v>6.9999999999999994E-5</v>
      </c>
      <c r="P172" s="211">
        <v>2.7999999999999998E-4</v>
      </c>
      <c r="Q172" s="391">
        <v>1.2999999999999999E-4</v>
      </c>
      <c r="R172" s="36"/>
    </row>
    <row r="173" spans="1:18" x14ac:dyDescent="0.2">
      <c r="A173" s="3">
        <v>170</v>
      </c>
      <c r="B173" s="51" t="s">
        <v>206</v>
      </c>
      <c r="C173" s="56" t="s">
        <v>206</v>
      </c>
      <c r="D173" s="23" t="s">
        <v>206</v>
      </c>
      <c r="E173" s="96"/>
      <c r="F173" s="107"/>
      <c r="G173" s="30">
        <v>11.7</v>
      </c>
      <c r="H173" s="211">
        <v>1.336E-2</v>
      </c>
      <c r="I173" s="391">
        <v>1.099E-2</v>
      </c>
      <c r="J173" s="137">
        <v>6.2E-4</v>
      </c>
      <c r="K173" s="137">
        <v>3.3E-4</v>
      </c>
      <c r="L173" s="211">
        <v>5.1000000000000004E-4</v>
      </c>
      <c r="M173" s="391">
        <v>3.5E-4</v>
      </c>
      <c r="N173" s="137">
        <v>3.6999999999999999E-4</v>
      </c>
      <c r="O173" s="137">
        <v>3.1E-4</v>
      </c>
      <c r="P173" s="211">
        <v>4.8000000000000001E-4</v>
      </c>
      <c r="Q173" s="391">
        <v>2.9999999999999997E-4</v>
      </c>
      <c r="R173" s="36"/>
    </row>
    <row r="174" spans="1:18" x14ac:dyDescent="0.2">
      <c r="A174" s="3">
        <v>171</v>
      </c>
      <c r="B174" s="51" t="s">
        <v>144</v>
      </c>
      <c r="C174" s="56" t="s">
        <v>144</v>
      </c>
      <c r="D174" s="23" t="s">
        <v>144</v>
      </c>
      <c r="E174" s="96"/>
      <c r="F174" s="107"/>
      <c r="G174" s="30">
        <v>87.1</v>
      </c>
      <c r="H174" s="211">
        <v>9.7540000000000002E-2</v>
      </c>
      <c r="I174" s="391">
        <v>8.4059999999999996E-2</v>
      </c>
      <c r="J174" s="137">
        <v>8.6700000000000006E-3</v>
      </c>
      <c r="K174" s="137">
        <v>8.2500000000000004E-3</v>
      </c>
      <c r="L174" s="211">
        <v>3.2200000000000002E-3</v>
      </c>
      <c r="M174" s="391">
        <v>3.0799999999999998E-3</v>
      </c>
      <c r="N174" s="137">
        <v>1.1900000000000001E-3</v>
      </c>
      <c r="O174" s="137">
        <v>1.16E-3</v>
      </c>
      <c r="P174" s="211">
        <v>4.7699999999999999E-3</v>
      </c>
      <c r="Q174" s="391">
        <v>4.5599999999999998E-3</v>
      </c>
      <c r="R174" s="36"/>
    </row>
    <row r="175" spans="1:18" x14ac:dyDescent="0.2">
      <c r="A175" s="3">
        <v>172</v>
      </c>
      <c r="B175" s="51" t="s">
        <v>145</v>
      </c>
      <c r="C175" s="56" t="s">
        <v>145</v>
      </c>
      <c r="D175" s="23" t="s">
        <v>145</v>
      </c>
      <c r="E175" s="96"/>
      <c r="F175" s="107"/>
      <c r="G175" s="30">
        <v>2.1</v>
      </c>
      <c r="H175" s="211">
        <v>2.1800000000000001E-3</v>
      </c>
      <c r="I175" s="391">
        <v>1.99E-3</v>
      </c>
      <c r="J175" s="137">
        <v>1.4999999999999999E-4</v>
      </c>
      <c r="K175" s="137">
        <v>1.2999999999999999E-4</v>
      </c>
      <c r="L175" s="211">
        <v>6.0000000000000002E-5</v>
      </c>
      <c r="M175" s="391">
        <v>3.0000000000000001E-5</v>
      </c>
      <c r="N175" s="137">
        <v>9.0000000000000006E-5</v>
      </c>
      <c r="O175" s="137">
        <v>8.0000000000000007E-5</v>
      </c>
      <c r="P175" s="211">
        <v>2.4000000000000001E-4</v>
      </c>
      <c r="Q175" s="391">
        <v>1.6000000000000001E-4</v>
      </c>
      <c r="R175" s="36"/>
    </row>
    <row r="176" spans="1:18" x14ac:dyDescent="0.2">
      <c r="A176" s="3">
        <v>173</v>
      </c>
      <c r="B176" s="51" t="s">
        <v>146</v>
      </c>
      <c r="C176" s="56" t="s">
        <v>146</v>
      </c>
      <c r="D176" s="23" t="s">
        <v>146</v>
      </c>
      <c r="E176" s="96"/>
      <c r="F176" s="107"/>
      <c r="G176" s="30">
        <v>5.8</v>
      </c>
      <c r="H176" s="211">
        <v>5.8599999999999998E-3</v>
      </c>
      <c r="I176" s="391">
        <v>4.7400000000000003E-3</v>
      </c>
      <c r="J176" s="137">
        <v>2.7E-4</v>
      </c>
      <c r="K176" s="137">
        <v>2.3000000000000001E-4</v>
      </c>
      <c r="L176" s="211">
        <v>1.6000000000000001E-4</v>
      </c>
      <c r="M176" s="391">
        <v>1.1E-4</v>
      </c>
      <c r="N176" s="137">
        <v>2.0000000000000001E-4</v>
      </c>
      <c r="O176" s="137">
        <v>1E-4</v>
      </c>
      <c r="P176" s="211">
        <v>4.8999999999999998E-4</v>
      </c>
      <c r="Q176" s="391">
        <v>2.2000000000000001E-4</v>
      </c>
      <c r="R176" s="36"/>
    </row>
    <row r="177" spans="1:18" x14ac:dyDescent="0.2">
      <c r="A177" s="3">
        <v>174</v>
      </c>
      <c r="B177" s="51" t="s">
        <v>148</v>
      </c>
      <c r="C177" s="56" t="s">
        <v>148</v>
      </c>
      <c r="D177" s="23" t="s">
        <v>148</v>
      </c>
      <c r="E177" s="96"/>
      <c r="F177" s="107"/>
      <c r="G177" s="30">
        <v>2.1</v>
      </c>
      <c r="H177" s="211">
        <v>2.4399999999999999E-3</v>
      </c>
      <c r="I177" s="391">
        <v>1.9E-3</v>
      </c>
      <c r="J177" s="137">
        <v>1.7000000000000001E-4</v>
      </c>
      <c r="K177" s="137">
        <v>1.2999999999999999E-4</v>
      </c>
      <c r="L177" s="211">
        <v>6.9999999999999994E-5</v>
      </c>
      <c r="M177" s="391">
        <v>8.0000000000000007E-5</v>
      </c>
      <c r="N177" s="137">
        <v>1.3999999999999999E-4</v>
      </c>
      <c r="O177" s="137">
        <v>9.0000000000000006E-5</v>
      </c>
      <c r="P177" s="211">
        <v>3.8000000000000002E-4</v>
      </c>
      <c r="Q177" s="391">
        <v>1.2E-4</v>
      </c>
      <c r="R177" s="36"/>
    </row>
    <row r="178" spans="1:18" x14ac:dyDescent="0.2">
      <c r="A178" s="3">
        <v>175</v>
      </c>
      <c r="B178" s="51" t="s">
        <v>20</v>
      </c>
      <c r="C178" s="56" t="s">
        <v>20</v>
      </c>
      <c r="D178" s="23" t="s">
        <v>20</v>
      </c>
      <c r="E178" s="96"/>
      <c r="F178" s="107"/>
      <c r="G178" s="30">
        <v>23.6</v>
      </c>
      <c r="H178" s="211">
        <v>2.4029999999999999E-2</v>
      </c>
      <c r="I178" s="391">
        <v>2.1000000000000001E-2</v>
      </c>
      <c r="J178" s="137">
        <v>1.08E-3</v>
      </c>
      <c r="K178" s="137">
        <v>9.7000000000000005E-4</v>
      </c>
      <c r="L178" s="211">
        <v>7.5000000000000002E-4</v>
      </c>
      <c r="M178" s="391">
        <v>5.8E-4</v>
      </c>
      <c r="N178" s="137">
        <v>3.1E-4</v>
      </c>
      <c r="O178" s="137">
        <v>2.4000000000000001E-4</v>
      </c>
      <c r="P178" s="211">
        <v>9.6000000000000002E-4</v>
      </c>
      <c r="Q178" s="391">
        <v>6.3000000000000003E-4</v>
      </c>
      <c r="R178" s="36"/>
    </row>
    <row r="179" spans="1:18" x14ac:dyDescent="0.2">
      <c r="A179" s="3">
        <v>176</v>
      </c>
      <c r="B179" s="51" t="s">
        <v>149</v>
      </c>
      <c r="C179" s="56" t="s">
        <v>149</v>
      </c>
      <c r="D179" s="23" t="s">
        <v>149</v>
      </c>
      <c r="E179" s="96"/>
      <c r="F179" s="107"/>
      <c r="G179" s="30">
        <v>85</v>
      </c>
      <c r="H179" s="211">
        <v>9.5729999999999996E-2</v>
      </c>
      <c r="I179" s="391">
        <v>8.3180000000000004E-2</v>
      </c>
      <c r="J179" s="137">
        <v>1.418E-2</v>
      </c>
      <c r="K179" s="137">
        <v>1.406E-2</v>
      </c>
      <c r="L179" s="211">
        <v>4.0400000000000002E-3</v>
      </c>
      <c r="M179" s="391">
        <v>3.8800000000000002E-3</v>
      </c>
      <c r="N179" s="137">
        <v>1.5100000000000001E-3</v>
      </c>
      <c r="O179" s="137">
        <v>1.39E-3</v>
      </c>
      <c r="P179" s="211">
        <v>3.9399999999999999E-3</v>
      </c>
      <c r="Q179" s="391">
        <v>3.0400000000000002E-3</v>
      </c>
      <c r="R179" s="36"/>
    </row>
    <row r="180" spans="1:18" x14ac:dyDescent="0.2">
      <c r="A180" s="3">
        <v>177</v>
      </c>
      <c r="B180" s="51" t="s">
        <v>150</v>
      </c>
      <c r="C180" s="56" t="s">
        <v>150</v>
      </c>
      <c r="D180" s="23" t="s">
        <v>150</v>
      </c>
      <c r="E180" s="96"/>
      <c r="F180" s="107"/>
      <c r="G180" s="30">
        <v>33.6</v>
      </c>
      <c r="H180" s="211">
        <v>3.8289999999999998E-2</v>
      </c>
      <c r="I180" s="391">
        <v>3.0890000000000001E-2</v>
      </c>
      <c r="J180" s="137">
        <v>2.48E-3</v>
      </c>
      <c r="K180" s="137">
        <v>2.2100000000000002E-3</v>
      </c>
      <c r="L180" s="211">
        <v>9.3999999999999997E-4</v>
      </c>
      <c r="M180" s="391">
        <v>6.9999999999999999E-4</v>
      </c>
      <c r="N180" s="137">
        <v>1.34E-3</v>
      </c>
      <c r="O180" s="137">
        <v>1.1000000000000001E-3</v>
      </c>
      <c r="P180" s="211">
        <v>1.73E-3</v>
      </c>
      <c r="Q180" s="391">
        <v>1.1800000000000001E-3</v>
      </c>
      <c r="R180" s="36"/>
    </row>
    <row r="181" spans="1:18" x14ac:dyDescent="0.2">
      <c r="A181" s="3">
        <v>217</v>
      </c>
      <c r="B181" s="51" t="s">
        <v>425</v>
      </c>
      <c r="C181" s="56" t="s">
        <v>425</v>
      </c>
      <c r="D181" s="23" t="s">
        <v>425</v>
      </c>
      <c r="E181" s="96"/>
      <c r="F181" s="107"/>
      <c r="G181" s="30">
        <v>60.3</v>
      </c>
      <c r="H181" s="211">
        <v>6.787E-2</v>
      </c>
      <c r="I181" s="391">
        <v>5.8029999999999998E-2</v>
      </c>
      <c r="J181" s="137">
        <v>8.4200000000000004E-3</v>
      </c>
      <c r="K181" s="137">
        <v>8.6499999999999997E-3</v>
      </c>
      <c r="L181" s="211">
        <v>2.7699999999999999E-3</v>
      </c>
      <c r="M181" s="391">
        <v>2.5899999999999999E-3</v>
      </c>
      <c r="N181" s="137">
        <v>1.2199999999999999E-3</v>
      </c>
      <c r="O181" s="137">
        <v>1.16E-3</v>
      </c>
      <c r="P181" s="211">
        <v>3.2000000000000002E-3</v>
      </c>
      <c r="Q181" s="391">
        <v>2.7599999999999999E-3</v>
      </c>
      <c r="R181" s="36"/>
    </row>
    <row r="182" spans="1:18" x14ac:dyDescent="0.2">
      <c r="A182" s="24">
        <v>178</v>
      </c>
      <c r="B182" s="51" t="s">
        <v>152</v>
      </c>
      <c r="C182" s="56" t="s">
        <v>152</v>
      </c>
      <c r="D182" s="23" t="s">
        <v>152</v>
      </c>
      <c r="E182" s="96"/>
      <c r="F182" s="107"/>
      <c r="G182" s="30">
        <v>3.5</v>
      </c>
      <c r="H182" s="211">
        <v>2.65E-3</v>
      </c>
      <c r="I182" s="391">
        <v>2.3700000000000001E-3</v>
      </c>
      <c r="J182" s="137">
        <v>1.3999999999999999E-4</v>
      </c>
      <c r="K182" s="137">
        <v>1.2E-4</v>
      </c>
      <c r="L182" s="211">
        <v>9.0000000000000006E-5</v>
      </c>
      <c r="M182" s="391">
        <v>8.0000000000000007E-5</v>
      </c>
      <c r="N182" s="137">
        <v>1E-4</v>
      </c>
      <c r="O182" s="137">
        <v>8.0000000000000007E-5</v>
      </c>
      <c r="P182" s="211">
        <v>2.4000000000000001E-4</v>
      </c>
      <c r="Q182" s="391">
        <v>1.2E-4</v>
      </c>
      <c r="R182" s="36"/>
    </row>
    <row r="183" spans="1:18" x14ac:dyDescent="0.2">
      <c r="A183" s="3">
        <v>179</v>
      </c>
      <c r="B183" s="51" t="s">
        <v>31</v>
      </c>
      <c r="C183" s="56" t="s">
        <v>31</v>
      </c>
      <c r="D183" s="23" t="s">
        <v>31</v>
      </c>
      <c r="E183" s="96"/>
      <c r="F183" s="107"/>
      <c r="G183" s="30">
        <v>8.4</v>
      </c>
      <c r="H183" s="211">
        <v>9.0200000000000002E-3</v>
      </c>
      <c r="I183" s="391">
        <v>7.6600000000000001E-3</v>
      </c>
      <c r="J183" s="137">
        <v>3.6999999999999999E-4</v>
      </c>
      <c r="K183" s="137">
        <v>3.5E-4</v>
      </c>
      <c r="L183" s="211">
        <v>2.7999999999999998E-4</v>
      </c>
      <c r="M183" s="391">
        <v>2.5999999999999998E-4</v>
      </c>
      <c r="N183" s="137">
        <v>3.2000000000000003E-4</v>
      </c>
      <c r="O183" s="137">
        <v>2.9E-4</v>
      </c>
      <c r="P183" s="211">
        <v>9.6000000000000002E-4</v>
      </c>
      <c r="Q183" s="391">
        <v>6.0999999999999997E-4</v>
      </c>
      <c r="R183" s="36"/>
    </row>
    <row r="184" spans="1:18" x14ac:dyDescent="0.2">
      <c r="A184" s="3">
        <v>180</v>
      </c>
      <c r="B184" s="51" t="s">
        <v>369</v>
      </c>
      <c r="C184" s="56" t="s">
        <v>280</v>
      </c>
      <c r="D184" s="110" t="s">
        <v>280</v>
      </c>
      <c r="E184" s="99"/>
      <c r="F184" s="111"/>
      <c r="G184" s="30">
        <v>8.4</v>
      </c>
      <c r="H184" s="676">
        <v>5.2900000000000004E-3</v>
      </c>
      <c r="I184" s="677">
        <v>4.5300000000000002E-3</v>
      </c>
      <c r="J184" s="678">
        <v>1.23E-3</v>
      </c>
      <c r="K184" s="678">
        <v>6.3000000000000003E-4</v>
      </c>
      <c r="L184" s="676">
        <v>2.1000000000000001E-4</v>
      </c>
      <c r="M184" s="677">
        <v>4.0000000000000003E-5</v>
      </c>
      <c r="N184" s="678">
        <v>2.3000000000000001E-4</v>
      </c>
      <c r="O184" s="678">
        <v>2.4000000000000001E-4</v>
      </c>
      <c r="P184" s="676">
        <v>9.3999999999999997E-4</v>
      </c>
      <c r="Q184" s="677">
        <v>6.9999999999999999E-4</v>
      </c>
      <c r="R184" s="98" t="s">
        <v>609</v>
      </c>
    </row>
    <row r="185" spans="1:18" x14ac:dyDescent="0.2">
      <c r="A185" s="3">
        <v>181</v>
      </c>
      <c r="B185" s="51" t="s">
        <v>370</v>
      </c>
      <c r="C185" s="56" t="s">
        <v>139</v>
      </c>
      <c r="D185" s="110" t="s">
        <v>139</v>
      </c>
      <c r="E185" s="99"/>
      <c r="F185" s="111"/>
      <c r="G185" s="30">
        <v>12.7</v>
      </c>
      <c r="H185" s="211">
        <v>1.193E-2</v>
      </c>
      <c r="I185" s="391">
        <v>9.9900000000000006E-3</v>
      </c>
      <c r="J185" s="137">
        <v>4.4999999999999999E-4</v>
      </c>
      <c r="K185" s="137">
        <v>4.6999999999999999E-4</v>
      </c>
      <c r="L185" s="211">
        <v>3.5E-4</v>
      </c>
      <c r="M185" s="391">
        <v>2.2000000000000001E-4</v>
      </c>
      <c r="N185" s="137">
        <v>3.4000000000000002E-4</v>
      </c>
      <c r="O185" s="137">
        <v>3.6999999999999999E-4</v>
      </c>
      <c r="P185" s="211">
        <v>9.7999999999999997E-4</v>
      </c>
      <c r="Q185" s="391">
        <v>6.8999999999999997E-4</v>
      </c>
      <c r="R185" s="36"/>
    </row>
    <row r="186" spans="1:18" x14ac:dyDescent="0.2">
      <c r="A186" s="3">
        <v>182</v>
      </c>
      <c r="B186" s="51" t="s">
        <v>371</v>
      </c>
      <c r="C186" s="56" t="s">
        <v>140</v>
      </c>
      <c r="D186" s="110" t="s">
        <v>140</v>
      </c>
      <c r="E186" s="99"/>
      <c r="F186" s="111"/>
      <c r="G186" s="30">
        <v>16.600000000000001</v>
      </c>
      <c r="H186" s="211">
        <v>1.7809999999999999E-2</v>
      </c>
      <c r="I186" s="391">
        <v>1.4959999999999999E-2</v>
      </c>
      <c r="J186" s="137">
        <v>5.8E-4</v>
      </c>
      <c r="K186" s="137">
        <v>3.1E-4</v>
      </c>
      <c r="L186" s="211">
        <v>4.6999999999999999E-4</v>
      </c>
      <c r="M186" s="391">
        <v>1.3999999999999999E-4</v>
      </c>
      <c r="N186" s="137">
        <v>6.4999999999999997E-4</v>
      </c>
      <c r="O186" s="137">
        <v>7.1000000000000002E-4</v>
      </c>
      <c r="P186" s="211">
        <v>8.8999999999999995E-4</v>
      </c>
      <c r="Q186" s="391">
        <v>9.1E-4</v>
      </c>
      <c r="R186" s="36"/>
    </row>
    <row r="187" spans="1:18" ht="24.75" customHeight="1" x14ac:dyDescent="0.2">
      <c r="A187" s="3">
        <v>147</v>
      </c>
      <c r="B187" s="51" t="s">
        <v>424</v>
      </c>
      <c r="C187" s="56"/>
      <c r="D187" s="108" t="e">
        <v>#N/A</v>
      </c>
      <c r="E187" s="116" t="s">
        <v>590</v>
      </c>
      <c r="F187" s="109" t="s">
        <v>591</v>
      </c>
      <c r="G187" s="30">
        <v>14.6</v>
      </c>
      <c r="H187" s="676">
        <v>1.5169999999999999E-2</v>
      </c>
      <c r="I187" s="677">
        <v>1.4189999999999999E-2</v>
      </c>
      <c r="J187" s="678">
        <v>6.0999999999999997E-4</v>
      </c>
      <c r="K187" s="678">
        <v>5.8E-4</v>
      </c>
      <c r="L187" s="676">
        <v>5.0000000000000001E-4</v>
      </c>
      <c r="M187" s="677">
        <v>3.8000000000000002E-4</v>
      </c>
      <c r="N187" s="678">
        <v>5.1000000000000004E-4</v>
      </c>
      <c r="O187" s="678">
        <v>3.8000000000000002E-4</v>
      </c>
      <c r="P187" s="676">
        <v>6.4999999999999997E-4</v>
      </c>
      <c r="Q187" s="677">
        <v>4.0999999999999999E-4</v>
      </c>
      <c r="R187" s="98" t="s">
        <v>610</v>
      </c>
    </row>
    <row r="188" spans="1:18" x14ac:dyDescent="0.2">
      <c r="A188" s="3">
        <v>183</v>
      </c>
      <c r="B188" s="51" t="s">
        <v>154</v>
      </c>
      <c r="C188" s="56" t="s">
        <v>154</v>
      </c>
      <c r="D188" s="23" t="s">
        <v>154</v>
      </c>
      <c r="E188" s="96"/>
      <c r="F188" s="107"/>
      <c r="G188" s="30">
        <v>47.6</v>
      </c>
      <c r="H188" s="211">
        <v>5.1360000000000003E-2</v>
      </c>
      <c r="I188" s="391">
        <v>4.2090000000000002E-2</v>
      </c>
      <c r="J188" s="137">
        <v>5.45E-3</v>
      </c>
      <c r="K188" s="137">
        <v>5.4299999999999999E-3</v>
      </c>
      <c r="L188" s="211">
        <v>1.3500000000000001E-3</v>
      </c>
      <c r="M188" s="391">
        <v>1.2899999999999999E-3</v>
      </c>
      <c r="N188" s="137">
        <v>6.4999999999999997E-4</v>
      </c>
      <c r="O188" s="137">
        <v>5.8E-4</v>
      </c>
      <c r="P188" s="211">
        <v>2.2699999999999999E-3</v>
      </c>
      <c r="Q188" s="391">
        <v>1.73E-3</v>
      </c>
      <c r="R188" s="36"/>
    </row>
    <row r="189" spans="1:18" x14ac:dyDescent="0.2">
      <c r="A189" s="3">
        <v>184</v>
      </c>
      <c r="B189" s="51" t="s">
        <v>155</v>
      </c>
      <c r="C189" s="56" t="s">
        <v>155</v>
      </c>
      <c r="D189" s="23" t="s">
        <v>155</v>
      </c>
      <c r="E189" s="96"/>
      <c r="F189" s="107"/>
      <c r="G189" s="30">
        <v>19</v>
      </c>
      <c r="H189" s="211">
        <v>1.949E-2</v>
      </c>
      <c r="I189" s="391">
        <v>1.6209999999999999E-2</v>
      </c>
      <c r="J189" s="137">
        <v>5.5999999999999995E-4</v>
      </c>
      <c r="K189" s="137">
        <v>5.2999999999999998E-4</v>
      </c>
      <c r="L189" s="211">
        <v>3.4000000000000002E-4</v>
      </c>
      <c r="M189" s="391">
        <v>3.1E-4</v>
      </c>
      <c r="N189" s="137">
        <v>3.8000000000000002E-4</v>
      </c>
      <c r="O189" s="137">
        <v>2.7E-4</v>
      </c>
      <c r="P189" s="211">
        <v>1.0200000000000001E-3</v>
      </c>
      <c r="Q189" s="391">
        <v>8.4999999999999995E-4</v>
      </c>
      <c r="R189" s="36"/>
    </row>
    <row r="190" spans="1:18" x14ac:dyDescent="0.2">
      <c r="A190" s="24">
        <v>186</v>
      </c>
      <c r="B190" s="51" t="s">
        <v>157</v>
      </c>
      <c r="C190" s="56" t="s">
        <v>157</v>
      </c>
      <c r="D190" s="23" t="s">
        <v>157</v>
      </c>
      <c r="E190" s="96"/>
      <c r="F190" s="107"/>
      <c r="G190" s="30">
        <v>2.4</v>
      </c>
      <c r="H190" s="211">
        <v>2.31E-3</v>
      </c>
      <c r="I190" s="391">
        <v>1.89E-3</v>
      </c>
      <c r="J190" s="137">
        <v>1.1E-4</v>
      </c>
      <c r="K190" s="137">
        <v>9.0000000000000006E-5</v>
      </c>
      <c r="L190" s="211">
        <v>9.0000000000000006E-5</v>
      </c>
      <c r="M190" s="391">
        <v>8.0000000000000007E-5</v>
      </c>
      <c r="N190" s="137">
        <v>6.9999999999999994E-5</v>
      </c>
      <c r="O190" s="137">
        <v>1E-4</v>
      </c>
      <c r="P190" s="211">
        <v>2.9E-4</v>
      </c>
      <c r="Q190" s="391">
        <v>1.2999999999999999E-4</v>
      </c>
      <c r="R190" s="36"/>
    </row>
    <row r="191" spans="1:18" x14ac:dyDescent="0.2">
      <c r="A191" s="3">
        <v>187</v>
      </c>
      <c r="B191" s="51" t="s">
        <v>158</v>
      </c>
      <c r="C191" s="56" t="s">
        <v>158</v>
      </c>
      <c r="D191" s="23" t="s">
        <v>158</v>
      </c>
      <c r="E191" s="96"/>
      <c r="F191" s="107"/>
      <c r="G191" s="30">
        <v>3.4</v>
      </c>
      <c r="H191" s="211">
        <v>3.7699999999999999E-3</v>
      </c>
      <c r="I191" s="391">
        <v>3.3500000000000001E-3</v>
      </c>
      <c r="J191" s="137">
        <v>1.2E-4</v>
      </c>
      <c r="K191" s="137">
        <v>1E-4</v>
      </c>
      <c r="L191" s="211">
        <v>8.0000000000000007E-5</v>
      </c>
      <c r="M191" s="391">
        <v>6.0000000000000002E-5</v>
      </c>
      <c r="N191" s="137">
        <v>8.0000000000000007E-5</v>
      </c>
      <c r="O191" s="137">
        <v>9.0000000000000006E-5</v>
      </c>
      <c r="P191" s="211">
        <v>3.3E-4</v>
      </c>
      <c r="Q191" s="391">
        <v>1.3999999999999999E-4</v>
      </c>
      <c r="R191" s="36"/>
    </row>
    <row r="192" spans="1:18" x14ac:dyDescent="0.2">
      <c r="A192" s="3">
        <v>188</v>
      </c>
      <c r="B192" s="51" t="s">
        <v>995</v>
      </c>
      <c r="C192" s="56" t="s">
        <v>159</v>
      </c>
      <c r="D192" s="23" t="s">
        <v>159</v>
      </c>
      <c r="E192" s="96"/>
      <c r="F192" s="107"/>
      <c r="G192" s="30">
        <v>11.1</v>
      </c>
      <c r="H192" s="211">
        <v>1.7100000000000001E-2</v>
      </c>
      <c r="I192" s="391">
        <v>1.4590000000000001E-2</v>
      </c>
      <c r="J192" s="137">
        <v>1.17E-3</v>
      </c>
      <c r="K192" s="137">
        <v>1.1999999999999999E-3</v>
      </c>
      <c r="L192" s="211">
        <v>2.3999999999999998E-3</v>
      </c>
      <c r="M192" s="391">
        <v>2.2699999999999999E-3</v>
      </c>
      <c r="N192" s="137">
        <v>3.2200000000000002E-3</v>
      </c>
      <c r="O192" s="137">
        <v>2.7200000000000002E-3</v>
      </c>
      <c r="P192" s="211">
        <v>4.8900000000000002E-3</v>
      </c>
      <c r="Q192" s="391">
        <v>2.97E-3</v>
      </c>
      <c r="R192" s="36"/>
    </row>
    <row r="193" spans="1:18" ht="24.75" customHeight="1" x14ac:dyDescent="0.2">
      <c r="A193" s="3">
        <v>189</v>
      </c>
      <c r="B193" s="51" t="s">
        <v>207</v>
      </c>
      <c r="C193" s="56"/>
      <c r="D193" s="108" t="e">
        <v>#N/A</v>
      </c>
      <c r="E193" s="109" t="s">
        <v>592</v>
      </c>
      <c r="F193" s="109"/>
      <c r="G193" s="30">
        <v>4.4000000000000004</v>
      </c>
      <c r="H193" s="676">
        <v>8.3400000000000002E-3</v>
      </c>
      <c r="I193" s="677">
        <v>8.4899999999999993E-3</v>
      </c>
      <c r="J193" s="678">
        <v>3.5E-4</v>
      </c>
      <c r="K193" s="678">
        <v>3.5E-4</v>
      </c>
      <c r="L193" s="676">
        <v>3.2000000000000003E-4</v>
      </c>
      <c r="M193" s="677">
        <v>3.2000000000000003E-4</v>
      </c>
      <c r="N193" s="678">
        <v>2.7E-4</v>
      </c>
      <c r="O193" s="678">
        <v>2.1000000000000001E-4</v>
      </c>
      <c r="P193" s="676">
        <v>3.8000000000000002E-4</v>
      </c>
      <c r="Q193" s="677">
        <v>2.9999999999999997E-4</v>
      </c>
      <c r="R193" s="98" t="s">
        <v>602</v>
      </c>
    </row>
    <row r="194" spans="1:18" x14ac:dyDescent="0.2">
      <c r="A194" s="3">
        <v>190</v>
      </c>
      <c r="B194" s="51" t="s">
        <v>160</v>
      </c>
      <c r="C194" s="56" t="s">
        <v>160</v>
      </c>
      <c r="D194" s="23" t="s">
        <v>160</v>
      </c>
      <c r="E194" s="96"/>
      <c r="F194" s="107"/>
      <c r="G194" s="30">
        <v>38.5</v>
      </c>
      <c r="H194" s="211">
        <v>4.1950000000000001E-2</v>
      </c>
      <c r="I194" s="391">
        <v>3.4669999999999999E-2</v>
      </c>
      <c r="J194" s="137">
        <v>1.66E-3</v>
      </c>
      <c r="K194" s="137">
        <v>1.4400000000000001E-3</v>
      </c>
      <c r="L194" s="211">
        <v>7.1000000000000002E-4</v>
      </c>
      <c r="M194" s="391">
        <v>4.8999999999999998E-4</v>
      </c>
      <c r="N194" s="137">
        <v>1E-4</v>
      </c>
      <c r="O194" s="137">
        <v>6.0000000000000002E-5</v>
      </c>
      <c r="P194" s="211">
        <v>5.4000000000000001E-4</v>
      </c>
      <c r="Q194" s="391">
        <v>3.2000000000000003E-4</v>
      </c>
      <c r="R194" s="36"/>
    </row>
    <row r="195" spans="1:18" x14ac:dyDescent="0.2">
      <c r="A195" s="3">
        <v>192</v>
      </c>
      <c r="B195" s="51" t="s">
        <v>161</v>
      </c>
      <c r="C195" s="56" t="s">
        <v>161</v>
      </c>
      <c r="D195" s="23" t="s">
        <v>161</v>
      </c>
      <c r="E195" s="96"/>
      <c r="F195" s="107"/>
      <c r="G195" s="30">
        <v>10.5</v>
      </c>
      <c r="H195" s="211">
        <v>1.1610000000000001E-2</v>
      </c>
      <c r="I195" s="391">
        <v>9.2999999999999992E-3</v>
      </c>
      <c r="J195" s="137">
        <v>4.4000000000000002E-4</v>
      </c>
      <c r="K195" s="137">
        <v>3.8999999999999999E-4</v>
      </c>
      <c r="L195" s="211">
        <v>4.0999999999999999E-4</v>
      </c>
      <c r="M195" s="391">
        <v>1.9000000000000001E-4</v>
      </c>
      <c r="N195" s="137">
        <v>4.8000000000000001E-4</v>
      </c>
      <c r="O195" s="137">
        <v>2.1000000000000001E-4</v>
      </c>
      <c r="P195" s="211">
        <v>1.6900000000000001E-3</v>
      </c>
      <c r="Q195" s="391">
        <v>4.4999999999999999E-4</v>
      </c>
      <c r="R195" s="36"/>
    </row>
    <row r="196" spans="1:18" x14ac:dyDescent="0.2">
      <c r="A196" s="3">
        <v>193</v>
      </c>
      <c r="B196" s="51" t="s">
        <v>372</v>
      </c>
      <c r="C196" s="56" t="s">
        <v>283</v>
      </c>
      <c r="D196" s="110" t="s">
        <v>283</v>
      </c>
      <c r="E196" s="99"/>
      <c r="F196" s="111"/>
      <c r="G196" s="30">
        <v>44.7</v>
      </c>
      <c r="H196" s="211">
        <v>4.7620000000000003E-2</v>
      </c>
      <c r="I196" s="391">
        <v>4.1349999999999998E-2</v>
      </c>
      <c r="J196" s="137">
        <v>2.0300000000000001E-3</v>
      </c>
      <c r="K196" s="137">
        <v>1.81E-3</v>
      </c>
      <c r="L196" s="211">
        <v>1.33E-3</v>
      </c>
      <c r="M196" s="391">
        <v>1.15E-3</v>
      </c>
      <c r="N196" s="137">
        <v>4.0999999999999999E-4</v>
      </c>
      <c r="O196" s="137">
        <v>3.2000000000000003E-4</v>
      </c>
      <c r="P196" s="211">
        <v>1.31E-3</v>
      </c>
      <c r="Q196" s="391">
        <v>8.5999999999999998E-4</v>
      </c>
      <c r="R196" s="36"/>
    </row>
    <row r="197" spans="1:18" x14ac:dyDescent="0.2">
      <c r="A197" s="3">
        <v>194</v>
      </c>
      <c r="B197" s="51" t="s">
        <v>162</v>
      </c>
      <c r="C197" s="56" t="s">
        <v>162</v>
      </c>
      <c r="D197" s="23" t="s">
        <v>162</v>
      </c>
      <c r="E197" s="96"/>
      <c r="F197" s="107"/>
      <c r="G197" s="30">
        <v>52.3</v>
      </c>
      <c r="H197" s="211">
        <v>5.8990000000000001E-2</v>
      </c>
      <c r="I197" s="391">
        <v>4.7759999999999997E-2</v>
      </c>
      <c r="J197" s="137">
        <v>6.9100000000000003E-3</v>
      </c>
      <c r="K197" s="137">
        <v>6.4700000000000001E-3</v>
      </c>
      <c r="L197" s="211">
        <v>2.5699999999999998E-3</v>
      </c>
      <c r="M197" s="391">
        <v>2.99E-3</v>
      </c>
      <c r="N197" s="137">
        <v>2.0500000000000002E-3</v>
      </c>
      <c r="O197" s="137">
        <v>2.2899999999999999E-3</v>
      </c>
      <c r="P197" s="211">
        <v>2.2000000000000001E-3</v>
      </c>
      <c r="Q197" s="391">
        <v>2.3900000000000002E-3</v>
      </c>
      <c r="R197" s="36"/>
    </row>
    <row r="198" spans="1:18" x14ac:dyDescent="0.2">
      <c r="A198" s="3">
        <v>196</v>
      </c>
      <c r="B198" s="51" t="s">
        <v>163</v>
      </c>
      <c r="C198" s="56" t="s">
        <v>163</v>
      </c>
      <c r="D198" s="23" t="s">
        <v>163</v>
      </c>
      <c r="E198" s="96"/>
      <c r="F198" s="107"/>
      <c r="G198" s="30">
        <v>14.4</v>
      </c>
      <c r="H198" s="211">
        <v>1.2189999999999999E-2</v>
      </c>
      <c r="I198" s="391">
        <v>1.6969999999999999E-2</v>
      </c>
      <c r="J198" s="137">
        <v>7.5000000000000002E-4</v>
      </c>
      <c r="K198" s="137">
        <v>6.2E-4</v>
      </c>
      <c r="L198" s="211">
        <v>5.4000000000000001E-4</v>
      </c>
      <c r="M198" s="391">
        <v>3.6000000000000002E-4</v>
      </c>
      <c r="N198" s="137">
        <v>2.9999999999999997E-4</v>
      </c>
      <c r="O198" s="137">
        <v>1.6000000000000001E-4</v>
      </c>
      <c r="P198" s="211">
        <v>5.5999999999999995E-4</v>
      </c>
      <c r="Q198" s="391">
        <v>3.3E-4</v>
      </c>
      <c r="R198" s="36"/>
    </row>
    <row r="199" spans="1:18" x14ac:dyDescent="0.2">
      <c r="A199" s="3">
        <v>197</v>
      </c>
      <c r="B199" s="51" t="s">
        <v>164</v>
      </c>
      <c r="C199" s="56" t="s">
        <v>164</v>
      </c>
      <c r="D199" s="23" t="s">
        <v>164</v>
      </c>
      <c r="E199" s="96"/>
      <c r="F199" s="107"/>
      <c r="G199" s="30">
        <v>18.2</v>
      </c>
      <c r="H199" s="211">
        <v>1.848E-2</v>
      </c>
      <c r="I199" s="391">
        <v>1.5429999999999999E-2</v>
      </c>
      <c r="J199" s="137">
        <v>5.2999999999999998E-4</v>
      </c>
      <c r="K199" s="137">
        <v>5.1000000000000004E-4</v>
      </c>
      <c r="L199" s="211">
        <v>2.2000000000000001E-4</v>
      </c>
      <c r="M199" s="391">
        <v>2.5000000000000001E-4</v>
      </c>
      <c r="N199" s="137">
        <v>4.2000000000000002E-4</v>
      </c>
      <c r="O199" s="137">
        <v>2.4000000000000001E-4</v>
      </c>
      <c r="P199" s="211">
        <v>2.5300000000000001E-3</v>
      </c>
      <c r="Q199" s="391">
        <v>5.9999999999999995E-4</v>
      </c>
      <c r="R199" s="36"/>
    </row>
    <row r="200" spans="1:18" x14ac:dyDescent="0.2">
      <c r="A200" s="3">
        <v>198</v>
      </c>
      <c r="B200" s="51" t="s">
        <v>166</v>
      </c>
      <c r="C200" s="56" t="s">
        <v>166</v>
      </c>
      <c r="D200" s="23" t="s">
        <v>166</v>
      </c>
      <c r="E200" s="96"/>
      <c r="F200" s="107"/>
      <c r="G200" s="30">
        <v>12.1</v>
      </c>
      <c r="H200" s="211">
        <v>1.2019999999999999E-2</v>
      </c>
      <c r="I200" s="391">
        <v>1.03E-2</v>
      </c>
      <c r="J200" s="137">
        <v>4.8000000000000001E-4</v>
      </c>
      <c r="K200" s="137">
        <v>4.6999999999999999E-4</v>
      </c>
      <c r="L200" s="211">
        <v>3.5E-4</v>
      </c>
      <c r="M200" s="391">
        <v>3.6999999999999999E-4</v>
      </c>
      <c r="N200" s="137">
        <v>2.5999999999999998E-4</v>
      </c>
      <c r="O200" s="137">
        <v>2.7E-4</v>
      </c>
      <c r="P200" s="211">
        <v>4.4999999999999999E-4</v>
      </c>
      <c r="Q200" s="391">
        <v>3.1E-4</v>
      </c>
      <c r="R200" s="36"/>
    </row>
    <row r="201" spans="1:18" x14ac:dyDescent="0.2">
      <c r="A201" s="24">
        <v>199</v>
      </c>
      <c r="B201" s="51" t="s">
        <v>167</v>
      </c>
      <c r="C201" s="56" t="s">
        <v>167</v>
      </c>
      <c r="D201" s="23" t="s">
        <v>167</v>
      </c>
      <c r="E201" s="96"/>
      <c r="F201" s="107"/>
      <c r="G201" s="30">
        <v>11.6</v>
      </c>
      <c r="H201" s="211">
        <v>1.0749999999999999E-2</v>
      </c>
      <c r="I201" s="391">
        <v>1.0030000000000001E-2</v>
      </c>
      <c r="J201" s="137">
        <v>4.4999999999999999E-4</v>
      </c>
      <c r="K201" s="137">
        <v>4.2000000000000002E-4</v>
      </c>
      <c r="L201" s="211">
        <v>2.5999999999999998E-4</v>
      </c>
      <c r="M201" s="391">
        <v>1.9000000000000001E-4</v>
      </c>
      <c r="N201" s="137">
        <v>2.7E-4</v>
      </c>
      <c r="O201" s="137">
        <v>2.2000000000000001E-4</v>
      </c>
      <c r="P201" s="211">
        <v>1E-3</v>
      </c>
      <c r="Q201" s="391">
        <v>5.8E-4</v>
      </c>
      <c r="R201" s="36"/>
    </row>
    <row r="202" spans="1:18" x14ac:dyDescent="0.2">
      <c r="A202" s="3">
        <v>200</v>
      </c>
      <c r="B202" s="51" t="s">
        <v>168</v>
      </c>
      <c r="C202" s="56" t="s">
        <v>168</v>
      </c>
      <c r="D202" s="23" t="s">
        <v>168</v>
      </c>
      <c r="E202" s="96"/>
      <c r="F202" s="107"/>
      <c r="G202" s="30">
        <v>43.7</v>
      </c>
      <c r="H202" s="211">
        <v>4.7969999999999999E-2</v>
      </c>
      <c r="I202" s="391">
        <v>3.2689999999999997E-2</v>
      </c>
      <c r="J202" s="137">
        <v>2.0699999999999998E-3</v>
      </c>
      <c r="K202" s="137">
        <v>1.7899999999999999E-3</v>
      </c>
      <c r="L202" s="211">
        <v>4.4000000000000002E-4</v>
      </c>
      <c r="M202" s="391">
        <v>3.1E-4</v>
      </c>
      <c r="N202" s="137">
        <v>4.2000000000000002E-4</v>
      </c>
      <c r="O202" s="137">
        <v>2.9999999999999997E-4</v>
      </c>
      <c r="P202" s="211">
        <v>9.8999999999999999E-4</v>
      </c>
      <c r="Q202" s="391">
        <v>8.8999999999999995E-4</v>
      </c>
      <c r="R202" s="36"/>
    </row>
    <row r="203" spans="1:18" x14ac:dyDescent="0.2">
      <c r="A203" s="3">
        <v>201</v>
      </c>
      <c r="B203" s="51" t="s">
        <v>210</v>
      </c>
      <c r="C203" s="56" t="s">
        <v>210</v>
      </c>
      <c r="D203" s="23" t="s">
        <v>210</v>
      </c>
      <c r="E203" s="96"/>
      <c r="F203" s="107"/>
      <c r="G203" s="30">
        <v>22.8</v>
      </c>
      <c r="H203" s="676">
        <v>3.0300000000000001E-2</v>
      </c>
      <c r="I203" s="677">
        <v>2.5760000000000002E-2</v>
      </c>
      <c r="J203" s="678">
        <v>1.42E-3</v>
      </c>
      <c r="K203" s="678">
        <v>1.6199999999999999E-3</v>
      </c>
      <c r="L203" s="676">
        <v>9.3999999999999997E-4</v>
      </c>
      <c r="M203" s="677">
        <v>8.0999999999999996E-4</v>
      </c>
      <c r="N203" s="678">
        <v>3.5E-4</v>
      </c>
      <c r="O203" s="678">
        <v>2.9999999999999997E-4</v>
      </c>
      <c r="P203" s="676">
        <v>1.1199999999999999E-3</v>
      </c>
      <c r="Q203" s="677">
        <v>8.5999999999999998E-4</v>
      </c>
      <c r="R203" s="679" t="s">
        <v>1062</v>
      </c>
    </row>
    <row r="204" spans="1:18" x14ac:dyDescent="0.2">
      <c r="A204" s="3">
        <v>202</v>
      </c>
      <c r="B204" s="51" t="s">
        <v>169</v>
      </c>
      <c r="C204" s="56" t="s">
        <v>169</v>
      </c>
      <c r="D204" s="23" t="s">
        <v>169</v>
      </c>
      <c r="E204" s="96"/>
      <c r="F204" s="107"/>
      <c r="G204" s="30">
        <v>37.700000000000003</v>
      </c>
      <c r="H204" s="211">
        <v>4.3650000000000001E-2</v>
      </c>
      <c r="I204" s="391">
        <v>3.5729999999999998E-2</v>
      </c>
      <c r="J204" s="137">
        <v>4.4600000000000004E-3</v>
      </c>
      <c r="K204" s="137">
        <v>3.7699999999999999E-3</v>
      </c>
      <c r="L204" s="211">
        <v>2.48E-3</v>
      </c>
      <c r="M204" s="391">
        <v>2.1199999999999999E-3</v>
      </c>
      <c r="N204" s="137">
        <v>1.66E-3</v>
      </c>
      <c r="O204" s="137">
        <v>1.5200000000000001E-3</v>
      </c>
      <c r="P204" s="211">
        <v>3.4199999999999999E-3</v>
      </c>
      <c r="Q204" s="391">
        <v>2.5400000000000002E-3</v>
      </c>
      <c r="R204" s="36"/>
    </row>
    <row r="205" spans="1:18" x14ac:dyDescent="0.2">
      <c r="A205" s="3">
        <v>203</v>
      </c>
      <c r="B205" s="51" t="s">
        <v>170</v>
      </c>
      <c r="C205" s="56" t="s">
        <v>170</v>
      </c>
      <c r="D205" s="23" t="s">
        <v>170</v>
      </c>
      <c r="E205" s="96"/>
      <c r="F205" s="107"/>
      <c r="G205" s="30">
        <v>7.7</v>
      </c>
      <c r="H205" s="211">
        <v>9.3399999999999993E-3</v>
      </c>
      <c r="I205" s="391">
        <v>7.9600000000000001E-3</v>
      </c>
      <c r="J205" s="137">
        <v>3.5E-4</v>
      </c>
      <c r="K205" s="137">
        <v>3.2000000000000003E-4</v>
      </c>
      <c r="L205" s="211">
        <v>2.1000000000000001E-4</v>
      </c>
      <c r="M205" s="391">
        <v>1.6000000000000001E-4</v>
      </c>
      <c r="N205" s="137">
        <v>2.1000000000000001E-4</v>
      </c>
      <c r="O205" s="137">
        <v>1.4999999999999999E-4</v>
      </c>
      <c r="P205" s="211">
        <v>8.0000000000000004E-4</v>
      </c>
      <c r="Q205" s="391">
        <v>3.2000000000000003E-4</v>
      </c>
      <c r="R205" s="36"/>
    </row>
    <row r="206" spans="1:18" x14ac:dyDescent="0.2">
      <c r="A206" s="3">
        <v>204</v>
      </c>
      <c r="B206" s="51" t="s">
        <v>165</v>
      </c>
      <c r="C206" s="56" t="s">
        <v>165</v>
      </c>
      <c r="D206" s="23" t="s">
        <v>165</v>
      </c>
      <c r="E206" s="96"/>
      <c r="F206" s="107"/>
      <c r="G206" s="30">
        <v>5.9</v>
      </c>
      <c r="H206" s="211">
        <v>7.4799999999999997E-3</v>
      </c>
      <c r="I206" s="391">
        <v>6.1900000000000002E-3</v>
      </c>
      <c r="J206" s="137">
        <v>2.9E-4</v>
      </c>
      <c r="K206" s="137">
        <v>2.5000000000000001E-4</v>
      </c>
      <c r="L206" s="211">
        <v>1.6000000000000001E-4</v>
      </c>
      <c r="M206" s="391">
        <v>1.1E-4</v>
      </c>
      <c r="N206" s="137">
        <v>1.4999999999999999E-4</v>
      </c>
      <c r="O206" s="137">
        <v>9.0000000000000006E-5</v>
      </c>
      <c r="P206" s="211">
        <v>9.6000000000000002E-4</v>
      </c>
      <c r="Q206" s="391">
        <v>2.7E-4</v>
      </c>
      <c r="R206" s="36"/>
    </row>
    <row r="207" spans="1:18" x14ac:dyDescent="0.2">
      <c r="A207" s="3">
        <v>205</v>
      </c>
      <c r="B207" s="51" t="s">
        <v>172</v>
      </c>
      <c r="C207" s="56" t="s">
        <v>172</v>
      </c>
      <c r="D207" s="23" t="s">
        <v>172</v>
      </c>
      <c r="E207" s="96"/>
      <c r="F207" s="107"/>
      <c r="G207" s="30">
        <v>3.5</v>
      </c>
      <c r="H207" s="211">
        <v>4.0400000000000002E-3</v>
      </c>
      <c r="I207" s="391">
        <v>3.2299999999999998E-3</v>
      </c>
      <c r="J207" s="137">
        <v>2.1000000000000001E-4</v>
      </c>
      <c r="K207" s="137">
        <v>1.8000000000000001E-4</v>
      </c>
      <c r="L207" s="211">
        <v>9.0000000000000006E-5</v>
      </c>
      <c r="M207" s="391">
        <v>6.9999999999999994E-5</v>
      </c>
      <c r="N207" s="137">
        <v>1.1E-4</v>
      </c>
      <c r="O207" s="137">
        <v>8.0000000000000007E-5</v>
      </c>
      <c r="P207" s="211">
        <v>2.9999999999999997E-4</v>
      </c>
      <c r="Q207" s="391">
        <v>1.7000000000000001E-4</v>
      </c>
      <c r="R207" s="36"/>
    </row>
    <row r="208" spans="1:18" x14ac:dyDescent="0.2">
      <c r="A208" s="3">
        <v>191</v>
      </c>
      <c r="B208" s="51" t="s">
        <v>174</v>
      </c>
      <c r="C208" s="56" t="s">
        <v>174</v>
      </c>
      <c r="D208" s="23" t="s">
        <v>174</v>
      </c>
      <c r="E208" s="96"/>
      <c r="F208" s="107"/>
      <c r="G208" s="30">
        <v>35.200000000000003</v>
      </c>
      <c r="H208" s="211">
        <v>4.4490000000000002E-2</v>
      </c>
      <c r="I208" s="391">
        <v>3.8309999999999997E-2</v>
      </c>
      <c r="J208" s="137">
        <v>4.4400000000000004E-3</v>
      </c>
      <c r="K208" s="137">
        <v>4.1799999999999997E-3</v>
      </c>
      <c r="L208" s="211">
        <v>2.0500000000000002E-3</v>
      </c>
      <c r="M208" s="391">
        <v>1.81E-3</v>
      </c>
      <c r="N208" s="137">
        <v>9.6000000000000002E-4</v>
      </c>
      <c r="O208" s="137">
        <v>8.8999999999999995E-4</v>
      </c>
      <c r="P208" s="211">
        <v>2.8600000000000001E-3</v>
      </c>
      <c r="Q208" s="391">
        <v>2.16E-3</v>
      </c>
      <c r="R208" s="36"/>
    </row>
    <row r="209" spans="1:18" x14ac:dyDescent="0.2">
      <c r="A209" s="24">
        <v>206</v>
      </c>
      <c r="B209" s="51" t="s">
        <v>175</v>
      </c>
      <c r="C209" s="56" t="s">
        <v>175</v>
      </c>
      <c r="D209" s="23" t="s">
        <v>175</v>
      </c>
      <c r="E209" s="96"/>
      <c r="F209" s="107"/>
      <c r="G209" s="30">
        <v>5.6</v>
      </c>
      <c r="H209" s="211">
        <v>6.2500000000000003E-3</v>
      </c>
      <c r="I209" s="391">
        <v>5.4799999999999996E-3</v>
      </c>
      <c r="J209" s="137">
        <v>2.5000000000000001E-4</v>
      </c>
      <c r="K209" s="137">
        <v>2.1000000000000001E-4</v>
      </c>
      <c r="L209" s="211">
        <v>1.2999999999999999E-4</v>
      </c>
      <c r="M209" s="391">
        <v>1.1E-4</v>
      </c>
      <c r="N209" s="137">
        <v>1.7000000000000001E-4</v>
      </c>
      <c r="O209" s="137">
        <v>1.2999999999999999E-4</v>
      </c>
      <c r="P209" s="211">
        <v>7.2999999999999996E-4</v>
      </c>
      <c r="Q209" s="391">
        <v>2.9999999999999997E-4</v>
      </c>
      <c r="R209" s="36"/>
    </row>
    <row r="210" spans="1:18" x14ac:dyDescent="0.2">
      <c r="A210" s="3">
        <v>207</v>
      </c>
      <c r="B210" s="51" t="s">
        <v>177</v>
      </c>
      <c r="C210" s="56" t="s">
        <v>177</v>
      </c>
      <c r="D210" s="23" t="s">
        <v>177</v>
      </c>
      <c r="E210" s="96"/>
      <c r="F210" s="107"/>
      <c r="G210" s="30">
        <v>8.6999999999999993</v>
      </c>
      <c r="H210" s="211">
        <v>1.2829999999999999E-2</v>
      </c>
      <c r="I210" s="391">
        <v>1.0670000000000001E-2</v>
      </c>
      <c r="J210" s="137">
        <v>6.0999999999999997E-4</v>
      </c>
      <c r="K210" s="137">
        <v>5.1999999999999995E-4</v>
      </c>
      <c r="L210" s="211">
        <v>1.6000000000000001E-4</v>
      </c>
      <c r="M210" s="391">
        <v>1.4999999999999999E-4</v>
      </c>
      <c r="N210" s="137">
        <v>2.7E-4</v>
      </c>
      <c r="O210" s="137">
        <v>1.7000000000000001E-4</v>
      </c>
      <c r="P210" s="211">
        <v>1.14E-3</v>
      </c>
      <c r="Q210" s="391">
        <v>3.8999999999999999E-4</v>
      </c>
      <c r="R210" s="36"/>
    </row>
    <row r="211" spans="1:18" ht="28.5" customHeight="1" x14ac:dyDescent="0.2">
      <c r="A211" s="24">
        <v>208</v>
      </c>
      <c r="B211" s="51" t="s">
        <v>284</v>
      </c>
      <c r="C211" s="56"/>
      <c r="D211" s="108" t="e">
        <v>#N/A</v>
      </c>
      <c r="E211" s="96" t="s">
        <v>568</v>
      </c>
      <c r="F211" s="109" t="s">
        <v>593</v>
      </c>
      <c r="G211" s="30">
        <v>6.5</v>
      </c>
      <c r="H211" s="676">
        <v>2.7990000000000001E-2</v>
      </c>
      <c r="I211" s="677">
        <v>2.376E-2</v>
      </c>
      <c r="J211" s="678">
        <v>1.4400000000000001E-3</v>
      </c>
      <c r="K211" s="678">
        <v>1.2199999999999999E-3</v>
      </c>
      <c r="L211" s="676">
        <v>3.8999999999999999E-4</v>
      </c>
      <c r="M211" s="677">
        <v>2.9E-4</v>
      </c>
      <c r="N211" s="678">
        <v>4.2000000000000002E-4</v>
      </c>
      <c r="O211" s="678">
        <v>2.5999999999999998E-4</v>
      </c>
      <c r="P211" s="676">
        <v>1.31E-3</v>
      </c>
      <c r="Q211" s="677">
        <v>5.6999999999999998E-4</v>
      </c>
      <c r="R211" s="98" t="s">
        <v>612</v>
      </c>
    </row>
    <row r="212" spans="1:18" x14ac:dyDescent="0.2">
      <c r="A212" s="24">
        <v>209</v>
      </c>
      <c r="B212" s="51" t="s">
        <v>178</v>
      </c>
      <c r="C212" s="56" t="s">
        <v>178</v>
      </c>
      <c r="D212" s="23" t="s">
        <v>178</v>
      </c>
      <c r="E212" s="96"/>
      <c r="F212" s="107"/>
      <c r="G212" s="30">
        <v>33.9</v>
      </c>
      <c r="H212" s="211">
        <v>2.5049999999999999E-2</v>
      </c>
      <c r="I212" s="391">
        <v>2.0119999999999999E-2</v>
      </c>
      <c r="J212" s="137">
        <v>7.3999999999999999E-4</v>
      </c>
      <c r="K212" s="137">
        <v>6.4999999999999997E-4</v>
      </c>
      <c r="L212" s="211">
        <v>4.2999999999999999E-4</v>
      </c>
      <c r="M212" s="391">
        <v>3.1E-4</v>
      </c>
      <c r="N212" s="137">
        <v>4.2000000000000002E-4</v>
      </c>
      <c r="O212" s="137">
        <v>2.9E-4</v>
      </c>
      <c r="P212" s="211">
        <v>7.2000000000000005E-4</v>
      </c>
      <c r="Q212" s="391">
        <v>5.8E-4</v>
      </c>
      <c r="R212" s="36"/>
    </row>
    <row r="213" spans="1:18" x14ac:dyDescent="0.2">
      <c r="A213" s="3">
        <v>210</v>
      </c>
      <c r="B213" s="51" t="s">
        <v>118</v>
      </c>
      <c r="C213" s="56" t="s">
        <v>118</v>
      </c>
      <c r="D213" s="23" t="s">
        <v>118</v>
      </c>
      <c r="E213" s="96"/>
      <c r="F213" s="107"/>
      <c r="G213" s="30">
        <v>23.1</v>
      </c>
      <c r="H213" s="211">
        <v>2.4899999999999999E-2</v>
      </c>
      <c r="I213" s="391">
        <v>2.2440000000000002E-2</v>
      </c>
      <c r="J213" s="137">
        <v>1.2199999999999999E-3</v>
      </c>
      <c r="K213" s="137">
        <v>1.01E-3</v>
      </c>
      <c r="L213" s="211">
        <v>8.4999999999999995E-4</v>
      </c>
      <c r="M213" s="391">
        <v>5.4000000000000001E-4</v>
      </c>
      <c r="N213" s="137">
        <v>3.8000000000000002E-4</v>
      </c>
      <c r="O213" s="137">
        <v>2.3000000000000001E-4</v>
      </c>
      <c r="P213" s="211">
        <v>8.7000000000000001E-4</v>
      </c>
      <c r="Q213" s="391">
        <v>4.6999999999999999E-4</v>
      </c>
      <c r="R213" s="36"/>
    </row>
    <row r="214" spans="1:18" x14ac:dyDescent="0.2">
      <c r="A214" s="3">
        <v>211</v>
      </c>
      <c r="B214" s="51" t="s">
        <v>594</v>
      </c>
      <c r="C214" s="56" t="s">
        <v>594</v>
      </c>
      <c r="D214" s="110" t="s">
        <v>594</v>
      </c>
      <c r="E214" s="99"/>
      <c r="F214" s="111"/>
      <c r="G214" s="30">
        <v>12.9</v>
      </c>
      <c r="H214" s="211">
        <v>2.8000000000000001E-2</v>
      </c>
      <c r="I214" s="391">
        <v>2.3E-2</v>
      </c>
      <c r="J214" s="137">
        <v>8.9999999999999998E-4</v>
      </c>
      <c r="K214" s="137">
        <v>8.0000000000000004E-4</v>
      </c>
      <c r="L214" s="211">
        <v>2.9999999999999997E-4</v>
      </c>
      <c r="M214" s="391">
        <v>2.9999999999999997E-4</v>
      </c>
      <c r="N214" s="137">
        <v>5.0000000000000001E-4</v>
      </c>
      <c r="O214" s="137">
        <v>2.9999999999999997E-4</v>
      </c>
      <c r="P214" s="211">
        <v>3.0000000000000001E-3</v>
      </c>
      <c r="Q214" s="391">
        <v>5.0000000000000001E-4</v>
      </c>
      <c r="R214" s="36"/>
    </row>
    <row r="215" spans="1:18" x14ac:dyDescent="0.2">
      <c r="A215" s="3">
        <v>212</v>
      </c>
      <c r="B215" s="51" t="s">
        <v>147</v>
      </c>
      <c r="C215" s="56" t="s">
        <v>147</v>
      </c>
      <c r="D215" s="23" t="s">
        <v>147</v>
      </c>
      <c r="E215" s="96"/>
      <c r="F215" s="107"/>
      <c r="G215" s="30">
        <v>17.3</v>
      </c>
      <c r="H215" s="211">
        <v>1.916E-2</v>
      </c>
      <c r="I215" s="391">
        <v>1.6029999999999999E-2</v>
      </c>
      <c r="J215" s="137">
        <v>1.33E-3</v>
      </c>
      <c r="K215" s="137">
        <v>8.3000000000000001E-4</v>
      </c>
      <c r="L215" s="211">
        <v>3.3E-4</v>
      </c>
      <c r="M215" s="391">
        <v>1.8000000000000001E-4</v>
      </c>
      <c r="N215" s="137">
        <v>3.8999999999999999E-4</v>
      </c>
      <c r="O215" s="137">
        <v>2.1000000000000001E-4</v>
      </c>
      <c r="P215" s="211">
        <v>1.0399999999999999E-3</v>
      </c>
      <c r="Q215" s="391">
        <v>3.3E-4</v>
      </c>
      <c r="R215" s="36"/>
    </row>
    <row r="216" spans="1:18" x14ac:dyDescent="0.2">
      <c r="A216" s="3">
        <v>214</v>
      </c>
      <c r="B216" s="51" t="s">
        <v>181</v>
      </c>
      <c r="C216" s="56" t="s">
        <v>181</v>
      </c>
      <c r="D216" s="23" t="s">
        <v>181</v>
      </c>
      <c r="E216" s="96"/>
      <c r="F216" s="107"/>
      <c r="G216" s="30">
        <v>33.799999999999997</v>
      </c>
      <c r="H216" s="211">
        <v>4.7559999999999998E-2</v>
      </c>
      <c r="I216" s="391">
        <v>4.0969999999999999E-2</v>
      </c>
      <c r="J216" s="137">
        <v>2.99E-3</v>
      </c>
      <c r="K216" s="137">
        <v>3.1099999999999999E-3</v>
      </c>
      <c r="L216" s="211">
        <v>9.3000000000000005E-4</v>
      </c>
      <c r="M216" s="391">
        <v>8.7000000000000001E-4</v>
      </c>
      <c r="N216" s="137">
        <v>5.8E-4</v>
      </c>
      <c r="O216" s="137">
        <v>5.5000000000000003E-4</v>
      </c>
      <c r="P216" s="211">
        <v>1.8400000000000001E-3</v>
      </c>
      <c r="Q216" s="391">
        <v>1.66E-3</v>
      </c>
      <c r="R216" s="36"/>
    </row>
    <row r="217" spans="1:18" x14ac:dyDescent="0.2">
      <c r="A217" s="3">
        <v>215</v>
      </c>
      <c r="B217" s="51" t="s">
        <v>182</v>
      </c>
      <c r="C217" s="56" t="s">
        <v>182</v>
      </c>
      <c r="D217" s="23" t="s">
        <v>182</v>
      </c>
      <c r="E217" s="96"/>
      <c r="F217" s="107"/>
      <c r="G217" s="30">
        <v>43.3</v>
      </c>
      <c r="H217" s="211">
        <v>4.9250000000000002E-2</v>
      </c>
      <c r="I217" s="391">
        <v>4.1779999999999998E-2</v>
      </c>
      <c r="J217" s="137">
        <v>5.4799999999999996E-3</v>
      </c>
      <c r="K217" s="137">
        <v>4.96E-3</v>
      </c>
      <c r="L217" s="211">
        <v>2.5500000000000002E-3</v>
      </c>
      <c r="M217" s="391">
        <v>2.0400000000000001E-3</v>
      </c>
      <c r="N217" s="137">
        <v>1.48E-3</v>
      </c>
      <c r="O217" s="137">
        <v>1.33E-3</v>
      </c>
      <c r="P217" s="211">
        <v>3.0899999999999999E-3</v>
      </c>
      <c r="Q217" s="391">
        <v>2.2799999999999999E-3</v>
      </c>
      <c r="R217" s="36"/>
    </row>
    <row r="218" spans="1:18" x14ac:dyDescent="0.2">
      <c r="A218" s="50">
        <v>216</v>
      </c>
      <c r="B218" s="105" t="s">
        <v>151</v>
      </c>
      <c r="C218" s="46" t="s">
        <v>151</v>
      </c>
      <c r="D218" s="78" t="s">
        <v>151</v>
      </c>
      <c r="E218" s="101"/>
      <c r="F218" s="112"/>
      <c r="G218" s="102">
        <v>46.6</v>
      </c>
      <c r="H218" s="680">
        <v>4.5449999999999997E-2</v>
      </c>
      <c r="I218" s="681">
        <v>3.6200000000000003E-2</v>
      </c>
      <c r="J218" s="682">
        <v>4.4099999999999999E-3</v>
      </c>
      <c r="K218" s="682">
        <v>4.13E-3</v>
      </c>
      <c r="L218" s="680">
        <v>2.2000000000000001E-3</v>
      </c>
      <c r="M218" s="681">
        <v>1.9599999999999999E-3</v>
      </c>
      <c r="N218" s="682">
        <v>1.6100000000000001E-3</v>
      </c>
      <c r="O218" s="682">
        <v>1.5200000000000001E-3</v>
      </c>
      <c r="P218" s="680">
        <v>2.66E-3</v>
      </c>
      <c r="Q218" s="681">
        <v>2.1199999999999999E-3</v>
      </c>
      <c r="R218" s="103"/>
    </row>
  </sheetData>
  <mergeCells count="12">
    <mergeCell ref="N2:O2"/>
    <mergeCell ref="P2:Q2"/>
    <mergeCell ref="H1:R1"/>
    <mergeCell ref="A1:A3"/>
    <mergeCell ref="B1:B3"/>
    <mergeCell ref="C1:C3"/>
    <mergeCell ref="D1:F3"/>
    <mergeCell ref="G1:G3"/>
    <mergeCell ref="R2:R3"/>
    <mergeCell ref="H2:I2"/>
    <mergeCell ref="J2:K2"/>
    <mergeCell ref="L2:M2"/>
  </mergeCells>
  <hyperlinks>
    <hyperlink ref="E53" r:id="rId1" xr:uid="{00000000-0004-0000-0500-000000000000}"/>
    <hyperlink ref="E74" r:id="rId2" xr:uid="{00000000-0004-0000-0500-000001000000}"/>
    <hyperlink ref="E83" r:id="rId3" xr:uid="{00000000-0004-0000-0500-000002000000}"/>
    <hyperlink ref="E116" r:id="rId4" xr:uid="{00000000-0004-0000-0500-000003000000}"/>
    <hyperlink ref="E143" r:id="rId5" xr:uid="{00000000-0004-0000-0500-000004000000}"/>
    <hyperlink ref="E193" r:id="rId6" xr:uid="{00000000-0004-0000-0500-000005000000}"/>
    <hyperlink ref="F13" r:id="rId7" xr:uid="{00000000-0004-0000-0500-000006000000}"/>
    <hyperlink ref="F25" r:id="rId8" xr:uid="{00000000-0004-0000-0500-000007000000}"/>
    <hyperlink ref="F31" r:id="rId9" xr:uid="{00000000-0004-0000-0500-000008000000}"/>
    <hyperlink ref="F40" r:id="rId10" xr:uid="{00000000-0004-0000-0500-000009000000}"/>
    <hyperlink ref="F91" r:id="rId11" xr:uid="{00000000-0004-0000-0500-00000A000000}"/>
    <hyperlink ref="F119" r:id="rId12" xr:uid="{00000000-0004-0000-0500-00000B000000}"/>
    <hyperlink ref="F161" r:id="rId13" xr:uid="{00000000-0004-0000-0500-00000C000000}"/>
    <hyperlink ref="F187" r:id="rId14" xr:uid="{00000000-0004-0000-0500-00000D000000}"/>
    <hyperlink ref="F211" r:id="rId15" xr:uid="{00000000-0004-0000-0500-00000E000000}"/>
  </hyperlinks>
  <pageMargins left="0.7" right="0.7" top="0.75" bottom="0.75" header="0.3" footer="0.3"/>
  <pageSetup paperSize="9" orientation="portrait" horizontalDpi="4294967293" verticalDpi="0" r:id="rId16"/>
  <drawing r:id="rId17"/>
  <legacyDrawing r:id="rId1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17"/>
  <sheetViews>
    <sheetView topLeftCell="A100" workbookViewId="0">
      <selection activeCell="B104" sqref="B104:K104"/>
    </sheetView>
  </sheetViews>
  <sheetFormatPr defaultColWidth="8.85546875" defaultRowHeight="12.75" x14ac:dyDescent="0.2"/>
  <sheetData>
    <row r="1" spans="1:11" x14ac:dyDescent="0.2">
      <c r="B1" s="971" t="s">
        <v>1063</v>
      </c>
      <c r="C1" s="971"/>
      <c r="D1" s="971" t="s">
        <v>1064</v>
      </c>
      <c r="E1" s="971"/>
      <c r="F1" s="971" t="s">
        <v>1065</v>
      </c>
      <c r="G1" s="971"/>
      <c r="H1" s="971" t="s">
        <v>1066</v>
      </c>
      <c r="I1" s="971"/>
      <c r="J1" s="971" t="s">
        <v>1067</v>
      </c>
      <c r="K1" s="971"/>
    </row>
    <row r="2" spans="1:11" ht="15.75" x14ac:dyDescent="0.25">
      <c r="A2" s="683" t="s">
        <v>187</v>
      </c>
      <c r="B2" s="684" t="s">
        <v>553</v>
      </c>
      <c r="C2" s="684" t="s">
        <v>554</v>
      </c>
      <c r="D2" s="684" t="s">
        <v>553</v>
      </c>
      <c r="E2" s="684" t="s">
        <v>554</v>
      </c>
      <c r="F2" s="684" t="s">
        <v>553</v>
      </c>
      <c r="G2" s="684" t="s">
        <v>554</v>
      </c>
      <c r="H2" s="684" t="s">
        <v>553</v>
      </c>
      <c r="I2" s="684" t="s">
        <v>554</v>
      </c>
      <c r="J2" s="684" t="s">
        <v>553</v>
      </c>
      <c r="K2" s="684" t="s">
        <v>554</v>
      </c>
    </row>
    <row r="3" spans="1:11" ht="15.75" x14ac:dyDescent="0.25">
      <c r="A3" s="683" t="s">
        <v>1068</v>
      </c>
      <c r="B3">
        <v>5.987E-2</v>
      </c>
      <c r="C3">
        <v>5.142E-2</v>
      </c>
      <c r="D3">
        <v>4.7499999999999999E-3</v>
      </c>
      <c r="E3" s="16">
        <v>4.6800000000000001E-3</v>
      </c>
      <c r="F3">
        <v>1.72E-3</v>
      </c>
      <c r="G3">
        <v>1.6299999999999999E-3</v>
      </c>
      <c r="H3">
        <v>1.5100000000000001E-3</v>
      </c>
      <c r="I3">
        <v>1.34E-3</v>
      </c>
      <c r="J3">
        <v>2.7399999999999998E-3</v>
      </c>
      <c r="K3">
        <v>2.1900000000000001E-3</v>
      </c>
    </row>
    <row r="4" spans="1:11" ht="15.75" x14ac:dyDescent="0.25">
      <c r="A4" s="683" t="s">
        <v>1069</v>
      </c>
      <c r="B4">
        <v>1.183E-2</v>
      </c>
      <c r="C4">
        <v>1.0109999999999999E-2</v>
      </c>
      <c r="D4">
        <v>3.8999999999999999E-4</v>
      </c>
      <c r="E4">
        <v>3.5E-4</v>
      </c>
      <c r="F4">
        <v>2.7E-4</v>
      </c>
      <c r="G4">
        <v>4.8000000000000001E-4</v>
      </c>
      <c r="H4">
        <v>2.5000000000000001E-4</v>
      </c>
      <c r="I4">
        <v>4.0000000000000002E-4</v>
      </c>
      <c r="J4">
        <v>6.7000000000000002E-4</v>
      </c>
      <c r="K4">
        <v>5.2999999999999998E-4</v>
      </c>
    </row>
    <row r="5" spans="1:11" ht="15.75" x14ac:dyDescent="0.25">
      <c r="A5" s="683" t="s">
        <v>1070</v>
      </c>
      <c r="B5">
        <v>2.2749999999999999E-2</v>
      </c>
      <c r="C5">
        <v>2.0910000000000002E-2</v>
      </c>
      <c r="D5">
        <v>8.9999999999999998E-4</v>
      </c>
      <c r="E5">
        <v>9.1E-4</v>
      </c>
      <c r="F5">
        <v>4.8999999999999998E-4</v>
      </c>
      <c r="G5">
        <v>3.8999999999999999E-4</v>
      </c>
      <c r="H5">
        <v>4.4000000000000002E-4</v>
      </c>
      <c r="I5">
        <v>3.2000000000000003E-4</v>
      </c>
      <c r="J5">
        <v>7.2000000000000005E-4</v>
      </c>
      <c r="K5">
        <v>4.4999999999999999E-4</v>
      </c>
    </row>
    <row r="6" spans="1:11" ht="15.75" x14ac:dyDescent="0.25">
      <c r="A6" s="683" t="s">
        <v>996</v>
      </c>
      <c r="B6" s="669"/>
      <c r="C6" s="669"/>
      <c r="D6" s="669"/>
      <c r="E6" s="669"/>
      <c r="F6" s="669"/>
      <c r="G6" s="669"/>
      <c r="H6" s="669"/>
      <c r="I6" s="669"/>
      <c r="J6" s="669"/>
      <c r="K6" s="669"/>
    </row>
    <row r="7" spans="1:11" ht="15.75" x14ac:dyDescent="0.25">
      <c r="A7" s="685" t="s">
        <v>1071</v>
      </c>
      <c r="B7" s="686">
        <v>2.65E-3</v>
      </c>
      <c r="C7" s="686">
        <v>2.3700000000000001E-3</v>
      </c>
      <c r="D7" s="686">
        <v>1.3999999999999999E-4</v>
      </c>
      <c r="E7" s="686">
        <v>1.2E-4</v>
      </c>
      <c r="F7" s="686">
        <v>9.0000000000000006E-5</v>
      </c>
      <c r="G7" s="686">
        <v>8.0000000000000007E-5</v>
      </c>
      <c r="H7" s="686">
        <v>1E-4</v>
      </c>
      <c r="I7" s="686">
        <v>8.0000000000000007E-5</v>
      </c>
      <c r="J7" s="686">
        <v>2.4000000000000001E-4</v>
      </c>
      <c r="K7" s="686">
        <v>1.2E-4</v>
      </c>
    </row>
    <row r="8" spans="1:11" ht="15.75" x14ac:dyDescent="0.25">
      <c r="A8" s="683" t="s">
        <v>1072</v>
      </c>
      <c r="B8" s="686">
        <v>6.343E-2</v>
      </c>
      <c r="C8" s="686">
        <v>5.237E-2</v>
      </c>
      <c r="D8" s="686">
        <v>7.6899999999999998E-3</v>
      </c>
      <c r="E8" s="686">
        <v>7.3499999999999998E-3</v>
      </c>
      <c r="F8" s="686">
        <v>2.7000000000000001E-3</v>
      </c>
      <c r="G8" s="686">
        <v>1.91E-3</v>
      </c>
      <c r="H8" s="686">
        <v>1.0499999999999999E-3</v>
      </c>
      <c r="I8" s="686">
        <v>8.1999999999999998E-4</v>
      </c>
      <c r="J8" s="686">
        <v>3.0000000000000001E-3</v>
      </c>
      <c r="K8" s="686">
        <v>2.0100000000000001E-3</v>
      </c>
    </row>
    <row r="9" spans="1:11" ht="15.75" x14ac:dyDescent="0.25">
      <c r="A9" s="683" t="s">
        <v>1073</v>
      </c>
      <c r="B9" s="686">
        <v>5.2900000000000004E-3</v>
      </c>
      <c r="C9" s="686">
        <v>4.5300000000000002E-3</v>
      </c>
      <c r="D9" s="686">
        <v>1.23E-3</v>
      </c>
      <c r="E9" s="686">
        <v>6.3000000000000003E-4</v>
      </c>
      <c r="F9" s="686">
        <v>2.1000000000000001E-4</v>
      </c>
      <c r="G9" s="686">
        <v>4.0000000000000003E-5</v>
      </c>
      <c r="H9" s="686">
        <v>2.3000000000000001E-4</v>
      </c>
      <c r="I9" s="686">
        <v>2.4000000000000001E-4</v>
      </c>
      <c r="J9" s="686">
        <v>9.3999999999999997E-4</v>
      </c>
      <c r="K9" s="686">
        <v>6.9999999999999999E-4</v>
      </c>
    </row>
    <row r="10" spans="1:11" ht="15.75" x14ac:dyDescent="0.25">
      <c r="A10" s="683" t="s">
        <v>1074</v>
      </c>
      <c r="B10" s="686">
        <v>1.064E-2</v>
      </c>
      <c r="C10" s="686">
        <v>9.0699999999999999E-3</v>
      </c>
      <c r="D10" s="686">
        <v>3.2000000000000003E-4</v>
      </c>
      <c r="E10" s="686">
        <v>2.7999999999999998E-4</v>
      </c>
      <c r="F10" s="686">
        <v>1.9000000000000001E-4</v>
      </c>
      <c r="G10" s="686">
        <v>1.4999999999999999E-4</v>
      </c>
      <c r="H10" s="686">
        <v>2.7E-4</v>
      </c>
      <c r="I10" s="686">
        <v>2.0000000000000001E-4</v>
      </c>
      <c r="J10" s="686">
        <v>1.2600000000000001E-3</v>
      </c>
      <c r="K10" s="686">
        <v>4.6999999999999999E-4</v>
      </c>
    </row>
    <row r="11" spans="1:11" ht="15.75" x14ac:dyDescent="0.25">
      <c r="A11" s="683" t="s">
        <v>1075</v>
      </c>
      <c r="B11" s="686">
        <v>1.2919999999999999E-2</v>
      </c>
      <c r="C11" s="686">
        <v>1.174E-2</v>
      </c>
      <c r="D11" s="686">
        <v>4.0000000000000002E-4</v>
      </c>
      <c r="E11" s="686">
        <v>3.6000000000000002E-4</v>
      </c>
      <c r="F11" s="686">
        <v>2.7E-4</v>
      </c>
      <c r="G11" s="686">
        <v>2.3000000000000001E-4</v>
      </c>
      <c r="H11" s="686">
        <v>2.5000000000000001E-4</v>
      </c>
      <c r="I11" s="686">
        <v>1.4999999999999999E-4</v>
      </c>
      <c r="J11" s="686">
        <v>6.4999999999999997E-4</v>
      </c>
      <c r="K11" s="686">
        <v>1.8000000000000001E-4</v>
      </c>
    </row>
    <row r="12" spans="1:11" ht="15.75" x14ac:dyDescent="0.25">
      <c r="A12" s="685" t="s">
        <v>116</v>
      </c>
      <c r="B12" s="686">
        <v>1.5740000000000001E-2</v>
      </c>
      <c r="C12" s="686">
        <v>1.4069999999999999E-2</v>
      </c>
      <c r="D12" s="686">
        <v>4.8000000000000001E-4</v>
      </c>
      <c r="E12" s="686">
        <v>2.7E-4</v>
      </c>
      <c r="F12" s="686">
        <v>2.4000000000000001E-4</v>
      </c>
      <c r="G12" s="686">
        <v>1.8000000000000001E-4</v>
      </c>
      <c r="H12" s="686">
        <v>4.0999999999999999E-4</v>
      </c>
      <c r="I12" s="686">
        <v>2.5999999999999998E-4</v>
      </c>
      <c r="J12" s="686">
        <v>4.6999999999999999E-4</v>
      </c>
      <c r="K12" s="686">
        <v>3.1E-4</v>
      </c>
    </row>
    <row r="13" spans="1:11" ht="15.75" x14ac:dyDescent="0.25">
      <c r="A13" s="683" t="s">
        <v>1076</v>
      </c>
      <c r="B13" s="686">
        <v>3.6900000000000001E-3</v>
      </c>
      <c r="C13" s="686">
        <v>3.0799999999999998E-3</v>
      </c>
      <c r="D13" s="686">
        <v>1.7000000000000001E-4</v>
      </c>
      <c r="E13" s="686">
        <v>1.6000000000000001E-4</v>
      </c>
      <c r="F13" s="686">
        <v>1E-4</v>
      </c>
      <c r="G13" s="686">
        <v>8.0000000000000007E-5</v>
      </c>
      <c r="H13" s="686">
        <v>1.1E-4</v>
      </c>
      <c r="I13" s="686">
        <v>9.0000000000000006E-5</v>
      </c>
      <c r="J13" s="686">
        <v>3.8000000000000002E-4</v>
      </c>
      <c r="K13" s="686">
        <v>2.1000000000000001E-4</v>
      </c>
    </row>
    <row r="14" spans="1:11" ht="15.75" x14ac:dyDescent="0.25">
      <c r="A14" s="683" t="s">
        <v>1077</v>
      </c>
      <c r="B14" s="686">
        <v>2.8900000000000002E-3</v>
      </c>
      <c r="C14" s="686">
        <v>2.3E-3</v>
      </c>
      <c r="D14" s="686">
        <v>1.4999999999999999E-4</v>
      </c>
      <c r="E14" s="686">
        <v>1.1E-4</v>
      </c>
      <c r="F14" s="686">
        <v>8.0000000000000007E-5</v>
      </c>
      <c r="G14" s="686">
        <v>9.0000000000000006E-5</v>
      </c>
      <c r="H14" s="686">
        <v>6.9999999999999994E-5</v>
      </c>
      <c r="I14" s="686">
        <v>9.0000000000000006E-5</v>
      </c>
      <c r="J14" s="686">
        <v>4.0000000000000002E-4</v>
      </c>
      <c r="K14" s="686">
        <v>2.1000000000000001E-4</v>
      </c>
    </row>
    <row r="15" spans="1:11" ht="15.75" x14ac:dyDescent="0.25">
      <c r="A15" s="683" t="s">
        <v>1078</v>
      </c>
      <c r="B15" s="686">
        <v>2.5870000000000001E-2</v>
      </c>
      <c r="C15" s="686">
        <v>2.547E-2</v>
      </c>
      <c r="D15" s="686">
        <v>1.01E-3</v>
      </c>
      <c r="E15" s="686">
        <v>8.0999999999999996E-4</v>
      </c>
      <c r="F15" s="686">
        <v>3.8000000000000002E-4</v>
      </c>
      <c r="G15" s="686">
        <v>2.5000000000000001E-4</v>
      </c>
      <c r="H15" s="686">
        <v>2.9999999999999997E-4</v>
      </c>
      <c r="I15" s="686">
        <v>2.3000000000000001E-4</v>
      </c>
      <c r="J15" s="686">
        <v>6.8000000000000005E-4</v>
      </c>
      <c r="K15" s="686">
        <v>3.2000000000000003E-4</v>
      </c>
    </row>
    <row r="16" spans="1:11" ht="15.75" x14ac:dyDescent="0.25">
      <c r="A16" s="683" t="s">
        <v>1079</v>
      </c>
      <c r="B16" s="686">
        <v>9.4500000000000001E-3</v>
      </c>
      <c r="C16" s="686">
        <v>8.8400000000000006E-3</v>
      </c>
      <c r="D16" s="686">
        <v>5.1000000000000004E-4</v>
      </c>
      <c r="E16" s="686">
        <v>4.6999999999999999E-4</v>
      </c>
      <c r="F16" s="686">
        <v>3.1E-4</v>
      </c>
      <c r="G16" s="686">
        <v>2.1000000000000001E-4</v>
      </c>
      <c r="H16" s="686">
        <v>2.5999999999999998E-4</v>
      </c>
      <c r="I16" s="686">
        <v>1.7000000000000001E-4</v>
      </c>
      <c r="J16" s="686">
        <v>8.8999999999999995E-4</v>
      </c>
      <c r="K16" s="686">
        <v>4.0000000000000002E-4</v>
      </c>
    </row>
    <row r="17" spans="1:11" ht="15.75" x14ac:dyDescent="0.25">
      <c r="A17" s="683" t="s">
        <v>1080</v>
      </c>
      <c r="B17" s="686">
        <v>6.4000000000000003E-3</v>
      </c>
      <c r="C17" s="686">
        <v>6.4599999999999996E-3</v>
      </c>
      <c r="D17" s="686">
        <v>2.7E-4</v>
      </c>
      <c r="E17" s="686">
        <v>2.7E-4</v>
      </c>
      <c r="F17" s="686">
        <v>2.1000000000000001E-4</v>
      </c>
      <c r="G17" s="686">
        <v>1.8000000000000001E-4</v>
      </c>
      <c r="H17" s="686">
        <v>1.8000000000000001E-4</v>
      </c>
      <c r="I17" s="686">
        <v>1.4999999999999999E-4</v>
      </c>
      <c r="J17" s="686">
        <v>6.4000000000000005E-4</v>
      </c>
      <c r="K17" s="686">
        <v>2.4000000000000001E-4</v>
      </c>
    </row>
    <row r="18" spans="1:11" ht="15.75" x14ac:dyDescent="0.25">
      <c r="A18" s="683" t="s">
        <v>1081</v>
      </c>
      <c r="B18" s="686">
        <v>3.0169999999999999E-2</v>
      </c>
      <c r="C18" s="686">
        <v>2.656E-2</v>
      </c>
      <c r="D18" s="686">
        <v>1.57E-3</v>
      </c>
      <c r="E18" s="686">
        <v>1.5299999999999999E-3</v>
      </c>
      <c r="F18" s="686">
        <v>4.8000000000000001E-4</v>
      </c>
      <c r="G18" s="686">
        <v>5.5999999999999995E-4</v>
      </c>
      <c r="H18" s="686">
        <v>4.6999999999999999E-4</v>
      </c>
      <c r="I18" s="686">
        <v>4.4999999999999999E-4</v>
      </c>
      <c r="J18" s="686">
        <v>8.0999999999999996E-4</v>
      </c>
      <c r="K18" s="686">
        <v>8.0999999999999996E-4</v>
      </c>
    </row>
    <row r="19" spans="1:11" ht="15.75" x14ac:dyDescent="0.25">
      <c r="A19" s="683" t="s">
        <v>1082</v>
      </c>
      <c r="B19" s="686">
        <v>1.2579999999999999E-2</v>
      </c>
      <c r="C19" s="686">
        <v>1.0670000000000001E-2</v>
      </c>
      <c r="D19" s="686">
        <v>1.3999999999999999E-4</v>
      </c>
      <c r="E19" s="686">
        <v>2.9E-4</v>
      </c>
      <c r="F19" s="686">
        <v>2.0000000000000001E-4</v>
      </c>
      <c r="G19" s="686">
        <v>1.2999999999999999E-4</v>
      </c>
      <c r="H19" s="686">
        <v>3.4000000000000002E-4</v>
      </c>
      <c r="I19" s="686">
        <v>1.9000000000000001E-4</v>
      </c>
      <c r="J19" s="686">
        <v>6.0999999999999997E-4</v>
      </c>
      <c r="K19" s="686">
        <v>2.9999999999999997E-4</v>
      </c>
    </row>
    <row r="20" spans="1:11" ht="15.75" x14ac:dyDescent="0.25">
      <c r="A20" s="683" t="s">
        <v>1083</v>
      </c>
      <c r="B20" s="686">
        <v>3.1199999999999999E-3</v>
      </c>
      <c r="C20" s="686">
        <v>2.5999999999999999E-3</v>
      </c>
      <c r="D20" s="686">
        <v>2.7999999999999998E-4</v>
      </c>
      <c r="E20" s="686">
        <v>2.1000000000000001E-4</v>
      </c>
      <c r="F20" s="686">
        <v>1.6000000000000001E-4</v>
      </c>
      <c r="G20" s="686">
        <v>1.1E-4</v>
      </c>
      <c r="H20" s="686">
        <v>1.7000000000000001E-4</v>
      </c>
      <c r="I20" s="686">
        <v>1.4999999999999999E-4</v>
      </c>
      <c r="J20" s="686">
        <v>5.2999999999999998E-4</v>
      </c>
      <c r="K20" s="686">
        <v>2.2000000000000001E-4</v>
      </c>
    </row>
    <row r="21" spans="1:11" ht="15.75" x14ac:dyDescent="0.25">
      <c r="A21" s="683" t="s">
        <v>1084</v>
      </c>
      <c r="B21" s="686">
        <v>3.3899999999999998E-3</v>
      </c>
      <c r="C21" s="686">
        <v>2.7100000000000002E-3</v>
      </c>
      <c r="D21" s="686">
        <v>2.1000000000000001E-4</v>
      </c>
      <c r="E21" s="686">
        <v>1.4999999999999999E-4</v>
      </c>
      <c r="F21" s="686">
        <v>1E-4</v>
      </c>
      <c r="G21" s="686">
        <v>8.0000000000000007E-5</v>
      </c>
      <c r="H21" s="686">
        <v>1.1E-4</v>
      </c>
      <c r="I21" s="686">
        <v>8.0000000000000007E-5</v>
      </c>
      <c r="J21" s="686">
        <v>3.4000000000000002E-4</v>
      </c>
      <c r="K21" s="686">
        <v>1.7000000000000001E-4</v>
      </c>
    </row>
    <row r="22" spans="1:11" ht="15.75" x14ac:dyDescent="0.25">
      <c r="A22" s="683" t="s">
        <v>1085</v>
      </c>
      <c r="B22" s="686">
        <v>1.37E-2</v>
      </c>
      <c r="C22" s="686">
        <v>1.115E-2</v>
      </c>
      <c r="D22" s="686">
        <v>5.5000000000000003E-4</v>
      </c>
      <c r="E22" s="686">
        <v>5.1000000000000004E-4</v>
      </c>
      <c r="F22" s="686">
        <v>3.6000000000000002E-4</v>
      </c>
      <c r="G22" s="686">
        <v>1.9000000000000001E-4</v>
      </c>
      <c r="H22" s="686">
        <v>4.4000000000000002E-4</v>
      </c>
      <c r="I22" s="686">
        <v>1.9000000000000001E-4</v>
      </c>
      <c r="J22" s="686">
        <v>1.5499999999999999E-3</v>
      </c>
      <c r="K22" s="686">
        <v>6.6E-4</v>
      </c>
    </row>
    <row r="23" spans="1:11" ht="15.75" x14ac:dyDescent="0.25">
      <c r="A23" s="683" t="s">
        <v>1086</v>
      </c>
      <c r="B23" s="686">
        <v>7.0949999999999999E-2</v>
      </c>
      <c r="C23" s="686">
        <v>6.2429999999999999E-2</v>
      </c>
      <c r="D23" s="686">
        <v>9.2499999999999995E-3</v>
      </c>
      <c r="E23" s="686">
        <v>9.5300000000000003E-3</v>
      </c>
      <c r="F23" s="686">
        <v>3.0500000000000002E-3</v>
      </c>
      <c r="G23" s="686">
        <v>2.7499999999999998E-3</v>
      </c>
      <c r="H23" s="686">
        <v>1.66E-3</v>
      </c>
      <c r="I23" s="686">
        <v>1.6000000000000001E-3</v>
      </c>
      <c r="J23" s="686">
        <v>2.8300000000000001E-3</v>
      </c>
      <c r="K23" s="686">
        <v>2.2899999999999999E-3</v>
      </c>
    </row>
    <row r="24" spans="1:11" ht="15.75" x14ac:dyDescent="0.25">
      <c r="A24" s="683" t="s">
        <v>191</v>
      </c>
      <c r="B24" s="686">
        <v>9.4500000000000001E-3</v>
      </c>
      <c r="C24" s="686">
        <v>8.8400000000000006E-3</v>
      </c>
      <c r="D24" s="686">
        <v>5.1000000000000004E-4</v>
      </c>
      <c r="E24" s="686">
        <v>4.6999999999999999E-4</v>
      </c>
      <c r="F24" s="686">
        <v>3.1E-4</v>
      </c>
      <c r="G24" s="686">
        <v>2.1000000000000001E-4</v>
      </c>
      <c r="H24" s="686">
        <v>2.5999999999999998E-4</v>
      </c>
      <c r="I24" s="686">
        <v>1.7000000000000001E-4</v>
      </c>
      <c r="J24" s="686">
        <v>8.8999999999999995E-4</v>
      </c>
      <c r="K24" s="686">
        <v>4.0000000000000002E-4</v>
      </c>
    </row>
    <row r="25" spans="1:11" ht="15.75" x14ac:dyDescent="0.25">
      <c r="A25" s="683" t="s">
        <v>1087</v>
      </c>
      <c r="B25" s="686">
        <v>3.0939999999999999E-2</v>
      </c>
      <c r="C25" s="686">
        <v>2.581E-2</v>
      </c>
      <c r="D25" s="686">
        <v>1.5499999999999999E-3</v>
      </c>
      <c r="E25" s="686">
        <v>1.3600000000000001E-3</v>
      </c>
      <c r="F25" s="686">
        <v>4.8000000000000001E-4</v>
      </c>
      <c r="G25" s="686">
        <v>4.6000000000000001E-4</v>
      </c>
      <c r="H25" s="686">
        <v>9.7999999999999997E-4</v>
      </c>
      <c r="I25" s="686">
        <v>9.3000000000000005E-4</v>
      </c>
      <c r="J25" s="686">
        <v>1.1800000000000001E-3</v>
      </c>
      <c r="K25" s="686">
        <v>1.1000000000000001E-3</v>
      </c>
    </row>
    <row r="26" spans="1:11" ht="15.75" x14ac:dyDescent="0.25">
      <c r="A26" s="683" t="s">
        <v>1088</v>
      </c>
      <c r="B26" s="686">
        <v>3.3349999999999998E-2</v>
      </c>
      <c r="C26" s="686">
        <v>2.8039999999999999E-2</v>
      </c>
      <c r="D26" s="686">
        <v>2.0300000000000001E-3</v>
      </c>
      <c r="E26" s="686">
        <v>1.9E-3</v>
      </c>
      <c r="F26" s="686">
        <v>7.1000000000000002E-4</v>
      </c>
      <c r="G26" s="686">
        <v>5.6999999999999998E-4</v>
      </c>
      <c r="H26" s="686">
        <v>7.1000000000000002E-4</v>
      </c>
      <c r="I26" s="686">
        <v>5.8E-4</v>
      </c>
      <c r="J26" s="686">
        <v>1.99E-3</v>
      </c>
      <c r="K26" s="686">
        <v>1.1999999999999999E-3</v>
      </c>
    </row>
    <row r="27" spans="1:11" ht="15.75" x14ac:dyDescent="0.25">
      <c r="A27" s="683" t="s">
        <v>1089</v>
      </c>
      <c r="B27" s="686">
        <v>6.1700000000000001E-3</v>
      </c>
      <c r="C27" s="686">
        <v>5.4900000000000001E-3</v>
      </c>
      <c r="D27" s="686">
        <v>2.2000000000000001E-4</v>
      </c>
      <c r="E27" s="686">
        <v>1.8000000000000001E-4</v>
      </c>
      <c r="F27" s="686">
        <v>9.0000000000000006E-5</v>
      </c>
      <c r="G27" s="686">
        <v>3.0000000000000001E-5</v>
      </c>
      <c r="H27" s="686">
        <v>1.1E-4</v>
      </c>
      <c r="I27" s="686">
        <v>6.9999999999999994E-5</v>
      </c>
      <c r="J27" s="686">
        <v>3.6999999999999999E-4</v>
      </c>
      <c r="K27" s="686">
        <v>1.2999999999999999E-4</v>
      </c>
    </row>
    <row r="28" spans="1:11" ht="15.75" x14ac:dyDescent="0.25">
      <c r="A28" s="683" t="s">
        <v>1090</v>
      </c>
      <c r="B28" s="686">
        <v>3.5360000000000003E-2</v>
      </c>
      <c r="C28" s="686">
        <v>2.9760000000000002E-2</v>
      </c>
      <c r="D28" s="686">
        <v>2.14E-3</v>
      </c>
      <c r="E28" s="686">
        <v>1.9400000000000001E-3</v>
      </c>
      <c r="F28" s="686">
        <v>9.7999999999999997E-4</v>
      </c>
      <c r="G28" s="686">
        <v>6.2E-4</v>
      </c>
      <c r="H28" s="686">
        <v>1.15E-3</v>
      </c>
      <c r="I28" s="686">
        <v>8.5999999999999998E-4</v>
      </c>
      <c r="J28" s="686">
        <v>2.0999999999999999E-3</v>
      </c>
      <c r="K28" s="686">
        <v>1.4300000000000001E-3</v>
      </c>
    </row>
    <row r="29" spans="1:11" ht="15.75" x14ac:dyDescent="0.25">
      <c r="A29" s="683" t="s">
        <v>1091</v>
      </c>
      <c r="B29" s="686">
        <v>1.4149999999999999E-2</v>
      </c>
      <c r="C29" s="686">
        <v>1.2290000000000001E-2</v>
      </c>
      <c r="D29" s="686">
        <v>4.2000000000000002E-4</v>
      </c>
      <c r="E29" s="686">
        <v>3.8999999999999999E-4</v>
      </c>
      <c r="F29" s="686">
        <v>2.7E-4</v>
      </c>
      <c r="G29" s="686">
        <v>2.1000000000000001E-4</v>
      </c>
      <c r="H29" s="686">
        <v>4.2000000000000002E-4</v>
      </c>
      <c r="I29" s="686">
        <v>2.5000000000000001E-4</v>
      </c>
      <c r="J29" s="686">
        <v>2.2499999999999998E-3</v>
      </c>
      <c r="K29" s="686">
        <v>5.0000000000000001E-4</v>
      </c>
    </row>
    <row r="30" spans="1:11" ht="15.75" x14ac:dyDescent="0.25">
      <c r="A30" s="685" t="s">
        <v>192</v>
      </c>
      <c r="B30" s="686">
        <v>2.7990000000000001E-2</v>
      </c>
      <c r="C30" s="686">
        <v>2.376E-2</v>
      </c>
      <c r="D30" s="686">
        <v>1.4400000000000001E-3</v>
      </c>
      <c r="E30" s="686">
        <v>1.2199999999999999E-3</v>
      </c>
      <c r="F30" s="686">
        <v>3.8999999999999999E-4</v>
      </c>
      <c r="G30" s="686">
        <v>2.9E-4</v>
      </c>
      <c r="H30" s="686">
        <v>4.2000000000000002E-4</v>
      </c>
      <c r="I30" s="686">
        <v>2.5999999999999998E-4</v>
      </c>
      <c r="J30" s="686">
        <v>1.31E-3</v>
      </c>
      <c r="K30" s="686">
        <v>5.6999999999999998E-4</v>
      </c>
    </row>
    <row r="31" spans="1:11" ht="15.75" x14ac:dyDescent="0.25">
      <c r="A31" s="683" t="s">
        <v>1092</v>
      </c>
      <c r="B31" s="686">
        <v>8.4200000000000004E-3</v>
      </c>
      <c r="C31" s="686">
        <v>7.4599999999999996E-3</v>
      </c>
      <c r="D31" s="686">
        <v>2.7999999999999998E-4</v>
      </c>
      <c r="E31" s="686">
        <v>3.8999999999999999E-4</v>
      </c>
      <c r="F31" s="686">
        <v>2.1000000000000001E-4</v>
      </c>
      <c r="G31" s="686">
        <v>2.9999999999999997E-4</v>
      </c>
      <c r="H31" s="686">
        <v>1.9000000000000001E-4</v>
      </c>
      <c r="I31" s="686">
        <v>2.3000000000000001E-4</v>
      </c>
      <c r="J31" s="686">
        <v>3.6000000000000002E-4</v>
      </c>
      <c r="K31" s="686">
        <v>1.8000000000000001E-4</v>
      </c>
    </row>
    <row r="32" spans="1:11" ht="15.75" x14ac:dyDescent="0.25">
      <c r="A32" s="683" t="s">
        <v>1093</v>
      </c>
      <c r="B32" s="686">
        <v>8.6800000000000002E-3</v>
      </c>
      <c r="C32" s="686">
        <v>6.4400000000000004E-3</v>
      </c>
      <c r="D32" s="686">
        <v>4.0000000000000002E-4</v>
      </c>
      <c r="E32" s="686">
        <v>3.2000000000000003E-4</v>
      </c>
      <c r="F32" s="686">
        <v>2.0000000000000001E-4</v>
      </c>
      <c r="G32" s="686">
        <v>1.7000000000000001E-4</v>
      </c>
      <c r="H32" s="686">
        <v>2.9E-4</v>
      </c>
      <c r="I32" s="686">
        <v>1.6000000000000001E-4</v>
      </c>
      <c r="J32" s="686">
        <v>6.3000000000000003E-4</v>
      </c>
      <c r="K32" s="686">
        <v>2.7E-4</v>
      </c>
    </row>
    <row r="33" spans="1:11" ht="15.75" x14ac:dyDescent="0.25">
      <c r="A33" s="683" t="s">
        <v>1094</v>
      </c>
      <c r="B33" s="686">
        <v>5.9670000000000001E-2</v>
      </c>
      <c r="C33" s="686">
        <v>5.1920000000000001E-2</v>
      </c>
      <c r="D33" s="686">
        <v>8.5000000000000006E-3</v>
      </c>
      <c r="E33" s="686">
        <v>8.77E-3</v>
      </c>
      <c r="F33" s="686">
        <v>2.9099999999999998E-3</v>
      </c>
      <c r="G33" s="686">
        <v>3.5500000000000002E-3</v>
      </c>
      <c r="H33" s="686">
        <v>1.7600000000000001E-3</v>
      </c>
      <c r="I33" s="686">
        <v>2.1199999999999999E-3</v>
      </c>
      <c r="J33" s="686">
        <v>2.3800000000000002E-3</v>
      </c>
      <c r="K33" s="686">
        <v>2.7100000000000002E-3</v>
      </c>
    </row>
    <row r="34" spans="1:11" ht="15.75" x14ac:dyDescent="0.25">
      <c r="A34" s="683" t="s">
        <v>1095</v>
      </c>
      <c r="B34" s="686">
        <v>5.815E-2</v>
      </c>
      <c r="C34" s="686">
        <v>4.6690000000000002E-2</v>
      </c>
      <c r="D34" s="686">
        <v>6.4799999999999996E-3</v>
      </c>
      <c r="E34" s="686">
        <v>6.4200000000000004E-3</v>
      </c>
      <c r="F34" s="686">
        <v>4.1399999999999996E-3</v>
      </c>
      <c r="G34" s="686">
        <v>4.13E-3</v>
      </c>
      <c r="H34" s="686">
        <v>2.4499999999999999E-3</v>
      </c>
      <c r="I34" s="686">
        <v>2.5400000000000002E-3</v>
      </c>
      <c r="J34" s="686">
        <v>3.46E-3</v>
      </c>
      <c r="K34" s="686">
        <v>2.9499999999999999E-3</v>
      </c>
    </row>
    <row r="35" spans="1:11" ht="15.75" x14ac:dyDescent="0.25">
      <c r="A35" s="683" t="s">
        <v>1096</v>
      </c>
      <c r="B35" s="686">
        <v>3.0870000000000002E-2</v>
      </c>
      <c r="C35" s="686">
        <v>2.4330000000000001E-2</v>
      </c>
      <c r="D35" s="686">
        <v>1.1900000000000001E-3</v>
      </c>
      <c r="E35" s="686">
        <v>1.0300000000000001E-3</v>
      </c>
      <c r="F35" s="686">
        <v>8.9999999999999998E-4</v>
      </c>
      <c r="G35" s="686">
        <v>5.8E-4</v>
      </c>
      <c r="H35" s="686">
        <v>3.6999999999999999E-4</v>
      </c>
      <c r="I35" s="686">
        <v>2.7E-4</v>
      </c>
      <c r="J35" s="686">
        <v>1.3600000000000001E-3</v>
      </c>
      <c r="K35" s="686">
        <v>9.7999999999999997E-4</v>
      </c>
    </row>
    <row r="36" spans="1:11" ht="15.75" x14ac:dyDescent="0.25">
      <c r="A36" s="683" t="s">
        <v>1097</v>
      </c>
      <c r="B36" s="686">
        <v>6.0729999999999999E-2</v>
      </c>
      <c r="C36" s="686">
        <v>5.0819999999999997E-2</v>
      </c>
      <c r="D36" s="686">
        <v>7.3400000000000002E-3</v>
      </c>
      <c r="E36" s="686">
        <v>7.2300000000000003E-3</v>
      </c>
      <c r="F36" s="686">
        <v>4.5500000000000002E-3</v>
      </c>
      <c r="G36" s="686">
        <v>3.8800000000000002E-3</v>
      </c>
      <c r="H36" s="686">
        <v>2.3400000000000001E-3</v>
      </c>
      <c r="I36" s="686">
        <v>2.14E-3</v>
      </c>
      <c r="J36" s="686">
        <v>3.5200000000000001E-3</v>
      </c>
      <c r="K36" s="686">
        <v>2.7699999999999999E-3</v>
      </c>
    </row>
    <row r="37" spans="1:11" ht="15.75" x14ac:dyDescent="0.25">
      <c r="A37" s="683" t="s">
        <v>1098</v>
      </c>
      <c r="B37" s="686">
        <v>4.62E-3</v>
      </c>
      <c r="C37" s="686">
        <v>3.98E-3</v>
      </c>
      <c r="D37" s="686">
        <v>2.2000000000000001E-4</v>
      </c>
      <c r="E37" s="686">
        <v>1.8000000000000001E-4</v>
      </c>
      <c r="F37" s="686">
        <v>9.0000000000000006E-5</v>
      </c>
      <c r="G37" s="686">
        <v>8.0000000000000007E-5</v>
      </c>
      <c r="H37" s="686">
        <v>1.2E-4</v>
      </c>
      <c r="I37" s="686">
        <v>1.1E-4</v>
      </c>
      <c r="J37" s="686">
        <v>3.8000000000000002E-4</v>
      </c>
      <c r="K37" s="686">
        <v>2.4000000000000001E-4</v>
      </c>
    </row>
    <row r="38" spans="1:11" ht="15.75" x14ac:dyDescent="0.25">
      <c r="A38" s="683" t="s">
        <v>1099</v>
      </c>
      <c r="B38" s="686">
        <v>2.036E-2</v>
      </c>
      <c r="C38" s="686">
        <v>1.7049999999999999E-2</v>
      </c>
      <c r="D38" s="686">
        <v>8.9999999999999998E-4</v>
      </c>
      <c r="E38" s="686">
        <v>7.5000000000000002E-4</v>
      </c>
      <c r="F38" s="686">
        <v>2.4000000000000001E-4</v>
      </c>
      <c r="G38" s="686">
        <v>1.6000000000000001E-4</v>
      </c>
      <c r="H38" s="686">
        <v>3.5E-4</v>
      </c>
      <c r="I38" s="686">
        <v>2.3000000000000001E-4</v>
      </c>
      <c r="J38" s="686">
        <v>8.0000000000000004E-4</v>
      </c>
      <c r="K38" s="686">
        <v>4.4999999999999999E-4</v>
      </c>
    </row>
    <row r="39" spans="1:11" ht="15.75" x14ac:dyDescent="0.25">
      <c r="A39" s="685" t="s">
        <v>193</v>
      </c>
      <c r="B39" s="686">
        <v>1.6650000000000002E-2</v>
      </c>
      <c r="C39" s="686">
        <v>1.389E-2</v>
      </c>
      <c r="D39" s="686">
        <v>6.7000000000000002E-4</v>
      </c>
      <c r="E39" s="686">
        <v>5.8E-4</v>
      </c>
      <c r="F39" s="686">
        <v>2.9E-4</v>
      </c>
      <c r="G39" s="686">
        <v>2.3000000000000001E-4</v>
      </c>
      <c r="H39" s="686">
        <v>3.3E-4</v>
      </c>
      <c r="I39" s="686">
        <v>2.7E-4</v>
      </c>
      <c r="J39" s="686">
        <v>1.0300000000000001E-3</v>
      </c>
      <c r="K39" s="686">
        <v>5.9999999999999995E-4</v>
      </c>
    </row>
    <row r="40" spans="1:11" ht="15.75" x14ac:dyDescent="0.25">
      <c r="A40" s="683" t="s">
        <v>1100</v>
      </c>
      <c r="B40" s="686">
        <v>0.10288</v>
      </c>
      <c r="C40" s="686">
        <v>8.763E-2</v>
      </c>
      <c r="D40" s="686">
        <v>1.005E-2</v>
      </c>
      <c r="E40" s="686">
        <v>1.0120000000000001E-2</v>
      </c>
      <c r="F40" s="686">
        <v>3.7599999999999999E-3</v>
      </c>
      <c r="G40" s="686">
        <v>3.49E-3</v>
      </c>
      <c r="H40" s="686">
        <v>1.7099999999999999E-3</v>
      </c>
      <c r="I40" s="686">
        <v>1.58E-3</v>
      </c>
      <c r="J40" s="686">
        <v>4.5500000000000002E-3</v>
      </c>
      <c r="K40" s="686">
        <v>3.7100000000000002E-3</v>
      </c>
    </row>
    <row r="41" spans="1:11" ht="15.75" x14ac:dyDescent="0.25">
      <c r="A41" s="683" t="s">
        <v>1101</v>
      </c>
      <c r="B41" s="686">
        <v>8.7220000000000006E-2</v>
      </c>
      <c r="C41" s="686">
        <v>7.4399999999999994E-2</v>
      </c>
      <c r="D41" s="686">
        <v>1.4579999999999999E-2</v>
      </c>
      <c r="E41" s="686">
        <v>1.465E-2</v>
      </c>
      <c r="F41" s="686">
        <v>3.2499999999999999E-3</v>
      </c>
      <c r="G41" s="686">
        <v>3.46E-3</v>
      </c>
      <c r="H41" s="686">
        <v>2.0600000000000002E-3</v>
      </c>
      <c r="I41" s="686">
        <v>2.2499999999999998E-3</v>
      </c>
      <c r="J41" s="686">
        <v>4.5700000000000003E-3</v>
      </c>
      <c r="K41" s="686">
        <v>4.4299999999999999E-3</v>
      </c>
    </row>
    <row r="42" spans="1:11" ht="15.75" x14ac:dyDescent="0.25">
      <c r="A42" s="683" t="s">
        <v>173</v>
      </c>
      <c r="B42" s="686">
        <v>4.0400000000000002E-3</v>
      </c>
      <c r="C42" s="686">
        <v>3.2299999999999998E-3</v>
      </c>
      <c r="D42" s="686">
        <v>2.1000000000000001E-4</v>
      </c>
      <c r="E42" s="686">
        <v>1.8000000000000001E-4</v>
      </c>
      <c r="F42" s="686">
        <v>9.0000000000000006E-5</v>
      </c>
      <c r="G42" s="686">
        <v>6.9999999999999994E-5</v>
      </c>
      <c r="H42" s="686">
        <v>1.1E-4</v>
      </c>
      <c r="I42" s="686">
        <v>8.0000000000000007E-5</v>
      </c>
      <c r="J42" s="686">
        <v>2.9999999999999997E-4</v>
      </c>
      <c r="K42" s="686">
        <v>1.7000000000000001E-4</v>
      </c>
    </row>
    <row r="43" spans="1:11" ht="15.75" x14ac:dyDescent="0.25">
      <c r="A43" s="683" t="s">
        <v>1102</v>
      </c>
      <c r="B43" s="686">
        <v>7.8899999999999994E-3</v>
      </c>
      <c r="C43" s="686">
        <v>6.9300000000000004E-3</v>
      </c>
      <c r="D43" s="686">
        <v>2.9999999999999997E-4</v>
      </c>
      <c r="E43" s="686">
        <v>2.5999999999999998E-4</v>
      </c>
      <c r="F43" s="686">
        <v>1.4999999999999999E-4</v>
      </c>
      <c r="G43" s="686">
        <v>1.2E-4</v>
      </c>
      <c r="H43" s="686">
        <v>1.9000000000000001E-4</v>
      </c>
      <c r="I43" s="686">
        <v>1.3999999999999999E-4</v>
      </c>
      <c r="J43" s="686">
        <v>6.3000000000000003E-4</v>
      </c>
      <c r="K43" s="686">
        <v>2.7E-4</v>
      </c>
    </row>
    <row r="44" spans="1:11" ht="15.75" x14ac:dyDescent="0.25">
      <c r="A44" s="683" t="s">
        <v>1103</v>
      </c>
      <c r="B44" s="686">
        <v>8.3400000000000002E-3</v>
      </c>
      <c r="C44" s="686">
        <v>8.4899999999999993E-3</v>
      </c>
      <c r="D44" s="686">
        <v>3.5E-4</v>
      </c>
      <c r="E44" s="686">
        <v>3.5E-4</v>
      </c>
      <c r="F44" s="686">
        <v>3.2000000000000003E-4</v>
      </c>
      <c r="G44" s="686">
        <v>3.2000000000000003E-4</v>
      </c>
      <c r="H44" s="686">
        <v>2.7E-4</v>
      </c>
      <c r="I44" s="686">
        <v>2.1000000000000001E-4</v>
      </c>
      <c r="J44" s="686">
        <v>3.8000000000000002E-4</v>
      </c>
      <c r="K44" s="686">
        <v>2.9999999999999997E-4</v>
      </c>
    </row>
    <row r="45" spans="1:11" ht="15.75" x14ac:dyDescent="0.25">
      <c r="A45" s="683" t="s">
        <v>1104</v>
      </c>
      <c r="B45" s="686">
        <v>1.4409999999999999E-2</v>
      </c>
      <c r="C45" s="686">
        <v>1.1939999999999999E-2</v>
      </c>
      <c r="D45" s="686">
        <v>5.9000000000000003E-4</v>
      </c>
      <c r="E45" s="686">
        <v>5.2999999999999998E-4</v>
      </c>
      <c r="F45" s="686">
        <v>3.8000000000000002E-4</v>
      </c>
      <c r="G45" s="686">
        <v>2.9999999999999997E-4</v>
      </c>
      <c r="H45" s="686">
        <v>5.2999999999999998E-4</v>
      </c>
      <c r="I45" s="686">
        <v>4.0000000000000002E-4</v>
      </c>
      <c r="J45" s="686">
        <v>2.63E-3</v>
      </c>
      <c r="K45" s="686">
        <v>6.8000000000000005E-4</v>
      </c>
    </row>
    <row r="46" spans="1:11" ht="15.75" x14ac:dyDescent="0.25">
      <c r="A46" s="683" t="s">
        <v>1105</v>
      </c>
      <c r="B46" s="686">
        <v>6.1289999999999997E-2</v>
      </c>
      <c r="C46" s="686">
        <v>5.3080000000000002E-2</v>
      </c>
      <c r="D46" s="686">
        <v>4.9899999999999996E-3</v>
      </c>
      <c r="E46" s="686">
        <v>4.7999999999999996E-3</v>
      </c>
      <c r="F46" s="686">
        <v>1.25E-3</v>
      </c>
      <c r="G46" s="686">
        <v>1.07E-3</v>
      </c>
      <c r="H46" s="686">
        <v>6.3000000000000003E-4</v>
      </c>
      <c r="I46" s="686">
        <v>5.5000000000000003E-4</v>
      </c>
      <c r="J46" s="686">
        <v>1.9300000000000001E-3</v>
      </c>
      <c r="K46" s="686">
        <v>1.6000000000000001E-3</v>
      </c>
    </row>
    <row r="47" spans="1:11" ht="15.75" x14ac:dyDescent="0.25">
      <c r="A47" s="683" t="s">
        <v>1106</v>
      </c>
      <c r="B47" s="686">
        <v>4.3860000000000003E-2</v>
      </c>
      <c r="C47" s="686">
        <v>3.6220000000000002E-2</v>
      </c>
      <c r="D47" s="686">
        <v>4.2399999999999998E-3</v>
      </c>
      <c r="E47" s="686">
        <v>3.98E-3</v>
      </c>
      <c r="F47" s="686">
        <v>1.48E-3</v>
      </c>
      <c r="G47" s="686">
        <v>1.4E-3</v>
      </c>
      <c r="H47" s="686">
        <v>1.0300000000000001E-3</v>
      </c>
      <c r="I47" s="686">
        <v>1.0200000000000001E-3</v>
      </c>
      <c r="J47" s="686">
        <v>2.5600000000000002E-3</v>
      </c>
      <c r="K47" s="686">
        <v>2.0300000000000001E-3</v>
      </c>
    </row>
    <row r="48" spans="1:11" ht="15.75" x14ac:dyDescent="0.25">
      <c r="A48" s="683" t="s">
        <v>1107</v>
      </c>
      <c r="B48" s="686">
        <v>8.4799999999999997E-3</v>
      </c>
      <c r="C48" s="686">
        <v>7.4900000000000001E-3</v>
      </c>
      <c r="D48" s="686">
        <v>2.9999999999999997E-4</v>
      </c>
      <c r="E48" s="686">
        <v>2.5999999999999998E-4</v>
      </c>
      <c r="F48" s="686">
        <v>2.0000000000000001E-4</v>
      </c>
      <c r="G48" s="686">
        <v>1.3999999999999999E-4</v>
      </c>
      <c r="H48" s="686">
        <v>2.7E-4</v>
      </c>
      <c r="I48" s="686">
        <v>2.2000000000000001E-4</v>
      </c>
      <c r="J48" s="686">
        <v>8.4000000000000003E-4</v>
      </c>
      <c r="K48" s="686">
        <v>3.8000000000000002E-4</v>
      </c>
    </row>
    <row r="49" spans="1:11" ht="15.75" x14ac:dyDescent="0.25">
      <c r="A49" s="683" t="s">
        <v>1108</v>
      </c>
      <c r="B49" s="686">
        <v>7.7090000000000006E-2</v>
      </c>
      <c r="C49" s="686">
        <v>6.0359999999999997E-2</v>
      </c>
      <c r="D49" s="686">
        <v>7.2899999999999996E-3</v>
      </c>
      <c r="E49" s="686">
        <v>6.6699999999999997E-3</v>
      </c>
      <c r="F49" s="686">
        <v>3.3899999999999998E-3</v>
      </c>
      <c r="G49" s="686">
        <v>3.64E-3</v>
      </c>
      <c r="H49" s="686">
        <v>2.32E-3</v>
      </c>
      <c r="I49" s="686">
        <v>2.5500000000000002E-3</v>
      </c>
      <c r="J49" s="686">
        <v>4.4799999999999996E-3</v>
      </c>
      <c r="K49" s="686">
        <v>4.2900000000000004E-3</v>
      </c>
    </row>
    <row r="50" spans="1:11" ht="15.75" x14ac:dyDescent="0.25">
      <c r="A50" s="683" t="s">
        <v>1109</v>
      </c>
      <c r="B50" s="686">
        <v>3.6600000000000001E-3</v>
      </c>
      <c r="C50" s="686">
        <v>3.0500000000000002E-3</v>
      </c>
      <c r="D50" s="686">
        <v>2.7E-4</v>
      </c>
      <c r="E50" s="686">
        <v>2.1000000000000001E-4</v>
      </c>
      <c r="F50" s="686">
        <v>1.2E-4</v>
      </c>
      <c r="G50" s="686">
        <v>8.0000000000000007E-5</v>
      </c>
      <c r="H50" s="686">
        <v>1.3999999999999999E-4</v>
      </c>
      <c r="I50" s="686">
        <v>6.0000000000000002E-5</v>
      </c>
      <c r="J50" s="686">
        <v>4.8000000000000001E-4</v>
      </c>
      <c r="K50" s="686">
        <v>1E-4</v>
      </c>
    </row>
    <row r="51" spans="1:11" ht="15.75" x14ac:dyDescent="0.25">
      <c r="A51" s="683" t="s">
        <v>1110</v>
      </c>
      <c r="B51" s="686">
        <v>4.3600000000000002E-3</v>
      </c>
      <c r="C51" s="686">
        <v>3.7000000000000002E-3</v>
      </c>
      <c r="D51" s="686">
        <v>3.4000000000000002E-4</v>
      </c>
      <c r="E51" s="686">
        <v>3.1E-4</v>
      </c>
      <c r="F51" s="686">
        <v>1.6000000000000001E-4</v>
      </c>
      <c r="G51" s="686">
        <v>1.7000000000000001E-4</v>
      </c>
      <c r="H51" s="686">
        <v>2.5000000000000001E-4</v>
      </c>
      <c r="I51" s="686">
        <v>1.7000000000000001E-4</v>
      </c>
      <c r="J51" s="686">
        <v>4.4000000000000002E-4</v>
      </c>
      <c r="K51" s="686">
        <v>2.5999999999999998E-4</v>
      </c>
    </row>
    <row r="52" spans="1:11" ht="15.75" x14ac:dyDescent="0.25">
      <c r="A52" s="685" t="s">
        <v>1111</v>
      </c>
      <c r="B52" s="686">
        <v>1.5740000000000001E-2</v>
      </c>
      <c r="C52" s="686">
        <v>1.4069999999999999E-2</v>
      </c>
      <c r="D52" s="686">
        <v>4.8000000000000001E-4</v>
      </c>
      <c r="E52" s="686">
        <v>2.7E-4</v>
      </c>
      <c r="F52" s="686">
        <v>2.4000000000000001E-4</v>
      </c>
      <c r="G52" s="686">
        <v>1.8000000000000001E-4</v>
      </c>
      <c r="H52" s="686">
        <v>4.0999999999999999E-4</v>
      </c>
      <c r="I52" s="686">
        <v>2.5999999999999998E-4</v>
      </c>
      <c r="J52" s="686">
        <v>4.6999999999999999E-4</v>
      </c>
      <c r="K52" s="686">
        <v>3.1E-4</v>
      </c>
    </row>
    <row r="53" spans="1:11" ht="15.75" x14ac:dyDescent="0.25">
      <c r="A53" s="683" t="s">
        <v>1112</v>
      </c>
      <c r="B53" s="686">
        <v>2.2100000000000002E-3</v>
      </c>
      <c r="C53" s="686">
        <v>2.0400000000000001E-3</v>
      </c>
      <c r="D53" s="686">
        <v>1.1E-4</v>
      </c>
      <c r="E53" s="686">
        <v>1.2E-4</v>
      </c>
      <c r="F53" s="686">
        <v>4.0000000000000003E-5</v>
      </c>
      <c r="G53" s="686">
        <v>1.7000000000000001E-4</v>
      </c>
      <c r="H53" s="686">
        <v>1.2999999999999999E-4</v>
      </c>
      <c r="I53" s="686">
        <v>2.0000000000000002E-5</v>
      </c>
      <c r="J53" s="686">
        <v>3.6999999999999999E-4</v>
      </c>
      <c r="K53" s="686">
        <v>5.0000000000000002E-5</v>
      </c>
    </row>
    <row r="54" spans="1:11" ht="15.75" x14ac:dyDescent="0.25">
      <c r="A54" s="683" t="s">
        <v>1113</v>
      </c>
      <c r="B54" s="686">
        <v>2.5600000000000002E-3</v>
      </c>
      <c r="C54" s="686">
        <v>1.99E-3</v>
      </c>
      <c r="D54" s="686">
        <v>1.6000000000000001E-4</v>
      </c>
      <c r="E54" s="686">
        <v>1.1E-4</v>
      </c>
      <c r="F54" s="686">
        <v>8.0000000000000007E-5</v>
      </c>
      <c r="G54" s="686">
        <v>6.9999999999999994E-5</v>
      </c>
      <c r="H54" s="686">
        <v>1.1E-4</v>
      </c>
      <c r="I54" s="686">
        <v>1E-4</v>
      </c>
      <c r="J54" s="686">
        <v>3.8000000000000002E-4</v>
      </c>
      <c r="K54" s="686">
        <v>1.9000000000000001E-4</v>
      </c>
    </row>
    <row r="55" spans="1:11" ht="15.75" x14ac:dyDescent="0.25">
      <c r="A55" s="683" t="s">
        <v>1114</v>
      </c>
      <c r="B55" s="686">
        <v>1.6160000000000001E-2</v>
      </c>
      <c r="C55" s="686">
        <v>1.354E-2</v>
      </c>
      <c r="D55" s="686">
        <v>1.3500000000000001E-3</v>
      </c>
      <c r="E55" s="686">
        <v>1.16E-3</v>
      </c>
      <c r="F55" s="686">
        <v>5.6999999999999998E-4</v>
      </c>
      <c r="G55" s="686">
        <v>4.8999999999999998E-4</v>
      </c>
      <c r="H55" s="686">
        <v>2.7E-4</v>
      </c>
      <c r="I55" s="686">
        <v>2.7E-4</v>
      </c>
      <c r="J55" s="686">
        <v>9.8999999999999999E-4</v>
      </c>
      <c r="K55" s="686">
        <v>7.9000000000000001E-4</v>
      </c>
    </row>
    <row r="56" spans="1:11" ht="15.75" x14ac:dyDescent="0.25">
      <c r="A56" s="683" t="s">
        <v>1115</v>
      </c>
      <c r="B56" s="686">
        <v>8.1930000000000003E-2</v>
      </c>
      <c r="C56" s="686">
        <v>6.9760000000000003E-2</v>
      </c>
      <c r="D56" s="686">
        <v>6.2199999999999998E-3</v>
      </c>
      <c r="E56" s="686">
        <v>5.9500000000000004E-3</v>
      </c>
      <c r="F56" s="686">
        <v>3.3E-3</v>
      </c>
      <c r="G56" s="686">
        <v>2.96E-3</v>
      </c>
      <c r="H56" s="686">
        <v>2.3400000000000001E-3</v>
      </c>
      <c r="I56" s="686">
        <v>2.2200000000000002E-3</v>
      </c>
      <c r="J56" s="686">
        <v>2.9299999999999999E-3</v>
      </c>
      <c r="K56" s="686">
        <v>2.31E-3</v>
      </c>
    </row>
    <row r="57" spans="1:11" ht="15.75" x14ac:dyDescent="0.25">
      <c r="A57" s="683" t="s">
        <v>1116</v>
      </c>
      <c r="B57" s="686">
        <v>3.2299999999999998E-3</v>
      </c>
      <c r="C57" s="686">
        <v>3.14E-3</v>
      </c>
      <c r="D57" s="686">
        <v>1.3999999999999999E-4</v>
      </c>
      <c r="E57" s="686">
        <v>1.1E-4</v>
      </c>
      <c r="F57" s="686">
        <v>5.0000000000000002E-5</v>
      </c>
      <c r="G57" s="686">
        <v>6.0000000000000002E-5</v>
      </c>
      <c r="H57" s="686">
        <v>8.0000000000000007E-5</v>
      </c>
      <c r="I57" s="686">
        <v>6.0000000000000002E-5</v>
      </c>
      <c r="J57" s="686">
        <v>2.3000000000000001E-4</v>
      </c>
      <c r="K57" s="686">
        <v>1.2E-4</v>
      </c>
    </row>
    <row r="58" spans="1:11" ht="15.75" x14ac:dyDescent="0.25">
      <c r="A58" s="683" t="s">
        <v>1117</v>
      </c>
      <c r="B58" s="686">
        <v>5.8799999999999998E-2</v>
      </c>
      <c r="C58" s="686">
        <v>4.9619999999999997E-2</v>
      </c>
      <c r="D58" s="686">
        <v>3.0300000000000001E-3</v>
      </c>
      <c r="E58" s="686">
        <v>2.64E-3</v>
      </c>
      <c r="F58" s="686">
        <v>2.7100000000000002E-3</v>
      </c>
      <c r="G58" s="686">
        <v>2.1299999999999999E-3</v>
      </c>
      <c r="H58" s="686">
        <v>1.6900000000000001E-3</v>
      </c>
      <c r="I58" s="686">
        <v>1.4499999999999999E-3</v>
      </c>
      <c r="J58" s="686">
        <v>2.64E-3</v>
      </c>
      <c r="K58" s="686">
        <v>1.91E-3</v>
      </c>
    </row>
    <row r="59" spans="1:11" ht="15.75" x14ac:dyDescent="0.25">
      <c r="A59" s="685" t="s">
        <v>274</v>
      </c>
      <c r="B59" s="686">
        <v>1.193E-2</v>
      </c>
      <c r="C59" s="686">
        <v>9.9900000000000006E-3</v>
      </c>
      <c r="D59" s="686">
        <v>4.4999999999999999E-4</v>
      </c>
      <c r="E59" s="686">
        <v>4.6999999999999999E-4</v>
      </c>
      <c r="F59" s="686">
        <v>3.5E-4</v>
      </c>
      <c r="G59" s="686">
        <v>2.2000000000000001E-4</v>
      </c>
      <c r="H59" s="686">
        <v>3.4000000000000002E-4</v>
      </c>
      <c r="I59" s="686">
        <v>3.6999999999999999E-4</v>
      </c>
      <c r="J59" s="686">
        <v>9.7999999999999997E-4</v>
      </c>
      <c r="K59" s="686">
        <v>6.8999999999999997E-4</v>
      </c>
    </row>
    <row r="60" spans="1:11" ht="15.75" x14ac:dyDescent="0.25">
      <c r="A60" s="683" t="s">
        <v>1118</v>
      </c>
      <c r="B60" s="686">
        <v>2.7990000000000001E-2</v>
      </c>
      <c r="C60" s="686">
        <v>2.376E-2</v>
      </c>
      <c r="D60" s="686">
        <v>1.4400000000000001E-3</v>
      </c>
      <c r="E60" s="686">
        <v>1.2199999999999999E-3</v>
      </c>
      <c r="F60" s="686">
        <v>3.8999999999999999E-4</v>
      </c>
      <c r="G60" s="686">
        <v>2.9E-4</v>
      </c>
      <c r="H60" s="686">
        <v>4.2000000000000002E-4</v>
      </c>
      <c r="I60" s="686">
        <v>2.5999999999999998E-4</v>
      </c>
      <c r="J60" s="686">
        <v>1.31E-3</v>
      </c>
      <c r="K60" s="686">
        <v>5.6999999999999998E-4</v>
      </c>
    </row>
    <row r="61" spans="1:11" ht="15.75" x14ac:dyDescent="0.25">
      <c r="A61" s="683" t="s">
        <v>1119</v>
      </c>
      <c r="B61" s="686">
        <v>2.0199999999999999E-2</v>
      </c>
      <c r="C61" s="686">
        <v>1.6219999999999998E-2</v>
      </c>
      <c r="D61" s="686">
        <v>8.3000000000000001E-4</v>
      </c>
      <c r="E61" s="686">
        <v>7.9000000000000001E-4</v>
      </c>
      <c r="F61" s="686">
        <v>4.0000000000000002E-4</v>
      </c>
      <c r="G61" s="686">
        <v>3.1E-4</v>
      </c>
      <c r="H61" s="686">
        <v>5.1999999999999995E-4</v>
      </c>
      <c r="I61" s="686">
        <v>4.2000000000000002E-4</v>
      </c>
      <c r="J61" s="686">
        <v>1.3699999999999999E-3</v>
      </c>
      <c r="K61" s="686">
        <v>6.6E-4</v>
      </c>
    </row>
    <row r="62" spans="1:11" ht="15.75" x14ac:dyDescent="0.25">
      <c r="A62" s="683" t="s">
        <v>1120</v>
      </c>
      <c r="B62" s="686">
        <v>1.8450000000000001E-2</v>
      </c>
      <c r="C62" s="686">
        <v>1.711E-2</v>
      </c>
      <c r="D62" s="686">
        <v>8.1999999999999998E-4</v>
      </c>
      <c r="E62" s="686">
        <v>8.4999999999999995E-4</v>
      </c>
      <c r="F62" s="686">
        <v>5.5000000000000003E-4</v>
      </c>
      <c r="G62" s="686">
        <v>3.8999999999999999E-4</v>
      </c>
      <c r="H62" s="686">
        <v>6.2E-4</v>
      </c>
      <c r="I62" s="686">
        <v>3.5E-4</v>
      </c>
      <c r="J62" s="686">
        <v>1.24E-3</v>
      </c>
      <c r="K62" s="686">
        <v>5.1999999999999995E-4</v>
      </c>
    </row>
    <row r="63" spans="1:11" ht="15.75" x14ac:dyDescent="0.25">
      <c r="A63" s="683" t="s">
        <v>1121</v>
      </c>
      <c r="B63" s="686">
        <v>1.426E-2</v>
      </c>
      <c r="C63" s="686">
        <v>1.209E-2</v>
      </c>
      <c r="D63" s="686">
        <v>5.8E-4</v>
      </c>
      <c r="E63" s="686">
        <v>5.0000000000000001E-4</v>
      </c>
      <c r="F63" s="686">
        <v>1.2999999999999999E-4</v>
      </c>
      <c r="G63" s="686">
        <v>1.1E-4</v>
      </c>
      <c r="H63" s="686">
        <v>8.1999999999999998E-4</v>
      </c>
      <c r="I63" s="686">
        <v>4.2000000000000002E-4</v>
      </c>
      <c r="J63" s="686">
        <v>2.2399999999999998E-3</v>
      </c>
      <c r="K63" s="686">
        <v>6.2E-4</v>
      </c>
    </row>
    <row r="64" spans="1:11" ht="15.75" x14ac:dyDescent="0.25">
      <c r="A64" s="683" t="s">
        <v>1122</v>
      </c>
      <c r="B64" s="686">
        <v>7.5560000000000002E-2</v>
      </c>
      <c r="C64" s="686">
        <v>6.3649999999999998E-2</v>
      </c>
      <c r="D64" s="686">
        <v>6.6800000000000002E-3</v>
      </c>
      <c r="E64" s="686">
        <v>6.6299999999999996E-3</v>
      </c>
      <c r="F64" s="686">
        <v>2.7699999999999999E-3</v>
      </c>
      <c r="G64" s="686">
        <v>2.5899999999999999E-3</v>
      </c>
      <c r="H64" s="686">
        <v>1.2099999999999999E-3</v>
      </c>
      <c r="I64" s="686">
        <v>1.1900000000000001E-3</v>
      </c>
      <c r="J64" s="686">
        <v>3.2200000000000002E-3</v>
      </c>
      <c r="K64" s="686">
        <v>2.6800000000000001E-3</v>
      </c>
    </row>
    <row r="65" spans="1:11" ht="15.75" x14ac:dyDescent="0.25">
      <c r="A65" s="683" t="s">
        <v>1123</v>
      </c>
      <c r="B65" s="686">
        <v>3.8809999999999997E-2</v>
      </c>
      <c r="C65" s="686">
        <v>3.1260000000000003E-2</v>
      </c>
      <c r="D65" s="686">
        <v>3.2699999999999999E-3</v>
      </c>
      <c r="E65" s="686">
        <v>2.9199999999999999E-3</v>
      </c>
      <c r="F65" s="686">
        <v>2.1099999999999999E-3</v>
      </c>
      <c r="G65" s="686">
        <v>1.5399999999999999E-3</v>
      </c>
      <c r="H65" s="686">
        <v>8.4999999999999995E-4</v>
      </c>
      <c r="I65" s="686">
        <v>6.6E-4</v>
      </c>
      <c r="J65" s="686">
        <v>1.6800000000000001E-3</v>
      </c>
      <c r="K65" s="686">
        <v>9.1E-4</v>
      </c>
    </row>
    <row r="66" spans="1:11" ht="15.75" x14ac:dyDescent="0.25">
      <c r="A66" s="683" t="s">
        <v>1124</v>
      </c>
      <c r="B66" s="686">
        <v>3.1199999999999999E-3</v>
      </c>
      <c r="C66" s="686">
        <v>2.3999999999999998E-3</v>
      </c>
      <c r="D66" s="686">
        <v>2.7E-4</v>
      </c>
      <c r="E66" s="686">
        <v>2.2000000000000001E-4</v>
      </c>
      <c r="F66" s="686">
        <v>1.7000000000000001E-4</v>
      </c>
      <c r="G66" s="686">
        <v>1.1E-4</v>
      </c>
      <c r="H66" s="686">
        <v>1.4999999999999999E-4</v>
      </c>
      <c r="I66" s="686">
        <v>1.8000000000000001E-4</v>
      </c>
      <c r="J66" s="686">
        <v>6.0999999999999997E-4</v>
      </c>
      <c r="K66" s="686">
        <v>3.1E-4</v>
      </c>
    </row>
    <row r="67" spans="1:11" ht="15.75" x14ac:dyDescent="0.25">
      <c r="A67" s="683" t="s">
        <v>1125</v>
      </c>
      <c r="B67" s="686">
        <v>6.028E-2</v>
      </c>
      <c r="C67" s="686">
        <v>4.9889999999999997E-2</v>
      </c>
      <c r="D67" s="686">
        <v>4.8199999999999996E-3</v>
      </c>
      <c r="E67" s="686">
        <v>4.7499999999999999E-3</v>
      </c>
      <c r="F67" s="686">
        <v>2.5200000000000001E-3</v>
      </c>
      <c r="G67" s="686">
        <v>2.0600000000000002E-3</v>
      </c>
      <c r="H67" s="686">
        <v>1.7099999999999999E-3</v>
      </c>
      <c r="I67" s="686">
        <v>1.58E-3</v>
      </c>
      <c r="J67" s="686">
        <v>3.2299999999999998E-3</v>
      </c>
      <c r="K67" s="686">
        <v>2.5899999999999999E-3</v>
      </c>
    </row>
    <row r="68" spans="1:11" ht="15.75" x14ac:dyDescent="0.25">
      <c r="A68" s="683" t="s">
        <v>1126</v>
      </c>
      <c r="B68" s="686">
        <v>4.6059999999999997E-2</v>
      </c>
      <c r="C68" s="686">
        <v>3.705E-2</v>
      </c>
      <c r="D68" s="686">
        <v>4.6499999999999996E-3</v>
      </c>
      <c r="E68" s="686">
        <v>4.47E-3</v>
      </c>
      <c r="F68" s="686">
        <v>2.7599999999999999E-3</v>
      </c>
      <c r="G68" s="686">
        <v>2.1099999999999999E-3</v>
      </c>
      <c r="H68" s="686">
        <v>1.2899999999999999E-3</v>
      </c>
      <c r="I68" s="686">
        <v>1.09E-3</v>
      </c>
      <c r="J68" s="686">
        <v>2.49E-3</v>
      </c>
      <c r="K68" s="686">
        <v>1.6800000000000001E-3</v>
      </c>
    </row>
    <row r="69" spans="1:11" ht="15" x14ac:dyDescent="0.25">
      <c r="A69" s="687" t="s">
        <v>428</v>
      </c>
      <c r="B69" s="686">
        <v>3.2299999999999998E-3</v>
      </c>
      <c r="C69" s="686">
        <v>3.14E-3</v>
      </c>
      <c r="D69" s="686">
        <v>1.3999999999999999E-4</v>
      </c>
      <c r="E69" s="686">
        <v>1.1E-4</v>
      </c>
      <c r="F69" s="686">
        <v>5.0000000000000002E-5</v>
      </c>
      <c r="G69" s="686">
        <v>6.0000000000000002E-5</v>
      </c>
      <c r="H69" s="686">
        <v>8.0000000000000007E-5</v>
      </c>
      <c r="I69" s="686">
        <v>6.0000000000000002E-5</v>
      </c>
      <c r="J69" s="686">
        <v>2.3000000000000001E-4</v>
      </c>
      <c r="K69" s="686">
        <v>1.2E-4</v>
      </c>
    </row>
    <row r="70" spans="1:11" ht="15.75" x14ac:dyDescent="0.25">
      <c r="A70" s="683" t="s">
        <v>1127</v>
      </c>
      <c r="B70" s="686">
        <v>2.068E-2</v>
      </c>
      <c r="C70" s="686">
        <v>1.8460000000000001E-2</v>
      </c>
      <c r="D70" s="686">
        <v>8.7000000000000001E-4</v>
      </c>
      <c r="E70" s="686">
        <v>8.1999999999999998E-4</v>
      </c>
      <c r="F70" s="686">
        <v>4.0000000000000002E-4</v>
      </c>
      <c r="G70" s="686">
        <v>2.7E-4</v>
      </c>
      <c r="H70" s="686">
        <v>5.8E-4</v>
      </c>
      <c r="I70" s="686">
        <v>3.6999999999999999E-4</v>
      </c>
      <c r="J70" s="686">
        <v>1.0399999999999999E-3</v>
      </c>
      <c r="K70" s="686">
        <v>5.2999999999999998E-4</v>
      </c>
    </row>
    <row r="71" spans="1:11" ht="15.75" x14ac:dyDescent="0.25">
      <c r="A71" s="683" t="s">
        <v>1128</v>
      </c>
      <c r="B71" s="686">
        <v>1.9300000000000001E-3</v>
      </c>
      <c r="C71" s="686">
        <v>1.65E-3</v>
      </c>
      <c r="D71" s="686">
        <v>1.2E-4</v>
      </c>
      <c r="E71" s="686">
        <v>1E-4</v>
      </c>
      <c r="F71" s="686">
        <v>6.9999999999999994E-5</v>
      </c>
      <c r="G71" s="686">
        <v>6.9999999999999994E-5</v>
      </c>
      <c r="H71" s="686">
        <v>9.0000000000000006E-5</v>
      </c>
      <c r="I71" s="686">
        <v>9.0000000000000006E-5</v>
      </c>
      <c r="J71" s="686">
        <v>3.6999999999999999E-4</v>
      </c>
      <c r="K71" s="686">
        <v>2.0000000000000001E-4</v>
      </c>
    </row>
    <row r="72" spans="1:11" ht="15.75" x14ac:dyDescent="0.25">
      <c r="A72" s="683" t="s">
        <v>1129</v>
      </c>
      <c r="B72" s="686">
        <v>3.1700000000000001E-3</v>
      </c>
      <c r="C72" s="686">
        <v>2.9099999999999998E-3</v>
      </c>
      <c r="D72" s="686">
        <v>1.4999999999999999E-4</v>
      </c>
      <c r="E72" s="686">
        <v>1.3999999999999999E-4</v>
      </c>
      <c r="F72" s="686">
        <v>9.0000000000000006E-5</v>
      </c>
      <c r="G72" s="686">
        <v>6.9999999999999994E-5</v>
      </c>
      <c r="H72" s="686">
        <v>1E-4</v>
      </c>
      <c r="I72" s="686">
        <v>8.0000000000000007E-5</v>
      </c>
      <c r="J72" s="686">
        <v>2.7999999999999998E-4</v>
      </c>
      <c r="K72" s="686">
        <v>1.4999999999999999E-4</v>
      </c>
    </row>
    <row r="73" spans="1:11" ht="15" x14ac:dyDescent="0.25">
      <c r="A73" s="687" t="s">
        <v>56</v>
      </c>
      <c r="B73" s="686">
        <v>1.712E-2</v>
      </c>
      <c r="C73" s="686">
        <v>1.515E-2</v>
      </c>
      <c r="D73" s="686">
        <v>6.8000000000000005E-4</v>
      </c>
      <c r="E73" s="686">
        <v>6.8000000000000005E-4</v>
      </c>
      <c r="F73" s="686">
        <v>5.5000000000000003E-4</v>
      </c>
      <c r="G73" s="686">
        <v>3.8000000000000002E-4</v>
      </c>
      <c r="H73" s="686">
        <v>2.7999999999999998E-4</v>
      </c>
      <c r="I73" s="686">
        <v>1.4999999999999999E-4</v>
      </c>
      <c r="J73" s="686">
        <v>4.2999999999999999E-4</v>
      </c>
      <c r="K73" s="686">
        <v>2.5000000000000001E-4</v>
      </c>
    </row>
    <row r="74" spans="1:11" ht="15.75" x14ac:dyDescent="0.25">
      <c r="A74" s="683" t="s">
        <v>1130</v>
      </c>
      <c r="B74" s="686">
        <v>3.8449999999999998E-2</v>
      </c>
      <c r="C74" s="686">
        <v>3.0720000000000001E-2</v>
      </c>
      <c r="D74" s="686">
        <v>3.5000000000000001E-3</v>
      </c>
      <c r="E74" s="686">
        <v>3.2599999999999999E-3</v>
      </c>
      <c r="F74" s="686">
        <v>1.4E-3</v>
      </c>
      <c r="G74" s="686">
        <v>9.3999999999999997E-4</v>
      </c>
      <c r="H74" s="686">
        <v>2.8E-3</v>
      </c>
      <c r="I74" s="686">
        <v>2.15E-3</v>
      </c>
      <c r="J74" s="686">
        <v>2.2499999999999998E-3</v>
      </c>
      <c r="K74" s="686">
        <v>1.39E-3</v>
      </c>
    </row>
    <row r="75" spans="1:11" ht="15.75" x14ac:dyDescent="0.25">
      <c r="A75" s="683" t="s">
        <v>1131</v>
      </c>
      <c r="B75" s="686">
        <v>4.7780000000000003E-2</v>
      </c>
      <c r="C75" s="686">
        <v>3.9620000000000002E-2</v>
      </c>
      <c r="D75" s="686">
        <v>6.2199999999999998E-3</v>
      </c>
      <c r="E75" s="686">
        <v>6.13E-3</v>
      </c>
      <c r="F75" s="686">
        <v>1.66E-3</v>
      </c>
      <c r="G75" s="686">
        <v>1.89E-3</v>
      </c>
      <c r="H75" s="686">
        <v>8.8999999999999995E-4</v>
      </c>
      <c r="I75" s="686">
        <v>8.7000000000000001E-4</v>
      </c>
      <c r="J75" s="686">
        <v>2.6700000000000001E-3</v>
      </c>
      <c r="K75" s="686">
        <v>2.7299999999999998E-3</v>
      </c>
    </row>
    <row r="76" spans="1:11" ht="15.75" x14ac:dyDescent="0.25">
      <c r="A76" s="683" t="s">
        <v>1132</v>
      </c>
      <c r="B76" s="686">
        <v>1.086E-2</v>
      </c>
      <c r="C76" s="686">
        <v>8.9899999999999997E-3</v>
      </c>
      <c r="D76" s="686">
        <v>3.2000000000000003E-4</v>
      </c>
      <c r="E76" s="686">
        <v>3.1E-4</v>
      </c>
      <c r="F76" s="686">
        <v>3.4000000000000002E-4</v>
      </c>
      <c r="G76" s="686">
        <v>2.1000000000000001E-4</v>
      </c>
      <c r="H76" s="686">
        <v>4.2000000000000002E-4</v>
      </c>
      <c r="I76" s="686">
        <v>1.6000000000000001E-4</v>
      </c>
      <c r="J76" s="686">
        <v>8.4999999999999995E-4</v>
      </c>
      <c r="K76" s="686">
        <v>3.2000000000000003E-4</v>
      </c>
    </row>
    <row r="77" spans="1:11" ht="15.75" x14ac:dyDescent="0.25">
      <c r="A77" s="683" t="s">
        <v>1133</v>
      </c>
      <c r="B77" s="686">
        <v>2.8700000000000002E-3</v>
      </c>
      <c r="C77" s="686">
        <v>2.2200000000000002E-3</v>
      </c>
      <c r="D77" s="686">
        <v>1.4999999999999999E-4</v>
      </c>
      <c r="E77" s="686">
        <v>1.2E-4</v>
      </c>
      <c r="F77" s="686">
        <v>9.0000000000000006E-5</v>
      </c>
      <c r="G77" s="686">
        <v>6.0000000000000002E-5</v>
      </c>
      <c r="H77" s="686">
        <v>9.0000000000000006E-5</v>
      </c>
      <c r="I77" s="686">
        <v>8.0000000000000007E-5</v>
      </c>
      <c r="J77" s="686">
        <v>2.9E-4</v>
      </c>
      <c r="K77" s="686">
        <v>1.6000000000000001E-4</v>
      </c>
    </row>
    <row r="78" spans="1:11" ht="15.75" x14ac:dyDescent="0.25">
      <c r="A78" s="683" t="s">
        <v>1134</v>
      </c>
      <c r="B78" s="686">
        <v>4.5940000000000002E-2</v>
      </c>
      <c r="C78" s="686">
        <v>3.8620000000000002E-2</v>
      </c>
      <c r="D78" s="686">
        <v>4.7999999999999996E-3</v>
      </c>
      <c r="E78" s="686">
        <v>4.4200000000000003E-3</v>
      </c>
      <c r="F78" s="686">
        <v>1.5E-3</v>
      </c>
      <c r="G78" s="686">
        <v>1.8E-3</v>
      </c>
      <c r="H78" s="686">
        <v>1.1000000000000001E-3</v>
      </c>
      <c r="I78" s="686">
        <v>1.2199999999999999E-3</v>
      </c>
      <c r="J78" s="686">
        <v>1.92E-3</v>
      </c>
      <c r="K78" s="686">
        <v>2.1199999999999999E-3</v>
      </c>
    </row>
    <row r="79" spans="1:11" ht="15.75" x14ac:dyDescent="0.25">
      <c r="A79" s="683" t="s">
        <v>1135</v>
      </c>
      <c r="B79" s="686">
        <v>3.5500000000000002E-3</v>
      </c>
      <c r="C79" s="686">
        <v>2.64E-3</v>
      </c>
      <c r="D79" s="686">
        <v>1.4999999999999999E-4</v>
      </c>
      <c r="E79" s="686">
        <v>1.1E-4</v>
      </c>
      <c r="F79" s="686">
        <v>1E-4</v>
      </c>
      <c r="G79" s="686">
        <v>9.0000000000000006E-5</v>
      </c>
      <c r="H79" s="686">
        <v>1.2E-4</v>
      </c>
      <c r="I79" s="686">
        <v>1E-4</v>
      </c>
      <c r="J79" s="686">
        <v>3.8000000000000002E-4</v>
      </c>
      <c r="K79" s="686">
        <v>1.3999999999999999E-4</v>
      </c>
    </row>
    <row r="80" spans="1:11" ht="15" x14ac:dyDescent="0.25">
      <c r="A80" s="688" t="s">
        <v>713</v>
      </c>
      <c r="B80" s="686">
        <v>3.2299999999999998E-3</v>
      </c>
      <c r="C80" s="686">
        <v>3.14E-3</v>
      </c>
      <c r="D80" s="686">
        <v>1.3999999999999999E-4</v>
      </c>
      <c r="E80" s="686">
        <v>1.1E-4</v>
      </c>
      <c r="F80" s="686">
        <v>5.0000000000000002E-5</v>
      </c>
      <c r="G80" s="686">
        <v>6.0000000000000002E-5</v>
      </c>
      <c r="H80" s="686">
        <v>8.0000000000000007E-5</v>
      </c>
      <c r="I80" s="686">
        <v>6.0000000000000002E-5</v>
      </c>
      <c r="J80" s="686">
        <v>2.3000000000000001E-4</v>
      </c>
      <c r="K80" s="686">
        <v>1.2E-4</v>
      </c>
    </row>
    <row r="81" spans="1:11" ht="15.75" x14ac:dyDescent="0.25">
      <c r="A81" s="683" t="s">
        <v>1136</v>
      </c>
      <c r="B81" s="686">
        <v>1.5740000000000001E-2</v>
      </c>
      <c r="C81" s="686">
        <v>1.4069999999999999E-2</v>
      </c>
      <c r="D81" s="686">
        <v>4.8000000000000001E-4</v>
      </c>
      <c r="E81" s="686">
        <v>2.7E-4</v>
      </c>
      <c r="F81" s="686">
        <v>2.4000000000000001E-4</v>
      </c>
      <c r="G81" s="686">
        <v>1.8000000000000001E-4</v>
      </c>
      <c r="H81" s="686">
        <v>4.0999999999999999E-4</v>
      </c>
      <c r="I81" s="686">
        <v>2.5999999999999998E-4</v>
      </c>
      <c r="J81" s="686">
        <v>4.6999999999999999E-4</v>
      </c>
      <c r="K81" s="686">
        <v>3.1E-4</v>
      </c>
    </row>
    <row r="82" spans="1:11" ht="15" x14ac:dyDescent="0.25">
      <c r="A82" s="687" t="s">
        <v>67</v>
      </c>
      <c r="B82" s="686">
        <v>3.0300000000000001E-2</v>
      </c>
      <c r="C82" s="686">
        <v>2.5760000000000002E-2</v>
      </c>
      <c r="D82" s="686">
        <v>1.42E-3</v>
      </c>
      <c r="E82" s="686">
        <v>1.6199999999999999E-3</v>
      </c>
      <c r="F82" s="686">
        <v>9.3999999999999997E-4</v>
      </c>
      <c r="G82" s="686">
        <v>8.0999999999999996E-4</v>
      </c>
      <c r="H82" s="686">
        <v>3.5E-4</v>
      </c>
      <c r="I82" s="686">
        <v>2.9999999999999997E-4</v>
      </c>
      <c r="J82" s="686">
        <v>1.1199999999999999E-3</v>
      </c>
      <c r="K82" s="686">
        <v>8.5999999999999998E-4</v>
      </c>
    </row>
    <row r="83" spans="1:11" ht="15.75" x14ac:dyDescent="0.25">
      <c r="A83" s="683" t="s">
        <v>1137</v>
      </c>
      <c r="B83" s="686">
        <v>2.5909999999999999E-2</v>
      </c>
      <c r="C83" s="686">
        <v>2.147E-2</v>
      </c>
      <c r="D83" s="686">
        <v>1.2199999999999999E-3</v>
      </c>
      <c r="E83" s="686">
        <v>1.14E-3</v>
      </c>
      <c r="F83" s="686">
        <v>3.4000000000000002E-4</v>
      </c>
      <c r="G83" s="686">
        <v>2.9999999999999997E-4</v>
      </c>
      <c r="H83" s="686">
        <v>4.4999999999999999E-4</v>
      </c>
      <c r="I83" s="686">
        <v>3.8000000000000002E-4</v>
      </c>
      <c r="J83" s="686">
        <v>1.58E-3</v>
      </c>
      <c r="K83" s="686">
        <v>7.9000000000000001E-4</v>
      </c>
    </row>
    <row r="84" spans="1:11" ht="15.75" x14ac:dyDescent="0.25">
      <c r="A84" s="683" t="s">
        <v>1138</v>
      </c>
      <c r="B84" s="686">
        <v>6.7059999999999995E-2</v>
      </c>
      <c r="C84" s="686">
        <v>5.6300000000000003E-2</v>
      </c>
      <c r="D84" s="686">
        <v>8.3599999999999994E-3</v>
      </c>
      <c r="E84" s="686">
        <v>8.43E-3</v>
      </c>
      <c r="F84" s="686">
        <v>2.4399999999999999E-3</v>
      </c>
      <c r="G84" s="686">
        <v>3.47E-3</v>
      </c>
      <c r="H84" s="686">
        <v>1.5299999999999999E-3</v>
      </c>
      <c r="I84" s="686">
        <v>1.89E-3</v>
      </c>
      <c r="J84" s="686">
        <v>2.3700000000000001E-3</v>
      </c>
      <c r="K84" s="686">
        <v>3.0300000000000001E-3</v>
      </c>
    </row>
    <row r="85" spans="1:11" ht="15.75" x14ac:dyDescent="0.25">
      <c r="A85" s="683" t="s">
        <v>1139</v>
      </c>
      <c r="B85" s="686">
        <v>6.8570000000000006E-2</v>
      </c>
      <c r="C85" s="686">
        <v>5.5079999999999997E-2</v>
      </c>
      <c r="D85" s="686">
        <v>8.7899999999999992E-3</v>
      </c>
      <c r="E85" s="686">
        <v>8.0199999999999994E-3</v>
      </c>
      <c r="F85" s="686">
        <v>2.5500000000000002E-3</v>
      </c>
      <c r="G85" s="686">
        <v>2.6700000000000001E-3</v>
      </c>
      <c r="H85" s="686">
        <v>1.5399999999999999E-3</v>
      </c>
      <c r="I85" s="686">
        <v>1.5200000000000001E-3</v>
      </c>
      <c r="J85" s="686">
        <v>1.7600000000000001E-3</v>
      </c>
      <c r="K85" s="686">
        <v>1.72E-3</v>
      </c>
    </row>
    <row r="86" spans="1:11" ht="15.75" x14ac:dyDescent="0.25">
      <c r="A86" s="683" t="s">
        <v>1140</v>
      </c>
      <c r="B86" s="686">
        <v>2.9569999999999999E-2</v>
      </c>
      <c r="C86" s="686">
        <v>2.3650000000000001E-2</v>
      </c>
      <c r="D86" s="686">
        <v>1.5499999999999999E-3</v>
      </c>
      <c r="E86" s="686">
        <v>1.33E-3</v>
      </c>
      <c r="F86" s="686">
        <v>5.6999999999999998E-4</v>
      </c>
      <c r="G86" s="686">
        <v>5.1999999999999995E-4</v>
      </c>
      <c r="H86" s="686">
        <v>1.0200000000000001E-3</v>
      </c>
      <c r="I86" s="686">
        <v>4.2999999999999999E-4</v>
      </c>
      <c r="J86" s="686">
        <v>1.42E-3</v>
      </c>
      <c r="K86" s="686">
        <v>1.08E-3</v>
      </c>
    </row>
    <row r="87" spans="1:11" ht="15.75" x14ac:dyDescent="0.25">
      <c r="A87" s="683" t="s">
        <v>1141</v>
      </c>
      <c r="B87" s="686">
        <v>5.8009999999999999E-2</v>
      </c>
      <c r="C87" s="686">
        <v>4.9020000000000001E-2</v>
      </c>
      <c r="D87" s="686">
        <v>4.4400000000000004E-3</v>
      </c>
      <c r="E87" s="686">
        <v>4.2700000000000004E-3</v>
      </c>
      <c r="F87" s="686">
        <v>3.0000000000000001E-3</v>
      </c>
      <c r="G87" s="686">
        <v>2.1199999999999999E-3</v>
      </c>
      <c r="H87" s="686">
        <v>1.82E-3</v>
      </c>
      <c r="I87" s="686">
        <v>1.42E-3</v>
      </c>
      <c r="J87" s="686">
        <v>2.7599999999999999E-3</v>
      </c>
      <c r="K87" s="686">
        <v>1.83E-3</v>
      </c>
    </row>
    <row r="88" spans="1:11" ht="15.75" x14ac:dyDescent="0.25">
      <c r="A88" s="699" t="s">
        <v>997</v>
      </c>
      <c r="B88" s="669"/>
      <c r="C88" s="669"/>
      <c r="D88" s="669"/>
      <c r="E88" s="669"/>
      <c r="F88" s="669"/>
      <c r="G88" s="669"/>
      <c r="H88" s="669"/>
      <c r="I88" s="669"/>
      <c r="J88" s="669"/>
      <c r="K88" s="669"/>
    </row>
    <row r="89" spans="1:11" ht="15.75" x14ac:dyDescent="0.25">
      <c r="A89" s="683" t="s">
        <v>1142</v>
      </c>
      <c r="B89" s="686">
        <v>1.806E-2</v>
      </c>
      <c r="C89" s="686">
        <v>1.498E-2</v>
      </c>
      <c r="D89" s="686">
        <v>7.6000000000000004E-4</v>
      </c>
      <c r="E89" s="686">
        <v>6.4000000000000005E-4</v>
      </c>
      <c r="F89" s="686">
        <v>3.1E-4</v>
      </c>
      <c r="G89" s="686">
        <v>2.5000000000000001E-4</v>
      </c>
      <c r="H89" s="686">
        <v>5.5999999999999995E-4</v>
      </c>
      <c r="I89" s="686">
        <v>4.4000000000000002E-4</v>
      </c>
      <c r="J89" s="686">
        <v>1.16E-3</v>
      </c>
      <c r="K89" s="686">
        <v>8.4000000000000003E-4</v>
      </c>
    </row>
    <row r="90" spans="1:11" ht="15" x14ac:dyDescent="0.25">
      <c r="A90" s="687" t="s">
        <v>992</v>
      </c>
      <c r="B90" s="686">
        <v>8.3400000000000002E-3</v>
      </c>
      <c r="C90" s="686">
        <v>8.4899999999999993E-3</v>
      </c>
      <c r="D90" s="686">
        <v>3.5E-4</v>
      </c>
      <c r="E90" s="686">
        <v>3.5E-4</v>
      </c>
      <c r="F90" s="686">
        <v>3.2000000000000003E-4</v>
      </c>
      <c r="G90" s="686">
        <v>3.2000000000000003E-4</v>
      </c>
      <c r="H90" s="686">
        <v>2.7E-4</v>
      </c>
      <c r="I90" s="686">
        <v>2.1000000000000001E-4</v>
      </c>
      <c r="J90" s="686">
        <v>3.8000000000000002E-4</v>
      </c>
      <c r="K90" s="686">
        <v>2.9999999999999997E-4</v>
      </c>
    </row>
    <row r="91" spans="1:11" ht="15.75" x14ac:dyDescent="0.25">
      <c r="A91" s="683" t="s">
        <v>1143</v>
      </c>
      <c r="B91" s="686">
        <v>4.7600000000000003E-3</v>
      </c>
      <c r="C91" s="686">
        <v>4.0699999999999998E-3</v>
      </c>
      <c r="D91" s="686">
        <v>2.1000000000000001E-4</v>
      </c>
      <c r="E91" s="686">
        <v>1.7000000000000001E-4</v>
      </c>
      <c r="F91" s="686">
        <v>9.0000000000000006E-5</v>
      </c>
      <c r="G91" s="686">
        <v>6.9999999999999994E-5</v>
      </c>
      <c r="H91" s="686">
        <v>1.6000000000000001E-4</v>
      </c>
      <c r="I91" s="686">
        <v>9.0000000000000006E-5</v>
      </c>
      <c r="J91" s="686">
        <v>4.2999999999999999E-4</v>
      </c>
      <c r="K91" s="686">
        <v>1.6000000000000001E-4</v>
      </c>
    </row>
    <row r="92" spans="1:11" ht="15.75" x14ac:dyDescent="0.25">
      <c r="A92" s="683" t="s">
        <v>1144</v>
      </c>
      <c r="B92" s="686">
        <v>1.6000000000000001E-3</v>
      </c>
      <c r="C92" s="686">
        <v>1.34E-3</v>
      </c>
      <c r="D92" s="686">
        <v>1.3999999999999999E-4</v>
      </c>
      <c r="E92" s="686">
        <v>1.1E-4</v>
      </c>
      <c r="F92" s="686">
        <v>4.0000000000000003E-5</v>
      </c>
      <c r="G92" s="686">
        <v>4.0000000000000003E-5</v>
      </c>
      <c r="H92" s="686">
        <v>1.3999999999999999E-4</v>
      </c>
      <c r="I92" s="686">
        <v>5.0000000000000002E-5</v>
      </c>
      <c r="J92" s="686">
        <v>6.8999999999999997E-4</v>
      </c>
      <c r="K92" s="686">
        <v>1.3999999999999999E-4</v>
      </c>
    </row>
    <row r="93" spans="1:11" ht="15.75" x14ac:dyDescent="0.25">
      <c r="A93" s="683" t="s">
        <v>1145</v>
      </c>
      <c r="B93" s="686">
        <v>3.4869999999999998E-2</v>
      </c>
      <c r="C93" s="686">
        <v>3.8769999999999999E-2</v>
      </c>
      <c r="D93" s="686">
        <v>1.83E-3</v>
      </c>
      <c r="E93" s="686">
        <v>2.64E-3</v>
      </c>
      <c r="F93" s="686">
        <v>6.7000000000000002E-4</v>
      </c>
      <c r="G93" s="686">
        <v>6.8999999999999997E-4</v>
      </c>
      <c r="H93" s="686">
        <v>5.8E-4</v>
      </c>
      <c r="I93" s="686">
        <v>5.8E-4</v>
      </c>
      <c r="J93" s="686">
        <v>1.0499999999999999E-3</v>
      </c>
      <c r="K93" s="686">
        <v>1.1800000000000001E-3</v>
      </c>
    </row>
    <row r="94" spans="1:11" ht="15.75" x14ac:dyDescent="0.25">
      <c r="A94" s="683" t="s">
        <v>1146</v>
      </c>
      <c r="B94" s="686">
        <v>2.3869999999999999E-2</v>
      </c>
      <c r="C94" s="686">
        <v>1.9529999999999999E-2</v>
      </c>
      <c r="D94" s="686">
        <v>1.14E-3</v>
      </c>
      <c r="E94" s="686">
        <v>1E-3</v>
      </c>
      <c r="F94" s="686">
        <v>6.9999999999999999E-4</v>
      </c>
      <c r="G94" s="686">
        <v>6.2E-4</v>
      </c>
      <c r="H94" s="686">
        <v>4.2999999999999999E-4</v>
      </c>
      <c r="I94" s="686">
        <v>3.6999999999999999E-4</v>
      </c>
      <c r="J94" s="686">
        <v>1.2800000000000001E-3</v>
      </c>
      <c r="K94" s="686">
        <v>8.8999999999999995E-4</v>
      </c>
    </row>
    <row r="95" spans="1:11" ht="15.75" x14ac:dyDescent="0.25">
      <c r="A95" s="683" t="s">
        <v>1147</v>
      </c>
      <c r="B95" s="686">
        <v>1.3599999999999999E-2</v>
      </c>
      <c r="C95" s="686">
        <v>1.2970000000000001E-2</v>
      </c>
      <c r="D95" s="686">
        <v>5.1000000000000004E-4</v>
      </c>
      <c r="E95" s="686">
        <v>5.5000000000000003E-4</v>
      </c>
      <c r="F95" s="686">
        <v>3.6999999999999999E-4</v>
      </c>
      <c r="G95" s="686">
        <v>2.7E-4</v>
      </c>
      <c r="H95" s="686">
        <v>2.5000000000000001E-4</v>
      </c>
      <c r="I95" s="686">
        <v>1.9000000000000001E-4</v>
      </c>
      <c r="J95" s="686">
        <v>6.4999999999999997E-4</v>
      </c>
      <c r="K95" s="686">
        <v>3.8999999999999999E-4</v>
      </c>
    </row>
    <row r="96" spans="1:11" ht="15.75" x14ac:dyDescent="0.25">
      <c r="A96" s="683" t="s">
        <v>1148</v>
      </c>
      <c r="B96" s="686">
        <v>2.9180000000000001E-2</v>
      </c>
      <c r="C96" s="686">
        <v>2.385E-2</v>
      </c>
      <c r="D96" s="686">
        <v>1.5499999999999999E-3</v>
      </c>
      <c r="E96" s="686">
        <v>1.2899999999999999E-3</v>
      </c>
      <c r="F96" s="686">
        <v>9.2000000000000003E-4</v>
      </c>
      <c r="G96" s="686">
        <v>8.8999999999999995E-4</v>
      </c>
      <c r="H96" s="686">
        <v>1.2800000000000001E-3</v>
      </c>
      <c r="I96" s="686">
        <v>1.06E-3</v>
      </c>
      <c r="J96" s="686">
        <v>2.0899999999999998E-3</v>
      </c>
      <c r="K96" s="686">
        <v>1.2999999999999999E-3</v>
      </c>
    </row>
    <row r="97" spans="1:11" ht="15.75" x14ac:dyDescent="0.25">
      <c r="A97" s="683" t="s">
        <v>1149</v>
      </c>
      <c r="B97" s="686">
        <v>2.7299999999999998E-3</v>
      </c>
      <c r="C97" s="686">
        <v>2.2300000000000002E-3</v>
      </c>
      <c r="D97" s="686">
        <v>1.2E-4</v>
      </c>
      <c r="E97" s="686">
        <v>9.0000000000000006E-5</v>
      </c>
      <c r="F97" s="686">
        <v>9.0000000000000006E-5</v>
      </c>
      <c r="G97" s="686">
        <v>9.0000000000000006E-5</v>
      </c>
      <c r="H97" s="686">
        <v>1.2E-4</v>
      </c>
      <c r="I97" s="686">
        <v>6.0000000000000002E-5</v>
      </c>
      <c r="J97" s="686">
        <v>3.4000000000000002E-4</v>
      </c>
      <c r="K97" s="686">
        <v>1.6000000000000001E-4</v>
      </c>
    </row>
    <row r="98" spans="1:11" ht="15" x14ac:dyDescent="0.25">
      <c r="A98" s="687" t="s">
        <v>998</v>
      </c>
      <c r="B98" s="686">
        <v>4.0400000000000002E-3</v>
      </c>
      <c r="C98" s="686">
        <v>3.2299999999999998E-3</v>
      </c>
      <c r="D98" s="686">
        <v>2.1000000000000001E-4</v>
      </c>
      <c r="E98" s="686">
        <v>1.8000000000000001E-4</v>
      </c>
      <c r="F98" s="686">
        <v>9.0000000000000006E-5</v>
      </c>
      <c r="G98" s="686">
        <v>6.9999999999999994E-5</v>
      </c>
      <c r="H98" s="686">
        <v>1.1E-4</v>
      </c>
      <c r="I98" s="686">
        <v>8.0000000000000007E-5</v>
      </c>
      <c r="J98" s="686">
        <v>2.9999999999999997E-4</v>
      </c>
      <c r="K98" s="686">
        <v>1.7000000000000001E-4</v>
      </c>
    </row>
    <row r="99" spans="1:11" ht="15.75" x14ac:dyDescent="0.25">
      <c r="A99" s="683" t="s">
        <v>1150</v>
      </c>
      <c r="B99" s="686">
        <v>3.31E-3</v>
      </c>
      <c r="C99" s="686">
        <v>2.5899999999999999E-3</v>
      </c>
      <c r="D99" s="686">
        <v>1.9000000000000001E-4</v>
      </c>
      <c r="E99" s="686">
        <v>1.6000000000000001E-4</v>
      </c>
      <c r="F99" s="686">
        <v>1.1E-4</v>
      </c>
      <c r="G99" s="686">
        <v>9.0000000000000006E-5</v>
      </c>
      <c r="H99" s="686">
        <v>1.3999999999999999E-4</v>
      </c>
      <c r="I99" s="686">
        <v>9.0000000000000006E-5</v>
      </c>
      <c r="J99" s="686">
        <v>3.5E-4</v>
      </c>
      <c r="K99" s="686">
        <v>1.3999999999999999E-4</v>
      </c>
    </row>
    <row r="100" spans="1:11" ht="15.75" x14ac:dyDescent="0.25">
      <c r="A100" s="683" t="s">
        <v>1151</v>
      </c>
      <c r="B100" s="686">
        <v>2.81E-3</v>
      </c>
      <c r="C100" s="686">
        <v>2.3400000000000001E-3</v>
      </c>
      <c r="D100" s="686">
        <v>1.2E-4</v>
      </c>
      <c r="E100" s="686">
        <v>1.1E-4</v>
      </c>
      <c r="F100" s="686">
        <v>9.0000000000000006E-5</v>
      </c>
      <c r="G100" s="686">
        <v>6.9999999999999994E-5</v>
      </c>
      <c r="H100" s="686">
        <v>1.1E-4</v>
      </c>
      <c r="I100" s="686">
        <v>8.0000000000000007E-5</v>
      </c>
      <c r="J100" s="686">
        <v>3.1E-4</v>
      </c>
      <c r="K100" s="686">
        <v>1.3999999999999999E-4</v>
      </c>
    </row>
    <row r="101" spans="1:11" ht="15.75" x14ac:dyDescent="0.25">
      <c r="A101" s="683" t="s">
        <v>1152</v>
      </c>
      <c r="B101" s="686">
        <v>1.6650000000000002E-2</v>
      </c>
      <c r="C101" s="686">
        <v>1.389E-2</v>
      </c>
      <c r="D101" s="686">
        <v>6.7000000000000002E-4</v>
      </c>
      <c r="E101" s="686">
        <v>5.8E-4</v>
      </c>
      <c r="F101" s="686">
        <v>2.9E-4</v>
      </c>
      <c r="G101" s="686">
        <v>2.3000000000000001E-4</v>
      </c>
      <c r="H101" s="686">
        <v>3.3E-4</v>
      </c>
      <c r="I101" s="686">
        <v>2.7E-4</v>
      </c>
      <c r="J101" s="686">
        <v>1.0300000000000001E-3</v>
      </c>
      <c r="K101" s="686">
        <v>5.9999999999999995E-4</v>
      </c>
    </row>
    <row r="102" spans="1:11" ht="15.75" x14ac:dyDescent="0.25">
      <c r="A102" s="683" t="s">
        <v>1153</v>
      </c>
      <c r="B102" s="686">
        <v>2.0699999999999998E-3</v>
      </c>
      <c r="C102" s="686">
        <v>1.89E-3</v>
      </c>
      <c r="D102" s="686">
        <v>2.0000000000000001E-4</v>
      </c>
      <c r="E102" s="686">
        <v>1.9000000000000001E-4</v>
      </c>
      <c r="F102" s="686">
        <v>9.0000000000000006E-5</v>
      </c>
      <c r="G102" s="686">
        <v>6.9999999999999994E-5</v>
      </c>
      <c r="H102" s="686">
        <v>1E-4</v>
      </c>
      <c r="I102" s="686">
        <v>6.9999999999999994E-5</v>
      </c>
      <c r="J102" s="686">
        <v>2.5999999999999998E-4</v>
      </c>
      <c r="K102" s="686">
        <v>1.2999999999999999E-4</v>
      </c>
    </row>
    <row r="103" spans="1:11" ht="15.75" x14ac:dyDescent="0.25">
      <c r="A103" s="683" t="s">
        <v>1154</v>
      </c>
      <c r="B103" s="686">
        <v>1.5169999999999999E-2</v>
      </c>
      <c r="C103" s="686">
        <v>1.4189999999999999E-2</v>
      </c>
      <c r="D103" s="686">
        <v>6.0999999999999997E-4</v>
      </c>
      <c r="E103" s="686">
        <v>5.8E-4</v>
      </c>
      <c r="F103" s="686">
        <v>5.0000000000000001E-4</v>
      </c>
      <c r="G103" s="686">
        <v>3.8000000000000002E-4</v>
      </c>
      <c r="H103" s="686">
        <v>5.1000000000000004E-4</v>
      </c>
      <c r="I103" s="686">
        <v>3.8000000000000002E-4</v>
      </c>
      <c r="J103" s="686">
        <v>6.4999999999999997E-4</v>
      </c>
      <c r="K103" s="686">
        <v>4.0999999999999999E-4</v>
      </c>
    </row>
    <row r="104" spans="1:11" ht="15.75" x14ac:dyDescent="0.25">
      <c r="A104" s="683" t="s">
        <v>1155</v>
      </c>
      <c r="B104" s="686">
        <v>1.111E-2</v>
      </c>
      <c r="C104" s="686">
        <v>8.6599999999999993E-3</v>
      </c>
      <c r="D104" s="686">
        <v>3.3E-4</v>
      </c>
      <c r="E104" s="686">
        <v>2.9E-4</v>
      </c>
      <c r="F104" s="686">
        <v>3.6999999999999999E-4</v>
      </c>
      <c r="G104" s="686">
        <v>2.5000000000000001E-4</v>
      </c>
      <c r="H104" s="686">
        <v>4.2000000000000002E-4</v>
      </c>
      <c r="I104" s="686">
        <v>2.7E-4</v>
      </c>
      <c r="J104" s="686">
        <v>8.8000000000000003E-4</v>
      </c>
      <c r="K104" s="686">
        <v>5.0000000000000001E-4</v>
      </c>
    </row>
    <row r="105" spans="1:11" ht="15.75" x14ac:dyDescent="0.25">
      <c r="A105" s="683" t="s">
        <v>1156</v>
      </c>
      <c r="B105" s="686">
        <v>4.1090000000000002E-2</v>
      </c>
      <c r="C105" s="686">
        <v>3.4169999999999999E-2</v>
      </c>
      <c r="D105" s="686">
        <v>3.7100000000000002E-3</v>
      </c>
      <c r="E105" s="686">
        <v>3.4399999999999999E-3</v>
      </c>
      <c r="F105" s="686">
        <v>1.72E-3</v>
      </c>
      <c r="G105" s="686">
        <v>1.0399999999999999E-3</v>
      </c>
      <c r="H105" s="686">
        <v>1.2800000000000001E-3</v>
      </c>
      <c r="I105" s="686">
        <v>9.6000000000000002E-4</v>
      </c>
      <c r="J105" s="686">
        <v>2.3500000000000001E-3</v>
      </c>
      <c r="K105" s="686">
        <v>1.42E-3</v>
      </c>
    </row>
    <row r="106" spans="1:11" ht="15.75" x14ac:dyDescent="0.25">
      <c r="A106" s="683" t="s">
        <v>1157</v>
      </c>
      <c r="B106" s="686">
        <v>5.2780000000000001E-2</v>
      </c>
      <c r="C106" s="686">
        <v>4.6089999999999999E-2</v>
      </c>
      <c r="D106" s="686">
        <v>3.2699999999999999E-3</v>
      </c>
      <c r="E106" s="686">
        <v>3.0300000000000001E-3</v>
      </c>
      <c r="F106" s="686">
        <v>1.73E-3</v>
      </c>
      <c r="G106" s="686">
        <v>9.2000000000000003E-4</v>
      </c>
      <c r="H106" s="686">
        <v>4.6000000000000001E-4</v>
      </c>
      <c r="I106" s="686">
        <v>2.5000000000000001E-4</v>
      </c>
      <c r="J106" s="686">
        <v>1.8E-3</v>
      </c>
      <c r="K106" s="686">
        <v>9.6000000000000002E-4</v>
      </c>
    </row>
    <row r="107" spans="1:11" ht="15.75" x14ac:dyDescent="0.25">
      <c r="A107" s="683" t="s">
        <v>1158</v>
      </c>
      <c r="B107" s="686">
        <v>7.7400000000000004E-3</v>
      </c>
      <c r="C107" s="686">
        <v>7.0299999999999998E-3</v>
      </c>
      <c r="D107" s="686">
        <v>3.1E-4</v>
      </c>
      <c r="E107" s="686">
        <v>2.7999999999999998E-4</v>
      </c>
      <c r="F107" s="686">
        <v>2.0000000000000001E-4</v>
      </c>
      <c r="G107" s="686">
        <v>1.2999999999999999E-4</v>
      </c>
      <c r="H107" s="686">
        <v>2.4000000000000001E-4</v>
      </c>
      <c r="I107" s="686">
        <v>1.6000000000000001E-4</v>
      </c>
      <c r="J107" s="686">
        <v>7.7999999999999999E-4</v>
      </c>
      <c r="K107" s="686">
        <v>2.1000000000000001E-4</v>
      </c>
    </row>
    <row r="108" spans="1:11" ht="15.75" x14ac:dyDescent="0.25">
      <c r="A108" s="683" t="s">
        <v>1159</v>
      </c>
      <c r="B108" s="686">
        <v>2.0109999999999999E-2</v>
      </c>
      <c r="C108" s="686">
        <v>1.6670000000000001E-2</v>
      </c>
      <c r="D108" s="686">
        <v>5.9999999999999995E-4</v>
      </c>
      <c r="E108" s="686">
        <v>5.4000000000000001E-4</v>
      </c>
      <c r="F108" s="686">
        <v>3.1E-4</v>
      </c>
      <c r="G108" s="686">
        <v>2.5000000000000001E-4</v>
      </c>
      <c r="H108" s="686">
        <v>3.2000000000000003E-4</v>
      </c>
      <c r="I108" s="686">
        <v>2.0000000000000001E-4</v>
      </c>
      <c r="J108" s="686">
        <v>7.9000000000000001E-4</v>
      </c>
      <c r="K108" s="686">
        <v>4.6000000000000001E-4</v>
      </c>
    </row>
    <row r="109" spans="1:11" ht="15.75" x14ac:dyDescent="0.25">
      <c r="A109" s="683" t="s">
        <v>1160</v>
      </c>
      <c r="B109" s="686">
        <v>5.6820000000000002E-2</v>
      </c>
      <c r="C109" s="686">
        <v>4.6969999999999998E-2</v>
      </c>
      <c r="D109" s="686">
        <v>4.0400000000000002E-3</v>
      </c>
      <c r="E109" s="686">
        <v>3.9399999999999999E-3</v>
      </c>
      <c r="F109" s="686">
        <v>1.75E-3</v>
      </c>
      <c r="G109" s="686">
        <v>1.4599999999999999E-3</v>
      </c>
      <c r="H109" s="686">
        <v>4.2000000000000002E-4</v>
      </c>
      <c r="I109" s="686">
        <v>3.5E-4</v>
      </c>
      <c r="J109" s="686">
        <v>1.5E-3</v>
      </c>
      <c r="K109" s="686">
        <v>1.16E-3</v>
      </c>
    </row>
    <row r="110" spans="1:11" ht="15.75" x14ac:dyDescent="0.25">
      <c r="A110" s="683" t="s">
        <v>1161</v>
      </c>
      <c r="B110" s="686">
        <v>6.2399999999999999E-3</v>
      </c>
      <c r="C110" s="686">
        <v>4.9699999999999996E-3</v>
      </c>
      <c r="D110" s="686">
        <v>3.4000000000000002E-4</v>
      </c>
      <c r="E110" s="686">
        <v>2.5000000000000001E-4</v>
      </c>
      <c r="F110" s="686">
        <v>2.1000000000000001E-4</v>
      </c>
      <c r="G110" s="686">
        <v>1.3999999999999999E-4</v>
      </c>
      <c r="H110" s="686">
        <v>1.9000000000000001E-4</v>
      </c>
      <c r="I110" s="686">
        <v>1.8000000000000001E-4</v>
      </c>
      <c r="J110" s="686">
        <v>7.2000000000000005E-4</v>
      </c>
      <c r="K110" s="686">
        <v>1.9000000000000001E-4</v>
      </c>
    </row>
    <row r="111" spans="1:11" ht="15.75" x14ac:dyDescent="0.25">
      <c r="A111" s="683" t="s">
        <v>1162</v>
      </c>
      <c r="B111" s="686">
        <v>5.8300000000000001E-3</v>
      </c>
      <c r="C111" s="686">
        <v>5.62E-3</v>
      </c>
      <c r="D111" s="686">
        <v>2.7E-4</v>
      </c>
      <c r="E111" s="686">
        <v>2.2000000000000001E-4</v>
      </c>
      <c r="F111" s="686">
        <v>1.9000000000000001E-4</v>
      </c>
      <c r="G111" s="686">
        <v>1.8000000000000001E-4</v>
      </c>
      <c r="H111" s="686">
        <v>8.0000000000000007E-5</v>
      </c>
      <c r="I111" s="686">
        <v>8.0000000000000007E-5</v>
      </c>
      <c r="J111" s="686">
        <v>4.8000000000000001E-4</v>
      </c>
      <c r="K111" s="686">
        <v>3.5E-4</v>
      </c>
    </row>
    <row r="112" spans="1:11" ht="15.75" x14ac:dyDescent="0.25">
      <c r="A112" s="683" t="s">
        <v>1163</v>
      </c>
      <c r="B112" s="686">
        <v>8.0019999999999994E-2</v>
      </c>
      <c r="C112" s="686">
        <v>6.6680000000000003E-2</v>
      </c>
      <c r="D112" s="686">
        <v>5.7299999999999999E-3</v>
      </c>
      <c r="E112" s="686">
        <v>5.4900000000000001E-3</v>
      </c>
      <c r="F112" s="686">
        <v>2.6199999999999999E-3</v>
      </c>
      <c r="G112" s="686">
        <v>2.5200000000000001E-3</v>
      </c>
      <c r="H112" s="686">
        <v>1.67E-3</v>
      </c>
      <c r="I112" s="686">
        <v>1.64E-3</v>
      </c>
      <c r="J112" s="686">
        <v>3.2599999999999999E-3</v>
      </c>
      <c r="K112" s="686">
        <v>3.0699999999999998E-3</v>
      </c>
    </row>
    <row r="113" spans="1:13" ht="15.75" x14ac:dyDescent="0.25">
      <c r="A113" s="683" t="s">
        <v>1164</v>
      </c>
      <c r="B113" s="686">
        <v>5.7430000000000002E-2</v>
      </c>
      <c r="C113" s="686">
        <v>4.9910000000000003E-2</v>
      </c>
      <c r="D113" s="686">
        <v>4.4099999999999999E-3</v>
      </c>
      <c r="E113" s="686">
        <v>4.2399999999999998E-3</v>
      </c>
      <c r="F113" s="686">
        <v>1.8500000000000001E-3</v>
      </c>
      <c r="G113" s="686">
        <v>1.92E-3</v>
      </c>
      <c r="H113" s="686">
        <v>1.8400000000000001E-3</v>
      </c>
      <c r="I113" s="686">
        <v>1.7899999999999999E-3</v>
      </c>
      <c r="J113" s="686">
        <v>1.7899999999999999E-3</v>
      </c>
      <c r="K113" s="686">
        <v>1.7700000000000001E-3</v>
      </c>
    </row>
    <row r="114" spans="1:13" ht="15.75" x14ac:dyDescent="0.25">
      <c r="A114" s="683" t="s">
        <v>1165</v>
      </c>
      <c r="B114" s="686">
        <v>1.218E-2</v>
      </c>
      <c r="C114" s="686">
        <v>1.0330000000000001E-2</v>
      </c>
      <c r="D114" s="686">
        <v>5.9999999999999995E-4</v>
      </c>
      <c r="E114" s="686">
        <v>5.5000000000000003E-4</v>
      </c>
      <c r="F114" s="686">
        <v>8.8000000000000003E-4</v>
      </c>
      <c r="G114" s="686">
        <v>6.8000000000000005E-4</v>
      </c>
      <c r="H114" s="686">
        <v>9.7999999999999997E-4</v>
      </c>
      <c r="I114" s="686">
        <v>6.6E-4</v>
      </c>
      <c r="J114" s="686">
        <v>1.6000000000000001E-3</v>
      </c>
      <c r="K114" s="686">
        <v>7.5000000000000002E-4</v>
      </c>
    </row>
    <row r="115" spans="1:13" ht="15" x14ac:dyDescent="0.25">
      <c r="A115" s="687" t="s">
        <v>197</v>
      </c>
      <c r="B115" s="686">
        <v>2.8700000000000002E-3</v>
      </c>
      <c r="C115" s="686">
        <v>2.2200000000000002E-3</v>
      </c>
      <c r="D115" s="686">
        <v>1.4999999999999999E-4</v>
      </c>
      <c r="E115" s="686">
        <v>1.2E-4</v>
      </c>
      <c r="F115" s="686">
        <v>9.0000000000000006E-5</v>
      </c>
      <c r="G115" s="686">
        <v>6.0000000000000002E-5</v>
      </c>
      <c r="H115" s="686">
        <v>9.0000000000000006E-5</v>
      </c>
      <c r="I115" s="686">
        <v>8.0000000000000007E-5</v>
      </c>
      <c r="J115" s="686">
        <v>2.9E-4</v>
      </c>
      <c r="K115" s="686">
        <v>1.6000000000000001E-4</v>
      </c>
    </row>
    <row r="116" spans="1:13" ht="15.75" x14ac:dyDescent="0.25">
      <c r="A116" s="683" t="s">
        <v>1166</v>
      </c>
      <c r="B116" s="686">
        <v>4.6299999999999996E-3</v>
      </c>
      <c r="C116" s="686">
        <v>4.15E-3</v>
      </c>
      <c r="D116" s="686">
        <v>2.7999999999999998E-4</v>
      </c>
      <c r="E116" s="686">
        <v>2.3000000000000001E-4</v>
      </c>
      <c r="F116" s="686">
        <v>1E-4</v>
      </c>
      <c r="G116" s="686">
        <v>1.4999999999999999E-4</v>
      </c>
      <c r="H116" s="686">
        <v>2.7E-4</v>
      </c>
      <c r="I116" s="686">
        <v>1.4999999999999999E-4</v>
      </c>
      <c r="J116" s="686">
        <v>8.0000000000000004E-4</v>
      </c>
      <c r="K116" s="686">
        <v>2.5999999999999998E-4</v>
      </c>
    </row>
    <row r="117" spans="1:13" ht="15.75" x14ac:dyDescent="0.25">
      <c r="A117" s="683" t="s">
        <v>1167</v>
      </c>
      <c r="B117" s="686">
        <v>3.7799999999999999E-3</v>
      </c>
      <c r="C117" s="686">
        <v>2.96E-3</v>
      </c>
      <c r="D117" s="686">
        <v>1.2E-4</v>
      </c>
      <c r="E117" s="686">
        <v>9.0000000000000006E-5</v>
      </c>
      <c r="F117" s="686">
        <v>8.0000000000000007E-5</v>
      </c>
      <c r="G117" s="686">
        <v>5.0000000000000002E-5</v>
      </c>
      <c r="H117" s="686">
        <v>8.0000000000000007E-5</v>
      </c>
      <c r="I117" s="686">
        <v>2.0000000000000002E-5</v>
      </c>
      <c r="J117" s="686">
        <v>2.9999999999999997E-4</v>
      </c>
      <c r="K117" s="686">
        <v>9.0000000000000006E-5</v>
      </c>
    </row>
    <row r="118" spans="1:13" ht="15" x14ac:dyDescent="0.25">
      <c r="A118" s="689" t="s">
        <v>993</v>
      </c>
      <c r="B118" s="686">
        <v>8.3400000000000002E-3</v>
      </c>
      <c r="C118" s="686">
        <v>8.4899999999999993E-3</v>
      </c>
      <c r="D118" s="686">
        <v>3.5E-4</v>
      </c>
      <c r="E118" s="686">
        <v>3.5E-4</v>
      </c>
      <c r="F118" s="686">
        <v>3.2000000000000003E-4</v>
      </c>
      <c r="G118" s="686">
        <v>3.2000000000000003E-4</v>
      </c>
      <c r="H118" s="686">
        <v>2.7E-4</v>
      </c>
      <c r="I118" s="686">
        <v>2.1000000000000001E-4</v>
      </c>
      <c r="J118" s="686">
        <v>3.8000000000000002E-4</v>
      </c>
      <c r="K118" s="686">
        <v>2.9999999999999997E-4</v>
      </c>
    </row>
    <row r="119" spans="1:13" ht="15.75" x14ac:dyDescent="0.25">
      <c r="A119" s="683" t="s">
        <v>1168</v>
      </c>
      <c r="B119" s="686">
        <v>3.8510000000000003E-2</v>
      </c>
      <c r="C119" s="686">
        <v>3.177E-2</v>
      </c>
      <c r="D119" s="686">
        <v>3.3700000000000002E-3</v>
      </c>
      <c r="E119" s="686">
        <v>3.1199999999999999E-3</v>
      </c>
      <c r="F119" s="686">
        <v>1.98E-3</v>
      </c>
      <c r="G119" s="686">
        <v>1.5100000000000001E-3</v>
      </c>
      <c r="H119" s="686">
        <v>1.09E-3</v>
      </c>
      <c r="I119" s="686">
        <v>8.0999999999999996E-4</v>
      </c>
      <c r="J119" s="686">
        <v>2.14E-3</v>
      </c>
      <c r="K119" s="686">
        <v>1.75E-3</v>
      </c>
    </row>
    <row r="120" spans="1:13" ht="15.75" x14ac:dyDescent="0.25">
      <c r="A120" s="683" t="s">
        <v>1169</v>
      </c>
      <c r="B120" s="686">
        <v>4.691E-2</v>
      </c>
      <c r="C120" s="686">
        <v>3.9039999999999998E-2</v>
      </c>
      <c r="D120" s="686">
        <v>4.6100000000000004E-3</v>
      </c>
      <c r="E120" s="686">
        <v>4.1700000000000001E-3</v>
      </c>
      <c r="F120" s="686">
        <v>1.58E-3</v>
      </c>
      <c r="G120" s="686">
        <v>1.2099999999999999E-3</v>
      </c>
      <c r="H120" s="686">
        <v>1.49E-3</v>
      </c>
      <c r="I120" s="686">
        <v>1.16E-3</v>
      </c>
      <c r="J120" s="686">
        <v>2.2399999999999998E-3</v>
      </c>
      <c r="K120" s="686">
        <v>1.65E-3</v>
      </c>
    </row>
    <row r="121" spans="1:13" ht="15.75" x14ac:dyDescent="0.25">
      <c r="A121" s="683" t="s">
        <v>1170</v>
      </c>
      <c r="B121" s="686">
        <v>7.3000000000000001E-3</v>
      </c>
      <c r="C121" s="686">
        <v>6.5199999999999998E-3</v>
      </c>
      <c r="D121" s="686">
        <v>2.9E-4</v>
      </c>
      <c r="E121" s="686">
        <v>2.9999999999999997E-4</v>
      </c>
      <c r="F121" s="686">
        <v>2.5000000000000001E-4</v>
      </c>
      <c r="G121" s="686">
        <v>1.9000000000000001E-4</v>
      </c>
      <c r="H121" s="686">
        <v>3.8000000000000002E-4</v>
      </c>
      <c r="I121" s="686">
        <v>2.2000000000000001E-4</v>
      </c>
      <c r="J121" s="686">
        <v>1.0300000000000001E-3</v>
      </c>
      <c r="K121" s="686">
        <v>2.9E-4</v>
      </c>
    </row>
    <row r="122" spans="1:13" ht="15.75" x14ac:dyDescent="0.25">
      <c r="A122" s="683" t="s">
        <v>1171</v>
      </c>
      <c r="B122" s="686">
        <v>7.6499999999999997E-3</v>
      </c>
      <c r="C122" s="686">
        <v>6.7200000000000003E-3</v>
      </c>
      <c r="D122" s="686">
        <v>2.4000000000000001E-4</v>
      </c>
      <c r="E122" s="686">
        <v>3.5E-4</v>
      </c>
      <c r="F122" s="686">
        <v>2.7E-4</v>
      </c>
      <c r="G122" s="686">
        <v>2.4000000000000001E-4</v>
      </c>
      <c r="H122" s="686">
        <v>5.2999999999999998E-4</v>
      </c>
      <c r="I122" s="686">
        <v>3.5E-4</v>
      </c>
      <c r="J122" s="686">
        <v>3.3E-4</v>
      </c>
      <c r="K122" s="686">
        <v>3.4000000000000002E-4</v>
      </c>
    </row>
    <row r="123" spans="1:13" ht="15.75" x14ac:dyDescent="0.25">
      <c r="A123" s="683" t="s">
        <v>1172</v>
      </c>
      <c r="B123" s="686">
        <v>7.7920000000000003E-2</v>
      </c>
      <c r="C123" s="686">
        <v>6.8720000000000003E-2</v>
      </c>
      <c r="D123" s="686">
        <v>1.159E-2</v>
      </c>
      <c r="E123" s="686">
        <v>1.2019999999999999E-2</v>
      </c>
      <c r="F123" s="686">
        <v>3.31E-3</v>
      </c>
      <c r="G123" s="686">
        <v>3.2599999999999999E-3</v>
      </c>
      <c r="H123" s="686">
        <v>1.6199999999999999E-3</v>
      </c>
      <c r="I123" s="686">
        <v>1.6000000000000001E-3</v>
      </c>
      <c r="J123" s="686">
        <v>3.2000000000000002E-3</v>
      </c>
      <c r="K123" s="686">
        <v>3.2000000000000002E-3</v>
      </c>
    </row>
    <row r="124" spans="1:13" ht="15.75" x14ac:dyDescent="0.25">
      <c r="A124" s="683" t="s">
        <v>1173</v>
      </c>
      <c r="B124" s="686">
        <v>4.8599999999999997E-3</v>
      </c>
      <c r="C124" s="686">
        <v>3.7100000000000002E-3</v>
      </c>
      <c r="D124" s="686">
        <v>3.0000000000000001E-5</v>
      </c>
      <c r="E124" s="686">
        <v>4.2000000000000002E-4</v>
      </c>
      <c r="F124" s="686">
        <v>5.0000000000000002E-5</v>
      </c>
      <c r="G124" s="686">
        <v>6.0000000000000002E-5</v>
      </c>
      <c r="H124" s="686">
        <v>2.0000000000000001E-4</v>
      </c>
      <c r="I124" s="686">
        <v>9.0000000000000006E-5</v>
      </c>
      <c r="J124" s="686">
        <v>2.7E-4</v>
      </c>
      <c r="K124" s="686">
        <v>1.7000000000000001E-4</v>
      </c>
    </row>
    <row r="125" spans="1:13" ht="15" x14ac:dyDescent="0.25">
      <c r="A125" s="689" t="s">
        <v>199</v>
      </c>
      <c r="B125" s="686">
        <v>3.0300000000000001E-2</v>
      </c>
      <c r="C125" s="686">
        <v>2.5760000000000002E-2</v>
      </c>
      <c r="D125" s="686">
        <v>1.42E-3</v>
      </c>
      <c r="E125" s="686">
        <v>1.6199999999999999E-3</v>
      </c>
      <c r="F125" s="686">
        <v>9.3999999999999997E-4</v>
      </c>
      <c r="G125" s="686">
        <v>8.0999999999999996E-4</v>
      </c>
      <c r="H125" s="686">
        <v>3.5E-4</v>
      </c>
      <c r="I125" s="686">
        <v>2.9999999999999997E-4</v>
      </c>
      <c r="J125" s="686">
        <v>1.1199999999999999E-3</v>
      </c>
      <c r="K125" s="686">
        <v>8.5999999999999998E-4</v>
      </c>
    </row>
    <row r="126" spans="1:13" ht="15.75" x14ac:dyDescent="0.25">
      <c r="A126" s="683" t="s">
        <v>1174</v>
      </c>
      <c r="B126" s="686">
        <v>6.2700000000000006E-2</v>
      </c>
      <c r="C126" s="686">
        <v>5.1189999999999999E-2</v>
      </c>
      <c r="D126" s="686">
        <v>7.3200000000000001E-3</v>
      </c>
      <c r="E126" s="686">
        <v>7.1700000000000002E-3</v>
      </c>
      <c r="F126" s="686">
        <v>1.2800000000000001E-3</v>
      </c>
      <c r="G126" s="686">
        <v>1.49E-3</v>
      </c>
      <c r="H126" s="686">
        <v>4.8000000000000001E-4</v>
      </c>
      <c r="I126" s="686">
        <v>4.8999999999999998E-4</v>
      </c>
      <c r="J126" s="686">
        <v>1.65E-3</v>
      </c>
      <c r="K126" s="686">
        <v>1.7600000000000001E-3</v>
      </c>
    </row>
    <row r="127" spans="1:13" ht="15.75" x14ac:dyDescent="0.25">
      <c r="A127" s="683" t="s">
        <v>1175</v>
      </c>
      <c r="B127" s="686">
        <v>1.222E-2</v>
      </c>
      <c r="C127" s="686">
        <v>9.5999999999999992E-3</v>
      </c>
      <c r="D127" s="686">
        <v>5.5999999999999995E-4</v>
      </c>
      <c r="E127" s="686">
        <v>5.9000000000000003E-4</v>
      </c>
      <c r="F127" s="686">
        <v>1.4999999999999999E-4</v>
      </c>
      <c r="G127" s="686">
        <v>1.1E-4</v>
      </c>
      <c r="H127" s="686">
        <v>1.9000000000000001E-4</v>
      </c>
      <c r="I127" s="686">
        <v>2.9999999999999997E-4</v>
      </c>
      <c r="J127" s="686">
        <v>9.7000000000000005E-4</v>
      </c>
      <c r="K127" s="686">
        <v>2.1000000000000001E-4</v>
      </c>
    </row>
    <row r="128" spans="1:13" ht="15.75" x14ac:dyDescent="0.25">
      <c r="A128" s="690" t="s">
        <v>999</v>
      </c>
      <c r="B128" s="691">
        <v>1.336E-2</v>
      </c>
      <c r="C128" s="691">
        <v>1.099E-2</v>
      </c>
      <c r="D128" s="691">
        <v>6.2E-4</v>
      </c>
      <c r="E128" s="691">
        <v>3.3E-4</v>
      </c>
      <c r="F128" s="691">
        <v>5.1000000000000004E-4</v>
      </c>
      <c r="G128" s="691">
        <v>3.5E-4</v>
      </c>
      <c r="H128" s="691">
        <v>3.6999999999999999E-4</v>
      </c>
      <c r="I128" s="691">
        <v>3.1E-4</v>
      </c>
      <c r="J128" s="691">
        <v>4.8000000000000001E-4</v>
      </c>
      <c r="K128" s="691">
        <v>2.9999999999999997E-4</v>
      </c>
      <c r="M128" s="542" t="s">
        <v>1252</v>
      </c>
    </row>
    <row r="129" spans="1:11" ht="15.75" x14ac:dyDescent="0.25">
      <c r="A129" s="683" t="s">
        <v>1176</v>
      </c>
      <c r="B129" s="686">
        <v>1.3429999999999999E-2</v>
      </c>
      <c r="C129" s="686">
        <v>1.155E-2</v>
      </c>
      <c r="D129" s="686">
        <v>5.4000000000000001E-4</v>
      </c>
      <c r="E129" s="686">
        <v>4.8000000000000001E-4</v>
      </c>
      <c r="F129" s="686">
        <v>2.4000000000000001E-4</v>
      </c>
      <c r="G129" s="686">
        <v>2.0000000000000001E-4</v>
      </c>
      <c r="H129" s="686">
        <v>3.2000000000000003E-4</v>
      </c>
      <c r="I129" s="686">
        <v>2.3000000000000001E-4</v>
      </c>
      <c r="J129" s="686">
        <v>9.3999999999999997E-4</v>
      </c>
      <c r="K129" s="686">
        <v>3.8999999999999999E-4</v>
      </c>
    </row>
    <row r="130" spans="1:11" ht="15.75" x14ac:dyDescent="0.25">
      <c r="A130" s="683" t="s">
        <v>1177</v>
      </c>
      <c r="B130" s="686">
        <v>3.0300000000000001E-2</v>
      </c>
      <c r="C130" s="686">
        <v>2.5760000000000002E-2</v>
      </c>
      <c r="D130" s="686">
        <v>1.42E-3</v>
      </c>
      <c r="E130" s="686">
        <v>1.6199999999999999E-3</v>
      </c>
      <c r="F130" s="686">
        <v>9.3999999999999997E-4</v>
      </c>
      <c r="G130" s="686">
        <v>8.0999999999999996E-4</v>
      </c>
      <c r="H130" s="686">
        <v>3.5E-4</v>
      </c>
      <c r="I130" s="686">
        <v>2.9999999999999997E-4</v>
      </c>
      <c r="J130" s="686">
        <v>1.1199999999999999E-3</v>
      </c>
      <c r="K130" s="686">
        <v>8.5999999999999998E-4</v>
      </c>
    </row>
    <row r="131" spans="1:11" ht="15.75" x14ac:dyDescent="0.25">
      <c r="A131" s="683" t="s">
        <v>1178</v>
      </c>
      <c r="B131" s="686">
        <v>1.52E-2</v>
      </c>
      <c r="C131" s="686">
        <v>1.295E-2</v>
      </c>
      <c r="D131" s="686">
        <v>5.6999999999999998E-4</v>
      </c>
      <c r="E131" s="686">
        <v>5.1999999999999995E-4</v>
      </c>
      <c r="F131" s="686">
        <v>2.0000000000000001E-4</v>
      </c>
      <c r="G131" s="686">
        <v>1.6000000000000001E-4</v>
      </c>
      <c r="H131" s="686">
        <v>2.7999999999999998E-4</v>
      </c>
      <c r="I131" s="686">
        <v>2.1000000000000001E-4</v>
      </c>
      <c r="J131" s="686">
        <v>6.7000000000000002E-4</v>
      </c>
      <c r="K131" s="686">
        <v>2.3000000000000001E-4</v>
      </c>
    </row>
    <row r="132" spans="1:11" ht="15.75" x14ac:dyDescent="0.25">
      <c r="A132" s="685" t="s">
        <v>200</v>
      </c>
      <c r="B132" s="686">
        <v>3.1700000000000001E-3</v>
      </c>
      <c r="C132" s="686">
        <v>2.9099999999999998E-3</v>
      </c>
      <c r="D132" s="686">
        <v>1.4999999999999999E-4</v>
      </c>
      <c r="E132" s="686">
        <v>1.3999999999999999E-4</v>
      </c>
      <c r="F132" s="686">
        <v>9.0000000000000006E-5</v>
      </c>
      <c r="G132" s="686">
        <v>6.9999999999999994E-5</v>
      </c>
      <c r="H132" s="686">
        <v>1E-4</v>
      </c>
      <c r="I132" s="686">
        <v>8.0000000000000007E-5</v>
      </c>
      <c r="J132" s="686">
        <v>2.7999999999999998E-4</v>
      </c>
      <c r="K132" s="686">
        <v>1.4999999999999999E-4</v>
      </c>
    </row>
    <row r="133" spans="1:11" ht="15.75" x14ac:dyDescent="0.25">
      <c r="A133" s="683" t="s">
        <v>1179</v>
      </c>
      <c r="B133" s="686">
        <v>1.7760000000000001E-2</v>
      </c>
      <c r="C133" s="686">
        <v>1.193E-2</v>
      </c>
      <c r="D133" s="686">
        <v>6.8000000000000005E-4</v>
      </c>
      <c r="E133" s="686">
        <v>5.5000000000000003E-4</v>
      </c>
      <c r="F133" s="686">
        <v>5.9000000000000003E-4</v>
      </c>
      <c r="G133" s="686">
        <v>3.6999999999999999E-4</v>
      </c>
      <c r="H133" s="686">
        <v>3.2000000000000003E-4</v>
      </c>
      <c r="I133" s="686">
        <v>1.6000000000000001E-4</v>
      </c>
      <c r="J133" s="686">
        <v>7.3999999999999999E-4</v>
      </c>
      <c r="K133" s="686">
        <v>3.4000000000000002E-4</v>
      </c>
    </row>
    <row r="134" spans="1:11" ht="15.75" x14ac:dyDescent="0.25">
      <c r="A134" s="683" t="s">
        <v>1180</v>
      </c>
      <c r="B134" s="686">
        <v>3.7299999999999998E-3</v>
      </c>
      <c r="C134" s="686">
        <v>3.5100000000000001E-3</v>
      </c>
      <c r="D134" s="686">
        <v>0</v>
      </c>
      <c r="E134" s="686">
        <v>1.3999999999999999E-4</v>
      </c>
      <c r="F134" s="686">
        <v>1.1E-4</v>
      </c>
      <c r="G134" s="686">
        <v>1.8000000000000001E-4</v>
      </c>
      <c r="H134" s="686">
        <v>2.0000000000000001E-4</v>
      </c>
      <c r="I134" s="686">
        <v>5.0000000000000002E-5</v>
      </c>
      <c r="J134" s="686">
        <v>5.0000000000000001E-4</v>
      </c>
      <c r="K134" s="686">
        <v>1.2E-4</v>
      </c>
    </row>
    <row r="135" spans="1:11" ht="15.75" x14ac:dyDescent="0.25">
      <c r="A135" s="683" t="s">
        <v>1181</v>
      </c>
      <c r="B135" s="686">
        <v>2.469E-2</v>
      </c>
      <c r="C135" s="686">
        <v>2.0750000000000001E-2</v>
      </c>
      <c r="D135" s="686">
        <v>9.8999999999999999E-4</v>
      </c>
      <c r="E135" s="686">
        <v>9.3999999999999997E-4</v>
      </c>
      <c r="F135" s="686">
        <v>4.6999999999999999E-4</v>
      </c>
      <c r="G135" s="686">
        <v>3.6999999999999999E-4</v>
      </c>
      <c r="H135" s="686">
        <v>2.9E-4</v>
      </c>
      <c r="I135" s="686">
        <v>2.3000000000000001E-4</v>
      </c>
      <c r="J135" s="686">
        <v>4.2999999999999999E-4</v>
      </c>
      <c r="K135" s="686">
        <v>4.0000000000000002E-4</v>
      </c>
    </row>
    <row r="136" spans="1:11" ht="15.75" x14ac:dyDescent="0.25">
      <c r="A136" s="683" t="s">
        <v>1182</v>
      </c>
      <c r="B136" s="686">
        <v>5.9819999999999998E-2</v>
      </c>
      <c r="C136" s="686">
        <v>5.2409999999999998E-2</v>
      </c>
      <c r="D136" s="686">
        <v>5.1200000000000004E-3</v>
      </c>
      <c r="E136" s="686">
        <v>4.7400000000000003E-3</v>
      </c>
      <c r="F136" s="686">
        <v>2.3900000000000002E-3</v>
      </c>
      <c r="G136" s="686">
        <v>2.0600000000000002E-3</v>
      </c>
      <c r="H136" s="686">
        <v>2.0799999999999998E-3</v>
      </c>
      <c r="I136" s="686">
        <v>1.92E-3</v>
      </c>
      <c r="J136" s="686">
        <v>2.96E-3</v>
      </c>
      <c r="K136" s="686">
        <v>2.0899999999999998E-3</v>
      </c>
    </row>
    <row r="137" spans="1:11" ht="15.75" x14ac:dyDescent="0.25">
      <c r="A137" s="683" t="s">
        <v>1183</v>
      </c>
      <c r="B137" s="686">
        <v>4.5159999999999999E-2</v>
      </c>
      <c r="C137" s="686">
        <v>3.671E-2</v>
      </c>
      <c r="D137" s="686">
        <v>2.9499999999999999E-3</v>
      </c>
      <c r="E137" s="686">
        <v>2.7299999999999998E-3</v>
      </c>
      <c r="F137" s="686">
        <v>1.5499999999999999E-3</v>
      </c>
      <c r="G137" s="686">
        <v>1.01E-3</v>
      </c>
      <c r="H137" s="686">
        <v>4.8000000000000001E-4</v>
      </c>
      <c r="I137" s="686">
        <v>3.2000000000000003E-4</v>
      </c>
      <c r="J137" s="686">
        <v>1.66E-3</v>
      </c>
      <c r="K137" s="686">
        <v>1.06E-3</v>
      </c>
    </row>
    <row r="138" spans="1:11" ht="15.75" x14ac:dyDescent="0.25">
      <c r="A138" s="683" t="s">
        <v>1184</v>
      </c>
      <c r="B138" s="686">
        <v>3.5130000000000002E-2</v>
      </c>
      <c r="C138" s="686">
        <v>2.8719999999999999E-2</v>
      </c>
      <c r="D138" s="686">
        <v>3.48E-3</v>
      </c>
      <c r="E138" s="686">
        <v>3.1099999999999999E-3</v>
      </c>
      <c r="F138" s="686">
        <v>1.4599999999999999E-3</v>
      </c>
      <c r="G138" s="686">
        <v>8.3000000000000001E-4</v>
      </c>
      <c r="H138" s="686">
        <v>1.4499999999999999E-3</v>
      </c>
      <c r="I138" s="686">
        <v>9.7000000000000005E-4</v>
      </c>
      <c r="J138" s="686">
        <v>2.15E-3</v>
      </c>
      <c r="K138" s="686">
        <v>1.33E-3</v>
      </c>
    </row>
    <row r="139" spans="1:11" ht="15.75" x14ac:dyDescent="0.25">
      <c r="A139" s="685" t="s">
        <v>201</v>
      </c>
      <c r="B139" s="686">
        <v>3.0300000000000001E-2</v>
      </c>
      <c r="C139" s="686">
        <v>2.5760000000000002E-2</v>
      </c>
      <c r="D139" s="686">
        <v>1.42E-3</v>
      </c>
      <c r="E139" s="686">
        <v>1.6199999999999999E-3</v>
      </c>
      <c r="F139" s="686">
        <v>9.3999999999999997E-4</v>
      </c>
      <c r="G139" s="686">
        <v>8.0999999999999996E-4</v>
      </c>
      <c r="H139" s="686">
        <v>3.5E-4</v>
      </c>
      <c r="I139" s="686">
        <v>2.9999999999999997E-4</v>
      </c>
      <c r="J139" s="686">
        <v>1.1199999999999999E-3</v>
      </c>
      <c r="K139" s="686">
        <v>8.5999999999999998E-4</v>
      </c>
    </row>
    <row r="140" spans="1:11" ht="15.75" x14ac:dyDescent="0.25">
      <c r="A140" s="683" t="s">
        <v>1185</v>
      </c>
      <c r="B140" s="686">
        <v>3.1220000000000001E-2</v>
      </c>
      <c r="C140" s="686">
        <v>2.853E-2</v>
      </c>
      <c r="D140" s="686">
        <v>1.5299999999999999E-3</v>
      </c>
      <c r="E140" s="686">
        <v>1.67E-3</v>
      </c>
      <c r="F140" s="686">
        <v>8.3000000000000001E-4</v>
      </c>
      <c r="G140" s="686">
        <v>6.0999999999999997E-4</v>
      </c>
      <c r="H140" s="686">
        <v>3.2000000000000003E-4</v>
      </c>
      <c r="I140" s="686">
        <v>2.4000000000000001E-4</v>
      </c>
      <c r="J140" s="686">
        <v>1.0200000000000001E-3</v>
      </c>
      <c r="K140" s="686">
        <v>6.6E-4</v>
      </c>
    </row>
    <row r="141" spans="1:11" ht="15.75" x14ac:dyDescent="0.25">
      <c r="A141" s="683" t="s">
        <v>1186</v>
      </c>
      <c r="B141" s="686">
        <v>3.0500000000000002E-3</v>
      </c>
      <c r="C141" s="686">
        <v>2.6099999999999999E-3</v>
      </c>
      <c r="D141" s="686">
        <v>1.3999999999999999E-4</v>
      </c>
      <c r="E141" s="686">
        <v>1.2999999999999999E-4</v>
      </c>
      <c r="F141" s="686">
        <v>5.0000000000000002E-5</v>
      </c>
      <c r="G141" s="686">
        <v>6.9999999999999994E-5</v>
      </c>
      <c r="H141" s="686">
        <v>8.0000000000000007E-5</v>
      </c>
      <c r="I141" s="686">
        <v>6.9999999999999994E-5</v>
      </c>
      <c r="J141" s="686">
        <v>2.2000000000000001E-4</v>
      </c>
      <c r="K141" s="686">
        <v>1.3999999999999999E-4</v>
      </c>
    </row>
    <row r="142" spans="1:11" ht="15.75" x14ac:dyDescent="0.25">
      <c r="A142" s="685" t="s">
        <v>117</v>
      </c>
      <c r="B142" s="686">
        <v>2.4899999999999999E-2</v>
      </c>
      <c r="C142" s="686">
        <v>2.2440000000000002E-2</v>
      </c>
      <c r="D142" s="686">
        <v>1.2199999999999999E-3</v>
      </c>
      <c r="E142" s="686">
        <v>1.01E-3</v>
      </c>
      <c r="F142" s="686">
        <v>8.4999999999999995E-4</v>
      </c>
      <c r="G142" s="686">
        <v>5.4000000000000001E-4</v>
      </c>
      <c r="H142" s="686">
        <v>3.8000000000000002E-4</v>
      </c>
      <c r="I142" s="686">
        <v>2.3000000000000001E-4</v>
      </c>
      <c r="J142" s="686">
        <v>8.7000000000000001E-4</v>
      </c>
      <c r="K142" s="686">
        <v>4.6999999999999999E-4</v>
      </c>
    </row>
    <row r="143" spans="1:11" ht="15.75" x14ac:dyDescent="0.25">
      <c r="A143" s="683" t="s">
        <v>1187</v>
      </c>
      <c r="B143" s="686">
        <v>4.3600000000000002E-3</v>
      </c>
      <c r="C143" s="686">
        <v>3.5899999999999999E-3</v>
      </c>
      <c r="D143" s="686">
        <v>2.5000000000000001E-4</v>
      </c>
      <c r="E143" s="686">
        <v>2.2000000000000001E-4</v>
      </c>
      <c r="F143" s="686">
        <v>9.0000000000000006E-5</v>
      </c>
      <c r="G143" s="686">
        <v>8.0000000000000007E-5</v>
      </c>
      <c r="H143" s="686">
        <v>1.6000000000000001E-4</v>
      </c>
      <c r="I143" s="686">
        <v>1.1E-4</v>
      </c>
      <c r="J143" s="686">
        <v>7.1000000000000002E-4</v>
      </c>
      <c r="K143" s="686">
        <v>3.4000000000000002E-4</v>
      </c>
    </row>
    <row r="144" spans="1:11" ht="15.75" x14ac:dyDescent="0.25">
      <c r="A144" s="683" t="s">
        <v>1188</v>
      </c>
      <c r="B144" s="686">
        <v>1.9009999999999999E-2</v>
      </c>
      <c r="C144" s="686">
        <v>1.5599999999999999E-2</v>
      </c>
      <c r="D144" s="686">
        <v>8.0999999999999996E-4</v>
      </c>
      <c r="E144" s="686">
        <v>6.8000000000000005E-4</v>
      </c>
      <c r="F144" s="686">
        <v>3.4000000000000002E-4</v>
      </c>
      <c r="G144" s="686">
        <v>2.5999999999999998E-4</v>
      </c>
      <c r="H144" s="686">
        <v>5.1999999999999995E-4</v>
      </c>
      <c r="I144" s="686">
        <v>3.8999999999999999E-4</v>
      </c>
      <c r="J144" s="686">
        <v>1.47E-3</v>
      </c>
      <c r="K144" s="686">
        <v>6.9999999999999999E-4</v>
      </c>
    </row>
    <row r="145" spans="1:11" ht="15.75" x14ac:dyDescent="0.25">
      <c r="A145" s="683" t="s">
        <v>1189</v>
      </c>
      <c r="B145" s="686">
        <v>5.7639999999999997E-2</v>
      </c>
      <c r="C145" s="686">
        <v>5.0090000000000003E-2</v>
      </c>
      <c r="D145" s="686">
        <v>1.0699999999999999E-2</v>
      </c>
      <c r="E145" s="686">
        <v>1.142E-2</v>
      </c>
      <c r="F145" s="686">
        <v>4.7800000000000004E-3</v>
      </c>
      <c r="G145" s="686">
        <v>4.4000000000000003E-3</v>
      </c>
      <c r="H145" s="686">
        <v>3.7000000000000002E-3</v>
      </c>
      <c r="I145" s="686">
        <v>3.5799999999999998E-3</v>
      </c>
      <c r="J145" s="686">
        <v>2.32E-3</v>
      </c>
      <c r="K145" s="686">
        <v>2.2499999999999998E-3</v>
      </c>
    </row>
    <row r="146" spans="1:11" ht="15.75" x14ac:dyDescent="0.25">
      <c r="A146" s="683" t="s">
        <v>1190</v>
      </c>
      <c r="B146" s="686">
        <v>7.5340000000000004E-2</v>
      </c>
      <c r="C146" s="686">
        <v>6.5530000000000005E-2</v>
      </c>
      <c r="D146" s="686">
        <v>1.004E-2</v>
      </c>
      <c r="E146" s="686">
        <v>1.051E-2</v>
      </c>
      <c r="F146" s="686">
        <v>2.5999999999999999E-3</v>
      </c>
      <c r="G146" s="686">
        <v>3.3400000000000001E-3</v>
      </c>
      <c r="H146" s="686">
        <v>1.3600000000000001E-3</v>
      </c>
      <c r="I146" s="686">
        <v>1.7099999999999999E-3</v>
      </c>
      <c r="J146" s="686">
        <v>3.3500000000000001E-3</v>
      </c>
      <c r="K146" s="686">
        <v>4.1399999999999996E-3</v>
      </c>
    </row>
    <row r="147" spans="1:11" ht="15.75" x14ac:dyDescent="0.25">
      <c r="A147" s="683" t="s">
        <v>1191</v>
      </c>
      <c r="B147" s="686">
        <v>9.1400000000000006E-3</v>
      </c>
      <c r="C147" s="686">
        <v>7.5300000000000002E-3</v>
      </c>
      <c r="D147" s="686">
        <v>2.5000000000000001E-4</v>
      </c>
      <c r="E147" s="686">
        <v>2.2000000000000001E-4</v>
      </c>
      <c r="F147" s="686">
        <v>1.4999999999999999E-4</v>
      </c>
      <c r="G147" s="686">
        <v>6.9999999999999994E-5</v>
      </c>
      <c r="H147" s="686">
        <v>1.7000000000000001E-4</v>
      </c>
      <c r="I147" s="686">
        <v>1.2E-4</v>
      </c>
      <c r="J147" s="686">
        <v>3.8000000000000002E-4</v>
      </c>
      <c r="K147" s="686">
        <v>2.2000000000000001E-4</v>
      </c>
    </row>
    <row r="148" spans="1:11" ht="15.75" x14ac:dyDescent="0.25">
      <c r="A148" s="683" t="s">
        <v>1000</v>
      </c>
      <c r="B148" s="691"/>
      <c r="C148" s="691"/>
      <c r="D148" s="691"/>
      <c r="E148" s="691"/>
      <c r="F148" s="691"/>
      <c r="G148" s="691"/>
      <c r="H148" s="691"/>
      <c r="I148" s="691"/>
      <c r="J148" s="691"/>
      <c r="K148" s="691"/>
    </row>
    <row r="149" spans="1:11" ht="15.75" x14ac:dyDescent="0.25">
      <c r="A149" s="683" t="s">
        <v>1192</v>
      </c>
      <c r="B149" s="686">
        <v>2.0999999999999999E-3</v>
      </c>
      <c r="C149" s="686">
        <v>1.8400000000000001E-3</v>
      </c>
      <c r="D149" s="686">
        <v>1.1E-4</v>
      </c>
      <c r="E149" s="686">
        <v>1E-4</v>
      </c>
      <c r="F149" s="686">
        <v>6.9999999999999994E-5</v>
      </c>
      <c r="G149" s="686">
        <v>5.0000000000000002E-5</v>
      </c>
      <c r="H149" s="686">
        <v>8.0000000000000007E-5</v>
      </c>
      <c r="I149" s="686">
        <v>5.0000000000000002E-5</v>
      </c>
      <c r="J149" s="686">
        <v>2.9E-4</v>
      </c>
      <c r="K149" s="686">
        <v>1.4999999999999999E-4</v>
      </c>
    </row>
    <row r="150" spans="1:11" ht="15.75" x14ac:dyDescent="0.25">
      <c r="A150" s="683" t="s">
        <v>1193</v>
      </c>
      <c r="B150" s="686">
        <v>9.4999999999999998E-3</v>
      </c>
      <c r="C150" s="686">
        <v>8.1600000000000006E-3</v>
      </c>
      <c r="D150" s="686">
        <v>3.6999999999999999E-4</v>
      </c>
      <c r="E150" s="686">
        <v>3.6999999999999999E-4</v>
      </c>
      <c r="F150" s="686">
        <v>2.7E-4</v>
      </c>
      <c r="G150" s="686">
        <v>2.1000000000000001E-4</v>
      </c>
      <c r="H150" s="686">
        <v>2.3000000000000001E-4</v>
      </c>
      <c r="I150" s="686">
        <v>1.3999999999999999E-4</v>
      </c>
      <c r="J150" s="686">
        <v>7.9000000000000001E-4</v>
      </c>
      <c r="K150" s="686">
        <v>2.7999999999999998E-4</v>
      </c>
    </row>
    <row r="151" spans="1:11" ht="15.75" x14ac:dyDescent="0.25">
      <c r="A151" s="683" t="s">
        <v>1194</v>
      </c>
      <c r="B151" s="686">
        <v>7.0239999999999997E-2</v>
      </c>
      <c r="C151" s="686">
        <v>6.5689999999999998E-2</v>
      </c>
      <c r="D151" s="686">
        <v>3.5500000000000002E-3</v>
      </c>
      <c r="E151" s="686">
        <v>4.3200000000000001E-3</v>
      </c>
      <c r="F151" s="686">
        <v>1.2099999999999999E-3</v>
      </c>
      <c r="G151" s="686">
        <v>1.24E-3</v>
      </c>
      <c r="H151" s="686">
        <v>1.17E-3</v>
      </c>
      <c r="I151" s="686">
        <v>9.2000000000000003E-4</v>
      </c>
      <c r="J151" s="686">
        <v>1.09E-3</v>
      </c>
      <c r="K151" s="686">
        <v>8.8999999999999995E-4</v>
      </c>
    </row>
    <row r="152" spans="1:11" ht="15.75" x14ac:dyDescent="0.25">
      <c r="A152" s="685" t="s">
        <v>203</v>
      </c>
      <c r="B152" s="686">
        <v>3.0300000000000001E-2</v>
      </c>
      <c r="C152" s="686">
        <v>2.5760000000000002E-2</v>
      </c>
      <c r="D152" s="686">
        <v>1.42E-3</v>
      </c>
      <c r="E152" s="686">
        <v>1.6199999999999999E-3</v>
      </c>
      <c r="F152" s="686">
        <v>9.3999999999999997E-4</v>
      </c>
      <c r="G152" s="686">
        <v>8.0999999999999996E-4</v>
      </c>
      <c r="H152" s="686">
        <v>3.5E-4</v>
      </c>
      <c r="I152" s="686">
        <v>2.9999999999999997E-4</v>
      </c>
      <c r="J152" s="686">
        <v>1.1199999999999999E-3</v>
      </c>
      <c r="K152" s="686">
        <v>8.5999999999999998E-4</v>
      </c>
    </row>
    <row r="153" spans="1:11" ht="15.75" x14ac:dyDescent="0.25">
      <c r="A153" s="683" t="s">
        <v>1195</v>
      </c>
      <c r="B153" s="686">
        <v>1.538E-2</v>
      </c>
      <c r="C153" s="686">
        <v>1.282E-2</v>
      </c>
      <c r="D153" s="686">
        <v>6.2E-4</v>
      </c>
      <c r="E153" s="686">
        <v>5.4000000000000001E-4</v>
      </c>
      <c r="F153" s="686">
        <v>3.8999999999999999E-4</v>
      </c>
      <c r="G153" s="686">
        <v>2.9999999999999997E-4</v>
      </c>
      <c r="H153" s="686">
        <v>4.8000000000000001E-4</v>
      </c>
      <c r="I153" s="686">
        <v>3.6000000000000002E-4</v>
      </c>
      <c r="J153" s="686">
        <v>1.67E-3</v>
      </c>
      <c r="K153" s="686">
        <v>5.5999999999999995E-4</v>
      </c>
    </row>
    <row r="154" spans="1:11" ht="15.75" x14ac:dyDescent="0.25">
      <c r="A154" s="683" t="s">
        <v>1196</v>
      </c>
      <c r="B154" s="686">
        <v>4.6949999999999999E-2</v>
      </c>
      <c r="C154" s="686">
        <v>4.1700000000000001E-2</v>
      </c>
      <c r="D154" s="686">
        <v>3.2399999999999998E-3</v>
      </c>
      <c r="E154" s="686">
        <v>3.0300000000000001E-3</v>
      </c>
      <c r="F154" s="686">
        <v>1.5499999999999999E-3</v>
      </c>
      <c r="G154" s="686">
        <v>1.16E-3</v>
      </c>
      <c r="H154" s="686">
        <v>4.4000000000000002E-4</v>
      </c>
      <c r="I154" s="686">
        <v>2.9E-4</v>
      </c>
      <c r="J154" s="686">
        <v>1.32E-3</v>
      </c>
      <c r="K154" s="686">
        <v>1.06E-3</v>
      </c>
    </row>
    <row r="155" spans="1:11" ht="15.75" x14ac:dyDescent="0.25">
      <c r="A155" s="683" t="s">
        <v>1197</v>
      </c>
      <c r="B155" s="686">
        <v>1.932E-2</v>
      </c>
      <c r="C155" s="686">
        <v>1.6320000000000001E-2</v>
      </c>
      <c r="D155" s="686">
        <v>8.1999999999999998E-4</v>
      </c>
      <c r="E155" s="686">
        <v>6.8999999999999997E-4</v>
      </c>
      <c r="F155" s="686">
        <v>2.9E-4</v>
      </c>
      <c r="G155" s="686">
        <v>2.7E-4</v>
      </c>
      <c r="H155" s="686">
        <v>4.8000000000000001E-4</v>
      </c>
      <c r="I155" s="686">
        <v>4.0000000000000002E-4</v>
      </c>
      <c r="J155" s="686">
        <v>1.31E-3</v>
      </c>
      <c r="K155" s="686">
        <v>8.1999999999999998E-4</v>
      </c>
    </row>
    <row r="156" spans="1:11" ht="15.75" x14ac:dyDescent="0.25">
      <c r="A156" s="683" t="s">
        <v>1198</v>
      </c>
      <c r="B156" s="686">
        <v>1.2789999999999999E-2</v>
      </c>
      <c r="C156" s="686">
        <v>1.098E-2</v>
      </c>
      <c r="D156" s="686">
        <v>9.3000000000000005E-4</v>
      </c>
      <c r="E156" s="686">
        <v>8.0000000000000004E-4</v>
      </c>
      <c r="F156" s="686">
        <v>4.4000000000000002E-4</v>
      </c>
      <c r="G156" s="686">
        <v>3.2000000000000003E-4</v>
      </c>
      <c r="H156" s="686">
        <v>3.8000000000000002E-4</v>
      </c>
      <c r="I156" s="686">
        <v>2.5999999999999998E-4</v>
      </c>
      <c r="J156" s="686">
        <v>8.4000000000000003E-4</v>
      </c>
      <c r="K156" s="686">
        <v>5.1999999999999995E-4</v>
      </c>
    </row>
    <row r="157" spans="1:11" ht="15.75" x14ac:dyDescent="0.25">
      <c r="A157" s="683" t="s">
        <v>1199</v>
      </c>
      <c r="B157" s="686">
        <v>2.3800000000000002E-2</v>
      </c>
      <c r="C157" s="686">
        <v>1.9730000000000001E-2</v>
      </c>
      <c r="D157" s="686">
        <v>1.5200000000000001E-3</v>
      </c>
      <c r="E157" s="686">
        <v>1.3600000000000001E-3</v>
      </c>
      <c r="F157" s="686">
        <v>7.1000000000000002E-4</v>
      </c>
      <c r="G157" s="686">
        <v>6.0999999999999997E-4</v>
      </c>
      <c r="H157" s="686">
        <v>7.9000000000000001E-4</v>
      </c>
      <c r="I157" s="686">
        <v>5.9000000000000003E-4</v>
      </c>
      <c r="J157" s="686">
        <v>1.23E-3</v>
      </c>
      <c r="K157" s="686">
        <v>7.2000000000000005E-4</v>
      </c>
    </row>
    <row r="158" spans="1:11" ht="15.75" x14ac:dyDescent="0.25">
      <c r="A158" s="683" t="s">
        <v>1200</v>
      </c>
      <c r="B158" s="686">
        <v>4.3600000000000002E-3</v>
      </c>
      <c r="C158" s="686">
        <v>3.7399999999999998E-3</v>
      </c>
      <c r="D158" s="686">
        <v>2.1000000000000001E-4</v>
      </c>
      <c r="E158" s="686">
        <v>1.6000000000000001E-4</v>
      </c>
      <c r="F158" s="686">
        <v>1E-4</v>
      </c>
      <c r="G158" s="686">
        <v>9.0000000000000006E-5</v>
      </c>
      <c r="H158" s="686">
        <v>1.6000000000000001E-4</v>
      </c>
      <c r="I158" s="686">
        <v>1.2E-4</v>
      </c>
      <c r="J158" s="686">
        <v>5.5000000000000003E-4</v>
      </c>
      <c r="K158" s="686">
        <v>2.2000000000000001E-4</v>
      </c>
    </row>
    <row r="159" spans="1:11" ht="15.75" x14ac:dyDescent="0.25">
      <c r="A159" s="683" t="s">
        <v>1201</v>
      </c>
      <c r="B159" s="686">
        <v>2.4199999999999998E-3</v>
      </c>
      <c r="C159" s="686">
        <v>1.67E-3</v>
      </c>
      <c r="D159" s="686">
        <v>1.3999999999999999E-4</v>
      </c>
      <c r="E159" s="686">
        <v>9.0000000000000006E-5</v>
      </c>
      <c r="F159" s="686">
        <v>1E-4</v>
      </c>
      <c r="G159" s="686">
        <v>9.0000000000000006E-5</v>
      </c>
      <c r="H159" s="686">
        <v>1.2999999999999999E-4</v>
      </c>
      <c r="I159" s="686">
        <v>9.0000000000000006E-5</v>
      </c>
      <c r="J159" s="686">
        <v>3.2000000000000003E-4</v>
      </c>
      <c r="K159" s="686">
        <v>1.3999999999999999E-4</v>
      </c>
    </row>
    <row r="160" spans="1:11" ht="15.75" x14ac:dyDescent="0.25">
      <c r="A160" s="685" t="s">
        <v>133</v>
      </c>
      <c r="B160" s="686">
        <v>2.7990000000000001E-2</v>
      </c>
      <c r="C160" s="686">
        <v>2.376E-2</v>
      </c>
      <c r="D160" s="686">
        <v>1.4400000000000001E-3</v>
      </c>
      <c r="E160" s="686">
        <v>1.2199999999999999E-3</v>
      </c>
      <c r="F160" s="686">
        <v>3.8999999999999999E-4</v>
      </c>
      <c r="G160" s="686">
        <v>2.9E-4</v>
      </c>
      <c r="H160" s="686">
        <v>4.2000000000000002E-4</v>
      </c>
      <c r="I160" s="686">
        <v>2.5999999999999998E-4</v>
      </c>
      <c r="J160" s="686">
        <v>1.31E-3</v>
      </c>
      <c r="K160" s="686">
        <v>5.6999999999999998E-4</v>
      </c>
    </row>
    <row r="161" spans="1:11" ht="15.75" x14ac:dyDescent="0.25">
      <c r="A161" s="683" t="s">
        <v>1202</v>
      </c>
      <c r="B161" s="686">
        <v>7.7799999999999996E-3</v>
      </c>
      <c r="C161" s="686">
        <v>6.6100000000000004E-3</v>
      </c>
      <c r="D161" s="686">
        <v>2.7999999999999998E-4</v>
      </c>
      <c r="E161" s="686">
        <v>2.5999999999999998E-4</v>
      </c>
      <c r="F161" s="686">
        <v>2.1000000000000001E-4</v>
      </c>
      <c r="G161" s="686">
        <v>1.3999999999999999E-4</v>
      </c>
      <c r="H161" s="686">
        <v>2.4000000000000001E-4</v>
      </c>
      <c r="I161" s="686">
        <v>1.2999999999999999E-4</v>
      </c>
      <c r="J161" s="686">
        <v>7.5000000000000002E-4</v>
      </c>
      <c r="K161" s="686">
        <v>2.1000000000000001E-4</v>
      </c>
    </row>
    <row r="162" spans="1:11" ht="15.75" x14ac:dyDescent="0.25">
      <c r="A162" s="683" t="s">
        <v>1203</v>
      </c>
      <c r="B162" s="686">
        <v>3.0300000000000001E-3</v>
      </c>
      <c r="C162" s="686">
        <v>2.8800000000000002E-3</v>
      </c>
      <c r="D162" s="686">
        <v>1.2999999999999999E-4</v>
      </c>
      <c r="E162" s="686">
        <v>1.2E-4</v>
      </c>
      <c r="F162" s="686">
        <v>1.1E-4</v>
      </c>
      <c r="G162" s="686">
        <v>8.0000000000000007E-5</v>
      </c>
      <c r="H162" s="686">
        <v>1.1E-4</v>
      </c>
      <c r="I162" s="686">
        <v>6.9999999999999994E-5</v>
      </c>
      <c r="J162" s="686">
        <v>2.7999999999999998E-4</v>
      </c>
      <c r="K162" s="686">
        <v>1.7000000000000001E-4</v>
      </c>
    </row>
    <row r="163" spans="1:11" ht="15.75" x14ac:dyDescent="0.25">
      <c r="A163" s="683" t="s">
        <v>1204</v>
      </c>
      <c r="B163" s="686">
        <v>8.8299999999999993E-3</v>
      </c>
      <c r="C163" s="686">
        <v>6.3800000000000003E-3</v>
      </c>
      <c r="D163" s="686">
        <v>4.0000000000000002E-4</v>
      </c>
      <c r="E163" s="686">
        <v>3.3E-4</v>
      </c>
      <c r="F163" s="686">
        <v>1.9000000000000001E-4</v>
      </c>
      <c r="G163" s="686">
        <v>1.6000000000000001E-4</v>
      </c>
      <c r="H163" s="686">
        <v>2.7E-4</v>
      </c>
      <c r="I163" s="686">
        <v>1.9000000000000001E-4</v>
      </c>
      <c r="J163" s="686">
        <v>5.4000000000000001E-4</v>
      </c>
      <c r="K163" s="686">
        <v>2.5999999999999998E-4</v>
      </c>
    </row>
    <row r="164" spans="1:11" ht="15.75" x14ac:dyDescent="0.25">
      <c r="A164" s="683" t="s">
        <v>1205</v>
      </c>
      <c r="B164" s="691">
        <v>8.4499999999999992E-3</v>
      </c>
      <c r="C164" s="686">
        <v>6.2599999999999999E-3</v>
      </c>
      <c r="D164" s="686">
        <v>4.4999999999999999E-4</v>
      </c>
      <c r="E164" s="686">
        <v>3.4000000000000002E-4</v>
      </c>
      <c r="F164" s="686">
        <v>2.5000000000000001E-4</v>
      </c>
      <c r="G164" s="686">
        <v>1.9000000000000001E-4</v>
      </c>
      <c r="H164" s="686">
        <v>2.9999999999999997E-4</v>
      </c>
      <c r="I164" s="686">
        <v>2.2000000000000001E-4</v>
      </c>
      <c r="J164" s="686">
        <v>8.7000000000000001E-4</v>
      </c>
      <c r="K164" s="686">
        <v>4.2999999999999999E-4</v>
      </c>
    </row>
    <row r="165" spans="1:11" ht="15.75" x14ac:dyDescent="0.25">
      <c r="A165" s="683" t="s">
        <v>1206</v>
      </c>
      <c r="B165" s="686">
        <v>3.3779999999999998E-2</v>
      </c>
      <c r="C165" s="686">
        <v>2.768E-2</v>
      </c>
      <c r="D165" s="686">
        <v>2.6099999999999999E-3</v>
      </c>
      <c r="E165" s="686">
        <v>2.2799999999999999E-3</v>
      </c>
      <c r="F165" s="686">
        <v>1.9499999999999999E-3</v>
      </c>
      <c r="G165" s="686">
        <v>1.23E-3</v>
      </c>
      <c r="H165" s="686">
        <v>1.33E-3</v>
      </c>
      <c r="I165" s="686">
        <v>9.8999999999999999E-4</v>
      </c>
      <c r="J165" s="686">
        <v>2.2300000000000002E-3</v>
      </c>
      <c r="K165" s="686">
        <v>1.4E-3</v>
      </c>
    </row>
    <row r="166" spans="1:11" ht="15.75" x14ac:dyDescent="0.25">
      <c r="A166" s="683" t="s">
        <v>1207</v>
      </c>
      <c r="B166" s="686">
        <v>1.712E-2</v>
      </c>
      <c r="C166" s="686">
        <v>1.515E-2</v>
      </c>
      <c r="D166" s="686">
        <v>6.8000000000000005E-4</v>
      </c>
      <c r="E166" s="686">
        <v>6.8000000000000005E-4</v>
      </c>
      <c r="F166" s="686">
        <v>5.5000000000000003E-4</v>
      </c>
      <c r="G166" s="686">
        <v>3.8000000000000002E-4</v>
      </c>
      <c r="H166" s="686">
        <v>2.7999999999999998E-4</v>
      </c>
      <c r="I166" s="686">
        <v>1.4999999999999999E-4</v>
      </c>
      <c r="J166" s="686">
        <v>4.2999999999999999E-4</v>
      </c>
      <c r="K166" s="686">
        <v>2.5000000000000001E-4</v>
      </c>
    </row>
    <row r="167" spans="1:11" ht="15.75" x14ac:dyDescent="0.25">
      <c r="A167" s="685" t="s">
        <v>205</v>
      </c>
      <c r="B167" s="686">
        <v>2.81E-3</v>
      </c>
      <c r="C167" s="686">
        <v>2.3400000000000001E-3</v>
      </c>
      <c r="D167" s="686">
        <v>1.2E-4</v>
      </c>
      <c r="E167" s="686">
        <v>1.1E-4</v>
      </c>
      <c r="F167" s="686">
        <v>9.0000000000000006E-5</v>
      </c>
      <c r="G167" s="686">
        <v>6.9999999999999994E-5</v>
      </c>
      <c r="H167" s="686">
        <v>1.1E-4</v>
      </c>
      <c r="I167" s="686">
        <v>8.0000000000000007E-5</v>
      </c>
      <c r="J167" s="686">
        <v>3.1E-4</v>
      </c>
      <c r="K167" s="686">
        <v>1.3999999999999999E-4</v>
      </c>
    </row>
    <row r="168" spans="1:11" ht="15.75" x14ac:dyDescent="0.25">
      <c r="A168" s="683" t="s">
        <v>1208</v>
      </c>
      <c r="B168" s="686">
        <v>3.0200000000000001E-2</v>
      </c>
      <c r="C168" s="686">
        <v>2.4049999999999998E-2</v>
      </c>
      <c r="D168" s="686">
        <v>2.14E-3</v>
      </c>
      <c r="E168" s="686">
        <v>1.8799999999999999E-3</v>
      </c>
      <c r="F168" s="686">
        <v>1.7600000000000001E-3</v>
      </c>
      <c r="G168" s="686">
        <v>1.2099999999999999E-3</v>
      </c>
      <c r="H168" s="686">
        <v>4.2999999999999999E-4</v>
      </c>
      <c r="I168" s="686">
        <v>3.3E-4</v>
      </c>
      <c r="J168" s="686">
        <v>2.2300000000000002E-3</v>
      </c>
      <c r="K168" s="686">
        <v>1.4E-3</v>
      </c>
    </row>
    <row r="169" spans="1:11" ht="15.75" x14ac:dyDescent="0.25">
      <c r="A169" s="683" t="s">
        <v>1209</v>
      </c>
      <c r="B169" s="686">
        <v>1.2160000000000001E-2</v>
      </c>
      <c r="C169" s="686">
        <v>1.0829999999999999E-2</v>
      </c>
      <c r="D169" s="686">
        <v>4.8000000000000001E-4</v>
      </c>
      <c r="E169" s="686">
        <v>4.6000000000000001E-4</v>
      </c>
      <c r="F169" s="686">
        <v>2.9E-4</v>
      </c>
      <c r="G169" s="686">
        <v>2.7E-4</v>
      </c>
      <c r="H169" s="686">
        <v>2.2000000000000001E-4</v>
      </c>
      <c r="I169" s="686">
        <v>1.8000000000000001E-4</v>
      </c>
      <c r="J169" s="686">
        <v>1.23E-3</v>
      </c>
      <c r="K169" s="686">
        <v>4.6000000000000001E-4</v>
      </c>
    </row>
    <row r="170" spans="1:11" ht="15.75" x14ac:dyDescent="0.25">
      <c r="A170" s="683" t="s">
        <v>1210</v>
      </c>
      <c r="B170" s="686">
        <v>3.7940000000000002E-2</v>
      </c>
      <c r="C170" s="686">
        <v>3.091E-2</v>
      </c>
      <c r="D170" s="686">
        <v>3.5799999999999998E-3</v>
      </c>
      <c r="E170" s="686">
        <v>3.4399999999999999E-3</v>
      </c>
      <c r="F170" s="686">
        <v>1.92E-3</v>
      </c>
      <c r="G170" s="686">
        <v>1.74E-3</v>
      </c>
      <c r="H170" s="686">
        <v>1.67E-3</v>
      </c>
      <c r="I170" s="686">
        <v>1.1999999999999999E-3</v>
      </c>
      <c r="J170" s="686">
        <v>1.6000000000000001E-3</v>
      </c>
      <c r="K170" s="686">
        <v>1.25E-3</v>
      </c>
    </row>
    <row r="171" spans="1:11" ht="15.75" x14ac:dyDescent="0.25">
      <c r="A171" s="683" t="s">
        <v>1211</v>
      </c>
      <c r="B171" s="686">
        <v>5.3299999999999997E-3</v>
      </c>
      <c r="C171" s="686">
        <v>4.6699999999999997E-3</v>
      </c>
      <c r="D171" s="686">
        <v>2.0000000000000001E-4</v>
      </c>
      <c r="E171" s="686">
        <v>1.6000000000000001E-4</v>
      </c>
      <c r="F171" s="686">
        <v>9.0000000000000006E-5</v>
      </c>
      <c r="G171" s="686">
        <v>6.9999999999999994E-5</v>
      </c>
      <c r="H171" s="686">
        <v>1.2999999999999999E-4</v>
      </c>
      <c r="I171" s="686">
        <v>6.9999999999999994E-5</v>
      </c>
      <c r="J171" s="686">
        <v>2.7999999999999998E-4</v>
      </c>
      <c r="K171" s="686">
        <v>1.2999999999999999E-4</v>
      </c>
    </row>
    <row r="172" spans="1:11" ht="15.75" x14ac:dyDescent="0.25">
      <c r="A172" s="683" t="s">
        <v>1212</v>
      </c>
      <c r="B172" s="686">
        <v>1.336E-2</v>
      </c>
      <c r="C172" s="686">
        <v>1.099E-2</v>
      </c>
      <c r="D172" s="686">
        <v>6.2E-4</v>
      </c>
      <c r="E172" s="686">
        <v>3.3E-4</v>
      </c>
      <c r="F172" s="686">
        <v>5.1000000000000004E-4</v>
      </c>
      <c r="G172" s="686">
        <v>3.5E-4</v>
      </c>
      <c r="H172" s="686">
        <v>3.6999999999999999E-4</v>
      </c>
      <c r="I172" s="686">
        <v>3.1E-4</v>
      </c>
      <c r="J172" s="686">
        <v>4.8000000000000001E-4</v>
      </c>
      <c r="K172" s="686">
        <v>2.9999999999999997E-4</v>
      </c>
    </row>
    <row r="173" spans="1:11" ht="15.75" x14ac:dyDescent="0.25">
      <c r="A173" s="683" t="s">
        <v>1213</v>
      </c>
      <c r="B173" s="686">
        <v>9.7540000000000002E-2</v>
      </c>
      <c r="C173" s="686">
        <v>8.4059999999999996E-2</v>
      </c>
      <c r="D173" s="686">
        <v>8.6700000000000006E-3</v>
      </c>
      <c r="E173" s="686">
        <v>8.2500000000000004E-3</v>
      </c>
      <c r="F173" s="686">
        <v>3.2200000000000002E-3</v>
      </c>
      <c r="G173" s="686">
        <v>3.0799999999999998E-3</v>
      </c>
      <c r="H173" s="686">
        <v>1.1900000000000001E-3</v>
      </c>
      <c r="I173" s="686">
        <v>1.16E-3</v>
      </c>
      <c r="J173" s="686">
        <v>4.7699999999999999E-3</v>
      </c>
      <c r="K173" s="686">
        <v>4.5599999999999998E-3</v>
      </c>
    </row>
    <row r="174" spans="1:11" ht="15.75" x14ac:dyDescent="0.25">
      <c r="A174" s="683" t="s">
        <v>1214</v>
      </c>
      <c r="B174" s="686">
        <v>2.1800000000000001E-3</v>
      </c>
      <c r="C174" s="686">
        <v>1.99E-3</v>
      </c>
      <c r="D174" s="686">
        <v>1.4999999999999999E-4</v>
      </c>
      <c r="E174" s="686">
        <v>1.2999999999999999E-4</v>
      </c>
      <c r="F174" s="686">
        <v>6.0000000000000002E-5</v>
      </c>
      <c r="G174" s="686">
        <v>3.0000000000000001E-5</v>
      </c>
      <c r="H174" s="686">
        <v>9.0000000000000006E-5</v>
      </c>
      <c r="I174" s="686">
        <v>8.0000000000000007E-5</v>
      </c>
      <c r="J174" s="686">
        <v>2.4000000000000001E-4</v>
      </c>
      <c r="K174" s="686">
        <v>1.6000000000000001E-4</v>
      </c>
    </row>
    <row r="175" spans="1:11" ht="15.75" x14ac:dyDescent="0.25">
      <c r="A175" s="683" t="s">
        <v>1215</v>
      </c>
      <c r="B175" s="686">
        <v>5.8599999999999998E-3</v>
      </c>
      <c r="C175" s="686">
        <v>4.7400000000000003E-3</v>
      </c>
      <c r="D175" s="686">
        <v>2.7E-4</v>
      </c>
      <c r="E175" s="686">
        <v>2.3000000000000001E-4</v>
      </c>
      <c r="F175" s="686">
        <v>1.6000000000000001E-4</v>
      </c>
      <c r="G175" s="686">
        <v>1.1E-4</v>
      </c>
      <c r="H175" s="686">
        <v>2.0000000000000001E-4</v>
      </c>
      <c r="I175" s="686">
        <v>1E-4</v>
      </c>
      <c r="J175" s="686">
        <v>4.8999999999999998E-4</v>
      </c>
      <c r="K175" s="686">
        <v>2.2000000000000001E-4</v>
      </c>
    </row>
    <row r="176" spans="1:11" ht="15.75" x14ac:dyDescent="0.25">
      <c r="A176" s="683" t="s">
        <v>1216</v>
      </c>
      <c r="B176" s="686">
        <v>2.4399999999999999E-3</v>
      </c>
      <c r="C176" s="686">
        <v>1.9E-3</v>
      </c>
      <c r="D176" s="686">
        <v>1.7000000000000001E-4</v>
      </c>
      <c r="E176" s="686">
        <v>1.2999999999999999E-4</v>
      </c>
      <c r="F176" s="686">
        <v>6.9999999999999994E-5</v>
      </c>
      <c r="G176" s="686">
        <v>8.0000000000000007E-5</v>
      </c>
      <c r="H176" s="686">
        <v>1.3999999999999999E-4</v>
      </c>
      <c r="I176" s="686">
        <v>9.0000000000000006E-5</v>
      </c>
      <c r="J176" s="686">
        <v>3.8000000000000002E-4</v>
      </c>
      <c r="K176" s="686">
        <v>1.2E-4</v>
      </c>
    </row>
    <row r="177" spans="1:11" ht="15.75" x14ac:dyDescent="0.25">
      <c r="A177" s="683" t="s">
        <v>1217</v>
      </c>
      <c r="B177" s="686">
        <v>2.4029999999999999E-2</v>
      </c>
      <c r="C177" s="686">
        <v>2.1000000000000001E-2</v>
      </c>
      <c r="D177" s="686">
        <v>1.08E-3</v>
      </c>
      <c r="E177" s="686">
        <v>9.7000000000000005E-4</v>
      </c>
      <c r="F177" s="686">
        <v>7.5000000000000002E-4</v>
      </c>
      <c r="G177" s="686">
        <v>5.8E-4</v>
      </c>
      <c r="H177" s="686">
        <v>3.1E-4</v>
      </c>
      <c r="I177" s="686">
        <v>2.4000000000000001E-4</v>
      </c>
      <c r="J177" s="686">
        <v>9.6000000000000002E-4</v>
      </c>
      <c r="K177" s="686">
        <v>6.3000000000000003E-4</v>
      </c>
    </row>
    <row r="178" spans="1:11" ht="15.75" x14ac:dyDescent="0.25">
      <c r="A178" s="683" t="s">
        <v>1218</v>
      </c>
      <c r="B178" s="686">
        <v>9.5729999999999996E-2</v>
      </c>
      <c r="C178" s="686">
        <v>8.3180000000000004E-2</v>
      </c>
      <c r="D178" s="686">
        <v>1.418E-2</v>
      </c>
      <c r="E178" s="686">
        <v>1.406E-2</v>
      </c>
      <c r="F178" s="686">
        <v>4.0400000000000002E-3</v>
      </c>
      <c r="G178" s="686">
        <v>3.8800000000000002E-3</v>
      </c>
      <c r="H178" s="686">
        <v>1.5100000000000001E-3</v>
      </c>
      <c r="I178" s="686">
        <v>1.39E-3</v>
      </c>
      <c r="J178" s="686">
        <v>3.9399999999999999E-3</v>
      </c>
      <c r="K178" s="686">
        <v>3.0400000000000002E-3</v>
      </c>
    </row>
    <row r="179" spans="1:11" ht="15.75" x14ac:dyDescent="0.25">
      <c r="A179" s="683" t="s">
        <v>1219</v>
      </c>
      <c r="B179" s="686">
        <v>3.8289999999999998E-2</v>
      </c>
      <c r="C179" s="686">
        <v>3.0890000000000001E-2</v>
      </c>
      <c r="D179" s="686">
        <v>2.48E-3</v>
      </c>
      <c r="E179" s="686">
        <v>2.2100000000000002E-3</v>
      </c>
      <c r="F179" s="686">
        <v>9.3999999999999997E-4</v>
      </c>
      <c r="G179" s="686">
        <v>6.9999999999999999E-4</v>
      </c>
      <c r="H179" s="686">
        <v>1.34E-3</v>
      </c>
      <c r="I179" s="686">
        <v>1.1000000000000001E-3</v>
      </c>
      <c r="J179" s="686">
        <v>1.73E-3</v>
      </c>
      <c r="K179" s="686">
        <v>1.1800000000000001E-3</v>
      </c>
    </row>
    <row r="180" spans="1:11" ht="15.75" x14ac:dyDescent="0.25">
      <c r="A180" s="683" t="s">
        <v>425</v>
      </c>
      <c r="B180" s="686">
        <v>6.787E-2</v>
      </c>
      <c r="C180" s="686">
        <v>5.8029999999999998E-2</v>
      </c>
      <c r="D180" s="686">
        <v>8.4200000000000004E-3</v>
      </c>
      <c r="E180" s="686">
        <v>8.6499999999999997E-3</v>
      </c>
      <c r="F180" s="686">
        <v>2.7699999999999999E-3</v>
      </c>
      <c r="G180" s="686">
        <v>2.5899999999999999E-3</v>
      </c>
      <c r="H180" s="686">
        <v>1.2199999999999999E-3</v>
      </c>
      <c r="I180" s="686">
        <v>1.16E-3</v>
      </c>
      <c r="J180" s="686">
        <v>3.2000000000000002E-3</v>
      </c>
      <c r="K180" s="686">
        <v>2.7599999999999999E-3</v>
      </c>
    </row>
    <row r="181" spans="1:11" ht="15.75" x14ac:dyDescent="0.25">
      <c r="A181" s="683" t="s">
        <v>1220</v>
      </c>
      <c r="B181" s="686">
        <v>2.65E-3</v>
      </c>
      <c r="C181" s="686">
        <v>2.3700000000000001E-3</v>
      </c>
      <c r="D181" s="686">
        <v>1.3999999999999999E-4</v>
      </c>
      <c r="E181" s="686">
        <v>1.2E-4</v>
      </c>
      <c r="F181" s="686">
        <v>9.0000000000000006E-5</v>
      </c>
      <c r="G181" s="686">
        <v>8.0000000000000007E-5</v>
      </c>
      <c r="H181" s="686">
        <v>1E-4</v>
      </c>
      <c r="I181" s="686">
        <v>8.0000000000000007E-5</v>
      </c>
      <c r="J181" s="686">
        <v>2.4000000000000001E-4</v>
      </c>
      <c r="K181" s="686">
        <v>1.2E-4</v>
      </c>
    </row>
    <row r="182" spans="1:11" ht="15.75" x14ac:dyDescent="0.25">
      <c r="A182" s="683" t="s">
        <v>1221</v>
      </c>
      <c r="B182" s="686">
        <v>9.0200000000000002E-3</v>
      </c>
      <c r="C182" s="686">
        <v>7.6600000000000001E-3</v>
      </c>
      <c r="D182" s="686">
        <v>3.6999999999999999E-4</v>
      </c>
      <c r="E182" s="686">
        <v>3.5E-4</v>
      </c>
      <c r="F182" s="686">
        <v>2.7999999999999998E-4</v>
      </c>
      <c r="G182" s="686">
        <v>2.5999999999999998E-4</v>
      </c>
      <c r="H182" s="686">
        <v>3.2000000000000003E-4</v>
      </c>
      <c r="I182" s="686">
        <v>2.9E-4</v>
      </c>
      <c r="J182" s="686">
        <v>9.6000000000000002E-4</v>
      </c>
      <c r="K182" s="686">
        <v>6.0999999999999997E-4</v>
      </c>
    </row>
    <row r="183" spans="1:11" ht="15" x14ac:dyDescent="0.25">
      <c r="A183" s="692" t="s">
        <v>280</v>
      </c>
      <c r="B183" s="686">
        <v>5.2900000000000004E-3</v>
      </c>
      <c r="C183" s="686">
        <v>4.5300000000000002E-3</v>
      </c>
      <c r="D183" s="686">
        <v>1.23E-3</v>
      </c>
      <c r="E183" s="686">
        <v>6.3000000000000003E-4</v>
      </c>
      <c r="F183" s="686">
        <v>2.1000000000000001E-4</v>
      </c>
      <c r="G183" s="686">
        <v>4.0000000000000003E-5</v>
      </c>
      <c r="H183" s="686">
        <v>2.3000000000000001E-4</v>
      </c>
      <c r="I183" s="686">
        <v>2.4000000000000001E-4</v>
      </c>
      <c r="J183" s="686">
        <v>9.3999999999999997E-4</v>
      </c>
      <c r="K183" s="686">
        <v>6.9999999999999999E-4</v>
      </c>
    </row>
    <row r="184" spans="1:11" ht="15.75" x14ac:dyDescent="0.25">
      <c r="A184" s="683" t="s">
        <v>1222</v>
      </c>
      <c r="B184" s="686">
        <v>1.193E-2</v>
      </c>
      <c r="C184" s="686">
        <v>9.9900000000000006E-3</v>
      </c>
      <c r="D184" s="686">
        <v>4.4999999999999999E-4</v>
      </c>
      <c r="E184" s="686">
        <v>4.6999999999999999E-4</v>
      </c>
      <c r="F184" s="686">
        <v>3.5E-4</v>
      </c>
      <c r="G184" s="686">
        <v>2.2000000000000001E-4</v>
      </c>
      <c r="H184" s="686">
        <v>3.4000000000000002E-4</v>
      </c>
      <c r="I184" s="686">
        <v>3.6999999999999999E-4</v>
      </c>
      <c r="J184" s="686">
        <v>9.7999999999999997E-4</v>
      </c>
      <c r="K184" s="686">
        <v>6.8999999999999997E-4</v>
      </c>
    </row>
    <row r="185" spans="1:11" ht="15.75" x14ac:dyDescent="0.25">
      <c r="A185" s="683" t="s">
        <v>1223</v>
      </c>
      <c r="B185" s="686">
        <v>1.7809999999999999E-2</v>
      </c>
      <c r="C185" s="686">
        <v>1.4959999999999999E-2</v>
      </c>
      <c r="D185" s="686">
        <v>5.8E-4</v>
      </c>
      <c r="E185" s="686">
        <v>3.1E-4</v>
      </c>
      <c r="F185" s="686">
        <v>4.6999999999999999E-4</v>
      </c>
      <c r="G185" s="686">
        <v>1.3999999999999999E-4</v>
      </c>
      <c r="H185" s="686">
        <v>6.4999999999999997E-4</v>
      </c>
      <c r="I185" s="686">
        <v>7.1000000000000002E-4</v>
      </c>
      <c r="J185" s="686">
        <v>8.8999999999999995E-4</v>
      </c>
      <c r="K185" s="686">
        <v>9.1E-4</v>
      </c>
    </row>
    <row r="186" spans="1:11" ht="15.75" x14ac:dyDescent="0.25">
      <c r="A186" s="693" t="s">
        <v>1224</v>
      </c>
      <c r="B186" s="686">
        <v>1.5169999999999999E-2</v>
      </c>
      <c r="C186" s="686">
        <v>1.4189999999999999E-2</v>
      </c>
      <c r="D186" s="686">
        <v>6.0999999999999997E-4</v>
      </c>
      <c r="E186" s="686">
        <v>5.8E-4</v>
      </c>
      <c r="F186" s="686">
        <v>5.0000000000000001E-4</v>
      </c>
      <c r="G186" s="686">
        <v>3.8000000000000002E-4</v>
      </c>
      <c r="H186" s="686">
        <v>5.1000000000000004E-4</v>
      </c>
      <c r="I186" s="686">
        <v>3.8000000000000002E-4</v>
      </c>
      <c r="J186" s="686">
        <v>6.4999999999999997E-4</v>
      </c>
      <c r="K186" s="686">
        <v>4.0999999999999999E-4</v>
      </c>
    </row>
    <row r="187" spans="1:11" ht="15.75" x14ac:dyDescent="0.25">
      <c r="A187" s="683" t="s">
        <v>1225</v>
      </c>
      <c r="B187" s="686">
        <v>5.1360000000000003E-2</v>
      </c>
      <c r="C187" s="686">
        <v>4.2090000000000002E-2</v>
      </c>
      <c r="D187" s="686">
        <v>5.45E-3</v>
      </c>
      <c r="E187" s="686">
        <v>5.4299999999999999E-3</v>
      </c>
      <c r="F187" s="686">
        <v>1.3500000000000001E-3</v>
      </c>
      <c r="G187" s="686">
        <v>1.2899999999999999E-3</v>
      </c>
      <c r="H187" s="686">
        <v>6.4999999999999997E-4</v>
      </c>
      <c r="I187" s="686">
        <v>5.8E-4</v>
      </c>
      <c r="J187" s="686">
        <v>2.2699999999999999E-3</v>
      </c>
      <c r="K187" s="686">
        <v>1.73E-3</v>
      </c>
    </row>
    <row r="188" spans="1:11" ht="15.75" x14ac:dyDescent="0.25">
      <c r="A188" s="683" t="s">
        <v>1226</v>
      </c>
      <c r="B188" s="686">
        <v>1.949E-2</v>
      </c>
      <c r="C188" s="686">
        <v>1.6209999999999999E-2</v>
      </c>
      <c r="D188" s="686">
        <v>5.5999999999999995E-4</v>
      </c>
      <c r="E188" s="686">
        <v>5.2999999999999998E-4</v>
      </c>
      <c r="F188" s="686">
        <v>3.4000000000000002E-4</v>
      </c>
      <c r="G188" s="686">
        <v>3.1E-4</v>
      </c>
      <c r="H188" s="686">
        <v>3.8000000000000002E-4</v>
      </c>
      <c r="I188" s="686">
        <v>2.7E-4</v>
      </c>
      <c r="J188" s="686">
        <v>1.0200000000000001E-3</v>
      </c>
      <c r="K188" s="686">
        <v>8.4999999999999995E-4</v>
      </c>
    </row>
    <row r="189" spans="1:11" ht="15.75" x14ac:dyDescent="0.25">
      <c r="A189" s="683" t="s">
        <v>1227</v>
      </c>
      <c r="B189" s="686">
        <v>2.31E-3</v>
      </c>
      <c r="C189" s="686">
        <v>1.89E-3</v>
      </c>
      <c r="D189" s="686">
        <v>1.1E-4</v>
      </c>
      <c r="E189" s="686">
        <v>9.0000000000000006E-5</v>
      </c>
      <c r="F189" s="686">
        <v>9.0000000000000006E-5</v>
      </c>
      <c r="G189" s="686">
        <v>8.0000000000000007E-5</v>
      </c>
      <c r="H189" s="686">
        <v>6.9999999999999994E-5</v>
      </c>
      <c r="I189" s="686">
        <v>1E-4</v>
      </c>
      <c r="J189" s="686">
        <v>2.9E-4</v>
      </c>
      <c r="K189" s="686">
        <v>1.2999999999999999E-4</v>
      </c>
    </row>
    <row r="190" spans="1:11" ht="15.75" x14ac:dyDescent="0.25">
      <c r="A190" s="683" t="s">
        <v>1228</v>
      </c>
      <c r="B190" s="686">
        <v>3.7699999999999999E-3</v>
      </c>
      <c r="C190" s="686">
        <v>3.3500000000000001E-3</v>
      </c>
      <c r="D190" s="686">
        <v>1.2E-4</v>
      </c>
      <c r="E190" s="686">
        <v>1E-4</v>
      </c>
      <c r="F190" s="686">
        <v>8.0000000000000007E-5</v>
      </c>
      <c r="G190" s="686">
        <v>6.0000000000000002E-5</v>
      </c>
      <c r="H190" s="686">
        <v>8.0000000000000007E-5</v>
      </c>
      <c r="I190" s="686">
        <v>9.0000000000000006E-5</v>
      </c>
      <c r="J190" s="686">
        <v>3.3E-4</v>
      </c>
      <c r="K190" s="686">
        <v>1.3999999999999999E-4</v>
      </c>
    </row>
    <row r="191" spans="1:11" ht="15.75" x14ac:dyDescent="0.25">
      <c r="A191" s="683" t="s">
        <v>1229</v>
      </c>
      <c r="B191" s="686">
        <v>1.7100000000000001E-2</v>
      </c>
      <c r="C191" s="686">
        <v>1.4590000000000001E-2</v>
      </c>
      <c r="D191" s="686">
        <v>1.17E-3</v>
      </c>
      <c r="E191" s="686">
        <v>1.1999999999999999E-3</v>
      </c>
      <c r="F191" s="686">
        <v>2.3999999999999998E-3</v>
      </c>
      <c r="G191" s="686">
        <v>2.2699999999999999E-3</v>
      </c>
      <c r="H191" s="686">
        <v>3.2200000000000002E-3</v>
      </c>
      <c r="I191" s="686">
        <v>2.7200000000000002E-3</v>
      </c>
      <c r="J191" s="686">
        <v>4.8900000000000002E-3</v>
      </c>
      <c r="K191" s="686">
        <v>2.97E-3</v>
      </c>
    </row>
    <row r="192" spans="1:11" ht="15.75" x14ac:dyDescent="0.25">
      <c r="A192" s="683" t="s">
        <v>207</v>
      </c>
      <c r="B192" s="686">
        <v>8.3400000000000002E-3</v>
      </c>
      <c r="C192" s="686">
        <v>8.4899999999999993E-3</v>
      </c>
      <c r="D192" s="686">
        <v>3.5E-4</v>
      </c>
      <c r="E192" s="686">
        <v>3.5E-4</v>
      </c>
      <c r="F192" s="686">
        <v>3.2000000000000003E-4</v>
      </c>
      <c r="G192" s="686">
        <v>3.2000000000000003E-4</v>
      </c>
      <c r="H192" s="686">
        <v>2.7E-4</v>
      </c>
      <c r="I192" s="686">
        <v>2.1000000000000001E-4</v>
      </c>
      <c r="J192" s="686">
        <v>3.8000000000000002E-4</v>
      </c>
      <c r="K192" s="686">
        <v>2.9999999999999997E-4</v>
      </c>
    </row>
    <row r="193" spans="1:11" ht="15.75" x14ac:dyDescent="0.25">
      <c r="A193" s="683" t="s">
        <v>1230</v>
      </c>
      <c r="B193" s="686">
        <v>4.1950000000000001E-2</v>
      </c>
      <c r="C193" s="686">
        <v>3.4669999999999999E-2</v>
      </c>
      <c r="D193" s="686">
        <v>1.66E-3</v>
      </c>
      <c r="E193" s="686">
        <v>1.4400000000000001E-3</v>
      </c>
      <c r="F193" s="686">
        <v>7.1000000000000002E-4</v>
      </c>
      <c r="G193" s="686">
        <v>4.8999999999999998E-4</v>
      </c>
      <c r="H193" s="686">
        <v>1E-4</v>
      </c>
      <c r="I193" s="686">
        <v>6.0000000000000002E-5</v>
      </c>
      <c r="J193" s="686">
        <v>5.4000000000000001E-4</v>
      </c>
      <c r="K193" s="686">
        <v>3.2000000000000003E-4</v>
      </c>
    </row>
    <row r="194" spans="1:11" ht="15.75" x14ac:dyDescent="0.25">
      <c r="A194" s="683" t="s">
        <v>1231</v>
      </c>
      <c r="B194" s="686">
        <v>1.1610000000000001E-2</v>
      </c>
      <c r="C194" s="686">
        <v>9.2999999999999992E-3</v>
      </c>
      <c r="D194" s="686">
        <v>4.4000000000000002E-4</v>
      </c>
      <c r="E194" s="686">
        <v>3.8999999999999999E-4</v>
      </c>
      <c r="F194" s="686">
        <v>4.0999999999999999E-4</v>
      </c>
      <c r="G194" s="686">
        <v>1.9000000000000001E-4</v>
      </c>
      <c r="H194" s="686">
        <v>4.8000000000000001E-4</v>
      </c>
      <c r="I194" s="686">
        <v>2.1000000000000001E-4</v>
      </c>
      <c r="J194" s="686">
        <v>1.6900000000000001E-3</v>
      </c>
      <c r="K194" s="686">
        <v>4.4999999999999999E-4</v>
      </c>
    </row>
    <row r="195" spans="1:11" ht="15.75" x14ac:dyDescent="0.25">
      <c r="A195" s="683" t="s">
        <v>1232</v>
      </c>
      <c r="B195" s="686">
        <v>4.7620000000000003E-2</v>
      </c>
      <c r="C195" s="686">
        <v>4.1349999999999998E-2</v>
      </c>
      <c r="D195" s="686">
        <v>2.0300000000000001E-3</v>
      </c>
      <c r="E195" s="686">
        <v>1.81E-3</v>
      </c>
      <c r="F195" s="686">
        <v>1.33E-3</v>
      </c>
      <c r="G195" s="686">
        <v>1.15E-3</v>
      </c>
      <c r="H195" s="686">
        <v>4.0999999999999999E-4</v>
      </c>
      <c r="I195" s="686">
        <v>3.2000000000000003E-4</v>
      </c>
      <c r="J195" s="686">
        <v>1.31E-3</v>
      </c>
      <c r="K195" s="686">
        <v>8.5999999999999998E-4</v>
      </c>
    </row>
    <row r="196" spans="1:11" ht="15.75" x14ac:dyDescent="0.25">
      <c r="A196" s="683" t="s">
        <v>1233</v>
      </c>
      <c r="B196" s="686">
        <v>5.8990000000000001E-2</v>
      </c>
      <c r="C196" s="686">
        <v>4.7759999999999997E-2</v>
      </c>
      <c r="D196" s="686">
        <v>6.9100000000000003E-3</v>
      </c>
      <c r="E196" s="686">
        <v>6.4700000000000001E-3</v>
      </c>
      <c r="F196" s="686">
        <v>2.5699999999999998E-3</v>
      </c>
      <c r="G196" s="686">
        <v>2.99E-3</v>
      </c>
      <c r="H196" s="686">
        <v>2.0500000000000002E-3</v>
      </c>
      <c r="I196" s="686">
        <v>2.2899999999999999E-3</v>
      </c>
      <c r="J196" s="686">
        <v>2.2000000000000001E-3</v>
      </c>
      <c r="K196" s="686">
        <v>2.3900000000000002E-3</v>
      </c>
    </row>
    <row r="197" spans="1:11" ht="15.75" x14ac:dyDescent="0.25">
      <c r="A197" s="683" t="s">
        <v>1234</v>
      </c>
      <c r="B197" s="686">
        <v>1.2189999999999999E-2</v>
      </c>
      <c r="C197" s="686">
        <v>1.6969999999999999E-2</v>
      </c>
      <c r="D197" s="686">
        <v>7.5000000000000002E-4</v>
      </c>
      <c r="E197" s="686">
        <v>6.2E-4</v>
      </c>
      <c r="F197" s="686">
        <v>5.4000000000000001E-4</v>
      </c>
      <c r="G197" s="686">
        <v>3.6000000000000002E-4</v>
      </c>
      <c r="H197" s="686">
        <v>2.9999999999999997E-4</v>
      </c>
      <c r="I197" s="686">
        <v>1.6000000000000001E-4</v>
      </c>
      <c r="J197" s="686">
        <v>5.5999999999999995E-4</v>
      </c>
      <c r="K197" s="686">
        <v>3.3E-4</v>
      </c>
    </row>
    <row r="198" spans="1:11" ht="15.75" x14ac:dyDescent="0.25">
      <c r="A198" s="683" t="s">
        <v>1235</v>
      </c>
      <c r="B198" s="686">
        <v>1.848E-2</v>
      </c>
      <c r="C198" s="686">
        <v>1.5429999999999999E-2</v>
      </c>
      <c r="D198" s="686">
        <v>5.2999999999999998E-4</v>
      </c>
      <c r="E198" s="686">
        <v>5.1000000000000004E-4</v>
      </c>
      <c r="F198" s="686">
        <v>2.2000000000000001E-4</v>
      </c>
      <c r="G198" s="686">
        <v>2.5000000000000001E-4</v>
      </c>
      <c r="H198" s="686">
        <v>4.2000000000000002E-4</v>
      </c>
      <c r="I198" s="686">
        <v>2.4000000000000001E-4</v>
      </c>
      <c r="J198" s="686">
        <v>2.5300000000000001E-3</v>
      </c>
      <c r="K198" s="686">
        <v>5.9999999999999995E-4</v>
      </c>
    </row>
    <row r="199" spans="1:11" ht="15.75" x14ac:dyDescent="0.25">
      <c r="A199" s="683" t="s">
        <v>1236</v>
      </c>
      <c r="B199" s="686">
        <v>1.2019999999999999E-2</v>
      </c>
      <c r="C199" s="686">
        <v>1.03E-2</v>
      </c>
      <c r="D199" s="686">
        <v>4.8000000000000001E-4</v>
      </c>
      <c r="E199" s="686">
        <v>4.6999999999999999E-4</v>
      </c>
      <c r="F199" s="686">
        <v>3.5E-4</v>
      </c>
      <c r="G199" s="686">
        <v>3.6999999999999999E-4</v>
      </c>
      <c r="H199" s="686">
        <v>2.5999999999999998E-4</v>
      </c>
      <c r="I199" s="686">
        <v>2.7E-4</v>
      </c>
      <c r="J199" s="686">
        <v>4.4999999999999999E-4</v>
      </c>
      <c r="K199" s="686">
        <v>3.1E-4</v>
      </c>
    </row>
    <row r="200" spans="1:11" ht="15.75" x14ac:dyDescent="0.25">
      <c r="A200" s="683" t="s">
        <v>1237</v>
      </c>
      <c r="B200" s="686">
        <v>1.0749999999999999E-2</v>
      </c>
      <c r="C200" s="686">
        <v>1.0030000000000001E-2</v>
      </c>
      <c r="D200" s="686">
        <v>4.4999999999999999E-4</v>
      </c>
      <c r="E200" s="686">
        <v>4.2000000000000002E-4</v>
      </c>
      <c r="F200" s="686">
        <v>2.5999999999999998E-4</v>
      </c>
      <c r="G200" s="686">
        <v>1.9000000000000001E-4</v>
      </c>
      <c r="H200" s="686">
        <v>2.7E-4</v>
      </c>
      <c r="I200" s="686">
        <v>2.2000000000000001E-4</v>
      </c>
      <c r="J200" s="686">
        <v>1E-3</v>
      </c>
      <c r="K200" s="686">
        <v>5.8E-4</v>
      </c>
    </row>
    <row r="201" spans="1:11" ht="15.75" x14ac:dyDescent="0.25">
      <c r="A201" s="683" t="s">
        <v>1238</v>
      </c>
      <c r="B201" s="686">
        <v>4.7969999999999999E-2</v>
      </c>
      <c r="C201" s="686">
        <v>3.2689999999999997E-2</v>
      </c>
      <c r="D201" s="686">
        <v>2.0699999999999998E-3</v>
      </c>
      <c r="E201" s="686">
        <v>1.7899999999999999E-3</v>
      </c>
      <c r="F201" s="686">
        <v>4.4000000000000002E-4</v>
      </c>
      <c r="G201" s="686">
        <v>3.1E-4</v>
      </c>
      <c r="H201" s="686">
        <v>4.2000000000000002E-4</v>
      </c>
      <c r="I201" s="686">
        <v>2.9999999999999997E-4</v>
      </c>
      <c r="J201" s="686">
        <v>9.8999999999999999E-4</v>
      </c>
      <c r="K201" s="686">
        <v>8.8999999999999995E-4</v>
      </c>
    </row>
    <row r="202" spans="1:11" ht="15.75" x14ac:dyDescent="0.25">
      <c r="A202" s="685" t="s">
        <v>210</v>
      </c>
      <c r="B202" s="686">
        <v>3.0300000000000001E-2</v>
      </c>
      <c r="C202" s="686">
        <v>2.5760000000000002E-2</v>
      </c>
      <c r="D202" s="686">
        <v>1.42E-3</v>
      </c>
      <c r="E202" s="686">
        <v>1.6199999999999999E-3</v>
      </c>
      <c r="F202" s="686">
        <v>9.3999999999999997E-4</v>
      </c>
      <c r="G202" s="686">
        <v>8.0999999999999996E-4</v>
      </c>
      <c r="H202" s="686">
        <v>3.5E-4</v>
      </c>
      <c r="I202" s="686">
        <v>2.9999999999999997E-4</v>
      </c>
      <c r="J202" s="686">
        <v>1.1199999999999999E-3</v>
      </c>
      <c r="K202" s="686">
        <v>8.5999999999999998E-4</v>
      </c>
    </row>
    <row r="203" spans="1:11" ht="15.75" x14ac:dyDescent="0.25">
      <c r="A203" s="683" t="s">
        <v>1239</v>
      </c>
      <c r="B203" s="686">
        <v>4.3650000000000001E-2</v>
      </c>
      <c r="C203" s="686">
        <v>3.5729999999999998E-2</v>
      </c>
      <c r="D203" s="686">
        <v>4.4600000000000004E-3</v>
      </c>
      <c r="E203" s="686">
        <v>3.7699999999999999E-3</v>
      </c>
      <c r="F203" s="686">
        <v>2.48E-3</v>
      </c>
      <c r="G203" s="686">
        <v>2.1199999999999999E-3</v>
      </c>
      <c r="H203" s="686">
        <v>1.66E-3</v>
      </c>
      <c r="I203" s="686">
        <v>1.5200000000000001E-3</v>
      </c>
      <c r="J203" s="686">
        <v>3.4199999999999999E-3</v>
      </c>
      <c r="K203" s="686">
        <v>2.5400000000000002E-3</v>
      </c>
    </row>
    <row r="204" spans="1:11" ht="15.75" x14ac:dyDescent="0.25">
      <c r="A204" s="683" t="s">
        <v>1240</v>
      </c>
      <c r="B204" s="686">
        <v>9.3399999999999993E-3</v>
      </c>
      <c r="C204" s="686">
        <v>7.9600000000000001E-3</v>
      </c>
      <c r="D204" s="686">
        <v>3.5E-4</v>
      </c>
      <c r="E204" s="686">
        <v>3.2000000000000003E-4</v>
      </c>
      <c r="F204" s="686">
        <v>2.1000000000000001E-4</v>
      </c>
      <c r="G204" s="686">
        <v>1.6000000000000001E-4</v>
      </c>
      <c r="H204" s="686">
        <v>2.1000000000000001E-4</v>
      </c>
      <c r="I204" s="686">
        <v>1.4999999999999999E-4</v>
      </c>
      <c r="J204" s="686">
        <v>8.0000000000000004E-4</v>
      </c>
      <c r="K204" s="686">
        <v>3.2000000000000003E-4</v>
      </c>
    </row>
    <row r="205" spans="1:11" ht="15.75" x14ac:dyDescent="0.25">
      <c r="A205" s="683" t="s">
        <v>1241</v>
      </c>
      <c r="B205" s="686">
        <v>7.4799999999999997E-3</v>
      </c>
      <c r="C205" s="686">
        <v>6.1900000000000002E-3</v>
      </c>
      <c r="D205" s="686">
        <v>2.9E-4</v>
      </c>
      <c r="E205" s="686">
        <v>2.5000000000000001E-4</v>
      </c>
      <c r="F205" s="686">
        <v>1.6000000000000001E-4</v>
      </c>
      <c r="G205" s="686">
        <v>1.1E-4</v>
      </c>
      <c r="H205" s="686">
        <v>1.4999999999999999E-4</v>
      </c>
      <c r="I205" s="686">
        <v>9.0000000000000006E-5</v>
      </c>
      <c r="J205" s="686">
        <v>9.6000000000000002E-4</v>
      </c>
      <c r="K205" s="686">
        <v>2.7E-4</v>
      </c>
    </row>
    <row r="206" spans="1:11" ht="15.75" x14ac:dyDescent="0.25">
      <c r="A206" s="683" t="s">
        <v>1242</v>
      </c>
      <c r="B206" s="686">
        <v>4.0400000000000002E-3</v>
      </c>
      <c r="C206" s="686">
        <v>3.2299999999999998E-3</v>
      </c>
      <c r="D206" s="686">
        <v>2.1000000000000001E-4</v>
      </c>
      <c r="E206" s="686">
        <v>1.8000000000000001E-4</v>
      </c>
      <c r="F206" s="686">
        <v>9.0000000000000006E-5</v>
      </c>
      <c r="G206" s="686">
        <v>6.9999999999999994E-5</v>
      </c>
      <c r="H206" s="686">
        <v>1.1E-4</v>
      </c>
      <c r="I206" s="686">
        <v>8.0000000000000007E-5</v>
      </c>
      <c r="J206" s="686">
        <v>2.9999999999999997E-4</v>
      </c>
      <c r="K206" s="686">
        <v>1.7000000000000001E-4</v>
      </c>
    </row>
    <row r="207" spans="1:11" ht="15.75" x14ac:dyDescent="0.25">
      <c r="A207" s="683" t="s">
        <v>1243</v>
      </c>
      <c r="B207" s="686">
        <v>4.4490000000000002E-2</v>
      </c>
      <c r="C207" s="686">
        <v>3.8309999999999997E-2</v>
      </c>
      <c r="D207" s="686">
        <v>4.4400000000000004E-3</v>
      </c>
      <c r="E207" s="686">
        <v>4.1799999999999997E-3</v>
      </c>
      <c r="F207" s="686">
        <v>2.0500000000000002E-3</v>
      </c>
      <c r="G207" s="686">
        <v>1.81E-3</v>
      </c>
      <c r="H207" s="686">
        <v>9.6000000000000002E-4</v>
      </c>
      <c r="I207" s="686">
        <v>8.8999999999999995E-4</v>
      </c>
      <c r="J207" s="686">
        <v>2.8600000000000001E-3</v>
      </c>
      <c r="K207" s="686">
        <v>2.16E-3</v>
      </c>
    </row>
    <row r="208" spans="1:11" ht="15.75" x14ac:dyDescent="0.25">
      <c r="A208" s="683" t="s">
        <v>1244</v>
      </c>
      <c r="B208" s="686">
        <v>6.2500000000000003E-3</v>
      </c>
      <c r="C208" s="686">
        <v>5.4799999999999996E-3</v>
      </c>
      <c r="D208" s="686">
        <v>2.5000000000000001E-4</v>
      </c>
      <c r="E208" s="686">
        <v>2.1000000000000001E-4</v>
      </c>
      <c r="F208" s="686">
        <v>1.2999999999999999E-4</v>
      </c>
      <c r="G208" s="686">
        <v>1.1E-4</v>
      </c>
      <c r="H208" s="686">
        <v>1.7000000000000001E-4</v>
      </c>
      <c r="I208" s="686">
        <v>1.2999999999999999E-4</v>
      </c>
      <c r="J208" s="686">
        <v>7.2999999999999996E-4</v>
      </c>
      <c r="K208" s="686">
        <v>2.9999999999999997E-4</v>
      </c>
    </row>
    <row r="209" spans="1:11" ht="15.75" x14ac:dyDescent="0.25">
      <c r="A209" s="683" t="s">
        <v>1245</v>
      </c>
      <c r="B209" s="686">
        <v>1.2829999999999999E-2</v>
      </c>
      <c r="C209" s="686">
        <v>1.0670000000000001E-2</v>
      </c>
      <c r="D209" s="686">
        <v>6.0999999999999997E-4</v>
      </c>
      <c r="E209" s="686">
        <v>5.1999999999999995E-4</v>
      </c>
      <c r="F209" s="686">
        <v>1.6000000000000001E-4</v>
      </c>
      <c r="G209" s="686">
        <v>1.4999999999999999E-4</v>
      </c>
      <c r="H209" s="686">
        <v>2.7E-4</v>
      </c>
      <c r="I209" s="686">
        <v>1.7000000000000001E-4</v>
      </c>
      <c r="J209" s="686">
        <v>1.14E-3</v>
      </c>
      <c r="K209" s="686">
        <v>3.8999999999999999E-4</v>
      </c>
    </row>
    <row r="210" spans="1:11" ht="15.75" x14ac:dyDescent="0.25">
      <c r="A210" s="685" t="s">
        <v>284</v>
      </c>
      <c r="B210" s="686">
        <v>2.7990000000000001E-2</v>
      </c>
      <c r="C210" s="686">
        <v>2.376E-2</v>
      </c>
      <c r="D210" s="686">
        <v>1.4400000000000001E-3</v>
      </c>
      <c r="E210" s="686">
        <v>1.2199999999999999E-3</v>
      </c>
      <c r="F210" s="686">
        <v>3.8999999999999999E-4</v>
      </c>
      <c r="G210" s="686">
        <v>2.9E-4</v>
      </c>
      <c r="H210" s="686">
        <v>4.2000000000000002E-4</v>
      </c>
      <c r="I210" s="686">
        <v>2.5999999999999998E-4</v>
      </c>
      <c r="J210" s="686">
        <v>1.31E-3</v>
      </c>
      <c r="K210" s="686">
        <v>5.6999999999999998E-4</v>
      </c>
    </row>
    <row r="211" spans="1:11" ht="15.75" x14ac:dyDescent="0.25">
      <c r="A211" s="683" t="s">
        <v>1246</v>
      </c>
      <c r="B211" s="686">
        <v>2.5049999999999999E-2</v>
      </c>
      <c r="C211" s="686">
        <v>2.0119999999999999E-2</v>
      </c>
      <c r="D211" s="686">
        <v>7.3999999999999999E-4</v>
      </c>
      <c r="E211" s="686">
        <v>6.4999999999999997E-4</v>
      </c>
      <c r="F211" s="686">
        <v>4.2999999999999999E-4</v>
      </c>
      <c r="G211" s="686">
        <v>3.1E-4</v>
      </c>
      <c r="H211" s="686">
        <v>4.2000000000000002E-4</v>
      </c>
      <c r="I211" s="686">
        <v>2.9E-4</v>
      </c>
      <c r="J211" s="686">
        <v>7.2000000000000005E-4</v>
      </c>
      <c r="K211" s="686">
        <v>5.8E-4</v>
      </c>
    </row>
    <row r="212" spans="1:11" ht="15.75" x14ac:dyDescent="0.25">
      <c r="A212" s="683" t="s">
        <v>1247</v>
      </c>
      <c r="B212" s="686">
        <v>2.4899999999999999E-2</v>
      </c>
      <c r="C212" s="686">
        <v>2.2440000000000002E-2</v>
      </c>
      <c r="D212" s="686">
        <v>1.2199999999999999E-3</v>
      </c>
      <c r="E212" s="686">
        <v>1.01E-3</v>
      </c>
      <c r="F212" s="686">
        <v>8.4999999999999995E-4</v>
      </c>
      <c r="G212" s="686">
        <v>5.4000000000000001E-4</v>
      </c>
      <c r="H212" s="686">
        <v>3.8000000000000002E-4</v>
      </c>
      <c r="I212" s="686">
        <v>2.3000000000000001E-4</v>
      </c>
      <c r="J212" s="686">
        <v>8.7000000000000001E-4</v>
      </c>
      <c r="K212" s="686">
        <v>4.6999999999999999E-4</v>
      </c>
    </row>
    <row r="213" spans="1:11" ht="15.75" x14ac:dyDescent="0.25">
      <c r="A213" s="685" t="s">
        <v>179</v>
      </c>
      <c r="B213" s="691">
        <v>2.8000000000000001E-2</v>
      </c>
      <c r="C213" s="691">
        <v>2.3E-2</v>
      </c>
      <c r="D213" s="691">
        <v>8.9999999999999998E-4</v>
      </c>
      <c r="E213" s="691">
        <v>8.0000000000000004E-4</v>
      </c>
      <c r="F213" s="691">
        <v>2.9999999999999997E-4</v>
      </c>
      <c r="G213" s="691">
        <v>2.9999999999999997E-4</v>
      </c>
      <c r="H213" s="691">
        <v>5.0000000000000001E-4</v>
      </c>
      <c r="I213" s="691">
        <v>2.9999999999999997E-4</v>
      </c>
      <c r="J213" s="691">
        <v>3.0000000000000001E-3</v>
      </c>
      <c r="K213" s="691">
        <v>5.0000000000000001E-4</v>
      </c>
    </row>
    <row r="214" spans="1:11" ht="15.75" x14ac:dyDescent="0.25">
      <c r="A214" s="683" t="s">
        <v>1248</v>
      </c>
      <c r="B214" s="686">
        <v>1.916E-2</v>
      </c>
      <c r="C214" s="686">
        <v>1.6029999999999999E-2</v>
      </c>
      <c r="D214" s="686">
        <v>1.33E-3</v>
      </c>
      <c r="E214" s="686">
        <v>8.3000000000000001E-4</v>
      </c>
      <c r="F214" s="686">
        <v>3.3E-4</v>
      </c>
      <c r="G214" s="686">
        <v>1.8000000000000001E-4</v>
      </c>
      <c r="H214" s="686">
        <v>3.8999999999999999E-4</v>
      </c>
      <c r="I214" s="686">
        <v>2.1000000000000001E-4</v>
      </c>
      <c r="J214" s="686">
        <v>1.0399999999999999E-3</v>
      </c>
      <c r="K214" s="686">
        <v>3.3E-4</v>
      </c>
    </row>
    <row r="215" spans="1:11" ht="15.75" x14ac:dyDescent="0.25">
      <c r="A215" s="683" t="s">
        <v>1249</v>
      </c>
      <c r="B215" s="686">
        <v>4.7559999999999998E-2</v>
      </c>
      <c r="C215" s="686">
        <v>4.0969999999999999E-2</v>
      </c>
      <c r="D215" s="686">
        <v>2.99E-3</v>
      </c>
      <c r="E215" s="686">
        <v>3.1099999999999999E-3</v>
      </c>
      <c r="F215" s="686">
        <v>9.3000000000000005E-4</v>
      </c>
      <c r="G215" s="686">
        <v>8.7000000000000001E-4</v>
      </c>
      <c r="H215" s="686">
        <v>5.8E-4</v>
      </c>
      <c r="I215" s="686">
        <v>5.5000000000000003E-4</v>
      </c>
      <c r="J215" s="686">
        <v>1.8400000000000001E-3</v>
      </c>
      <c r="K215" s="686">
        <v>1.66E-3</v>
      </c>
    </row>
    <row r="216" spans="1:11" ht="15.75" x14ac:dyDescent="0.25">
      <c r="A216" s="683" t="s">
        <v>1250</v>
      </c>
      <c r="B216" s="686">
        <v>4.9250000000000002E-2</v>
      </c>
      <c r="C216" s="686">
        <v>4.1779999999999998E-2</v>
      </c>
      <c r="D216" s="686">
        <v>5.4799999999999996E-3</v>
      </c>
      <c r="E216" s="686">
        <v>4.96E-3</v>
      </c>
      <c r="F216" s="686">
        <v>2.5500000000000002E-3</v>
      </c>
      <c r="G216" s="686">
        <v>2.0400000000000001E-3</v>
      </c>
      <c r="H216" s="686">
        <v>1.48E-3</v>
      </c>
      <c r="I216" s="686">
        <v>1.33E-3</v>
      </c>
      <c r="J216" s="686">
        <v>3.0899999999999999E-3</v>
      </c>
      <c r="K216" s="686">
        <v>2.2799999999999999E-3</v>
      </c>
    </row>
    <row r="217" spans="1:11" ht="15.75" x14ac:dyDescent="0.25">
      <c r="A217" s="683" t="s">
        <v>1251</v>
      </c>
      <c r="B217" s="686">
        <v>4.5449999999999997E-2</v>
      </c>
      <c r="C217" s="686">
        <v>3.6200000000000003E-2</v>
      </c>
      <c r="D217" s="686">
        <v>4.4099999999999999E-3</v>
      </c>
      <c r="E217" s="686">
        <v>4.13E-3</v>
      </c>
      <c r="F217" s="686">
        <v>2.2000000000000001E-3</v>
      </c>
      <c r="G217" s="686">
        <v>1.9599999999999999E-3</v>
      </c>
      <c r="H217" s="686">
        <v>1.6100000000000001E-3</v>
      </c>
      <c r="I217" s="686">
        <v>1.5200000000000001E-3</v>
      </c>
      <c r="J217" s="686">
        <v>2.66E-3</v>
      </c>
      <c r="K217" s="686">
        <v>2.1199999999999999E-3</v>
      </c>
    </row>
  </sheetData>
  <mergeCells count="5">
    <mergeCell ref="B1:C1"/>
    <mergeCell ref="D1:E1"/>
    <mergeCell ref="F1:G1"/>
    <mergeCell ref="H1:I1"/>
    <mergeCell ref="J1:K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Y222"/>
  <sheetViews>
    <sheetView topLeftCell="B196" workbookViewId="0">
      <selection activeCell="AI209" sqref="AI209"/>
    </sheetView>
  </sheetViews>
  <sheetFormatPr defaultColWidth="8.85546875" defaultRowHeight="12.75" x14ac:dyDescent="0.2"/>
  <cols>
    <col min="1" max="1" width="0" hidden="1" customWidth="1"/>
    <col min="4" max="21" width="0" hidden="1" customWidth="1"/>
    <col min="23" max="23" width="0" hidden="1" customWidth="1"/>
    <col min="27" max="27" width="0" hidden="1" customWidth="1"/>
    <col min="31" max="31" width="0" hidden="1" customWidth="1"/>
    <col min="38" max="63" width="0" hidden="1" customWidth="1"/>
    <col min="64" max="64" width="9.140625" style="291"/>
  </cols>
  <sheetData>
    <row r="1" spans="1:77" x14ac:dyDescent="0.2">
      <c r="A1" t="s">
        <v>430</v>
      </c>
      <c r="B1" t="s">
        <v>187</v>
      </c>
      <c r="C1" t="s">
        <v>285</v>
      </c>
      <c r="E1" t="s">
        <v>674</v>
      </c>
      <c r="F1" t="s">
        <v>373</v>
      </c>
      <c r="G1" t="s">
        <v>187</v>
      </c>
      <c r="H1" t="s">
        <v>374</v>
      </c>
      <c r="I1" t="s">
        <v>373</v>
      </c>
      <c r="J1" t="s">
        <v>187</v>
      </c>
      <c r="K1" t="s">
        <v>286</v>
      </c>
      <c r="L1" t="s">
        <v>564</v>
      </c>
      <c r="X1" t="s">
        <v>646</v>
      </c>
      <c r="AI1" t="s">
        <v>647</v>
      </c>
      <c r="AN1" t="s">
        <v>527</v>
      </c>
      <c r="BB1" t="s">
        <v>218</v>
      </c>
      <c r="BC1" t="s">
        <v>219</v>
      </c>
      <c r="BD1" t="s">
        <v>220</v>
      </c>
      <c r="BE1" t="s">
        <v>644</v>
      </c>
      <c r="BF1" t="s">
        <v>222</v>
      </c>
      <c r="BG1" t="s">
        <v>223</v>
      </c>
      <c r="BH1" t="s">
        <v>497</v>
      </c>
      <c r="BI1" t="s">
        <v>291</v>
      </c>
      <c r="BL1" s="972" t="s">
        <v>687</v>
      </c>
    </row>
    <row r="2" spans="1:77" x14ac:dyDescent="0.2">
      <c r="C2" t="s">
        <v>286</v>
      </c>
      <c r="D2" t="s">
        <v>532</v>
      </c>
      <c r="F2" t="s">
        <v>285</v>
      </c>
      <c r="G2" t="s">
        <v>285</v>
      </c>
      <c r="H2" t="s">
        <v>285</v>
      </c>
      <c r="I2" t="s">
        <v>375</v>
      </c>
      <c r="J2" t="s">
        <v>375</v>
      </c>
      <c r="K2" t="s">
        <v>375</v>
      </c>
      <c r="L2" t="s">
        <v>255</v>
      </c>
      <c r="M2" t="s">
        <v>256</v>
      </c>
      <c r="N2" t="s">
        <v>257</v>
      </c>
      <c r="O2" t="s">
        <v>185</v>
      </c>
      <c r="P2" t="s">
        <v>258</v>
      </c>
      <c r="Q2" t="s">
        <v>259</v>
      </c>
      <c r="R2" t="s">
        <v>184</v>
      </c>
      <c r="S2" t="s">
        <v>183</v>
      </c>
      <c r="T2" t="s">
        <v>648</v>
      </c>
      <c r="U2" t="s">
        <v>649</v>
      </c>
      <c r="V2" t="s">
        <v>653</v>
      </c>
      <c r="W2" t="s">
        <v>551</v>
      </c>
      <c r="X2" t="s">
        <v>214</v>
      </c>
      <c r="Y2" t="s">
        <v>215</v>
      </c>
      <c r="Z2" t="s">
        <v>186</v>
      </c>
      <c r="AA2" t="s">
        <v>185</v>
      </c>
      <c r="AB2" t="s">
        <v>216</v>
      </c>
      <c r="AC2" t="s">
        <v>217</v>
      </c>
      <c r="AD2" t="s">
        <v>184</v>
      </c>
      <c r="AE2" t="s">
        <v>183</v>
      </c>
      <c r="AF2" t="s">
        <v>496</v>
      </c>
      <c r="AG2" t="s">
        <v>212</v>
      </c>
      <c r="AH2" t="s">
        <v>213</v>
      </c>
      <c r="AI2" t="s">
        <v>531</v>
      </c>
      <c r="AJ2" t="s">
        <v>528</v>
      </c>
      <c r="AK2" t="s">
        <v>645</v>
      </c>
      <c r="AL2" t="s">
        <v>529</v>
      </c>
      <c r="AM2" t="s">
        <v>530</v>
      </c>
      <c r="AN2" t="s">
        <v>525</v>
      </c>
      <c r="AO2" t="s">
        <v>526</v>
      </c>
      <c r="AP2" t="s">
        <v>666</v>
      </c>
      <c r="AQ2" t="s">
        <v>665</v>
      </c>
      <c r="AR2" t="s">
        <v>685</v>
      </c>
      <c r="AS2" t="s">
        <v>523</v>
      </c>
      <c r="AT2" t="s">
        <v>667</v>
      </c>
      <c r="AU2" t="s">
        <v>669</v>
      </c>
      <c r="AV2" t="s">
        <v>685</v>
      </c>
      <c r="AW2" t="s">
        <v>498</v>
      </c>
      <c r="AX2" t="s">
        <v>668</v>
      </c>
      <c r="AY2" t="s">
        <v>670</v>
      </c>
      <c r="AZ2" t="s">
        <v>685</v>
      </c>
      <c r="BA2" t="s">
        <v>671</v>
      </c>
      <c r="BD2" t="s">
        <v>224</v>
      </c>
      <c r="BG2" t="s">
        <v>223</v>
      </c>
      <c r="BJ2" t="s">
        <v>682</v>
      </c>
      <c r="BL2" s="972"/>
      <c r="BM2" s="3" t="s">
        <v>690</v>
      </c>
      <c r="BN2" s="3" t="s">
        <v>691</v>
      </c>
      <c r="BO2" s="3" t="s">
        <v>692</v>
      </c>
      <c r="BP2" s="3" t="s">
        <v>696</v>
      </c>
      <c r="BS2">
        <v>1</v>
      </c>
      <c r="BT2">
        <v>2</v>
      </c>
      <c r="BU2">
        <v>6</v>
      </c>
      <c r="BV2" s="3" t="s">
        <v>495</v>
      </c>
      <c r="BX2">
        <v>1</v>
      </c>
      <c r="BY2">
        <v>6</v>
      </c>
    </row>
    <row r="3" spans="1:77" x14ac:dyDescent="0.2">
      <c r="A3">
        <v>114</v>
      </c>
      <c r="B3" t="s">
        <v>3</v>
      </c>
      <c r="C3" t="s">
        <v>268</v>
      </c>
      <c r="D3" t="s">
        <v>268</v>
      </c>
      <c r="E3" t="s">
        <v>419</v>
      </c>
      <c r="F3">
        <v>5</v>
      </c>
      <c r="G3" t="s">
        <v>3</v>
      </c>
      <c r="H3" t="s">
        <v>356</v>
      </c>
      <c r="I3">
        <v>5</v>
      </c>
      <c r="J3" t="s">
        <v>3</v>
      </c>
      <c r="K3" t="s">
        <v>268</v>
      </c>
      <c r="L3">
        <v>2492</v>
      </c>
      <c r="M3">
        <v>2093.69</v>
      </c>
      <c r="N3">
        <v>1754.55</v>
      </c>
      <c r="O3">
        <v>1442.68</v>
      </c>
      <c r="P3">
        <v>2459.6</v>
      </c>
      <c r="Q3">
        <v>2078.9699999999998</v>
      </c>
      <c r="R3">
        <v>1746.61</v>
      </c>
      <c r="S3">
        <v>1442.74</v>
      </c>
      <c r="T3">
        <v>6340.2400000000007</v>
      </c>
      <c r="U3">
        <v>6285.1799999999994</v>
      </c>
      <c r="V3">
        <v>96</v>
      </c>
      <c r="W3">
        <v>982.61667362964852</v>
      </c>
      <c r="AF3">
        <v>0.8</v>
      </c>
      <c r="AI3" t="s">
        <v>686</v>
      </c>
      <c r="AJ3" t="s">
        <v>686</v>
      </c>
      <c r="AK3">
        <v>0.8</v>
      </c>
      <c r="AL3">
        <v>4.1104972375690618</v>
      </c>
      <c r="AM3">
        <v>4.1104972375690618</v>
      </c>
      <c r="AN3">
        <v>0.10100336000000001</v>
      </c>
      <c r="AO3">
        <v>0.62622083200000012</v>
      </c>
      <c r="AP3">
        <v>5.0613808134664554E-2</v>
      </c>
      <c r="AQ3">
        <v>5.1640742800841792E-2</v>
      </c>
      <c r="AR3">
        <v>4.9974344172272693E-2</v>
      </c>
      <c r="AS3">
        <v>0.17216642563535911</v>
      </c>
      <c r="AT3">
        <v>0.11022143350669222</v>
      </c>
      <c r="AU3">
        <v>8.9541182345207179E-2</v>
      </c>
      <c r="AV3">
        <v>8.316524878938196E-2</v>
      </c>
      <c r="AW3">
        <v>0.21960846939226525</v>
      </c>
      <c r="AX3">
        <v>0.12511860887976031</v>
      </c>
      <c r="AY3">
        <v>0.1150498345825882</v>
      </c>
      <c r="AZ3">
        <v>0.10867405396233068</v>
      </c>
      <c r="BA3">
        <v>1.4158386611702864</v>
      </c>
      <c r="BF3" t="s">
        <v>225</v>
      </c>
      <c r="BH3" t="s">
        <v>182</v>
      </c>
      <c r="BJ3">
        <v>4.1104972375690618</v>
      </c>
      <c r="BK3">
        <v>78</v>
      </c>
      <c r="BL3" s="291">
        <v>-0.92019693114860701</v>
      </c>
      <c r="BM3">
        <f>IF(X3&lt;&gt;0,6,IF(AG3&lt;&gt;0,2,1))</f>
        <v>1</v>
      </c>
      <c r="BN3">
        <f t="shared" ref="BN3:BN66" si="0">BM3*V3</f>
        <v>96</v>
      </c>
      <c r="BO3" s="291">
        <f t="shared" ref="BO3:BO66" si="1">ABS(BL3)</f>
        <v>0.92019693114860701</v>
      </c>
      <c r="BP3" s="292">
        <f>IF(BM3=6,6,1)</f>
        <v>1</v>
      </c>
      <c r="BR3" s="3" t="s">
        <v>693</v>
      </c>
      <c r="BS3">
        <f>COUNTIF($BM$3:$BM$222,BS$2)</f>
        <v>98</v>
      </c>
      <c r="BT3">
        <f>COUNTIF($BM$3:$BM$222,BT$2)</f>
        <v>15</v>
      </c>
      <c r="BU3">
        <f>COUNTIF($BM$3:$BM$222,BU$2)</f>
        <v>107</v>
      </c>
      <c r="BV3">
        <f>SUM(BS3:BU3)</f>
        <v>220</v>
      </c>
      <c r="BW3" s="3" t="s">
        <v>693</v>
      </c>
      <c r="BX3">
        <f>COUNTIF($BP$3:$BP$222,BX$2)</f>
        <v>113</v>
      </c>
      <c r="BY3">
        <f>COUNTIF($BP$3:$BP$222,BY$2)</f>
        <v>107</v>
      </c>
    </row>
    <row r="4" spans="1:77" x14ac:dyDescent="0.2">
      <c r="A4">
        <v>90</v>
      </c>
      <c r="B4" t="s">
        <v>30</v>
      </c>
      <c r="C4" t="s">
        <v>268</v>
      </c>
      <c r="D4" t="s">
        <v>268</v>
      </c>
      <c r="E4" t="s">
        <v>417</v>
      </c>
      <c r="F4">
        <v>38</v>
      </c>
      <c r="G4" t="s">
        <v>30</v>
      </c>
      <c r="H4" t="s">
        <v>356</v>
      </c>
      <c r="I4">
        <v>38</v>
      </c>
      <c r="J4" t="s">
        <v>30</v>
      </c>
      <c r="K4" t="s">
        <v>268</v>
      </c>
      <c r="L4">
        <v>367.4</v>
      </c>
      <c r="M4">
        <v>317.94</v>
      </c>
      <c r="N4">
        <v>293.97000000000003</v>
      </c>
      <c r="O4">
        <v>273.47000000000003</v>
      </c>
      <c r="P4">
        <v>366.16</v>
      </c>
      <c r="Q4">
        <v>321.13</v>
      </c>
      <c r="R4">
        <v>298.63</v>
      </c>
      <c r="S4">
        <v>278.72000000000003</v>
      </c>
      <c r="T4">
        <v>979.31</v>
      </c>
      <c r="U4">
        <v>985.92</v>
      </c>
      <c r="V4">
        <v>91.5</v>
      </c>
      <c r="W4">
        <v>728.36677371696248</v>
      </c>
      <c r="AF4">
        <v>2.9</v>
      </c>
      <c r="AI4" t="s">
        <v>686</v>
      </c>
      <c r="AJ4" t="s">
        <v>686</v>
      </c>
      <c r="AK4">
        <v>2.9</v>
      </c>
      <c r="AL4">
        <v>14.900552486187847</v>
      </c>
      <c r="AM4">
        <v>14.900552486187847</v>
      </c>
      <c r="AN4">
        <v>5.6991669999999994E-2</v>
      </c>
      <c r="AO4">
        <v>0.35334835399999998</v>
      </c>
      <c r="AP4">
        <v>3.0178422683068872E-2</v>
      </c>
      <c r="AQ4">
        <v>3.0958260864458888E-2</v>
      </c>
      <c r="AR4">
        <v>2.980477269119932E-2</v>
      </c>
      <c r="AS4">
        <v>0.1063592864640884</v>
      </c>
      <c r="AT4">
        <v>6.8247175227145698E-2</v>
      </c>
      <c r="AU4">
        <v>5.9494488771971291E-2</v>
      </c>
      <c r="AV4">
        <v>5.4626081590643666E-2</v>
      </c>
      <c r="AW4">
        <v>0.13927103077348066</v>
      </c>
      <c r="AX4">
        <v>7.939461220926812E-2</v>
      </c>
      <c r="AY4">
        <v>7.8988881216353266E-2</v>
      </c>
      <c r="AZ4">
        <v>7.411881641602705E-2</v>
      </c>
      <c r="BA4">
        <v>5.5322922187589141</v>
      </c>
      <c r="BF4" t="s">
        <v>225</v>
      </c>
      <c r="BH4" t="s">
        <v>122</v>
      </c>
      <c r="BJ4">
        <v>14.900552486187847</v>
      </c>
      <c r="BK4">
        <v>91</v>
      </c>
      <c r="BL4" s="291">
        <v>-0.9156504555524283</v>
      </c>
      <c r="BM4">
        <f>IF(X4&lt;&gt;0,6,IF(AG4&lt;&gt;0,2,1))</f>
        <v>1</v>
      </c>
      <c r="BN4">
        <f t="shared" si="0"/>
        <v>91.5</v>
      </c>
      <c r="BO4" s="291">
        <f t="shared" si="1"/>
        <v>0.9156504555524283</v>
      </c>
      <c r="BP4" s="292">
        <f t="shared" ref="BP4:BP67" si="2">IF(BM4=6,6,1)</f>
        <v>1</v>
      </c>
      <c r="BR4" s="3" t="s">
        <v>694</v>
      </c>
      <c r="BS4" s="291">
        <f>AVERAGEIF($BM$3:$BM$222,BS$2,$BL$3:$BL$222)</f>
        <v>-9.1399731619641308E-2</v>
      </c>
      <c r="BT4" s="291">
        <f>AVERAGEIF($BM$3:$BM$222,BT$2,$BL$3:$BL$222)</f>
        <v>5.1104204765865566E-2</v>
      </c>
      <c r="BU4" s="291">
        <f>AVERAGEIF($BM$3:$BM$222,BU$2,$BL$3:$BL$222)</f>
        <v>-4.4772604677299092E-2</v>
      </c>
      <c r="BW4" s="3" t="s">
        <v>694</v>
      </c>
      <c r="BX4" s="291">
        <f>AVERAGEIF($BP$3:$BP$222,BX$2,$BL$3:$BL$222)</f>
        <v>-7.2483279887051902E-2</v>
      </c>
      <c r="BY4" s="291">
        <f>AVERAGEIF($BP$3:$BP$222,BY$2,$BL$3:$BL$222)</f>
        <v>-4.4772604677299092E-2</v>
      </c>
    </row>
    <row r="5" spans="1:77" x14ac:dyDescent="0.2">
      <c r="A5">
        <v>69</v>
      </c>
      <c r="B5" t="s">
        <v>144</v>
      </c>
      <c r="C5" t="s">
        <v>268</v>
      </c>
      <c r="D5" t="s">
        <v>268</v>
      </c>
      <c r="E5" t="s">
        <v>417</v>
      </c>
      <c r="F5">
        <v>171</v>
      </c>
      <c r="G5" t="s">
        <v>144</v>
      </c>
      <c r="H5" t="s">
        <v>356</v>
      </c>
      <c r="I5">
        <v>173</v>
      </c>
      <c r="J5" t="s">
        <v>144</v>
      </c>
      <c r="K5" t="s">
        <v>268</v>
      </c>
      <c r="L5">
        <v>511.02</v>
      </c>
      <c r="M5">
        <v>473.01</v>
      </c>
      <c r="N5">
        <v>422.4</v>
      </c>
      <c r="O5">
        <v>363.45</v>
      </c>
      <c r="P5">
        <v>507.42</v>
      </c>
      <c r="Q5">
        <v>474.04</v>
      </c>
      <c r="R5">
        <v>425.28</v>
      </c>
      <c r="S5">
        <v>370.29</v>
      </c>
      <c r="T5">
        <v>1406.4299999999998</v>
      </c>
      <c r="U5">
        <v>1406.74</v>
      </c>
      <c r="V5">
        <v>87.1</v>
      </c>
      <c r="W5">
        <v>543.50778302760136</v>
      </c>
      <c r="AF5">
        <v>2.9</v>
      </c>
      <c r="AI5" t="s">
        <v>686</v>
      </c>
      <c r="AJ5" t="s">
        <v>686</v>
      </c>
      <c r="AK5">
        <v>2.9</v>
      </c>
      <c r="AL5">
        <v>14.900552486187847</v>
      </c>
      <c r="AM5">
        <v>14.900552486187847</v>
      </c>
      <c r="AN5">
        <v>8.1581929999999997E-2</v>
      </c>
      <c r="AO5">
        <v>0.505807966</v>
      </c>
      <c r="AP5">
        <v>4.6691663650440626E-2</v>
      </c>
      <c r="AQ5">
        <v>4.7957297519701542E-2</v>
      </c>
      <c r="AR5">
        <v>4.5999836128056047E-2</v>
      </c>
      <c r="AS5">
        <v>0.14718071828729284</v>
      </c>
      <c r="AT5">
        <v>9.8325209435072849E-2</v>
      </c>
      <c r="AU5">
        <v>8.4786942874739146E-2</v>
      </c>
      <c r="AV5">
        <v>7.8552041412722137E-2</v>
      </c>
      <c r="AW5">
        <v>0.19091324381215469</v>
      </c>
      <c r="AX5">
        <v>0.11332947548247356</v>
      </c>
      <c r="AY5">
        <v>0.10974333844466276</v>
      </c>
      <c r="AZ5">
        <v>0.1035090687601721</v>
      </c>
      <c r="BA5">
        <v>5.3825229231120808</v>
      </c>
      <c r="BF5" t="s">
        <v>225</v>
      </c>
      <c r="BH5" t="s">
        <v>122</v>
      </c>
      <c r="BJ5">
        <v>14.900552486187847</v>
      </c>
      <c r="BK5">
        <v>84</v>
      </c>
      <c r="BL5" s="291">
        <v>-0.90905671871514959</v>
      </c>
      <c r="BM5">
        <f t="shared" ref="BM5:BM68" si="3">IF(X5&lt;&gt;0,6,IF(AG5&lt;&gt;0,2,1))</f>
        <v>1</v>
      </c>
      <c r="BN5">
        <f t="shared" si="0"/>
        <v>87.1</v>
      </c>
      <c r="BO5" s="291">
        <f t="shared" si="1"/>
        <v>0.90905671871514959</v>
      </c>
      <c r="BP5" s="292">
        <f t="shared" si="2"/>
        <v>1</v>
      </c>
      <c r="BR5" s="3" t="s">
        <v>695</v>
      </c>
      <c r="BS5" s="291">
        <f>AVERAGEIF($BM$3:$BM$222,BS$2,$BO$3:$BO$222)</f>
        <v>0.24090309272091018</v>
      </c>
      <c r="BT5" s="291">
        <f>AVERAGEIF($BM$3:$BM$222,BT$2,$BO$3:$BO$222)</f>
        <v>0.1374972095697603</v>
      </c>
      <c r="BU5" s="291">
        <f>AVERAGEIF($BM$3:$BM$222,BU$2,$BO$3:$BO$222)</f>
        <v>7.3245308336814738E-2</v>
      </c>
      <c r="BW5" s="3" t="s">
        <v>695</v>
      </c>
      <c r="BX5" s="291">
        <f>AVERAGEIF($BP$3:$BP$222,BX$2,$BO$3:$BO$222)</f>
        <v>0.22717664805482837</v>
      </c>
      <c r="BY5" s="291">
        <f>AVERAGEIF($BP$3:$BP$222,BY$2,$BO$3:$BO$222)</f>
        <v>7.3245308336814738E-2</v>
      </c>
    </row>
    <row r="6" spans="1:77" x14ac:dyDescent="0.2">
      <c r="B6" t="s">
        <v>32</v>
      </c>
      <c r="C6" t="s">
        <v>268</v>
      </c>
      <c r="D6" t="s">
        <v>268</v>
      </c>
      <c r="E6" t="s">
        <v>417</v>
      </c>
      <c r="F6">
        <v>39</v>
      </c>
      <c r="G6" t="s">
        <v>32</v>
      </c>
      <c r="H6" t="s">
        <v>356</v>
      </c>
      <c r="I6">
        <v>39</v>
      </c>
      <c r="J6" t="s">
        <v>32</v>
      </c>
      <c r="K6" t="s">
        <v>268</v>
      </c>
      <c r="L6">
        <v>1399.21</v>
      </c>
      <c r="M6">
        <v>1176.1099999999999</v>
      </c>
      <c r="N6">
        <v>999.2</v>
      </c>
      <c r="O6">
        <v>840.71</v>
      </c>
      <c r="P6">
        <v>1372.48</v>
      </c>
      <c r="Q6">
        <v>1155.79</v>
      </c>
      <c r="R6">
        <v>982.55</v>
      </c>
      <c r="S6">
        <v>829.66</v>
      </c>
      <c r="T6">
        <v>3574.5199999999995</v>
      </c>
      <c r="U6">
        <v>3510.8199999999997</v>
      </c>
      <c r="V6">
        <v>85</v>
      </c>
      <c r="W6">
        <v>472.63211989644674</v>
      </c>
      <c r="AF6">
        <v>2.9</v>
      </c>
      <c r="AI6" t="s">
        <v>686</v>
      </c>
      <c r="AJ6" t="s">
        <v>686</v>
      </c>
      <c r="AK6">
        <v>2.9</v>
      </c>
      <c r="AL6">
        <v>14.900552486187847</v>
      </c>
      <c r="AM6">
        <v>14.900552486187847</v>
      </c>
      <c r="AN6">
        <v>0.20547485999999998</v>
      </c>
      <c r="AO6">
        <v>1.2739441319999998</v>
      </c>
      <c r="AP6">
        <v>0.12568864484641501</v>
      </c>
      <c r="AQ6">
        <v>0.12668629674297974</v>
      </c>
      <c r="AR6">
        <v>0.1216418937942812</v>
      </c>
      <c r="AS6">
        <v>0.35481147513812156</v>
      </c>
      <c r="AT6">
        <v>0.27699489743171574</v>
      </c>
      <c r="AU6">
        <v>0.22371478588357402</v>
      </c>
      <c r="AV6">
        <v>0.20689339901524695</v>
      </c>
      <c r="AW6">
        <v>0.4543692185635359</v>
      </c>
      <c r="AX6">
        <v>0.31551882074748644</v>
      </c>
      <c r="AY6">
        <v>0.2911803488081694</v>
      </c>
      <c r="AZ6">
        <v>0.2743242103379524</v>
      </c>
      <c r="BA6">
        <v>5.1894046121163893</v>
      </c>
      <c r="BF6" t="s">
        <v>225</v>
      </c>
      <c r="BH6" t="s">
        <v>122</v>
      </c>
      <c r="BJ6">
        <v>14.900552486187847</v>
      </c>
      <c r="BK6">
        <v>47</v>
      </c>
      <c r="BL6" s="291">
        <v>-0.90451551937107932</v>
      </c>
      <c r="BM6">
        <f t="shared" si="3"/>
        <v>1</v>
      </c>
      <c r="BN6">
        <f t="shared" si="0"/>
        <v>85</v>
      </c>
      <c r="BO6" s="291">
        <f t="shared" si="1"/>
        <v>0.90451551937107932</v>
      </c>
      <c r="BP6" s="292">
        <f t="shared" si="2"/>
        <v>1</v>
      </c>
    </row>
    <row r="7" spans="1:77" x14ac:dyDescent="0.2">
      <c r="A7">
        <v>146</v>
      </c>
      <c r="B7" t="s">
        <v>149</v>
      </c>
      <c r="C7" t="s">
        <v>268</v>
      </c>
      <c r="D7" t="s">
        <v>268</v>
      </c>
      <c r="E7" t="s">
        <v>417</v>
      </c>
      <c r="F7">
        <v>176</v>
      </c>
      <c r="G7" t="s">
        <v>149</v>
      </c>
      <c r="H7" t="s">
        <v>356</v>
      </c>
      <c r="I7">
        <v>178</v>
      </c>
      <c r="J7" t="s">
        <v>149</v>
      </c>
      <c r="K7" t="s">
        <v>268</v>
      </c>
      <c r="L7">
        <v>1039.44</v>
      </c>
      <c r="M7">
        <v>882.43</v>
      </c>
      <c r="N7">
        <v>741</v>
      </c>
      <c r="O7">
        <v>632.66999999999996</v>
      </c>
      <c r="P7">
        <v>1021.03</v>
      </c>
      <c r="Q7">
        <v>870.86</v>
      </c>
      <c r="R7">
        <v>734.63</v>
      </c>
      <c r="S7">
        <v>629.29</v>
      </c>
      <c r="T7">
        <v>2662.87</v>
      </c>
      <c r="U7">
        <v>2626.52</v>
      </c>
      <c r="V7">
        <v>85</v>
      </c>
      <c r="W7">
        <v>472.63211989644674</v>
      </c>
      <c r="X7">
        <v>0.1</v>
      </c>
      <c r="Y7">
        <v>0.2</v>
      </c>
      <c r="Z7">
        <v>0.7</v>
      </c>
      <c r="AB7">
        <v>0.1</v>
      </c>
      <c r="AC7">
        <v>0.2</v>
      </c>
      <c r="AD7">
        <v>0.6</v>
      </c>
      <c r="AF7">
        <v>0.3</v>
      </c>
      <c r="AG7">
        <v>0.3</v>
      </c>
      <c r="AH7">
        <v>0.3</v>
      </c>
      <c r="AI7">
        <v>0.31666666666666665</v>
      </c>
      <c r="AJ7">
        <v>0.3</v>
      </c>
      <c r="AK7">
        <v>0.30555555555555558</v>
      </c>
      <c r="AL7">
        <v>1.569981583793739</v>
      </c>
      <c r="AM7">
        <v>1.569981583793739</v>
      </c>
      <c r="AN7">
        <v>1.5161829999999999E-2</v>
      </c>
      <c r="AO7">
        <v>6.8805474999999991E-2</v>
      </c>
      <c r="AP7">
        <v>1.1274406097209002E-2</v>
      </c>
      <c r="AQ7">
        <v>1.0883803126815894E-2</v>
      </c>
      <c r="AR7">
        <v>1.0097852220368084E-2</v>
      </c>
      <c r="AS7">
        <v>2.7049353756906081E-2</v>
      </c>
      <c r="AT7">
        <v>2.4703620820297936E-2</v>
      </c>
      <c r="AU7">
        <v>1.9411401527040777E-2</v>
      </c>
      <c r="AV7">
        <v>1.7935643526982566E-2</v>
      </c>
      <c r="AW7">
        <v>3.4974369594843464E-2</v>
      </c>
      <c r="AX7">
        <v>2.8177699349552311E-2</v>
      </c>
      <c r="AY7">
        <v>2.5339549818391576E-2</v>
      </c>
      <c r="AZ7">
        <v>2.385699995438138E-2</v>
      </c>
      <c r="BA7">
        <v>0.53384981102892481</v>
      </c>
      <c r="BF7" t="s">
        <v>225</v>
      </c>
      <c r="BH7" t="s">
        <v>49</v>
      </c>
      <c r="BJ7">
        <v>1.569981583793739</v>
      </c>
      <c r="BK7">
        <v>135</v>
      </c>
      <c r="BL7" s="291">
        <v>-0.85324057103932383</v>
      </c>
      <c r="BM7">
        <f t="shared" si="3"/>
        <v>6</v>
      </c>
      <c r="BN7">
        <f t="shared" si="0"/>
        <v>510</v>
      </c>
      <c r="BO7" s="291">
        <f t="shared" si="1"/>
        <v>0.85324057103932383</v>
      </c>
      <c r="BP7" s="292">
        <f t="shared" si="2"/>
        <v>6</v>
      </c>
    </row>
    <row r="8" spans="1:77" x14ac:dyDescent="0.2">
      <c r="A8">
        <v>173</v>
      </c>
      <c r="B8" t="s">
        <v>122</v>
      </c>
      <c r="C8" t="s">
        <v>268</v>
      </c>
      <c r="D8" t="s">
        <v>268</v>
      </c>
      <c r="E8" t="s">
        <v>418</v>
      </c>
      <c r="F8">
        <v>142</v>
      </c>
      <c r="G8" t="s">
        <v>122</v>
      </c>
      <c r="H8" t="s">
        <v>356</v>
      </c>
      <c r="I8">
        <v>143</v>
      </c>
      <c r="J8" t="s">
        <v>122</v>
      </c>
      <c r="K8" t="s">
        <v>268</v>
      </c>
      <c r="L8">
        <v>16559.310000000001</v>
      </c>
      <c r="M8">
        <v>14304.85</v>
      </c>
      <c r="N8">
        <v>12253.29</v>
      </c>
      <c r="O8">
        <v>10282.1</v>
      </c>
      <c r="P8">
        <v>15748.58</v>
      </c>
      <c r="Q8">
        <v>13607.96</v>
      </c>
      <c r="R8">
        <v>11635.68</v>
      </c>
      <c r="S8">
        <v>9757.7800000000007</v>
      </c>
      <c r="T8">
        <v>43117.450000000004</v>
      </c>
      <c r="U8">
        <v>40992.22</v>
      </c>
      <c r="V8">
        <v>69.400000000000006</v>
      </c>
      <c r="W8">
        <v>167.39353803894136</v>
      </c>
      <c r="AF8">
        <v>2.9</v>
      </c>
      <c r="AI8" t="s">
        <v>686</v>
      </c>
      <c r="AJ8" t="s">
        <v>686</v>
      </c>
      <c r="AK8">
        <v>2.9</v>
      </c>
      <c r="AL8">
        <v>14.900552486187847</v>
      </c>
      <c r="AM8">
        <v>14.900552486187847</v>
      </c>
      <c r="AN8">
        <v>2.4391804300000004</v>
      </c>
      <c r="AO8">
        <v>15.122918666000002</v>
      </c>
      <c r="AP8">
        <v>2.9561526343814228</v>
      </c>
      <c r="AQ8">
        <v>2.9528349100447966</v>
      </c>
      <c r="AR8">
        <v>2.8053826086172458</v>
      </c>
      <c r="AS8">
        <v>4.2308121325414367</v>
      </c>
      <c r="AT8">
        <v>6.5764838313791172</v>
      </c>
      <c r="AU8">
        <v>5.1555510156545186</v>
      </c>
      <c r="AV8">
        <v>4.7355046879379881</v>
      </c>
      <c r="AW8">
        <v>5.4252332675690624</v>
      </c>
      <c r="AX8">
        <v>7.5000835124619369</v>
      </c>
      <c r="AY8">
        <v>6.940005844003144</v>
      </c>
      <c r="AZ8">
        <v>6.4889050886053923</v>
      </c>
      <c r="BA8">
        <v>5.2090798928742981</v>
      </c>
      <c r="BB8">
        <v>1990</v>
      </c>
      <c r="BC8" t="s">
        <v>311</v>
      </c>
      <c r="BD8">
        <v>14</v>
      </c>
      <c r="BE8" t="s">
        <v>227</v>
      </c>
      <c r="BF8" t="s">
        <v>228</v>
      </c>
      <c r="BG8" t="s">
        <v>312</v>
      </c>
      <c r="BH8" t="s">
        <v>264</v>
      </c>
      <c r="BI8" t="s">
        <v>491</v>
      </c>
      <c r="BJ8">
        <v>14.900552486187847</v>
      </c>
      <c r="BK8">
        <v>5</v>
      </c>
      <c r="BL8" s="291">
        <v>-0.81449463092568053</v>
      </c>
      <c r="BM8">
        <f t="shared" si="3"/>
        <v>1</v>
      </c>
      <c r="BN8">
        <f t="shared" si="0"/>
        <v>69.400000000000006</v>
      </c>
      <c r="BO8" s="291">
        <f t="shared" si="1"/>
        <v>0.81449463092568053</v>
      </c>
      <c r="BP8" s="292">
        <f t="shared" si="2"/>
        <v>1</v>
      </c>
    </row>
    <row r="9" spans="1:77" x14ac:dyDescent="0.2">
      <c r="A9">
        <v>4</v>
      </c>
      <c r="B9" t="s">
        <v>103</v>
      </c>
      <c r="C9" t="s">
        <v>268</v>
      </c>
      <c r="D9" t="s">
        <v>268</v>
      </c>
      <c r="E9" t="s">
        <v>417</v>
      </c>
      <c r="F9">
        <v>119</v>
      </c>
      <c r="G9" t="s">
        <v>103</v>
      </c>
      <c r="H9" t="s">
        <v>356</v>
      </c>
      <c r="I9">
        <v>120</v>
      </c>
      <c r="J9" t="s">
        <v>103</v>
      </c>
      <c r="K9" t="s">
        <v>268</v>
      </c>
      <c r="L9">
        <v>1721.9</v>
      </c>
      <c r="M9">
        <v>1518.79</v>
      </c>
      <c r="N9">
        <v>1267.6600000000001</v>
      </c>
      <c r="O9">
        <v>1021.87</v>
      </c>
      <c r="P9">
        <v>1672.43</v>
      </c>
      <c r="Q9">
        <v>1455.42</v>
      </c>
      <c r="R9">
        <v>1209.77</v>
      </c>
      <c r="S9">
        <v>976.66</v>
      </c>
      <c r="T9">
        <v>4508.3500000000004</v>
      </c>
      <c r="U9">
        <v>4337.6200000000008</v>
      </c>
      <c r="V9">
        <v>74.5</v>
      </c>
      <c r="W9">
        <v>235.0231046036449</v>
      </c>
      <c r="AF9">
        <v>2.9</v>
      </c>
      <c r="AI9" t="s">
        <v>686</v>
      </c>
      <c r="AJ9" t="s">
        <v>686</v>
      </c>
      <c r="AK9">
        <v>2.9</v>
      </c>
      <c r="AL9">
        <v>14.900552486187847</v>
      </c>
      <c r="AM9">
        <v>14.900552486187847</v>
      </c>
      <c r="AN9">
        <v>0.25653313</v>
      </c>
      <c r="AO9">
        <v>1.5905054060000001</v>
      </c>
      <c r="AP9">
        <v>0.31437002865284525</v>
      </c>
      <c r="AQ9">
        <v>0.31196133393456293</v>
      </c>
      <c r="AR9">
        <v>0.29573566885970443</v>
      </c>
      <c r="AS9">
        <v>0.43520833696132599</v>
      </c>
      <c r="AT9">
        <v>0.68217562859272063</v>
      </c>
      <c r="AU9">
        <v>0.52812720453447604</v>
      </c>
      <c r="AV9">
        <v>0.48752104815704561</v>
      </c>
      <c r="AW9">
        <v>0.55432514160221003</v>
      </c>
      <c r="AX9">
        <v>0.77339942932371009</v>
      </c>
      <c r="AY9">
        <v>0.69905995921244557</v>
      </c>
      <c r="AZ9">
        <v>0.65593734132030523</v>
      </c>
      <c r="BA9">
        <v>5.111578602998847</v>
      </c>
      <c r="BF9" t="s">
        <v>225</v>
      </c>
      <c r="BH9" t="s">
        <v>122</v>
      </c>
      <c r="BJ9">
        <v>14.900552486187847</v>
      </c>
      <c r="BK9">
        <v>42</v>
      </c>
      <c r="BL9" s="291">
        <v>-0.81406182730088483</v>
      </c>
      <c r="BM9">
        <f t="shared" si="3"/>
        <v>1</v>
      </c>
      <c r="BN9">
        <f t="shared" si="0"/>
        <v>74.5</v>
      </c>
      <c r="BO9" s="291">
        <f t="shared" si="1"/>
        <v>0.81406182730088483</v>
      </c>
      <c r="BP9" s="292">
        <f t="shared" si="2"/>
        <v>1</v>
      </c>
    </row>
    <row r="10" spans="1:77" x14ac:dyDescent="0.2">
      <c r="A10">
        <v>176</v>
      </c>
      <c r="B10" t="s">
        <v>81</v>
      </c>
      <c r="C10" t="s">
        <v>268</v>
      </c>
      <c r="D10" t="s">
        <v>268</v>
      </c>
      <c r="E10" t="s">
        <v>418</v>
      </c>
      <c r="F10">
        <v>47</v>
      </c>
      <c r="G10" t="s">
        <v>81</v>
      </c>
      <c r="H10" t="s">
        <v>356</v>
      </c>
      <c r="I10">
        <v>51</v>
      </c>
      <c r="J10" t="s">
        <v>81</v>
      </c>
      <c r="K10" t="s">
        <v>268</v>
      </c>
      <c r="L10">
        <v>1933.51</v>
      </c>
      <c r="M10">
        <v>1654.77</v>
      </c>
      <c r="N10">
        <v>1465.78</v>
      </c>
      <c r="O10">
        <v>1318.1</v>
      </c>
      <c r="P10">
        <v>1905.33</v>
      </c>
      <c r="Q10">
        <v>1634.12</v>
      </c>
      <c r="R10">
        <v>1444.62</v>
      </c>
      <c r="S10">
        <v>1297.08</v>
      </c>
      <c r="T10">
        <v>5054.0599999999995</v>
      </c>
      <c r="U10">
        <v>4984.07</v>
      </c>
      <c r="V10">
        <v>66.599999999999994</v>
      </c>
      <c r="W10">
        <v>138.94043119914869</v>
      </c>
      <c r="AF10">
        <v>2.9</v>
      </c>
      <c r="AI10" t="s">
        <v>686</v>
      </c>
      <c r="AJ10" t="s">
        <v>686</v>
      </c>
      <c r="AK10">
        <v>2.9</v>
      </c>
      <c r="AL10">
        <v>14.900552486187847</v>
      </c>
      <c r="AM10">
        <v>14.900552486187847</v>
      </c>
      <c r="AN10">
        <v>0.29110576999999999</v>
      </c>
      <c r="AO10">
        <v>1.8048557739999997</v>
      </c>
      <c r="AP10">
        <v>0.35313984634367263</v>
      </c>
      <c r="AQ10">
        <v>0.35853597711852569</v>
      </c>
      <c r="AR10">
        <v>0.34218594522306695</v>
      </c>
      <c r="AS10">
        <v>0.52491153110497235</v>
      </c>
      <c r="AT10">
        <v>0.7723517826350389</v>
      </c>
      <c r="AU10">
        <v>0.63522334957298177</v>
      </c>
      <c r="AV10">
        <v>0.58213976298090075</v>
      </c>
      <c r="AW10">
        <v>0.68078203850828722</v>
      </c>
      <c r="AX10">
        <v>0.89008808148672169</v>
      </c>
      <c r="AY10">
        <v>0.86071142048838478</v>
      </c>
      <c r="AZ10">
        <v>0.80372356457261618</v>
      </c>
      <c r="BA10">
        <v>5.3802683922885572</v>
      </c>
      <c r="BF10" t="s">
        <v>225</v>
      </c>
      <c r="BH10" t="s">
        <v>122</v>
      </c>
      <c r="BJ10">
        <v>14.900552486187847</v>
      </c>
      <c r="BK10">
        <v>34</v>
      </c>
      <c r="BL10" s="291">
        <v>-0.81040814997383448</v>
      </c>
      <c r="BM10">
        <f t="shared" si="3"/>
        <v>1</v>
      </c>
      <c r="BN10">
        <f t="shared" si="0"/>
        <v>66.599999999999994</v>
      </c>
      <c r="BO10" s="291">
        <f t="shared" si="1"/>
        <v>0.81040814997383448</v>
      </c>
      <c r="BP10" s="292">
        <f t="shared" si="2"/>
        <v>1</v>
      </c>
    </row>
    <row r="11" spans="1:77" x14ac:dyDescent="0.2">
      <c r="A11">
        <v>64</v>
      </c>
      <c r="B11" t="s">
        <v>48</v>
      </c>
      <c r="C11" t="s">
        <v>268</v>
      </c>
      <c r="D11" t="s">
        <v>268</v>
      </c>
      <c r="E11" t="s">
        <v>419</v>
      </c>
      <c r="F11">
        <v>61</v>
      </c>
      <c r="G11" t="s">
        <v>48</v>
      </c>
      <c r="H11" t="s">
        <v>356</v>
      </c>
      <c r="I11">
        <v>63</v>
      </c>
      <c r="J11" t="s">
        <v>48</v>
      </c>
      <c r="K11" t="s">
        <v>268</v>
      </c>
      <c r="L11">
        <v>67.55</v>
      </c>
      <c r="M11">
        <v>58.62</v>
      </c>
      <c r="N11">
        <v>50.04</v>
      </c>
      <c r="O11">
        <v>44.11</v>
      </c>
      <c r="P11">
        <v>66.3</v>
      </c>
      <c r="Q11">
        <v>57.74</v>
      </c>
      <c r="R11">
        <v>49.35</v>
      </c>
      <c r="S11">
        <v>43.5</v>
      </c>
      <c r="T11">
        <v>176.20999999999998</v>
      </c>
      <c r="U11">
        <v>173.39</v>
      </c>
      <c r="V11">
        <v>68.2</v>
      </c>
      <c r="W11">
        <v>154.54784531817123</v>
      </c>
      <c r="AF11">
        <v>2.9</v>
      </c>
      <c r="AI11" t="s">
        <v>686</v>
      </c>
      <c r="AJ11" t="s">
        <v>686</v>
      </c>
      <c r="AK11">
        <v>2.9</v>
      </c>
      <c r="AL11">
        <v>14.900552486187847</v>
      </c>
      <c r="AM11">
        <v>14.900552486187847</v>
      </c>
      <c r="AN11">
        <v>1.0138399999999999E-2</v>
      </c>
      <c r="AO11">
        <v>6.2858079999999997E-2</v>
      </c>
      <c r="AP11">
        <v>1.6815350696698348E-2</v>
      </c>
      <c r="AQ11">
        <v>1.6837384889998724E-2</v>
      </c>
      <c r="AR11">
        <v>1.5918490305126959E-2</v>
      </c>
      <c r="AS11">
        <v>1.7971024419889504E-2</v>
      </c>
      <c r="AT11">
        <v>3.8839306170105344E-2</v>
      </c>
      <c r="AU11">
        <v>3.0148797500832464E-2</v>
      </c>
      <c r="AV11">
        <v>2.7492883551655405E-2</v>
      </c>
      <c r="AW11">
        <v>2.319277403314917E-2</v>
      </c>
      <c r="AX11">
        <v>4.4553416734470067E-2</v>
      </c>
      <c r="AY11">
        <v>4.2205069895975771E-2</v>
      </c>
      <c r="AZ11">
        <v>3.9100289405783653E-2</v>
      </c>
      <c r="BA11">
        <v>5.3047217660047048</v>
      </c>
      <c r="BF11" t="s">
        <v>225</v>
      </c>
      <c r="BH11" t="s">
        <v>122</v>
      </c>
      <c r="BJ11">
        <v>14.900552486187847</v>
      </c>
      <c r="BK11">
        <v>142</v>
      </c>
      <c r="BL11" s="291">
        <v>-0.74675506625199239</v>
      </c>
      <c r="BM11">
        <f t="shared" si="3"/>
        <v>1</v>
      </c>
      <c r="BN11">
        <f t="shared" si="0"/>
        <v>68.2</v>
      </c>
      <c r="BO11" s="291">
        <f t="shared" si="1"/>
        <v>0.74675506625199239</v>
      </c>
      <c r="BP11" s="292">
        <f t="shared" si="2"/>
        <v>1</v>
      </c>
    </row>
    <row r="12" spans="1:77" x14ac:dyDescent="0.2">
      <c r="B12" t="s">
        <v>422</v>
      </c>
      <c r="C12" t="s">
        <v>268</v>
      </c>
      <c r="D12" t="s">
        <v>268</v>
      </c>
      <c r="E12" t="s">
        <v>417</v>
      </c>
      <c r="F12">
        <v>53</v>
      </c>
      <c r="G12" t="s">
        <v>361</v>
      </c>
      <c r="H12" t="s">
        <v>356</v>
      </c>
      <c r="I12">
        <v>48</v>
      </c>
      <c r="J12" t="s">
        <v>273</v>
      </c>
      <c r="K12" t="s">
        <v>268</v>
      </c>
      <c r="L12">
        <v>7358.26</v>
      </c>
      <c r="M12">
        <v>6268.47</v>
      </c>
      <c r="N12">
        <v>5323.98</v>
      </c>
      <c r="O12">
        <v>4415.58</v>
      </c>
      <c r="P12">
        <v>7213.76</v>
      </c>
      <c r="Q12">
        <v>6165.6</v>
      </c>
      <c r="R12">
        <v>5255.1</v>
      </c>
      <c r="S12">
        <v>4382.3999999999996</v>
      </c>
      <c r="T12">
        <v>18950.71</v>
      </c>
      <c r="U12">
        <v>18634.46</v>
      </c>
      <c r="V12">
        <v>74.5</v>
      </c>
      <c r="W12">
        <v>235.0231046036449</v>
      </c>
      <c r="X12">
        <v>0.2</v>
      </c>
      <c r="Y12">
        <v>0.84</v>
      </c>
      <c r="Z12">
        <v>2.6</v>
      </c>
      <c r="AB12">
        <v>0.2</v>
      </c>
      <c r="AC12">
        <v>0.84</v>
      </c>
      <c r="AD12">
        <v>2.6</v>
      </c>
      <c r="AF12">
        <v>1.2</v>
      </c>
      <c r="AI12">
        <v>1.2133333333333336</v>
      </c>
      <c r="AJ12" t="s">
        <v>686</v>
      </c>
      <c r="AK12">
        <v>1.2066666666666668</v>
      </c>
      <c r="AL12">
        <v>6.200000000000002</v>
      </c>
      <c r="AM12">
        <v>6.200000000000002</v>
      </c>
      <c r="AN12">
        <v>0.40864630800000001</v>
      </c>
      <c r="AO12">
        <v>1.6960686299999999</v>
      </c>
      <c r="AP12">
        <v>0.59662586731184297</v>
      </c>
      <c r="AQ12">
        <v>0.58068261080230199</v>
      </c>
      <c r="AR12">
        <v>0.52565177508559535</v>
      </c>
      <c r="AS12">
        <v>0.73593116400000014</v>
      </c>
      <c r="AT12">
        <v>1.322465189743782</v>
      </c>
      <c r="AU12">
        <v>1.0201216414322567</v>
      </c>
      <c r="AV12">
        <v>0.94267244046092302</v>
      </c>
      <c r="AW12">
        <v>0.95412106800000007</v>
      </c>
      <c r="AX12">
        <v>1.5051885610143358</v>
      </c>
      <c r="AY12">
        <v>1.3377439624569043</v>
      </c>
      <c r="AZ12">
        <v>1.2579790821949441</v>
      </c>
      <c r="BA12">
        <v>2.0570424130314566</v>
      </c>
      <c r="BF12" t="s">
        <v>225</v>
      </c>
      <c r="BH12" t="s">
        <v>138</v>
      </c>
      <c r="BJ12">
        <v>6.200000000000002</v>
      </c>
      <c r="BK12">
        <v>25</v>
      </c>
      <c r="BL12" s="291">
        <v>-0.69007635316880112</v>
      </c>
      <c r="BM12">
        <f t="shared" si="3"/>
        <v>6</v>
      </c>
      <c r="BN12">
        <f t="shared" si="0"/>
        <v>447</v>
      </c>
      <c r="BO12" s="291">
        <f t="shared" si="1"/>
        <v>0.69007635316880112</v>
      </c>
      <c r="BP12" s="292">
        <f t="shared" si="2"/>
        <v>6</v>
      </c>
    </row>
    <row r="13" spans="1:77" x14ac:dyDescent="0.2">
      <c r="A13">
        <v>22</v>
      </c>
      <c r="B13" t="s">
        <v>43</v>
      </c>
      <c r="C13" t="s">
        <v>268</v>
      </c>
      <c r="D13" t="s">
        <v>268</v>
      </c>
      <c r="E13" t="s">
        <v>417</v>
      </c>
      <c r="F13">
        <v>21</v>
      </c>
      <c r="G13" t="s">
        <v>43</v>
      </c>
      <c r="H13" t="s">
        <v>356</v>
      </c>
      <c r="I13">
        <v>21</v>
      </c>
      <c r="J13" t="s">
        <v>43</v>
      </c>
      <c r="K13" t="s">
        <v>268</v>
      </c>
      <c r="L13">
        <v>893.57</v>
      </c>
      <c r="M13">
        <v>799.98</v>
      </c>
      <c r="N13">
        <v>715.56</v>
      </c>
      <c r="O13">
        <v>622.19000000000005</v>
      </c>
      <c r="P13">
        <v>872.73</v>
      </c>
      <c r="Q13">
        <v>782.52</v>
      </c>
      <c r="R13">
        <v>702.71</v>
      </c>
      <c r="S13">
        <v>616.53</v>
      </c>
      <c r="T13">
        <v>2409.11</v>
      </c>
      <c r="U13">
        <v>2357.96</v>
      </c>
      <c r="V13">
        <v>64.2</v>
      </c>
      <c r="W13">
        <v>118.4342117888677</v>
      </c>
      <c r="AF13">
        <v>2.9</v>
      </c>
      <c r="AI13" t="s">
        <v>686</v>
      </c>
      <c r="AJ13" t="s">
        <v>686</v>
      </c>
      <c r="AK13">
        <v>2.9</v>
      </c>
      <c r="AL13">
        <v>14.900552486187847</v>
      </c>
      <c r="AM13">
        <v>14.900552486187847</v>
      </c>
      <c r="AN13">
        <v>0.13824502999999999</v>
      </c>
      <c r="AO13">
        <v>0.85711918599999992</v>
      </c>
      <c r="AP13">
        <v>0.29332517075662579</v>
      </c>
      <c r="AQ13">
        <v>0.29677540005948694</v>
      </c>
      <c r="AR13">
        <v>0.27998791775671317</v>
      </c>
      <c r="AS13">
        <v>0.24899070425414363</v>
      </c>
      <c r="AT13">
        <v>0.68104883872534383</v>
      </c>
      <c r="AU13">
        <v>0.53242115698496995</v>
      </c>
      <c r="AV13">
        <v>0.4843676328454824</v>
      </c>
      <c r="AW13">
        <v>0.32282115375690607</v>
      </c>
      <c r="AX13">
        <v>0.78462048372029269</v>
      </c>
      <c r="AY13">
        <v>0.76024086885124276</v>
      </c>
      <c r="AZ13">
        <v>0.70080174220504776</v>
      </c>
      <c r="BA13">
        <v>5.3751655278806965</v>
      </c>
      <c r="BF13" t="s">
        <v>225</v>
      </c>
      <c r="BH13" t="s">
        <v>122</v>
      </c>
      <c r="BJ13">
        <v>14.900552486187847</v>
      </c>
      <c r="BK13">
        <v>62</v>
      </c>
      <c r="BL13" s="291">
        <v>-0.67333840808842516</v>
      </c>
      <c r="BM13">
        <f t="shared" si="3"/>
        <v>1</v>
      </c>
      <c r="BN13">
        <f t="shared" si="0"/>
        <v>64.2</v>
      </c>
      <c r="BO13" s="291">
        <f t="shared" si="1"/>
        <v>0.67333840808842516</v>
      </c>
      <c r="BP13" s="292">
        <f t="shared" si="2"/>
        <v>1</v>
      </c>
    </row>
    <row r="14" spans="1:77" x14ac:dyDescent="0.2">
      <c r="A14">
        <v>51</v>
      </c>
      <c r="B14" t="s">
        <v>425</v>
      </c>
      <c r="C14" t="s">
        <v>268</v>
      </c>
      <c r="D14" t="s">
        <v>268</v>
      </c>
      <c r="E14" t="s">
        <v>417</v>
      </c>
      <c r="L14">
        <v>1041.26</v>
      </c>
      <c r="M14">
        <v>916.03</v>
      </c>
      <c r="N14">
        <v>808.94</v>
      </c>
      <c r="O14">
        <v>719.2</v>
      </c>
      <c r="P14">
        <v>1011.06</v>
      </c>
      <c r="Q14">
        <v>892.43</v>
      </c>
      <c r="R14">
        <v>790.87</v>
      </c>
      <c r="S14">
        <v>706.32</v>
      </c>
      <c r="T14">
        <v>2766.23</v>
      </c>
      <c r="U14">
        <v>2694.3599999999997</v>
      </c>
      <c r="V14">
        <v>60.3</v>
      </c>
      <c r="W14">
        <v>91.365248134301879</v>
      </c>
      <c r="AF14">
        <v>10.1</v>
      </c>
      <c r="AI14" t="s">
        <v>686</v>
      </c>
      <c r="AJ14" t="s">
        <v>686</v>
      </c>
      <c r="AK14">
        <v>10.1</v>
      </c>
      <c r="AL14">
        <v>51.8950276243094</v>
      </c>
      <c r="AM14">
        <v>51.8950276243094</v>
      </c>
      <c r="AN14">
        <v>0.55151959000000006</v>
      </c>
      <c r="AO14">
        <v>3.419421458</v>
      </c>
      <c r="AP14">
        <v>1.1878090843104103</v>
      </c>
      <c r="AQ14">
        <v>1.1956159854170803</v>
      </c>
      <c r="AR14">
        <v>1.1356055776157854</v>
      </c>
      <c r="AS14">
        <v>0.99538398867403333</v>
      </c>
      <c r="AT14">
        <v>2.5022709924646098</v>
      </c>
      <c r="AU14">
        <v>2.0295215241348652</v>
      </c>
      <c r="AV14">
        <v>1.8623682872769214</v>
      </c>
      <c r="AW14">
        <v>1.2912935877900553</v>
      </c>
      <c r="AX14">
        <v>2.8844793573213265</v>
      </c>
      <c r="AY14">
        <v>2.8000556746547005</v>
      </c>
      <c r="AZ14">
        <v>2.6010181185506069</v>
      </c>
      <c r="BA14">
        <v>18.752148713715805</v>
      </c>
      <c r="BF14" t="s">
        <v>225</v>
      </c>
      <c r="BH14" t="s">
        <v>154</v>
      </c>
      <c r="BJ14">
        <v>51.8950276243094</v>
      </c>
      <c r="BK14">
        <v>23</v>
      </c>
      <c r="BL14" s="291">
        <v>-0.66789540524203339</v>
      </c>
      <c r="BM14">
        <f t="shared" si="3"/>
        <v>1</v>
      </c>
      <c r="BN14">
        <f t="shared" si="0"/>
        <v>60.3</v>
      </c>
      <c r="BO14" s="291">
        <f t="shared" si="1"/>
        <v>0.66789540524203339</v>
      </c>
      <c r="BP14" s="292">
        <f t="shared" si="2"/>
        <v>1</v>
      </c>
    </row>
    <row r="15" spans="1:77" x14ac:dyDescent="0.2">
      <c r="A15">
        <v>166</v>
      </c>
      <c r="B15" t="s">
        <v>69</v>
      </c>
      <c r="C15" t="s">
        <v>268</v>
      </c>
      <c r="D15" t="s">
        <v>268</v>
      </c>
      <c r="E15" t="s">
        <v>417</v>
      </c>
      <c r="F15">
        <v>81</v>
      </c>
      <c r="G15" t="s">
        <v>69</v>
      </c>
      <c r="H15" t="s">
        <v>356</v>
      </c>
      <c r="I15">
        <v>82</v>
      </c>
      <c r="J15" t="s">
        <v>69</v>
      </c>
      <c r="K15" t="s">
        <v>268</v>
      </c>
      <c r="L15">
        <v>1074.01</v>
      </c>
      <c r="M15">
        <v>933.28</v>
      </c>
      <c r="N15">
        <v>819.23</v>
      </c>
      <c r="O15">
        <v>717.53</v>
      </c>
      <c r="P15">
        <v>1052.92</v>
      </c>
      <c r="Q15">
        <v>922.82</v>
      </c>
      <c r="R15">
        <v>804.98</v>
      </c>
      <c r="S15">
        <v>701.59</v>
      </c>
      <c r="T15">
        <v>2826.52</v>
      </c>
      <c r="U15">
        <v>2780.7200000000003</v>
      </c>
      <c r="V15">
        <v>61</v>
      </c>
      <c r="W15">
        <v>95.721291504128004</v>
      </c>
      <c r="AF15">
        <v>2.9</v>
      </c>
      <c r="AI15" t="s">
        <v>686</v>
      </c>
      <c r="AJ15" t="s">
        <v>686</v>
      </c>
      <c r="AK15">
        <v>2.9</v>
      </c>
      <c r="AL15">
        <v>14.900552486187847</v>
      </c>
      <c r="AM15">
        <v>14.900552486187847</v>
      </c>
      <c r="AN15">
        <v>0.16260996</v>
      </c>
      <c r="AO15">
        <v>1.008181752</v>
      </c>
      <c r="AP15">
        <v>0.36454472944667715</v>
      </c>
      <c r="AQ15">
        <v>0.36577376687722735</v>
      </c>
      <c r="AR15">
        <v>0.34408845708847902</v>
      </c>
      <c r="AS15">
        <v>0.28948399226519339</v>
      </c>
      <c r="AT15">
        <v>0.79233148666388742</v>
      </c>
      <c r="AU15">
        <v>0.62849932599333624</v>
      </c>
      <c r="AV15">
        <v>0.57654057810747938</v>
      </c>
      <c r="AW15">
        <v>0.37406668044198893</v>
      </c>
      <c r="AX15">
        <v>0.90995309312849193</v>
      </c>
      <c r="AY15">
        <v>0.86683093617606988</v>
      </c>
      <c r="AZ15">
        <v>0.80520556860174175</v>
      </c>
      <c r="BA15">
        <v>5.3237619541553363</v>
      </c>
      <c r="BF15" t="s">
        <v>225</v>
      </c>
      <c r="BH15" t="s">
        <v>122</v>
      </c>
      <c r="BJ15">
        <v>14.900552486187847</v>
      </c>
      <c r="BK15">
        <v>56</v>
      </c>
      <c r="BL15" s="291">
        <v>-0.65870394261165022</v>
      </c>
      <c r="BM15">
        <f t="shared" si="3"/>
        <v>1</v>
      </c>
      <c r="BN15">
        <f t="shared" si="0"/>
        <v>61</v>
      </c>
      <c r="BO15" s="291">
        <f t="shared" si="1"/>
        <v>0.65870394261165022</v>
      </c>
      <c r="BP15" s="292">
        <f t="shared" si="2"/>
        <v>1</v>
      </c>
    </row>
    <row r="16" spans="1:77" x14ac:dyDescent="0.2">
      <c r="A16">
        <v>88</v>
      </c>
      <c r="B16" t="s">
        <v>93</v>
      </c>
      <c r="C16" t="s">
        <v>268</v>
      </c>
      <c r="D16" t="s">
        <v>268</v>
      </c>
      <c r="E16" t="s">
        <v>418</v>
      </c>
      <c r="F16">
        <v>107</v>
      </c>
      <c r="G16" t="s">
        <v>93</v>
      </c>
      <c r="H16" t="s">
        <v>356</v>
      </c>
      <c r="I16">
        <v>109</v>
      </c>
      <c r="J16" t="s">
        <v>93</v>
      </c>
      <c r="K16" t="s">
        <v>268</v>
      </c>
      <c r="L16">
        <v>144.37</v>
      </c>
      <c r="M16">
        <v>129.25</v>
      </c>
      <c r="N16">
        <v>121.25</v>
      </c>
      <c r="O16">
        <v>123.91</v>
      </c>
      <c r="P16">
        <v>142.1</v>
      </c>
      <c r="Q16">
        <v>127.53</v>
      </c>
      <c r="R16">
        <v>119.4</v>
      </c>
      <c r="S16">
        <v>121.66</v>
      </c>
      <c r="T16">
        <v>394.87</v>
      </c>
      <c r="U16">
        <v>389.03</v>
      </c>
      <c r="V16">
        <v>69.2</v>
      </c>
      <c r="W16">
        <v>165.18073707606126</v>
      </c>
      <c r="AF16">
        <v>0.8</v>
      </c>
      <c r="AI16" t="s">
        <v>686</v>
      </c>
      <c r="AJ16" t="s">
        <v>686</v>
      </c>
      <c r="AK16">
        <v>0.8</v>
      </c>
      <c r="AL16">
        <v>4.1104972375690618</v>
      </c>
      <c r="AM16">
        <v>4.1104972375690618</v>
      </c>
      <c r="AN16">
        <v>6.2712000000000002E-3</v>
      </c>
      <c r="AO16">
        <v>3.8881440000000003E-2</v>
      </c>
      <c r="AP16">
        <v>1.3820197958045725E-2</v>
      </c>
      <c r="AQ16">
        <v>1.4128868988414679E-2</v>
      </c>
      <c r="AR16">
        <v>1.3336845017625521E-2</v>
      </c>
      <c r="AS16">
        <v>1.2327688839779007E-2</v>
      </c>
      <c r="AT16">
        <v>2.7366406268913054E-2</v>
      </c>
      <c r="AU16">
        <v>2.4441927225773982E-2</v>
      </c>
      <c r="AV16">
        <v>2.2421553138292558E-2</v>
      </c>
      <c r="AW16">
        <v>1.6365348066298344E-2</v>
      </c>
      <c r="AX16">
        <v>3.2296194748603645E-2</v>
      </c>
      <c r="AY16">
        <v>3.345884211565027E-2</v>
      </c>
      <c r="AZ16">
        <v>3.114582655911562E-2</v>
      </c>
      <c r="BA16">
        <v>1.5896867384477782</v>
      </c>
      <c r="BF16" t="s">
        <v>225</v>
      </c>
      <c r="BH16" t="s">
        <v>182</v>
      </c>
      <c r="BJ16">
        <v>4.1104972375690618</v>
      </c>
      <c r="BK16">
        <v>155</v>
      </c>
      <c r="BL16" s="291">
        <v>-0.65698685497179332</v>
      </c>
      <c r="BM16">
        <f t="shared" si="3"/>
        <v>1</v>
      </c>
      <c r="BN16">
        <f t="shared" si="0"/>
        <v>69.2</v>
      </c>
      <c r="BO16" s="291">
        <f t="shared" si="1"/>
        <v>0.65698685497179332</v>
      </c>
      <c r="BP16" s="292">
        <f t="shared" si="2"/>
        <v>1</v>
      </c>
    </row>
    <row r="17" spans="1:68" x14ac:dyDescent="0.2">
      <c r="A17">
        <v>129</v>
      </c>
      <c r="B17" t="s">
        <v>0</v>
      </c>
      <c r="C17" t="s">
        <v>266</v>
      </c>
      <c r="D17" t="s">
        <v>266</v>
      </c>
      <c r="E17" t="s">
        <v>417</v>
      </c>
      <c r="F17">
        <v>1</v>
      </c>
      <c r="G17" t="s">
        <v>0</v>
      </c>
      <c r="H17" t="s">
        <v>354</v>
      </c>
      <c r="I17">
        <v>1</v>
      </c>
      <c r="J17" t="s">
        <v>0</v>
      </c>
      <c r="K17" t="s">
        <v>266</v>
      </c>
      <c r="L17">
        <v>2536.9699999999998</v>
      </c>
      <c r="M17">
        <v>2537.87</v>
      </c>
      <c r="N17">
        <v>2399.4499999999998</v>
      </c>
      <c r="O17">
        <v>2102.1999999999998</v>
      </c>
      <c r="P17">
        <v>2402.06</v>
      </c>
      <c r="Q17">
        <v>2418.79</v>
      </c>
      <c r="R17">
        <v>2272.7399999999998</v>
      </c>
      <c r="S17">
        <v>1981.91</v>
      </c>
      <c r="T17">
        <v>7474.29</v>
      </c>
      <c r="U17">
        <v>7093.59</v>
      </c>
      <c r="V17">
        <v>66.3</v>
      </c>
      <c r="W17">
        <v>136.19454365076223</v>
      </c>
      <c r="AG17">
        <v>2.3470588235294114</v>
      </c>
      <c r="AH17">
        <v>2.3470588235294114</v>
      </c>
      <c r="AI17" t="s">
        <v>686</v>
      </c>
      <c r="AJ17">
        <v>2.3470588235294114</v>
      </c>
      <c r="AK17">
        <v>2.3470588235294114</v>
      </c>
      <c r="AL17">
        <v>2.973834693433973</v>
      </c>
      <c r="AM17">
        <v>2.973834693433973</v>
      </c>
      <c r="AN17">
        <v>0.34191671294117637</v>
      </c>
      <c r="AO17">
        <v>2.1198836202352935</v>
      </c>
      <c r="AP17">
        <v>0.77329084046176844</v>
      </c>
      <c r="AQ17">
        <v>0.80870430861992293</v>
      </c>
      <c r="AR17">
        <v>0.76676027407305769</v>
      </c>
      <c r="AS17">
        <v>0.41478952099998018</v>
      </c>
      <c r="AT17">
        <v>1.0177128369352813</v>
      </c>
      <c r="AU17">
        <v>1.0444457597468526</v>
      </c>
      <c r="AV17">
        <v>1.0060040206984051</v>
      </c>
      <c r="AW17">
        <v>0.46337139303918257</v>
      </c>
      <c r="AX17">
        <v>1.1835555860476947</v>
      </c>
      <c r="AY17">
        <v>1.1958906704017604</v>
      </c>
      <c r="AZ17">
        <v>1.1581872493722651</v>
      </c>
      <c r="BA17">
        <v>2.4843000293222466</v>
      </c>
      <c r="BF17" t="s">
        <v>225</v>
      </c>
      <c r="BH17" t="s">
        <v>178</v>
      </c>
      <c r="BJ17">
        <v>2.973834693433973</v>
      </c>
      <c r="BK17">
        <v>46</v>
      </c>
      <c r="BL17" s="291">
        <v>-0.6383007695545323</v>
      </c>
      <c r="BM17">
        <f t="shared" si="3"/>
        <v>2</v>
      </c>
      <c r="BN17">
        <f t="shared" si="0"/>
        <v>132.6</v>
      </c>
      <c r="BO17" s="291">
        <f t="shared" si="1"/>
        <v>0.6383007695545323</v>
      </c>
      <c r="BP17" s="292">
        <f t="shared" si="2"/>
        <v>1</v>
      </c>
    </row>
    <row r="18" spans="1:68" x14ac:dyDescent="0.2">
      <c r="A18">
        <v>52</v>
      </c>
      <c r="B18" t="s">
        <v>176</v>
      </c>
      <c r="C18" t="s">
        <v>268</v>
      </c>
      <c r="D18" t="s">
        <v>268</v>
      </c>
      <c r="E18" t="s">
        <v>417</v>
      </c>
      <c r="F18">
        <v>31</v>
      </c>
      <c r="G18" t="s">
        <v>176</v>
      </c>
      <c r="H18" t="s">
        <v>356</v>
      </c>
      <c r="I18">
        <v>31</v>
      </c>
      <c r="J18" t="s">
        <v>176</v>
      </c>
      <c r="K18" t="s">
        <v>268</v>
      </c>
      <c r="L18">
        <v>1649.94</v>
      </c>
      <c r="M18">
        <v>1454.27</v>
      </c>
      <c r="N18">
        <v>1263.24</v>
      </c>
      <c r="O18">
        <v>1066.01</v>
      </c>
      <c r="P18">
        <v>1610.04</v>
      </c>
      <c r="Q18">
        <v>1437.73</v>
      </c>
      <c r="R18">
        <v>1237.8499999999999</v>
      </c>
      <c r="S18">
        <v>1032.08</v>
      </c>
      <c r="T18">
        <v>4367.45</v>
      </c>
      <c r="U18">
        <v>4285.62</v>
      </c>
      <c r="V18">
        <v>60.9</v>
      </c>
      <c r="W18">
        <v>95.086509456506292</v>
      </c>
      <c r="AF18">
        <v>2.9</v>
      </c>
      <c r="AI18" t="s">
        <v>686</v>
      </c>
      <c r="AJ18" t="s">
        <v>686</v>
      </c>
      <c r="AK18">
        <v>2.9</v>
      </c>
      <c r="AL18">
        <v>14.900552486187847</v>
      </c>
      <c r="AM18">
        <v>14.900552486187847</v>
      </c>
      <c r="AN18">
        <v>0.25093903000000001</v>
      </c>
      <c r="AO18">
        <v>1.555821986</v>
      </c>
      <c r="AP18">
        <v>0.62347005340678796</v>
      </c>
      <c r="AQ18">
        <v>0.62628501171179851</v>
      </c>
      <c r="AR18">
        <v>0.59151368536695847</v>
      </c>
      <c r="AS18">
        <v>0.43851523099447515</v>
      </c>
      <c r="AT18">
        <v>1.3466531786083376</v>
      </c>
      <c r="AU18">
        <v>1.0508875181990871</v>
      </c>
      <c r="AV18">
        <v>0.96598005543027499</v>
      </c>
      <c r="AW18">
        <v>0.56356603165745855</v>
      </c>
      <c r="AX18">
        <v>1.538925272033731</v>
      </c>
      <c r="AY18">
        <v>1.448790923397089</v>
      </c>
      <c r="AZ18">
        <v>1.3452202987260458</v>
      </c>
      <c r="BA18">
        <v>5.2419090745320371</v>
      </c>
      <c r="BF18" t="s">
        <v>225</v>
      </c>
      <c r="BH18" t="s">
        <v>122</v>
      </c>
      <c r="BJ18">
        <v>14.900552486187847</v>
      </c>
      <c r="BK18">
        <v>40</v>
      </c>
      <c r="BL18" s="291">
        <v>-0.61980632058829999</v>
      </c>
      <c r="BM18">
        <f t="shared" si="3"/>
        <v>1</v>
      </c>
      <c r="BN18">
        <f t="shared" si="0"/>
        <v>60.9</v>
      </c>
      <c r="BO18" s="291">
        <f t="shared" si="1"/>
        <v>0.61980632058829999</v>
      </c>
      <c r="BP18" s="292">
        <f t="shared" si="2"/>
        <v>1</v>
      </c>
    </row>
    <row r="19" spans="1:68" x14ac:dyDescent="0.2">
      <c r="A19">
        <v>97</v>
      </c>
      <c r="B19" t="s">
        <v>132</v>
      </c>
      <c r="C19" t="s">
        <v>268</v>
      </c>
      <c r="D19" t="s">
        <v>268</v>
      </c>
      <c r="E19" t="s">
        <v>417</v>
      </c>
      <c r="F19">
        <v>82</v>
      </c>
      <c r="G19" t="s">
        <v>132</v>
      </c>
      <c r="H19" t="s">
        <v>356</v>
      </c>
      <c r="I19">
        <v>83</v>
      </c>
      <c r="J19" t="s">
        <v>132</v>
      </c>
      <c r="K19" t="s">
        <v>268</v>
      </c>
      <c r="L19">
        <v>150.06</v>
      </c>
      <c r="M19">
        <v>129.21</v>
      </c>
      <c r="N19">
        <v>112.88</v>
      </c>
      <c r="O19">
        <v>100</v>
      </c>
      <c r="P19">
        <v>149.13999999999999</v>
      </c>
      <c r="Q19">
        <v>129.61000000000001</v>
      </c>
      <c r="R19">
        <v>113.27</v>
      </c>
      <c r="S19">
        <v>100.12</v>
      </c>
      <c r="T19">
        <v>392.15</v>
      </c>
      <c r="U19">
        <v>392.02</v>
      </c>
      <c r="V19">
        <v>60.3</v>
      </c>
      <c r="W19">
        <v>91.365248134301879</v>
      </c>
      <c r="AF19">
        <v>2.9</v>
      </c>
      <c r="AI19" t="s">
        <v>686</v>
      </c>
      <c r="AJ19" t="s">
        <v>686</v>
      </c>
      <c r="AK19">
        <v>2.9</v>
      </c>
      <c r="AL19">
        <v>14.900552486187847</v>
      </c>
      <c r="AM19">
        <v>14.900552486187847</v>
      </c>
      <c r="AN19">
        <v>2.2740929999999999E-2</v>
      </c>
      <c r="AO19">
        <v>0.14099376599999999</v>
      </c>
      <c r="AP19">
        <v>5.6953685455451271E-2</v>
      </c>
      <c r="AQ19">
        <v>5.6949300625605562E-2</v>
      </c>
      <c r="AR19">
        <v>5.3725512722384794E-2</v>
      </c>
      <c r="AS19">
        <v>4.0632321381215468E-2</v>
      </c>
      <c r="AT19">
        <v>0.11808670587304222</v>
      </c>
      <c r="AU19">
        <v>9.5173651875832321E-2</v>
      </c>
      <c r="AV19">
        <v>8.7623058895558839E-2</v>
      </c>
      <c r="AW19">
        <v>5.2559915635359118E-2</v>
      </c>
      <c r="AX19">
        <v>0.13575047113920247</v>
      </c>
      <c r="AY19">
        <v>0.12987705052472731</v>
      </c>
      <c r="AZ19">
        <v>0.12089677824378345</v>
      </c>
      <c r="BA19">
        <v>5.3398810955469544</v>
      </c>
      <c r="BF19" t="s">
        <v>225</v>
      </c>
      <c r="BH19" t="s">
        <v>122</v>
      </c>
      <c r="BJ19">
        <v>14.900552486187847</v>
      </c>
      <c r="BK19">
        <v>122</v>
      </c>
      <c r="BL19" s="291">
        <v>-0.61895114765297643</v>
      </c>
      <c r="BM19">
        <f t="shared" si="3"/>
        <v>1</v>
      </c>
      <c r="BN19">
        <f t="shared" si="0"/>
        <v>60.3</v>
      </c>
      <c r="BO19" s="291">
        <f t="shared" si="1"/>
        <v>0.61895114765297643</v>
      </c>
      <c r="BP19" s="292">
        <f t="shared" si="2"/>
        <v>1</v>
      </c>
    </row>
    <row r="20" spans="1:68" x14ac:dyDescent="0.2">
      <c r="A20">
        <v>55</v>
      </c>
      <c r="B20" t="s">
        <v>27</v>
      </c>
      <c r="C20" t="s">
        <v>268</v>
      </c>
      <c r="D20" t="s">
        <v>268</v>
      </c>
      <c r="E20" t="s">
        <v>418</v>
      </c>
      <c r="F20">
        <v>34</v>
      </c>
      <c r="G20" t="s">
        <v>27</v>
      </c>
      <c r="H20" t="s">
        <v>356</v>
      </c>
      <c r="I20">
        <v>34</v>
      </c>
      <c r="J20" t="s">
        <v>27</v>
      </c>
      <c r="K20" t="s">
        <v>268</v>
      </c>
      <c r="L20">
        <v>1941.76</v>
      </c>
      <c r="M20">
        <v>1727.68</v>
      </c>
      <c r="N20">
        <v>1526.49</v>
      </c>
      <c r="O20">
        <v>1324.69</v>
      </c>
      <c r="P20">
        <v>1909.91</v>
      </c>
      <c r="Q20">
        <v>1705.77</v>
      </c>
      <c r="R20">
        <v>1508.83</v>
      </c>
      <c r="S20">
        <v>1310.97</v>
      </c>
      <c r="T20">
        <v>5195.93</v>
      </c>
      <c r="U20">
        <v>5124.51</v>
      </c>
      <c r="V20">
        <v>57.1</v>
      </c>
      <c r="W20">
        <v>73.84352391014572</v>
      </c>
      <c r="AF20">
        <v>2.9</v>
      </c>
      <c r="AI20" t="s">
        <v>686</v>
      </c>
      <c r="AJ20" t="s">
        <v>686</v>
      </c>
      <c r="AK20">
        <v>2.9</v>
      </c>
      <c r="AL20">
        <v>14.900552486187847</v>
      </c>
      <c r="AM20">
        <v>14.900552486187847</v>
      </c>
      <c r="AN20">
        <v>0.29929275999999999</v>
      </c>
      <c r="AO20">
        <v>1.8556151120000002</v>
      </c>
      <c r="AP20">
        <v>0.82755769435445448</v>
      </c>
      <c r="AQ20">
        <v>0.8375268773371447</v>
      </c>
      <c r="AR20">
        <v>0.78866078736959866</v>
      </c>
      <c r="AS20">
        <v>0.53492950099447512</v>
      </c>
      <c r="AT20">
        <v>1.7356355390582712</v>
      </c>
      <c r="AU20">
        <v>1.399907192902563</v>
      </c>
      <c r="AV20">
        <v>1.2883795781177212</v>
      </c>
      <c r="AW20">
        <v>0.69202066165745868</v>
      </c>
      <c r="AX20">
        <v>1.9954310312821368</v>
      </c>
      <c r="AY20">
        <v>1.9201157362021117</v>
      </c>
      <c r="AZ20">
        <v>1.7848442766721346</v>
      </c>
      <c r="BA20">
        <v>5.3412729267098795</v>
      </c>
      <c r="BF20" t="s">
        <v>225</v>
      </c>
      <c r="BH20" t="s">
        <v>122</v>
      </c>
      <c r="BJ20">
        <v>14.900552486187847</v>
      </c>
      <c r="BK20">
        <v>33</v>
      </c>
      <c r="BL20" s="291">
        <v>-0.57498686970727875</v>
      </c>
      <c r="BM20">
        <f t="shared" si="3"/>
        <v>1</v>
      </c>
      <c r="BN20">
        <f t="shared" si="0"/>
        <v>57.1</v>
      </c>
      <c r="BO20" s="291">
        <f t="shared" si="1"/>
        <v>0.57498686970727875</v>
      </c>
      <c r="BP20" s="292">
        <f t="shared" si="2"/>
        <v>1</v>
      </c>
    </row>
    <row r="21" spans="1:68" x14ac:dyDescent="0.2">
      <c r="B21" t="s">
        <v>106</v>
      </c>
      <c r="C21" t="s">
        <v>268</v>
      </c>
      <c r="D21" t="s">
        <v>268</v>
      </c>
      <c r="E21" t="s">
        <v>418</v>
      </c>
      <c r="F21">
        <v>123</v>
      </c>
      <c r="G21" t="s">
        <v>106</v>
      </c>
      <c r="H21" t="s">
        <v>356</v>
      </c>
      <c r="I21">
        <v>124</v>
      </c>
      <c r="J21" t="s">
        <v>106</v>
      </c>
      <c r="K21" t="s">
        <v>268</v>
      </c>
      <c r="L21">
        <v>314.43</v>
      </c>
      <c r="M21">
        <v>285.92</v>
      </c>
      <c r="N21">
        <v>256.76</v>
      </c>
      <c r="O21">
        <v>226.21</v>
      </c>
      <c r="P21">
        <v>304.14999999999998</v>
      </c>
      <c r="Q21">
        <v>277.23</v>
      </c>
      <c r="R21">
        <v>249.3</v>
      </c>
      <c r="S21">
        <v>220.04</v>
      </c>
      <c r="T21">
        <v>857.11</v>
      </c>
      <c r="U21">
        <v>830.68000000000006</v>
      </c>
      <c r="V21">
        <v>65.099999999999994</v>
      </c>
      <c r="W21">
        <v>125.74304547180475</v>
      </c>
      <c r="AF21">
        <v>2.9</v>
      </c>
      <c r="AI21" t="s">
        <v>686</v>
      </c>
      <c r="AJ21" t="s">
        <v>686</v>
      </c>
      <c r="AK21">
        <v>2.9</v>
      </c>
      <c r="AL21">
        <v>14.900552486187847</v>
      </c>
      <c r="AM21">
        <v>14.900552486187847</v>
      </c>
      <c r="AN21">
        <v>4.8945909999999995E-2</v>
      </c>
      <c r="AO21">
        <v>0.30346464200000001</v>
      </c>
      <c r="AP21">
        <v>0.13958082369885613</v>
      </c>
      <c r="AQ21">
        <v>0.14234252025780325</v>
      </c>
      <c r="AR21">
        <v>0.13344678558001596</v>
      </c>
      <c r="AS21">
        <v>8.8842139281767957E-2</v>
      </c>
      <c r="AT21">
        <v>0.28404062482049813</v>
      </c>
      <c r="AU21">
        <v>0.23629939680376896</v>
      </c>
      <c r="AV21">
        <v>0.21804217460439934</v>
      </c>
      <c r="AW21">
        <v>0.11543962546961327</v>
      </c>
      <c r="AX21">
        <v>0.32792733842070321</v>
      </c>
      <c r="AY21">
        <v>0.31962297364001074</v>
      </c>
      <c r="AZ21">
        <v>0.29808460006065568</v>
      </c>
      <c r="BA21">
        <v>5.4094405667004022</v>
      </c>
      <c r="BF21" t="s">
        <v>225</v>
      </c>
      <c r="BH21" t="s">
        <v>122</v>
      </c>
      <c r="BJ21">
        <v>14.900552486187847</v>
      </c>
      <c r="BK21">
        <v>103</v>
      </c>
      <c r="BL21" s="291">
        <v>-0.5602559009823096</v>
      </c>
      <c r="BM21">
        <f t="shared" si="3"/>
        <v>1</v>
      </c>
      <c r="BN21">
        <f t="shared" si="0"/>
        <v>65.099999999999994</v>
      </c>
      <c r="BO21" s="291">
        <f t="shared" si="1"/>
        <v>0.5602559009823096</v>
      </c>
      <c r="BP21" s="292">
        <f t="shared" si="2"/>
        <v>1</v>
      </c>
    </row>
    <row r="22" spans="1:68" x14ac:dyDescent="0.2">
      <c r="A22">
        <v>12</v>
      </c>
      <c r="B22" t="s">
        <v>111</v>
      </c>
      <c r="C22" t="s">
        <v>268</v>
      </c>
      <c r="D22" t="s">
        <v>268</v>
      </c>
      <c r="E22" t="s">
        <v>417</v>
      </c>
      <c r="F22">
        <v>131</v>
      </c>
      <c r="G22" t="s">
        <v>111</v>
      </c>
      <c r="H22" t="s">
        <v>356</v>
      </c>
      <c r="I22">
        <v>132</v>
      </c>
      <c r="J22" t="s">
        <v>111</v>
      </c>
      <c r="K22" t="s">
        <v>268</v>
      </c>
      <c r="L22">
        <v>2522.44</v>
      </c>
      <c r="M22">
        <v>2212.7800000000002</v>
      </c>
      <c r="N22">
        <v>1933.05</v>
      </c>
      <c r="O22">
        <v>1641.68</v>
      </c>
      <c r="P22">
        <v>2484.5700000000002</v>
      </c>
      <c r="Q22">
        <v>2193.38</v>
      </c>
      <c r="R22">
        <v>1926.34</v>
      </c>
      <c r="S22">
        <v>1646.79</v>
      </c>
      <c r="T22">
        <v>6668.27</v>
      </c>
      <c r="U22">
        <v>6604.2900000000009</v>
      </c>
      <c r="V22">
        <v>56.7</v>
      </c>
      <c r="W22">
        <v>71.904129939731732</v>
      </c>
      <c r="AF22">
        <v>0.9</v>
      </c>
      <c r="AI22" t="s">
        <v>686</v>
      </c>
      <c r="AJ22" t="s">
        <v>686</v>
      </c>
      <c r="AK22">
        <v>0.9</v>
      </c>
      <c r="AL22">
        <v>4.6243093922651939</v>
      </c>
      <c r="AM22">
        <v>4.6243093922651939</v>
      </c>
      <c r="AN22">
        <v>0.11945304000000002</v>
      </c>
      <c r="AO22">
        <v>0.74060884800000015</v>
      </c>
      <c r="AP22">
        <v>0.34219092206017399</v>
      </c>
      <c r="AQ22">
        <v>0.34466559269272207</v>
      </c>
      <c r="AR22">
        <v>0.32669027098954939</v>
      </c>
      <c r="AS22">
        <v>0.21069445624309396</v>
      </c>
      <c r="AT22">
        <v>0.69807158573481021</v>
      </c>
      <c r="AU22">
        <v>0.56031604735372553</v>
      </c>
      <c r="AV22">
        <v>0.51719109121178108</v>
      </c>
      <c r="AW22">
        <v>0.27152206707182325</v>
      </c>
      <c r="AX22">
        <v>0.79967978195331424</v>
      </c>
      <c r="AY22">
        <v>0.76292922394283202</v>
      </c>
      <c r="AZ22">
        <v>0.71012325916547314</v>
      </c>
      <c r="BA22">
        <v>1.6395240336610901</v>
      </c>
      <c r="BF22" t="s">
        <v>225</v>
      </c>
      <c r="BH22" t="s">
        <v>208</v>
      </c>
      <c r="BJ22">
        <v>4.6243093922651939</v>
      </c>
      <c r="BK22">
        <v>67</v>
      </c>
      <c r="BL22" s="291">
        <v>-0.55888959216221878</v>
      </c>
      <c r="BM22">
        <f t="shared" si="3"/>
        <v>1</v>
      </c>
      <c r="BN22">
        <f t="shared" si="0"/>
        <v>56.7</v>
      </c>
      <c r="BO22" s="291">
        <f t="shared" si="1"/>
        <v>0.55888959216221878</v>
      </c>
      <c r="BP22" s="292">
        <f t="shared" si="2"/>
        <v>1</v>
      </c>
    </row>
    <row r="23" spans="1:68" x14ac:dyDescent="0.2">
      <c r="A23">
        <v>66</v>
      </c>
      <c r="B23" t="s">
        <v>121</v>
      </c>
      <c r="C23" t="s">
        <v>268</v>
      </c>
      <c r="D23" t="s">
        <v>268</v>
      </c>
      <c r="E23" t="s">
        <v>417</v>
      </c>
      <c r="F23">
        <v>141</v>
      </c>
      <c r="G23" t="s">
        <v>121</v>
      </c>
      <c r="H23" t="s">
        <v>356</v>
      </c>
      <c r="I23">
        <v>142</v>
      </c>
      <c r="J23" t="s">
        <v>121</v>
      </c>
      <c r="K23" t="s">
        <v>268</v>
      </c>
      <c r="L23">
        <v>2287.9499999999998</v>
      </c>
      <c r="M23">
        <v>1827.45</v>
      </c>
      <c r="N23">
        <v>1451.11</v>
      </c>
      <c r="O23">
        <v>1109.51</v>
      </c>
      <c r="P23">
        <v>2198.35</v>
      </c>
      <c r="Q23">
        <v>1748.87</v>
      </c>
      <c r="R23">
        <v>1394.29</v>
      </c>
      <c r="S23">
        <v>1113.95</v>
      </c>
      <c r="T23">
        <v>5566.5099999999993</v>
      </c>
      <c r="U23">
        <v>5341.51</v>
      </c>
      <c r="V23">
        <v>57.1</v>
      </c>
      <c r="W23">
        <v>73.84352391014572</v>
      </c>
      <c r="AF23">
        <v>2.9</v>
      </c>
      <c r="AI23" t="s">
        <v>686</v>
      </c>
      <c r="AJ23" t="s">
        <v>686</v>
      </c>
      <c r="AK23">
        <v>2.9</v>
      </c>
      <c r="AL23">
        <v>14.900552486187847</v>
      </c>
      <c r="AM23">
        <v>14.900552486187847</v>
      </c>
      <c r="AN23">
        <v>0.31633258000000003</v>
      </c>
      <c r="AO23">
        <v>1.9612619960000002</v>
      </c>
      <c r="AP23">
        <v>1.1833505526178505</v>
      </c>
      <c r="AQ23">
        <v>1.1174050998548086</v>
      </c>
      <c r="AR23">
        <v>1.0472706408681294</v>
      </c>
      <c r="AS23">
        <v>0.51511727458563539</v>
      </c>
      <c r="AT23">
        <v>2.4496851985219754</v>
      </c>
      <c r="AU23">
        <v>1.770468464535065</v>
      </c>
      <c r="AV23">
        <v>1.6450324922117774</v>
      </c>
      <c r="AW23">
        <v>0.64764040430939229</v>
      </c>
      <c r="AX23">
        <v>2.7473536728716699</v>
      </c>
      <c r="AY23">
        <v>2.3503910154352341</v>
      </c>
      <c r="AZ23">
        <v>2.1996055015621052</v>
      </c>
      <c r="BA23">
        <v>4.9319680973461661</v>
      </c>
      <c r="BF23" t="s">
        <v>225</v>
      </c>
      <c r="BH23" t="s">
        <v>122</v>
      </c>
      <c r="BJ23">
        <v>14.900552486187847</v>
      </c>
      <c r="BK23">
        <v>37</v>
      </c>
      <c r="BL23" s="291">
        <v>-0.46602205977373701</v>
      </c>
      <c r="BM23">
        <f t="shared" si="3"/>
        <v>1</v>
      </c>
      <c r="BN23">
        <f t="shared" si="0"/>
        <v>57.1</v>
      </c>
      <c r="BO23" s="291">
        <f t="shared" si="1"/>
        <v>0.46602205977373701</v>
      </c>
      <c r="BP23" s="292">
        <f t="shared" si="2"/>
        <v>1</v>
      </c>
    </row>
    <row r="24" spans="1:68" x14ac:dyDescent="0.2">
      <c r="A24">
        <v>156</v>
      </c>
      <c r="B24" t="s">
        <v>71</v>
      </c>
      <c r="C24" t="s">
        <v>421</v>
      </c>
      <c r="D24" t="s">
        <v>421</v>
      </c>
      <c r="E24" t="s">
        <v>417</v>
      </c>
      <c r="F24">
        <v>84</v>
      </c>
      <c r="G24" t="s">
        <v>71</v>
      </c>
      <c r="H24" t="s">
        <v>357</v>
      </c>
      <c r="I24">
        <v>85</v>
      </c>
      <c r="J24" t="s">
        <v>71</v>
      </c>
      <c r="K24" t="s">
        <v>227</v>
      </c>
      <c r="L24">
        <v>628.80999999999995</v>
      </c>
      <c r="M24">
        <v>618.4</v>
      </c>
      <c r="N24">
        <v>594.45000000000005</v>
      </c>
      <c r="O24">
        <v>566.57000000000005</v>
      </c>
      <c r="P24">
        <v>604.66</v>
      </c>
      <c r="Q24">
        <v>597.53</v>
      </c>
      <c r="R24">
        <v>578.26</v>
      </c>
      <c r="S24">
        <v>557.67999999999995</v>
      </c>
      <c r="T24">
        <v>1841.66</v>
      </c>
      <c r="U24">
        <v>1780.45</v>
      </c>
      <c r="V24">
        <v>52.2</v>
      </c>
      <c r="W24">
        <v>53.299094699533896</v>
      </c>
      <c r="X24">
        <v>0.5</v>
      </c>
      <c r="Y24">
        <v>0.8</v>
      </c>
      <c r="Z24">
        <v>0.7</v>
      </c>
      <c r="AB24">
        <v>0.5</v>
      </c>
      <c r="AC24">
        <v>0.2</v>
      </c>
      <c r="AD24">
        <v>0.3</v>
      </c>
      <c r="AF24">
        <v>0.5</v>
      </c>
      <c r="AG24">
        <v>0.7</v>
      </c>
      <c r="AH24">
        <v>0.3</v>
      </c>
      <c r="AI24">
        <v>0.5</v>
      </c>
      <c r="AJ24">
        <v>0.5</v>
      </c>
      <c r="AK24">
        <v>0.5</v>
      </c>
      <c r="AL24">
        <v>0.2451721242653232</v>
      </c>
      <c r="AM24">
        <v>0.2451721242653232</v>
      </c>
      <c r="AN24">
        <v>1.8205539999999999E-2</v>
      </c>
      <c r="AO24">
        <v>0.13479045000000001</v>
      </c>
      <c r="AP24">
        <v>7.5247016561945185E-2</v>
      </c>
      <c r="AQ24">
        <v>7.9046294612628992E-2</v>
      </c>
      <c r="AR24">
        <v>7.4598359809452452E-2</v>
      </c>
      <c r="AS24">
        <v>1.985934856423174E-2</v>
      </c>
      <c r="AT24">
        <v>9.6296349272573828E-2</v>
      </c>
      <c r="AU24">
        <v>0.10219146624458805</v>
      </c>
      <c r="AV24">
        <v>9.8586246929314697E-2</v>
      </c>
      <c r="AW24">
        <v>2.0961887607052896E-2</v>
      </c>
      <c r="AX24">
        <v>0.11347312442871263</v>
      </c>
      <c r="AY24">
        <v>0.11544479531024125</v>
      </c>
      <c r="AZ24">
        <v>0.11221945635959898</v>
      </c>
      <c r="BA24">
        <v>0.44164133371789943</v>
      </c>
      <c r="BF24" t="s">
        <v>225</v>
      </c>
      <c r="BH24" t="s">
        <v>45</v>
      </c>
      <c r="BJ24">
        <v>0.2451721242653232</v>
      </c>
      <c r="BK24">
        <v>147</v>
      </c>
      <c r="BL24" s="291">
        <v>-0.44656049587005275</v>
      </c>
      <c r="BM24">
        <f t="shared" si="3"/>
        <v>6</v>
      </c>
      <c r="BN24">
        <f t="shared" si="0"/>
        <v>313.20000000000005</v>
      </c>
      <c r="BO24" s="291">
        <f t="shared" si="1"/>
        <v>0.44656049587005275</v>
      </c>
      <c r="BP24" s="292">
        <f t="shared" si="2"/>
        <v>6</v>
      </c>
    </row>
    <row r="25" spans="1:68" x14ac:dyDescent="0.2">
      <c r="B25" t="s">
        <v>124</v>
      </c>
      <c r="C25" t="s">
        <v>266</v>
      </c>
      <c r="D25" t="s">
        <v>266</v>
      </c>
      <c r="E25" t="s">
        <v>418</v>
      </c>
      <c r="F25">
        <v>147</v>
      </c>
      <c r="G25" t="s">
        <v>124</v>
      </c>
      <c r="H25" t="s">
        <v>354</v>
      </c>
      <c r="I25">
        <v>148</v>
      </c>
      <c r="J25" t="s">
        <v>124</v>
      </c>
      <c r="K25" t="s">
        <v>266</v>
      </c>
      <c r="L25">
        <v>13060.52</v>
      </c>
      <c r="M25">
        <v>11943.33</v>
      </c>
      <c r="N25">
        <v>10503.58</v>
      </c>
      <c r="O25">
        <v>9973.83</v>
      </c>
      <c r="P25">
        <v>12087.88</v>
      </c>
      <c r="Q25">
        <v>11124.94</v>
      </c>
      <c r="R25">
        <v>9710</v>
      </c>
      <c r="S25">
        <v>9253.91</v>
      </c>
      <c r="T25">
        <v>35507.43</v>
      </c>
      <c r="U25">
        <v>32922.82</v>
      </c>
      <c r="V25">
        <v>65.8</v>
      </c>
      <c r="W25">
        <v>131.73812752668047</v>
      </c>
      <c r="X25">
        <v>0.2</v>
      </c>
      <c r="Y25">
        <v>0.3</v>
      </c>
      <c r="Z25">
        <v>0.6</v>
      </c>
      <c r="AB25">
        <v>0.3</v>
      </c>
      <c r="AC25">
        <v>0.5</v>
      </c>
      <c r="AD25">
        <v>0.9</v>
      </c>
      <c r="AF25">
        <v>0.5</v>
      </c>
      <c r="AG25">
        <v>0.4</v>
      </c>
      <c r="AH25">
        <v>0.5</v>
      </c>
      <c r="AI25">
        <v>0.46666666666666673</v>
      </c>
      <c r="AJ25">
        <v>0.45</v>
      </c>
      <c r="AK25">
        <v>0.47222222222222227</v>
      </c>
      <c r="AL25">
        <v>0.59832792147202618</v>
      </c>
      <c r="AM25">
        <v>0.59832792147202618</v>
      </c>
      <c r="AN25">
        <v>0.30425085000000002</v>
      </c>
      <c r="AO25">
        <v>1.6979240250000003</v>
      </c>
      <c r="AP25">
        <v>1.0144253855440664</v>
      </c>
      <c r="AQ25">
        <v>1.0295851974075392</v>
      </c>
      <c r="AR25">
        <v>0.95350096150482333</v>
      </c>
      <c r="AS25">
        <v>0.37327781225282719</v>
      </c>
      <c r="AT25">
        <v>1.6092666658695149</v>
      </c>
      <c r="AU25">
        <v>1.5016000119264239</v>
      </c>
      <c r="AV25">
        <v>1.4218061261848984</v>
      </c>
      <c r="AW25">
        <v>0.41929578708804538</v>
      </c>
      <c r="AX25">
        <v>1.8720903692434603</v>
      </c>
      <c r="AY25">
        <v>1.8262285138502952</v>
      </c>
      <c r="AZ25">
        <v>1.744662198917549</v>
      </c>
      <c r="BA25">
        <v>0.47833150986926043</v>
      </c>
      <c r="BB25" t="s">
        <v>230</v>
      </c>
      <c r="BC25" t="s">
        <v>313</v>
      </c>
      <c r="BD25">
        <v>104</v>
      </c>
      <c r="BE25">
        <v>0.51</v>
      </c>
      <c r="BF25" t="s">
        <v>228</v>
      </c>
      <c r="BG25" t="s">
        <v>229</v>
      </c>
      <c r="BH25" t="s">
        <v>264</v>
      </c>
      <c r="BJ25">
        <v>0.59832792147202618</v>
      </c>
      <c r="BK25">
        <v>50</v>
      </c>
      <c r="BL25" s="291">
        <v>-0.43843131526169249</v>
      </c>
      <c r="BM25">
        <f t="shared" si="3"/>
        <v>6</v>
      </c>
      <c r="BN25">
        <f t="shared" si="0"/>
        <v>394.79999999999995</v>
      </c>
      <c r="BO25" s="291">
        <f t="shared" si="1"/>
        <v>0.43843131526169249</v>
      </c>
      <c r="BP25" s="292">
        <f t="shared" si="2"/>
        <v>6</v>
      </c>
    </row>
    <row r="26" spans="1:68" x14ac:dyDescent="0.2">
      <c r="B26" t="s">
        <v>162</v>
      </c>
      <c r="C26" t="s">
        <v>268</v>
      </c>
      <c r="D26" t="s">
        <v>268</v>
      </c>
      <c r="E26" t="s">
        <v>417</v>
      </c>
      <c r="F26">
        <v>193</v>
      </c>
      <c r="G26" t="s">
        <v>162</v>
      </c>
      <c r="H26" t="s">
        <v>356</v>
      </c>
      <c r="I26">
        <v>193</v>
      </c>
      <c r="J26" t="s">
        <v>162</v>
      </c>
      <c r="K26" t="s">
        <v>268</v>
      </c>
      <c r="L26">
        <v>599.64</v>
      </c>
      <c r="M26">
        <v>540.64</v>
      </c>
      <c r="N26">
        <v>474.19</v>
      </c>
      <c r="O26">
        <v>402.74</v>
      </c>
      <c r="P26">
        <v>594.62</v>
      </c>
      <c r="Q26">
        <v>537.88</v>
      </c>
      <c r="R26">
        <v>471.19</v>
      </c>
      <c r="S26">
        <v>400.08</v>
      </c>
      <c r="T26">
        <v>1614.47</v>
      </c>
      <c r="U26">
        <v>1603.69</v>
      </c>
      <c r="V26">
        <v>52.3</v>
      </c>
      <c r="W26">
        <v>53.654910773371682</v>
      </c>
      <c r="AF26">
        <v>2.9</v>
      </c>
      <c r="AI26" t="s">
        <v>686</v>
      </c>
      <c r="AJ26" t="s">
        <v>686</v>
      </c>
      <c r="AK26">
        <v>2.9</v>
      </c>
      <c r="AL26">
        <v>14.900552486187847</v>
      </c>
      <c r="AM26">
        <v>14.900552486187847</v>
      </c>
      <c r="AN26">
        <v>9.3326639999999988E-2</v>
      </c>
      <c r="AO26">
        <v>0.57862516799999997</v>
      </c>
      <c r="AP26">
        <v>0.35122802460186714</v>
      </c>
      <c r="AQ26">
        <v>0.35477050977645341</v>
      </c>
      <c r="AR26">
        <v>0.33462196788737969</v>
      </c>
      <c r="AS26">
        <v>0.16510140928176792</v>
      </c>
      <c r="AT26">
        <v>0.70873470747870548</v>
      </c>
      <c r="AU26">
        <v>0.5716220024777906</v>
      </c>
      <c r="AV26">
        <v>0.5285050536735526</v>
      </c>
      <c r="AW26">
        <v>0.21295125546961324</v>
      </c>
      <c r="AX26">
        <v>0.81256517454836186</v>
      </c>
      <c r="AY26">
        <v>0.7778745503092287</v>
      </c>
      <c r="AZ26">
        <v>0.72376394251900411</v>
      </c>
      <c r="BA26">
        <v>5.2960038465650978</v>
      </c>
      <c r="BF26" t="s">
        <v>225</v>
      </c>
      <c r="BH26" t="s">
        <v>122</v>
      </c>
      <c r="BJ26">
        <v>14.900552486187847</v>
      </c>
      <c r="BK26">
        <v>79</v>
      </c>
      <c r="BL26" s="291">
        <v>-0.42169475786200211</v>
      </c>
      <c r="BM26">
        <f t="shared" si="3"/>
        <v>1</v>
      </c>
      <c r="BN26">
        <f t="shared" si="0"/>
        <v>52.3</v>
      </c>
      <c r="BO26" s="291">
        <f t="shared" si="1"/>
        <v>0.42169475786200211</v>
      </c>
      <c r="BP26" s="292">
        <f t="shared" si="2"/>
        <v>1</v>
      </c>
    </row>
    <row r="27" spans="1:68" x14ac:dyDescent="0.2">
      <c r="B27" t="s">
        <v>153</v>
      </c>
      <c r="C27" t="s">
        <v>268</v>
      </c>
      <c r="D27" t="s">
        <v>268</v>
      </c>
      <c r="E27" t="e">
        <v>#N/A</v>
      </c>
      <c r="F27">
        <v>213</v>
      </c>
      <c r="G27" t="s">
        <v>153</v>
      </c>
      <c r="H27" t="s">
        <v>356</v>
      </c>
      <c r="I27">
        <v>212</v>
      </c>
      <c r="J27" t="s">
        <v>153</v>
      </c>
      <c r="K27" t="s">
        <v>268</v>
      </c>
      <c r="L27">
        <v>25.47</v>
      </c>
      <c r="M27">
        <v>25.6</v>
      </c>
      <c r="N27">
        <v>24.51</v>
      </c>
      <c r="O27">
        <v>22.9</v>
      </c>
      <c r="P27">
        <v>24.99</v>
      </c>
      <c r="Q27">
        <v>25.19</v>
      </c>
      <c r="R27">
        <v>24.18</v>
      </c>
      <c r="S27">
        <v>22.51</v>
      </c>
      <c r="T27">
        <v>75.58</v>
      </c>
      <c r="U27">
        <v>74.36</v>
      </c>
      <c r="V27">
        <v>53.3</v>
      </c>
      <c r="W27">
        <v>57.346368634579633</v>
      </c>
      <c r="X27">
        <v>19.809999999999999</v>
      </c>
      <c r="Y27">
        <v>28.63</v>
      </c>
      <c r="Z27">
        <v>24.58</v>
      </c>
      <c r="AB27">
        <v>19.809999999999999</v>
      </c>
      <c r="AC27">
        <v>28.63</v>
      </c>
      <c r="AD27">
        <v>24.58</v>
      </c>
      <c r="AG27">
        <v>24.46</v>
      </c>
      <c r="AH27">
        <v>24.46</v>
      </c>
      <c r="AI27">
        <v>24.34</v>
      </c>
      <c r="AJ27">
        <v>24.46</v>
      </c>
      <c r="AK27">
        <v>24.4</v>
      </c>
      <c r="AL27">
        <v>125.37016574585637</v>
      </c>
      <c r="AM27">
        <v>125.37016574585637</v>
      </c>
      <c r="AN27">
        <v>3.6505305000000002E-2</v>
      </c>
      <c r="AO27">
        <v>0.2594979375</v>
      </c>
      <c r="AP27">
        <v>0.1542830489808428</v>
      </c>
      <c r="AQ27">
        <v>0.16367476696254959</v>
      </c>
      <c r="AR27">
        <v>0.15317445890289286</v>
      </c>
      <c r="AS27">
        <v>7.0663660359116018E-2</v>
      </c>
      <c r="AT27">
        <v>0.30931886057119323</v>
      </c>
      <c r="AU27">
        <v>0.27411680303161667</v>
      </c>
      <c r="AV27">
        <v>0.25225738828724958</v>
      </c>
      <c r="AW27">
        <v>9.3435897265193385E-2</v>
      </c>
      <c r="AX27">
        <v>0.36337910889012598</v>
      </c>
      <c r="AY27">
        <v>0.37916591577009845</v>
      </c>
      <c r="AZ27">
        <v>0.3516683875622395</v>
      </c>
      <c r="BA27">
        <v>47.829996040539235</v>
      </c>
      <c r="BF27" t="s">
        <v>225</v>
      </c>
      <c r="BH27" t="s">
        <v>2</v>
      </c>
      <c r="BJ27">
        <v>125.37016574585637</v>
      </c>
      <c r="BK27">
        <v>107</v>
      </c>
      <c r="BL27" s="291">
        <v>-0.409727644163288</v>
      </c>
      <c r="BM27">
        <f t="shared" si="3"/>
        <v>6</v>
      </c>
      <c r="BN27">
        <f t="shared" si="0"/>
        <v>319.79999999999995</v>
      </c>
      <c r="BO27" s="291">
        <f t="shared" si="1"/>
        <v>0.409727644163288</v>
      </c>
      <c r="BP27" s="292">
        <f t="shared" si="2"/>
        <v>6</v>
      </c>
    </row>
    <row r="28" spans="1:68" x14ac:dyDescent="0.2">
      <c r="A28">
        <v>115</v>
      </c>
      <c r="B28" t="s">
        <v>95</v>
      </c>
      <c r="C28" t="s">
        <v>268</v>
      </c>
      <c r="D28" t="s">
        <v>268</v>
      </c>
      <c r="E28" t="s">
        <v>417</v>
      </c>
      <c r="F28">
        <v>108</v>
      </c>
      <c r="G28" t="s">
        <v>95</v>
      </c>
      <c r="H28" t="s">
        <v>356</v>
      </c>
      <c r="I28">
        <v>110</v>
      </c>
      <c r="J28" t="s">
        <v>95</v>
      </c>
      <c r="K28" t="s">
        <v>268</v>
      </c>
      <c r="L28">
        <v>368.22</v>
      </c>
      <c r="M28">
        <v>335.7</v>
      </c>
      <c r="N28">
        <v>302.89999999999998</v>
      </c>
      <c r="O28">
        <v>259.74</v>
      </c>
      <c r="P28">
        <v>352.97</v>
      </c>
      <c r="Q28">
        <v>321.75</v>
      </c>
      <c r="R28">
        <v>290.63</v>
      </c>
      <c r="S28">
        <v>250.63</v>
      </c>
      <c r="T28">
        <v>1006.82</v>
      </c>
      <c r="U28">
        <v>965.35</v>
      </c>
      <c r="V28">
        <v>52.8</v>
      </c>
      <c r="W28">
        <v>55.469940438630829</v>
      </c>
      <c r="AF28">
        <v>2.9</v>
      </c>
      <c r="AI28" t="s">
        <v>686</v>
      </c>
      <c r="AJ28" t="s">
        <v>686</v>
      </c>
      <c r="AK28">
        <v>2.9</v>
      </c>
      <c r="AL28">
        <v>14.900552486187847</v>
      </c>
      <c r="AM28">
        <v>14.900552486187847</v>
      </c>
      <c r="AN28">
        <v>5.7192929999999996E-2</v>
      </c>
      <c r="AO28">
        <v>0.35459616599999999</v>
      </c>
      <c r="AP28">
        <v>0.22017277800447119</v>
      </c>
      <c r="AQ28">
        <v>0.22450468404920823</v>
      </c>
      <c r="AR28">
        <v>0.21207072600300159</v>
      </c>
      <c r="AS28">
        <v>0.10282169983425414</v>
      </c>
      <c r="AT28">
        <v>0.43476153050002547</v>
      </c>
      <c r="AU28">
        <v>0.35967754726077428</v>
      </c>
      <c r="AV28">
        <v>0.33276809959680553</v>
      </c>
      <c r="AW28">
        <v>0.13324087972375689</v>
      </c>
      <c r="AX28">
        <v>0.50063677094317538</v>
      </c>
      <c r="AY28">
        <v>0.48836827640639735</v>
      </c>
      <c r="AZ28">
        <v>0.45461352473862371</v>
      </c>
      <c r="BA28">
        <v>5.367119149087503</v>
      </c>
      <c r="BF28" t="s">
        <v>225</v>
      </c>
      <c r="BH28" t="s">
        <v>122</v>
      </c>
      <c r="BJ28">
        <v>14.900552486187847</v>
      </c>
      <c r="BK28">
        <v>97</v>
      </c>
      <c r="BL28" s="291">
        <v>-0.40193734073537163</v>
      </c>
      <c r="BM28">
        <f t="shared" si="3"/>
        <v>1</v>
      </c>
      <c r="BN28">
        <f t="shared" si="0"/>
        <v>52.8</v>
      </c>
      <c r="BO28" s="291">
        <f t="shared" si="1"/>
        <v>0.40193734073537163</v>
      </c>
      <c r="BP28" s="292">
        <f t="shared" si="2"/>
        <v>1</v>
      </c>
    </row>
    <row r="29" spans="1:68" x14ac:dyDescent="0.2">
      <c r="A29">
        <v>139</v>
      </c>
      <c r="B29" t="s">
        <v>24</v>
      </c>
      <c r="C29" t="s">
        <v>268</v>
      </c>
      <c r="D29" t="s">
        <v>268</v>
      </c>
      <c r="E29" t="s">
        <v>417</v>
      </c>
      <c r="F29">
        <v>32</v>
      </c>
      <c r="G29" t="s">
        <v>24</v>
      </c>
      <c r="H29" t="s">
        <v>356</v>
      </c>
      <c r="I29">
        <v>32</v>
      </c>
      <c r="J29" t="s">
        <v>24</v>
      </c>
      <c r="K29" t="s">
        <v>268</v>
      </c>
      <c r="L29">
        <v>1099.3399999999999</v>
      </c>
      <c r="M29">
        <v>900.19</v>
      </c>
      <c r="N29">
        <v>703</v>
      </c>
      <c r="O29">
        <v>570.16999999999996</v>
      </c>
      <c r="P29">
        <v>1084.97</v>
      </c>
      <c r="Q29">
        <v>897.55</v>
      </c>
      <c r="R29">
        <v>711.07</v>
      </c>
      <c r="S29">
        <v>585.29</v>
      </c>
      <c r="T29">
        <v>2702.5299999999997</v>
      </c>
      <c r="U29">
        <v>2693.59</v>
      </c>
      <c r="V29">
        <v>54.1</v>
      </c>
      <c r="W29">
        <v>60.481573067600735</v>
      </c>
      <c r="X29">
        <v>0.2</v>
      </c>
      <c r="Y29">
        <v>0.84</v>
      </c>
      <c r="Z29">
        <v>2.6</v>
      </c>
      <c r="AB29">
        <v>0.2</v>
      </c>
      <c r="AC29">
        <v>0.84</v>
      </c>
      <c r="AD29">
        <v>2.6</v>
      </c>
      <c r="AF29">
        <v>1.2</v>
      </c>
      <c r="AI29">
        <v>1.2133333333333336</v>
      </c>
      <c r="AJ29" t="s">
        <v>686</v>
      </c>
      <c r="AK29">
        <v>1.2066666666666668</v>
      </c>
      <c r="AL29">
        <v>6.200000000000002</v>
      </c>
      <c r="AM29">
        <v>6.200000000000002</v>
      </c>
      <c r="AN29">
        <v>5.6235456000000003E-2</v>
      </c>
      <c r="AO29">
        <v>0.23209768</v>
      </c>
      <c r="AP29">
        <v>0.16620200381471734</v>
      </c>
      <c r="AQ29">
        <v>0.15541708511473501</v>
      </c>
      <c r="AR29">
        <v>0.14032262530506764</v>
      </c>
      <c r="AS29">
        <v>9.9218568000000007E-2</v>
      </c>
      <c r="AT29">
        <v>0.4254965204654334</v>
      </c>
      <c r="AU29">
        <v>0.28959187682230619</v>
      </c>
      <c r="AV29">
        <v>0.26421815143524457</v>
      </c>
      <c r="AW29">
        <v>0.12787397600000003</v>
      </c>
      <c r="AX29">
        <v>0.4796650505124645</v>
      </c>
      <c r="AY29">
        <v>0.40446843501466923</v>
      </c>
      <c r="AZ29">
        <v>0.3747723630262087</v>
      </c>
      <c r="BA29">
        <v>1.9518036259955618</v>
      </c>
      <c r="BF29" t="s">
        <v>225</v>
      </c>
      <c r="BH29" t="s">
        <v>138</v>
      </c>
      <c r="BJ29">
        <v>6.200000000000002</v>
      </c>
      <c r="BK29">
        <v>99</v>
      </c>
      <c r="BL29" s="291">
        <v>-0.39541564868262519</v>
      </c>
      <c r="BM29">
        <f t="shared" si="3"/>
        <v>6</v>
      </c>
      <c r="BN29">
        <f t="shared" si="0"/>
        <v>324.60000000000002</v>
      </c>
      <c r="BO29" s="291">
        <f t="shared" si="1"/>
        <v>0.39541564868262519</v>
      </c>
      <c r="BP29" s="292">
        <f t="shared" si="2"/>
        <v>6</v>
      </c>
    </row>
    <row r="30" spans="1:68" x14ac:dyDescent="0.2">
      <c r="A30">
        <v>96</v>
      </c>
      <c r="B30" t="s">
        <v>57</v>
      </c>
      <c r="C30" t="s">
        <v>268</v>
      </c>
      <c r="D30" t="s">
        <v>268</v>
      </c>
      <c r="E30" t="s">
        <v>418</v>
      </c>
      <c r="F30">
        <v>55</v>
      </c>
      <c r="G30" t="s">
        <v>57</v>
      </c>
      <c r="H30" t="s">
        <v>356</v>
      </c>
      <c r="I30">
        <v>57</v>
      </c>
      <c r="J30" t="s">
        <v>57</v>
      </c>
      <c r="K30" t="s">
        <v>268</v>
      </c>
      <c r="L30">
        <v>52.14</v>
      </c>
      <c r="M30">
        <v>49.3</v>
      </c>
      <c r="N30">
        <v>47.17</v>
      </c>
      <c r="O30">
        <v>44.77</v>
      </c>
      <c r="P30">
        <v>50.68</v>
      </c>
      <c r="Q30">
        <v>48.08</v>
      </c>
      <c r="R30">
        <v>46.03</v>
      </c>
      <c r="S30">
        <v>43.68</v>
      </c>
      <c r="T30">
        <v>148.61000000000001</v>
      </c>
      <c r="U30">
        <v>144.79</v>
      </c>
      <c r="V30">
        <v>54.2</v>
      </c>
      <c r="W30">
        <v>60.885338197004351</v>
      </c>
      <c r="AF30">
        <v>10.1</v>
      </c>
      <c r="AI30" t="s">
        <v>686</v>
      </c>
      <c r="AJ30" t="s">
        <v>686</v>
      </c>
      <c r="AK30">
        <v>10.1</v>
      </c>
      <c r="AL30">
        <v>51.8950276243094</v>
      </c>
      <c r="AM30">
        <v>51.8950276243094</v>
      </c>
      <c r="AN30">
        <v>2.9633399999999997E-2</v>
      </c>
      <c r="AO30">
        <v>0.18372707999999999</v>
      </c>
      <c r="AP30">
        <v>0.11884290495142404</v>
      </c>
      <c r="AQ30">
        <v>0.12341359335223134</v>
      </c>
      <c r="AR30">
        <v>0.11681103967225041</v>
      </c>
      <c r="AS30">
        <v>5.7174091160220999E-2</v>
      </c>
      <c r="AT30">
        <v>0.22430672501273266</v>
      </c>
      <c r="AU30">
        <v>0.19954255249331454</v>
      </c>
      <c r="AV30">
        <v>0.18426440085908105</v>
      </c>
      <c r="AW30">
        <v>7.5534551933701663E-2</v>
      </c>
      <c r="AX30">
        <v>0.26334849262122462</v>
      </c>
      <c r="AY30">
        <v>0.27293623493935854</v>
      </c>
      <c r="AZ30">
        <v>0.25369996138445017</v>
      </c>
      <c r="BA30">
        <v>19.781210405578538</v>
      </c>
      <c r="BF30" t="s">
        <v>225</v>
      </c>
      <c r="BH30" t="s">
        <v>154</v>
      </c>
      <c r="BJ30">
        <v>51.8950276243094</v>
      </c>
      <c r="BK30">
        <v>110</v>
      </c>
      <c r="BL30" s="291">
        <v>-0.36421435712008038</v>
      </c>
      <c r="BM30">
        <f t="shared" si="3"/>
        <v>1</v>
      </c>
      <c r="BN30">
        <f t="shared" si="0"/>
        <v>54.2</v>
      </c>
      <c r="BO30" s="291">
        <f t="shared" si="1"/>
        <v>0.36421435712008038</v>
      </c>
      <c r="BP30" s="292">
        <f t="shared" si="2"/>
        <v>1</v>
      </c>
    </row>
    <row r="31" spans="1:68" x14ac:dyDescent="0.2">
      <c r="A31">
        <v>19</v>
      </c>
      <c r="B31" t="s">
        <v>60</v>
      </c>
      <c r="C31" t="s">
        <v>268</v>
      </c>
      <c r="D31" t="s">
        <v>268</v>
      </c>
      <c r="E31" t="s">
        <v>417</v>
      </c>
      <c r="F31">
        <v>72</v>
      </c>
      <c r="G31" t="s">
        <v>60</v>
      </c>
      <c r="H31" t="s">
        <v>356</v>
      </c>
      <c r="I31">
        <v>73</v>
      </c>
      <c r="J31" t="s">
        <v>60</v>
      </c>
      <c r="K31" t="s">
        <v>268</v>
      </c>
      <c r="L31">
        <v>194.71</v>
      </c>
      <c r="M31">
        <v>162.31</v>
      </c>
      <c r="N31">
        <v>135.38999999999999</v>
      </c>
      <c r="O31">
        <v>113.62</v>
      </c>
      <c r="P31">
        <v>190.77</v>
      </c>
      <c r="Q31">
        <v>159.13</v>
      </c>
      <c r="R31">
        <v>133.72999999999999</v>
      </c>
      <c r="S31">
        <v>113.46</v>
      </c>
      <c r="T31">
        <v>492.40999999999997</v>
      </c>
      <c r="U31">
        <v>483.63</v>
      </c>
      <c r="V31">
        <v>47.9</v>
      </c>
      <c r="W31">
        <v>40.037330992134351</v>
      </c>
      <c r="AF31">
        <v>2.9</v>
      </c>
      <c r="AI31" t="s">
        <v>686</v>
      </c>
      <c r="AJ31" t="s">
        <v>686</v>
      </c>
      <c r="AK31">
        <v>2.9</v>
      </c>
      <c r="AL31">
        <v>14.900552486187847</v>
      </c>
      <c r="AM31">
        <v>14.900552486187847</v>
      </c>
      <c r="AN31">
        <v>2.8305159999999996E-2</v>
      </c>
      <c r="AO31">
        <v>0.17549199199999999</v>
      </c>
      <c r="AP31">
        <v>0.13134290304064794</v>
      </c>
      <c r="AQ31">
        <v>0.12849220377992202</v>
      </c>
      <c r="AR31">
        <v>0.12139141970874123</v>
      </c>
      <c r="AS31">
        <v>4.8606864751381207E-2</v>
      </c>
      <c r="AT31">
        <v>0.24895014450142297</v>
      </c>
      <c r="AU31">
        <v>0.19766356944190322</v>
      </c>
      <c r="AV31">
        <v>0.18418149416641444</v>
      </c>
      <c r="AW31">
        <v>6.2141334585635359E-2</v>
      </c>
      <c r="AX31">
        <v>0.28315318198341916</v>
      </c>
      <c r="AY31">
        <v>0.26122574916528507</v>
      </c>
      <c r="AZ31">
        <v>0.24460461120934102</v>
      </c>
      <c r="BA31">
        <v>5.1650155084808969</v>
      </c>
      <c r="BF31" t="s">
        <v>225</v>
      </c>
      <c r="BH31" t="s">
        <v>122</v>
      </c>
      <c r="BJ31">
        <v>14.900552486187847</v>
      </c>
      <c r="BK31">
        <v>116</v>
      </c>
      <c r="BL31" s="291">
        <v>-0.30827943585744216</v>
      </c>
      <c r="BM31">
        <f t="shared" si="3"/>
        <v>1</v>
      </c>
      <c r="BN31">
        <f t="shared" si="0"/>
        <v>47.9</v>
      </c>
      <c r="BO31" s="291">
        <f t="shared" si="1"/>
        <v>0.30827943585744216</v>
      </c>
      <c r="BP31" s="292">
        <f t="shared" si="2"/>
        <v>1</v>
      </c>
    </row>
    <row r="32" spans="1:68" x14ac:dyDescent="0.2">
      <c r="A32">
        <v>113</v>
      </c>
      <c r="B32" t="s">
        <v>36</v>
      </c>
      <c r="C32" t="s">
        <v>268</v>
      </c>
      <c r="D32" t="s">
        <v>268</v>
      </c>
      <c r="E32" t="s">
        <v>417</v>
      </c>
      <c r="F32">
        <v>44</v>
      </c>
      <c r="G32" t="s">
        <v>36</v>
      </c>
      <c r="H32" t="s">
        <v>356</v>
      </c>
      <c r="I32">
        <v>46</v>
      </c>
      <c r="J32" t="s">
        <v>36</v>
      </c>
      <c r="K32" t="s">
        <v>268</v>
      </c>
      <c r="L32">
        <v>62.48</v>
      </c>
      <c r="M32">
        <v>55.97</v>
      </c>
      <c r="N32">
        <v>49.28</v>
      </c>
      <c r="O32">
        <v>43.5</v>
      </c>
      <c r="P32">
        <v>60.15</v>
      </c>
      <c r="Q32">
        <v>54</v>
      </c>
      <c r="R32">
        <v>47.64</v>
      </c>
      <c r="S32">
        <v>42.11</v>
      </c>
      <c r="T32">
        <v>167.73</v>
      </c>
      <c r="U32">
        <v>161.79000000000002</v>
      </c>
      <c r="V32">
        <v>55.1</v>
      </c>
      <c r="W32">
        <v>64.642705294651719</v>
      </c>
      <c r="AF32">
        <v>0.9</v>
      </c>
      <c r="AI32" t="s">
        <v>686</v>
      </c>
      <c r="AJ32" t="s">
        <v>686</v>
      </c>
      <c r="AK32">
        <v>0.9</v>
      </c>
      <c r="AL32">
        <v>4.6243093922651939</v>
      </c>
      <c r="AM32">
        <v>4.6243093922651939</v>
      </c>
      <c r="AN32">
        <v>2.9656800000000001E-3</v>
      </c>
      <c r="AO32">
        <v>1.8387215999999998E-2</v>
      </c>
      <c r="AP32">
        <v>1.3508414193700486E-2</v>
      </c>
      <c r="AQ32">
        <v>1.3629519286249871E-2</v>
      </c>
      <c r="AR32">
        <v>1.2804475684441353E-2</v>
      </c>
      <c r="AS32">
        <v>5.3410027624309396E-3</v>
      </c>
      <c r="AT32">
        <v>2.5849888321291065E-2</v>
      </c>
      <c r="AU32">
        <v>2.1586112573593927E-2</v>
      </c>
      <c r="AV32">
        <v>2.0040635715783049E-2</v>
      </c>
      <c r="AW32">
        <v>6.9245512707182318E-3</v>
      </c>
      <c r="AX32">
        <v>2.9780662380461315E-2</v>
      </c>
      <c r="AY32">
        <v>2.8830442650801189E-2</v>
      </c>
      <c r="AZ32">
        <v>2.6938608793987521E-2</v>
      </c>
      <c r="BA32">
        <v>1.6680440514340644</v>
      </c>
      <c r="BF32" t="s">
        <v>225</v>
      </c>
      <c r="BH32" t="s">
        <v>208</v>
      </c>
      <c r="BJ32">
        <v>4.6243093922651939</v>
      </c>
      <c r="BK32">
        <v>168</v>
      </c>
      <c r="BL32" s="291">
        <v>-0.30362075017548307</v>
      </c>
      <c r="BM32">
        <f t="shared" si="3"/>
        <v>1</v>
      </c>
      <c r="BN32">
        <f t="shared" si="0"/>
        <v>55.1</v>
      </c>
      <c r="BO32" s="291">
        <f t="shared" si="1"/>
        <v>0.30362075017548307</v>
      </c>
      <c r="BP32" s="292">
        <f t="shared" si="2"/>
        <v>1</v>
      </c>
    </row>
    <row r="33" spans="1:68" x14ac:dyDescent="0.2">
      <c r="A33">
        <v>191</v>
      </c>
      <c r="B33" t="s">
        <v>274</v>
      </c>
      <c r="C33" t="s">
        <v>421</v>
      </c>
      <c r="D33" t="s">
        <v>421</v>
      </c>
      <c r="E33" t="s">
        <v>419</v>
      </c>
      <c r="F33">
        <v>56</v>
      </c>
      <c r="G33" t="s">
        <v>274</v>
      </c>
      <c r="H33" t="s">
        <v>357</v>
      </c>
      <c r="I33">
        <v>58</v>
      </c>
      <c r="J33" t="s">
        <v>274</v>
      </c>
      <c r="K33" t="s">
        <v>227</v>
      </c>
      <c r="L33">
        <v>3.05</v>
      </c>
      <c r="M33">
        <v>3.07</v>
      </c>
      <c r="N33">
        <v>3.07</v>
      </c>
      <c r="O33">
        <v>3.05</v>
      </c>
      <c r="P33">
        <v>2.92</v>
      </c>
      <c r="Q33">
        <v>2.95</v>
      </c>
      <c r="R33">
        <v>2.95</v>
      </c>
      <c r="S33">
        <v>2.94</v>
      </c>
      <c r="T33">
        <v>9.19</v>
      </c>
      <c r="U33">
        <v>8.82</v>
      </c>
      <c r="V33">
        <v>19.600000000000001</v>
      </c>
      <c r="W33">
        <v>6.0910998827782405</v>
      </c>
      <c r="AF33">
        <v>5.7</v>
      </c>
      <c r="AG33">
        <v>6.6</v>
      </c>
      <c r="AH33">
        <v>4.9000000000000004</v>
      </c>
      <c r="AI33" t="s">
        <v>686</v>
      </c>
      <c r="AJ33">
        <v>5.75</v>
      </c>
      <c r="AK33">
        <v>5.7249999999999996</v>
      </c>
      <c r="AL33">
        <v>2.8072208228379503</v>
      </c>
      <c r="AM33">
        <v>2.8072208228379503</v>
      </c>
      <c r="AN33">
        <v>1.0387199999999999E-3</v>
      </c>
      <c r="AO33">
        <v>6.4400639999999997E-3</v>
      </c>
      <c r="AP33">
        <v>8.2471789966324632E-3</v>
      </c>
      <c r="AQ33">
        <v>8.8555692431923853E-3</v>
      </c>
      <c r="AR33">
        <v>8.2633566744514126E-3</v>
      </c>
      <c r="AS33">
        <v>1.1396115163727959E-3</v>
      </c>
      <c r="AT33">
        <v>1.2223986576267337E-2</v>
      </c>
      <c r="AU33">
        <v>1.2589711124364203E-2</v>
      </c>
      <c r="AV33">
        <v>1.1952887976666321E-2</v>
      </c>
      <c r="AW33">
        <v>1.2068725272879933E-3</v>
      </c>
      <c r="AX33">
        <v>1.4547755874179462E-2</v>
      </c>
      <c r="AY33">
        <v>1.5227592714162862E-2</v>
      </c>
      <c r="AZ33">
        <v>1.4561232263817298E-2</v>
      </c>
      <c r="BA33">
        <v>5.028635530366639</v>
      </c>
      <c r="BB33" t="s">
        <v>241</v>
      </c>
      <c r="BC33" t="s">
        <v>237</v>
      </c>
      <c r="BD33">
        <v>5</v>
      </c>
      <c r="BE33" t="s">
        <v>227</v>
      </c>
      <c r="BF33" t="s">
        <v>228</v>
      </c>
      <c r="BG33" t="s">
        <v>242</v>
      </c>
      <c r="BH33" t="s">
        <v>264</v>
      </c>
      <c r="BJ33">
        <v>2.8072208228379503</v>
      </c>
      <c r="BK33">
        <v>188</v>
      </c>
      <c r="BL33" s="291">
        <v>0.28311716691812583</v>
      </c>
      <c r="BM33">
        <f t="shared" si="3"/>
        <v>2</v>
      </c>
      <c r="BN33">
        <f t="shared" si="0"/>
        <v>39.200000000000003</v>
      </c>
      <c r="BO33" s="291">
        <f t="shared" si="1"/>
        <v>0.28311716691812583</v>
      </c>
      <c r="BP33" s="292">
        <f t="shared" si="2"/>
        <v>1</v>
      </c>
    </row>
    <row r="34" spans="1:68" x14ac:dyDescent="0.2">
      <c r="A34">
        <v>6</v>
      </c>
      <c r="B34" t="s">
        <v>151</v>
      </c>
      <c r="C34" t="s">
        <v>268</v>
      </c>
      <c r="D34" t="s">
        <v>268</v>
      </c>
      <c r="E34" t="s">
        <v>417</v>
      </c>
      <c r="F34">
        <v>216</v>
      </c>
      <c r="G34" t="s">
        <v>151</v>
      </c>
      <c r="H34" t="s">
        <v>356</v>
      </c>
      <c r="I34">
        <v>215</v>
      </c>
      <c r="J34" t="s">
        <v>151</v>
      </c>
      <c r="K34" t="s">
        <v>268</v>
      </c>
      <c r="L34">
        <v>1284.05</v>
      </c>
      <c r="M34">
        <v>1141.6300000000001</v>
      </c>
      <c r="N34">
        <v>965.25</v>
      </c>
      <c r="O34">
        <v>847.26</v>
      </c>
      <c r="P34">
        <v>1275.28</v>
      </c>
      <c r="Q34">
        <v>1138.3499999999999</v>
      </c>
      <c r="R34">
        <v>964.83</v>
      </c>
      <c r="S34">
        <v>850.61</v>
      </c>
      <c r="T34">
        <v>3390.9300000000003</v>
      </c>
      <c r="U34">
        <v>3378.46</v>
      </c>
      <c r="V34">
        <v>46.6</v>
      </c>
      <c r="W34">
        <v>36.719752030476428</v>
      </c>
      <c r="AF34">
        <v>0.8</v>
      </c>
      <c r="AI34" t="s">
        <v>686</v>
      </c>
      <c r="AJ34" t="s">
        <v>686</v>
      </c>
      <c r="AK34">
        <v>0.8</v>
      </c>
      <c r="AL34">
        <v>4.1104972375690618</v>
      </c>
      <c r="AM34">
        <v>4.1104972375690618</v>
      </c>
      <c r="AN34">
        <v>5.4155120000000008E-2</v>
      </c>
      <c r="AO34">
        <v>0.33576174400000003</v>
      </c>
      <c r="AP34">
        <v>0.26231694738476335</v>
      </c>
      <c r="AQ34">
        <v>0.26142317295611661</v>
      </c>
      <c r="AR34">
        <v>0.24655570275412084</v>
      </c>
      <c r="AS34">
        <v>9.6029659668508308E-2</v>
      </c>
      <c r="AT34">
        <v>0.50594523450110362</v>
      </c>
      <c r="AU34">
        <v>0.41155006251903176</v>
      </c>
      <c r="AV34">
        <v>0.38190066941470802</v>
      </c>
      <c r="AW34">
        <v>0.12394601944751385</v>
      </c>
      <c r="AX34">
        <v>0.58044716927787776</v>
      </c>
      <c r="AY34">
        <v>0.55407096157059177</v>
      </c>
      <c r="AZ34">
        <v>0.51656996017458578</v>
      </c>
      <c r="BA34">
        <v>1.4638267804167326</v>
      </c>
      <c r="BF34" t="s">
        <v>225</v>
      </c>
      <c r="BH34" t="s">
        <v>182</v>
      </c>
      <c r="BI34" t="s">
        <v>336</v>
      </c>
      <c r="BJ34">
        <v>4.1104972375690618</v>
      </c>
      <c r="BK34">
        <v>101</v>
      </c>
      <c r="BL34" s="291">
        <v>-0.26568256461605461</v>
      </c>
      <c r="BM34">
        <f t="shared" si="3"/>
        <v>1</v>
      </c>
      <c r="BN34">
        <f t="shared" si="0"/>
        <v>46.6</v>
      </c>
      <c r="BO34" s="291">
        <f t="shared" si="1"/>
        <v>0.26568256461605461</v>
      </c>
      <c r="BP34" s="292">
        <f t="shared" si="2"/>
        <v>1</v>
      </c>
    </row>
    <row r="35" spans="1:68" x14ac:dyDescent="0.2">
      <c r="A35">
        <v>18</v>
      </c>
      <c r="B35" t="s">
        <v>154</v>
      </c>
      <c r="C35" t="s">
        <v>266</v>
      </c>
      <c r="D35" t="s">
        <v>266</v>
      </c>
      <c r="E35" t="s">
        <v>418</v>
      </c>
      <c r="F35">
        <v>183</v>
      </c>
      <c r="G35" t="s">
        <v>154</v>
      </c>
      <c r="H35" t="s">
        <v>354</v>
      </c>
      <c r="I35">
        <v>182</v>
      </c>
      <c r="J35" t="s">
        <v>154</v>
      </c>
      <c r="K35" t="s">
        <v>266</v>
      </c>
      <c r="L35">
        <v>3112.97</v>
      </c>
      <c r="M35">
        <v>2826.71</v>
      </c>
      <c r="N35">
        <v>2588.9299999999998</v>
      </c>
      <c r="O35">
        <v>2294.48</v>
      </c>
      <c r="P35">
        <v>3006.8</v>
      </c>
      <c r="Q35">
        <v>2737.9</v>
      </c>
      <c r="R35">
        <v>2516.8200000000002</v>
      </c>
      <c r="S35">
        <v>2238.54</v>
      </c>
      <c r="T35">
        <v>8528.61</v>
      </c>
      <c r="U35">
        <v>8261.52</v>
      </c>
      <c r="V35">
        <v>47.6</v>
      </c>
      <c r="W35">
        <v>39.246070970173207</v>
      </c>
      <c r="AF35">
        <v>10.1</v>
      </c>
      <c r="AI35" t="s">
        <v>686</v>
      </c>
      <c r="AJ35" t="s">
        <v>686</v>
      </c>
      <c r="AK35">
        <v>10.1</v>
      </c>
      <c r="AL35">
        <v>12.797178367484042</v>
      </c>
      <c r="AM35">
        <v>12.797178367484042</v>
      </c>
      <c r="AN35">
        <v>1.69580313</v>
      </c>
      <c r="AO35">
        <v>10.513979406000001</v>
      </c>
      <c r="AP35">
        <v>8.086581102018279</v>
      </c>
      <c r="AQ35">
        <v>8.2547576743259228</v>
      </c>
      <c r="AR35">
        <v>7.7796814093589397</v>
      </c>
      <c r="AS35">
        <v>2.0438623229002348</v>
      </c>
      <c r="AT35">
        <v>11.893653430671856</v>
      </c>
      <c r="AU35">
        <v>11.334990053759896</v>
      </c>
      <c r="AV35">
        <v>10.804716993618078</v>
      </c>
      <c r="AW35">
        <v>2.2759017848337253</v>
      </c>
      <c r="AX35">
        <v>13.766678417431416</v>
      </c>
      <c r="AY35">
        <v>13.550512193613434</v>
      </c>
      <c r="AZ35">
        <v>12.990070490378727</v>
      </c>
      <c r="BA35">
        <v>10.673384489785633</v>
      </c>
      <c r="BB35" t="s">
        <v>327</v>
      </c>
      <c r="BC35" t="s">
        <v>338</v>
      </c>
      <c r="BD35">
        <v>534</v>
      </c>
      <c r="BE35">
        <v>0.97</v>
      </c>
      <c r="BF35" t="s">
        <v>235</v>
      </c>
      <c r="BG35" t="s">
        <v>339</v>
      </c>
      <c r="BH35" t="s">
        <v>264</v>
      </c>
      <c r="BJ35">
        <v>12.797178367484042</v>
      </c>
      <c r="BK35">
        <v>15</v>
      </c>
      <c r="BL35" s="291">
        <v>-0.26006309229412056</v>
      </c>
      <c r="BM35">
        <f t="shared" si="3"/>
        <v>1</v>
      </c>
      <c r="BN35">
        <f t="shared" si="0"/>
        <v>47.6</v>
      </c>
      <c r="BO35" s="291">
        <f t="shared" si="1"/>
        <v>0.26006309229412056</v>
      </c>
      <c r="BP35" s="292">
        <f t="shared" si="2"/>
        <v>1</v>
      </c>
    </row>
    <row r="36" spans="1:68" x14ac:dyDescent="0.2">
      <c r="A36">
        <v>181</v>
      </c>
      <c r="B36" t="s">
        <v>66</v>
      </c>
      <c r="C36" t="s">
        <v>421</v>
      </c>
      <c r="D36" t="s">
        <v>421</v>
      </c>
      <c r="E36" t="e">
        <v>#N/A</v>
      </c>
      <c r="F36">
        <v>78</v>
      </c>
      <c r="G36" t="s">
        <v>66</v>
      </c>
      <c r="H36" t="s">
        <v>357</v>
      </c>
      <c r="I36">
        <v>79</v>
      </c>
      <c r="J36" t="s">
        <v>66</v>
      </c>
      <c r="K36" t="s">
        <v>227</v>
      </c>
      <c r="L36">
        <v>15.6</v>
      </c>
      <c r="M36">
        <v>17.239999999999998</v>
      </c>
      <c r="N36">
        <v>18.350000000000001</v>
      </c>
      <c r="O36">
        <v>16.32</v>
      </c>
      <c r="P36">
        <v>14.21</v>
      </c>
      <c r="Q36">
        <v>17.32</v>
      </c>
      <c r="R36">
        <v>17.95</v>
      </c>
      <c r="S36">
        <v>15.98</v>
      </c>
      <c r="T36">
        <v>51.19</v>
      </c>
      <c r="U36">
        <v>49.480000000000004</v>
      </c>
      <c r="V36">
        <v>8.41</v>
      </c>
      <c r="W36">
        <v>2.8929737977012477</v>
      </c>
      <c r="AF36">
        <v>5.7</v>
      </c>
      <c r="AG36">
        <v>6.6</v>
      </c>
      <c r="AH36">
        <v>4.9000000000000004</v>
      </c>
      <c r="AI36" t="s">
        <v>686</v>
      </c>
      <c r="AJ36">
        <v>5.75</v>
      </c>
      <c r="AK36">
        <v>5.7249999999999996</v>
      </c>
      <c r="AL36">
        <v>2.8072208228379503</v>
      </c>
      <c r="AM36">
        <v>2.8072208228379503</v>
      </c>
      <c r="AN36">
        <v>5.8030600000000005E-3</v>
      </c>
      <c r="AO36">
        <v>3.5978972000000005E-2</v>
      </c>
      <c r="AP36">
        <v>4.3064522066765948E-2</v>
      </c>
      <c r="AQ36">
        <v>4.8214674817433648E-2</v>
      </c>
      <c r="AR36">
        <v>4.4872634630496219E-2</v>
      </c>
      <c r="AS36">
        <v>6.3470993954659943E-3</v>
      </c>
      <c r="AT36">
        <v>6.6629973393364447E-2</v>
      </c>
      <c r="AU36">
        <v>6.9303933419187336E-2</v>
      </c>
      <c r="AV36">
        <v>6.5705855693785231E-2</v>
      </c>
      <c r="AW36">
        <v>6.7097923257766583E-3</v>
      </c>
      <c r="AX36">
        <v>7.8894851364128896E-2</v>
      </c>
      <c r="AY36">
        <v>8.421733640481989E-2</v>
      </c>
      <c r="AZ36">
        <v>8.0449165066049808E-2</v>
      </c>
      <c r="BA36">
        <v>5.0460948528063909</v>
      </c>
      <c r="BF36" t="s">
        <v>225</v>
      </c>
      <c r="BH36" t="s">
        <v>274</v>
      </c>
      <c r="BJ36">
        <v>2.8072208228379503</v>
      </c>
      <c r="BK36">
        <v>169</v>
      </c>
      <c r="BL36" s="291">
        <v>0.24719057093949803</v>
      </c>
      <c r="BM36">
        <f t="shared" si="3"/>
        <v>2</v>
      </c>
      <c r="BN36">
        <f t="shared" si="0"/>
        <v>16.82</v>
      </c>
      <c r="BO36" s="291">
        <f t="shared" si="1"/>
        <v>0.24719057093949803</v>
      </c>
      <c r="BP36" s="292">
        <f t="shared" si="2"/>
        <v>1</v>
      </c>
    </row>
    <row r="37" spans="1:68" x14ac:dyDescent="0.2">
      <c r="A37">
        <v>40</v>
      </c>
      <c r="B37" t="s">
        <v>365</v>
      </c>
      <c r="C37" t="s">
        <v>270</v>
      </c>
      <c r="D37" t="s">
        <v>270</v>
      </c>
      <c r="E37" t="s">
        <v>420</v>
      </c>
      <c r="F37">
        <v>113</v>
      </c>
      <c r="G37" t="s">
        <v>365</v>
      </c>
      <c r="H37" t="s">
        <v>359</v>
      </c>
      <c r="I37">
        <v>44</v>
      </c>
      <c r="J37" t="s">
        <v>272</v>
      </c>
      <c r="K37" t="s">
        <v>270</v>
      </c>
      <c r="L37">
        <v>18.649999999999999</v>
      </c>
      <c r="M37">
        <v>13.81</v>
      </c>
      <c r="N37">
        <v>10.57</v>
      </c>
      <c r="O37">
        <v>13.81</v>
      </c>
      <c r="P37">
        <v>17.96</v>
      </c>
      <c r="Q37">
        <v>12.98</v>
      </c>
      <c r="R37">
        <v>9.84</v>
      </c>
      <c r="S37">
        <v>12.95</v>
      </c>
      <c r="T37">
        <v>43.03</v>
      </c>
      <c r="U37">
        <v>40.78</v>
      </c>
      <c r="V37">
        <v>3.1</v>
      </c>
      <c r="W37">
        <v>2.0319095733790729</v>
      </c>
      <c r="AF37">
        <v>2</v>
      </c>
      <c r="AI37" t="s">
        <v>686</v>
      </c>
      <c r="AJ37" t="s">
        <v>686</v>
      </c>
      <c r="AK37">
        <v>2</v>
      </c>
      <c r="AL37">
        <v>2.9770554493307837</v>
      </c>
      <c r="AM37">
        <v>2.9770554493307837</v>
      </c>
      <c r="AN37">
        <v>1.6762000000000001E-3</v>
      </c>
      <c r="AO37">
        <v>1.0392440000000001E-2</v>
      </c>
      <c r="AP37">
        <v>1.5164543332380882E-2</v>
      </c>
      <c r="AQ37">
        <v>1.3749495540597127E-2</v>
      </c>
      <c r="AR37">
        <v>1.2930128571428572E-2</v>
      </c>
      <c r="AS37">
        <v>2.1541960229445509E-3</v>
      </c>
      <c r="AT37">
        <v>2.1796205618810276E-2</v>
      </c>
      <c r="AU37">
        <v>1.9622506388022886E-2</v>
      </c>
      <c r="AV37">
        <v>1.8564208320131115E-2</v>
      </c>
      <c r="AW37">
        <v>2.4728600382409177E-3</v>
      </c>
      <c r="AX37">
        <v>2.5790906588026314E-2</v>
      </c>
      <c r="AY37">
        <v>2.4334495132826321E-2</v>
      </c>
      <c r="AZ37">
        <v>2.3116921524173724E-2</v>
      </c>
      <c r="BA37">
        <v>2.2364656219959458</v>
      </c>
      <c r="BF37" t="s">
        <v>225</v>
      </c>
      <c r="BH37" t="s">
        <v>363</v>
      </c>
      <c r="BJ37">
        <v>2.9770554493307837</v>
      </c>
      <c r="BK37">
        <v>182</v>
      </c>
      <c r="BL37" s="291">
        <v>0.24418602093719768</v>
      </c>
      <c r="BM37">
        <f t="shared" si="3"/>
        <v>1</v>
      </c>
      <c r="BN37">
        <f t="shared" si="0"/>
        <v>3.1</v>
      </c>
      <c r="BO37" s="291">
        <f t="shared" si="1"/>
        <v>0.24418602093719768</v>
      </c>
      <c r="BP37" s="292">
        <f t="shared" si="2"/>
        <v>1</v>
      </c>
    </row>
    <row r="38" spans="1:68" x14ac:dyDescent="0.2">
      <c r="A38">
        <v>70</v>
      </c>
      <c r="B38" t="s">
        <v>363</v>
      </c>
      <c r="C38" t="s">
        <v>270</v>
      </c>
      <c r="D38" t="s">
        <v>270</v>
      </c>
      <c r="E38" t="s">
        <v>420</v>
      </c>
      <c r="F38">
        <v>86</v>
      </c>
      <c r="G38" t="s">
        <v>363</v>
      </c>
      <c r="H38" t="s">
        <v>359</v>
      </c>
      <c r="I38">
        <v>43</v>
      </c>
      <c r="J38" t="s">
        <v>194</v>
      </c>
      <c r="K38" t="s">
        <v>270</v>
      </c>
      <c r="L38">
        <v>207.29</v>
      </c>
      <c r="M38">
        <v>145.63</v>
      </c>
      <c r="N38">
        <v>125.36</v>
      </c>
      <c r="O38">
        <v>167.83</v>
      </c>
      <c r="P38">
        <v>195.31</v>
      </c>
      <c r="Q38">
        <v>135.4</v>
      </c>
      <c r="R38">
        <v>116.69</v>
      </c>
      <c r="S38">
        <v>158.02000000000001</v>
      </c>
      <c r="T38">
        <v>478.28</v>
      </c>
      <c r="U38">
        <v>447.40000000000003</v>
      </c>
      <c r="V38">
        <v>2.7</v>
      </c>
      <c r="W38">
        <v>1.9785443902679209</v>
      </c>
      <c r="AF38">
        <v>2</v>
      </c>
      <c r="AI38" t="s">
        <v>686</v>
      </c>
      <c r="AJ38" t="s">
        <v>686</v>
      </c>
      <c r="AK38">
        <v>2</v>
      </c>
      <c r="AL38">
        <v>2.9770554493307837</v>
      </c>
      <c r="AM38">
        <v>2.9770554493307837</v>
      </c>
      <c r="AN38">
        <v>1.8513600000000002E-2</v>
      </c>
      <c r="AO38">
        <v>0.11478432000000001</v>
      </c>
      <c r="AP38">
        <v>0.16161595121273062</v>
      </c>
      <c r="AQ38">
        <v>0.15000674992198357</v>
      </c>
      <c r="AR38">
        <v>0.14095307142857141</v>
      </c>
      <c r="AS38">
        <v>2.4334041108986616E-2</v>
      </c>
      <c r="AT38">
        <v>0.230948081071363</v>
      </c>
      <c r="AU38">
        <v>0.21597859102829337</v>
      </c>
      <c r="AV38">
        <v>0.20401544737776561</v>
      </c>
      <c r="AW38">
        <v>2.8214335181644359E-2</v>
      </c>
      <c r="AX38">
        <v>0.2771260240407265</v>
      </c>
      <c r="AY38">
        <v>0.269660409217443</v>
      </c>
      <c r="AZ38">
        <v>0.25575776652553944</v>
      </c>
      <c r="BA38">
        <v>2.2543874442997263</v>
      </c>
      <c r="BB38" t="s">
        <v>287</v>
      </c>
      <c r="BC38" t="s">
        <v>237</v>
      </c>
      <c r="BD38">
        <v>120</v>
      </c>
      <c r="BE38" t="s">
        <v>227</v>
      </c>
      <c r="BF38" t="s">
        <v>228</v>
      </c>
      <c r="BG38" t="s">
        <v>288</v>
      </c>
      <c r="BH38" t="s">
        <v>264</v>
      </c>
      <c r="BJ38">
        <v>2.9770554493307837</v>
      </c>
      <c r="BK38">
        <v>138</v>
      </c>
      <c r="BL38" s="291">
        <v>0.22798193541218351</v>
      </c>
      <c r="BM38">
        <f t="shared" si="3"/>
        <v>1</v>
      </c>
      <c r="BN38">
        <f t="shared" si="0"/>
        <v>2.7</v>
      </c>
      <c r="BO38" s="291">
        <f t="shared" si="1"/>
        <v>0.22798193541218351</v>
      </c>
      <c r="BP38" s="292">
        <f t="shared" si="2"/>
        <v>1</v>
      </c>
    </row>
    <row r="39" spans="1:68" x14ac:dyDescent="0.2">
      <c r="A39">
        <v>208</v>
      </c>
      <c r="B39" t="s">
        <v>84</v>
      </c>
      <c r="C39" t="s">
        <v>267</v>
      </c>
      <c r="D39" t="s">
        <v>267</v>
      </c>
      <c r="E39" t="s">
        <v>419</v>
      </c>
      <c r="F39">
        <v>99</v>
      </c>
      <c r="G39" t="s">
        <v>84</v>
      </c>
      <c r="H39" t="s">
        <v>355</v>
      </c>
      <c r="I39">
        <v>99</v>
      </c>
      <c r="J39" t="s">
        <v>84</v>
      </c>
      <c r="K39" t="s">
        <v>267</v>
      </c>
      <c r="L39">
        <v>986.5</v>
      </c>
      <c r="M39">
        <v>925.91</v>
      </c>
      <c r="N39">
        <v>667.68</v>
      </c>
      <c r="O39">
        <v>550.11</v>
      </c>
      <c r="P39">
        <v>934.05</v>
      </c>
      <c r="Q39">
        <v>873.2</v>
      </c>
      <c r="R39">
        <v>634.45000000000005</v>
      </c>
      <c r="S39">
        <v>522.23</v>
      </c>
      <c r="T39">
        <v>2580.0899999999997</v>
      </c>
      <c r="U39">
        <v>2441.6999999999998</v>
      </c>
      <c r="V39">
        <v>12.6</v>
      </c>
      <c r="W39">
        <v>3.8231435518501597</v>
      </c>
      <c r="AG39">
        <v>2.3470588235294114</v>
      </c>
      <c r="AH39">
        <v>2.3470588235294114</v>
      </c>
      <c r="AI39" t="s">
        <v>686</v>
      </c>
      <c r="AJ39">
        <v>2.3470588235294114</v>
      </c>
      <c r="AK39">
        <v>2.3470588235294114</v>
      </c>
      <c r="AL39">
        <v>1.5783106116441485</v>
      </c>
      <c r="AM39">
        <v>1.5783106116441485</v>
      </c>
      <c r="AN39">
        <v>0.11786436529411763</v>
      </c>
      <c r="AO39">
        <v>0.73075906482352937</v>
      </c>
      <c r="AP39">
        <v>0.9806751702981934</v>
      </c>
      <c r="AQ39">
        <v>0.9431227989200397</v>
      </c>
      <c r="AR39">
        <v>0.88482265147058825</v>
      </c>
      <c r="AS39">
        <v>0.12801927890186054</v>
      </c>
      <c r="AT39">
        <v>1.5638134292960777</v>
      </c>
      <c r="AU39">
        <v>1.31188542268294</v>
      </c>
      <c r="AV39">
        <v>1.2488688995111952</v>
      </c>
      <c r="AW39">
        <v>0.13478922130702251</v>
      </c>
      <c r="AX39">
        <v>1.7622742870624128</v>
      </c>
      <c r="AY39">
        <v>1.5734158580502338</v>
      </c>
      <c r="AZ39">
        <v>1.5072694644667544</v>
      </c>
      <c r="BA39">
        <v>2.2117877581709373</v>
      </c>
      <c r="BF39" t="s">
        <v>225</v>
      </c>
      <c r="BH39" t="s">
        <v>178</v>
      </c>
      <c r="BJ39">
        <v>1.5783106116441485</v>
      </c>
      <c r="BK39">
        <v>95</v>
      </c>
      <c r="BL39" s="291">
        <v>0.2108267882852245</v>
      </c>
      <c r="BM39">
        <f t="shared" si="3"/>
        <v>2</v>
      </c>
      <c r="BN39">
        <f t="shared" si="0"/>
        <v>25.2</v>
      </c>
      <c r="BO39" s="291">
        <f t="shared" si="1"/>
        <v>0.2108267882852245</v>
      </c>
      <c r="BP39" s="292">
        <f t="shared" si="2"/>
        <v>1</v>
      </c>
    </row>
    <row r="40" spans="1:68" x14ac:dyDescent="0.2">
      <c r="A40">
        <v>78</v>
      </c>
      <c r="B40" t="s">
        <v>90</v>
      </c>
      <c r="C40" t="s">
        <v>267</v>
      </c>
      <c r="D40" t="s">
        <v>267</v>
      </c>
      <c r="E40" t="s">
        <v>418</v>
      </c>
      <c r="F40">
        <v>103</v>
      </c>
      <c r="G40" t="s">
        <v>90</v>
      </c>
      <c r="H40" t="s">
        <v>355</v>
      </c>
      <c r="I40">
        <v>105</v>
      </c>
      <c r="J40" t="s">
        <v>90</v>
      </c>
      <c r="K40" t="s">
        <v>267</v>
      </c>
      <c r="L40">
        <v>407.03</v>
      </c>
      <c r="M40">
        <v>343.4</v>
      </c>
      <c r="N40">
        <v>259.14999999999998</v>
      </c>
      <c r="O40">
        <v>248.59</v>
      </c>
      <c r="P40">
        <v>384.24</v>
      </c>
      <c r="Q40">
        <v>328.93</v>
      </c>
      <c r="R40">
        <v>249.89</v>
      </c>
      <c r="S40">
        <v>238.46</v>
      </c>
      <c r="T40">
        <v>1009.5799999999999</v>
      </c>
      <c r="U40">
        <v>963.06000000000006</v>
      </c>
      <c r="V40">
        <v>19</v>
      </c>
      <c r="W40">
        <v>5.8527214363190767</v>
      </c>
      <c r="AG40">
        <v>2.3470588235294114</v>
      </c>
      <c r="AH40">
        <v>2.3470588235294114</v>
      </c>
      <c r="AI40" t="s">
        <v>686</v>
      </c>
      <c r="AJ40">
        <v>2.3470588235294114</v>
      </c>
      <c r="AK40">
        <v>2.3470588235294114</v>
      </c>
      <c r="AL40">
        <v>1.5783106116441485</v>
      </c>
      <c r="AM40">
        <v>1.5783106116441485</v>
      </c>
      <c r="AN40">
        <v>4.6299021176470577E-2</v>
      </c>
      <c r="AO40">
        <v>0.2870539312941176</v>
      </c>
      <c r="AP40">
        <v>0.38734958833198624</v>
      </c>
      <c r="AQ40">
        <v>0.36766939748422411</v>
      </c>
      <c r="AR40">
        <v>0.34513246359720223</v>
      </c>
      <c r="AS40">
        <v>5.0911318276878274E-2</v>
      </c>
      <c r="AT40">
        <v>0.58303409576357557</v>
      </c>
      <c r="AU40">
        <v>0.51131133925479344</v>
      </c>
      <c r="AV40">
        <v>0.48667946513826238</v>
      </c>
      <c r="AW40">
        <v>5.3986183010483413E-2</v>
      </c>
      <c r="AX40">
        <v>0.66764482971554773</v>
      </c>
      <c r="AY40">
        <v>0.614030296014482</v>
      </c>
      <c r="AZ40">
        <v>0.58801122132748995</v>
      </c>
      <c r="BA40">
        <v>2.194836870113039</v>
      </c>
      <c r="BF40" t="s">
        <v>225</v>
      </c>
      <c r="BH40" t="s">
        <v>178</v>
      </c>
      <c r="BJ40">
        <v>1.5783106116441485</v>
      </c>
      <c r="BK40">
        <v>119</v>
      </c>
      <c r="BL40" s="291">
        <v>0.2023262041430707</v>
      </c>
      <c r="BM40">
        <f t="shared" si="3"/>
        <v>2</v>
      </c>
      <c r="BN40">
        <f t="shared" si="0"/>
        <v>38</v>
      </c>
      <c r="BO40" s="291">
        <f t="shared" si="1"/>
        <v>0.2023262041430707</v>
      </c>
      <c r="BP40" s="292">
        <f t="shared" si="2"/>
        <v>1</v>
      </c>
    </row>
    <row r="41" spans="1:68" x14ac:dyDescent="0.2">
      <c r="A41">
        <v>48</v>
      </c>
      <c r="B41" t="s">
        <v>59</v>
      </c>
      <c r="C41" t="s">
        <v>267</v>
      </c>
      <c r="D41" t="s">
        <v>267</v>
      </c>
      <c r="E41" t="s">
        <v>419</v>
      </c>
      <c r="F41">
        <v>73</v>
      </c>
      <c r="G41" t="s">
        <v>59</v>
      </c>
      <c r="H41" t="s">
        <v>355</v>
      </c>
      <c r="I41">
        <v>74</v>
      </c>
      <c r="J41" t="s">
        <v>59</v>
      </c>
      <c r="K41" t="s">
        <v>267</v>
      </c>
      <c r="L41">
        <v>138.99</v>
      </c>
      <c r="M41">
        <v>130.88</v>
      </c>
      <c r="N41">
        <v>104.03</v>
      </c>
      <c r="O41">
        <v>111.99</v>
      </c>
      <c r="P41">
        <v>130.56</v>
      </c>
      <c r="Q41">
        <v>117.96</v>
      </c>
      <c r="R41">
        <v>90.44</v>
      </c>
      <c r="S41">
        <v>101.1</v>
      </c>
      <c r="T41">
        <v>373.9</v>
      </c>
      <c r="U41">
        <v>338.96</v>
      </c>
      <c r="V41">
        <v>10.6</v>
      </c>
      <c r="W41">
        <v>3.3467842382782385</v>
      </c>
      <c r="AF41">
        <v>4.5999999999999996</v>
      </c>
      <c r="AI41" t="s">
        <v>686</v>
      </c>
      <c r="AJ41" t="s">
        <v>686</v>
      </c>
      <c r="AK41">
        <v>4.5999999999999996</v>
      </c>
      <c r="AL41">
        <v>3.0933305721947977</v>
      </c>
      <c r="AM41">
        <v>3.0933305721947977</v>
      </c>
      <c r="AN41">
        <v>3.2791559999999997E-2</v>
      </c>
      <c r="AO41">
        <v>0.20330767199999999</v>
      </c>
      <c r="AP41">
        <v>0.26452013849224637</v>
      </c>
      <c r="AQ41">
        <v>0.25971107849570635</v>
      </c>
      <c r="AR41">
        <v>0.24347906785714288</v>
      </c>
      <c r="AS41">
        <v>3.6746506869773932E-2</v>
      </c>
      <c r="AT41">
        <v>0.38616756697520843</v>
      </c>
      <c r="AU41">
        <v>0.36469153991357928</v>
      </c>
      <c r="AV41">
        <v>0.34657497448995866</v>
      </c>
      <c r="AW41">
        <v>3.9383138116289886E-2</v>
      </c>
      <c r="AX41">
        <v>0.45286614789280749</v>
      </c>
      <c r="AY41">
        <v>0.44095106167347325</v>
      </c>
      <c r="AZ41">
        <v>0.42158349292930392</v>
      </c>
      <c r="BA41">
        <v>4.253268331582686</v>
      </c>
      <c r="BB41" t="s">
        <v>263</v>
      </c>
      <c r="BC41" t="s">
        <v>237</v>
      </c>
      <c r="BD41">
        <v>115</v>
      </c>
      <c r="BE41" t="s">
        <v>264</v>
      </c>
      <c r="BF41" t="s">
        <v>228</v>
      </c>
      <c r="BG41" t="s">
        <v>265</v>
      </c>
      <c r="BH41" t="s">
        <v>264</v>
      </c>
      <c r="BJ41">
        <v>3.0933305721947977</v>
      </c>
      <c r="BK41">
        <v>132</v>
      </c>
      <c r="BL41" s="291">
        <v>0.19758917832251252</v>
      </c>
      <c r="BM41">
        <f t="shared" si="3"/>
        <v>1</v>
      </c>
      <c r="BN41">
        <f t="shared" si="0"/>
        <v>10.6</v>
      </c>
      <c r="BO41" s="291">
        <f t="shared" si="1"/>
        <v>0.19758917832251252</v>
      </c>
      <c r="BP41" s="292">
        <f t="shared" si="2"/>
        <v>1</v>
      </c>
    </row>
    <row r="42" spans="1:68" x14ac:dyDescent="0.2">
      <c r="A42">
        <v>49</v>
      </c>
      <c r="B42" t="s">
        <v>63</v>
      </c>
      <c r="C42" t="s">
        <v>268</v>
      </c>
      <c r="D42" t="s">
        <v>268</v>
      </c>
      <c r="E42" t="s">
        <v>418</v>
      </c>
      <c r="F42">
        <v>75</v>
      </c>
      <c r="G42" t="s">
        <v>63</v>
      </c>
      <c r="H42" t="s">
        <v>356</v>
      </c>
      <c r="I42">
        <v>76</v>
      </c>
      <c r="J42" t="s">
        <v>63</v>
      </c>
      <c r="K42" t="s">
        <v>268</v>
      </c>
      <c r="L42">
        <v>2135.84</v>
      </c>
      <c r="M42">
        <v>1878.54</v>
      </c>
      <c r="N42">
        <v>1645.43</v>
      </c>
      <c r="O42">
        <v>1462.22</v>
      </c>
      <c r="P42">
        <v>2043.96</v>
      </c>
      <c r="Q42">
        <v>1801.2</v>
      </c>
      <c r="R42">
        <v>1575.57</v>
      </c>
      <c r="S42">
        <v>1399.51</v>
      </c>
      <c r="T42">
        <v>5659.81</v>
      </c>
      <c r="U42">
        <v>5420.73</v>
      </c>
      <c r="V42">
        <v>42.8</v>
      </c>
      <c r="W42">
        <v>28.5163048105934</v>
      </c>
      <c r="AF42">
        <v>2.9</v>
      </c>
      <c r="AI42" t="s">
        <v>686</v>
      </c>
      <c r="AJ42" t="s">
        <v>686</v>
      </c>
      <c r="AK42">
        <v>2.9</v>
      </c>
      <c r="AL42">
        <v>14.900552486187847</v>
      </c>
      <c r="AM42">
        <v>14.900552486187847</v>
      </c>
      <c r="AN42">
        <v>0.32133566000000002</v>
      </c>
      <c r="AO42">
        <v>1.9922810920000003</v>
      </c>
      <c r="AP42">
        <v>1.6946178299096193</v>
      </c>
      <c r="AQ42">
        <v>1.699837978429434</v>
      </c>
      <c r="AR42">
        <v>1.6018793685063744</v>
      </c>
      <c r="AS42">
        <v>0.57718380839779004</v>
      </c>
      <c r="AT42">
        <v>3.2530358864310163</v>
      </c>
      <c r="AU42">
        <v>2.6821217288337009</v>
      </c>
      <c r="AV42">
        <v>2.4878719289793882</v>
      </c>
      <c r="AW42">
        <v>0.74774924066298354</v>
      </c>
      <c r="AX42">
        <v>3.7449891474744228</v>
      </c>
      <c r="AY42">
        <v>3.6225955036442539</v>
      </c>
      <c r="AZ42">
        <v>3.3746117424649582</v>
      </c>
      <c r="BA42">
        <v>5.3631814665975011</v>
      </c>
      <c r="BD42" t="s">
        <v>683</v>
      </c>
      <c r="BF42" t="s">
        <v>225</v>
      </c>
      <c r="BH42" t="s">
        <v>122</v>
      </c>
      <c r="BJ42">
        <v>14.900552486187847</v>
      </c>
      <c r="BK42">
        <v>29</v>
      </c>
      <c r="BL42" s="291">
        <v>-0.1959571493507031</v>
      </c>
      <c r="BM42">
        <f t="shared" si="3"/>
        <v>1</v>
      </c>
      <c r="BN42">
        <f t="shared" si="0"/>
        <v>42.8</v>
      </c>
      <c r="BO42" s="291">
        <f t="shared" si="1"/>
        <v>0.1959571493507031</v>
      </c>
      <c r="BP42" s="292">
        <f t="shared" si="2"/>
        <v>1</v>
      </c>
    </row>
    <row r="43" spans="1:68" x14ac:dyDescent="0.2">
      <c r="B43" t="s">
        <v>134</v>
      </c>
      <c r="C43" t="s">
        <v>266</v>
      </c>
      <c r="D43" t="s">
        <v>266</v>
      </c>
      <c r="E43" t="s">
        <v>420</v>
      </c>
      <c r="F43">
        <v>157</v>
      </c>
      <c r="G43" t="s">
        <v>134</v>
      </c>
      <c r="H43" t="s">
        <v>354</v>
      </c>
      <c r="I43">
        <v>158</v>
      </c>
      <c r="J43" t="s">
        <v>134</v>
      </c>
      <c r="K43" t="s">
        <v>266</v>
      </c>
      <c r="L43">
        <v>71.180000000000007</v>
      </c>
      <c r="M43">
        <v>61.68</v>
      </c>
      <c r="N43">
        <v>54.68</v>
      </c>
      <c r="O43">
        <v>82.44</v>
      </c>
      <c r="P43">
        <v>68.150000000000006</v>
      </c>
      <c r="Q43">
        <v>59.92</v>
      </c>
      <c r="R43">
        <v>48.85</v>
      </c>
      <c r="S43">
        <v>43.22</v>
      </c>
      <c r="T43">
        <v>187.54000000000002</v>
      </c>
      <c r="U43">
        <v>176.92</v>
      </c>
      <c r="V43">
        <v>6.8</v>
      </c>
      <c r="W43">
        <v>2.5990894327069798</v>
      </c>
      <c r="AF43">
        <v>11.4</v>
      </c>
      <c r="AI43" t="s">
        <v>686</v>
      </c>
      <c r="AJ43" t="s">
        <v>686</v>
      </c>
      <c r="AK43">
        <v>11.4</v>
      </c>
      <c r="AL43">
        <v>14.444339939536444</v>
      </c>
      <c r="AM43">
        <v>14.444339939536444</v>
      </c>
      <c r="AN43">
        <v>4.1548440000000013E-2</v>
      </c>
      <c r="AO43">
        <v>0.2576003280000001</v>
      </c>
      <c r="AP43">
        <v>0.32976447099132872</v>
      </c>
      <c r="AQ43">
        <v>0.32691859849339405</v>
      </c>
      <c r="AR43">
        <v>0.30638228785714283</v>
      </c>
      <c r="AS43">
        <v>5.2438894540812908E-2</v>
      </c>
      <c r="AT43">
        <v>0.4973244646422541</v>
      </c>
      <c r="AU43">
        <v>0.47165575502994794</v>
      </c>
      <c r="AV43">
        <v>0.44577939301440273</v>
      </c>
      <c r="AW43">
        <v>5.96991975680215E-2</v>
      </c>
      <c r="AX43">
        <v>0.59234465121479329</v>
      </c>
      <c r="AY43">
        <v>0.58592627161997402</v>
      </c>
      <c r="AZ43">
        <v>0.55650617548764081</v>
      </c>
      <c r="BA43">
        <v>12.180526721623583</v>
      </c>
      <c r="BB43" t="s">
        <v>287</v>
      </c>
      <c r="BC43" t="s">
        <v>237</v>
      </c>
      <c r="BD43">
        <v>80</v>
      </c>
      <c r="BE43" t="s">
        <v>227</v>
      </c>
      <c r="BF43" t="s">
        <v>228</v>
      </c>
      <c r="BG43" t="s">
        <v>320</v>
      </c>
      <c r="BH43" t="s">
        <v>264</v>
      </c>
      <c r="BJ43">
        <v>14.444339939536444</v>
      </c>
      <c r="BK43">
        <v>118</v>
      </c>
      <c r="BL43" s="291">
        <v>0.18937072105413899</v>
      </c>
      <c r="BM43">
        <f t="shared" si="3"/>
        <v>1</v>
      </c>
      <c r="BN43">
        <f t="shared" si="0"/>
        <v>6.8</v>
      </c>
      <c r="BO43" s="291">
        <f t="shared" si="1"/>
        <v>0.18937072105413899</v>
      </c>
      <c r="BP43" s="292">
        <f t="shared" si="2"/>
        <v>1</v>
      </c>
    </row>
    <row r="44" spans="1:68" x14ac:dyDescent="0.2">
      <c r="A44">
        <v>112</v>
      </c>
      <c r="B44" t="s">
        <v>182</v>
      </c>
      <c r="C44" t="s">
        <v>268</v>
      </c>
      <c r="D44" t="s">
        <v>268</v>
      </c>
      <c r="E44" t="s">
        <v>418</v>
      </c>
      <c r="F44">
        <v>215</v>
      </c>
      <c r="G44" t="s">
        <v>182</v>
      </c>
      <c r="H44" t="s">
        <v>356</v>
      </c>
      <c r="I44">
        <v>214</v>
      </c>
      <c r="J44" t="s">
        <v>182</v>
      </c>
      <c r="K44" t="s">
        <v>268</v>
      </c>
      <c r="L44">
        <v>1505.3</v>
      </c>
      <c r="M44">
        <v>1319.24</v>
      </c>
      <c r="N44">
        <v>1129</v>
      </c>
      <c r="O44">
        <v>940.16</v>
      </c>
      <c r="P44">
        <v>1477.48</v>
      </c>
      <c r="Q44">
        <v>1300.67</v>
      </c>
      <c r="R44">
        <v>1116.94</v>
      </c>
      <c r="S44">
        <v>935.89</v>
      </c>
      <c r="T44">
        <v>3953.54</v>
      </c>
      <c r="U44">
        <v>3895.09</v>
      </c>
      <c r="V44">
        <v>43.3</v>
      </c>
      <c r="W44">
        <v>29.480949769065422</v>
      </c>
      <c r="AF44">
        <v>0.8</v>
      </c>
      <c r="AI44" t="s">
        <v>686</v>
      </c>
      <c r="AJ44" t="s">
        <v>686</v>
      </c>
      <c r="AK44">
        <v>0.8</v>
      </c>
      <c r="AL44">
        <v>4.1104972375690618</v>
      </c>
      <c r="AM44">
        <v>4.1104972375690618</v>
      </c>
      <c r="AN44">
        <v>6.2789040000000004E-2</v>
      </c>
      <c r="AO44">
        <v>0.38929204800000006</v>
      </c>
      <c r="AP44">
        <v>0.33715482706779243</v>
      </c>
      <c r="AQ44">
        <v>0.33589488934892159</v>
      </c>
      <c r="AR44">
        <v>0.3166555506949526</v>
      </c>
      <c r="AS44">
        <v>0.10905803005524864</v>
      </c>
      <c r="AT44">
        <v>0.6482640330879692</v>
      </c>
      <c r="AU44">
        <v>0.52093169817234819</v>
      </c>
      <c r="AV44">
        <v>0.48470807102321717</v>
      </c>
      <c r="AW44">
        <v>0.13990402342541439</v>
      </c>
      <c r="AX44">
        <v>0.73959499390744632</v>
      </c>
      <c r="AY44">
        <v>0.69448188716837655</v>
      </c>
      <c r="AZ44">
        <v>0.64882660817058113</v>
      </c>
      <c r="BA44">
        <v>1.4386491218776802</v>
      </c>
      <c r="BB44" t="s">
        <v>333</v>
      </c>
      <c r="BC44" t="s">
        <v>334</v>
      </c>
      <c r="BD44">
        <v>37</v>
      </c>
      <c r="BE44">
        <v>0.9</v>
      </c>
      <c r="BF44" t="s">
        <v>228</v>
      </c>
      <c r="BG44" t="s">
        <v>335</v>
      </c>
      <c r="BH44" t="s">
        <v>264</v>
      </c>
      <c r="BI44" t="s">
        <v>519</v>
      </c>
      <c r="BJ44">
        <v>4.1104972375690618</v>
      </c>
      <c r="BK44">
        <v>90</v>
      </c>
      <c r="BL44" s="291">
        <v>-0.18658613161563331</v>
      </c>
      <c r="BM44">
        <f t="shared" si="3"/>
        <v>1</v>
      </c>
      <c r="BN44">
        <f t="shared" si="0"/>
        <v>43.3</v>
      </c>
      <c r="BO44" s="291">
        <f t="shared" si="1"/>
        <v>0.18658613161563331</v>
      </c>
      <c r="BP44" s="292">
        <f t="shared" si="2"/>
        <v>1</v>
      </c>
    </row>
    <row r="45" spans="1:68" x14ac:dyDescent="0.2">
      <c r="A45">
        <v>35</v>
      </c>
      <c r="B45" t="s">
        <v>25</v>
      </c>
      <c r="C45" t="s">
        <v>267</v>
      </c>
      <c r="D45" t="s">
        <v>267</v>
      </c>
      <c r="E45" t="s">
        <v>419</v>
      </c>
      <c r="F45">
        <v>18</v>
      </c>
      <c r="G45" t="s">
        <v>25</v>
      </c>
      <c r="H45" t="s">
        <v>355</v>
      </c>
      <c r="I45">
        <v>18</v>
      </c>
      <c r="J45" t="s">
        <v>25</v>
      </c>
      <c r="K45" t="s">
        <v>267</v>
      </c>
      <c r="L45">
        <v>305.27999999999997</v>
      </c>
      <c r="M45">
        <v>273.61</v>
      </c>
      <c r="N45">
        <v>236.38</v>
      </c>
      <c r="O45">
        <v>215.6</v>
      </c>
      <c r="P45">
        <v>287.64999999999998</v>
      </c>
      <c r="Q45">
        <v>258.58</v>
      </c>
      <c r="R45">
        <v>224.45</v>
      </c>
      <c r="S45">
        <v>203.65</v>
      </c>
      <c r="T45">
        <v>815.27</v>
      </c>
      <c r="U45">
        <v>770.68000000000006</v>
      </c>
      <c r="V45">
        <v>3.4</v>
      </c>
      <c r="W45">
        <v>2.0728759369897607</v>
      </c>
      <c r="AF45">
        <v>5.6</v>
      </c>
      <c r="AI45" t="s">
        <v>686</v>
      </c>
      <c r="AJ45" t="s">
        <v>686</v>
      </c>
      <c r="AK45">
        <v>5.6</v>
      </c>
      <c r="AL45">
        <v>3.765793740063232</v>
      </c>
      <c r="AM45">
        <v>3.765793740063232</v>
      </c>
      <c r="AN45">
        <v>8.8813199999999995E-2</v>
      </c>
      <c r="AO45">
        <v>0.55064184000000005</v>
      </c>
      <c r="AP45">
        <v>0.69099000836018787</v>
      </c>
      <c r="AQ45">
        <v>0.69413777565841794</v>
      </c>
      <c r="AR45">
        <v>0.65013768000000005</v>
      </c>
      <c r="AS45">
        <v>9.8286054153129063E-2</v>
      </c>
      <c r="AT45">
        <v>1.0589578857597208</v>
      </c>
      <c r="AU45">
        <v>0.97661576205193834</v>
      </c>
      <c r="AV45">
        <v>0.92803532791466681</v>
      </c>
      <c r="AW45">
        <v>0.1046012902552151</v>
      </c>
      <c r="AX45">
        <v>1.222549809348183</v>
      </c>
      <c r="AY45">
        <v>1.1802031775700474</v>
      </c>
      <c r="AZ45">
        <v>1.1285773518380529</v>
      </c>
      <c r="BA45">
        <v>5.2165016085784508</v>
      </c>
      <c r="BB45" t="s">
        <v>234</v>
      </c>
      <c r="BC45" t="s">
        <v>246</v>
      </c>
      <c r="BD45" t="s">
        <v>247</v>
      </c>
      <c r="BE45">
        <v>1</v>
      </c>
      <c r="BF45" t="s">
        <v>235</v>
      </c>
      <c r="BG45" t="s">
        <v>248</v>
      </c>
      <c r="BH45" t="s">
        <v>264</v>
      </c>
      <c r="BI45" t="s">
        <v>655</v>
      </c>
      <c r="BJ45">
        <v>3.765793740063232</v>
      </c>
      <c r="BK45">
        <v>106</v>
      </c>
      <c r="BL45" s="291">
        <v>0.18069066455247934</v>
      </c>
      <c r="BM45">
        <f t="shared" si="3"/>
        <v>1</v>
      </c>
      <c r="BN45">
        <f t="shared" si="0"/>
        <v>3.4</v>
      </c>
      <c r="BO45" s="291">
        <f t="shared" si="1"/>
        <v>0.18069066455247934</v>
      </c>
      <c r="BP45" s="292">
        <f t="shared" si="2"/>
        <v>1</v>
      </c>
    </row>
    <row r="46" spans="1:68" x14ac:dyDescent="0.2">
      <c r="A46">
        <v>193</v>
      </c>
      <c r="B46" t="s">
        <v>137</v>
      </c>
      <c r="C46" t="s">
        <v>267</v>
      </c>
      <c r="D46" t="s">
        <v>267</v>
      </c>
      <c r="E46" t="s">
        <v>419</v>
      </c>
      <c r="F46">
        <v>162</v>
      </c>
      <c r="G46" t="s">
        <v>137</v>
      </c>
      <c r="H46" t="s">
        <v>355</v>
      </c>
      <c r="I46">
        <v>161</v>
      </c>
      <c r="J46" t="s">
        <v>137</v>
      </c>
      <c r="K46" t="s">
        <v>267</v>
      </c>
      <c r="L46">
        <v>4790</v>
      </c>
      <c r="M46">
        <v>4322.2299999999996</v>
      </c>
      <c r="N46">
        <v>3760.01</v>
      </c>
      <c r="O46">
        <v>3239.94</v>
      </c>
      <c r="P46">
        <v>4529.54</v>
      </c>
      <c r="Q46">
        <v>4116.43</v>
      </c>
      <c r="R46">
        <v>3586.31</v>
      </c>
      <c r="S46">
        <v>3084.74</v>
      </c>
      <c r="T46">
        <v>12872.24</v>
      </c>
      <c r="U46">
        <v>12232.28</v>
      </c>
      <c r="V46">
        <v>8.1999999999999993</v>
      </c>
      <c r="W46">
        <v>2.8528323243775682</v>
      </c>
      <c r="AF46">
        <v>12.4</v>
      </c>
      <c r="AI46" t="s">
        <v>686</v>
      </c>
      <c r="AJ46" t="s">
        <v>686</v>
      </c>
      <c r="AK46">
        <v>12.4</v>
      </c>
      <c r="AL46">
        <v>8.3385432815685849</v>
      </c>
      <c r="AM46">
        <v>8.3385432815685849</v>
      </c>
      <c r="AN46">
        <v>3.1129604799999999</v>
      </c>
      <c r="AO46">
        <v>19.300354976000001</v>
      </c>
      <c r="AP46">
        <v>24.072346898407609</v>
      </c>
      <c r="AQ46">
        <v>24.277185151271862</v>
      </c>
      <c r="AR46">
        <v>22.734957231428577</v>
      </c>
      <c r="AS46">
        <v>3.4293921875324274</v>
      </c>
      <c r="AT46">
        <v>37.530175599192603</v>
      </c>
      <c r="AU46">
        <v>34.144372077179099</v>
      </c>
      <c r="AV46">
        <v>32.451658625204914</v>
      </c>
      <c r="AW46">
        <v>3.6403466592207119</v>
      </c>
      <c r="AX46">
        <v>43.078266099240281</v>
      </c>
      <c r="AY46">
        <v>41.225058396376241</v>
      </c>
      <c r="AZ46">
        <v>39.432392141076271</v>
      </c>
      <c r="BA46">
        <v>11.582689534638844</v>
      </c>
      <c r="BB46">
        <v>2011</v>
      </c>
      <c r="BC46" t="s">
        <v>237</v>
      </c>
      <c r="BD46">
        <v>3407</v>
      </c>
      <c r="BE46" t="s">
        <v>227</v>
      </c>
      <c r="BF46" t="s">
        <v>228</v>
      </c>
      <c r="BG46" t="s">
        <v>447</v>
      </c>
      <c r="BH46" t="s">
        <v>264</v>
      </c>
      <c r="BJ46">
        <v>8.3385432815685849</v>
      </c>
      <c r="BK46">
        <v>9</v>
      </c>
      <c r="BL46" s="291">
        <v>0.17795539303290045</v>
      </c>
      <c r="BM46">
        <f t="shared" si="3"/>
        <v>1</v>
      </c>
      <c r="BN46">
        <f t="shared" si="0"/>
        <v>8.1999999999999993</v>
      </c>
      <c r="BO46" s="291">
        <f t="shared" si="1"/>
        <v>0.17795539303290045</v>
      </c>
      <c r="BP46" s="292">
        <f t="shared" si="2"/>
        <v>1</v>
      </c>
    </row>
    <row r="47" spans="1:68" x14ac:dyDescent="0.2">
      <c r="B47" t="s">
        <v>49</v>
      </c>
      <c r="C47" t="s">
        <v>268</v>
      </c>
      <c r="D47" t="s">
        <v>268</v>
      </c>
      <c r="E47" t="s">
        <v>417</v>
      </c>
      <c r="F47">
        <v>64</v>
      </c>
      <c r="G47" t="s">
        <v>49</v>
      </c>
      <c r="H47" t="s">
        <v>356</v>
      </c>
      <c r="I47">
        <v>66</v>
      </c>
      <c r="J47" t="s">
        <v>49</v>
      </c>
      <c r="K47" t="s">
        <v>268</v>
      </c>
      <c r="L47">
        <v>7595.72</v>
      </c>
      <c r="M47">
        <v>7013.02</v>
      </c>
      <c r="N47">
        <v>6664.95</v>
      </c>
      <c r="O47">
        <v>6193.38</v>
      </c>
      <c r="P47">
        <v>7390.81</v>
      </c>
      <c r="Q47">
        <v>6852.38</v>
      </c>
      <c r="R47">
        <v>6538.07</v>
      </c>
      <c r="S47">
        <v>6088.42</v>
      </c>
      <c r="T47">
        <v>21273.690000000002</v>
      </c>
      <c r="U47">
        <v>20781.260000000002</v>
      </c>
      <c r="V47">
        <v>41.4</v>
      </c>
      <c r="W47">
        <v>25.979944863824159</v>
      </c>
      <c r="X47">
        <v>0.1</v>
      </c>
      <c r="Y47">
        <v>0.2</v>
      </c>
      <c r="Z47">
        <v>0.7</v>
      </c>
      <c r="AA47">
        <v>6.2</v>
      </c>
      <c r="AB47">
        <v>0.1</v>
      </c>
      <c r="AC47">
        <v>0.2</v>
      </c>
      <c r="AD47">
        <v>0.6</v>
      </c>
      <c r="AE47">
        <v>2.4</v>
      </c>
      <c r="AF47">
        <v>0.3</v>
      </c>
      <c r="AG47">
        <v>0.3</v>
      </c>
      <c r="AH47">
        <v>0.3</v>
      </c>
      <c r="AI47">
        <v>0.31666666666666665</v>
      </c>
      <c r="AJ47">
        <v>0.3</v>
      </c>
      <c r="AK47">
        <v>0.30555555555555558</v>
      </c>
      <c r="AL47">
        <v>6.2</v>
      </c>
      <c r="AM47">
        <v>2.4</v>
      </c>
      <c r="AN47">
        <v>0.1286004</v>
      </c>
      <c r="AO47">
        <v>0.58887330000000004</v>
      </c>
      <c r="AP47">
        <v>0.5046384491313366</v>
      </c>
      <c r="AQ47">
        <v>0.53707485740711691</v>
      </c>
      <c r="AR47">
        <v>0.48484719689332362</v>
      </c>
      <c r="AS47">
        <v>0.446667384</v>
      </c>
      <c r="AT47">
        <v>1.95457847198488</v>
      </c>
      <c r="AU47">
        <v>1.3995941585166638</v>
      </c>
      <c r="AV47">
        <v>1.2132538348546471</v>
      </c>
      <c r="AW47">
        <v>0.65871203999999994</v>
      </c>
      <c r="AX47">
        <v>2.284924032305244</v>
      </c>
      <c r="AY47">
        <v>2.3722383482322322</v>
      </c>
      <c r="AZ47">
        <v>2.1110523196562823</v>
      </c>
      <c r="BA47">
        <v>1.2122772156965589</v>
      </c>
      <c r="BB47" t="s">
        <v>386</v>
      </c>
      <c r="BC47" t="s">
        <v>385</v>
      </c>
      <c r="BD47">
        <v>65</v>
      </c>
      <c r="BE47" t="s">
        <v>227</v>
      </c>
      <c r="BF47" t="s">
        <v>228</v>
      </c>
      <c r="BG47" t="s">
        <v>387</v>
      </c>
      <c r="BH47" t="s">
        <v>264</v>
      </c>
      <c r="BI47" t="s">
        <v>516</v>
      </c>
      <c r="BJ47">
        <v>4.3</v>
      </c>
      <c r="BK47">
        <v>36</v>
      </c>
      <c r="BL47" s="291">
        <v>-0.17665277591406575</v>
      </c>
      <c r="BM47">
        <f t="shared" si="3"/>
        <v>6</v>
      </c>
      <c r="BN47">
        <f t="shared" si="0"/>
        <v>248.39999999999998</v>
      </c>
      <c r="BO47" s="291">
        <f t="shared" si="1"/>
        <v>0.17665277591406575</v>
      </c>
      <c r="BP47" s="292">
        <f t="shared" si="2"/>
        <v>6</v>
      </c>
    </row>
    <row r="48" spans="1:68" x14ac:dyDescent="0.2">
      <c r="A48">
        <v>141</v>
      </c>
      <c r="B48" t="s">
        <v>171</v>
      </c>
      <c r="C48" t="s">
        <v>266</v>
      </c>
      <c r="D48" t="s">
        <v>266</v>
      </c>
      <c r="E48" t="s">
        <v>418</v>
      </c>
      <c r="F48">
        <v>59</v>
      </c>
      <c r="G48" t="s">
        <v>171</v>
      </c>
      <c r="H48" t="s">
        <v>354</v>
      </c>
      <c r="I48">
        <v>61</v>
      </c>
      <c r="J48" t="s">
        <v>171</v>
      </c>
      <c r="K48" t="s">
        <v>266</v>
      </c>
      <c r="L48">
        <v>6519.93</v>
      </c>
      <c r="M48">
        <v>5346.21</v>
      </c>
      <c r="N48">
        <v>4585.17</v>
      </c>
      <c r="O48">
        <v>4132.88</v>
      </c>
      <c r="P48">
        <v>6133.72</v>
      </c>
      <c r="Q48">
        <v>5031.91</v>
      </c>
      <c r="R48">
        <v>4321.87</v>
      </c>
      <c r="S48">
        <v>3926.15</v>
      </c>
      <c r="T48">
        <v>16451.309999999998</v>
      </c>
      <c r="U48">
        <v>15487.5</v>
      </c>
      <c r="V48">
        <v>20.3</v>
      </c>
      <c r="W48">
        <v>6.3815067475450622</v>
      </c>
      <c r="AF48">
        <v>3.1</v>
      </c>
      <c r="AI48" t="s">
        <v>686</v>
      </c>
      <c r="AJ48" t="s">
        <v>686</v>
      </c>
      <c r="AK48">
        <v>3.1</v>
      </c>
      <c r="AL48">
        <v>3.9278468256634191</v>
      </c>
      <c r="AM48">
        <v>3.9278468256634191</v>
      </c>
      <c r="AN48">
        <v>0.99010311000000006</v>
      </c>
      <c r="AO48">
        <v>6.1386392820000006</v>
      </c>
      <c r="AP48">
        <v>7.8836206636578519</v>
      </c>
      <c r="AQ48">
        <v>7.6965651347314585</v>
      </c>
      <c r="AR48">
        <v>7.2210702029098917</v>
      </c>
      <c r="AS48">
        <v>1.1800309224205576</v>
      </c>
      <c r="AT48">
        <v>12.350372775841578</v>
      </c>
      <c r="AU48">
        <v>10.910431768741258</v>
      </c>
      <c r="AV48">
        <v>10.345038128603996</v>
      </c>
      <c r="AW48">
        <v>1.3066494640342627</v>
      </c>
      <c r="AX48">
        <v>14.178873201019243</v>
      </c>
      <c r="AY48">
        <v>13.351307671080452</v>
      </c>
      <c r="AZ48">
        <v>12.726448691195873</v>
      </c>
      <c r="BA48">
        <v>3.2668000672892901</v>
      </c>
      <c r="BB48">
        <v>2011</v>
      </c>
      <c r="BC48" t="s">
        <v>448</v>
      </c>
      <c r="BD48">
        <v>189</v>
      </c>
      <c r="BE48" t="s">
        <v>227</v>
      </c>
      <c r="BF48" t="s">
        <v>228</v>
      </c>
      <c r="BG48" t="s">
        <v>662</v>
      </c>
      <c r="BH48" t="s">
        <v>264</v>
      </c>
      <c r="BI48" t="s">
        <v>655</v>
      </c>
      <c r="BJ48">
        <v>3.9278468256634191</v>
      </c>
      <c r="BK48">
        <v>22</v>
      </c>
      <c r="BL48" s="291">
        <v>0.17633075852556521</v>
      </c>
      <c r="BM48">
        <f t="shared" si="3"/>
        <v>1</v>
      </c>
      <c r="BN48">
        <f t="shared" si="0"/>
        <v>20.3</v>
      </c>
      <c r="BO48" s="291">
        <f t="shared" si="1"/>
        <v>0.17633075852556521</v>
      </c>
      <c r="BP48" s="292">
        <f t="shared" si="2"/>
        <v>1</v>
      </c>
    </row>
    <row r="49" spans="1:68" x14ac:dyDescent="0.2">
      <c r="A49">
        <v>72</v>
      </c>
      <c r="B49" t="s">
        <v>102</v>
      </c>
      <c r="C49" t="s">
        <v>271</v>
      </c>
      <c r="D49" t="s">
        <v>271</v>
      </c>
      <c r="E49" t="s">
        <v>419</v>
      </c>
      <c r="F49">
        <v>118</v>
      </c>
      <c r="G49" t="s">
        <v>102</v>
      </c>
      <c r="H49" t="s">
        <v>360</v>
      </c>
      <c r="I49">
        <v>119</v>
      </c>
      <c r="J49" t="s">
        <v>102</v>
      </c>
      <c r="K49" t="s">
        <v>271</v>
      </c>
      <c r="L49">
        <v>19.89</v>
      </c>
      <c r="M49">
        <v>17.940000000000001</v>
      </c>
      <c r="N49">
        <v>15.54</v>
      </c>
      <c r="O49">
        <v>15.52</v>
      </c>
      <c r="P49">
        <v>17.98</v>
      </c>
      <c r="Q49">
        <v>16.72</v>
      </c>
      <c r="R49">
        <v>14.81</v>
      </c>
      <c r="S49">
        <v>14.96</v>
      </c>
      <c r="T49">
        <v>53.37</v>
      </c>
      <c r="U49">
        <v>49.510000000000005</v>
      </c>
      <c r="V49">
        <v>7.4</v>
      </c>
      <c r="W49">
        <v>2.704949058509841</v>
      </c>
      <c r="AF49">
        <v>3.2</v>
      </c>
      <c r="AI49" t="s">
        <v>686</v>
      </c>
      <c r="AJ49" t="s">
        <v>686</v>
      </c>
      <c r="AK49">
        <v>3.2</v>
      </c>
      <c r="AL49">
        <v>4.7632887189292541</v>
      </c>
      <c r="AM49">
        <v>4.7632887189292541</v>
      </c>
      <c r="AN49">
        <v>3.2921600000000001E-3</v>
      </c>
      <c r="AO49">
        <v>2.0411392E-2</v>
      </c>
      <c r="AP49">
        <v>2.5283375582077234E-2</v>
      </c>
      <c r="AQ49">
        <v>2.5612018077203244E-2</v>
      </c>
      <c r="AR49">
        <v>2.3978639999999999E-2</v>
      </c>
      <c r="AS49">
        <v>4.1632702409177815E-3</v>
      </c>
      <c r="AT49">
        <v>3.9641857646429593E-2</v>
      </c>
      <c r="AU49">
        <v>3.7156931875510814E-2</v>
      </c>
      <c r="AV49">
        <v>3.5088208218519525E-2</v>
      </c>
      <c r="AW49">
        <v>4.7440104015296367E-3</v>
      </c>
      <c r="AX49">
        <v>4.6432479516160245E-2</v>
      </c>
      <c r="AY49">
        <v>4.6305356898548339E-2</v>
      </c>
      <c r="AZ49">
        <v>4.394643743239552E-2</v>
      </c>
      <c r="BA49">
        <v>3.5572963418788519</v>
      </c>
      <c r="BB49" t="s">
        <v>452</v>
      </c>
      <c r="BC49" t="s">
        <v>237</v>
      </c>
      <c r="BD49" t="s">
        <v>296</v>
      </c>
      <c r="BE49" t="s">
        <v>227</v>
      </c>
      <c r="BF49" t="s">
        <v>228</v>
      </c>
      <c r="BG49" t="s">
        <v>451</v>
      </c>
      <c r="BH49" t="s">
        <v>264</v>
      </c>
      <c r="BJ49">
        <v>4.7632887189292541</v>
      </c>
      <c r="BK49">
        <v>173</v>
      </c>
      <c r="BL49" s="291">
        <v>0.17476750238298291</v>
      </c>
      <c r="BM49">
        <f t="shared" si="3"/>
        <v>1</v>
      </c>
      <c r="BN49">
        <f t="shared" si="0"/>
        <v>7.4</v>
      </c>
      <c r="BO49" s="291">
        <f t="shared" si="1"/>
        <v>0.17476750238298291</v>
      </c>
      <c r="BP49" s="292">
        <f t="shared" si="2"/>
        <v>1</v>
      </c>
    </row>
    <row r="50" spans="1:68" x14ac:dyDescent="0.2">
      <c r="A50">
        <v>116</v>
      </c>
      <c r="B50" t="s">
        <v>170</v>
      </c>
      <c r="C50" t="s">
        <v>267</v>
      </c>
      <c r="D50" t="s">
        <v>267</v>
      </c>
      <c r="E50" t="s">
        <v>418</v>
      </c>
      <c r="F50">
        <v>202</v>
      </c>
      <c r="G50" t="s">
        <v>170</v>
      </c>
      <c r="H50" t="s">
        <v>355</v>
      </c>
      <c r="I50">
        <v>202</v>
      </c>
      <c r="J50" t="s">
        <v>170</v>
      </c>
      <c r="K50" t="s">
        <v>267</v>
      </c>
      <c r="L50">
        <v>1204.28</v>
      </c>
      <c r="M50">
        <v>1301.81</v>
      </c>
      <c r="N50">
        <v>1037.32</v>
      </c>
      <c r="O50">
        <v>985.89</v>
      </c>
      <c r="P50">
        <v>1130.45</v>
      </c>
      <c r="Q50">
        <v>1227.3</v>
      </c>
      <c r="R50">
        <v>976.77</v>
      </c>
      <c r="S50">
        <v>936.18</v>
      </c>
      <c r="T50">
        <v>3543.41</v>
      </c>
      <c r="U50">
        <v>3334.52</v>
      </c>
      <c r="V50">
        <v>7.7</v>
      </c>
      <c r="W50">
        <v>2.7594849139096564</v>
      </c>
      <c r="AF50">
        <v>8.1</v>
      </c>
      <c r="AI50" t="s">
        <v>686</v>
      </c>
      <c r="AJ50" t="s">
        <v>686</v>
      </c>
      <c r="AK50">
        <v>8.1</v>
      </c>
      <c r="AL50">
        <v>5.4469516597343173</v>
      </c>
      <c r="AM50">
        <v>5.4469516597343173</v>
      </c>
      <c r="AN50">
        <v>0.55711233000000004</v>
      </c>
      <c r="AO50">
        <v>3.4540964459999999</v>
      </c>
      <c r="AP50">
        <v>4.1814206791457993</v>
      </c>
      <c r="AQ50">
        <v>4.3063329010645868</v>
      </c>
      <c r="AR50">
        <v>4.0283288549999998</v>
      </c>
      <c r="AS50">
        <v>0.61992886425975324</v>
      </c>
      <c r="AT50">
        <v>6.4253928888715421</v>
      </c>
      <c r="AU50">
        <v>6.0960986689525996</v>
      </c>
      <c r="AV50">
        <v>5.7880099491262298</v>
      </c>
      <c r="AW50">
        <v>0.66180655376625541</v>
      </c>
      <c r="AX50">
        <v>7.4695344611718575</v>
      </c>
      <c r="AY50">
        <v>7.389580268460346</v>
      </c>
      <c r="AZ50">
        <v>7.0615059022421303</v>
      </c>
      <c r="BA50">
        <v>7.5205290200710841</v>
      </c>
      <c r="BB50" t="s">
        <v>329</v>
      </c>
      <c r="BC50" t="s">
        <v>237</v>
      </c>
      <c r="BD50" t="s">
        <v>296</v>
      </c>
      <c r="BE50" t="s">
        <v>227</v>
      </c>
      <c r="BF50" t="s">
        <v>228</v>
      </c>
      <c r="BG50" t="s">
        <v>330</v>
      </c>
      <c r="BH50" t="s">
        <v>264</v>
      </c>
      <c r="BJ50">
        <v>5.4469516597343173</v>
      </c>
      <c r="BK50">
        <v>35</v>
      </c>
      <c r="BL50" s="291">
        <v>0.16624677914393129</v>
      </c>
      <c r="BM50">
        <f t="shared" si="3"/>
        <v>1</v>
      </c>
      <c r="BN50">
        <f t="shared" si="0"/>
        <v>7.7</v>
      </c>
      <c r="BO50" s="291">
        <f t="shared" si="1"/>
        <v>0.16624677914393129</v>
      </c>
      <c r="BP50" s="292">
        <f t="shared" si="2"/>
        <v>1</v>
      </c>
    </row>
    <row r="51" spans="1:68" x14ac:dyDescent="0.2">
      <c r="A51">
        <v>122</v>
      </c>
      <c r="B51" t="s">
        <v>91</v>
      </c>
      <c r="C51" t="s">
        <v>270</v>
      </c>
      <c r="D51" t="s">
        <v>270</v>
      </c>
      <c r="E51" t="s">
        <v>418</v>
      </c>
      <c r="F51">
        <v>104</v>
      </c>
      <c r="G51" t="s">
        <v>91</v>
      </c>
      <c r="H51" t="s">
        <v>359</v>
      </c>
      <c r="I51">
        <v>106</v>
      </c>
      <c r="J51" t="s">
        <v>91</v>
      </c>
      <c r="K51" t="s">
        <v>270</v>
      </c>
      <c r="L51">
        <v>429.53</v>
      </c>
      <c r="M51">
        <v>417.04</v>
      </c>
      <c r="N51">
        <v>380.59</v>
      </c>
      <c r="O51">
        <v>372.38</v>
      </c>
      <c r="P51">
        <v>411.56</v>
      </c>
      <c r="Q51">
        <v>399.77</v>
      </c>
      <c r="R51">
        <v>366.38</v>
      </c>
      <c r="S51">
        <v>361.16</v>
      </c>
      <c r="T51">
        <v>1227.1599999999999</v>
      </c>
      <c r="U51">
        <v>1177.71</v>
      </c>
      <c r="V51">
        <v>50.7</v>
      </c>
      <c r="W51">
        <v>48.236430753574567</v>
      </c>
      <c r="AF51">
        <v>0.6</v>
      </c>
      <c r="AI51" t="s">
        <v>686</v>
      </c>
      <c r="AJ51" t="s">
        <v>686</v>
      </c>
      <c r="AK51">
        <v>0.6</v>
      </c>
      <c r="AL51">
        <v>0.89311663479923509</v>
      </c>
      <c r="AM51">
        <v>0.89311663479923509</v>
      </c>
      <c r="AN51">
        <v>1.4429219999999998E-2</v>
      </c>
      <c r="AO51">
        <v>8.9461163999999996E-2</v>
      </c>
      <c r="AP51">
        <v>7.6635450172639855E-2</v>
      </c>
      <c r="AQ51">
        <v>7.9593994382724784E-2</v>
      </c>
      <c r="AR51">
        <v>7.469392020003808E-2</v>
      </c>
      <c r="AS51">
        <v>1.8360040657743781E-2</v>
      </c>
      <c r="AT51">
        <v>0.1170726857536189</v>
      </c>
      <c r="AU51">
        <v>0.11375096973184766</v>
      </c>
      <c r="AV51">
        <v>0.1076810405657643</v>
      </c>
      <c r="AW51">
        <v>2.0980587762906306E-2</v>
      </c>
      <c r="AX51">
        <v>0.13766549796312261</v>
      </c>
      <c r="AY51">
        <v>0.14012186812261179</v>
      </c>
      <c r="AZ51">
        <v>0.13336099810260915</v>
      </c>
      <c r="BA51">
        <v>0.66851009788097493</v>
      </c>
      <c r="BF51" t="s">
        <v>225</v>
      </c>
      <c r="BH51" t="s">
        <v>161</v>
      </c>
      <c r="BJ51">
        <v>0.89311663479923509</v>
      </c>
      <c r="BK51">
        <v>146</v>
      </c>
      <c r="BL51" s="291">
        <v>-0.1650687643630695</v>
      </c>
      <c r="BM51">
        <f t="shared" si="3"/>
        <v>1</v>
      </c>
      <c r="BN51">
        <f t="shared" si="0"/>
        <v>50.7</v>
      </c>
      <c r="BO51" s="291">
        <f t="shared" si="1"/>
        <v>0.1650687643630695</v>
      </c>
      <c r="BP51" s="292">
        <f t="shared" si="2"/>
        <v>1</v>
      </c>
    </row>
    <row r="52" spans="1:68" x14ac:dyDescent="0.2">
      <c r="A52">
        <v>25</v>
      </c>
      <c r="B52" t="s">
        <v>100</v>
      </c>
      <c r="C52" t="s">
        <v>268</v>
      </c>
      <c r="D52" t="s">
        <v>268</v>
      </c>
      <c r="E52" t="s">
        <v>417</v>
      </c>
      <c r="F52">
        <v>116</v>
      </c>
      <c r="G52" t="s">
        <v>100</v>
      </c>
      <c r="H52" t="s">
        <v>356</v>
      </c>
      <c r="I52">
        <v>117</v>
      </c>
      <c r="J52" t="s">
        <v>100</v>
      </c>
      <c r="K52" t="s">
        <v>268</v>
      </c>
      <c r="L52">
        <v>1555.96</v>
      </c>
      <c r="M52">
        <v>1386.21</v>
      </c>
      <c r="N52">
        <v>1181.22</v>
      </c>
      <c r="O52">
        <v>1004.3</v>
      </c>
      <c r="P52">
        <v>1516.15</v>
      </c>
      <c r="Q52">
        <v>1367.95</v>
      </c>
      <c r="R52">
        <v>1173.53</v>
      </c>
      <c r="S52">
        <v>1001.21</v>
      </c>
      <c r="T52">
        <v>4123.3900000000003</v>
      </c>
      <c r="U52">
        <v>4057.63</v>
      </c>
      <c r="V52">
        <v>43.4</v>
      </c>
      <c r="W52">
        <v>29.67775978730258</v>
      </c>
      <c r="AF52">
        <v>0.8</v>
      </c>
      <c r="AI52" t="s">
        <v>686</v>
      </c>
      <c r="AJ52" t="s">
        <v>686</v>
      </c>
      <c r="AK52">
        <v>0.8</v>
      </c>
      <c r="AL52">
        <v>4.1104972375690618</v>
      </c>
      <c r="AM52">
        <v>4.1104972375690618</v>
      </c>
      <c r="AN52">
        <v>6.5448160000000005E-2</v>
      </c>
      <c r="AO52">
        <v>0.40577859200000005</v>
      </c>
      <c r="AP52">
        <v>0.35938943003342405</v>
      </c>
      <c r="AQ52">
        <v>0.3594090178390959</v>
      </c>
      <c r="AR52">
        <v>0.3388005174883702</v>
      </c>
      <c r="AS52">
        <v>0.11491001988950277</v>
      </c>
      <c r="AT52">
        <v>0.69525557547883143</v>
      </c>
      <c r="AU52">
        <v>0.56178937218226976</v>
      </c>
      <c r="AV52">
        <v>0.5218842326987615</v>
      </c>
      <c r="AW52">
        <v>0.1478845931491713</v>
      </c>
      <c r="AX52">
        <v>0.79549091487345325</v>
      </c>
      <c r="AY52">
        <v>0.75500225994309456</v>
      </c>
      <c r="AZ52">
        <v>0.70401646806936147</v>
      </c>
      <c r="BA52">
        <v>1.4517661377247335</v>
      </c>
      <c r="BF52" t="s">
        <v>225</v>
      </c>
      <c r="BH52" t="s">
        <v>182</v>
      </c>
      <c r="BJ52">
        <v>4.1104972375690618</v>
      </c>
      <c r="BK52">
        <v>88</v>
      </c>
      <c r="BL52" s="291">
        <v>-0.16506064102965254</v>
      </c>
      <c r="BM52">
        <f t="shared" si="3"/>
        <v>1</v>
      </c>
      <c r="BN52">
        <f t="shared" si="0"/>
        <v>43.4</v>
      </c>
      <c r="BO52" s="291">
        <f t="shared" si="1"/>
        <v>0.16506064102965254</v>
      </c>
      <c r="BP52" s="292">
        <f t="shared" si="2"/>
        <v>1</v>
      </c>
    </row>
    <row r="53" spans="1:68" x14ac:dyDescent="0.2">
      <c r="A53">
        <v>89</v>
      </c>
      <c r="B53" t="s">
        <v>112</v>
      </c>
      <c r="C53" t="s">
        <v>266</v>
      </c>
      <c r="D53" t="s">
        <v>266</v>
      </c>
      <c r="E53" t="s">
        <v>420</v>
      </c>
      <c r="F53">
        <v>146</v>
      </c>
      <c r="G53" t="s">
        <v>112</v>
      </c>
      <c r="H53" t="s">
        <v>354</v>
      </c>
      <c r="I53">
        <v>147</v>
      </c>
      <c r="J53" t="s">
        <v>112</v>
      </c>
      <c r="K53" t="s">
        <v>266</v>
      </c>
      <c r="L53">
        <v>212.79</v>
      </c>
      <c r="M53">
        <v>179.6</v>
      </c>
      <c r="N53">
        <v>134.94</v>
      </c>
      <c r="O53">
        <v>140.47</v>
      </c>
      <c r="P53">
        <v>197.22</v>
      </c>
      <c r="Q53">
        <v>170.13</v>
      </c>
      <c r="R53">
        <v>128.91</v>
      </c>
      <c r="S53">
        <v>108.21</v>
      </c>
      <c r="T53">
        <v>527.32999999999993</v>
      </c>
      <c r="U53">
        <v>496.26</v>
      </c>
      <c r="V53">
        <v>9.9</v>
      </c>
      <c r="W53">
        <v>3.1944802204123488</v>
      </c>
      <c r="X53">
        <v>1.3</v>
      </c>
      <c r="Y53">
        <v>2.6</v>
      </c>
      <c r="Z53">
        <v>4</v>
      </c>
      <c r="AB53">
        <v>1.3</v>
      </c>
      <c r="AC53">
        <v>2.6</v>
      </c>
      <c r="AD53">
        <v>4</v>
      </c>
      <c r="AF53">
        <v>2.5</v>
      </c>
      <c r="AG53">
        <v>3.1</v>
      </c>
      <c r="AH53">
        <v>2</v>
      </c>
      <c r="AI53">
        <v>2.6333333333333333</v>
      </c>
      <c r="AJ53">
        <v>2.5499999999999998</v>
      </c>
      <c r="AK53">
        <v>2.5611111111111109</v>
      </c>
      <c r="AL53">
        <v>3.2450490799835769</v>
      </c>
      <c r="AM53">
        <v>3.2450490799835769</v>
      </c>
      <c r="AN53">
        <v>2.4977109999999997E-2</v>
      </c>
      <c r="AO53">
        <v>0.13662597500000001</v>
      </c>
      <c r="AP53">
        <v>0.18175649901550198</v>
      </c>
      <c r="AQ53">
        <v>0.17103034476810772</v>
      </c>
      <c r="AR53">
        <v>0.15854391000000001</v>
      </c>
      <c r="AS53">
        <v>2.9818982831261893E-2</v>
      </c>
      <c r="AT53">
        <v>0.31037285951777616</v>
      </c>
      <c r="AU53">
        <v>0.25537876042840291</v>
      </c>
      <c r="AV53">
        <v>0.24054039145416345</v>
      </c>
      <c r="AW53">
        <v>3.3046898052103153E-2</v>
      </c>
      <c r="AX53">
        <v>0.35458371043204623</v>
      </c>
      <c r="AY53">
        <v>0.31943192655785452</v>
      </c>
      <c r="AZ53">
        <v>0.30303262300299638</v>
      </c>
      <c r="BA53">
        <v>2.5974752255498559</v>
      </c>
      <c r="BB53" t="s">
        <v>289</v>
      </c>
      <c r="BC53" t="s">
        <v>237</v>
      </c>
      <c r="BD53">
        <v>31</v>
      </c>
      <c r="BE53">
        <v>0.96</v>
      </c>
      <c r="BF53" t="s">
        <v>235</v>
      </c>
      <c r="BG53" t="s">
        <v>290</v>
      </c>
      <c r="BH53" t="s">
        <v>264</v>
      </c>
      <c r="BJ53">
        <v>3.2450490799835769</v>
      </c>
      <c r="BK53">
        <v>137</v>
      </c>
      <c r="BL53" s="291">
        <v>0.16042289908635601</v>
      </c>
      <c r="BM53">
        <f t="shared" si="3"/>
        <v>6</v>
      </c>
      <c r="BN53">
        <f t="shared" si="0"/>
        <v>59.400000000000006</v>
      </c>
      <c r="BO53" s="291">
        <f t="shared" si="1"/>
        <v>0.16042289908635601</v>
      </c>
      <c r="BP53" s="292">
        <f t="shared" si="2"/>
        <v>6</v>
      </c>
    </row>
    <row r="54" spans="1:68" x14ac:dyDescent="0.2">
      <c r="A54">
        <v>15</v>
      </c>
      <c r="B54" t="s">
        <v>56</v>
      </c>
      <c r="C54" t="s">
        <v>270</v>
      </c>
      <c r="D54" t="s">
        <v>270</v>
      </c>
      <c r="E54" t="s">
        <v>420</v>
      </c>
      <c r="F54">
        <v>70</v>
      </c>
      <c r="G54" t="s">
        <v>56</v>
      </c>
      <c r="H54" t="s">
        <v>359</v>
      </c>
      <c r="I54">
        <v>71</v>
      </c>
      <c r="J54" t="s">
        <v>56</v>
      </c>
      <c r="K54" t="s">
        <v>270</v>
      </c>
      <c r="L54">
        <v>12.74</v>
      </c>
      <c r="M54">
        <v>9.19</v>
      </c>
      <c r="N54">
        <v>10.35</v>
      </c>
      <c r="O54">
        <v>11.85</v>
      </c>
      <c r="P54">
        <v>12.3</v>
      </c>
      <c r="Q54">
        <v>8.5399999999999991</v>
      </c>
      <c r="R54">
        <v>10.050000000000001</v>
      </c>
      <c r="S54">
        <v>11.46</v>
      </c>
      <c r="T54">
        <v>32.28</v>
      </c>
      <c r="U54">
        <v>30.89</v>
      </c>
      <c r="V54">
        <v>4.7</v>
      </c>
      <c r="W54">
        <v>2.2601574195274563</v>
      </c>
      <c r="AF54">
        <v>0.9</v>
      </c>
      <c r="AI54" t="s">
        <v>686</v>
      </c>
      <c r="AJ54" t="s">
        <v>686</v>
      </c>
      <c r="AK54">
        <v>0.9</v>
      </c>
      <c r="AL54">
        <v>1.3396749521988527</v>
      </c>
      <c r="AM54">
        <v>1.3396749521988527</v>
      </c>
      <c r="AN54">
        <v>5.6853000000000003E-4</v>
      </c>
      <c r="AO54">
        <v>3.5248860000000001E-3</v>
      </c>
      <c r="AP54">
        <v>4.3511010309608585E-3</v>
      </c>
      <c r="AQ54">
        <v>4.362098600060039E-3</v>
      </c>
      <c r="AR54">
        <v>4.0821309343745237E-3</v>
      </c>
      <c r="AS54">
        <v>7.5589693881453147E-4</v>
      </c>
      <c r="AT54">
        <v>6.468244113053581E-3</v>
      </c>
      <c r="AU54">
        <v>6.4123810814647889E-3</v>
      </c>
      <c r="AV54">
        <v>6.039868812412229E-3</v>
      </c>
      <c r="AW54">
        <v>8.8080823135755254E-4</v>
      </c>
      <c r="AX54">
        <v>7.8166707978791061E-3</v>
      </c>
      <c r="AY54">
        <v>8.0871686515645077E-3</v>
      </c>
      <c r="AZ54">
        <v>7.6531367393699078E-3</v>
      </c>
      <c r="BA54">
        <v>1.0185109058251069</v>
      </c>
      <c r="BF54" t="s">
        <v>225</v>
      </c>
      <c r="BH54" t="s">
        <v>52</v>
      </c>
      <c r="BJ54">
        <v>1.3396749521988527</v>
      </c>
      <c r="BK54">
        <v>194</v>
      </c>
      <c r="BL54" s="291">
        <v>0.1580887819845872</v>
      </c>
      <c r="BM54">
        <f t="shared" si="3"/>
        <v>1</v>
      </c>
      <c r="BN54">
        <f t="shared" si="0"/>
        <v>4.7</v>
      </c>
      <c r="BO54" s="291">
        <f t="shared" si="1"/>
        <v>0.1580887819845872</v>
      </c>
      <c r="BP54" s="292">
        <f t="shared" si="2"/>
        <v>1</v>
      </c>
    </row>
    <row r="55" spans="1:68" x14ac:dyDescent="0.2">
      <c r="A55">
        <v>81</v>
      </c>
      <c r="B55" t="s">
        <v>8</v>
      </c>
      <c r="C55" t="s">
        <v>421</v>
      </c>
      <c r="D55" t="s">
        <v>421</v>
      </c>
      <c r="E55" t="s">
        <v>420</v>
      </c>
      <c r="F55">
        <v>14</v>
      </c>
      <c r="G55" t="s">
        <v>8</v>
      </c>
      <c r="H55" t="s">
        <v>357</v>
      </c>
      <c r="I55">
        <v>14</v>
      </c>
      <c r="J55" t="s">
        <v>8</v>
      </c>
      <c r="K55" t="s">
        <v>227</v>
      </c>
      <c r="L55">
        <v>14.92</v>
      </c>
      <c r="M55">
        <v>14.52</v>
      </c>
      <c r="N55">
        <v>12.92</v>
      </c>
      <c r="O55">
        <v>14.35</v>
      </c>
      <c r="P55">
        <v>14.11</v>
      </c>
      <c r="Q55">
        <v>13.85</v>
      </c>
      <c r="R55">
        <v>12.35</v>
      </c>
      <c r="S55">
        <v>13.95</v>
      </c>
      <c r="T55">
        <v>42.36</v>
      </c>
      <c r="U55">
        <v>40.31</v>
      </c>
      <c r="V55">
        <v>9.9</v>
      </c>
      <c r="W55">
        <v>3.1944802204123488</v>
      </c>
      <c r="AF55">
        <v>10.1</v>
      </c>
      <c r="AI55" t="s">
        <v>686</v>
      </c>
      <c r="AJ55" t="s">
        <v>686</v>
      </c>
      <c r="AK55">
        <v>10.1</v>
      </c>
      <c r="AL55">
        <v>4.9524769101595281</v>
      </c>
      <c r="AM55">
        <v>4.9524769101595281</v>
      </c>
      <c r="AN55">
        <v>8.34967E-3</v>
      </c>
      <c r="AO55">
        <v>5.1767953999999998E-2</v>
      </c>
      <c r="AP55">
        <v>6.1781054928297295E-2</v>
      </c>
      <c r="AQ55">
        <v>6.3985327783410886E-2</v>
      </c>
      <c r="AR55">
        <v>5.9837891600165324E-2</v>
      </c>
      <c r="AS55">
        <v>9.1906005793450877E-3</v>
      </c>
      <c r="AT55">
        <v>8.9231592889021924E-2</v>
      </c>
      <c r="AU55">
        <v>9.0486814643563326E-2</v>
      </c>
      <c r="AV55">
        <v>8.5941597067407213E-2</v>
      </c>
      <c r="AW55">
        <v>9.7512209655751456E-3</v>
      </c>
      <c r="AX55">
        <v>0.10663571381000289</v>
      </c>
      <c r="AY55">
        <v>0.10948159926683441</v>
      </c>
      <c r="AZ55">
        <v>0.10467224291353043</v>
      </c>
      <c r="BA55">
        <v>8.787258687550823</v>
      </c>
      <c r="BB55" t="s">
        <v>239</v>
      </c>
      <c r="BC55" t="s">
        <v>237</v>
      </c>
      <c r="BD55">
        <v>9</v>
      </c>
      <c r="BE55" t="s">
        <v>227</v>
      </c>
      <c r="BF55" t="s">
        <v>228</v>
      </c>
      <c r="BG55" t="s">
        <v>240</v>
      </c>
      <c r="BH55" t="s">
        <v>264</v>
      </c>
      <c r="BI55" t="s">
        <v>654</v>
      </c>
      <c r="BJ55">
        <v>4.9524769101595281</v>
      </c>
      <c r="BK55">
        <v>164</v>
      </c>
      <c r="BL55" s="291">
        <v>0.15588674028271093</v>
      </c>
      <c r="BM55">
        <f t="shared" si="3"/>
        <v>1</v>
      </c>
      <c r="BN55">
        <f t="shared" si="0"/>
        <v>9.9</v>
      </c>
      <c r="BO55" s="291">
        <f t="shared" si="1"/>
        <v>0.15588674028271093</v>
      </c>
      <c r="BP55" s="292">
        <f t="shared" si="2"/>
        <v>1</v>
      </c>
    </row>
    <row r="56" spans="1:68" x14ac:dyDescent="0.2">
      <c r="A56">
        <v>140</v>
      </c>
      <c r="B56" t="s">
        <v>156</v>
      </c>
      <c r="C56" t="s">
        <v>268</v>
      </c>
      <c r="D56" t="s">
        <v>268</v>
      </c>
      <c r="E56" t="s">
        <v>418</v>
      </c>
      <c r="F56">
        <v>185</v>
      </c>
      <c r="G56" t="s">
        <v>156</v>
      </c>
      <c r="H56" t="s">
        <v>356</v>
      </c>
      <c r="I56">
        <v>184</v>
      </c>
      <c r="J56" t="s">
        <v>156</v>
      </c>
      <c r="K56" t="s">
        <v>268</v>
      </c>
      <c r="L56">
        <v>88.35</v>
      </c>
      <c r="M56">
        <v>82.89</v>
      </c>
      <c r="N56">
        <v>75.77</v>
      </c>
      <c r="O56">
        <v>72.73</v>
      </c>
      <c r="P56">
        <v>86.97</v>
      </c>
      <c r="Q56">
        <v>81.84</v>
      </c>
      <c r="R56">
        <v>74.930000000000007</v>
      </c>
      <c r="S56">
        <v>72.34</v>
      </c>
      <c r="T56">
        <v>247.01</v>
      </c>
      <c r="U56">
        <v>243.74</v>
      </c>
      <c r="V56">
        <v>44.5</v>
      </c>
      <c r="W56">
        <v>31.931344474150009</v>
      </c>
      <c r="AF56">
        <v>0.8</v>
      </c>
      <c r="AI56" t="s">
        <v>686</v>
      </c>
      <c r="AJ56" t="s">
        <v>686</v>
      </c>
      <c r="AK56">
        <v>0.8</v>
      </c>
      <c r="AL56">
        <v>4.1104972375690618</v>
      </c>
      <c r="AM56">
        <v>4.1104972375690618</v>
      </c>
      <c r="AN56">
        <v>3.9259999999999998E-3</v>
      </c>
      <c r="AO56">
        <v>2.4341200000000004E-2</v>
      </c>
      <c r="AP56">
        <v>2.1334187809414311E-2</v>
      </c>
      <c r="AQ56">
        <v>2.1983441462068407E-2</v>
      </c>
      <c r="AR56">
        <v>2.0661299491837565E-2</v>
      </c>
      <c r="AS56">
        <v>7.5038590055248634E-3</v>
      </c>
      <c r="AT56">
        <v>4.080491621328116E-2</v>
      </c>
      <c r="AU56">
        <v>3.5627722085991277E-2</v>
      </c>
      <c r="AV56">
        <v>3.2907729429205758E-2</v>
      </c>
      <c r="AW56">
        <v>9.8890983425414386E-3</v>
      </c>
      <c r="AX56">
        <v>4.7782849752319896E-2</v>
      </c>
      <c r="AY56">
        <v>4.8915284813538885E-2</v>
      </c>
      <c r="AZ56">
        <v>4.5401694573720813E-2</v>
      </c>
      <c r="BA56">
        <v>1.5553298641976405</v>
      </c>
      <c r="BF56" t="s">
        <v>225</v>
      </c>
      <c r="BH56" t="s">
        <v>182</v>
      </c>
      <c r="BJ56">
        <v>4.1104972375690618</v>
      </c>
      <c r="BK56">
        <v>163</v>
      </c>
      <c r="BL56" s="291">
        <v>-0.15117991340453382</v>
      </c>
      <c r="BM56">
        <f t="shared" si="3"/>
        <v>1</v>
      </c>
      <c r="BN56">
        <f t="shared" si="0"/>
        <v>44.5</v>
      </c>
      <c r="BO56" s="291">
        <f t="shared" si="1"/>
        <v>0.15117991340453382</v>
      </c>
      <c r="BP56" s="292">
        <f t="shared" si="2"/>
        <v>1</v>
      </c>
    </row>
    <row r="57" spans="1:68" x14ac:dyDescent="0.2">
      <c r="B57" t="s">
        <v>65</v>
      </c>
      <c r="C57" t="s">
        <v>421</v>
      </c>
      <c r="D57" t="s">
        <v>421</v>
      </c>
      <c r="E57" t="s">
        <v>419</v>
      </c>
      <c r="F57">
        <v>77</v>
      </c>
      <c r="G57" t="s">
        <v>65</v>
      </c>
      <c r="H57" t="s">
        <v>357</v>
      </c>
      <c r="I57">
        <v>78</v>
      </c>
      <c r="J57" t="s">
        <v>65</v>
      </c>
      <c r="K57" t="s">
        <v>227</v>
      </c>
      <c r="L57">
        <v>5.04</v>
      </c>
      <c r="M57">
        <v>4.96</v>
      </c>
      <c r="N57">
        <v>4.58</v>
      </c>
      <c r="O57">
        <v>4.68</v>
      </c>
      <c r="P57">
        <v>4.79</v>
      </c>
      <c r="Q57">
        <v>4.72</v>
      </c>
      <c r="R57">
        <v>4.34</v>
      </c>
      <c r="S57">
        <v>4.46</v>
      </c>
      <c r="T57">
        <v>14.58</v>
      </c>
      <c r="U57">
        <v>13.85</v>
      </c>
      <c r="V57">
        <v>10.8</v>
      </c>
      <c r="W57">
        <v>3.3916185665183631</v>
      </c>
      <c r="AF57">
        <v>4.97</v>
      </c>
      <c r="AI57" t="s">
        <v>686</v>
      </c>
      <c r="AJ57" t="s">
        <v>686</v>
      </c>
      <c r="AK57">
        <v>4.97</v>
      </c>
      <c r="AL57">
        <v>2.4370109151973125</v>
      </c>
      <c r="AM57">
        <v>2.4370109151973125</v>
      </c>
      <c r="AN57">
        <v>1.4129710000000001E-3</v>
      </c>
      <c r="AO57">
        <v>8.7604202000000006E-3</v>
      </c>
      <c r="AP57">
        <v>1.0300626617751364E-2</v>
      </c>
      <c r="AQ57">
        <v>1.0782837904383667E-2</v>
      </c>
      <c r="AR57">
        <v>1.0078521E-2</v>
      </c>
      <c r="AS57">
        <v>1.5466166785894206E-3</v>
      </c>
      <c r="AT57">
        <v>1.5230985192232894E-2</v>
      </c>
      <c r="AU57">
        <v>1.5277637446135101E-2</v>
      </c>
      <c r="AV57">
        <v>1.4506613517884131E-2</v>
      </c>
      <c r="AW57">
        <v>1.6357137976490345E-3</v>
      </c>
      <c r="AX57">
        <v>1.8039750223296999E-2</v>
      </c>
      <c r="AY57">
        <v>1.8496910557507813E-2</v>
      </c>
      <c r="AZ57">
        <v>1.7681417994122588E-2</v>
      </c>
      <c r="BA57">
        <v>4.3537764110967112</v>
      </c>
      <c r="BF57" t="s">
        <v>225</v>
      </c>
      <c r="BH57" t="s">
        <v>12</v>
      </c>
      <c r="BJ57">
        <v>2.4370109151973125</v>
      </c>
      <c r="BK57">
        <v>184</v>
      </c>
      <c r="BL57" s="291">
        <v>0.15046091053942814</v>
      </c>
      <c r="BM57">
        <f t="shared" si="3"/>
        <v>1</v>
      </c>
      <c r="BN57">
        <f t="shared" si="0"/>
        <v>10.8</v>
      </c>
      <c r="BO57" s="291">
        <f t="shared" si="1"/>
        <v>0.15046091053942814</v>
      </c>
      <c r="BP57" s="292">
        <f t="shared" si="2"/>
        <v>1</v>
      </c>
    </row>
    <row r="58" spans="1:68" x14ac:dyDescent="0.2">
      <c r="A58">
        <v>175</v>
      </c>
      <c r="B58" t="s">
        <v>89</v>
      </c>
      <c r="C58" t="s">
        <v>266</v>
      </c>
      <c r="D58" t="s">
        <v>266</v>
      </c>
      <c r="E58" t="s">
        <v>420</v>
      </c>
      <c r="L58">
        <v>184.45</v>
      </c>
      <c r="M58">
        <v>165.28</v>
      </c>
      <c r="N58">
        <v>128.97999999999999</v>
      </c>
      <c r="O58">
        <v>127.48</v>
      </c>
      <c r="P58">
        <v>174.79</v>
      </c>
      <c r="Q58">
        <v>162.72</v>
      </c>
      <c r="R58">
        <v>120.69</v>
      </c>
      <c r="S58">
        <v>103.34</v>
      </c>
      <c r="T58">
        <v>478.71000000000004</v>
      </c>
      <c r="U58">
        <v>458.2</v>
      </c>
      <c r="V58">
        <v>7.3</v>
      </c>
      <c r="W58">
        <v>2.687011010714075</v>
      </c>
      <c r="X58">
        <v>20.2</v>
      </c>
      <c r="Y58">
        <v>47.5</v>
      </c>
      <c r="Z58">
        <v>49.8</v>
      </c>
      <c r="AB58">
        <v>25.3</v>
      </c>
      <c r="AC58">
        <v>61.4</v>
      </c>
      <c r="AD58">
        <v>45.7</v>
      </c>
      <c r="AG58">
        <v>39.299999999999997</v>
      </c>
      <c r="AH58">
        <v>44.1</v>
      </c>
      <c r="AI58">
        <v>41.650000000000006</v>
      </c>
      <c r="AJ58">
        <v>41.7</v>
      </c>
      <c r="AK58">
        <v>41.675000000000004</v>
      </c>
      <c r="AL58">
        <v>52.804198857910642</v>
      </c>
      <c r="AM58">
        <v>52.804198857910642</v>
      </c>
      <c r="AN58">
        <v>0.37928622000000001</v>
      </c>
      <c r="AO58">
        <v>2.2807776</v>
      </c>
      <c r="AP58">
        <v>2.9111142102616472</v>
      </c>
      <c r="AQ58">
        <v>2.8033899355526923</v>
      </c>
      <c r="AR58">
        <v>2.6143732649999998</v>
      </c>
      <c r="AS58">
        <v>0.45241581108229767</v>
      </c>
      <c r="AT58">
        <v>4.8061863966953489</v>
      </c>
      <c r="AU58">
        <v>4.0840556049595103</v>
      </c>
      <c r="AV58">
        <v>3.8595845739612504</v>
      </c>
      <c r="AW58">
        <v>0.5011688718038293</v>
      </c>
      <c r="AX58">
        <v>5.4959256267610197</v>
      </c>
      <c r="AY58">
        <v>5.0567159875569745</v>
      </c>
      <c r="AZ58">
        <v>4.8087267823486783</v>
      </c>
      <c r="BA58">
        <v>42.918214981530774</v>
      </c>
      <c r="BB58" t="s">
        <v>465</v>
      </c>
      <c r="BC58" t="s">
        <v>237</v>
      </c>
      <c r="BD58">
        <v>721</v>
      </c>
      <c r="BE58">
        <v>0.96699999999999997</v>
      </c>
      <c r="BF58" t="s">
        <v>235</v>
      </c>
      <c r="BG58" t="s">
        <v>467</v>
      </c>
      <c r="BH58" t="s">
        <v>264</v>
      </c>
      <c r="BJ58">
        <v>52.804198857910642</v>
      </c>
      <c r="BK58">
        <v>44</v>
      </c>
      <c r="BL58" s="291">
        <v>0.14626400443427706</v>
      </c>
      <c r="BM58">
        <f t="shared" si="3"/>
        <v>6</v>
      </c>
      <c r="BN58">
        <f t="shared" si="0"/>
        <v>43.8</v>
      </c>
      <c r="BO58" s="291">
        <f t="shared" si="1"/>
        <v>0.14626400443427706</v>
      </c>
      <c r="BP58" s="292">
        <f t="shared" si="2"/>
        <v>6</v>
      </c>
    </row>
    <row r="59" spans="1:68" x14ac:dyDescent="0.2">
      <c r="A59">
        <v>7</v>
      </c>
      <c r="B59" t="s">
        <v>118</v>
      </c>
      <c r="C59" t="s">
        <v>270</v>
      </c>
      <c r="D59" t="s">
        <v>270</v>
      </c>
      <c r="E59" t="s">
        <v>418</v>
      </c>
      <c r="F59">
        <v>210</v>
      </c>
      <c r="G59" t="s">
        <v>118</v>
      </c>
      <c r="H59" t="s">
        <v>359</v>
      </c>
      <c r="I59">
        <v>209</v>
      </c>
      <c r="J59" t="s">
        <v>118</v>
      </c>
      <c r="K59" t="s">
        <v>270</v>
      </c>
      <c r="L59">
        <v>17.940000000000001</v>
      </c>
      <c r="M59">
        <v>18.02</v>
      </c>
      <c r="N59">
        <v>15.67</v>
      </c>
      <c r="O59">
        <v>13.88</v>
      </c>
      <c r="P59">
        <v>16.75</v>
      </c>
      <c r="Q59">
        <v>16.57</v>
      </c>
      <c r="R59">
        <v>14.26</v>
      </c>
      <c r="S59">
        <v>12.83</v>
      </c>
      <c r="T59">
        <v>51.63</v>
      </c>
      <c r="U59">
        <v>47.58</v>
      </c>
      <c r="V59">
        <v>23.1</v>
      </c>
      <c r="W59">
        <v>7.6883523627461603</v>
      </c>
      <c r="AF59">
        <v>0.9</v>
      </c>
      <c r="AI59" t="s">
        <v>686</v>
      </c>
      <c r="AJ59" t="s">
        <v>686</v>
      </c>
      <c r="AK59">
        <v>0.9</v>
      </c>
      <c r="AL59">
        <v>1.3396749521988527</v>
      </c>
      <c r="AM59">
        <v>1.3396749521988527</v>
      </c>
      <c r="AN59">
        <v>8.9289000000000013E-4</v>
      </c>
      <c r="AO59">
        <v>5.5359180000000016E-3</v>
      </c>
      <c r="AP59">
        <v>6.5496192218436116E-3</v>
      </c>
      <c r="AQ59">
        <v>6.7659642638274757E-3</v>
      </c>
      <c r="AR59">
        <v>6.327368129394678E-3</v>
      </c>
      <c r="AS59">
        <v>1.1075863078393883E-3</v>
      </c>
      <c r="AT59">
        <v>1.066929315834554E-2</v>
      </c>
      <c r="AU59">
        <v>9.8044287708073732E-3</v>
      </c>
      <c r="AV59">
        <v>9.2642993314441847E-3</v>
      </c>
      <c r="AW59">
        <v>1.2507171797323138E-3</v>
      </c>
      <c r="AX59">
        <v>1.2345268094745532E-2</v>
      </c>
      <c r="AY59">
        <v>1.2166445051820619E-2</v>
      </c>
      <c r="AZ59">
        <v>1.1559263813424947E-2</v>
      </c>
      <c r="BA59">
        <v>0.9932633257086354</v>
      </c>
      <c r="BF59" t="s">
        <v>225</v>
      </c>
      <c r="BH59" t="s">
        <v>52</v>
      </c>
      <c r="BJ59">
        <v>1.3396749521988527</v>
      </c>
      <c r="BK59">
        <v>186</v>
      </c>
      <c r="BL59" s="291">
        <v>0.14296637511514371</v>
      </c>
      <c r="BM59">
        <f t="shared" si="3"/>
        <v>1</v>
      </c>
      <c r="BN59">
        <f t="shared" si="0"/>
        <v>23.1</v>
      </c>
      <c r="BO59" s="291">
        <f t="shared" si="1"/>
        <v>0.14296637511514371</v>
      </c>
      <c r="BP59" s="292">
        <f t="shared" si="2"/>
        <v>1</v>
      </c>
    </row>
    <row r="60" spans="1:68" x14ac:dyDescent="0.2">
      <c r="A60">
        <v>170</v>
      </c>
      <c r="B60" t="s">
        <v>21</v>
      </c>
      <c r="C60" t="s">
        <v>270</v>
      </c>
      <c r="D60" t="s">
        <v>270</v>
      </c>
      <c r="E60" t="s">
        <v>420</v>
      </c>
      <c r="F60">
        <v>29</v>
      </c>
      <c r="G60" t="s">
        <v>21</v>
      </c>
      <c r="H60" t="s">
        <v>359</v>
      </c>
      <c r="I60">
        <v>29</v>
      </c>
      <c r="J60" t="s">
        <v>21</v>
      </c>
      <c r="K60" t="s">
        <v>270</v>
      </c>
      <c r="L60">
        <v>17.88</v>
      </c>
      <c r="M60">
        <v>15.89</v>
      </c>
      <c r="N60">
        <v>16.47</v>
      </c>
      <c r="O60">
        <v>18.27</v>
      </c>
      <c r="P60">
        <v>17.100000000000001</v>
      </c>
      <c r="Q60">
        <v>14.87</v>
      </c>
      <c r="R60">
        <v>15.59</v>
      </c>
      <c r="S60">
        <v>17</v>
      </c>
      <c r="T60">
        <v>50.239999999999995</v>
      </c>
      <c r="U60">
        <v>47.56</v>
      </c>
      <c r="V60">
        <v>8.6</v>
      </c>
      <c r="W60">
        <v>2.9297787503079999</v>
      </c>
      <c r="AF60">
        <v>0.6</v>
      </c>
      <c r="AI60" t="s">
        <v>686</v>
      </c>
      <c r="AJ60" t="s">
        <v>686</v>
      </c>
      <c r="AK60">
        <v>0.6</v>
      </c>
      <c r="AL60">
        <v>0.89311663479923509</v>
      </c>
      <c r="AM60">
        <v>0.89311663479923509</v>
      </c>
      <c r="AN60">
        <v>5.8679999999999995E-4</v>
      </c>
      <c r="AO60">
        <v>3.6381599999999997E-3</v>
      </c>
      <c r="AP60">
        <v>4.2531261468094278E-3</v>
      </c>
      <c r="AQ60">
        <v>4.4489428426892387E-3</v>
      </c>
      <c r="AR60">
        <v>4.1570871428571439E-3</v>
      </c>
      <c r="AS60">
        <v>7.7580134225621405E-4</v>
      </c>
      <c r="AT60">
        <v>6.5297638434351169E-3</v>
      </c>
      <c r="AU60">
        <v>6.5781582103042685E-3</v>
      </c>
      <c r="AV60">
        <v>6.1918091562414655E-3</v>
      </c>
      <c r="AW60">
        <v>9.0180223709369022E-4</v>
      </c>
      <c r="AX60">
        <v>7.8636509037662665E-3</v>
      </c>
      <c r="AY60">
        <v>8.3126359524777847E-3</v>
      </c>
      <c r="AZ60">
        <v>7.8632927355913682E-3</v>
      </c>
      <c r="BA60">
        <v>0.67769011579897065</v>
      </c>
      <c r="BF60" t="s">
        <v>225</v>
      </c>
      <c r="BH60" t="s">
        <v>161</v>
      </c>
      <c r="BJ60">
        <v>0.89311663479923509</v>
      </c>
      <c r="BK60">
        <v>192</v>
      </c>
      <c r="BL60" s="291">
        <v>0.14263450284131107</v>
      </c>
      <c r="BM60">
        <f t="shared" si="3"/>
        <v>1</v>
      </c>
      <c r="BN60">
        <f t="shared" si="0"/>
        <v>8.6</v>
      </c>
      <c r="BO60" s="291">
        <f t="shared" si="1"/>
        <v>0.14263450284131107</v>
      </c>
      <c r="BP60" s="292">
        <f t="shared" si="2"/>
        <v>1</v>
      </c>
    </row>
    <row r="61" spans="1:68" x14ac:dyDescent="0.2">
      <c r="A61">
        <v>207</v>
      </c>
      <c r="B61" t="s">
        <v>147</v>
      </c>
      <c r="C61" t="s">
        <v>270</v>
      </c>
      <c r="D61" t="s">
        <v>270</v>
      </c>
      <c r="E61" t="s">
        <v>418</v>
      </c>
      <c r="F61">
        <v>212</v>
      </c>
      <c r="G61" t="s">
        <v>147</v>
      </c>
      <c r="H61" t="s">
        <v>359</v>
      </c>
      <c r="I61">
        <v>211</v>
      </c>
      <c r="J61" t="s">
        <v>147</v>
      </c>
      <c r="K61" t="s">
        <v>270</v>
      </c>
      <c r="L61">
        <v>4070.5</v>
      </c>
      <c r="M61">
        <v>3927.09</v>
      </c>
      <c r="N61">
        <v>3513.07</v>
      </c>
      <c r="O61">
        <v>3393.05</v>
      </c>
      <c r="P61">
        <v>3672.22</v>
      </c>
      <c r="Q61">
        <v>3552.12</v>
      </c>
      <c r="R61">
        <v>3273.92</v>
      </c>
      <c r="S61">
        <v>3211.86</v>
      </c>
      <c r="T61">
        <v>11510.66</v>
      </c>
      <c r="U61">
        <v>10498.26</v>
      </c>
      <c r="V61">
        <v>17.3</v>
      </c>
      <c r="W61">
        <v>5.2267761097463667</v>
      </c>
      <c r="AF61">
        <v>0.6</v>
      </c>
      <c r="AI61" t="s">
        <v>686</v>
      </c>
      <c r="AJ61" t="s">
        <v>686</v>
      </c>
      <c r="AK61">
        <v>0.6</v>
      </c>
      <c r="AL61">
        <v>0.89311663479923509</v>
      </c>
      <c r="AM61">
        <v>0.89311663479923509</v>
      </c>
      <c r="AN61">
        <v>0.13205351999999998</v>
      </c>
      <c r="AO61">
        <v>0.81873182399999989</v>
      </c>
      <c r="AP61">
        <v>0.96162684081841854</v>
      </c>
      <c r="AQ61">
        <v>0.99758870234709918</v>
      </c>
      <c r="AR61">
        <v>0.93319168531659102</v>
      </c>
      <c r="AS61">
        <v>0.16744724995411089</v>
      </c>
      <c r="AT61">
        <v>1.5234731593792186</v>
      </c>
      <c r="AU61">
        <v>1.4524908986404812</v>
      </c>
      <c r="AV61">
        <v>1.3709846487406216</v>
      </c>
      <c r="AW61">
        <v>0.19104306992351816</v>
      </c>
      <c r="AX61">
        <v>1.7875688068609779</v>
      </c>
      <c r="AY61">
        <v>1.8125489086380044</v>
      </c>
      <c r="AZ61">
        <v>1.7197103994145393</v>
      </c>
      <c r="BA61">
        <v>0.66765990405170561</v>
      </c>
      <c r="BF61" t="s">
        <v>225</v>
      </c>
      <c r="BH61" t="s">
        <v>161</v>
      </c>
      <c r="BJ61">
        <v>0.89311663479923509</v>
      </c>
      <c r="BK61">
        <v>83</v>
      </c>
      <c r="BL61" s="291">
        <v>0.13980140744668446</v>
      </c>
      <c r="BM61">
        <f t="shared" si="3"/>
        <v>1</v>
      </c>
      <c r="BN61">
        <f t="shared" si="0"/>
        <v>17.3</v>
      </c>
      <c r="BO61" s="291">
        <f t="shared" si="1"/>
        <v>0.13980140744668446</v>
      </c>
      <c r="BP61" s="292">
        <f t="shared" si="2"/>
        <v>1</v>
      </c>
    </row>
    <row r="62" spans="1:68" x14ac:dyDescent="0.2">
      <c r="A62">
        <v>37</v>
      </c>
      <c r="B62" t="s">
        <v>29</v>
      </c>
      <c r="C62" t="s">
        <v>268</v>
      </c>
      <c r="D62" t="s">
        <v>268</v>
      </c>
      <c r="E62" t="s">
        <v>418</v>
      </c>
      <c r="F62">
        <v>36</v>
      </c>
      <c r="G62" t="s">
        <v>29</v>
      </c>
      <c r="H62" t="s">
        <v>356</v>
      </c>
      <c r="I62">
        <v>36</v>
      </c>
      <c r="J62" t="s">
        <v>29</v>
      </c>
      <c r="K62" t="s">
        <v>268</v>
      </c>
      <c r="L62">
        <v>27.15</v>
      </c>
      <c r="M62">
        <v>26.39</v>
      </c>
      <c r="N62">
        <v>25.05</v>
      </c>
      <c r="O62">
        <v>26.11</v>
      </c>
      <c r="P62">
        <v>26.32</v>
      </c>
      <c r="Q62">
        <v>25.95</v>
      </c>
      <c r="R62">
        <v>24.31</v>
      </c>
      <c r="S62">
        <v>25.38</v>
      </c>
      <c r="T62">
        <v>78.59</v>
      </c>
      <c r="U62">
        <v>76.58</v>
      </c>
      <c r="V62">
        <v>20.7</v>
      </c>
      <c r="W62">
        <v>6.5536283728080047</v>
      </c>
      <c r="AF62">
        <v>2.9</v>
      </c>
      <c r="AI62" t="s">
        <v>686</v>
      </c>
      <c r="AJ62" t="s">
        <v>686</v>
      </c>
      <c r="AK62">
        <v>2.9</v>
      </c>
      <c r="AL62">
        <v>14.900552486187847</v>
      </c>
      <c r="AM62">
        <v>14.900552486187847</v>
      </c>
      <c r="AN62">
        <v>4.4999300000000009E-3</v>
      </c>
      <c r="AO62">
        <v>2.7899566000000004E-2</v>
      </c>
      <c r="AP62">
        <v>3.2358385605948496E-2</v>
      </c>
      <c r="AQ62">
        <v>3.4019583184409424E-2</v>
      </c>
      <c r="AR62">
        <v>3.1784206385556103E-2</v>
      </c>
      <c r="AS62">
        <v>9.1033066850828726E-3</v>
      </c>
      <c r="AT62">
        <v>6.2037365987002206E-2</v>
      </c>
      <c r="AU62">
        <v>5.6517034448929207E-2</v>
      </c>
      <c r="AV62">
        <v>5.2014297183040355E-2</v>
      </c>
      <c r="AW62">
        <v>1.2172224475138124E-2</v>
      </c>
      <c r="AX62">
        <v>7.3806332271686981E-2</v>
      </c>
      <c r="AY62">
        <v>7.9034571387550462E-2</v>
      </c>
      <c r="AZ62">
        <v>7.3033114069248062E-2</v>
      </c>
      <c r="BA62">
        <v>5.8899760355841106</v>
      </c>
      <c r="BF62" t="s">
        <v>225</v>
      </c>
      <c r="BH62" t="s">
        <v>122</v>
      </c>
      <c r="BJ62">
        <v>14.900552486187847</v>
      </c>
      <c r="BK62">
        <v>160</v>
      </c>
      <c r="BL62" s="291">
        <v>0.13923658832385058</v>
      </c>
      <c r="BM62">
        <f t="shared" si="3"/>
        <v>1</v>
      </c>
      <c r="BN62">
        <f t="shared" si="0"/>
        <v>20.7</v>
      </c>
      <c r="BO62" s="291">
        <f t="shared" si="1"/>
        <v>0.13923658832385058</v>
      </c>
      <c r="BP62" s="292">
        <f t="shared" si="2"/>
        <v>1</v>
      </c>
    </row>
    <row r="63" spans="1:68" x14ac:dyDescent="0.2">
      <c r="A63">
        <v>119</v>
      </c>
      <c r="B63" t="s">
        <v>74</v>
      </c>
      <c r="C63" t="s">
        <v>267</v>
      </c>
      <c r="D63" t="s">
        <v>267</v>
      </c>
      <c r="E63" t="s">
        <v>420</v>
      </c>
      <c r="F63">
        <v>88</v>
      </c>
      <c r="G63" t="s">
        <v>74</v>
      </c>
      <c r="H63" t="s">
        <v>355</v>
      </c>
      <c r="I63">
        <v>88</v>
      </c>
      <c r="J63" t="s">
        <v>74</v>
      </c>
      <c r="K63" t="s">
        <v>267</v>
      </c>
      <c r="L63">
        <v>11.13</v>
      </c>
      <c r="M63">
        <v>12.14</v>
      </c>
      <c r="N63">
        <v>10.96</v>
      </c>
      <c r="O63">
        <v>10.74</v>
      </c>
      <c r="P63">
        <v>11.05</v>
      </c>
      <c r="Q63">
        <v>11.36</v>
      </c>
      <c r="R63">
        <v>10.69</v>
      </c>
      <c r="S63">
        <v>10.42</v>
      </c>
      <c r="T63">
        <v>34.230000000000004</v>
      </c>
      <c r="U63">
        <v>33.1</v>
      </c>
      <c r="V63">
        <v>1.6</v>
      </c>
      <c r="W63">
        <v>1.8389067579168847</v>
      </c>
      <c r="AF63">
        <v>14.7</v>
      </c>
      <c r="AI63" t="s">
        <v>686</v>
      </c>
      <c r="AJ63" t="s">
        <v>686</v>
      </c>
      <c r="AK63">
        <v>14.7</v>
      </c>
      <c r="AL63">
        <v>9.885208567665984</v>
      </c>
      <c r="AM63">
        <v>9.885208567665984</v>
      </c>
      <c r="AN63">
        <v>9.8975100000000017E-3</v>
      </c>
      <c r="AO63">
        <v>6.1364562000000004E-2</v>
      </c>
      <c r="AP63">
        <v>7.0161122875674095E-2</v>
      </c>
      <c r="AQ63">
        <v>7.4767236925514027E-2</v>
      </c>
      <c r="AR63">
        <v>6.9820222500000001E-2</v>
      </c>
      <c r="AS63">
        <v>1.1152536079750874E-2</v>
      </c>
      <c r="AT63">
        <v>0.10695935493991707</v>
      </c>
      <c r="AU63">
        <v>0.10699223990357666</v>
      </c>
      <c r="AV63">
        <v>0.10142017661962632</v>
      </c>
      <c r="AW63">
        <v>1.1989220132918121E-2</v>
      </c>
      <c r="AX63">
        <v>0.12628601022628561</v>
      </c>
      <c r="AY63">
        <v>0.13056718197365497</v>
      </c>
      <c r="AZ63">
        <v>0.1245785228322953</v>
      </c>
      <c r="BA63">
        <v>13.54867231655342</v>
      </c>
      <c r="BB63" t="s">
        <v>299</v>
      </c>
      <c r="BC63" t="s">
        <v>237</v>
      </c>
      <c r="BD63">
        <v>47</v>
      </c>
      <c r="BE63">
        <v>1</v>
      </c>
      <c r="BF63" t="s">
        <v>235</v>
      </c>
      <c r="BG63" t="s">
        <v>392</v>
      </c>
      <c r="BH63" t="s">
        <v>264</v>
      </c>
      <c r="BJ63">
        <v>9.885208567665984</v>
      </c>
      <c r="BK63">
        <v>161</v>
      </c>
      <c r="BL63" s="291">
        <v>0.13779387034490681</v>
      </c>
      <c r="BM63">
        <f t="shared" si="3"/>
        <v>1</v>
      </c>
      <c r="BN63">
        <f t="shared" si="0"/>
        <v>1.6</v>
      </c>
      <c r="BO63" s="291">
        <f t="shared" si="1"/>
        <v>0.13779387034490681</v>
      </c>
      <c r="BP63" s="292">
        <f t="shared" si="2"/>
        <v>1</v>
      </c>
    </row>
    <row r="64" spans="1:68" x14ac:dyDescent="0.2">
      <c r="A64">
        <v>212</v>
      </c>
      <c r="B64" t="s">
        <v>41</v>
      </c>
      <c r="C64" t="s">
        <v>267</v>
      </c>
      <c r="D64" t="s">
        <v>267</v>
      </c>
      <c r="E64" t="s">
        <v>420</v>
      </c>
      <c r="F64">
        <v>50</v>
      </c>
      <c r="G64" t="s">
        <v>41</v>
      </c>
      <c r="H64" t="s">
        <v>355</v>
      </c>
      <c r="I64">
        <v>54</v>
      </c>
      <c r="J64" t="s">
        <v>41</v>
      </c>
      <c r="K64" t="s">
        <v>267</v>
      </c>
      <c r="L64">
        <v>33.65</v>
      </c>
      <c r="M64">
        <v>33.729999999999997</v>
      </c>
      <c r="N64">
        <v>32.9</v>
      </c>
      <c r="O64">
        <v>37.76</v>
      </c>
      <c r="P64">
        <v>31.67</v>
      </c>
      <c r="Q64">
        <v>31.47</v>
      </c>
      <c r="R64">
        <v>30.65</v>
      </c>
      <c r="S64">
        <v>35.659999999999997</v>
      </c>
      <c r="T64">
        <v>100.28</v>
      </c>
      <c r="U64">
        <v>93.789999999999992</v>
      </c>
      <c r="V64">
        <v>2.5</v>
      </c>
      <c r="W64">
        <v>1.9523897072187626</v>
      </c>
      <c r="AF64">
        <v>14.4</v>
      </c>
      <c r="AI64" t="s">
        <v>686</v>
      </c>
      <c r="AJ64" t="s">
        <v>686</v>
      </c>
      <c r="AK64">
        <v>14.4</v>
      </c>
      <c r="AL64">
        <v>9.6834696173054535</v>
      </c>
      <c r="AM64">
        <v>9.6834696173054535</v>
      </c>
      <c r="AN64">
        <v>2.7946080000000002E-2</v>
      </c>
      <c r="AO64">
        <v>0.17326569600000002</v>
      </c>
      <c r="AP64">
        <v>0.19784829028237186</v>
      </c>
      <c r="AQ64">
        <v>0.21065317776549641</v>
      </c>
      <c r="AR64">
        <v>0.19670610857142856</v>
      </c>
      <c r="AS64">
        <v>3.2211842035815397E-2</v>
      </c>
      <c r="AT64">
        <v>0.28840193806325137</v>
      </c>
      <c r="AU64">
        <v>0.30295774608663634</v>
      </c>
      <c r="AV64">
        <v>0.28688467162515169</v>
      </c>
      <c r="AW64">
        <v>3.5055683393025665E-2</v>
      </c>
      <c r="AX64">
        <v>0.34986027550925802</v>
      </c>
      <c r="AY64">
        <v>0.37160338414339206</v>
      </c>
      <c r="AZ64">
        <v>0.35411331705399279</v>
      </c>
      <c r="BA64">
        <v>13.105418293403741</v>
      </c>
      <c r="BB64" t="s">
        <v>394</v>
      </c>
      <c r="BC64" t="s">
        <v>237</v>
      </c>
      <c r="BD64">
        <v>208</v>
      </c>
      <c r="BE64" t="s">
        <v>396</v>
      </c>
      <c r="BF64" t="s">
        <v>235</v>
      </c>
      <c r="BG64" t="s">
        <v>395</v>
      </c>
      <c r="BH64" t="s">
        <v>264</v>
      </c>
      <c r="BI64" t="s">
        <v>657</v>
      </c>
      <c r="BJ64">
        <v>9.6834696173054535</v>
      </c>
      <c r="BK64">
        <v>134</v>
      </c>
      <c r="BL64" s="291">
        <v>0.13528594010570064</v>
      </c>
      <c r="BM64">
        <f t="shared" si="3"/>
        <v>1</v>
      </c>
      <c r="BN64">
        <f t="shared" si="0"/>
        <v>2.5</v>
      </c>
      <c r="BO64" s="291">
        <f t="shared" si="1"/>
        <v>0.13528594010570064</v>
      </c>
      <c r="BP64" s="292">
        <f t="shared" si="2"/>
        <v>1</v>
      </c>
    </row>
    <row r="65" spans="1:68" x14ac:dyDescent="0.2">
      <c r="A65">
        <v>158</v>
      </c>
      <c r="B65" t="s">
        <v>195</v>
      </c>
      <c r="C65" t="s">
        <v>270</v>
      </c>
      <c r="D65" t="s">
        <v>270</v>
      </c>
      <c r="E65" t="e">
        <v>#N/A</v>
      </c>
      <c r="F65">
        <v>45</v>
      </c>
      <c r="G65" t="s">
        <v>195</v>
      </c>
      <c r="H65" t="s">
        <v>359</v>
      </c>
      <c r="I65">
        <v>49</v>
      </c>
      <c r="J65" t="s">
        <v>195</v>
      </c>
      <c r="K65" t="s">
        <v>270</v>
      </c>
      <c r="L65">
        <v>1.0900000000000001</v>
      </c>
      <c r="M65">
        <v>1.03</v>
      </c>
      <c r="N65">
        <v>1.04</v>
      </c>
      <c r="O65">
        <v>1.03</v>
      </c>
      <c r="P65">
        <v>1.04</v>
      </c>
      <c r="Q65">
        <v>0.96</v>
      </c>
      <c r="R65">
        <v>0.98</v>
      </c>
      <c r="S65">
        <v>0.96</v>
      </c>
      <c r="T65">
        <v>3.16</v>
      </c>
      <c r="U65">
        <v>2.98</v>
      </c>
      <c r="V65">
        <v>6.9</v>
      </c>
      <c r="W65">
        <v>2.6164405303703191</v>
      </c>
      <c r="AF65">
        <v>0.9</v>
      </c>
      <c r="AI65" t="s">
        <v>686</v>
      </c>
      <c r="AJ65" t="s">
        <v>686</v>
      </c>
      <c r="AK65">
        <v>0.9</v>
      </c>
      <c r="AL65">
        <v>1.3396749521988527</v>
      </c>
      <c r="AM65">
        <v>1.3396749521988527</v>
      </c>
      <c r="AN65">
        <v>5.526000000000001E-5</v>
      </c>
      <c r="AO65">
        <v>3.4261200000000001E-4</v>
      </c>
      <c r="AP65">
        <v>3.9394200273990064E-4</v>
      </c>
      <c r="AQ65">
        <v>4.1632336927652274E-4</v>
      </c>
      <c r="AR65">
        <v>3.8881857130107316E-4</v>
      </c>
      <c r="AS65">
        <v>7.1255718929254312E-5</v>
      </c>
      <c r="AT65">
        <v>6.2300052285243687E-4</v>
      </c>
      <c r="AU65">
        <v>6.1286089229684818E-4</v>
      </c>
      <c r="AV65">
        <v>5.7748617673066276E-4</v>
      </c>
      <c r="AW65">
        <v>8.1919531548757172E-5</v>
      </c>
      <c r="AX65">
        <v>7.3872223380896289E-4</v>
      </c>
      <c r="AY65">
        <v>7.7006395868572388E-4</v>
      </c>
      <c r="AZ65">
        <v>7.2946025226860534E-4</v>
      </c>
      <c r="BA65">
        <v>1.0076203142528559</v>
      </c>
      <c r="BF65" t="s">
        <v>225</v>
      </c>
      <c r="BH65" t="s">
        <v>52</v>
      </c>
      <c r="BJ65">
        <v>1.3396749521988527</v>
      </c>
      <c r="BK65">
        <v>209</v>
      </c>
      <c r="BL65" s="291">
        <v>0.13486559519536137</v>
      </c>
      <c r="BM65">
        <f t="shared" si="3"/>
        <v>1</v>
      </c>
      <c r="BN65">
        <f t="shared" si="0"/>
        <v>6.9</v>
      </c>
      <c r="BO65" s="291">
        <f t="shared" si="1"/>
        <v>0.13486559519536137</v>
      </c>
      <c r="BP65" s="292">
        <f t="shared" si="2"/>
        <v>1</v>
      </c>
    </row>
    <row r="66" spans="1:68" x14ac:dyDescent="0.2">
      <c r="A66">
        <v>107</v>
      </c>
      <c r="B66" t="s">
        <v>28</v>
      </c>
      <c r="C66" t="s">
        <v>421</v>
      </c>
      <c r="D66" t="s">
        <v>421</v>
      </c>
      <c r="E66" t="s">
        <v>420</v>
      </c>
      <c r="F66">
        <v>35</v>
      </c>
      <c r="G66" t="s">
        <v>28</v>
      </c>
      <c r="H66" t="s">
        <v>357</v>
      </c>
      <c r="I66">
        <v>35</v>
      </c>
      <c r="J66" t="s">
        <v>28</v>
      </c>
      <c r="K66" t="s">
        <v>227</v>
      </c>
      <c r="L66">
        <v>998.01</v>
      </c>
      <c r="M66">
        <v>1032.19</v>
      </c>
      <c r="N66">
        <v>981.98</v>
      </c>
      <c r="O66">
        <v>1042.8499999999999</v>
      </c>
      <c r="P66">
        <v>946.96</v>
      </c>
      <c r="Q66">
        <v>985.96</v>
      </c>
      <c r="R66">
        <v>933.36</v>
      </c>
      <c r="S66">
        <v>986.78</v>
      </c>
      <c r="T66">
        <v>3012.1800000000003</v>
      </c>
      <c r="U66">
        <v>2866.28</v>
      </c>
      <c r="V66">
        <v>4.3</v>
      </c>
      <c r="W66">
        <v>2.2007976349517429</v>
      </c>
      <c r="AF66">
        <v>25.9</v>
      </c>
      <c r="AI66" t="s">
        <v>686</v>
      </c>
      <c r="AJ66" t="s">
        <v>686</v>
      </c>
      <c r="AK66">
        <v>25.9</v>
      </c>
      <c r="AL66">
        <v>12.69991603694374</v>
      </c>
      <c r="AM66">
        <v>12.69991603694374</v>
      </c>
      <c r="AN66">
        <v>1.5225211400000003</v>
      </c>
      <c r="AO66">
        <v>9.4396310680000024</v>
      </c>
      <c r="AP66">
        <v>10.738931038591073</v>
      </c>
      <c r="AQ66">
        <v>11.470513692616311</v>
      </c>
      <c r="AR66">
        <v>10.7104418925</v>
      </c>
      <c r="AS66">
        <v>1.6771779235163731</v>
      </c>
      <c r="AT66">
        <v>15.816588940617068</v>
      </c>
      <c r="AU66">
        <v>16.349154038060654</v>
      </c>
      <c r="AV66">
        <v>15.512407512774558</v>
      </c>
      <c r="AW66">
        <v>1.7802824458606215</v>
      </c>
      <c r="AX66">
        <v>18.925187082752792</v>
      </c>
      <c r="AY66">
        <v>19.859325873842266</v>
      </c>
      <c r="AZ66">
        <v>18.971479232151555</v>
      </c>
      <c r="BA66">
        <v>22.512167234573983</v>
      </c>
      <c r="BB66" t="s">
        <v>409</v>
      </c>
      <c r="BC66" t="s">
        <v>410</v>
      </c>
      <c r="BD66" t="s">
        <v>411</v>
      </c>
      <c r="BE66" t="s">
        <v>249</v>
      </c>
      <c r="BF66" t="s">
        <v>233</v>
      </c>
      <c r="BG66" t="s">
        <v>412</v>
      </c>
      <c r="BH66" t="s">
        <v>264</v>
      </c>
      <c r="BJ66">
        <v>12.69991603694374</v>
      </c>
      <c r="BK66">
        <v>17</v>
      </c>
      <c r="BL66" s="291">
        <v>0.13462505211755568</v>
      </c>
      <c r="BM66">
        <f t="shared" si="3"/>
        <v>1</v>
      </c>
      <c r="BN66">
        <f t="shared" si="0"/>
        <v>4.3</v>
      </c>
      <c r="BO66" s="291">
        <f t="shared" si="1"/>
        <v>0.13462505211755568</v>
      </c>
      <c r="BP66" s="292">
        <f t="shared" si="2"/>
        <v>1</v>
      </c>
    </row>
    <row r="67" spans="1:68" x14ac:dyDescent="0.2">
      <c r="A67">
        <v>45</v>
      </c>
      <c r="B67" t="s">
        <v>117</v>
      </c>
      <c r="C67" t="s">
        <v>270</v>
      </c>
      <c r="D67" t="s">
        <v>270</v>
      </c>
      <c r="E67" t="s">
        <v>420</v>
      </c>
      <c r="F67">
        <v>138</v>
      </c>
      <c r="G67" t="s">
        <v>117</v>
      </c>
      <c r="H67" t="s">
        <v>359</v>
      </c>
      <c r="I67">
        <v>139</v>
      </c>
      <c r="J67" t="s">
        <v>117</v>
      </c>
      <c r="K67" t="s">
        <v>270</v>
      </c>
      <c r="L67">
        <v>10.3</v>
      </c>
      <c r="M67">
        <v>10.1</v>
      </c>
      <c r="N67">
        <v>9.89</v>
      </c>
      <c r="O67">
        <v>10.25</v>
      </c>
      <c r="P67">
        <v>9.91</v>
      </c>
      <c r="Q67">
        <v>9.56</v>
      </c>
      <c r="R67">
        <v>9.32</v>
      </c>
      <c r="S67">
        <v>9.74</v>
      </c>
      <c r="T67">
        <v>30.29</v>
      </c>
      <c r="U67">
        <v>28.79</v>
      </c>
      <c r="V67">
        <v>5.3</v>
      </c>
      <c r="W67">
        <v>2.3522125122364228</v>
      </c>
      <c r="AF67">
        <v>0.9</v>
      </c>
      <c r="AI67" t="s">
        <v>686</v>
      </c>
      <c r="AJ67" t="s">
        <v>686</v>
      </c>
      <c r="AK67">
        <v>0.9</v>
      </c>
      <c r="AL67">
        <v>1.3396749521988527</v>
      </c>
      <c r="AM67">
        <v>1.3396749521988527</v>
      </c>
      <c r="AN67">
        <v>5.3171999999999996E-4</v>
      </c>
      <c r="AO67">
        <v>3.2966639999999999E-3</v>
      </c>
      <c r="AP67">
        <v>3.7796590856927739E-3</v>
      </c>
      <c r="AQ67">
        <v>4.0009565913963563E-3</v>
      </c>
      <c r="AR67">
        <v>3.7367271904652608E-3</v>
      </c>
      <c r="AS67">
        <v>6.9240061376673039E-4</v>
      </c>
      <c r="AT67">
        <v>5.9264347267073232E-3</v>
      </c>
      <c r="AU67">
        <v>5.903543903559484E-3</v>
      </c>
      <c r="AV67">
        <v>5.5600794840021429E-3</v>
      </c>
      <c r="AW67">
        <v>7.9952102294455075E-4</v>
      </c>
      <c r="AX67">
        <v>7.0704374893498052E-3</v>
      </c>
      <c r="AY67">
        <v>7.4355600807859499E-3</v>
      </c>
      <c r="AZ67">
        <v>7.0394308607901156E-3</v>
      </c>
      <c r="BA67">
        <v>1.0111559667946763</v>
      </c>
      <c r="BF67" t="s">
        <v>225</v>
      </c>
      <c r="BH67" t="s">
        <v>52</v>
      </c>
      <c r="BJ67">
        <v>1.3396749521988527</v>
      </c>
      <c r="BK67">
        <v>196</v>
      </c>
      <c r="BL67" s="291">
        <v>0.13348742561124241</v>
      </c>
      <c r="BM67">
        <f t="shared" si="3"/>
        <v>1</v>
      </c>
      <c r="BN67">
        <f t="shared" ref="BN67:BN130" si="4">BM67*V67</f>
        <v>5.3</v>
      </c>
      <c r="BO67" s="291">
        <f t="shared" ref="BO67:BO130" si="5">ABS(BL67)</f>
        <v>0.13348742561124241</v>
      </c>
      <c r="BP67" s="292">
        <f t="shared" si="2"/>
        <v>1</v>
      </c>
    </row>
    <row r="68" spans="1:68" x14ac:dyDescent="0.2">
      <c r="A68">
        <v>124</v>
      </c>
      <c r="B68" t="s">
        <v>101</v>
      </c>
      <c r="C68" t="s">
        <v>270</v>
      </c>
      <c r="D68" t="s">
        <v>270</v>
      </c>
      <c r="E68" t="s">
        <v>419</v>
      </c>
      <c r="F68">
        <v>117</v>
      </c>
      <c r="G68" t="s">
        <v>101</v>
      </c>
      <c r="H68" t="s">
        <v>359</v>
      </c>
      <c r="I68">
        <v>118</v>
      </c>
      <c r="J68" t="s">
        <v>101</v>
      </c>
      <c r="K68" t="s">
        <v>270</v>
      </c>
      <c r="L68">
        <v>1351.65</v>
      </c>
      <c r="M68">
        <v>1151.9100000000001</v>
      </c>
      <c r="N68">
        <v>1211.83</v>
      </c>
      <c r="O68">
        <v>1324.72</v>
      </c>
      <c r="P68">
        <v>1251.0899999999999</v>
      </c>
      <c r="Q68">
        <v>1167.3900000000001</v>
      </c>
      <c r="R68">
        <v>1291.56</v>
      </c>
      <c r="S68">
        <v>1413.79</v>
      </c>
      <c r="T68">
        <v>3715.3900000000003</v>
      </c>
      <c r="U68">
        <v>3710.04</v>
      </c>
      <c r="V68">
        <v>6</v>
      </c>
      <c r="W68">
        <v>2.4643595257627053</v>
      </c>
      <c r="AF68">
        <v>0.6</v>
      </c>
      <c r="AI68" t="s">
        <v>686</v>
      </c>
      <c r="AJ68" t="s">
        <v>686</v>
      </c>
      <c r="AK68">
        <v>0.6</v>
      </c>
      <c r="AL68">
        <v>0.89311663479923509</v>
      </c>
      <c r="AM68">
        <v>0.89311663479923509</v>
      </c>
      <c r="AN68">
        <v>4.4552580000000001E-2</v>
      </c>
      <c r="AO68">
        <v>0.27622599600000003</v>
      </c>
      <c r="AP68">
        <v>0.31686840380638154</v>
      </c>
      <c r="AQ68">
        <v>0.33487587361367877</v>
      </c>
      <c r="AR68">
        <v>0.3126826864285715</v>
      </c>
      <c r="AS68">
        <v>5.9227433013384324E-2</v>
      </c>
      <c r="AT68">
        <v>0.48766630586560916</v>
      </c>
      <c r="AU68">
        <v>0.49702335049216995</v>
      </c>
      <c r="AV68">
        <v>0.46758794574341528</v>
      </c>
      <c r="AW68">
        <v>6.9010668355640542E-2</v>
      </c>
      <c r="AX68">
        <v>0.58920511537774778</v>
      </c>
      <c r="AY68">
        <v>0.62921695155584756</v>
      </c>
      <c r="AZ68">
        <v>0.59496765850339406</v>
      </c>
      <c r="BA68">
        <v>0.67897555825438294</v>
      </c>
      <c r="BF68" t="s">
        <v>225</v>
      </c>
      <c r="BH68" t="s">
        <v>161</v>
      </c>
      <c r="BJ68">
        <v>0.89311663479923509</v>
      </c>
      <c r="BK68">
        <v>114</v>
      </c>
      <c r="BL68" s="291">
        <v>0.13198138827082539</v>
      </c>
      <c r="BM68">
        <f t="shared" si="3"/>
        <v>1</v>
      </c>
      <c r="BN68">
        <f t="shared" si="4"/>
        <v>6</v>
      </c>
      <c r="BO68" s="291">
        <f t="shared" si="5"/>
        <v>0.13198138827082539</v>
      </c>
      <c r="BP68" s="292">
        <f t="shared" ref="BP68:BP131" si="6">IF(BM68=6,6,1)</f>
        <v>1</v>
      </c>
    </row>
    <row r="69" spans="1:68" x14ac:dyDescent="0.2">
      <c r="B69" t="s">
        <v>209</v>
      </c>
      <c r="C69" t="s">
        <v>270</v>
      </c>
      <c r="D69" t="s">
        <v>270</v>
      </c>
      <c r="E69" t="e">
        <v>#N/A</v>
      </c>
      <c r="F69">
        <v>194</v>
      </c>
      <c r="G69" t="s">
        <v>209</v>
      </c>
      <c r="H69" t="s">
        <v>359</v>
      </c>
      <c r="I69">
        <v>194</v>
      </c>
      <c r="J69" t="s">
        <v>209</v>
      </c>
      <c r="K69" t="s">
        <v>270</v>
      </c>
      <c r="L69">
        <v>7.0000000000000007E-2</v>
      </c>
      <c r="M69">
        <v>0.06</v>
      </c>
      <c r="N69">
        <v>0.06</v>
      </c>
      <c r="O69">
        <v>0.06</v>
      </c>
      <c r="P69">
        <v>0.06</v>
      </c>
      <c r="Q69">
        <v>0.06</v>
      </c>
      <c r="R69">
        <v>0.06</v>
      </c>
      <c r="S69">
        <v>0.06</v>
      </c>
      <c r="T69">
        <v>0.19</v>
      </c>
      <c r="U69">
        <v>0.18</v>
      </c>
      <c r="V69">
        <v>31.3</v>
      </c>
      <c r="W69">
        <v>13.26734825892021</v>
      </c>
      <c r="AF69">
        <v>0.9</v>
      </c>
      <c r="AI69" t="s">
        <v>686</v>
      </c>
      <c r="AJ69" t="s">
        <v>686</v>
      </c>
      <c r="AK69">
        <v>0.9</v>
      </c>
      <c r="AL69">
        <v>1.3396749521988527</v>
      </c>
      <c r="AM69">
        <v>1.3396749521988527</v>
      </c>
      <c r="AN69">
        <v>3.3300000000000003E-6</v>
      </c>
      <c r="AO69">
        <v>2.0645999999999999E-5</v>
      </c>
      <c r="AP69">
        <v>2.3781167897180711E-5</v>
      </c>
      <c r="AQ69">
        <v>2.49537174380633E-5</v>
      </c>
      <c r="AR69">
        <v>2.330833213641926E-5</v>
      </c>
      <c r="AS69">
        <v>4.2945659655831742E-6</v>
      </c>
      <c r="AT69">
        <v>3.7549104996443068E-5</v>
      </c>
      <c r="AU69">
        <v>3.6755822532058072E-5</v>
      </c>
      <c r="AV69">
        <v>3.4628214771612273E-5</v>
      </c>
      <c r="AW69">
        <v>4.9376099426386237E-6</v>
      </c>
      <c r="AX69">
        <v>4.4524003817234299E-5</v>
      </c>
      <c r="AY69">
        <v>4.6231491769034882E-5</v>
      </c>
      <c r="AZ69">
        <v>4.3782413137712905E-5</v>
      </c>
      <c r="BA69">
        <v>1.0076754984976783</v>
      </c>
      <c r="BF69" t="s">
        <v>225</v>
      </c>
      <c r="BH69" t="s">
        <v>52</v>
      </c>
      <c r="BJ69">
        <v>1.3396749521988527</v>
      </c>
      <c r="BK69">
        <v>219</v>
      </c>
      <c r="BL69" s="291">
        <v>0.12895147420416844</v>
      </c>
      <c r="BM69">
        <f t="shared" ref="BM69:BM132" si="7">IF(X69&lt;&gt;0,6,IF(AG69&lt;&gt;0,2,1))</f>
        <v>1</v>
      </c>
      <c r="BN69">
        <f t="shared" si="4"/>
        <v>31.3</v>
      </c>
      <c r="BO69" s="291">
        <f t="shared" si="5"/>
        <v>0.12895147420416844</v>
      </c>
      <c r="BP69" s="292">
        <f t="shared" si="6"/>
        <v>1</v>
      </c>
    </row>
    <row r="70" spans="1:68" x14ac:dyDescent="0.2">
      <c r="A70">
        <v>108</v>
      </c>
      <c r="B70" t="s">
        <v>189</v>
      </c>
      <c r="C70" t="s">
        <v>421</v>
      </c>
      <c r="D70" t="s">
        <v>421</v>
      </c>
      <c r="E70" t="e">
        <v>#N/A</v>
      </c>
      <c r="F70">
        <v>6</v>
      </c>
      <c r="G70" t="s">
        <v>189</v>
      </c>
      <c r="H70" t="s">
        <v>357</v>
      </c>
      <c r="I70">
        <v>6</v>
      </c>
      <c r="J70" t="s">
        <v>189</v>
      </c>
      <c r="K70" t="s">
        <v>227</v>
      </c>
      <c r="L70">
        <v>0.62</v>
      </c>
      <c r="M70">
        <v>0.62</v>
      </c>
      <c r="N70">
        <v>0.62</v>
      </c>
      <c r="O70">
        <v>0.62</v>
      </c>
      <c r="P70">
        <v>0.59</v>
      </c>
      <c r="Q70">
        <v>0.6</v>
      </c>
      <c r="R70">
        <v>0.6</v>
      </c>
      <c r="S70">
        <v>0.6</v>
      </c>
      <c r="T70">
        <v>1.8599999999999999</v>
      </c>
      <c r="U70">
        <v>1.79</v>
      </c>
      <c r="V70">
        <v>3.4</v>
      </c>
      <c r="W70">
        <v>2.0728759369897607</v>
      </c>
      <c r="AF70">
        <v>3.5</v>
      </c>
      <c r="AI70" t="s">
        <v>686</v>
      </c>
      <c r="AJ70" t="s">
        <v>686</v>
      </c>
      <c r="AK70">
        <v>3.5</v>
      </c>
      <c r="AL70">
        <v>1.7162048698572625</v>
      </c>
      <c r="AM70">
        <v>1.7162048698572625</v>
      </c>
      <c r="AN70">
        <v>1.2775000000000002E-4</v>
      </c>
      <c r="AO70">
        <v>7.9204999999999998E-4</v>
      </c>
      <c r="AP70">
        <v>8.8969437683246943E-4</v>
      </c>
      <c r="AQ70">
        <v>9.5519997296849169E-4</v>
      </c>
      <c r="AR70">
        <v>8.9139291446884664E-4</v>
      </c>
      <c r="AS70">
        <v>1.4031261964735518E-4</v>
      </c>
      <c r="AT70">
        <v>1.323322530499311E-3</v>
      </c>
      <c r="AU70">
        <v>1.3616232310588831E-3</v>
      </c>
      <c r="AV70">
        <v>1.2919573884189004E-3</v>
      </c>
      <c r="AW70">
        <v>1.486876994122586E-4</v>
      </c>
      <c r="AX70">
        <v>1.5759986242176618E-3</v>
      </c>
      <c r="AY70">
        <v>1.6520583198348297E-3</v>
      </c>
      <c r="AZ70">
        <v>1.578506992343948E-3</v>
      </c>
      <c r="BA70">
        <v>3.053135511545352</v>
      </c>
      <c r="BF70" t="s">
        <v>225</v>
      </c>
      <c r="BH70" t="s">
        <v>190</v>
      </c>
      <c r="BJ70">
        <v>1.7162048698572625</v>
      </c>
      <c r="BK70">
        <v>207</v>
      </c>
      <c r="BL70" s="291">
        <v>0.12542505456580602</v>
      </c>
      <c r="BM70">
        <f t="shared" si="7"/>
        <v>1</v>
      </c>
      <c r="BN70">
        <f t="shared" si="4"/>
        <v>3.4</v>
      </c>
      <c r="BO70" s="291">
        <f t="shared" si="5"/>
        <v>0.12542505456580602</v>
      </c>
      <c r="BP70" s="292">
        <f t="shared" si="6"/>
        <v>1</v>
      </c>
    </row>
    <row r="71" spans="1:68" x14ac:dyDescent="0.2">
      <c r="B71" t="s">
        <v>429</v>
      </c>
      <c r="C71" t="s">
        <v>421</v>
      </c>
      <c r="D71" t="s">
        <v>421</v>
      </c>
      <c r="E71" t="e">
        <v>#N/A</v>
      </c>
      <c r="L71">
        <v>0.22</v>
      </c>
      <c r="M71">
        <v>0.22</v>
      </c>
      <c r="N71">
        <v>0.22</v>
      </c>
      <c r="O71">
        <v>0.22</v>
      </c>
      <c r="P71">
        <v>0.21</v>
      </c>
      <c r="Q71">
        <v>0.21</v>
      </c>
      <c r="R71">
        <v>0.21</v>
      </c>
      <c r="S71">
        <v>0.21</v>
      </c>
      <c r="T71">
        <v>0.66</v>
      </c>
      <c r="U71">
        <v>0.63</v>
      </c>
      <c r="V71">
        <v>12.7</v>
      </c>
      <c r="W71">
        <v>3.8486662354155445</v>
      </c>
      <c r="AF71">
        <v>4.97</v>
      </c>
      <c r="AI71" t="s">
        <v>686</v>
      </c>
      <c r="AJ71" t="s">
        <v>686</v>
      </c>
      <c r="AK71">
        <v>4.97</v>
      </c>
      <c r="AL71">
        <v>2.4370109151973125</v>
      </c>
      <c r="AM71">
        <v>2.4370109151973125</v>
      </c>
      <c r="AN71">
        <v>6.4113000000000001E-5</v>
      </c>
      <c r="AO71">
        <v>3.975006E-4</v>
      </c>
      <c r="AP71">
        <v>4.4718346503082996E-4</v>
      </c>
      <c r="AQ71">
        <v>4.791689851454056E-4</v>
      </c>
      <c r="AR71">
        <v>4.4719537139663502E-4</v>
      </c>
      <c r="AS71">
        <v>7.0400488161209064E-5</v>
      </c>
      <c r="AT71">
        <v>6.6493111497089566E-4</v>
      </c>
      <c r="AU71">
        <v>6.8287574005622929E-4</v>
      </c>
      <c r="AV71">
        <v>6.4796073767013575E-4</v>
      </c>
      <c r="AW71">
        <v>7.4592146935348444E-5</v>
      </c>
      <c r="AX71">
        <v>7.9158466067963764E-4</v>
      </c>
      <c r="AY71">
        <v>8.2847216532621075E-4</v>
      </c>
      <c r="AZ71">
        <v>7.9160535977271327E-4</v>
      </c>
      <c r="BA71">
        <v>4.3367527287993282</v>
      </c>
      <c r="BF71" t="s">
        <v>225</v>
      </c>
      <c r="BH71" t="s">
        <v>12</v>
      </c>
      <c r="BJ71">
        <v>2.4370109151973125</v>
      </c>
      <c r="BK71">
        <v>210</v>
      </c>
      <c r="BL71" s="291">
        <v>0.12501810411515107</v>
      </c>
      <c r="BM71">
        <f t="shared" si="7"/>
        <v>1</v>
      </c>
      <c r="BN71">
        <f t="shared" si="4"/>
        <v>12.7</v>
      </c>
      <c r="BO71" s="291">
        <f t="shared" si="5"/>
        <v>0.12501810411515107</v>
      </c>
      <c r="BP71" s="292">
        <f t="shared" si="6"/>
        <v>1</v>
      </c>
    </row>
    <row r="72" spans="1:68" x14ac:dyDescent="0.2">
      <c r="A72">
        <v>157</v>
      </c>
      <c r="B72" t="s">
        <v>180</v>
      </c>
      <c r="C72" t="s">
        <v>270</v>
      </c>
      <c r="D72" t="s">
        <v>270</v>
      </c>
      <c r="E72" t="s">
        <v>418</v>
      </c>
      <c r="F72">
        <v>164</v>
      </c>
      <c r="G72" t="s">
        <v>180</v>
      </c>
      <c r="H72" t="s">
        <v>359</v>
      </c>
      <c r="I72">
        <v>166</v>
      </c>
      <c r="J72" t="s">
        <v>180</v>
      </c>
      <c r="K72" t="s">
        <v>270</v>
      </c>
      <c r="L72">
        <v>11.89</v>
      </c>
      <c r="M72">
        <v>13.13</v>
      </c>
      <c r="N72">
        <v>12.12</v>
      </c>
      <c r="O72">
        <v>10.8</v>
      </c>
      <c r="P72">
        <v>11.08</v>
      </c>
      <c r="Q72">
        <v>12.13</v>
      </c>
      <c r="R72">
        <v>11.35</v>
      </c>
      <c r="S72">
        <v>9.86</v>
      </c>
      <c r="T72">
        <v>37.14</v>
      </c>
      <c r="U72">
        <v>34.56</v>
      </c>
      <c r="V72">
        <v>15</v>
      </c>
      <c r="W72">
        <v>4.4850994117920564</v>
      </c>
      <c r="AF72">
        <v>0.9</v>
      </c>
      <c r="AI72" t="s">
        <v>686</v>
      </c>
      <c r="AJ72" t="s">
        <v>686</v>
      </c>
      <c r="AK72">
        <v>0.9</v>
      </c>
      <c r="AL72">
        <v>1.3396749521988527</v>
      </c>
      <c r="AM72">
        <v>1.3396749521988527</v>
      </c>
      <c r="AN72">
        <v>6.4530000000000002E-4</v>
      </c>
      <c r="AO72">
        <v>4.0008600000000002E-3</v>
      </c>
      <c r="AP72">
        <v>4.4771726320924085E-3</v>
      </c>
      <c r="AQ72">
        <v>4.8237610385787064E-3</v>
      </c>
      <c r="AR72">
        <v>4.5010273784866755E-3</v>
      </c>
      <c r="AS72">
        <v>8.1136610707456969E-4</v>
      </c>
      <c r="AT72">
        <v>7.4228077908547385E-3</v>
      </c>
      <c r="AU72">
        <v>7.092423196489111E-3</v>
      </c>
      <c r="AV72">
        <v>6.6866680444674E-3</v>
      </c>
      <c r="AW72">
        <v>9.2207684512428303E-4</v>
      </c>
      <c r="AX72">
        <v>8.6629893068686774E-3</v>
      </c>
      <c r="AY72">
        <v>8.8816396262737119E-3</v>
      </c>
      <c r="AZ72">
        <v>8.4205386669121644E-3</v>
      </c>
      <c r="BA72">
        <v>0.99835085006960067</v>
      </c>
      <c r="BF72" t="s">
        <v>225</v>
      </c>
      <c r="BH72" t="s">
        <v>52</v>
      </c>
      <c r="BJ72">
        <v>1.3396749521988527</v>
      </c>
      <c r="BK72">
        <v>190</v>
      </c>
      <c r="BL72" s="291">
        <v>0.12501496640389198</v>
      </c>
      <c r="BM72">
        <f t="shared" si="7"/>
        <v>1</v>
      </c>
      <c r="BN72">
        <f t="shared" si="4"/>
        <v>15</v>
      </c>
      <c r="BO72" s="291">
        <f t="shared" si="5"/>
        <v>0.12501496640389198</v>
      </c>
      <c r="BP72" s="292">
        <f t="shared" si="6"/>
        <v>1</v>
      </c>
    </row>
    <row r="73" spans="1:68" x14ac:dyDescent="0.2">
      <c r="A73">
        <v>120</v>
      </c>
      <c r="B73" t="s">
        <v>426</v>
      </c>
      <c r="C73" t="s">
        <v>421</v>
      </c>
      <c r="D73" t="s">
        <v>421</v>
      </c>
      <c r="E73" t="s">
        <v>420</v>
      </c>
      <c r="L73">
        <v>1.67</v>
      </c>
      <c r="M73">
        <v>1.68</v>
      </c>
      <c r="N73">
        <v>1.68</v>
      </c>
      <c r="O73">
        <v>1.67</v>
      </c>
      <c r="P73">
        <v>1.6</v>
      </c>
      <c r="Q73">
        <v>1.61</v>
      </c>
      <c r="R73">
        <v>1.61</v>
      </c>
      <c r="S73">
        <v>1.61</v>
      </c>
      <c r="T73">
        <v>5.0299999999999994</v>
      </c>
      <c r="U73">
        <v>4.82</v>
      </c>
      <c r="V73">
        <v>8.3000000000000007</v>
      </c>
      <c r="W73">
        <v>2.8718773682512033</v>
      </c>
      <c r="AF73">
        <v>4.97</v>
      </c>
      <c r="AI73" t="s">
        <v>686</v>
      </c>
      <c r="AJ73" t="s">
        <v>686</v>
      </c>
      <c r="AK73">
        <v>4.97</v>
      </c>
      <c r="AL73">
        <v>2.4370109151973125</v>
      </c>
      <c r="AM73">
        <v>2.4370109151973125</v>
      </c>
      <c r="AN73">
        <v>4.8954499999999998E-4</v>
      </c>
      <c r="AO73">
        <v>3.0351789999999998E-3</v>
      </c>
      <c r="AP73">
        <v>3.4095894874144163E-3</v>
      </c>
      <c r="AQ73">
        <v>3.6588302144112015E-3</v>
      </c>
      <c r="AR73">
        <v>3.4144826147951149E-3</v>
      </c>
      <c r="AS73">
        <v>5.3750537481108307E-4</v>
      </c>
      <c r="AT73">
        <v>5.0707913534651381E-3</v>
      </c>
      <c r="AU73">
        <v>5.2126645076454184E-3</v>
      </c>
      <c r="AV73">
        <v>4.9465767030239857E-3</v>
      </c>
      <c r="AW73">
        <v>5.6947895801847184E-4</v>
      </c>
      <c r="AX73">
        <v>6.0357778357302758E-3</v>
      </c>
      <c r="AY73">
        <v>6.3208073053140903E-3</v>
      </c>
      <c r="AZ73">
        <v>6.040330712159008E-3</v>
      </c>
      <c r="BA73">
        <v>4.3372350191810503</v>
      </c>
      <c r="BF73" t="s">
        <v>225</v>
      </c>
      <c r="BH73" t="s">
        <v>12</v>
      </c>
      <c r="BJ73">
        <v>2.4370109151973125</v>
      </c>
      <c r="BK73">
        <v>199</v>
      </c>
      <c r="BL73" s="291">
        <v>0.12496910883842934</v>
      </c>
      <c r="BM73">
        <f t="shared" si="7"/>
        <v>1</v>
      </c>
      <c r="BN73">
        <f t="shared" si="4"/>
        <v>8.3000000000000007</v>
      </c>
      <c r="BO73" s="291">
        <f t="shared" si="5"/>
        <v>0.12496910883842934</v>
      </c>
      <c r="BP73" s="292">
        <f t="shared" si="6"/>
        <v>1</v>
      </c>
    </row>
    <row r="74" spans="1:68" x14ac:dyDescent="0.2">
      <c r="A74">
        <v>161</v>
      </c>
      <c r="B74" t="s">
        <v>108</v>
      </c>
      <c r="C74" t="s">
        <v>421</v>
      </c>
      <c r="D74" t="s">
        <v>421</v>
      </c>
      <c r="E74" t="s">
        <v>419</v>
      </c>
      <c r="F74">
        <v>125</v>
      </c>
      <c r="G74" t="s">
        <v>108</v>
      </c>
      <c r="H74" t="s">
        <v>357</v>
      </c>
      <c r="I74">
        <v>126</v>
      </c>
      <c r="J74" t="s">
        <v>108</v>
      </c>
      <c r="K74" t="s">
        <v>227</v>
      </c>
      <c r="L74">
        <v>5920.47</v>
      </c>
      <c r="M74">
        <v>5908.82</v>
      </c>
      <c r="N74">
        <v>5970.77</v>
      </c>
      <c r="O74">
        <v>6039.79</v>
      </c>
      <c r="P74">
        <v>5677.33</v>
      </c>
      <c r="Q74">
        <v>5647.52</v>
      </c>
      <c r="R74">
        <v>5739.54</v>
      </c>
      <c r="S74">
        <v>5858.04</v>
      </c>
      <c r="T74">
        <v>17800.060000000001</v>
      </c>
      <c r="U74">
        <v>17064.39</v>
      </c>
      <c r="V74">
        <v>11.3</v>
      </c>
      <c r="W74">
        <v>3.5063496922018227</v>
      </c>
      <c r="AF74">
        <v>6.2</v>
      </c>
      <c r="AI74" t="s">
        <v>686</v>
      </c>
      <c r="AJ74" t="s">
        <v>686</v>
      </c>
      <c r="AK74">
        <v>6.2</v>
      </c>
      <c r="AL74">
        <v>3.0401343408900079</v>
      </c>
      <c r="AM74">
        <v>3.0401343408900079</v>
      </c>
      <c r="AN74">
        <v>2.1615959</v>
      </c>
      <c r="AO74">
        <v>13.40189458</v>
      </c>
      <c r="AP74">
        <v>15.044424024168157</v>
      </c>
      <c r="AQ74">
        <v>16.152704838821752</v>
      </c>
      <c r="AR74">
        <v>15.073383975888243</v>
      </c>
      <c r="AS74">
        <v>2.3786219093904282</v>
      </c>
      <c r="AT74">
        <v>22.268237431467</v>
      </c>
      <c r="AU74">
        <v>23.04170101991819</v>
      </c>
      <c r="AV74">
        <v>21.860140234675541</v>
      </c>
      <c r="AW74">
        <v>2.5233059156507136</v>
      </c>
      <c r="AX74">
        <v>26.59964723655705</v>
      </c>
      <c r="AY74">
        <v>27.97494461220305</v>
      </c>
      <c r="AZ74">
        <v>26.725514088716672</v>
      </c>
      <c r="BA74">
        <v>5.3960284136075352</v>
      </c>
      <c r="BB74">
        <v>2010</v>
      </c>
      <c r="BC74" t="s">
        <v>237</v>
      </c>
      <c r="BD74">
        <v>698</v>
      </c>
      <c r="BE74" t="s">
        <v>227</v>
      </c>
      <c r="BF74" t="s">
        <v>228</v>
      </c>
      <c r="BG74" t="s">
        <v>405</v>
      </c>
      <c r="BH74" t="s">
        <v>264</v>
      </c>
      <c r="BI74" t="s">
        <v>660</v>
      </c>
      <c r="BJ74">
        <v>3.0401343408900079</v>
      </c>
      <c r="BK74">
        <v>14</v>
      </c>
      <c r="BL74" s="291">
        <v>0.1247203808320243</v>
      </c>
      <c r="BM74">
        <f t="shared" si="7"/>
        <v>1</v>
      </c>
      <c r="BN74">
        <f t="shared" si="4"/>
        <v>11.3</v>
      </c>
      <c r="BO74" s="291">
        <f t="shared" si="5"/>
        <v>0.1247203808320243</v>
      </c>
      <c r="BP74" s="292">
        <f t="shared" si="6"/>
        <v>1</v>
      </c>
    </row>
    <row r="75" spans="1:68" x14ac:dyDescent="0.2">
      <c r="A75">
        <v>50</v>
      </c>
      <c r="B75" t="s">
        <v>369</v>
      </c>
      <c r="C75" t="s">
        <v>421</v>
      </c>
      <c r="D75" t="s">
        <v>421</v>
      </c>
      <c r="E75" t="s">
        <v>420</v>
      </c>
      <c r="F75">
        <v>180</v>
      </c>
      <c r="G75" t="s">
        <v>369</v>
      </c>
      <c r="H75" t="s">
        <v>357</v>
      </c>
      <c r="I75">
        <v>163</v>
      </c>
      <c r="J75" t="s">
        <v>280</v>
      </c>
      <c r="K75" t="s">
        <v>227</v>
      </c>
      <c r="L75">
        <v>2.36</v>
      </c>
      <c r="M75">
        <v>2.38</v>
      </c>
      <c r="N75">
        <v>2.38</v>
      </c>
      <c r="O75">
        <v>2.36</v>
      </c>
      <c r="P75">
        <v>2.2599999999999998</v>
      </c>
      <c r="Q75">
        <v>2.2799999999999998</v>
      </c>
      <c r="R75">
        <v>2.2799999999999998</v>
      </c>
      <c r="S75">
        <v>2.2799999999999998</v>
      </c>
      <c r="T75">
        <v>7.12</v>
      </c>
      <c r="U75">
        <v>6.8199999999999985</v>
      </c>
      <c r="V75">
        <v>8.4</v>
      </c>
      <c r="W75">
        <v>2.8910495537353178</v>
      </c>
      <c r="AF75">
        <v>4.97</v>
      </c>
      <c r="AI75" t="s">
        <v>686</v>
      </c>
      <c r="AJ75" t="s">
        <v>686</v>
      </c>
      <c r="AK75">
        <v>4.97</v>
      </c>
      <c r="AL75">
        <v>2.4370109151973125</v>
      </c>
      <c r="AM75">
        <v>2.4370109151973125</v>
      </c>
      <c r="AN75">
        <v>6.9281799999999988E-4</v>
      </c>
      <c r="AO75">
        <v>4.2954715999999997E-3</v>
      </c>
      <c r="AP75">
        <v>4.820579954207053E-3</v>
      </c>
      <c r="AQ75">
        <v>5.1761458749031083E-3</v>
      </c>
      <c r="AR75">
        <v>4.8302994291224153E-3</v>
      </c>
      <c r="AS75">
        <v>7.6066438387909299E-4</v>
      </c>
      <c r="AT75">
        <v>7.1838171193035717E-3</v>
      </c>
      <c r="AU75">
        <v>7.3813452729085734E-3</v>
      </c>
      <c r="AV75">
        <v>7.0032330238018383E-3</v>
      </c>
      <c r="AW75">
        <v>8.0589530646515517E-4</v>
      </c>
      <c r="AX75">
        <v>8.5504098243302379E-3</v>
      </c>
      <c r="AY75">
        <v>8.9589680766232038E-3</v>
      </c>
      <c r="AZ75">
        <v>8.5594216993909785E-3</v>
      </c>
      <c r="BA75">
        <v>4.3374343727941609</v>
      </c>
      <c r="BF75" t="s">
        <v>225</v>
      </c>
      <c r="BH75" t="s">
        <v>12</v>
      </c>
      <c r="BJ75">
        <v>2.4370109151973125</v>
      </c>
      <c r="BK75">
        <v>195</v>
      </c>
      <c r="BL75" s="291">
        <v>0.12450968809162086</v>
      </c>
      <c r="BM75">
        <f t="shared" si="7"/>
        <v>1</v>
      </c>
      <c r="BN75">
        <f t="shared" si="4"/>
        <v>8.4</v>
      </c>
      <c r="BO75" s="291">
        <f t="shared" si="5"/>
        <v>0.12450968809162086</v>
      </c>
      <c r="BP75" s="292">
        <f t="shared" si="6"/>
        <v>1</v>
      </c>
    </row>
    <row r="76" spans="1:68" x14ac:dyDescent="0.2">
      <c r="A76">
        <v>206</v>
      </c>
      <c r="B76" t="s">
        <v>52</v>
      </c>
      <c r="C76" t="s">
        <v>270</v>
      </c>
      <c r="D76" t="s">
        <v>270</v>
      </c>
      <c r="E76" t="s">
        <v>419</v>
      </c>
      <c r="F76">
        <v>66</v>
      </c>
      <c r="G76" t="s">
        <v>52</v>
      </c>
      <c r="H76" t="s">
        <v>359</v>
      </c>
      <c r="I76">
        <v>67</v>
      </c>
      <c r="J76" t="s">
        <v>52</v>
      </c>
      <c r="K76" t="s">
        <v>270</v>
      </c>
      <c r="L76">
        <v>43.85</v>
      </c>
      <c r="M76">
        <v>45.82</v>
      </c>
      <c r="N76">
        <v>42.95</v>
      </c>
      <c r="O76">
        <v>39.29</v>
      </c>
      <c r="P76">
        <v>41.5</v>
      </c>
      <c r="Q76">
        <v>43.2</v>
      </c>
      <c r="R76">
        <v>40.08</v>
      </c>
      <c r="S76">
        <v>36.68</v>
      </c>
      <c r="T76">
        <v>132.62</v>
      </c>
      <c r="U76">
        <v>124.78</v>
      </c>
      <c r="V76">
        <v>19.100000000000001</v>
      </c>
      <c r="W76">
        <v>5.8917932512247004</v>
      </c>
      <c r="AF76">
        <v>0.9</v>
      </c>
      <c r="AI76" t="s">
        <v>686</v>
      </c>
      <c r="AJ76" t="s">
        <v>686</v>
      </c>
      <c r="AK76">
        <v>0.9</v>
      </c>
      <c r="AL76">
        <v>1.3396749521988527</v>
      </c>
      <c r="AM76">
        <v>1.3396749521988527</v>
      </c>
      <c r="AN76">
        <v>2.3165999999999998E-3</v>
      </c>
      <c r="AO76">
        <v>1.436292E-2</v>
      </c>
      <c r="AP76">
        <v>1.6227576512253095E-2</v>
      </c>
      <c r="AQ76">
        <v>1.7283713462691676E-2</v>
      </c>
      <c r="AR76">
        <v>1.6136985025339452E-2</v>
      </c>
      <c r="AS76">
        <v>2.9272506367112807E-3</v>
      </c>
      <c r="AT76">
        <v>2.6322670599810812E-2</v>
      </c>
      <c r="AU76">
        <v>2.5296968442724072E-2</v>
      </c>
      <c r="AV76">
        <v>2.3867729507274681E-2</v>
      </c>
      <c r="AW76">
        <v>3.3343510611854687E-3</v>
      </c>
      <c r="AX76">
        <v>3.0817108069025274E-2</v>
      </c>
      <c r="AY76">
        <v>3.1571770430883432E-2</v>
      </c>
      <c r="AZ76">
        <v>2.9956953100857255E-2</v>
      </c>
      <c r="BA76">
        <v>1.0001952968729846</v>
      </c>
      <c r="BB76" t="s">
        <v>432</v>
      </c>
      <c r="BC76" t="s">
        <v>237</v>
      </c>
      <c r="BD76">
        <v>28</v>
      </c>
      <c r="BE76" t="s">
        <v>227</v>
      </c>
      <c r="BF76" t="s">
        <v>228</v>
      </c>
      <c r="BG76" t="s">
        <v>663</v>
      </c>
      <c r="BH76" t="s">
        <v>264</v>
      </c>
      <c r="BJ76">
        <v>1.3396749521988527</v>
      </c>
      <c r="BK76">
        <v>178</v>
      </c>
      <c r="BL76" s="291">
        <v>0.12351701641027402</v>
      </c>
      <c r="BM76">
        <f t="shared" si="7"/>
        <v>1</v>
      </c>
      <c r="BN76">
        <f t="shared" si="4"/>
        <v>19.100000000000001</v>
      </c>
      <c r="BO76" s="291">
        <f t="shared" si="5"/>
        <v>0.12351701641027402</v>
      </c>
      <c r="BP76" s="292">
        <f t="shared" si="6"/>
        <v>1</v>
      </c>
    </row>
    <row r="77" spans="1:68" x14ac:dyDescent="0.2">
      <c r="A77">
        <v>62</v>
      </c>
      <c r="B77" t="s">
        <v>190</v>
      </c>
      <c r="C77" t="s">
        <v>421</v>
      </c>
      <c r="D77" t="s">
        <v>421</v>
      </c>
      <c r="E77" t="s">
        <v>420</v>
      </c>
      <c r="F77">
        <v>7</v>
      </c>
      <c r="G77" t="s">
        <v>190</v>
      </c>
      <c r="H77" t="s">
        <v>357</v>
      </c>
      <c r="I77">
        <v>7</v>
      </c>
      <c r="J77" t="s">
        <v>190</v>
      </c>
      <c r="K77" t="s">
        <v>227</v>
      </c>
      <c r="L77">
        <v>3.69</v>
      </c>
      <c r="M77">
        <v>3.63</v>
      </c>
      <c r="N77">
        <v>3.73</v>
      </c>
      <c r="O77">
        <v>3.96</v>
      </c>
      <c r="P77">
        <v>3.65</v>
      </c>
      <c r="Q77">
        <v>3.61</v>
      </c>
      <c r="R77">
        <v>3.74</v>
      </c>
      <c r="S77">
        <v>3.87</v>
      </c>
      <c r="T77">
        <v>11.05</v>
      </c>
      <c r="U77">
        <v>11</v>
      </c>
      <c r="V77">
        <v>5.8</v>
      </c>
      <c r="W77">
        <v>2.4317827776075784</v>
      </c>
      <c r="AF77">
        <v>3.5</v>
      </c>
      <c r="AI77" t="s">
        <v>686</v>
      </c>
      <c r="AJ77" t="s">
        <v>686</v>
      </c>
      <c r="AK77">
        <v>3.5</v>
      </c>
      <c r="AL77">
        <v>1.7162048698572625</v>
      </c>
      <c r="AM77">
        <v>1.7162048698572625</v>
      </c>
      <c r="AN77">
        <v>7.7174999999999998E-4</v>
      </c>
      <c r="AO77">
        <v>4.7848500000000002E-3</v>
      </c>
      <c r="AP77">
        <v>5.3498113922936944E-3</v>
      </c>
      <c r="AQ77">
        <v>5.7520909360491059E-3</v>
      </c>
      <c r="AR77">
        <v>5.3668199809919969E-3</v>
      </c>
      <c r="AS77">
        <v>8.5237730478589431E-4</v>
      </c>
      <c r="AT77">
        <v>7.857191165157382E-3</v>
      </c>
      <c r="AU77">
        <v>8.219724464387769E-3</v>
      </c>
      <c r="AV77">
        <v>7.7956621406479491E-3</v>
      </c>
      <c r="AW77">
        <v>9.0612884130982353E-4</v>
      </c>
      <c r="AX77">
        <v>9.4404214384127879E-3</v>
      </c>
      <c r="AY77">
        <v>9.9940108285826307E-3</v>
      </c>
      <c r="AZ77">
        <v>9.544165081762682E-3</v>
      </c>
      <c r="BA77">
        <v>3.0325597098722343</v>
      </c>
      <c r="BB77" t="s">
        <v>292</v>
      </c>
      <c r="BC77" t="s">
        <v>293</v>
      </c>
      <c r="BD77">
        <v>4</v>
      </c>
      <c r="BE77">
        <v>1</v>
      </c>
      <c r="BF77" t="s">
        <v>235</v>
      </c>
      <c r="BG77" t="s">
        <v>294</v>
      </c>
      <c r="BH77" t="s">
        <v>264</v>
      </c>
      <c r="BI77" t="s">
        <v>295</v>
      </c>
      <c r="BJ77">
        <v>1.7162048698572625</v>
      </c>
      <c r="BK77">
        <v>191</v>
      </c>
      <c r="BL77" s="291">
        <v>0.1216276332574682</v>
      </c>
      <c r="BM77">
        <f t="shared" si="7"/>
        <v>1</v>
      </c>
      <c r="BN77">
        <f t="shared" si="4"/>
        <v>5.8</v>
      </c>
      <c r="BO77" s="291">
        <f t="shared" si="5"/>
        <v>0.1216276332574682</v>
      </c>
      <c r="BP77" s="292">
        <f t="shared" si="6"/>
        <v>1</v>
      </c>
    </row>
    <row r="78" spans="1:68" x14ac:dyDescent="0.2">
      <c r="A78">
        <v>174</v>
      </c>
      <c r="B78" t="s">
        <v>120</v>
      </c>
      <c r="C78" t="s">
        <v>269</v>
      </c>
      <c r="D78" t="s">
        <v>269</v>
      </c>
      <c r="E78" t="s">
        <v>418</v>
      </c>
      <c r="F78">
        <v>140</v>
      </c>
      <c r="G78" t="s">
        <v>120</v>
      </c>
      <c r="H78" t="s">
        <v>358</v>
      </c>
      <c r="I78">
        <v>141</v>
      </c>
      <c r="J78" t="s">
        <v>120</v>
      </c>
      <c r="K78" t="s">
        <v>269</v>
      </c>
      <c r="L78">
        <v>302.37</v>
      </c>
      <c r="M78">
        <v>314.19</v>
      </c>
      <c r="N78">
        <v>310.57</v>
      </c>
      <c r="O78">
        <v>307.16000000000003</v>
      </c>
      <c r="P78">
        <v>289.36</v>
      </c>
      <c r="Q78">
        <v>297.36</v>
      </c>
      <c r="R78">
        <v>291.31</v>
      </c>
      <c r="S78">
        <v>287.48</v>
      </c>
      <c r="T78">
        <v>927.12999999999988</v>
      </c>
      <c r="U78">
        <v>878.03</v>
      </c>
      <c r="V78">
        <v>18.8</v>
      </c>
      <c r="W78">
        <v>5.7753534101606077</v>
      </c>
      <c r="AF78">
        <v>6.2</v>
      </c>
      <c r="AI78" t="s">
        <v>686</v>
      </c>
      <c r="AJ78" t="s">
        <v>686</v>
      </c>
      <c r="AK78">
        <v>6.2</v>
      </c>
      <c r="AL78">
        <v>4.2005741626794268</v>
      </c>
      <c r="AM78">
        <v>4.2005741626794268</v>
      </c>
      <c r="AN78">
        <v>0.11191992000000001</v>
      </c>
      <c r="AO78">
        <v>0.69390350400000012</v>
      </c>
      <c r="AP78">
        <v>0.77462413579500389</v>
      </c>
      <c r="AQ78">
        <v>0.83371125100675669</v>
      </c>
      <c r="AR78">
        <v>0.77789279967551217</v>
      </c>
      <c r="AS78">
        <v>0.12690689652057419</v>
      </c>
      <c r="AT78">
        <v>1.1691001604907829</v>
      </c>
      <c r="AU78">
        <v>1.1947051257652392</v>
      </c>
      <c r="AV78">
        <v>1.1324285948008115</v>
      </c>
      <c r="AW78">
        <v>0.13689821420095696</v>
      </c>
      <c r="AX78">
        <v>1.3894384409534846</v>
      </c>
      <c r="AY78">
        <v>1.4567264795484953</v>
      </c>
      <c r="AZ78">
        <v>1.390206828947437</v>
      </c>
      <c r="BA78">
        <v>5.7045676390097899</v>
      </c>
      <c r="BF78" t="s">
        <v>225</v>
      </c>
      <c r="BH78" t="s">
        <v>108</v>
      </c>
      <c r="BJ78">
        <v>4.2005741626794268</v>
      </c>
      <c r="BK78">
        <v>93</v>
      </c>
      <c r="BL78" s="291">
        <v>0.12103886951334956</v>
      </c>
      <c r="BM78">
        <f t="shared" si="7"/>
        <v>1</v>
      </c>
      <c r="BN78">
        <f t="shared" si="4"/>
        <v>18.8</v>
      </c>
      <c r="BO78" s="291">
        <f t="shared" si="5"/>
        <v>0.12103886951334956</v>
      </c>
      <c r="BP78" s="292">
        <f t="shared" si="6"/>
        <v>1</v>
      </c>
    </row>
    <row r="79" spans="1:68" x14ac:dyDescent="0.2">
      <c r="A79">
        <v>182</v>
      </c>
      <c r="B79" t="s">
        <v>2</v>
      </c>
      <c r="C79" t="s">
        <v>266</v>
      </c>
      <c r="D79" t="s">
        <v>266</v>
      </c>
      <c r="E79" t="s">
        <v>419</v>
      </c>
      <c r="L79">
        <v>2327.2800000000002</v>
      </c>
      <c r="M79">
        <v>2130.1</v>
      </c>
      <c r="N79">
        <v>1619.47</v>
      </c>
      <c r="O79">
        <v>1456.48</v>
      </c>
      <c r="P79">
        <v>2248.61</v>
      </c>
      <c r="Q79">
        <v>2066.0300000000002</v>
      </c>
      <c r="R79">
        <v>1572.52</v>
      </c>
      <c r="S79">
        <v>1404.38</v>
      </c>
      <c r="T79">
        <v>6076.85</v>
      </c>
      <c r="U79">
        <v>5887.16</v>
      </c>
      <c r="V79">
        <v>21.9</v>
      </c>
      <c r="W79">
        <v>7.0983522161582453</v>
      </c>
      <c r="X79">
        <v>19.809999999999999</v>
      </c>
      <c r="Y79">
        <v>28.63</v>
      </c>
      <c r="Z79">
        <v>24.58</v>
      </c>
      <c r="AB79">
        <v>19.809999999999999</v>
      </c>
      <c r="AC79">
        <v>28.63</v>
      </c>
      <c r="AD79">
        <v>24.58</v>
      </c>
      <c r="AG79">
        <v>24.46</v>
      </c>
      <c r="AH79">
        <v>24.46</v>
      </c>
      <c r="AI79">
        <v>24.34</v>
      </c>
      <c r="AJ79">
        <v>24.46</v>
      </c>
      <c r="AK79">
        <v>24.4</v>
      </c>
      <c r="AL79">
        <v>30.915955660060455</v>
      </c>
      <c r="AM79">
        <v>30.915955660060455</v>
      </c>
      <c r="AN79">
        <v>2.8924269699999998</v>
      </c>
      <c r="AO79">
        <v>19.118333969999998</v>
      </c>
      <c r="AP79">
        <v>23.507195677376746</v>
      </c>
      <c r="AQ79">
        <v>22.812726654170262</v>
      </c>
      <c r="AR79">
        <v>21.410746836295033</v>
      </c>
      <c r="AS79">
        <v>3.423104295457843</v>
      </c>
      <c r="AT79">
        <v>37.291522905755571</v>
      </c>
      <c r="AU79">
        <v>32.239454181138179</v>
      </c>
      <c r="AV79">
        <v>30.589500898995812</v>
      </c>
      <c r="AW79">
        <v>3.7768891790964059</v>
      </c>
      <c r="AX79">
        <v>42.545952619898834</v>
      </c>
      <c r="AY79">
        <v>39.349942850910523</v>
      </c>
      <c r="AZ79">
        <v>37.536198793531732</v>
      </c>
      <c r="BA79">
        <v>25.476710278716812</v>
      </c>
      <c r="BB79" t="s">
        <v>468</v>
      </c>
      <c r="BC79" t="s">
        <v>226</v>
      </c>
      <c r="BD79">
        <v>1877</v>
      </c>
      <c r="BE79" t="s">
        <v>456</v>
      </c>
      <c r="BF79" t="s">
        <v>235</v>
      </c>
      <c r="BG79" t="s">
        <v>469</v>
      </c>
      <c r="BH79" t="s">
        <v>264</v>
      </c>
      <c r="BJ79">
        <v>30.915955660060455</v>
      </c>
      <c r="BK79">
        <v>8</v>
      </c>
      <c r="BL79" s="291">
        <v>0.11990651852259879</v>
      </c>
      <c r="BM79">
        <f t="shared" si="7"/>
        <v>6</v>
      </c>
      <c r="BN79">
        <f t="shared" si="4"/>
        <v>131.39999999999998</v>
      </c>
      <c r="BO79" s="291">
        <f t="shared" si="5"/>
        <v>0.11990651852259879</v>
      </c>
      <c r="BP79" s="292">
        <f t="shared" si="6"/>
        <v>6</v>
      </c>
    </row>
    <row r="80" spans="1:68" x14ac:dyDescent="0.2">
      <c r="A80">
        <v>183</v>
      </c>
      <c r="B80" t="s">
        <v>202</v>
      </c>
      <c r="C80" t="s">
        <v>270</v>
      </c>
      <c r="D80" t="s">
        <v>270</v>
      </c>
      <c r="E80" t="e">
        <v>#N/A</v>
      </c>
      <c r="F80">
        <v>143</v>
      </c>
      <c r="G80" t="s">
        <v>202</v>
      </c>
      <c r="H80" t="s">
        <v>359</v>
      </c>
      <c r="I80">
        <v>144</v>
      </c>
      <c r="J80" t="s">
        <v>202</v>
      </c>
      <c r="K80" t="s">
        <v>270</v>
      </c>
      <c r="L80">
        <v>0.08</v>
      </c>
      <c r="M80">
        <v>0.08</v>
      </c>
      <c r="N80">
        <v>0.08</v>
      </c>
      <c r="O80">
        <v>0.08</v>
      </c>
      <c r="P80">
        <v>0.08</v>
      </c>
      <c r="Q80">
        <v>7.0000000000000007E-2</v>
      </c>
      <c r="R80">
        <v>0.08</v>
      </c>
      <c r="S80">
        <v>7.0000000000000007E-2</v>
      </c>
      <c r="T80">
        <v>0.24</v>
      </c>
      <c r="U80">
        <v>0.23000000000000004</v>
      </c>
      <c r="V80">
        <v>19.600000000000001</v>
      </c>
      <c r="W80">
        <v>6.0910998827782405</v>
      </c>
      <c r="AF80">
        <v>0.9</v>
      </c>
      <c r="AI80" t="s">
        <v>686</v>
      </c>
      <c r="AJ80" t="s">
        <v>686</v>
      </c>
      <c r="AK80">
        <v>0.9</v>
      </c>
      <c r="AL80">
        <v>1.3396749521988527</v>
      </c>
      <c r="AM80">
        <v>1.3396749521988527</v>
      </c>
      <c r="AN80">
        <v>4.2300000000000002E-6</v>
      </c>
      <c r="AO80">
        <v>2.6226000000000003E-5</v>
      </c>
      <c r="AP80">
        <v>2.9445239692948514E-5</v>
      </c>
      <c r="AQ80">
        <v>3.1451314250726408E-5</v>
      </c>
      <c r="AR80">
        <v>2.9347135761226851E-5</v>
      </c>
      <c r="AS80">
        <v>5.4357074569789679E-6</v>
      </c>
      <c r="AT80">
        <v>4.7142746750891873E-5</v>
      </c>
      <c r="AU80">
        <v>4.6401433470253728E-5</v>
      </c>
      <c r="AV80">
        <v>4.3716885122355814E-5</v>
      </c>
      <c r="AW80">
        <v>6.2395124282982792E-6</v>
      </c>
      <c r="AX80">
        <v>5.5773290074165733E-5</v>
      </c>
      <c r="AY80">
        <v>5.829292150368637E-5</v>
      </c>
      <c r="AZ80">
        <v>5.5224488007765361E-5</v>
      </c>
      <c r="BA80">
        <v>1.0063729723061741</v>
      </c>
      <c r="BF80" t="s">
        <v>225</v>
      </c>
      <c r="BH80" t="s">
        <v>52</v>
      </c>
      <c r="BJ80">
        <v>1.3396749521988527</v>
      </c>
      <c r="BK80">
        <v>218</v>
      </c>
      <c r="BL80" s="291">
        <v>0.11900921837973187</v>
      </c>
      <c r="BM80">
        <f t="shared" si="7"/>
        <v>1</v>
      </c>
      <c r="BN80">
        <f t="shared" si="4"/>
        <v>19.600000000000001</v>
      </c>
      <c r="BO80" s="291">
        <f t="shared" si="5"/>
        <v>0.11900921837973187</v>
      </c>
      <c r="BP80" s="292">
        <f t="shared" si="6"/>
        <v>1</v>
      </c>
    </row>
    <row r="81" spans="1:68" x14ac:dyDescent="0.2">
      <c r="A81">
        <v>80</v>
      </c>
      <c r="B81" t="s">
        <v>163</v>
      </c>
      <c r="C81" t="s">
        <v>270</v>
      </c>
      <c r="D81" t="s">
        <v>270</v>
      </c>
      <c r="E81" t="s">
        <v>418</v>
      </c>
      <c r="F81">
        <v>195</v>
      </c>
      <c r="G81" t="s">
        <v>163</v>
      </c>
      <c r="H81" t="s">
        <v>359</v>
      </c>
      <c r="I81">
        <v>195</v>
      </c>
      <c r="J81" t="s">
        <v>163</v>
      </c>
      <c r="K81" t="s">
        <v>270</v>
      </c>
      <c r="L81">
        <v>6.41</v>
      </c>
      <c r="M81">
        <v>6.75</v>
      </c>
      <c r="N81">
        <v>6.78</v>
      </c>
      <c r="O81">
        <v>6.21</v>
      </c>
      <c r="P81">
        <v>6.09</v>
      </c>
      <c r="Q81">
        <v>6.39</v>
      </c>
      <c r="R81">
        <v>6.22</v>
      </c>
      <c r="S81">
        <v>5.61</v>
      </c>
      <c r="T81">
        <v>19.940000000000001</v>
      </c>
      <c r="U81">
        <v>18.7</v>
      </c>
      <c r="V81">
        <v>14.4</v>
      </c>
      <c r="W81">
        <v>4.3095726513426369</v>
      </c>
      <c r="AF81">
        <v>0.9</v>
      </c>
      <c r="AI81" t="s">
        <v>686</v>
      </c>
      <c r="AJ81" t="s">
        <v>686</v>
      </c>
      <c r="AK81">
        <v>0.9</v>
      </c>
      <c r="AL81">
        <v>1.3396749521988527</v>
      </c>
      <c r="AM81">
        <v>1.3396749521988527</v>
      </c>
      <c r="AN81">
        <v>3.4776000000000002E-4</v>
      </c>
      <c r="AO81">
        <v>2.1561120000000004E-3</v>
      </c>
      <c r="AP81">
        <v>2.389777927348929E-3</v>
      </c>
      <c r="AQ81">
        <v>2.5852603953103468E-3</v>
      </c>
      <c r="AR81">
        <v>2.4114395457398279E-3</v>
      </c>
      <c r="AS81">
        <v>4.4276974760994273E-4</v>
      </c>
      <c r="AT81">
        <v>3.9021671018485259E-3</v>
      </c>
      <c r="AU81">
        <v>3.8131555881763296E-3</v>
      </c>
      <c r="AV81">
        <v>3.5931495847909703E-3</v>
      </c>
      <c r="AW81">
        <v>5.0610957934990445E-4</v>
      </c>
      <c r="AX81">
        <v>4.5901831194439012E-3</v>
      </c>
      <c r="AY81">
        <v>4.7851588680061004E-3</v>
      </c>
      <c r="AZ81">
        <v>4.5345327764790503E-3</v>
      </c>
      <c r="BA81">
        <v>1.002991635651812</v>
      </c>
      <c r="BF81" t="s">
        <v>225</v>
      </c>
      <c r="BH81" t="s">
        <v>52</v>
      </c>
      <c r="BJ81">
        <v>1.3396749521988527</v>
      </c>
      <c r="BK81">
        <v>201</v>
      </c>
      <c r="BL81" s="291">
        <v>0.11842035373850128</v>
      </c>
      <c r="BM81">
        <f t="shared" si="7"/>
        <v>1</v>
      </c>
      <c r="BN81">
        <f t="shared" si="4"/>
        <v>14.4</v>
      </c>
      <c r="BO81" s="291">
        <f t="shared" si="5"/>
        <v>0.11842035373850128</v>
      </c>
      <c r="BP81" s="292">
        <f t="shared" si="6"/>
        <v>1</v>
      </c>
    </row>
    <row r="82" spans="1:68" x14ac:dyDescent="0.2">
      <c r="A82">
        <v>46</v>
      </c>
      <c r="B82" t="s">
        <v>19</v>
      </c>
      <c r="C82" t="s">
        <v>421</v>
      </c>
      <c r="D82" t="s">
        <v>421</v>
      </c>
      <c r="E82" t="s">
        <v>419</v>
      </c>
      <c r="F82">
        <v>20</v>
      </c>
      <c r="G82" t="s">
        <v>19</v>
      </c>
      <c r="H82" t="s">
        <v>357</v>
      </c>
      <c r="I82">
        <v>20</v>
      </c>
      <c r="J82" t="s">
        <v>19</v>
      </c>
      <c r="K82" t="s">
        <v>227</v>
      </c>
      <c r="L82">
        <v>20.65</v>
      </c>
      <c r="M82">
        <v>19.34</v>
      </c>
      <c r="N82">
        <v>19.649999999999999</v>
      </c>
      <c r="O82">
        <v>19.7</v>
      </c>
      <c r="P82">
        <v>20.239999999999998</v>
      </c>
      <c r="Q82">
        <v>18.63</v>
      </c>
      <c r="R82">
        <v>19.23</v>
      </c>
      <c r="S82">
        <v>19.7</v>
      </c>
      <c r="T82">
        <v>59.639999999999993</v>
      </c>
      <c r="U82">
        <v>58.099999999999994</v>
      </c>
      <c r="V82">
        <v>14.2</v>
      </c>
      <c r="W82">
        <v>4.2526037466632101</v>
      </c>
      <c r="AF82">
        <v>6.2</v>
      </c>
      <c r="AI82" t="s">
        <v>686</v>
      </c>
      <c r="AJ82" t="s">
        <v>686</v>
      </c>
      <c r="AK82">
        <v>6.2</v>
      </c>
      <c r="AL82">
        <v>3.0401343408900079</v>
      </c>
      <c r="AM82">
        <v>3.0401343408900079</v>
      </c>
      <c r="AN82">
        <v>7.299879999999999E-3</v>
      </c>
      <c r="AO82">
        <v>4.5259255999999998E-2</v>
      </c>
      <c r="AP82">
        <v>5.1222351135494677E-2</v>
      </c>
      <c r="AQ82">
        <v>5.4136174097902411E-2</v>
      </c>
      <c r="AR82">
        <v>5.0575578582747298E-2</v>
      </c>
      <c r="AS82">
        <v>8.0185677581863964E-3</v>
      </c>
      <c r="AT82">
        <v>7.4912605385635198E-2</v>
      </c>
      <c r="AU82">
        <v>7.6665699761031408E-2</v>
      </c>
      <c r="AV82">
        <v>7.2817451576557321E-2</v>
      </c>
      <c r="AW82">
        <v>8.497692930310663E-3</v>
      </c>
      <c r="AX82">
        <v>8.9231864056860372E-2</v>
      </c>
      <c r="AY82">
        <v>9.2636746522733598E-2</v>
      </c>
      <c r="AZ82">
        <v>8.8599698126758858E-2</v>
      </c>
      <c r="BA82">
        <v>5.4077210960358064</v>
      </c>
      <c r="BF82" t="s">
        <v>225</v>
      </c>
      <c r="BH82" t="s">
        <v>108</v>
      </c>
      <c r="BJ82">
        <v>3.0401343408900079</v>
      </c>
      <c r="BK82">
        <v>165</v>
      </c>
      <c r="BL82" s="291">
        <v>0.11746376437887755</v>
      </c>
      <c r="BM82">
        <f t="shared" si="7"/>
        <v>1</v>
      </c>
      <c r="BN82">
        <f t="shared" si="4"/>
        <v>14.2</v>
      </c>
      <c r="BO82" s="291">
        <f t="shared" si="5"/>
        <v>0.11746376437887755</v>
      </c>
      <c r="BP82" s="292">
        <f t="shared" si="6"/>
        <v>1</v>
      </c>
    </row>
    <row r="83" spans="1:68" x14ac:dyDescent="0.2">
      <c r="A83">
        <v>29</v>
      </c>
      <c r="B83" t="s">
        <v>164</v>
      </c>
      <c r="C83" t="s">
        <v>421</v>
      </c>
      <c r="D83" t="s">
        <v>421</v>
      </c>
      <c r="E83" t="s">
        <v>420</v>
      </c>
      <c r="F83">
        <v>196</v>
      </c>
      <c r="G83" t="s">
        <v>164</v>
      </c>
      <c r="H83" t="s">
        <v>357</v>
      </c>
      <c r="I83">
        <v>196</v>
      </c>
      <c r="J83" t="s">
        <v>164</v>
      </c>
      <c r="K83" t="s">
        <v>227</v>
      </c>
      <c r="L83">
        <v>47.2</v>
      </c>
      <c r="M83">
        <v>49.35</v>
      </c>
      <c r="N83">
        <v>46.98</v>
      </c>
      <c r="O83">
        <v>43.33</v>
      </c>
      <c r="P83">
        <v>45.69</v>
      </c>
      <c r="Q83">
        <v>47.99</v>
      </c>
      <c r="R83">
        <v>45.78</v>
      </c>
      <c r="S83">
        <v>42.3</v>
      </c>
      <c r="T83">
        <v>143.53</v>
      </c>
      <c r="U83">
        <v>139.46</v>
      </c>
      <c r="V83">
        <v>18.2</v>
      </c>
      <c r="W83">
        <v>5.5493318705107306</v>
      </c>
      <c r="AF83">
        <v>4.97</v>
      </c>
      <c r="AI83" t="s">
        <v>686</v>
      </c>
      <c r="AJ83" t="s">
        <v>686</v>
      </c>
      <c r="AK83">
        <v>4.97</v>
      </c>
      <c r="AL83">
        <v>2.4370109151973125</v>
      </c>
      <c r="AM83">
        <v>2.4370109151973125</v>
      </c>
      <c r="AN83">
        <v>1.4064603E-2</v>
      </c>
      <c r="AO83">
        <v>8.7200538600000002E-2</v>
      </c>
      <c r="AP83">
        <v>9.7151638966863824E-2</v>
      </c>
      <c r="AQ83">
        <v>0.10408392670015457</v>
      </c>
      <c r="AR83">
        <v>9.7192905480940339E-2</v>
      </c>
      <c r="AS83">
        <v>1.5316690468010074E-2</v>
      </c>
      <c r="AT83">
        <v>0.14779660365202801</v>
      </c>
      <c r="AU83">
        <v>0.14771432025881767</v>
      </c>
      <c r="AV83">
        <v>0.14025770982584637</v>
      </c>
      <c r="AW83">
        <v>1.615141544668346E-2</v>
      </c>
      <c r="AX83">
        <v>0.17360777413779413</v>
      </c>
      <c r="AY83">
        <v>0.17868238072032777</v>
      </c>
      <c r="AZ83">
        <v>0.17085109687471867</v>
      </c>
      <c r="BA83">
        <v>4.3815895628786983</v>
      </c>
      <c r="BF83" t="s">
        <v>225</v>
      </c>
      <c r="BH83" t="s">
        <v>12</v>
      </c>
      <c r="BJ83">
        <v>2.4370109151973125</v>
      </c>
      <c r="BK83">
        <v>156</v>
      </c>
      <c r="BL83" s="291">
        <v>0.11459065553226223</v>
      </c>
      <c r="BM83">
        <f t="shared" si="7"/>
        <v>1</v>
      </c>
      <c r="BN83">
        <f t="shared" si="4"/>
        <v>18.2</v>
      </c>
      <c r="BO83" s="291">
        <f t="shared" si="5"/>
        <v>0.11459065553226223</v>
      </c>
      <c r="BP83" s="292">
        <f t="shared" si="6"/>
        <v>1</v>
      </c>
    </row>
    <row r="84" spans="1:68" x14ac:dyDescent="0.2">
      <c r="A84">
        <v>211</v>
      </c>
      <c r="B84" t="s">
        <v>31</v>
      </c>
      <c r="C84" t="s">
        <v>271</v>
      </c>
      <c r="D84" t="s">
        <v>271</v>
      </c>
      <c r="E84" t="s">
        <v>418</v>
      </c>
      <c r="F84">
        <v>179</v>
      </c>
      <c r="G84" t="s">
        <v>31</v>
      </c>
      <c r="H84" t="s">
        <v>360</v>
      </c>
      <c r="I84">
        <v>181</v>
      </c>
      <c r="J84" t="s">
        <v>31</v>
      </c>
      <c r="K84" t="s">
        <v>271</v>
      </c>
      <c r="L84">
        <v>802.45</v>
      </c>
      <c r="M84">
        <v>865.55</v>
      </c>
      <c r="N84">
        <v>863.04</v>
      </c>
      <c r="O84">
        <v>804.03</v>
      </c>
      <c r="P84">
        <v>775.1</v>
      </c>
      <c r="Q84">
        <v>851.22</v>
      </c>
      <c r="R84">
        <v>861.37</v>
      </c>
      <c r="S84">
        <v>801.3</v>
      </c>
      <c r="T84">
        <v>2531.04</v>
      </c>
      <c r="U84">
        <v>2487.69</v>
      </c>
      <c r="V84">
        <v>8.4</v>
      </c>
      <c r="W84">
        <v>2.8910495537353178</v>
      </c>
      <c r="AF84">
        <v>3</v>
      </c>
      <c r="AI84" t="s">
        <v>686</v>
      </c>
      <c r="AJ84" t="s">
        <v>686</v>
      </c>
      <c r="AK84">
        <v>3</v>
      </c>
      <c r="AL84">
        <v>4.4655831739961753</v>
      </c>
      <c r="AM84">
        <v>4.4655831739961753</v>
      </c>
      <c r="AN84">
        <v>0.1505619</v>
      </c>
      <c r="AO84">
        <v>0.93348377999999999</v>
      </c>
      <c r="AP84">
        <v>1.018952547415904</v>
      </c>
      <c r="AQ84">
        <v>1.1147892622212006</v>
      </c>
      <c r="AR84">
        <v>1.0392197142857145</v>
      </c>
      <c r="AS84">
        <v>0.19357430782026769</v>
      </c>
      <c r="AT84">
        <v>1.657173408623295</v>
      </c>
      <c r="AU84">
        <v>1.6514268252592519</v>
      </c>
      <c r="AV84">
        <v>1.5551059602200326</v>
      </c>
      <c r="AW84">
        <v>0.2222492463671128</v>
      </c>
      <c r="AX84">
        <v>1.9613799839187944</v>
      </c>
      <c r="AY84">
        <v>2.0780526669859265</v>
      </c>
      <c r="AZ84">
        <v>1.9679988376848983</v>
      </c>
      <c r="BA84">
        <v>3.3551816615053727</v>
      </c>
      <c r="BF84" t="s">
        <v>225</v>
      </c>
      <c r="BH84" t="s">
        <v>250</v>
      </c>
      <c r="BJ84">
        <v>4.4655831739961753</v>
      </c>
      <c r="BK84">
        <v>77</v>
      </c>
      <c r="BL84" s="291">
        <v>0.11327024266636372</v>
      </c>
      <c r="BM84">
        <f t="shared" si="7"/>
        <v>1</v>
      </c>
      <c r="BN84">
        <f t="shared" si="4"/>
        <v>8.4</v>
      </c>
      <c r="BO84" s="291">
        <f t="shared" si="5"/>
        <v>0.11327024266636372</v>
      </c>
      <c r="BP84" s="292">
        <f t="shared" si="6"/>
        <v>1</v>
      </c>
    </row>
    <row r="85" spans="1:68" x14ac:dyDescent="0.2">
      <c r="B85" t="s">
        <v>203</v>
      </c>
      <c r="C85" t="s">
        <v>270</v>
      </c>
      <c r="D85" t="s">
        <v>270</v>
      </c>
      <c r="E85" t="s">
        <v>419</v>
      </c>
      <c r="F85">
        <v>148</v>
      </c>
      <c r="G85" t="s">
        <v>203</v>
      </c>
      <c r="H85" t="s">
        <v>359</v>
      </c>
      <c r="I85">
        <v>149</v>
      </c>
      <c r="J85" t="s">
        <v>203</v>
      </c>
      <c r="K85" t="s">
        <v>270</v>
      </c>
      <c r="L85">
        <v>1.07</v>
      </c>
      <c r="M85">
        <v>1.08</v>
      </c>
      <c r="N85">
        <v>1.08</v>
      </c>
      <c r="O85">
        <v>1.08</v>
      </c>
      <c r="P85">
        <v>1.01</v>
      </c>
      <c r="Q85">
        <v>1.02</v>
      </c>
      <c r="R85">
        <v>1.01</v>
      </c>
      <c r="S85">
        <v>1.01</v>
      </c>
      <c r="T85">
        <v>3.2300000000000004</v>
      </c>
      <c r="U85">
        <v>3.04</v>
      </c>
      <c r="V85">
        <v>14.2</v>
      </c>
      <c r="W85">
        <v>4.2526037466632101</v>
      </c>
      <c r="AF85">
        <v>0.1</v>
      </c>
      <c r="AI85" t="s">
        <v>686</v>
      </c>
      <c r="AJ85" t="s">
        <v>686</v>
      </c>
      <c r="AK85">
        <v>0.1</v>
      </c>
      <c r="AL85">
        <v>0.14885277246653919</v>
      </c>
      <c r="AM85">
        <v>0.14885277246653919</v>
      </c>
      <c r="AN85">
        <v>6.270000000000001E-6</v>
      </c>
      <c r="AO85">
        <v>3.8874000000000008E-5</v>
      </c>
      <c r="AP85">
        <v>4.3205188527365754E-5</v>
      </c>
      <c r="AQ85">
        <v>4.6338296433922442E-5</v>
      </c>
      <c r="AR85">
        <v>4.3256648923485158E-5</v>
      </c>
      <c r="AS85">
        <v>8.1366137667304036E-6</v>
      </c>
      <c r="AT85">
        <v>6.8392495962539042E-5</v>
      </c>
      <c r="AU85">
        <v>6.8386612203874162E-5</v>
      </c>
      <c r="AV85">
        <v>6.4416662906087799E-5</v>
      </c>
      <c r="AW85">
        <v>9.3810229445506704E-6</v>
      </c>
      <c r="AX85">
        <v>8.1419157815063481E-5</v>
      </c>
      <c r="AY85">
        <v>8.602562825694395E-5</v>
      </c>
      <c r="AZ85">
        <v>8.1469744921912717E-5</v>
      </c>
      <c r="BA85">
        <v>0.11221319311663483</v>
      </c>
      <c r="BF85" t="s">
        <v>225</v>
      </c>
      <c r="BH85" t="s">
        <v>126</v>
      </c>
      <c r="BJ85">
        <v>0.14885277246653919</v>
      </c>
      <c r="BK85">
        <v>217</v>
      </c>
      <c r="BL85" s="291">
        <v>0.11273984986070766</v>
      </c>
      <c r="BM85">
        <f t="shared" si="7"/>
        <v>1</v>
      </c>
      <c r="BN85">
        <f t="shared" si="4"/>
        <v>14.2</v>
      </c>
      <c r="BO85" s="291">
        <f t="shared" si="5"/>
        <v>0.11273984986070766</v>
      </c>
      <c r="BP85" s="292">
        <f t="shared" si="6"/>
        <v>1</v>
      </c>
    </row>
    <row r="86" spans="1:68" x14ac:dyDescent="0.2">
      <c r="A86">
        <v>30</v>
      </c>
      <c r="B86" t="s">
        <v>67</v>
      </c>
      <c r="C86" t="s">
        <v>270</v>
      </c>
      <c r="D86" t="s">
        <v>270</v>
      </c>
      <c r="E86" t="s">
        <v>420</v>
      </c>
      <c r="F86">
        <v>79</v>
      </c>
      <c r="G86" t="s">
        <v>67</v>
      </c>
      <c r="H86" t="s">
        <v>359</v>
      </c>
      <c r="I86">
        <v>80</v>
      </c>
      <c r="J86" t="s">
        <v>67</v>
      </c>
      <c r="K86" t="s">
        <v>270</v>
      </c>
      <c r="L86">
        <v>7.44</v>
      </c>
      <c r="M86">
        <v>7.25</v>
      </c>
      <c r="N86">
        <v>7.49</v>
      </c>
      <c r="O86">
        <v>7.76</v>
      </c>
      <c r="P86">
        <v>7.07</v>
      </c>
      <c r="Q86">
        <v>6.84</v>
      </c>
      <c r="R86">
        <v>7.11</v>
      </c>
      <c r="S86">
        <v>7.13</v>
      </c>
      <c r="T86">
        <v>22.18</v>
      </c>
      <c r="U86">
        <v>21.02</v>
      </c>
      <c r="V86">
        <v>5.3</v>
      </c>
      <c r="W86">
        <v>2.3522125122364228</v>
      </c>
      <c r="AF86">
        <v>0.1</v>
      </c>
      <c r="AI86" t="s">
        <v>686</v>
      </c>
      <c r="AJ86" t="s">
        <v>686</v>
      </c>
      <c r="AK86">
        <v>0.1</v>
      </c>
      <c r="AL86">
        <v>0.14885277246653919</v>
      </c>
      <c r="AM86">
        <v>0.14885277246653919</v>
      </c>
      <c r="AN86">
        <v>4.32E-5</v>
      </c>
      <c r="AO86">
        <v>2.6784000000000004E-4</v>
      </c>
      <c r="AP86">
        <v>2.9753364097217415E-4</v>
      </c>
      <c r="AQ86">
        <v>3.1883658921061831E-4</v>
      </c>
      <c r="AR86">
        <v>2.976276537581577E-4</v>
      </c>
      <c r="AS86">
        <v>5.6498506692160607E-5</v>
      </c>
      <c r="AT86">
        <v>4.6812164186044777E-4</v>
      </c>
      <c r="AU86">
        <v>4.7201830259079112E-4</v>
      </c>
      <c r="AV86">
        <v>4.4433274207904061E-4</v>
      </c>
      <c r="AW86">
        <v>6.5364177820267686E-5</v>
      </c>
      <c r="AX86">
        <v>5.5998037504858969E-4</v>
      </c>
      <c r="AY86">
        <v>5.9564401313917626E-4</v>
      </c>
      <c r="AZ86">
        <v>5.6366604014083661E-4</v>
      </c>
      <c r="BA86">
        <v>0.11252225481196022</v>
      </c>
      <c r="BF86" t="s">
        <v>225</v>
      </c>
      <c r="BH86" t="s">
        <v>126</v>
      </c>
      <c r="BJ86">
        <v>0.14885277246653919</v>
      </c>
      <c r="BK86">
        <v>211</v>
      </c>
      <c r="BL86" s="291">
        <v>0.11121435841606057</v>
      </c>
      <c r="BM86">
        <f t="shared" si="7"/>
        <v>1</v>
      </c>
      <c r="BN86">
        <f t="shared" si="4"/>
        <v>5.3</v>
      </c>
      <c r="BO86" s="291">
        <f t="shared" si="5"/>
        <v>0.11121435841606057</v>
      </c>
      <c r="BP86" s="292">
        <f t="shared" si="6"/>
        <v>1</v>
      </c>
    </row>
    <row r="87" spans="1:68" x14ac:dyDescent="0.2">
      <c r="A87">
        <v>162</v>
      </c>
      <c r="B87" t="s">
        <v>370</v>
      </c>
      <c r="C87" t="s">
        <v>421</v>
      </c>
      <c r="D87" t="s">
        <v>421</v>
      </c>
      <c r="E87" t="s">
        <v>419</v>
      </c>
      <c r="F87">
        <v>181</v>
      </c>
      <c r="G87" t="s">
        <v>370</v>
      </c>
      <c r="H87" t="s">
        <v>357</v>
      </c>
      <c r="I87">
        <v>164</v>
      </c>
      <c r="J87" t="s">
        <v>139</v>
      </c>
      <c r="K87" t="s">
        <v>227</v>
      </c>
      <c r="L87">
        <v>6.92</v>
      </c>
      <c r="M87">
        <v>7.03</v>
      </c>
      <c r="N87">
        <v>7.39</v>
      </c>
      <c r="O87">
        <v>7.73</v>
      </c>
      <c r="P87">
        <v>6.76</v>
      </c>
      <c r="Q87">
        <v>6.85</v>
      </c>
      <c r="R87">
        <v>7.26</v>
      </c>
      <c r="S87">
        <v>7.72</v>
      </c>
      <c r="T87">
        <v>21.34</v>
      </c>
      <c r="U87">
        <v>20.869999999999997</v>
      </c>
      <c r="V87">
        <v>12.7</v>
      </c>
      <c r="W87">
        <v>3.8486662354155445</v>
      </c>
      <c r="AF87">
        <v>4.97</v>
      </c>
      <c r="AI87" t="s">
        <v>686</v>
      </c>
      <c r="AJ87" t="s">
        <v>686</v>
      </c>
      <c r="AK87">
        <v>4.97</v>
      </c>
      <c r="AL87">
        <v>2.4370109151973125</v>
      </c>
      <c r="AM87">
        <v>2.4370109151973125</v>
      </c>
      <c r="AN87">
        <v>2.0978369999999995E-3</v>
      </c>
      <c r="AO87">
        <v>1.3006589399999997E-2</v>
      </c>
      <c r="AP87">
        <v>1.4248606906264288E-2</v>
      </c>
      <c r="AQ87">
        <v>1.5490761910954351E-2</v>
      </c>
      <c r="AR87">
        <v>1.4448436612613094E-2</v>
      </c>
      <c r="AS87">
        <v>2.3237479118387904E-3</v>
      </c>
      <c r="AT87">
        <v>2.0844897875975734E-2</v>
      </c>
      <c r="AU87">
        <v>2.2148875645236047E-2</v>
      </c>
      <c r="AV87">
        <v>2.1006385332062102E-2</v>
      </c>
      <c r="AW87">
        <v>2.4743551863979844E-3</v>
      </c>
      <c r="AX87">
        <v>2.5159446773606538E-2</v>
      </c>
      <c r="AY87">
        <v>2.6919929389049541E-2</v>
      </c>
      <c r="AZ87">
        <v>2.5711306592497086E-2</v>
      </c>
      <c r="BA87">
        <v>4.2912854429378848</v>
      </c>
      <c r="BF87" t="s">
        <v>225</v>
      </c>
      <c r="BH87" t="s">
        <v>12</v>
      </c>
      <c r="BJ87">
        <v>2.4370109151973125</v>
      </c>
      <c r="BK87">
        <v>181</v>
      </c>
      <c r="BL87" s="291">
        <v>0.11085513413786224</v>
      </c>
      <c r="BM87">
        <f t="shared" si="7"/>
        <v>1</v>
      </c>
      <c r="BN87">
        <f t="shared" si="4"/>
        <v>12.7</v>
      </c>
      <c r="BO87" s="291">
        <f t="shared" si="5"/>
        <v>0.11085513413786224</v>
      </c>
      <c r="BP87" s="292">
        <f t="shared" si="6"/>
        <v>1</v>
      </c>
    </row>
    <row r="88" spans="1:68" x14ac:dyDescent="0.2">
      <c r="A88">
        <v>14</v>
      </c>
      <c r="B88" t="s">
        <v>12</v>
      </c>
      <c r="C88" t="s">
        <v>421</v>
      </c>
      <c r="D88" t="s">
        <v>421</v>
      </c>
      <c r="E88" t="s">
        <v>420</v>
      </c>
      <c r="L88">
        <v>8.7200000000000006</v>
      </c>
      <c r="M88">
        <v>9.3699999999999992</v>
      </c>
      <c r="N88">
        <v>9.73</v>
      </c>
      <c r="O88">
        <v>9.3699999999999992</v>
      </c>
      <c r="P88">
        <v>8.52</v>
      </c>
      <c r="Q88">
        <v>8.9499999999999993</v>
      </c>
      <c r="R88">
        <v>9.19</v>
      </c>
      <c r="S88">
        <v>9.02</v>
      </c>
      <c r="T88">
        <v>27.82</v>
      </c>
      <c r="U88">
        <v>26.659999999999997</v>
      </c>
      <c r="V88">
        <v>12</v>
      </c>
      <c r="W88">
        <v>3.6735227874530523</v>
      </c>
      <c r="AA88">
        <v>2.96</v>
      </c>
      <c r="AE88">
        <v>2.96</v>
      </c>
      <c r="AF88">
        <v>4.97</v>
      </c>
      <c r="AI88" t="s">
        <v>686</v>
      </c>
      <c r="AJ88" t="s">
        <v>686</v>
      </c>
      <c r="AK88">
        <v>4.97</v>
      </c>
      <c r="AL88">
        <v>2.96</v>
      </c>
      <c r="AM88">
        <v>2.96</v>
      </c>
      <c r="AN88">
        <v>2.7076559999999997E-3</v>
      </c>
      <c r="AO88">
        <v>1.6787467199999996E-2</v>
      </c>
      <c r="AP88">
        <v>1.8278584333463625E-2</v>
      </c>
      <c r="AQ88">
        <v>2.0006557320666821E-2</v>
      </c>
      <c r="AR88">
        <v>1.8648363000000005E-2</v>
      </c>
      <c r="AS88">
        <v>3.0342623999999995E-3</v>
      </c>
      <c r="AT88">
        <v>2.7702946858725347E-2</v>
      </c>
      <c r="AU88">
        <v>2.8780010283811549E-2</v>
      </c>
      <c r="AV88">
        <v>2.7266804647049118E-2</v>
      </c>
      <c r="AW88">
        <v>3.2519999999999997E-3</v>
      </c>
      <c r="AX88">
        <v>3.3039339895150351E-2</v>
      </c>
      <c r="AY88">
        <v>3.5144900509719079E-2</v>
      </c>
      <c r="AZ88">
        <v>3.3528819411731692E-2</v>
      </c>
      <c r="BA88">
        <v>4.4627418690819267</v>
      </c>
      <c r="BB88" t="s">
        <v>324</v>
      </c>
      <c r="BC88" t="s">
        <v>237</v>
      </c>
      <c r="BD88">
        <v>59</v>
      </c>
      <c r="BE88">
        <v>0.94</v>
      </c>
      <c r="BF88" t="s">
        <v>235</v>
      </c>
      <c r="BG88" t="s">
        <v>487</v>
      </c>
      <c r="BH88" t="s">
        <v>264</v>
      </c>
      <c r="BI88" t="s">
        <v>499</v>
      </c>
      <c r="BJ88">
        <v>2.96</v>
      </c>
      <c r="BK88">
        <v>179</v>
      </c>
      <c r="BL88" s="291">
        <v>0.11085030146775261</v>
      </c>
      <c r="BM88">
        <f t="shared" si="7"/>
        <v>1</v>
      </c>
      <c r="BN88">
        <f t="shared" si="4"/>
        <v>12</v>
      </c>
      <c r="BO88" s="291">
        <f t="shared" si="5"/>
        <v>0.11085030146775261</v>
      </c>
      <c r="BP88" s="292">
        <f t="shared" si="6"/>
        <v>1</v>
      </c>
    </row>
    <row r="89" spans="1:68" x14ac:dyDescent="0.2">
      <c r="A89">
        <v>147</v>
      </c>
      <c r="B89" t="s">
        <v>68</v>
      </c>
      <c r="C89" t="s">
        <v>269</v>
      </c>
      <c r="D89" t="s">
        <v>269</v>
      </c>
      <c r="E89" t="s">
        <v>418</v>
      </c>
      <c r="F89">
        <v>80</v>
      </c>
      <c r="G89" t="s">
        <v>68</v>
      </c>
      <c r="H89" t="s">
        <v>358</v>
      </c>
      <c r="I89">
        <v>81</v>
      </c>
      <c r="J89" t="s">
        <v>68</v>
      </c>
      <c r="K89" t="s">
        <v>269</v>
      </c>
      <c r="L89">
        <v>1089.4100000000001</v>
      </c>
      <c r="M89">
        <v>1018.11</v>
      </c>
      <c r="N89">
        <v>985.22</v>
      </c>
      <c r="O89">
        <v>934.56</v>
      </c>
      <c r="P89">
        <v>1047.3</v>
      </c>
      <c r="Q89">
        <v>980.95</v>
      </c>
      <c r="R89">
        <v>952.55</v>
      </c>
      <c r="S89">
        <v>912.25</v>
      </c>
      <c r="T89">
        <v>3092.74</v>
      </c>
      <c r="U89">
        <v>2980.8</v>
      </c>
      <c r="V89">
        <v>24.3</v>
      </c>
      <c r="W89">
        <v>8.3273920839245452</v>
      </c>
      <c r="AF89">
        <v>6.2</v>
      </c>
      <c r="AI89" t="s">
        <v>686</v>
      </c>
      <c r="AJ89" t="s">
        <v>686</v>
      </c>
      <c r="AK89">
        <v>6.2</v>
      </c>
      <c r="AL89">
        <v>4.2005741626794268</v>
      </c>
      <c r="AM89">
        <v>4.2005741626794268</v>
      </c>
      <c r="AN89">
        <v>0.37655948000000006</v>
      </c>
      <c r="AO89">
        <v>2.3346687760000004</v>
      </c>
      <c r="AP89">
        <v>2.6505263570518922</v>
      </c>
      <c r="AQ89">
        <v>2.7716276553819572</v>
      </c>
      <c r="AR89">
        <v>2.591896564494435</v>
      </c>
      <c r="AS89">
        <v>0.423105454216268</v>
      </c>
      <c r="AT89">
        <v>3.9609959232442464</v>
      </c>
      <c r="AU89">
        <v>3.9157432560182936</v>
      </c>
      <c r="AV89">
        <v>3.7198104333229165</v>
      </c>
      <c r="AW89">
        <v>0.45413610369377994</v>
      </c>
      <c r="AX89">
        <v>4.6558265010850999</v>
      </c>
      <c r="AY89">
        <v>4.7315479914032403</v>
      </c>
      <c r="AZ89">
        <v>4.5251337833941863</v>
      </c>
      <c r="BA89">
        <v>5.7337883261949285</v>
      </c>
      <c r="BF89" t="s">
        <v>225</v>
      </c>
      <c r="BH89" t="s">
        <v>108</v>
      </c>
      <c r="BJ89">
        <v>4.2005741626794268</v>
      </c>
      <c r="BK89">
        <v>48</v>
      </c>
      <c r="BL89" s="291">
        <v>0.11017742265570714</v>
      </c>
      <c r="BM89">
        <f t="shared" si="7"/>
        <v>1</v>
      </c>
      <c r="BN89">
        <f t="shared" si="4"/>
        <v>24.3</v>
      </c>
      <c r="BO89" s="291">
        <f t="shared" si="5"/>
        <v>0.11017742265570714</v>
      </c>
      <c r="BP89" s="292">
        <f t="shared" si="6"/>
        <v>1</v>
      </c>
    </row>
    <row r="90" spans="1:68" x14ac:dyDescent="0.2">
      <c r="A90">
        <v>195</v>
      </c>
      <c r="B90" t="s">
        <v>20</v>
      </c>
      <c r="C90" t="s">
        <v>270</v>
      </c>
      <c r="D90" t="s">
        <v>270</v>
      </c>
      <c r="E90" t="s">
        <v>418</v>
      </c>
      <c r="F90">
        <v>175</v>
      </c>
      <c r="G90" t="s">
        <v>20</v>
      </c>
      <c r="H90" t="s">
        <v>359</v>
      </c>
      <c r="I90">
        <v>177</v>
      </c>
      <c r="J90" t="s">
        <v>20</v>
      </c>
      <c r="K90" t="s">
        <v>270</v>
      </c>
      <c r="L90">
        <v>42.05</v>
      </c>
      <c r="M90">
        <v>41.17</v>
      </c>
      <c r="N90">
        <v>37.89</v>
      </c>
      <c r="O90">
        <v>33.909999999999997</v>
      </c>
      <c r="P90">
        <v>39.630000000000003</v>
      </c>
      <c r="Q90">
        <v>38.590000000000003</v>
      </c>
      <c r="R90">
        <v>35.65</v>
      </c>
      <c r="S90">
        <v>31.61</v>
      </c>
      <c r="T90">
        <v>121.11</v>
      </c>
      <c r="U90">
        <v>113.87</v>
      </c>
      <c r="V90">
        <v>23.6</v>
      </c>
      <c r="W90">
        <v>7.9484327060774742</v>
      </c>
      <c r="AF90">
        <v>0.1</v>
      </c>
      <c r="AI90" t="s">
        <v>686</v>
      </c>
      <c r="AJ90" t="s">
        <v>686</v>
      </c>
      <c r="AK90">
        <v>0.1</v>
      </c>
      <c r="AL90">
        <v>0.14885277246653919</v>
      </c>
      <c r="AM90">
        <v>0.14885277246653919</v>
      </c>
      <c r="AN90">
        <v>2.3498000000000006E-4</v>
      </c>
      <c r="AO90">
        <v>1.4568760000000004E-3</v>
      </c>
      <c r="AP90">
        <v>1.6547126840796916E-3</v>
      </c>
      <c r="AQ90">
        <v>1.7274740376554334E-3</v>
      </c>
      <c r="AR90">
        <v>1.6167696072100877E-3</v>
      </c>
      <c r="AS90">
        <v>2.9349700191204592E-4</v>
      </c>
      <c r="AT90">
        <v>2.6618508960411179E-3</v>
      </c>
      <c r="AU90">
        <v>2.4972004735361731E-3</v>
      </c>
      <c r="AV90">
        <v>2.3601924864855785E-3</v>
      </c>
      <c r="AW90">
        <v>3.3250833652007648E-4</v>
      </c>
      <c r="AX90">
        <v>3.0935303637620688E-3</v>
      </c>
      <c r="AY90">
        <v>3.0968780797542531E-3</v>
      </c>
      <c r="AZ90">
        <v>2.9426797006368499E-3</v>
      </c>
      <c r="BA90">
        <v>0.11065169268554957</v>
      </c>
      <c r="BF90" t="s">
        <v>225</v>
      </c>
      <c r="BH90" t="s">
        <v>126</v>
      </c>
      <c r="BJ90">
        <v>0.14885277246653919</v>
      </c>
      <c r="BK90">
        <v>203</v>
      </c>
      <c r="BL90" s="291">
        <v>0.10975100640691947</v>
      </c>
      <c r="BM90">
        <f t="shared" si="7"/>
        <v>1</v>
      </c>
      <c r="BN90">
        <f t="shared" si="4"/>
        <v>23.6</v>
      </c>
      <c r="BO90" s="291">
        <f t="shared" si="5"/>
        <v>0.10975100640691947</v>
      </c>
      <c r="BP90" s="292">
        <f t="shared" si="6"/>
        <v>1</v>
      </c>
    </row>
    <row r="91" spans="1:68" x14ac:dyDescent="0.2">
      <c r="A91">
        <v>75</v>
      </c>
      <c r="B91" t="s">
        <v>109</v>
      </c>
      <c r="C91" t="s">
        <v>270</v>
      </c>
      <c r="D91" t="s">
        <v>270</v>
      </c>
      <c r="E91" t="s">
        <v>418</v>
      </c>
      <c r="F91">
        <v>128</v>
      </c>
      <c r="G91" t="s">
        <v>109</v>
      </c>
      <c r="H91" t="s">
        <v>359</v>
      </c>
      <c r="I91">
        <v>130</v>
      </c>
      <c r="J91" t="s">
        <v>109</v>
      </c>
      <c r="K91" t="s">
        <v>270</v>
      </c>
      <c r="L91">
        <v>171.83</v>
      </c>
      <c r="M91">
        <v>154.63999999999999</v>
      </c>
      <c r="N91">
        <v>119.44</v>
      </c>
      <c r="O91">
        <v>109.58</v>
      </c>
      <c r="P91">
        <v>167.77</v>
      </c>
      <c r="Q91">
        <v>151.16</v>
      </c>
      <c r="R91">
        <v>116.87</v>
      </c>
      <c r="S91">
        <v>107.24</v>
      </c>
      <c r="T91">
        <v>445.91</v>
      </c>
      <c r="U91">
        <v>435.8</v>
      </c>
      <c r="V91">
        <v>19</v>
      </c>
      <c r="W91">
        <v>5.8527214363190767</v>
      </c>
      <c r="X91">
        <v>0.4</v>
      </c>
      <c r="Y91">
        <v>1.29</v>
      </c>
      <c r="Z91">
        <v>3.15</v>
      </c>
      <c r="AB91">
        <v>0.54</v>
      </c>
      <c r="AC91">
        <v>2</v>
      </c>
      <c r="AD91">
        <v>3.08</v>
      </c>
      <c r="AI91">
        <v>1.7433333333333334</v>
      </c>
      <c r="AJ91" t="s">
        <v>686</v>
      </c>
      <c r="AK91">
        <v>1.7433333333333334</v>
      </c>
      <c r="AL91">
        <v>2.5949999999999998</v>
      </c>
      <c r="AM91">
        <v>2.5949999999999998</v>
      </c>
      <c r="AN91">
        <v>1.3973290000000001E-2</v>
      </c>
      <c r="AO91">
        <v>6.7042514999999997E-2</v>
      </c>
      <c r="AP91">
        <v>8.4495270689991006E-2</v>
      </c>
      <c r="AQ91">
        <v>8.1212478817916767E-2</v>
      </c>
      <c r="AR91">
        <v>7.4325188529445044E-2</v>
      </c>
      <c r="AS91">
        <v>1.7349177399999999E-2</v>
      </c>
      <c r="AT91">
        <v>0.15955975731751409</v>
      </c>
      <c r="AU91">
        <v>0.1290504527985164</v>
      </c>
      <c r="AV91">
        <v>0.12053768833307064</v>
      </c>
      <c r="AW91">
        <v>1.9599769E-2</v>
      </c>
      <c r="AX91">
        <v>0.18263089586505224</v>
      </c>
      <c r="AY91">
        <v>0.16633691483376542</v>
      </c>
      <c r="AZ91">
        <v>0.15674823626800663</v>
      </c>
      <c r="BA91">
        <v>1.7841814970915677</v>
      </c>
      <c r="BF91" t="s">
        <v>225</v>
      </c>
      <c r="BH91" t="s">
        <v>34</v>
      </c>
      <c r="BJ91">
        <v>2.5949999999999998</v>
      </c>
      <c r="BK91">
        <v>148</v>
      </c>
      <c r="BL91" s="291">
        <v>0.10862768989864188</v>
      </c>
      <c r="BM91">
        <f t="shared" si="7"/>
        <v>6</v>
      </c>
      <c r="BN91">
        <f t="shared" si="4"/>
        <v>114</v>
      </c>
      <c r="BO91" s="291">
        <f t="shared" si="5"/>
        <v>0.10862768989864188</v>
      </c>
      <c r="BP91" s="292">
        <f t="shared" si="6"/>
        <v>6</v>
      </c>
    </row>
    <row r="92" spans="1:68" x14ac:dyDescent="0.2">
      <c r="A92">
        <v>79</v>
      </c>
      <c r="B92" t="s">
        <v>161</v>
      </c>
      <c r="C92" t="s">
        <v>270</v>
      </c>
      <c r="D92" t="s">
        <v>270</v>
      </c>
      <c r="E92" t="s">
        <v>419</v>
      </c>
      <c r="F92">
        <v>191</v>
      </c>
      <c r="G92" t="s">
        <v>161</v>
      </c>
      <c r="H92" t="s">
        <v>359</v>
      </c>
      <c r="I92">
        <v>191</v>
      </c>
      <c r="J92" t="s">
        <v>161</v>
      </c>
      <c r="K92" t="s">
        <v>270</v>
      </c>
      <c r="L92">
        <v>1879.67</v>
      </c>
      <c r="M92">
        <v>2026.51</v>
      </c>
      <c r="N92">
        <v>2092.02</v>
      </c>
      <c r="O92">
        <v>2157.79</v>
      </c>
      <c r="P92">
        <v>1784.9</v>
      </c>
      <c r="Q92">
        <v>1922.75</v>
      </c>
      <c r="R92">
        <v>2004.83</v>
      </c>
      <c r="S92">
        <v>2099.0300000000002</v>
      </c>
      <c r="T92">
        <v>5998.2000000000007</v>
      </c>
      <c r="U92">
        <v>5712.48</v>
      </c>
      <c r="V92">
        <v>10.5</v>
      </c>
      <c r="W92">
        <v>3.3245898182245677</v>
      </c>
      <c r="AF92">
        <v>0.6</v>
      </c>
      <c r="AI92" t="s">
        <v>686</v>
      </c>
      <c r="AJ92" t="s">
        <v>686</v>
      </c>
      <c r="AK92">
        <v>0.6</v>
      </c>
      <c r="AL92">
        <v>0.89311663479923509</v>
      </c>
      <c r="AM92">
        <v>0.89311663479923509</v>
      </c>
      <c r="AN92">
        <v>7.0264080000000007E-2</v>
      </c>
      <c r="AO92">
        <v>0.43563729600000006</v>
      </c>
      <c r="AP92">
        <v>0.47101375382420907</v>
      </c>
      <c r="AQ92">
        <v>0.5176933145578454</v>
      </c>
      <c r="AR92">
        <v>0.48240930214285721</v>
      </c>
      <c r="AS92">
        <v>9.307510052007649E-2</v>
      </c>
      <c r="AT92">
        <v>0.74625816859764427</v>
      </c>
      <c r="AU92">
        <v>0.77344984633048486</v>
      </c>
      <c r="AV92">
        <v>0.72716806346383145</v>
      </c>
      <c r="AW92">
        <v>0.10828244753346079</v>
      </c>
      <c r="AX92">
        <v>0.89977111937455201</v>
      </c>
      <c r="AY92">
        <v>0.98041366338183522</v>
      </c>
      <c r="AZ92">
        <v>0.92686090532272414</v>
      </c>
      <c r="BA92">
        <v>0.67814277459502603</v>
      </c>
      <c r="BB92" t="s">
        <v>260</v>
      </c>
      <c r="BC92" t="s">
        <v>403</v>
      </c>
      <c r="BD92">
        <v>340</v>
      </c>
      <c r="BE92" t="s">
        <v>227</v>
      </c>
      <c r="BF92" t="s">
        <v>228</v>
      </c>
      <c r="BG92" t="s">
        <v>404</v>
      </c>
      <c r="BH92" t="s">
        <v>264</v>
      </c>
      <c r="BJ92">
        <v>0.89311663479923509</v>
      </c>
      <c r="BK92">
        <v>105</v>
      </c>
      <c r="BL92" s="291">
        <v>0.1073645589400067</v>
      </c>
      <c r="BM92">
        <f t="shared" si="7"/>
        <v>1</v>
      </c>
      <c r="BN92">
        <f t="shared" si="4"/>
        <v>10.5</v>
      </c>
      <c r="BO92" s="291">
        <f t="shared" si="5"/>
        <v>0.1073645589400067</v>
      </c>
      <c r="BP92" s="292">
        <f t="shared" si="6"/>
        <v>1</v>
      </c>
    </row>
    <row r="93" spans="1:68" x14ac:dyDescent="0.2">
      <c r="A93">
        <v>10</v>
      </c>
      <c r="B93" t="s">
        <v>210</v>
      </c>
      <c r="C93" t="s">
        <v>270</v>
      </c>
      <c r="D93" t="s">
        <v>270</v>
      </c>
      <c r="E93" t="s">
        <v>419</v>
      </c>
      <c r="F93">
        <v>200</v>
      </c>
      <c r="G93" t="s">
        <v>210</v>
      </c>
      <c r="H93" t="s">
        <v>359</v>
      </c>
      <c r="I93">
        <v>200</v>
      </c>
      <c r="J93" t="s">
        <v>210</v>
      </c>
      <c r="K93" t="s">
        <v>270</v>
      </c>
      <c r="L93">
        <v>0.52</v>
      </c>
      <c r="M93">
        <v>0.49</v>
      </c>
      <c r="N93">
        <v>0.49</v>
      </c>
      <c r="O93">
        <v>0.49</v>
      </c>
      <c r="P93">
        <v>0.49</v>
      </c>
      <c r="Q93">
        <v>0.46</v>
      </c>
      <c r="R93">
        <v>0.46</v>
      </c>
      <c r="S93">
        <v>0.46</v>
      </c>
      <c r="T93">
        <v>1.5</v>
      </c>
      <c r="U93">
        <v>1.41</v>
      </c>
      <c r="V93">
        <v>22.8</v>
      </c>
      <c r="W93">
        <v>7.5364070230184277</v>
      </c>
      <c r="AF93">
        <v>0.9</v>
      </c>
      <c r="AI93" t="s">
        <v>686</v>
      </c>
      <c r="AJ93" t="s">
        <v>686</v>
      </c>
      <c r="AK93">
        <v>0.9</v>
      </c>
      <c r="AL93">
        <v>1.3396749521988527</v>
      </c>
      <c r="AM93">
        <v>1.3396749521988527</v>
      </c>
      <c r="AN93">
        <v>2.6190000000000002E-5</v>
      </c>
      <c r="AO93">
        <v>1.6237800000000002E-4</v>
      </c>
      <c r="AP93">
        <v>1.8218313385923399E-4</v>
      </c>
      <c r="AQ93">
        <v>1.9214135160115404E-4</v>
      </c>
      <c r="AR93">
        <v>1.7957114014306369E-4</v>
      </c>
      <c r="AS93">
        <v>3.382614722753346E-5</v>
      </c>
      <c r="AT93">
        <v>2.8516071855156109E-4</v>
      </c>
      <c r="AU93">
        <v>2.8157970427531212E-4</v>
      </c>
      <c r="AV93">
        <v>2.6551573402750248E-4</v>
      </c>
      <c r="AW93">
        <v>3.89169120458891E-5</v>
      </c>
      <c r="AX93">
        <v>3.3847461897126661E-4</v>
      </c>
      <c r="AY93">
        <v>3.5270727724912026E-4</v>
      </c>
      <c r="AZ93">
        <v>3.343577191800421E-4</v>
      </c>
      <c r="BA93">
        <v>1.0082101566292514</v>
      </c>
      <c r="BF93" t="s">
        <v>225</v>
      </c>
      <c r="BH93" t="s">
        <v>52</v>
      </c>
      <c r="BJ93">
        <v>1.3396749521988527</v>
      </c>
      <c r="BK93">
        <v>214</v>
      </c>
      <c r="BL93" s="291">
        <v>0.10588343336574946</v>
      </c>
      <c r="BM93">
        <f t="shared" si="7"/>
        <v>1</v>
      </c>
      <c r="BN93">
        <f t="shared" si="4"/>
        <v>22.8</v>
      </c>
      <c r="BO93" s="291">
        <f t="shared" si="5"/>
        <v>0.10588343336574946</v>
      </c>
      <c r="BP93" s="292">
        <f t="shared" si="6"/>
        <v>1</v>
      </c>
    </row>
    <row r="94" spans="1:68" x14ac:dyDescent="0.2">
      <c r="A94">
        <v>192</v>
      </c>
      <c r="B94" t="s">
        <v>131</v>
      </c>
      <c r="C94" t="s">
        <v>267</v>
      </c>
      <c r="D94" t="s">
        <v>267</v>
      </c>
      <c r="E94" t="s">
        <v>420</v>
      </c>
      <c r="F94">
        <v>155</v>
      </c>
      <c r="G94" t="s">
        <v>131</v>
      </c>
      <c r="H94" t="s">
        <v>355</v>
      </c>
      <c r="I94">
        <v>156</v>
      </c>
      <c r="J94" t="s">
        <v>131</v>
      </c>
      <c r="K94" t="s">
        <v>267</v>
      </c>
      <c r="L94">
        <v>215.24</v>
      </c>
      <c r="M94">
        <v>239.39</v>
      </c>
      <c r="N94">
        <v>261.74</v>
      </c>
      <c r="O94">
        <v>271.31</v>
      </c>
      <c r="P94">
        <v>201.7</v>
      </c>
      <c r="Q94">
        <v>229.74</v>
      </c>
      <c r="R94">
        <v>250.4</v>
      </c>
      <c r="S94">
        <v>267.05</v>
      </c>
      <c r="T94">
        <v>716.37</v>
      </c>
      <c r="U94">
        <v>681.84</v>
      </c>
      <c r="V94">
        <v>3</v>
      </c>
      <c r="W94">
        <v>2.0184348312469504</v>
      </c>
      <c r="X94">
        <v>15.6</v>
      </c>
      <c r="Y94">
        <v>9.9</v>
      </c>
      <c r="Z94">
        <v>17.600000000000001</v>
      </c>
      <c r="AB94">
        <v>10.6</v>
      </c>
      <c r="AC94">
        <v>12.5</v>
      </c>
      <c r="AD94">
        <v>13.2</v>
      </c>
      <c r="AF94">
        <v>13.2</v>
      </c>
      <c r="AG94">
        <v>14.4</v>
      </c>
      <c r="AH94">
        <v>12.1</v>
      </c>
      <c r="AI94">
        <v>13.233333333333334</v>
      </c>
      <c r="AJ94">
        <v>13.25</v>
      </c>
      <c r="AK94">
        <v>13.22777777777778</v>
      </c>
      <c r="AL94">
        <v>8.8951933483041241</v>
      </c>
      <c r="AM94">
        <v>8.8951933483041241</v>
      </c>
      <c r="AN94">
        <v>0.18649379000000002</v>
      </c>
      <c r="AO94">
        <v>1.3976513750000001</v>
      </c>
      <c r="AP94">
        <v>1.2024810271248512</v>
      </c>
      <c r="AQ94">
        <v>1.3435634276305282</v>
      </c>
      <c r="AR94">
        <v>1.250417605</v>
      </c>
      <c r="AS94">
        <v>0.21522668774595807</v>
      </c>
      <c r="AT94">
        <v>1.8089452226864762</v>
      </c>
      <c r="AU94">
        <v>1.9604663589382569</v>
      </c>
      <c r="AV94">
        <v>1.8529983216189372</v>
      </c>
      <c r="AW94">
        <v>0.23438195290993011</v>
      </c>
      <c r="AX94">
        <v>2.1999218535242817</v>
      </c>
      <c r="AY94">
        <v>2.4196210129108278</v>
      </c>
      <c r="AZ94">
        <v>2.3026069622748255</v>
      </c>
      <c r="BA94">
        <v>12.10294246579933</v>
      </c>
      <c r="BB94" t="s">
        <v>299</v>
      </c>
      <c r="BC94" t="s">
        <v>317</v>
      </c>
      <c r="BD94">
        <v>74</v>
      </c>
      <c r="BE94" t="s">
        <v>318</v>
      </c>
      <c r="BF94" t="s">
        <v>233</v>
      </c>
      <c r="BG94" t="s">
        <v>392</v>
      </c>
      <c r="BH94" t="s">
        <v>264</v>
      </c>
      <c r="BJ94">
        <v>8.8951933483041241</v>
      </c>
      <c r="BK94">
        <v>74</v>
      </c>
      <c r="BL94" s="291">
        <v>-0.1053437020372839</v>
      </c>
      <c r="BM94">
        <f t="shared" si="7"/>
        <v>6</v>
      </c>
      <c r="BN94">
        <f t="shared" si="4"/>
        <v>18</v>
      </c>
      <c r="BO94" s="291">
        <f t="shared" si="5"/>
        <v>0.1053437020372839</v>
      </c>
      <c r="BP94" s="292">
        <f t="shared" si="6"/>
        <v>6</v>
      </c>
    </row>
    <row r="95" spans="1:68" x14ac:dyDescent="0.2">
      <c r="A95">
        <v>8</v>
      </c>
      <c r="B95" t="s">
        <v>76</v>
      </c>
      <c r="C95" t="s">
        <v>270</v>
      </c>
      <c r="D95" t="s">
        <v>270</v>
      </c>
      <c r="E95" t="s">
        <v>418</v>
      </c>
      <c r="F95">
        <v>90</v>
      </c>
      <c r="G95" t="s">
        <v>76</v>
      </c>
      <c r="H95" t="s">
        <v>359</v>
      </c>
      <c r="I95">
        <v>90</v>
      </c>
      <c r="J95" t="s">
        <v>76</v>
      </c>
      <c r="K95" t="s">
        <v>270</v>
      </c>
      <c r="L95">
        <v>12905.85</v>
      </c>
      <c r="M95">
        <v>11933.5</v>
      </c>
      <c r="N95">
        <v>11935.49</v>
      </c>
      <c r="O95">
        <v>11956.09</v>
      </c>
      <c r="P95">
        <v>12403.26</v>
      </c>
      <c r="Q95">
        <v>11340.48</v>
      </c>
      <c r="R95">
        <v>11244.91</v>
      </c>
      <c r="S95">
        <v>11317.77</v>
      </c>
      <c r="T95">
        <v>36774.839999999997</v>
      </c>
      <c r="U95">
        <v>34988.649999999994</v>
      </c>
      <c r="V95">
        <v>22.8</v>
      </c>
      <c r="W95">
        <v>7.5364070230184277</v>
      </c>
      <c r="AF95">
        <v>0.6</v>
      </c>
      <c r="AI95" t="s">
        <v>686</v>
      </c>
      <c r="AJ95" t="s">
        <v>686</v>
      </c>
      <c r="AK95">
        <v>0.6</v>
      </c>
      <c r="AL95">
        <v>0.89311663479923509</v>
      </c>
      <c r="AM95">
        <v>0.89311663479923509</v>
      </c>
      <c r="AN95">
        <v>0.43058093999999991</v>
      </c>
      <c r="AO95">
        <v>2.6696018279999993</v>
      </c>
      <c r="AP95">
        <v>3.0123110712604517</v>
      </c>
      <c r="AQ95">
        <v>3.1536296948980849</v>
      </c>
      <c r="AR95">
        <v>2.9503591139425849</v>
      </c>
      <c r="AS95">
        <v>0.5552985691319311</v>
      </c>
      <c r="AT95">
        <v>4.6827963865064177</v>
      </c>
      <c r="AU95">
        <v>4.6023429328290613</v>
      </c>
      <c r="AV95">
        <v>4.3419623225541075</v>
      </c>
      <c r="AW95">
        <v>0.63844365521988511</v>
      </c>
      <c r="AX95">
        <v>5.5531387017523555</v>
      </c>
      <c r="AY95">
        <v>5.7561590188729914</v>
      </c>
      <c r="AZ95">
        <v>5.4584170431674552</v>
      </c>
      <c r="BA95">
        <v>0.67178183653046408</v>
      </c>
      <c r="BF95" t="s">
        <v>225</v>
      </c>
      <c r="BH95" t="s">
        <v>161</v>
      </c>
      <c r="BJ95">
        <v>0.89311663479923509</v>
      </c>
      <c r="BK95">
        <v>38</v>
      </c>
      <c r="BL95" s="291">
        <v>0.10516822508805444</v>
      </c>
      <c r="BM95">
        <f t="shared" si="7"/>
        <v>1</v>
      </c>
      <c r="BN95">
        <f t="shared" si="4"/>
        <v>22.8</v>
      </c>
      <c r="BO95" s="291">
        <f t="shared" si="5"/>
        <v>0.10516822508805444</v>
      </c>
      <c r="BP95" s="292">
        <f t="shared" si="6"/>
        <v>1</v>
      </c>
    </row>
    <row r="96" spans="1:68" x14ac:dyDescent="0.2">
      <c r="A96">
        <v>127</v>
      </c>
      <c r="B96" t="s">
        <v>371</v>
      </c>
      <c r="C96" t="s">
        <v>421</v>
      </c>
      <c r="D96" t="s">
        <v>421</v>
      </c>
      <c r="E96" t="s">
        <v>419</v>
      </c>
      <c r="F96">
        <v>182</v>
      </c>
      <c r="G96" t="s">
        <v>371</v>
      </c>
      <c r="H96" t="s">
        <v>357</v>
      </c>
      <c r="I96">
        <v>165</v>
      </c>
      <c r="J96" t="s">
        <v>140</v>
      </c>
      <c r="K96" t="s">
        <v>227</v>
      </c>
      <c r="L96">
        <v>4.1399999999999997</v>
      </c>
      <c r="M96">
        <v>4.49</v>
      </c>
      <c r="N96">
        <v>4.58</v>
      </c>
      <c r="O96">
        <v>4.75</v>
      </c>
      <c r="P96">
        <v>4.04</v>
      </c>
      <c r="Q96">
        <v>4.4000000000000004</v>
      </c>
      <c r="R96">
        <v>4.4800000000000004</v>
      </c>
      <c r="S96">
        <v>4.63</v>
      </c>
      <c r="T96">
        <v>13.209999999999999</v>
      </c>
      <c r="U96">
        <v>12.920000000000002</v>
      </c>
      <c r="V96">
        <v>16.600000000000001</v>
      </c>
      <c r="W96">
        <v>4.9889182302646127</v>
      </c>
      <c r="AF96">
        <v>4.97</v>
      </c>
      <c r="AI96" t="s">
        <v>686</v>
      </c>
      <c r="AJ96" t="s">
        <v>686</v>
      </c>
      <c r="AK96">
        <v>4.97</v>
      </c>
      <c r="AL96">
        <v>2.4370109151973125</v>
      </c>
      <c r="AM96">
        <v>2.4370109151973125</v>
      </c>
      <c r="AN96">
        <v>1.2986610000000002E-3</v>
      </c>
      <c r="AO96">
        <v>8.0516982000000022E-3</v>
      </c>
      <c r="AP96">
        <v>8.6900843245927596E-3</v>
      </c>
      <c r="AQ96">
        <v>9.5339693981460766E-3</v>
      </c>
      <c r="AR96">
        <v>8.8857213987350216E-3</v>
      </c>
      <c r="AS96">
        <v>1.4358159743073052E-3</v>
      </c>
      <c r="AT96">
        <v>1.2893602615850838E-2</v>
      </c>
      <c r="AU96">
        <v>1.3678974499429793E-2</v>
      </c>
      <c r="AV96">
        <v>1.296735706599878E-2</v>
      </c>
      <c r="AW96">
        <v>1.527252623845508E-3</v>
      </c>
      <c r="AX96">
        <v>1.5516790808508972E-2</v>
      </c>
      <c r="AY96">
        <v>1.6653077612678358E-2</v>
      </c>
      <c r="AZ96">
        <v>1.5899461132456848E-2</v>
      </c>
      <c r="BA96">
        <v>4.3009085436370267</v>
      </c>
      <c r="BF96" t="s">
        <v>225</v>
      </c>
      <c r="BH96" t="s">
        <v>12</v>
      </c>
      <c r="BJ96">
        <v>2.4370109151973125</v>
      </c>
      <c r="BK96">
        <v>185</v>
      </c>
      <c r="BL96" s="291">
        <v>0.1035835146845195</v>
      </c>
      <c r="BM96">
        <f t="shared" si="7"/>
        <v>1</v>
      </c>
      <c r="BN96">
        <f t="shared" si="4"/>
        <v>16.600000000000001</v>
      </c>
      <c r="BO96" s="291">
        <f t="shared" si="5"/>
        <v>0.1035835146845195</v>
      </c>
      <c r="BP96" s="292">
        <f t="shared" si="6"/>
        <v>1</v>
      </c>
    </row>
    <row r="97" spans="1:68" x14ac:dyDescent="0.2">
      <c r="A97">
        <v>111</v>
      </c>
      <c r="B97" t="s">
        <v>107</v>
      </c>
      <c r="C97" t="s">
        <v>271</v>
      </c>
      <c r="D97" t="s">
        <v>271</v>
      </c>
      <c r="E97" t="s">
        <v>419</v>
      </c>
      <c r="F97">
        <v>124</v>
      </c>
      <c r="G97" t="s">
        <v>107</v>
      </c>
      <c r="H97" t="s">
        <v>360</v>
      </c>
      <c r="I97">
        <v>125</v>
      </c>
      <c r="J97" t="s">
        <v>107</v>
      </c>
      <c r="K97" t="s">
        <v>271</v>
      </c>
      <c r="L97">
        <v>35.56</v>
      </c>
      <c r="M97">
        <v>38.450000000000003</v>
      </c>
      <c r="N97">
        <v>45.84</v>
      </c>
      <c r="O97">
        <v>49.19</v>
      </c>
      <c r="P97">
        <v>34.18</v>
      </c>
      <c r="Q97">
        <v>37.03</v>
      </c>
      <c r="R97">
        <v>44.09</v>
      </c>
      <c r="S97">
        <v>47.63</v>
      </c>
      <c r="T97">
        <v>119.85000000000001</v>
      </c>
      <c r="U97">
        <v>115.30000000000001</v>
      </c>
      <c r="V97">
        <v>11.8</v>
      </c>
      <c r="W97">
        <v>3.6249619238948263</v>
      </c>
      <c r="X97">
        <v>0.8</v>
      </c>
      <c r="Y97">
        <v>0.4</v>
      </c>
      <c r="Z97">
        <v>2.5</v>
      </c>
      <c r="AB97">
        <v>0.8</v>
      </c>
      <c r="AC97">
        <v>1.3</v>
      </c>
      <c r="AD97">
        <v>2.2000000000000002</v>
      </c>
      <c r="AF97">
        <v>1.4</v>
      </c>
      <c r="AG97">
        <v>1.3</v>
      </c>
      <c r="AH97">
        <v>1.5</v>
      </c>
      <c r="AI97">
        <v>1.3333333333333333</v>
      </c>
      <c r="AJ97">
        <v>1.4</v>
      </c>
      <c r="AK97">
        <v>1.3777777777777775</v>
      </c>
      <c r="AL97">
        <v>2.0508604206500949</v>
      </c>
      <c r="AM97">
        <v>2.0508604206500949</v>
      </c>
      <c r="AN97">
        <v>3.3090899999999998E-3</v>
      </c>
      <c r="AO97">
        <v>1.8671775000000002E-2</v>
      </c>
      <c r="AP97">
        <v>1.5733250000090876E-2</v>
      </c>
      <c r="AQ97">
        <v>1.8403322653398037E-2</v>
      </c>
      <c r="AR97">
        <v>1.6748915E-2</v>
      </c>
      <c r="AS97">
        <v>4.5004758355640532E-3</v>
      </c>
      <c r="AT97">
        <v>2.8571713781265339E-2</v>
      </c>
      <c r="AU97">
        <v>3.0673831664443752E-2</v>
      </c>
      <c r="AV97">
        <v>2.8434055888709543E-2</v>
      </c>
      <c r="AW97">
        <v>5.2947330592734215E-3</v>
      </c>
      <c r="AX97">
        <v>3.5130423506333046E-2</v>
      </c>
      <c r="AY97">
        <v>4.0799900292399084E-2</v>
      </c>
      <c r="AZ97">
        <v>3.8171658401275718E-2</v>
      </c>
      <c r="BA97">
        <v>1.5949432356156945</v>
      </c>
      <c r="BB97" t="s">
        <v>307</v>
      </c>
      <c r="BC97" t="s">
        <v>237</v>
      </c>
      <c r="BD97">
        <v>21</v>
      </c>
      <c r="BE97" t="s">
        <v>308</v>
      </c>
      <c r="BF97" t="s">
        <v>228</v>
      </c>
      <c r="BG97" t="s">
        <v>229</v>
      </c>
      <c r="BH97" t="s">
        <v>264</v>
      </c>
      <c r="BJ97">
        <v>2.0508604206500949</v>
      </c>
      <c r="BK97">
        <v>172</v>
      </c>
      <c r="BL97" s="291">
        <v>-0.10298217496729699</v>
      </c>
      <c r="BM97">
        <f t="shared" si="7"/>
        <v>6</v>
      </c>
      <c r="BN97">
        <f t="shared" si="4"/>
        <v>70.800000000000011</v>
      </c>
      <c r="BO97" s="291">
        <f t="shared" si="5"/>
        <v>0.10298217496729699</v>
      </c>
      <c r="BP97" s="292">
        <f t="shared" si="6"/>
        <v>6</v>
      </c>
    </row>
    <row r="98" spans="1:68" x14ac:dyDescent="0.2">
      <c r="B98" t="s">
        <v>169</v>
      </c>
      <c r="C98" t="s">
        <v>268</v>
      </c>
      <c r="D98" t="s">
        <v>268</v>
      </c>
      <c r="E98" t="s">
        <v>417</v>
      </c>
      <c r="F98">
        <v>201</v>
      </c>
      <c r="G98" t="s">
        <v>169</v>
      </c>
      <c r="H98" t="s">
        <v>356</v>
      </c>
      <c r="I98">
        <v>201</v>
      </c>
      <c r="J98" t="s">
        <v>169</v>
      </c>
      <c r="K98" t="s">
        <v>268</v>
      </c>
      <c r="L98">
        <v>3852.53</v>
      </c>
      <c r="M98">
        <v>3314.78</v>
      </c>
      <c r="N98">
        <v>2823.8</v>
      </c>
      <c r="O98">
        <v>2337</v>
      </c>
      <c r="P98">
        <v>3778.68</v>
      </c>
      <c r="Q98">
        <v>3259.93</v>
      </c>
      <c r="R98">
        <v>2786.9</v>
      </c>
      <c r="S98">
        <v>2320</v>
      </c>
      <c r="T98">
        <v>9991.11</v>
      </c>
      <c r="U98">
        <v>9825.51</v>
      </c>
      <c r="V98">
        <v>37.700000000000003</v>
      </c>
      <c r="W98">
        <v>20.310535690064572</v>
      </c>
      <c r="X98">
        <v>0.2</v>
      </c>
      <c r="Y98">
        <v>0.84</v>
      </c>
      <c r="Z98">
        <v>2.6</v>
      </c>
      <c r="AB98">
        <v>0.2</v>
      </c>
      <c r="AC98">
        <v>0.84</v>
      </c>
      <c r="AD98">
        <v>2.6</v>
      </c>
      <c r="AF98">
        <v>1.2</v>
      </c>
      <c r="AI98">
        <v>1.2133333333333336</v>
      </c>
      <c r="AJ98" t="s">
        <v>686</v>
      </c>
      <c r="AK98">
        <v>1.2066666666666668</v>
      </c>
      <c r="AL98">
        <v>6.200000000000002</v>
      </c>
      <c r="AM98">
        <v>6.200000000000002</v>
      </c>
      <c r="AN98">
        <v>0.21636818400000005</v>
      </c>
      <c r="AO98">
        <v>0.89842396000000013</v>
      </c>
      <c r="AP98">
        <v>0.90367373354251823</v>
      </c>
      <c r="AQ98">
        <v>0.89536813768877255</v>
      </c>
      <c r="AR98">
        <v>0.80607268738590099</v>
      </c>
      <c r="AS98">
        <v>0.38960858400000015</v>
      </c>
      <c r="AT98">
        <v>2.3934888810166504</v>
      </c>
      <c r="AU98">
        <v>1.7068044375034774</v>
      </c>
      <c r="AV98">
        <v>1.5497503405782536</v>
      </c>
      <c r="AW98">
        <v>0.50510218400000018</v>
      </c>
      <c r="AX98">
        <v>2.7254173111014124</v>
      </c>
      <c r="AY98">
        <v>2.4555986137751225</v>
      </c>
      <c r="AZ98">
        <v>2.2587251872818204</v>
      </c>
      <c r="BA98">
        <v>2.0638638011050268</v>
      </c>
      <c r="BF98" t="s">
        <v>225</v>
      </c>
      <c r="BH98" t="s">
        <v>138</v>
      </c>
      <c r="BJ98">
        <v>6.200000000000002</v>
      </c>
      <c r="BK98">
        <v>43</v>
      </c>
      <c r="BL98" s="291">
        <v>-0.10279253083822379</v>
      </c>
      <c r="BM98">
        <f t="shared" si="7"/>
        <v>6</v>
      </c>
      <c r="BN98">
        <f t="shared" si="4"/>
        <v>226.20000000000002</v>
      </c>
      <c r="BO98" s="291">
        <f t="shared" si="5"/>
        <v>0.10279253083822379</v>
      </c>
      <c r="BP98" s="292">
        <f t="shared" si="6"/>
        <v>6</v>
      </c>
    </row>
    <row r="99" spans="1:68" x14ac:dyDescent="0.2">
      <c r="A99">
        <v>171</v>
      </c>
      <c r="B99" t="s">
        <v>47</v>
      </c>
      <c r="C99" t="s">
        <v>269</v>
      </c>
      <c r="D99" t="s">
        <v>269</v>
      </c>
      <c r="E99" t="s">
        <v>418</v>
      </c>
      <c r="F99">
        <v>60</v>
      </c>
      <c r="G99" t="s">
        <v>47</v>
      </c>
      <c r="H99" t="s">
        <v>358</v>
      </c>
      <c r="I99">
        <v>62</v>
      </c>
      <c r="J99" t="s">
        <v>47</v>
      </c>
      <c r="K99" t="s">
        <v>269</v>
      </c>
      <c r="L99">
        <v>262.88</v>
      </c>
      <c r="M99">
        <v>269.44</v>
      </c>
      <c r="N99">
        <v>285.24</v>
      </c>
      <c r="O99">
        <v>306.39</v>
      </c>
      <c r="P99">
        <v>250.88</v>
      </c>
      <c r="Q99">
        <v>257.62</v>
      </c>
      <c r="R99">
        <v>274.95</v>
      </c>
      <c r="S99">
        <v>304.17</v>
      </c>
      <c r="T99">
        <v>817.56</v>
      </c>
      <c r="U99">
        <v>783.45</v>
      </c>
      <c r="V99">
        <v>14.4</v>
      </c>
      <c r="W99">
        <v>4.3095726513426369</v>
      </c>
      <c r="AF99">
        <v>6.2</v>
      </c>
      <c r="AI99" t="s">
        <v>686</v>
      </c>
      <c r="AJ99" t="s">
        <v>686</v>
      </c>
      <c r="AK99">
        <v>6.2</v>
      </c>
      <c r="AL99">
        <v>4.2005741626794268</v>
      </c>
      <c r="AM99">
        <v>4.2005741626794268</v>
      </c>
      <c r="AN99">
        <v>9.926262000000001E-2</v>
      </c>
      <c r="AO99">
        <v>0.61542824400000007</v>
      </c>
      <c r="AP99">
        <v>0.66663370796468624</v>
      </c>
      <c r="AQ99">
        <v>0.72773080947497226</v>
      </c>
      <c r="AR99">
        <v>0.67854811181430486</v>
      </c>
      <c r="AS99">
        <v>0.11465083536459331</v>
      </c>
      <c r="AT99">
        <v>0.97804470146256628</v>
      </c>
      <c r="AU99">
        <v>1.0483741190071818</v>
      </c>
      <c r="AV99">
        <v>0.99286586533127685</v>
      </c>
      <c r="AW99">
        <v>0.12490964560765551</v>
      </c>
      <c r="AX99">
        <v>1.187946656751756</v>
      </c>
      <c r="AY99">
        <v>1.2829704004287372</v>
      </c>
      <c r="AZ99">
        <v>1.2233307551010695</v>
      </c>
      <c r="BA99">
        <v>5.6480077776265523</v>
      </c>
      <c r="BF99" t="s">
        <v>225</v>
      </c>
      <c r="BH99" t="s">
        <v>108</v>
      </c>
      <c r="BJ99">
        <v>4.2005741626794268</v>
      </c>
      <c r="BK99">
        <v>100</v>
      </c>
      <c r="BL99" s="291">
        <v>0.10256251387498033</v>
      </c>
      <c r="BM99">
        <f t="shared" si="7"/>
        <v>1</v>
      </c>
      <c r="BN99">
        <f t="shared" si="4"/>
        <v>14.4</v>
      </c>
      <c r="BO99" s="291">
        <f t="shared" si="5"/>
        <v>0.10256251387498033</v>
      </c>
      <c r="BP99" s="292">
        <f t="shared" si="6"/>
        <v>1</v>
      </c>
    </row>
    <row r="100" spans="1:68" x14ac:dyDescent="0.2">
      <c r="A100">
        <v>71</v>
      </c>
      <c r="B100" t="s">
        <v>178</v>
      </c>
      <c r="C100" t="s">
        <v>267</v>
      </c>
      <c r="D100" t="s">
        <v>267</v>
      </c>
      <c r="E100" t="s">
        <v>418</v>
      </c>
      <c r="L100">
        <v>1630.93</v>
      </c>
      <c r="M100">
        <v>1530.05</v>
      </c>
      <c r="N100">
        <v>1314.91</v>
      </c>
      <c r="O100">
        <v>1290.05</v>
      </c>
      <c r="P100">
        <v>1560.75</v>
      </c>
      <c r="Q100">
        <v>1466.64</v>
      </c>
      <c r="R100">
        <v>1262.56</v>
      </c>
      <c r="S100">
        <v>1240.3599999999999</v>
      </c>
      <c r="T100">
        <v>4475.8900000000003</v>
      </c>
      <c r="U100">
        <v>4289.9500000000007</v>
      </c>
      <c r="V100">
        <v>33.9</v>
      </c>
      <c r="W100">
        <v>15.773021182812236</v>
      </c>
      <c r="AG100">
        <v>2.3470588235294114</v>
      </c>
      <c r="AH100">
        <v>2.3470588235294114</v>
      </c>
      <c r="AI100" t="s">
        <v>686</v>
      </c>
      <c r="AJ100">
        <v>2.3470588235294114</v>
      </c>
      <c r="AK100">
        <v>2.3470588235294114</v>
      </c>
      <c r="AL100">
        <v>1.5783106116441485</v>
      </c>
      <c r="AM100">
        <v>1.5783106116441485</v>
      </c>
      <c r="AN100">
        <v>0.20573942117647057</v>
      </c>
      <c r="AO100">
        <v>1.2755844112941177</v>
      </c>
      <c r="AP100">
        <v>1.4769646147157789</v>
      </c>
      <c r="AQ100">
        <v>1.4995231076397733</v>
      </c>
      <c r="AR100">
        <v>1.4052999080571211</v>
      </c>
      <c r="AS100">
        <v>0.22970205890533341</v>
      </c>
      <c r="AT100">
        <v>2.1805014886756906</v>
      </c>
      <c r="AU100">
        <v>2.0945103786604258</v>
      </c>
      <c r="AV100">
        <v>1.9929475140065256</v>
      </c>
      <c r="AW100">
        <v>0.24567715072457527</v>
      </c>
      <c r="AX100">
        <v>2.5454296668901746</v>
      </c>
      <c r="AY100">
        <v>2.5150234457302378</v>
      </c>
      <c r="AZ100">
        <v>2.4087572173873015</v>
      </c>
      <c r="BA100">
        <v>2.1748558213971476</v>
      </c>
      <c r="BB100" t="s">
        <v>463</v>
      </c>
      <c r="BC100" t="s">
        <v>237</v>
      </c>
      <c r="BD100">
        <v>1398</v>
      </c>
      <c r="BE100" t="s">
        <v>462</v>
      </c>
      <c r="BF100" t="s">
        <v>235</v>
      </c>
      <c r="BG100" t="s">
        <v>461</v>
      </c>
      <c r="BH100" t="s">
        <v>264</v>
      </c>
      <c r="BJ100">
        <v>1.5783106116441485</v>
      </c>
      <c r="BK100">
        <v>73</v>
      </c>
      <c r="BL100" s="291">
        <v>0.10169103323503559</v>
      </c>
      <c r="BM100">
        <f t="shared" si="7"/>
        <v>2</v>
      </c>
      <c r="BN100">
        <f t="shared" si="4"/>
        <v>67.8</v>
      </c>
      <c r="BO100" s="291">
        <f t="shared" si="5"/>
        <v>0.10169103323503559</v>
      </c>
      <c r="BP100" s="292">
        <f t="shared" si="6"/>
        <v>1</v>
      </c>
    </row>
    <row r="101" spans="1:68" x14ac:dyDescent="0.2">
      <c r="A101">
        <v>126</v>
      </c>
      <c r="B101" t="s">
        <v>114</v>
      </c>
      <c r="C101" t="s">
        <v>271</v>
      </c>
      <c r="D101" t="s">
        <v>271</v>
      </c>
      <c r="E101" t="s">
        <v>417</v>
      </c>
      <c r="F101">
        <v>135</v>
      </c>
      <c r="G101" t="s">
        <v>114</v>
      </c>
      <c r="H101" t="s">
        <v>360</v>
      </c>
      <c r="I101">
        <v>136</v>
      </c>
      <c r="J101" t="s">
        <v>114</v>
      </c>
      <c r="K101" t="s">
        <v>271</v>
      </c>
      <c r="L101">
        <v>1425.46</v>
      </c>
      <c r="M101">
        <v>1533.09</v>
      </c>
      <c r="N101">
        <v>1691.35</v>
      </c>
      <c r="O101">
        <v>1705.01</v>
      </c>
      <c r="P101">
        <v>1337.16</v>
      </c>
      <c r="Q101">
        <v>1466.66</v>
      </c>
      <c r="R101">
        <v>1599.5</v>
      </c>
      <c r="S101">
        <v>1616.05</v>
      </c>
      <c r="T101">
        <v>4649.8999999999996</v>
      </c>
      <c r="U101">
        <v>4403.32</v>
      </c>
      <c r="V101">
        <v>29.4</v>
      </c>
      <c r="W101">
        <v>11.691786694660054</v>
      </c>
      <c r="X101">
        <v>0.4</v>
      </c>
      <c r="Y101">
        <v>1.29</v>
      </c>
      <c r="Z101">
        <v>3.15</v>
      </c>
      <c r="AB101">
        <v>0.54</v>
      </c>
      <c r="AC101">
        <v>2</v>
      </c>
      <c r="AD101">
        <v>3.08</v>
      </c>
      <c r="AI101">
        <v>1.7433333333333334</v>
      </c>
      <c r="AJ101" t="s">
        <v>686</v>
      </c>
      <c r="AK101">
        <v>1.7433333333333334</v>
      </c>
      <c r="AL101">
        <v>2.5949999999999998</v>
      </c>
      <c r="AM101">
        <v>2.5949999999999998</v>
      </c>
      <c r="AN101">
        <v>0.16457468999999997</v>
      </c>
      <c r="AO101">
        <v>0.82775391999999992</v>
      </c>
      <c r="AP101">
        <v>0.70649249828648819</v>
      </c>
      <c r="AQ101">
        <v>0.82263516973163875</v>
      </c>
      <c r="AR101">
        <v>0.74485680924220332</v>
      </c>
      <c r="AS101">
        <v>0.21628359419999996</v>
      </c>
      <c r="AT101">
        <v>1.3462759785670104</v>
      </c>
      <c r="AU101">
        <v>1.3806044162782973</v>
      </c>
      <c r="AV101">
        <v>1.2801076861897318</v>
      </c>
      <c r="AW101">
        <v>0.25075619700000001</v>
      </c>
      <c r="AX101">
        <v>1.625487059385242</v>
      </c>
      <c r="AY101">
        <v>1.8268738111056959</v>
      </c>
      <c r="AZ101">
        <v>1.7116693131522775</v>
      </c>
      <c r="BA101">
        <v>2.0264306044472895</v>
      </c>
      <c r="BF101" t="s">
        <v>225</v>
      </c>
      <c r="BH101" t="s">
        <v>34</v>
      </c>
      <c r="BJ101">
        <v>2.5949999999999998</v>
      </c>
      <c r="BK101">
        <v>72</v>
      </c>
      <c r="BL101" s="291">
        <v>-0.10014704703276622</v>
      </c>
      <c r="BM101">
        <f t="shared" si="7"/>
        <v>6</v>
      </c>
      <c r="BN101">
        <f t="shared" si="4"/>
        <v>176.39999999999998</v>
      </c>
      <c r="BO101" s="291">
        <f t="shared" si="5"/>
        <v>0.10014704703276622</v>
      </c>
      <c r="BP101" s="292">
        <f t="shared" si="6"/>
        <v>6</v>
      </c>
    </row>
    <row r="102" spans="1:68" x14ac:dyDescent="0.2">
      <c r="B102" t="s">
        <v>70</v>
      </c>
      <c r="C102" t="s">
        <v>421</v>
      </c>
      <c r="D102" t="s">
        <v>421</v>
      </c>
      <c r="E102" t="s">
        <v>419</v>
      </c>
      <c r="F102">
        <v>83</v>
      </c>
      <c r="G102" t="s">
        <v>70</v>
      </c>
      <c r="H102" t="s">
        <v>357</v>
      </c>
      <c r="I102">
        <v>84</v>
      </c>
      <c r="J102" t="s">
        <v>70</v>
      </c>
      <c r="K102" t="s">
        <v>227</v>
      </c>
      <c r="L102">
        <v>37.700000000000003</v>
      </c>
      <c r="M102">
        <v>30.67</v>
      </c>
      <c r="N102">
        <v>39.380000000000003</v>
      </c>
      <c r="O102">
        <v>47.39</v>
      </c>
      <c r="P102">
        <v>36.04</v>
      </c>
      <c r="Q102">
        <v>29.26</v>
      </c>
      <c r="R102">
        <v>39.03</v>
      </c>
      <c r="S102">
        <v>46.99</v>
      </c>
      <c r="T102">
        <v>107.75</v>
      </c>
      <c r="U102">
        <v>104.33</v>
      </c>
      <c r="V102">
        <v>32</v>
      </c>
      <c r="W102">
        <v>13.899898879627681</v>
      </c>
      <c r="X102">
        <v>0.1</v>
      </c>
      <c r="Y102">
        <v>0.2</v>
      </c>
      <c r="Z102">
        <v>0</v>
      </c>
      <c r="AB102">
        <v>0.1</v>
      </c>
      <c r="AC102">
        <v>0.2</v>
      </c>
      <c r="AD102">
        <v>0.2</v>
      </c>
      <c r="AF102">
        <v>0.1</v>
      </c>
      <c r="AG102">
        <v>0.1</v>
      </c>
      <c r="AH102">
        <v>0.2</v>
      </c>
      <c r="AI102">
        <v>0.13333333333333333</v>
      </c>
      <c r="AJ102">
        <v>0.15000000000000002</v>
      </c>
      <c r="AK102">
        <v>0.1277777777777778</v>
      </c>
      <c r="AL102">
        <v>6.2655098423360381E-2</v>
      </c>
      <c r="AM102">
        <v>6.2655098423360381E-2</v>
      </c>
      <c r="AN102">
        <v>2.7166000000000001E-4</v>
      </c>
      <c r="AO102">
        <v>2.1549500000000001E-3</v>
      </c>
      <c r="AP102">
        <v>1.9482820064351083E-3</v>
      </c>
      <c r="AQ102">
        <v>2.0817317280544222E-3</v>
      </c>
      <c r="AR102">
        <v>1.9392714847892697E-3</v>
      </c>
      <c r="AS102">
        <v>3.0714032913518055E-4</v>
      </c>
      <c r="AT102">
        <v>2.7043941976236203E-3</v>
      </c>
      <c r="AU102">
        <v>2.9829456910924483E-3</v>
      </c>
      <c r="AV102">
        <v>2.8289289899761181E-3</v>
      </c>
      <c r="AW102">
        <v>3.3079388189196756E-4</v>
      </c>
      <c r="AX102">
        <v>3.3686876165250103E-3</v>
      </c>
      <c r="AY102">
        <v>3.6213975675182383E-3</v>
      </c>
      <c r="AZ102">
        <v>3.4599400033333474E-3</v>
      </c>
      <c r="BA102">
        <v>0.10794031256671918</v>
      </c>
      <c r="BF102" t="s">
        <v>225</v>
      </c>
      <c r="BH102" t="s">
        <v>522</v>
      </c>
      <c r="BJ102">
        <v>6.2655098423360381E-2</v>
      </c>
      <c r="BK102">
        <v>204</v>
      </c>
      <c r="BL102" s="291">
        <v>-0.10008515984627503</v>
      </c>
      <c r="BM102">
        <f t="shared" si="7"/>
        <v>6</v>
      </c>
      <c r="BN102">
        <f t="shared" si="4"/>
        <v>192</v>
      </c>
      <c r="BO102" s="291">
        <f t="shared" si="5"/>
        <v>0.10008515984627503</v>
      </c>
      <c r="BP102" s="292">
        <f t="shared" si="6"/>
        <v>6</v>
      </c>
    </row>
    <row r="103" spans="1:68" x14ac:dyDescent="0.2">
      <c r="A103">
        <v>201</v>
      </c>
      <c r="B103" t="s">
        <v>116</v>
      </c>
      <c r="C103" t="s">
        <v>421</v>
      </c>
      <c r="D103" t="s">
        <v>421</v>
      </c>
      <c r="E103" t="s">
        <v>420</v>
      </c>
      <c r="F103">
        <v>10</v>
      </c>
      <c r="G103" t="s">
        <v>116</v>
      </c>
      <c r="H103" t="s">
        <v>357</v>
      </c>
      <c r="I103">
        <v>10</v>
      </c>
      <c r="J103" t="s">
        <v>116</v>
      </c>
      <c r="K103" t="s">
        <v>227</v>
      </c>
      <c r="L103">
        <v>2.5</v>
      </c>
      <c r="M103">
        <v>3.17</v>
      </c>
      <c r="N103">
        <v>3.58</v>
      </c>
      <c r="O103">
        <v>3.75</v>
      </c>
      <c r="P103">
        <v>2.39</v>
      </c>
      <c r="Q103">
        <v>3.06</v>
      </c>
      <c r="R103">
        <v>3.47</v>
      </c>
      <c r="S103">
        <v>3.69</v>
      </c>
      <c r="T103">
        <v>9.25</v>
      </c>
      <c r="U103">
        <v>8.92</v>
      </c>
      <c r="V103">
        <v>11</v>
      </c>
      <c r="W103">
        <v>3.4370535062247876</v>
      </c>
      <c r="X103">
        <v>0.1</v>
      </c>
      <c r="Y103">
        <v>0.2</v>
      </c>
      <c r="Z103">
        <v>0</v>
      </c>
      <c r="AB103">
        <v>0.1</v>
      </c>
      <c r="AC103">
        <v>0.2</v>
      </c>
      <c r="AD103">
        <v>0.2</v>
      </c>
      <c r="AF103">
        <v>0.1</v>
      </c>
      <c r="AG103">
        <v>0.1</v>
      </c>
      <c r="AH103">
        <v>0.2</v>
      </c>
      <c r="AI103">
        <v>0.13333333333333333</v>
      </c>
      <c r="AJ103">
        <v>0.15000000000000002</v>
      </c>
      <c r="AK103">
        <v>0.1277777777777778</v>
      </c>
      <c r="AL103">
        <v>6.2655098423360381E-2</v>
      </c>
      <c r="AM103">
        <v>6.2655098423360381E-2</v>
      </c>
      <c r="AN103">
        <v>2.4290000000000003E-5</v>
      </c>
      <c r="AO103">
        <v>1.9762500000000002E-4</v>
      </c>
      <c r="AP103">
        <v>1.6508215111850905E-4</v>
      </c>
      <c r="AQ103">
        <v>1.9273464236633009E-4</v>
      </c>
      <c r="AR103">
        <v>1.7868867788329974E-4</v>
      </c>
      <c r="AS103">
        <v>2.7086923593618809E-5</v>
      </c>
      <c r="AT103">
        <v>2.4740791691995955E-4</v>
      </c>
      <c r="AU103">
        <v>2.8146968871893254E-4</v>
      </c>
      <c r="AV103">
        <v>2.6631163483479582E-4</v>
      </c>
      <c r="AW103">
        <v>2.8951539322698013E-5</v>
      </c>
      <c r="AX103">
        <v>3.0394818548533462E-4</v>
      </c>
      <c r="AY103">
        <v>3.4429351807306461E-4</v>
      </c>
      <c r="AZ103">
        <v>3.2840606927388681E-4</v>
      </c>
      <c r="BA103">
        <v>0.11304779118585714</v>
      </c>
      <c r="BF103" t="s">
        <v>225</v>
      </c>
      <c r="BH103" t="s">
        <v>179</v>
      </c>
      <c r="BJ103">
        <v>6.2655098423360381E-2</v>
      </c>
      <c r="BK103">
        <v>215</v>
      </c>
      <c r="BL103" s="291">
        <v>-9.5819466751171548E-2</v>
      </c>
      <c r="BM103">
        <f t="shared" si="7"/>
        <v>6</v>
      </c>
      <c r="BN103">
        <f t="shared" si="4"/>
        <v>66</v>
      </c>
      <c r="BO103" s="291">
        <f t="shared" si="5"/>
        <v>9.5819466751171548E-2</v>
      </c>
      <c r="BP103" s="292">
        <f t="shared" si="6"/>
        <v>6</v>
      </c>
    </row>
    <row r="104" spans="1:68" x14ac:dyDescent="0.2">
      <c r="A104">
        <v>168</v>
      </c>
      <c r="B104" t="s">
        <v>99</v>
      </c>
      <c r="C104" t="s">
        <v>268</v>
      </c>
      <c r="D104" t="s">
        <v>268</v>
      </c>
      <c r="E104" t="s">
        <v>417</v>
      </c>
      <c r="F104">
        <v>115</v>
      </c>
      <c r="G104" t="s">
        <v>99</v>
      </c>
      <c r="H104" t="s">
        <v>356</v>
      </c>
      <c r="I104">
        <v>116</v>
      </c>
      <c r="J104" t="s">
        <v>99</v>
      </c>
      <c r="K104" t="s">
        <v>268</v>
      </c>
      <c r="L104">
        <v>2001.81</v>
      </c>
      <c r="M104">
        <v>1751.26</v>
      </c>
      <c r="N104">
        <v>1566.16</v>
      </c>
      <c r="O104">
        <v>1412.62</v>
      </c>
      <c r="P104">
        <v>1952.88</v>
      </c>
      <c r="Q104">
        <v>1721.2</v>
      </c>
      <c r="R104">
        <v>1552.84</v>
      </c>
      <c r="S104">
        <v>1413.48</v>
      </c>
      <c r="T104">
        <v>5319.23</v>
      </c>
      <c r="U104">
        <v>5226.92</v>
      </c>
      <c r="V104">
        <v>35.9</v>
      </c>
      <c r="W104">
        <v>18.018049546954771</v>
      </c>
      <c r="X104">
        <v>0.8</v>
      </c>
      <c r="Y104">
        <v>0.4</v>
      </c>
      <c r="Z104">
        <v>2.5</v>
      </c>
      <c r="AB104">
        <v>0.8</v>
      </c>
      <c r="AC104">
        <v>1.3</v>
      </c>
      <c r="AD104">
        <v>2.2000000000000002</v>
      </c>
      <c r="AF104">
        <v>1.4</v>
      </c>
      <c r="AG104">
        <v>1.3</v>
      </c>
      <c r="AH104">
        <v>1.5</v>
      </c>
      <c r="AI104">
        <v>1.3333333333333333</v>
      </c>
      <c r="AJ104">
        <v>1.4</v>
      </c>
      <c r="AK104">
        <v>1.3777777777777775</v>
      </c>
      <c r="AL104">
        <v>7.0791896869244937</v>
      </c>
      <c r="AM104">
        <v>7.0791896869244937</v>
      </c>
      <c r="AN104">
        <v>0.13433464000000001</v>
      </c>
      <c r="AO104">
        <v>0.73175279999999998</v>
      </c>
      <c r="AP104">
        <v>0.71025182492121997</v>
      </c>
      <c r="AQ104">
        <v>0.72336667116967623</v>
      </c>
      <c r="AR104">
        <v>0.66687058526840981</v>
      </c>
      <c r="AS104">
        <v>0.25437362784530387</v>
      </c>
      <c r="AT104">
        <v>1.5889657518362719</v>
      </c>
      <c r="AU104">
        <v>1.2692399464758106</v>
      </c>
      <c r="AV104">
        <v>1.1616494127166761</v>
      </c>
      <c r="AW104">
        <v>0.33439961974217308</v>
      </c>
      <c r="AX104">
        <v>1.8376878625236255</v>
      </c>
      <c r="AY104">
        <v>1.793594251391635</v>
      </c>
      <c r="AZ104">
        <v>1.6548905319136606</v>
      </c>
      <c r="BA104">
        <v>2.5006982350926217</v>
      </c>
      <c r="BF104" t="s">
        <v>225</v>
      </c>
      <c r="BH104" t="s">
        <v>107</v>
      </c>
      <c r="BJ104">
        <v>7.0791896869244937</v>
      </c>
      <c r="BK104">
        <v>60</v>
      </c>
      <c r="BL104" s="291">
        <v>-8.8666848601864148E-2</v>
      </c>
      <c r="BM104">
        <f t="shared" si="7"/>
        <v>6</v>
      </c>
      <c r="BN104">
        <f t="shared" si="4"/>
        <v>215.39999999999998</v>
      </c>
      <c r="BO104" s="291">
        <f t="shared" si="5"/>
        <v>8.8666848601864148E-2</v>
      </c>
      <c r="BP104" s="292">
        <f t="shared" si="6"/>
        <v>6</v>
      </c>
    </row>
    <row r="105" spans="1:68" x14ac:dyDescent="0.2">
      <c r="A105">
        <v>2</v>
      </c>
      <c r="B105" t="s">
        <v>26</v>
      </c>
      <c r="C105" t="s">
        <v>270</v>
      </c>
      <c r="D105" t="s">
        <v>270</v>
      </c>
      <c r="E105" t="s">
        <v>418</v>
      </c>
      <c r="F105">
        <v>33</v>
      </c>
      <c r="G105" t="s">
        <v>26</v>
      </c>
      <c r="H105" t="s">
        <v>359</v>
      </c>
      <c r="I105">
        <v>33</v>
      </c>
      <c r="J105" t="s">
        <v>26</v>
      </c>
      <c r="K105" t="s">
        <v>270</v>
      </c>
      <c r="L105">
        <v>903.09</v>
      </c>
      <c r="M105">
        <v>883.4</v>
      </c>
      <c r="N105">
        <v>776.09</v>
      </c>
      <c r="O105">
        <v>762.53</v>
      </c>
      <c r="P105">
        <v>875.16</v>
      </c>
      <c r="Q105">
        <v>837.44</v>
      </c>
      <c r="R105">
        <v>756.21</v>
      </c>
      <c r="S105">
        <v>746.28</v>
      </c>
      <c r="T105">
        <v>2562.58</v>
      </c>
      <c r="U105">
        <v>2468.81</v>
      </c>
      <c r="V105">
        <v>24.6</v>
      </c>
      <c r="W105">
        <v>8.4952848762556048</v>
      </c>
      <c r="AF105">
        <v>0.6</v>
      </c>
      <c r="AI105" t="s">
        <v>686</v>
      </c>
      <c r="AJ105" t="s">
        <v>686</v>
      </c>
      <c r="AK105">
        <v>0.6</v>
      </c>
      <c r="AL105">
        <v>0.89311663479923509</v>
      </c>
      <c r="AM105">
        <v>0.89311663479923509</v>
      </c>
      <c r="AN105">
        <v>3.0188339999999994E-2</v>
      </c>
      <c r="AO105">
        <v>0.18716770799999999</v>
      </c>
      <c r="AP105">
        <v>0.2103653337017285</v>
      </c>
      <c r="AQ105">
        <v>0.21714772857427078</v>
      </c>
      <c r="AR105">
        <v>0.20352874516948385</v>
      </c>
      <c r="AS105">
        <v>3.8273599858508596E-2</v>
      </c>
      <c r="AT105">
        <v>0.32844558697668924</v>
      </c>
      <c r="AU105">
        <v>0.31350221924790012</v>
      </c>
      <c r="AV105">
        <v>0.29623471510366073</v>
      </c>
      <c r="AW105">
        <v>4.3663773097514333E-2</v>
      </c>
      <c r="AX105">
        <v>0.38534207131905179</v>
      </c>
      <c r="AY105">
        <v>0.38973042494324567</v>
      </c>
      <c r="AZ105">
        <v>0.37008178302342654</v>
      </c>
      <c r="BA105">
        <v>0.66762137392609311</v>
      </c>
      <c r="BF105" t="s">
        <v>225</v>
      </c>
      <c r="BH105" t="s">
        <v>161</v>
      </c>
      <c r="BJ105">
        <v>0.89311663479923509</v>
      </c>
      <c r="BK105">
        <v>128</v>
      </c>
      <c r="BL105" s="291">
        <v>8.7413781705783705E-2</v>
      </c>
      <c r="BM105">
        <f t="shared" si="7"/>
        <v>1</v>
      </c>
      <c r="BN105">
        <f t="shared" si="4"/>
        <v>24.6</v>
      </c>
      <c r="BO105" s="291">
        <f t="shared" si="5"/>
        <v>8.7413781705783705E-2</v>
      </c>
      <c r="BP105" s="292">
        <f t="shared" si="6"/>
        <v>1</v>
      </c>
    </row>
    <row r="106" spans="1:68" x14ac:dyDescent="0.2">
      <c r="A106">
        <v>28</v>
      </c>
      <c r="B106" t="s">
        <v>72</v>
      </c>
      <c r="C106" t="s">
        <v>269</v>
      </c>
      <c r="D106" t="s">
        <v>269</v>
      </c>
      <c r="E106" t="s">
        <v>418</v>
      </c>
      <c r="F106">
        <v>85</v>
      </c>
      <c r="G106" t="s">
        <v>72</v>
      </c>
      <c r="H106" t="s">
        <v>358</v>
      </c>
      <c r="I106">
        <v>86</v>
      </c>
      <c r="J106" t="s">
        <v>72</v>
      </c>
      <c r="K106" t="s">
        <v>269</v>
      </c>
      <c r="L106">
        <v>413.15</v>
      </c>
      <c r="M106">
        <v>425.68</v>
      </c>
      <c r="N106">
        <v>445.25</v>
      </c>
      <c r="O106">
        <v>455.48</v>
      </c>
      <c r="P106">
        <v>396.77</v>
      </c>
      <c r="Q106">
        <v>410.1</v>
      </c>
      <c r="R106">
        <v>430.34</v>
      </c>
      <c r="S106">
        <v>442.97</v>
      </c>
      <c r="T106">
        <v>1284.08</v>
      </c>
      <c r="U106">
        <v>1237.21</v>
      </c>
      <c r="V106">
        <v>17.399999999999999</v>
      </c>
      <c r="W106">
        <v>5.26166921561774</v>
      </c>
      <c r="AF106">
        <v>6.2</v>
      </c>
      <c r="AI106" t="s">
        <v>686</v>
      </c>
      <c r="AJ106" t="s">
        <v>686</v>
      </c>
      <c r="AK106">
        <v>6.2</v>
      </c>
      <c r="AL106">
        <v>4.2005741626794268</v>
      </c>
      <c r="AM106">
        <v>4.2005741626794268</v>
      </c>
      <c r="AN106">
        <v>0.15631998</v>
      </c>
      <c r="AO106">
        <v>0.969183876</v>
      </c>
      <c r="AP106">
        <v>1.0356030451958531</v>
      </c>
      <c r="AQ106">
        <v>1.1280199270311591</v>
      </c>
      <c r="AR106">
        <v>1.0524635814758094</v>
      </c>
      <c r="AS106">
        <v>0.17896401513875596</v>
      </c>
      <c r="AT106">
        <v>1.5424866707373008</v>
      </c>
      <c r="AU106">
        <v>1.6218345386296735</v>
      </c>
      <c r="AV106">
        <v>1.5362447730996496</v>
      </c>
      <c r="AW106">
        <v>0.19406003856459331</v>
      </c>
      <c r="AX106">
        <v>1.8542677763000448</v>
      </c>
      <c r="AY106">
        <v>1.9842488354145071</v>
      </c>
      <c r="AZ106">
        <v>1.8920583604922627</v>
      </c>
      <c r="BA106">
        <v>5.6747015435265054</v>
      </c>
      <c r="BF106" t="s">
        <v>225</v>
      </c>
      <c r="BH106" t="s">
        <v>108</v>
      </c>
      <c r="BJ106">
        <v>4.2005741626794268</v>
      </c>
      <c r="BK106">
        <v>82</v>
      </c>
      <c r="BL106" s="291">
        <v>8.5927662993652024E-2</v>
      </c>
      <c r="BM106">
        <f t="shared" si="7"/>
        <v>1</v>
      </c>
      <c r="BN106">
        <f t="shared" si="4"/>
        <v>17.399999999999999</v>
      </c>
      <c r="BO106" s="291">
        <f t="shared" si="5"/>
        <v>8.5927662993652024E-2</v>
      </c>
      <c r="BP106" s="292">
        <f t="shared" si="6"/>
        <v>1</v>
      </c>
    </row>
    <row r="107" spans="1:68" x14ac:dyDescent="0.2">
      <c r="A107">
        <v>9</v>
      </c>
      <c r="B107" t="s">
        <v>15</v>
      </c>
      <c r="C107" t="s">
        <v>269</v>
      </c>
      <c r="D107" t="s">
        <v>269</v>
      </c>
      <c r="E107" t="s">
        <v>418</v>
      </c>
      <c r="F107">
        <v>24</v>
      </c>
      <c r="G107" t="s">
        <v>15</v>
      </c>
      <c r="H107" t="s">
        <v>358</v>
      </c>
      <c r="I107">
        <v>24</v>
      </c>
      <c r="J107" t="s">
        <v>15</v>
      </c>
      <c r="K107" t="s">
        <v>269</v>
      </c>
      <c r="L107">
        <v>610.04999999999995</v>
      </c>
      <c r="M107">
        <v>591.79</v>
      </c>
      <c r="N107">
        <v>579.92999999999995</v>
      </c>
      <c r="O107">
        <v>557.87</v>
      </c>
      <c r="P107">
        <v>585.05999999999995</v>
      </c>
      <c r="Q107">
        <v>570.44000000000005</v>
      </c>
      <c r="R107">
        <v>560.71</v>
      </c>
      <c r="S107">
        <v>541.59</v>
      </c>
      <c r="T107">
        <v>1781.77</v>
      </c>
      <c r="U107">
        <v>1716.21</v>
      </c>
      <c r="V107">
        <v>30.6</v>
      </c>
      <c r="W107">
        <v>12.663583479838099</v>
      </c>
      <c r="X107">
        <v>0.3</v>
      </c>
      <c r="Y107">
        <v>0.3</v>
      </c>
      <c r="Z107">
        <v>0.6</v>
      </c>
      <c r="AB107">
        <v>0.3</v>
      </c>
      <c r="AC107">
        <v>0.6</v>
      </c>
      <c r="AD107">
        <v>0.9</v>
      </c>
      <c r="AF107">
        <v>0.5</v>
      </c>
      <c r="AG107">
        <v>0.4</v>
      </c>
      <c r="AH107">
        <v>0.6</v>
      </c>
      <c r="AI107">
        <v>0.5</v>
      </c>
      <c r="AJ107">
        <v>0.5</v>
      </c>
      <c r="AK107">
        <v>0.5</v>
      </c>
      <c r="AL107">
        <v>0.33875598086124409</v>
      </c>
      <c r="AM107">
        <v>0.33875598086124409</v>
      </c>
      <c r="AN107">
        <v>1.7309310000000001E-2</v>
      </c>
      <c r="AO107">
        <v>0.10333657500000001</v>
      </c>
      <c r="AP107">
        <v>9.556326273770327E-2</v>
      </c>
      <c r="AQ107">
        <v>0.10230460595936895</v>
      </c>
      <c r="AR107">
        <v>9.4472490168646034E-2</v>
      </c>
      <c r="AS107">
        <v>1.9544001904306219E-2</v>
      </c>
      <c r="AT107">
        <v>0.15383287993847819</v>
      </c>
      <c r="AU107">
        <v>0.15203412412406062</v>
      </c>
      <c r="AV107">
        <v>0.14352250136071931</v>
      </c>
      <c r="AW107">
        <v>2.1033796507177033E-2</v>
      </c>
      <c r="AX107">
        <v>0.18165029269948826</v>
      </c>
      <c r="AY107">
        <v>0.18738411853086606</v>
      </c>
      <c r="AZ107">
        <v>0.17843994134291047</v>
      </c>
      <c r="BA107">
        <v>0.45751106065934594</v>
      </c>
      <c r="BF107" t="s">
        <v>225</v>
      </c>
      <c r="BH107" t="s">
        <v>128</v>
      </c>
      <c r="BJ107">
        <v>0.33875598086124409</v>
      </c>
      <c r="BK107">
        <v>145</v>
      </c>
      <c r="BL107" s="291">
        <v>-8.5778775146689148E-2</v>
      </c>
      <c r="BM107">
        <f t="shared" si="7"/>
        <v>6</v>
      </c>
      <c r="BN107">
        <f t="shared" si="4"/>
        <v>183.60000000000002</v>
      </c>
      <c r="BO107" s="291">
        <f t="shared" si="5"/>
        <v>8.5778775146689148E-2</v>
      </c>
      <c r="BP107" s="292">
        <f t="shared" si="6"/>
        <v>6</v>
      </c>
    </row>
    <row r="108" spans="1:68" x14ac:dyDescent="0.2">
      <c r="A108">
        <v>101</v>
      </c>
      <c r="B108" t="s">
        <v>105</v>
      </c>
      <c r="C108" t="s">
        <v>421</v>
      </c>
      <c r="D108" t="s">
        <v>421</v>
      </c>
      <c r="E108" t="e">
        <v>#N/A</v>
      </c>
      <c r="F108">
        <v>122</v>
      </c>
      <c r="G108" t="s">
        <v>105</v>
      </c>
      <c r="H108" t="s">
        <v>357</v>
      </c>
      <c r="I108">
        <v>123</v>
      </c>
      <c r="J108" t="s">
        <v>105</v>
      </c>
      <c r="K108" t="s">
        <v>227</v>
      </c>
      <c r="L108">
        <v>10.67</v>
      </c>
      <c r="M108">
        <v>11.09</v>
      </c>
      <c r="N108">
        <v>12.44</v>
      </c>
      <c r="O108">
        <v>12.18</v>
      </c>
      <c r="P108">
        <v>9.8800000000000008</v>
      </c>
      <c r="Q108">
        <v>9.9499999999999993</v>
      </c>
      <c r="R108">
        <v>12.06</v>
      </c>
      <c r="S108">
        <v>12.4</v>
      </c>
      <c r="T108">
        <v>34.199999999999996</v>
      </c>
      <c r="U108">
        <v>31.89</v>
      </c>
      <c r="V108">
        <v>6.95</v>
      </c>
      <c r="W108">
        <v>2.625159468405466</v>
      </c>
      <c r="AF108">
        <v>4.97</v>
      </c>
      <c r="AI108" t="s">
        <v>686</v>
      </c>
      <c r="AJ108" t="s">
        <v>686</v>
      </c>
      <c r="AK108">
        <v>4.97</v>
      </c>
      <c r="AL108">
        <v>2.4370109151973125</v>
      </c>
      <c r="AM108">
        <v>2.4370109151973125</v>
      </c>
      <c r="AN108">
        <v>3.2846730000000001E-3</v>
      </c>
      <c r="AO108">
        <v>2.03649726E-2</v>
      </c>
      <c r="AP108">
        <v>2.1395452634392215E-2</v>
      </c>
      <c r="AQ108">
        <v>2.3743921575792064E-2</v>
      </c>
      <c r="AR108">
        <v>2.2099229099967629E-2</v>
      </c>
      <c r="AS108">
        <v>3.6440833697733003E-3</v>
      </c>
      <c r="AT108">
        <v>3.185184193171936E-2</v>
      </c>
      <c r="AU108">
        <v>3.4306672030630682E-2</v>
      </c>
      <c r="AV108">
        <v>3.2489553878980608E-2</v>
      </c>
      <c r="AW108">
        <v>3.8836902829554997E-3</v>
      </c>
      <c r="AX108">
        <v>3.8533834241639066E-2</v>
      </c>
      <c r="AY108">
        <v>4.1922960481691023E-2</v>
      </c>
      <c r="AZ108">
        <v>3.9991256408562097E-2</v>
      </c>
      <c r="BA108">
        <v>4.2833244545665599</v>
      </c>
      <c r="BF108" t="s">
        <v>225</v>
      </c>
      <c r="BH108" t="s">
        <v>12</v>
      </c>
      <c r="BJ108">
        <v>2.4370109151973125</v>
      </c>
      <c r="BK108">
        <v>177</v>
      </c>
      <c r="BL108" s="291">
        <v>8.5158793681246098E-2</v>
      </c>
      <c r="BM108">
        <f t="shared" si="7"/>
        <v>1</v>
      </c>
      <c r="BN108">
        <f t="shared" si="4"/>
        <v>6.95</v>
      </c>
      <c r="BO108" s="291">
        <f t="shared" si="5"/>
        <v>8.5158793681246098E-2</v>
      </c>
      <c r="BP108" s="292">
        <f t="shared" si="6"/>
        <v>1</v>
      </c>
    </row>
    <row r="109" spans="1:68" x14ac:dyDescent="0.2">
      <c r="A109">
        <v>184</v>
      </c>
      <c r="B109" t="s">
        <v>4</v>
      </c>
      <c r="C109" t="s">
        <v>267</v>
      </c>
      <c r="D109" t="s">
        <v>267</v>
      </c>
      <c r="E109" t="s">
        <v>419</v>
      </c>
      <c r="F109">
        <v>13</v>
      </c>
      <c r="G109" t="s">
        <v>4</v>
      </c>
      <c r="H109" t="s">
        <v>355</v>
      </c>
      <c r="I109">
        <v>13</v>
      </c>
      <c r="J109" t="s">
        <v>4</v>
      </c>
      <c r="K109" t="s">
        <v>267</v>
      </c>
      <c r="L109">
        <v>536.69000000000005</v>
      </c>
      <c r="M109">
        <v>381.5</v>
      </c>
      <c r="N109">
        <v>301.52</v>
      </c>
      <c r="O109">
        <v>340.44</v>
      </c>
      <c r="P109">
        <v>455.03</v>
      </c>
      <c r="Q109">
        <v>330.95</v>
      </c>
      <c r="R109">
        <v>270.31</v>
      </c>
      <c r="S109">
        <v>298.91000000000003</v>
      </c>
      <c r="T109">
        <v>1219.71</v>
      </c>
      <c r="U109">
        <v>1056.29</v>
      </c>
      <c r="V109">
        <v>27.9</v>
      </c>
      <c r="W109">
        <v>10.581231491113224</v>
      </c>
      <c r="AF109">
        <v>7</v>
      </c>
      <c r="AG109">
        <v>6.1</v>
      </c>
      <c r="AH109">
        <v>7.8</v>
      </c>
      <c r="AI109" t="s">
        <v>686</v>
      </c>
      <c r="AJ109">
        <v>6.9499999999999993</v>
      </c>
      <c r="AK109">
        <v>6.9749999999999996</v>
      </c>
      <c r="AL109">
        <v>4.6904305958823294</v>
      </c>
      <c r="AM109">
        <v>4.6904305958823294</v>
      </c>
      <c r="AN109">
        <v>0.15679293</v>
      </c>
      <c r="AO109">
        <v>0.97211616599999995</v>
      </c>
      <c r="AP109">
        <v>1.2219573872013429</v>
      </c>
      <c r="AQ109">
        <v>1.1199046135859412</v>
      </c>
      <c r="AR109">
        <v>1.0525871508410323</v>
      </c>
      <c r="AS109">
        <v>0.1747858908088642</v>
      </c>
      <c r="AT109">
        <v>1.7405340411063162</v>
      </c>
      <c r="AU109">
        <v>1.5552443029783263</v>
      </c>
      <c r="AV109">
        <v>1.4801460873895471</v>
      </c>
      <c r="AW109">
        <v>0.18678119801477366</v>
      </c>
      <c r="AX109">
        <v>2.0247038423517121</v>
      </c>
      <c r="AY109">
        <v>1.8712433983964909</v>
      </c>
      <c r="AZ109">
        <v>1.7910210955871571</v>
      </c>
      <c r="BA109">
        <v>6.4068190102311435</v>
      </c>
      <c r="BF109" t="s">
        <v>225</v>
      </c>
      <c r="BH109" t="s">
        <v>11</v>
      </c>
      <c r="BJ109">
        <v>4.6904305958823294</v>
      </c>
      <c r="BK109">
        <v>87</v>
      </c>
      <c r="BL109" s="291">
        <v>8.2779185919877318E-2</v>
      </c>
      <c r="BM109">
        <f t="shared" si="7"/>
        <v>2</v>
      </c>
      <c r="BN109">
        <f t="shared" si="4"/>
        <v>55.8</v>
      </c>
      <c r="BO109" s="291">
        <f t="shared" si="5"/>
        <v>8.2779185919877318E-2</v>
      </c>
      <c r="BP109" s="292">
        <f t="shared" si="6"/>
        <v>1</v>
      </c>
    </row>
    <row r="110" spans="1:68" x14ac:dyDescent="0.2">
      <c r="A110">
        <v>132</v>
      </c>
      <c r="B110" t="s">
        <v>165</v>
      </c>
      <c r="C110" t="s">
        <v>266</v>
      </c>
      <c r="D110" t="s">
        <v>266</v>
      </c>
      <c r="E110" t="s">
        <v>420</v>
      </c>
      <c r="F110">
        <v>203</v>
      </c>
      <c r="G110" t="s">
        <v>165</v>
      </c>
      <c r="H110" t="s">
        <v>354</v>
      </c>
      <c r="I110">
        <v>203</v>
      </c>
      <c r="J110" t="s">
        <v>165</v>
      </c>
      <c r="K110" t="s">
        <v>266</v>
      </c>
      <c r="L110">
        <v>245.72</v>
      </c>
      <c r="M110">
        <v>236.42</v>
      </c>
      <c r="N110">
        <v>197.45</v>
      </c>
      <c r="O110">
        <v>277.38</v>
      </c>
      <c r="P110">
        <v>238.88</v>
      </c>
      <c r="Q110">
        <v>226.49</v>
      </c>
      <c r="R110">
        <v>184.05</v>
      </c>
      <c r="S110">
        <v>172.33</v>
      </c>
      <c r="T110">
        <v>679.58999999999992</v>
      </c>
      <c r="U110">
        <v>649.42000000000007</v>
      </c>
      <c r="V110">
        <v>5.9</v>
      </c>
      <c r="W110">
        <v>2.4480169632955828</v>
      </c>
      <c r="X110">
        <v>1.3</v>
      </c>
      <c r="Y110">
        <v>2.6</v>
      </c>
      <c r="Z110">
        <v>4</v>
      </c>
      <c r="AB110">
        <v>1.3</v>
      </c>
      <c r="AC110">
        <v>2.6</v>
      </c>
      <c r="AD110">
        <v>4</v>
      </c>
      <c r="AF110">
        <v>2.5</v>
      </c>
      <c r="AG110">
        <v>3.1</v>
      </c>
      <c r="AH110">
        <v>2</v>
      </c>
      <c r="AI110">
        <v>2.6333333333333333</v>
      </c>
      <c r="AJ110">
        <v>2.5499999999999998</v>
      </c>
      <c r="AK110">
        <v>2.5611111111111109</v>
      </c>
      <c r="AL110">
        <v>3.2450490799835769</v>
      </c>
      <c r="AM110">
        <v>3.2450490799835769</v>
      </c>
      <c r="AN110">
        <v>3.3595460000000001E-2</v>
      </c>
      <c r="AO110">
        <v>0.18847029999999998</v>
      </c>
      <c r="AP110">
        <v>0.21922419015505262</v>
      </c>
      <c r="AQ110">
        <v>0.22080997289416923</v>
      </c>
      <c r="AR110">
        <v>0.20401504999999998</v>
      </c>
      <c r="AS110">
        <v>4.235144613055649E-2</v>
      </c>
      <c r="AT110">
        <v>0.36108825877083495</v>
      </c>
      <c r="AU110">
        <v>0.33882323737828002</v>
      </c>
      <c r="AV110">
        <v>0.3177251010385817</v>
      </c>
      <c r="AW110">
        <v>4.818877021759415E-2</v>
      </c>
      <c r="AX110">
        <v>0.42972351669930436</v>
      </c>
      <c r="AY110">
        <v>0.43181296648663736</v>
      </c>
      <c r="AZ110">
        <v>0.40785694282632129</v>
      </c>
      <c r="BA110">
        <v>2.7091824580369117</v>
      </c>
      <c r="BF110" t="s">
        <v>225</v>
      </c>
      <c r="BH110" t="s">
        <v>112</v>
      </c>
      <c r="BJ110">
        <v>3.2450490799835769</v>
      </c>
      <c r="BK110">
        <v>125</v>
      </c>
      <c r="BL110" s="291">
        <v>8.2478512529560344E-2</v>
      </c>
      <c r="BM110">
        <f t="shared" si="7"/>
        <v>6</v>
      </c>
      <c r="BN110">
        <f t="shared" si="4"/>
        <v>35.400000000000006</v>
      </c>
      <c r="BO110" s="291">
        <f t="shared" si="5"/>
        <v>8.2478512529560344E-2</v>
      </c>
      <c r="BP110" s="292">
        <f t="shared" si="6"/>
        <v>6</v>
      </c>
    </row>
    <row r="111" spans="1:68" x14ac:dyDescent="0.2">
      <c r="A111">
        <v>215</v>
      </c>
      <c r="B111" t="s">
        <v>145</v>
      </c>
      <c r="C111" t="s">
        <v>270</v>
      </c>
      <c r="D111" t="s">
        <v>270</v>
      </c>
      <c r="E111" t="s">
        <v>420</v>
      </c>
      <c r="F111">
        <v>172</v>
      </c>
      <c r="G111" t="s">
        <v>145</v>
      </c>
      <c r="H111" t="s">
        <v>359</v>
      </c>
      <c r="I111">
        <v>174</v>
      </c>
      <c r="J111" t="s">
        <v>145</v>
      </c>
      <c r="K111" t="s">
        <v>270</v>
      </c>
      <c r="L111">
        <v>140.72999999999999</v>
      </c>
      <c r="M111">
        <v>145.44</v>
      </c>
      <c r="N111">
        <v>158.74</v>
      </c>
      <c r="O111">
        <v>179.47</v>
      </c>
      <c r="P111">
        <v>130.53</v>
      </c>
      <c r="Q111">
        <v>140.02000000000001</v>
      </c>
      <c r="R111">
        <v>153.44999999999999</v>
      </c>
      <c r="S111">
        <v>171.5</v>
      </c>
      <c r="T111">
        <v>444.90999999999997</v>
      </c>
      <c r="U111">
        <v>424</v>
      </c>
      <c r="V111">
        <v>2.1</v>
      </c>
      <c r="W111">
        <v>1.9011129990447913</v>
      </c>
      <c r="X111">
        <v>2.4</v>
      </c>
      <c r="Y111">
        <v>1.6</v>
      </c>
      <c r="Z111">
        <v>3.3</v>
      </c>
      <c r="AB111">
        <v>2.4</v>
      </c>
      <c r="AC111">
        <v>1.6</v>
      </c>
      <c r="AD111">
        <v>3.3</v>
      </c>
      <c r="AF111">
        <v>2.5</v>
      </c>
      <c r="AG111">
        <v>1.6</v>
      </c>
      <c r="AH111">
        <v>3.1</v>
      </c>
      <c r="AI111">
        <v>2.4333333333333331</v>
      </c>
      <c r="AJ111">
        <v>2.35</v>
      </c>
      <c r="AK111">
        <v>2.4277777777777776</v>
      </c>
      <c r="AL111">
        <v>3.6138145315487566</v>
      </c>
      <c r="AM111">
        <v>3.6138145315487566</v>
      </c>
      <c r="AN111">
        <v>2.1379869999999995E-2</v>
      </c>
      <c r="AO111">
        <v>0.15014287500000001</v>
      </c>
      <c r="AP111">
        <v>0.13445680786119921</v>
      </c>
      <c r="AQ111">
        <v>0.14882166707602529</v>
      </c>
      <c r="AR111">
        <v>0.138133755</v>
      </c>
      <c r="AS111">
        <v>2.8989912916826E-2</v>
      </c>
      <c r="AT111">
        <v>0.21471035310411496</v>
      </c>
      <c r="AU111">
        <v>0.22818017536945712</v>
      </c>
      <c r="AV111">
        <v>0.21368842937523899</v>
      </c>
      <c r="AW111">
        <v>3.4063274861376669E-2</v>
      </c>
      <c r="AX111">
        <v>0.26316818282773069</v>
      </c>
      <c r="AY111">
        <v>0.29376902325184079</v>
      </c>
      <c r="AZ111">
        <v>0.27674161715344164</v>
      </c>
      <c r="BA111">
        <v>2.7923463669686095</v>
      </c>
      <c r="BB111" t="s">
        <v>340</v>
      </c>
      <c r="BC111" t="s">
        <v>237</v>
      </c>
      <c r="BD111">
        <v>40</v>
      </c>
      <c r="BE111">
        <v>0.92</v>
      </c>
      <c r="BF111" t="s">
        <v>235</v>
      </c>
      <c r="BG111" t="s">
        <v>341</v>
      </c>
      <c r="BH111" t="s">
        <v>264</v>
      </c>
      <c r="BJ111">
        <v>3.6138145315487566</v>
      </c>
      <c r="BK111">
        <v>136</v>
      </c>
      <c r="BL111" s="291">
        <v>-7.9984614654541625E-2</v>
      </c>
      <c r="BM111">
        <f t="shared" si="7"/>
        <v>6</v>
      </c>
      <c r="BN111">
        <f t="shared" si="4"/>
        <v>12.600000000000001</v>
      </c>
      <c r="BO111" s="291">
        <f t="shared" si="5"/>
        <v>7.9984614654541625E-2</v>
      </c>
      <c r="BP111" s="292">
        <f t="shared" si="6"/>
        <v>6</v>
      </c>
    </row>
    <row r="112" spans="1:68" x14ac:dyDescent="0.2">
      <c r="A112">
        <v>153</v>
      </c>
      <c r="B112" t="s">
        <v>201</v>
      </c>
      <c r="C112" t="s">
        <v>270</v>
      </c>
      <c r="D112" t="s">
        <v>270</v>
      </c>
      <c r="E112" t="s">
        <v>420</v>
      </c>
      <c r="F112">
        <v>134</v>
      </c>
      <c r="G112" t="s">
        <v>201</v>
      </c>
      <c r="H112" t="s">
        <v>359</v>
      </c>
      <c r="I112">
        <v>135</v>
      </c>
      <c r="J112" t="s">
        <v>201</v>
      </c>
      <c r="K112" t="s">
        <v>270</v>
      </c>
      <c r="L112">
        <v>0.51</v>
      </c>
      <c r="M112">
        <v>0.51</v>
      </c>
      <c r="N112">
        <v>0.51</v>
      </c>
      <c r="O112">
        <v>0.51</v>
      </c>
      <c r="P112">
        <v>0.48</v>
      </c>
      <c r="Q112">
        <v>0.49</v>
      </c>
      <c r="R112">
        <v>0.48</v>
      </c>
      <c r="S112">
        <v>0.48</v>
      </c>
      <c r="T112">
        <v>1.53</v>
      </c>
      <c r="U112">
        <v>1.45</v>
      </c>
      <c r="V112">
        <v>29.1</v>
      </c>
      <c r="W112">
        <v>11.460721257291135</v>
      </c>
      <c r="AF112">
        <v>0.1</v>
      </c>
      <c r="AI112" t="s">
        <v>686</v>
      </c>
      <c r="AJ112" t="s">
        <v>686</v>
      </c>
      <c r="AK112">
        <v>0.1</v>
      </c>
      <c r="AL112">
        <v>0.14885277246653919</v>
      </c>
      <c r="AM112">
        <v>0.14885277246653919</v>
      </c>
      <c r="AN112">
        <v>2.9799999999999998E-6</v>
      </c>
      <c r="AO112">
        <v>1.8476000000000001E-5</v>
      </c>
      <c r="AP112">
        <v>1.9941815260386118E-5</v>
      </c>
      <c r="AQ112">
        <v>2.1354403859563866E-5</v>
      </c>
      <c r="AR112">
        <v>1.9945484515970262E-5</v>
      </c>
      <c r="AS112">
        <v>3.864185468451242E-6</v>
      </c>
      <c r="AT112">
        <v>3.1327404986139771E-5</v>
      </c>
      <c r="AU112">
        <v>3.1361755974642078E-5</v>
      </c>
      <c r="AV112">
        <v>2.9565877338733102E-5</v>
      </c>
      <c r="AW112">
        <v>4.4536424474187379E-6</v>
      </c>
      <c r="AX112">
        <v>3.7276382747701982E-5</v>
      </c>
      <c r="AY112">
        <v>3.9298820499348872E-5</v>
      </c>
      <c r="AZ112">
        <v>3.7252263447181749E-5</v>
      </c>
      <c r="BA112">
        <v>0.11218242940601356</v>
      </c>
      <c r="BF112" t="s">
        <v>225</v>
      </c>
      <c r="BH112" t="s">
        <v>126</v>
      </c>
      <c r="BJ112">
        <v>0.14885277246653919</v>
      </c>
      <c r="BK112">
        <v>220</v>
      </c>
      <c r="BL112" s="291">
        <v>7.9534775707418362E-2</v>
      </c>
      <c r="BM112">
        <f t="shared" si="7"/>
        <v>1</v>
      </c>
      <c r="BN112">
        <f t="shared" si="4"/>
        <v>29.1</v>
      </c>
      <c r="BO112" s="291">
        <f t="shared" si="5"/>
        <v>7.9534775707418362E-2</v>
      </c>
      <c r="BP112" s="292">
        <f t="shared" si="6"/>
        <v>1</v>
      </c>
    </row>
    <row r="113" spans="1:68" x14ac:dyDescent="0.2">
      <c r="A113">
        <v>95</v>
      </c>
      <c r="B113" t="s">
        <v>160</v>
      </c>
      <c r="C113" t="s">
        <v>267</v>
      </c>
      <c r="D113" t="s">
        <v>267</v>
      </c>
      <c r="E113" t="s">
        <v>418</v>
      </c>
      <c r="F113">
        <v>190</v>
      </c>
      <c r="G113" t="s">
        <v>160</v>
      </c>
      <c r="H113" t="s">
        <v>355</v>
      </c>
      <c r="I113">
        <v>189</v>
      </c>
      <c r="J113" t="s">
        <v>160</v>
      </c>
      <c r="K113" t="s">
        <v>267</v>
      </c>
      <c r="L113">
        <v>631.23</v>
      </c>
      <c r="M113">
        <v>532.15</v>
      </c>
      <c r="N113">
        <v>442.88</v>
      </c>
      <c r="O113">
        <v>433.27</v>
      </c>
      <c r="P113">
        <v>602.36</v>
      </c>
      <c r="Q113">
        <v>487.83</v>
      </c>
      <c r="R113">
        <v>412.45</v>
      </c>
      <c r="S113">
        <v>412.69</v>
      </c>
      <c r="T113">
        <v>1606.2600000000002</v>
      </c>
      <c r="U113">
        <v>1502.64</v>
      </c>
      <c r="V113">
        <v>38.5</v>
      </c>
      <c r="W113">
        <v>21.4209404645724</v>
      </c>
      <c r="AG113">
        <v>2.3470588235294114</v>
      </c>
      <c r="AH113">
        <v>2.3470588235294114</v>
      </c>
      <c r="AI113" t="s">
        <v>686</v>
      </c>
      <c r="AJ113">
        <v>2.3470588235294114</v>
      </c>
      <c r="AK113">
        <v>2.3470588235294114</v>
      </c>
      <c r="AL113">
        <v>1.5783106116441485</v>
      </c>
      <c r="AM113">
        <v>1.5783106116441485</v>
      </c>
      <c r="AN113">
        <v>7.2967711764705873E-2</v>
      </c>
      <c r="AO113">
        <v>0.45239981294117643</v>
      </c>
      <c r="AP113">
        <v>0.53393690223389212</v>
      </c>
      <c r="AQ113">
        <v>0.51944031739360663</v>
      </c>
      <c r="AR113">
        <v>0.48774791027015463</v>
      </c>
      <c r="AS113">
        <v>8.097883763486477E-2</v>
      </c>
      <c r="AT113">
        <v>0.78383364467252981</v>
      </c>
      <c r="AU113">
        <v>0.72151786077155333</v>
      </c>
      <c r="AV113">
        <v>0.68686353886898688</v>
      </c>
      <c r="AW113">
        <v>8.6319588214970724E-2</v>
      </c>
      <c r="AX113">
        <v>0.90819654869414113</v>
      </c>
      <c r="AY113">
        <v>0.86599948657576187</v>
      </c>
      <c r="AZ113">
        <v>0.82940579947378801</v>
      </c>
      <c r="BA113">
        <v>2.182620578603812</v>
      </c>
      <c r="BF113" t="s">
        <v>225</v>
      </c>
      <c r="BH113" t="s">
        <v>178</v>
      </c>
      <c r="BJ113">
        <v>1.5783106116441485</v>
      </c>
      <c r="BK113">
        <v>108</v>
      </c>
      <c r="BL113" s="291">
        <v>7.8134641787693138E-2</v>
      </c>
      <c r="BM113">
        <f t="shared" si="7"/>
        <v>2</v>
      </c>
      <c r="BN113">
        <f t="shared" si="4"/>
        <v>77</v>
      </c>
      <c r="BO113" s="291">
        <f t="shared" si="5"/>
        <v>7.8134641787693138E-2</v>
      </c>
      <c r="BP113" s="292">
        <f t="shared" si="6"/>
        <v>1</v>
      </c>
    </row>
    <row r="114" spans="1:68" x14ac:dyDescent="0.2">
      <c r="A114">
        <v>98</v>
      </c>
      <c r="B114" t="s">
        <v>136</v>
      </c>
      <c r="C114" t="s">
        <v>267</v>
      </c>
      <c r="D114" t="s">
        <v>267</v>
      </c>
      <c r="E114" t="s">
        <v>419</v>
      </c>
      <c r="F114">
        <v>161</v>
      </c>
      <c r="G114" t="s">
        <v>136</v>
      </c>
      <c r="H114" t="s">
        <v>355</v>
      </c>
      <c r="I114">
        <v>160</v>
      </c>
      <c r="J114" t="s">
        <v>136</v>
      </c>
      <c r="K114" t="s">
        <v>267</v>
      </c>
      <c r="L114">
        <v>446.6</v>
      </c>
      <c r="M114">
        <v>521.46</v>
      </c>
      <c r="N114">
        <v>540.29999999999995</v>
      </c>
      <c r="O114">
        <v>534.05999999999995</v>
      </c>
      <c r="P114">
        <v>422.74</v>
      </c>
      <c r="Q114">
        <v>494.26</v>
      </c>
      <c r="R114">
        <v>512.95000000000005</v>
      </c>
      <c r="S114">
        <v>506.68</v>
      </c>
      <c r="T114">
        <v>1508.3600000000001</v>
      </c>
      <c r="U114">
        <v>1429.95</v>
      </c>
      <c r="V114">
        <v>9.6999999999999993</v>
      </c>
      <c r="W114">
        <v>3.1522518943345217</v>
      </c>
      <c r="X114">
        <v>5.0999999999999996</v>
      </c>
      <c r="Y114">
        <v>8.6999999999999993</v>
      </c>
      <c r="Z114">
        <v>9.9</v>
      </c>
      <c r="AA114">
        <v>6.2</v>
      </c>
      <c r="AB114">
        <v>4.5</v>
      </c>
      <c r="AC114">
        <v>8.9</v>
      </c>
      <c r="AD114">
        <v>9.1999999999999993</v>
      </c>
      <c r="AE114">
        <v>5</v>
      </c>
      <c r="AF114">
        <v>7.7</v>
      </c>
      <c r="AG114">
        <v>7.9</v>
      </c>
      <c r="AH114">
        <v>7.5</v>
      </c>
      <c r="AI114">
        <v>7.7166666666666659</v>
      </c>
      <c r="AJ114">
        <v>7.7</v>
      </c>
      <c r="AK114">
        <v>7.7055555555555557</v>
      </c>
      <c r="AL114">
        <v>6.2</v>
      </c>
      <c r="AM114">
        <v>5</v>
      </c>
      <c r="AN114">
        <v>0.23183716000000001</v>
      </c>
      <c r="AO114">
        <v>1.5402572000000001</v>
      </c>
      <c r="AP114">
        <v>1.360614240440801</v>
      </c>
      <c r="AQ114">
        <v>1.5393296652815831</v>
      </c>
      <c r="AR114">
        <v>1.4234727500000002</v>
      </c>
      <c r="AS114">
        <v>0.266904592</v>
      </c>
      <c r="AT114">
        <v>2.1840928746394046</v>
      </c>
      <c r="AU114">
        <v>2.3025063161469714</v>
      </c>
      <c r="AV114">
        <v>2.1697668330685627</v>
      </c>
      <c r="AW114">
        <v>0.29028288000000002</v>
      </c>
      <c r="AX114">
        <v>2.6232006823312548</v>
      </c>
      <c r="AY114">
        <v>2.8675081461152194</v>
      </c>
      <c r="AZ114">
        <v>2.7235639393861031</v>
      </c>
      <c r="BA114">
        <v>7.2952810344177639</v>
      </c>
      <c r="BB114" t="s">
        <v>445</v>
      </c>
      <c r="BC114" t="s">
        <v>237</v>
      </c>
      <c r="BD114">
        <v>2682</v>
      </c>
      <c r="BE114">
        <v>0.96</v>
      </c>
      <c r="BF114" t="s">
        <v>235</v>
      </c>
      <c r="BG114" t="s">
        <v>446</v>
      </c>
      <c r="BH114" t="s">
        <v>264</v>
      </c>
      <c r="BI114" t="s">
        <v>517</v>
      </c>
      <c r="BJ114">
        <v>5.6</v>
      </c>
      <c r="BK114">
        <v>66</v>
      </c>
      <c r="BL114" s="291">
        <v>-7.5821395283852538E-2</v>
      </c>
      <c r="BM114">
        <f t="shared" si="7"/>
        <v>6</v>
      </c>
      <c r="BN114">
        <f t="shared" si="4"/>
        <v>58.199999999999996</v>
      </c>
      <c r="BO114" s="291">
        <f t="shared" si="5"/>
        <v>7.5821395283852538E-2</v>
      </c>
      <c r="BP114" s="292">
        <f t="shared" si="6"/>
        <v>6</v>
      </c>
    </row>
    <row r="115" spans="1:68" x14ac:dyDescent="0.2">
      <c r="A115">
        <v>43</v>
      </c>
      <c r="B115" t="s">
        <v>427</v>
      </c>
      <c r="C115" t="s">
        <v>421</v>
      </c>
      <c r="D115" t="s">
        <v>421</v>
      </c>
      <c r="E115" t="s">
        <v>420</v>
      </c>
      <c r="L115">
        <v>5.71</v>
      </c>
      <c r="M115">
        <v>4.88</v>
      </c>
      <c r="N115">
        <v>4.88</v>
      </c>
      <c r="O115">
        <v>4.8499999999999996</v>
      </c>
      <c r="P115">
        <v>5.41</v>
      </c>
      <c r="Q115">
        <v>4.7300000000000004</v>
      </c>
      <c r="R115">
        <v>4.74</v>
      </c>
      <c r="S115">
        <v>4.96</v>
      </c>
      <c r="T115">
        <v>15.469999999999999</v>
      </c>
      <c r="U115">
        <v>14.88</v>
      </c>
      <c r="V115">
        <v>7.7</v>
      </c>
      <c r="W115">
        <v>2.7594849139096564</v>
      </c>
      <c r="X115">
        <v>0.1</v>
      </c>
      <c r="Y115">
        <v>0.2</v>
      </c>
      <c r="Z115">
        <v>0</v>
      </c>
      <c r="AB115">
        <v>0.1</v>
      </c>
      <c r="AC115">
        <v>0.2</v>
      </c>
      <c r="AD115">
        <v>0.2</v>
      </c>
      <c r="AF115">
        <v>0.1</v>
      </c>
      <c r="AG115">
        <v>0.1</v>
      </c>
      <c r="AH115">
        <v>0.2</v>
      </c>
      <c r="AI115">
        <v>0.13333333333333333</v>
      </c>
      <c r="AJ115">
        <v>0.15000000000000002</v>
      </c>
      <c r="AK115">
        <v>0.1277777777777778</v>
      </c>
      <c r="AL115">
        <v>6.2655098423360381E-2</v>
      </c>
      <c r="AM115">
        <v>6.2655098423360381E-2</v>
      </c>
      <c r="AN115">
        <v>3.9820000000000002E-5</v>
      </c>
      <c r="AO115">
        <v>2.9189999999999999E-4</v>
      </c>
      <c r="AP115">
        <v>3.2600482783462904E-4</v>
      </c>
      <c r="AQ115">
        <v>3.3615934881278664E-4</v>
      </c>
      <c r="AR115">
        <v>3.1366590949118253E-4</v>
      </c>
      <c r="AS115">
        <v>4.3507879093199001E-5</v>
      </c>
      <c r="AT115">
        <v>4.7781819198441195E-4</v>
      </c>
      <c r="AU115">
        <v>4.7703227971959792E-4</v>
      </c>
      <c r="AV115">
        <v>4.5306381645031981E-4</v>
      </c>
      <c r="AW115">
        <v>4.5966465155331652E-5</v>
      </c>
      <c r="AX115">
        <v>5.6648185568765959E-4</v>
      </c>
      <c r="AY115">
        <v>5.7582250235572291E-4</v>
      </c>
      <c r="AZ115">
        <v>5.5088332782709344E-4</v>
      </c>
      <c r="BA115">
        <v>0.11445832957004891</v>
      </c>
      <c r="BF115" t="s">
        <v>225</v>
      </c>
      <c r="BH115" t="s">
        <v>522</v>
      </c>
      <c r="BJ115">
        <v>6.2655098423360381E-2</v>
      </c>
      <c r="BK115">
        <v>213</v>
      </c>
      <c r="BL115" s="291">
        <v>7.4566322340467769E-2</v>
      </c>
      <c r="BM115">
        <f t="shared" si="7"/>
        <v>6</v>
      </c>
      <c r="BN115">
        <f t="shared" si="4"/>
        <v>46.2</v>
      </c>
      <c r="BO115" s="291">
        <f t="shared" si="5"/>
        <v>7.4566322340467769E-2</v>
      </c>
      <c r="BP115" s="292">
        <f t="shared" si="6"/>
        <v>6</v>
      </c>
    </row>
    <row r="116" spans="1:68" x14ac:dyDescent="0.2">
      <c r="A116">
        <v>128</v>
      </c>
      <c r="B116" t="s">
        <v>104</v>
      </c>
      <c r="C116" t="s">
        <v>267</v>
      </c>
      <c r="D116" t="s">
        <v>267</v>
      </c>
      <c r="E116" t="s">
        <v>420</v>
      </c>
      <c r="F116">
        <v>120</v>
      </c>
      <c r="G116" t="s">
        <v>104</v>
      </c>
      <c r="H116" t="s">
        <v>355</v>
      </c>
      <c r="I116">
        <v>121</v>
      </c>
      <c r="J116" t="s">
        <v>104</v>
      </c>
      <c r="K116" t="s">
        <v>267</v>
      </c>
      <c r="L116">
        <v>9.4499999999999993</v>
      </c>
      <c r="M116">
        <v>10.02</v>
      </c>
      <c r="N116">
        <v>10.4</v>
      </c>
      <c r="O116">
        <v>11.79</v>
      </c>
      <c r="P116">
        <v>9.15</v>
      </c>
      <c r="Q116">
        <v>9.1999999999999993</v>
      </c>
      <c r="R116">
        <v>10.58</v>
      </c>
      <c r="S116">
        <v>13.03</v>
      </c>
      <c r="T116">
        <v>29.869999999999997</v>
      </c>
      <c r="U116">
        <v>28.93</v>
      </c>
      <c r="V116">
        <v>5.0999999999999996</v>
      </c>
      <c r="W116">
        <v>2.3211182527270484</v>
      </c>
      <c r="X116">
        <v>21.7</v>
      </c>
      <c r="Y116">
        <v>30.4</v>
      </c>
      <c r="Z116">
        <v>16.100000000000001</v>
      </c>
      <c r="AB116">
        <v>21.7</v>
      </c>
      <c r="AC116">
        <v>30.4</v>
      </c>
      <c r="AD116">
        <v>16.100000000000001</v>
      </c>
      <c r="AF116">
        <v>21.9</v>
      </c>
      <c r="AI116">
        <v>22.733333333333331</v>
      </c>
      <c r="AJ116" t="s">
        <v>686</v>
      </c>
      <c r="AK116">
        <v>22.316666666666663</v>
      </c>
      <c r="AL116">
        <v>15.007136362930556</v>
      </c>
      <c r="AM116">
        <v>15.007136362930556</v>
      </c>
      <c r="AN116">
        <v>1.3256859999999999E-2</v>
      </c>
      <c r="AO116">
        <v>0.10864875</v>
      </c>
      <c r="AP116">
        <v>9.8551081964353873E-2</v>
      </c>
      <c r="AQ116">
        <v>0.10731411808605726</v>
      </c>
      <c r="AR116">
        <v>0.10070045</v>
      </c>
      <c r="AS116">
        <v>1.5491722747167619E-2</v>
      </c>
      <c r="AT116">
        <v>0.13770406769473051</v>
      </c>
      <c r="AU116">
        <v>0.15154896635445836</v>
      </c>
      <c r="AV116">
        <v>0.14382332412075141</v>
      </c>
      <c r="AW116">
        <v>1.6981631245279363E-2</v>
      </c>
      <c r="AX116">
        <v>0.16994305849614269</v>
      </c>
      <c r="AY116">
        <v>0.18476335696856935</v>
      </c>
      <c r="AZ116">
        <v>0.17629667811319844</v>
      </c>
      <c r="BA116">
        <v>20.308097638458939</v>
      </c>
      <c r="BB116" t="s">
        <v>397</v>
      </c>
      <c r="BC116" t="s">
        <v>237</v>
      </c>
      <c r="BD116">
        <v>81</v>
      </c>
      <c r="BE116" t="s">
        <v>227</v>
      </c>
      <c r="BF116" t="s">
        <v>228</v>
      </c>
      <c r="BG116" t="s">
        <v>398</v>
      </c>
      <c r="BH116" t="s">
        <v>264</v>
      </c>
      <c r="BJ116">
        <v>15.007136362930556</v>
      </c>
      <c r="BK116">
        <v>154</v>
      </c>
      <c r="BL116" s="291">
        <v>-7.3155926782406649E-2</v>
      </c>
      <c r="BM116">
        <f t="shared" si="7"/>
        <v>6</v>
      </c>
      <c r="BN116">
        <f t="shared" si="4"/>
        <v>30.599999999999998</v>
      </c>
      <c r="BO116" s="291">
        <f t="shared" si="5"/>
        <v>7.3155926782406649E-2</v>
      </c>
      <c r="BP116" s="292">
        <f t="shared" si="6"/>
        <v>6</v>
      </c>
    </row>
    <row r="117" spans="1:68" x14ac:dyDescent="0.2">
      <c r="A117">
        <v>149</v>
      </c>
      <c r="B117" t="s">
        <v>55</v>
      </c>
      <c r="C117" t="s">
        <v>269</v>
      </c>
      <c r="D117" t="s">
        <v>269</v>
      </c>
      <c r="E117" t="e">
        <v>#N/A</v>
      </c>
      <c r="F117">
        <v>69</v>
      </c>
      <c r="G117" t="s">
        <v>55</v>
      </c>
      <c r="H117" t="s">
        <v>358</v>
      </c>
      <c r="I117">
        <v>70</v>
      </c>
      <c r="J117" t="s">
        <v>55</v>
      </c>
      <c r="K117" t="s">
        <v>269</v>
      </c>
      <c r="L117">
        <v>16.850000000000001</v>
      </c>
      <c r="M117">
        <v>16.329999999999998</v>
      </c>
      <c r="N117">
        <v>14.85</v>
      </c>
      <c r="O117">
        <v>13.26</v>
      </c>
      <c r="P117">
        <v>16.100000000000001</v>
      </c>
      <c r="Q117">
        <v>15.65</v>
      </c>
      <c r="R117">
        <v>14.23</v>
      </c>
      <c r="S117">
        <v>12.74</v>
      </c>
      <c r="T117">
        <v>48.03</v>
      </c>
      <c r="U117">
        <v>45.980000000000004</v>
      </c>
      <c r="V117">
        <v>11.76</v>
      </c>
      <c r="W117">
        <v>3.6153270563809716</v>
      </c>
      <c r="X117">
        <v>0.1</v>
      </c>
      <c r="Y117">
        <v>0.2</v>
      </c>
      <c r="Z117">
        <v>0</v>
      </c>
      <c r="AB117">
        <v>0.1</v>
      </c>
      <c r="AC117">
        <v>0.2</v>
      </c>
      <c r="AD117">
        <v>0.2</v>
      </c>
      <c r="AF117">
        <v>0.1</v>
      </c>
      <c r="AG117">
        <v>0.1</v>
      </c>
      <c r="AH117">
        <v>0.2</v>
      </c>
      <c r="AI117">
        <v>0.13333333333333333</v>
      </c>
      <c r="AJ117">
        <v>0.15000000000000002</v>
      </c>
      <c r="AK117">
        <v>0.1277777777777778</v>
      </c>
      <c r="AL117">
        <v>8.6570972886762396E-2</v>
      </c>
      <c r="AM117">
        <v>8.6570972886762396E-2</v>
      </c>
      <c r="AN117">
        <v>1.2537E-4</v>
      </c>
      <c r="AO117">
        <v>9.09525E-4</v>
      </c>
      <c r="AP117">
        <v>1.0059221113634346E-3</v>
      </c>
      <c r="AQ117">
        <v>1.0450201587697207E-3</v>
      </c>
      <c r="AR117">
        <v>9.7507949847020468E-4</v>
      </c>
      <c r="AS117">
        <v>1.3887507177033496E-4</v>
      </c>
      <c r="AT117">
        <v>1.566621326411355E-3</v>
      </c>
      <c r="AU117">
        <v>1.4885439976405576E-3</v>
      </c>
      <c r="AV117">
        <v>1.412642137002559E-3</v>
      </c>
      <c r="AW117">
        <v>1.4787845295055824E-4</v>
      </c>
      <c r="AX117">
        <v>1.8188333678789187E-3</v>
      </c>
      <c r="AY117">
        <v>1.8039791015169789E-3</v>
      </c>
      <c r="AZ117">
        <v>1.7241388853910578E-3</v>
      </c>
      <c r="BA117">
        <v>0.12322177564416151</v>
      </c>
      <c r="BF117" t="s">
        <v>225</v>
      </c>
      <c r="BH117" t="s">
        <v>522</v>
      </c>
      <c r="BJ117">
        <v>8.6570972886762396E-2</v>
      </c>
      <c r="BK117">
        <v>208</v>
      </c>
      <c r="BL117" s="291">
        <v>7.2075532250575489E-2</v>
      </c>
      <c r="BM117">
        <f t="shared" si="7"/>
        <v>6</v>
      </c>
      <c r="BN117">
        <f t="shared" si="4"/>
        <v>70.56</v>
      </c>
      <c r="BO117" s="291">
        <f t="shared" si="5"/>
        <v>7.2075532250575489E-2</v>
      </c>
      <c r="BP117" s="292">
        <f t="shared" si="6"/>
        <v>6</v>
      </c>
    </row>
    <row r="118" spans="1:68" x14ac:dyDescent="0.2">
      <c r="A118">
        <v>20</v>
      </c>
      <c r="B118" t="s">
        <v>14</v>
      </c>
      <c r="C118" t="s">
        <v>271</v>
      </c>
      <c r="D118" t="s">
        <v>271</v>
      </c>
      <c r="E118" t="s">
        <v>418</v>
      </c>
      <c r="F118">
        <v>23</v>
      </c>
      <c r="G118" t="s">
        <v>14</v>
      </c>
      <c r="H118" t="s">
        <v>360</v>
      </c>
      <c r="I118">
        <v>23</v>
      </c>
      <c r="J118" t="s">
        <v>14</v>
      </c>
      <c r="K118" t="s">
        <v>271</v>
      </c>
      <c r="L118">
        <v>32.53</v>
      </c>
      <c r="M118">
        <v>35.64</v>
      </c>
      <c r="N118">
        <v>36</v>
      </c>
      <c r="O118">
        <v>36.53</v>
      </c>
      <c r="P118">
        <v>31.43</v>
      </c>
      <c r="Q118">
        <v>34.58</v>
      </c>
      <c r="R118">
        <v>35.03</v>
      </c>
      <c r="S118">
        <v>35.619999999999997</v>
      </c>
      <c r="T118">
        <v>104.17</v>
      </c>
      <c r="U118">
        <v>101.03999999999999</v>
      </c>
      <c r="V118">
        <v>27.2</v>
      </c>
      <c r="W118">
        <v>10.099705358763956</v>
      </c>
      <c r="X118">
        <v>0.4</v>
      </c>
      <c r="Y118">
        <v>1.29</v>
      </c>
      <c r="Z118">
        <v>3.15</v>
      </c>
      <c r="AB118">
        <v>0.54</v>
      </c>
      <c r="AC118">
        <v>2</v>
      </c>
      <c r="AD118">
        <v>3.08</v>
      </c>
      <c r="AI118">
        <v>1.7433333333333334</v>
      </c>
      <c r="AJ118" t="s">
        <v>686</v>
      </c>
      <c r="AK118">
        <v>1.7433333333333334</v>
      </c>
      <c r="AL118">
        <v>2.5949999999999998</v>
      </c>
      <c r="AM118">
        <v>2.5949999999999998</v>
      </c>
      <c r="AN118">
        <v>3.6641219999999997E-3</v>
      </c>
      <c r="AO118">
        <v>1.8297575E-2</v>
      </c>
      <c r="AP118">
        <v>1.6486497930002526E-2</v>
      </c>
      <c r="AQ118">
        <v>1.8721842829507816E-2</v>
      </c>
      <c r="AR118">
        <v>1.6985633582304732E-2</v>
      </c>
      <c r="AS118">
        <v>4.7874974999999997E-3</v>
      </c>
      <c r="AT118">
        <v>3.1200161624558416E-2</v>
      </c>
      <c r="AU118">
        <v>3.1152602359538074E-2</v>
      </c>
      <c r="AV118">
        <v>2.8915103592295543E-2</v>
      </c>
      <c r="AW118">
        <v>5.5364144999999997E-3</v>
      </c>
      <c r="AX118">
        <v>3.7433374308276784E-2</v>
      </c>
      <c r="AY118">
        <v>4.1083359581756823E-2</v>
      </c>
      <c r="AZ118">
        <v>3.8520031224738321E-2</v>
      </c>
      <c r="BA118">
        <v>1.9961113715027403</v>
      </c>
      <c r="BF118" t="s">
        <v>225</v>
      </c>
      <c r="BH118" t="s">
        <v>244</v>
      </c>
      <c r="BJ118">
        <v>2.5949999999999998</v>
      </c>
      <c r="BK118">
        <v>171</v>
      </c>
      <c r="BL118" s="291">
        <v>-7.170028912002098E-2</v>
      </c>
      <c r="BM118">
        <f t="shared" si="7"/>
        <v>6</v>
      </c>
      <c r="BN118">
        <f t="shared" si="4"/>
        <v>163.19999999999999</v>
      </c>
      <c r="BO118" s="291">
        <f t="shared" si="5"/>
        <v>7.170028912002098E-2</v>
      </c>
      <c r="BP118" s="292">
        <f t="shared" si="6"/>
        <v>6</v>
      </c>
    </row>
    <row r="119" spans="1:68" x14ac:dyDescent="0.2">
      <c r="A119">
        <v>61</v>
      </c>
      <c r="B119" t="s">
        <v>135</v>
      </c>
      <c r="C119" t="s">
        <v>268</v>
      </c>
      <c r="D119" t="s">
        <v>268</v>
      </c>
      <c r="E119" t="e">
        <v>#N/A</v>
      </c>
      <c r="F119">
        <v>160</v>
      </c>
      <c r="G119" t="s">
        <v>204</v>
      </c>
      <c r="H119" t="s">
        <v>356</v>
      </c>
      <c r="I119">
        <v>159</v>
      </c>
      <c r="J119" t="s">
        <v>135</v>
      </c>
      <c r="K119" t="s">
        <v>268</v>
      </c>
      <c r="L119">
        <v>32.32</v>
      </c>
      <c r="M119">
        <v>33.72</v>
      </c>
      <c r="N119">
        <v>35.659999999999997</v>
      </c>
      <c r="O119">
        <v>34.630000000000003</v>
      </c>
      <c r="P119">
        <v>31.38</v>
      </c>
      <c r="Q119">
        <v>32.54</v>
      </c>
      <c r="R119">
        <v>34.07</v>
      </c>
      <c r="S119">
        <v>32.67</v>
      </c>
      <c r="T119">
        <v>101.69999999999999</v>
      </c>
      <c r="U119">
        <v>97.990000000000009</v>
      </c>
      <c r="V119">
        <v>7.63</v>
      </c>
      <c r="W119">
        <v>2.7466623406646709</v>
      </c>
      <c r="X119">
        <v>0.8</v>
      </c>
      <c r="Y119">
        <v>0.4</v>
      </c>
      <c r="Z119">
        <v>2.5</v>
      </c>
      <c r="AB119">
        <v>0.8</v>
      </c>
      <c r="AC119">
        <v>1.3</v>
      </c>
      <c r="AD119">
        <v>2.2000000000000002</v>
      </c>
      <c r="AF119">
        <v>1.4</v>
      </c>
      <c r="AG119">
        <v>1.3</v>
      </c>
      <c r="AH119">
        <v>1.5</v>
      </c>
      <c r="AI119">
        <v>1.3333333333333333</v>
      </c>
      <c r="AJ119">
        <v>1.4</v>
      </c>
      <c r="AK119">
        <v>1.3777777777777775</v>
      </c>
      <c r="AL119">
        <v>7.0791896869244937</v>
      </c>
      <c r="AM119">
        <v>7.0791896869244937</v>
      </c>
      <c r="AN119">
        <v>2.7085399999999997E-3</v>
      </c>
      <c r="AO119">
        <v>1.51387E-2</v>
      </c>
      <c r="AP119">
        <v>1.3745889879027411E-2</v>
      </c>
      <c r="AQ119">
        <v>1.5382062666668226E-2</v>
      </c>
      <c r="AR119">
        <v>1.4061562308093873E-2</v>
      </c>
      <c r="AS119">
        <v>5.56711679558011E-3</v>
      </c>
      <c r="AT119">
        <v>3.2178223075954894E-2</v>
      </c>
      <c r="AU119">
        <v>2.8899663045479519E-2</v>
      </c>
      <c r="AV119">
        <v>2.6183442674739703E-2</v>
      </c>
      <c r="AW119">
        <v>7.4728346593001841E-3</v>
      </c>
      <c r="AX119">
        <v>3.8363279927113102E-2</v>
      </c>
      <c r="AY119">
        <v>4.2522150456800287E-2</v>
      </c>
      <c r="AZ119">
        <v>3.8888314630753984E-2</v>
      </c>
      <c r="BA119">
        <v>2.7989193075771324</v>
      </c>
      <c r="BF119" t="s">
        <v>225</v>
      </c>
      <c r="BH119" t="s">
        <v>107</v>
      </c>
      <c r="BJ119">
        <v>7.0791896869244937</v>
      </c>
      <c r="BK119">
        <v>167</v>
      </c>
      <c r="BL119" s="291">
        <v>-7.1151267407777857E-2</v>
      </c>
      <c r="BM119">
        <f t="shared" si="7"/>
        <v>6</v>
      </c>
      <c r="BN119">
        <f t="shared" si="4"/>
        <v>45.78</v>
      </c>
      <c r="BO119" s="291">
        <f t="shared" si="5"/>
        <v>7.1151267407777857E-2</v>
      </c>
      <c r="BP119" s="292">
        <f t="shared" si="6"/>
        <v>6</v>
      </c>
    </row>
    <row r="120" spans="1:68" x14ac:dyDescent="0.2">
      <c r="A120">
        <v>199</v>
      </c>
      <c r="B120" t="s">
        <v>126</v>
      </c>
      <c r="C120" t="s">
        <v>270</v>
      </c>
      <c r="D120" t="s">
        <v>270</v>
      </c>
      <c r="E120" t="s">
        <v>418</v>
      </c>
      <c r="F120">
        <v>150</v>
      </c>
      <c r="G120" t="s">
        <v>126</v>
      </c>
      <c r="H120" t="s">
        <v>359</v>
      </c>
      <c r="I120">
        <v>151</v>
      </c>
      <c r="J120" t="s">
        <v>126</v>
      </c>
      <c r="K120" t="s">
        <v>270</v>
      </c>
      <c r="L120">
        <v>524.86</v>
      </c>
      <c r="M120">
        <v>501.41</v>
      </c>
      <c r="N120">
        <v>471.91</v>
      </c>
      <c r="O120">
        <v>436.53</v>
      </c>
      <c r="P120">
        <v>486.44</v>
      </c>
      <c r="Q120">
        <v>465.15</v>
      </c>
      <c r="R120">
        <v>438.92</v>
      </c>
      <c r="S120">
        <v>407.96</v>
      </c>
      <c r="T120">
        <v>1498.18</v>
      </c>
      <c r="U120">
        <v>1390.51</v>
      </c>
      <c r="V120">
        <v>44.5</v>
      </c>
      <c r="W120">
        <v>31.931344474150009</v>
      </c>
      <c r="AF120">
        <v>0.1</v>
      </c>
      <c r="AI120" t="s">
        <v>686</v>
      </c>
      <c r="AJ120" t="s">
        <v>686</v>
      </c>
      <c r="AK120">
        <v>0.1</v>
      </c>
      <c r="AL120">
        <v>0.14885277246653919</v>
      </c>
      <c r="AM120">
        <v>0.14885277246653919</v>
      </c>
      <c r="AN120">
        <v>2.8886900000000002E-3</v>
      </c>
      <c r="AO120">
        <v>1.7909878000000004E-2</v>
      </c>
      <c r="AP120">
        <v>1.7061367983096674E-2</v>
      </c>
      <c r="AQ120">
        <v>1.7787818234539003E-2</v>
      </c>
      <c r="AR120">
        <v>1.6674712559633847E-2</v>
      </c>
      <c r="AS120">
        <v>3.642918066921606E-3</v>
      </c>
      <c r="AT120">
        <v>2.6162946417812662E-2</v>
      </c>
      <c r="AU120">
        <v>2.5286056121983869E-2</v>
      </c>
      <c r="AV120">
        <v>2.3971039395414784E-2</v>
      </c>
      <c r="AW120">
        <v>4.1457367782026765E-3</v>
      </c>
      <c r="AX120">
        <v>3.0592239947267112E-2</v>
      </c>
      <c r="AY120">
        <v>3.091051169696413E-2</v>
      </c>
      <c r="AZ120">
        <v>2.9474928399303019E-2</v>
      </c>
      <c r="BA120">
        <v>0.1110510818712914</v>
      </c>
      <c r="BB120" t="s">
        <v>314</v>
      </c>
      <c r="BC120" t="s">
        <v>237</v>
      </c>
      <c r="BD120">
        <v>8</v>
      </c>
      <c r="BE120" t="s">
        <v>227</v>
      </c>
      <c r="BF120" t="s">
        <v>228</v>
      </c>
      <c r="BG120" t="s">
        <v>315</v>
      </c>
      <c r="BH120" t="s">
        <v>264</v>
      </c>
      <c r="BJ120">
        <v>0.14885277246653919</v>
      </c>
      <c r="BK120">
        <v>176</v>
      </c>
      <c r="BL120" s="291">
        <v>-6.8965597664381428E-2</v>
      </c>
      <c r="BM120">
        <f t="shared" si="7"/>
        <v>1</v>
      </c>
      <c r="BN120">
        <f t="shared" si="4"/>
        <v>44.5</v>
      </c>
      <c r="BO120" s="291">
        <f t="shared" si="5"/>
        <v>6.8965597664381428E-2</v>
      </c>
      <c r="BP120" s="292">
        <f t="shared" si="6"/>
        <v>1</v>
      </c>
    </row>
    <row r="121" spans="1:68" x14ac:dyDescent="0.2">
      <c r="A121">
        <v>150</v>
      </c>
      <c r="B121" t="s">
        <v>174</v>
      </c>
      <c r="C121" t="s">
        <v>268</v>
      </c>
      <c r="D121" t="s">
        <v>268</v>
      </c>
      <c r="E121" t="s">
        <v>417</v>
      </c>
      <c r="F121">
        <v>205</v>
      </c>
      <c r="G121" t="s">
        <v>174</v>
      </c>
      <c r="H121" t="s">
        <v>356</v>
      </c>
      <c r="I121">
        <v>190</v>
      </c>
      <c r="J121" t="s">
        <v>282</v>
      </c>
      <c r="K121" t="s">
        <v>268</v>
      </c>
      <c r="L121">
        <v>4978.0200000000004</v>
      </c>
      <c r="M121">
        <v>4314.37</v>
      </c>
      <c r="N121">
        <v>3600.64</v>
      </c>
      <c r="O121">
        <v>2974.45</v>
      </c>
      <c r="P121">
        <v>4881.7700000000004</v>
      </c>
      <c r="Q121">
        <v>4215.84</v>
      </c>
      <c r="R121">
        <v>3619.62</v>
      </c>
      <c r="S121">
        <v>2975.24</v>
      </c>
      <c r="T121">
        <v>12893.029999999999</v>
      </c>
      <c r="U121">
        <v>12717.23</v>
      </c>
      <c r="V121">
        <v>35.200000000000003</v>
      </c>
      <c r="W121">
        <v>17.198091896646353</v>
      </c>
      <c r="X121">
        <v>0.1</v>
      </c>
      <c r="Y121">
        <v>0.5</v>
      </c>
      <c r="Z121">
        <v>2.2000000000000002</v>
      </c>
      <c r="AA121">
        <v>3.4</v>
      </c>
      <c r="AB121">
        <v>0.1</v>
      </c>
      <c r="AC121">
        <v>0.5</v>
      </c>
      <c r="AD121">
        <v>2.2000000000000002</v>
      </c>
      <c r="AE121">
        <v>3.4</v>
      </c>
      <c r="AF121">
        <v>0.9</v>
      </c>
      <c r="AG121">
        <v>0.8</v>
      </c>
      <c r="AH121">
        <v>0.9</v>
      </c>
      <c r="AI121">
        <v>0.93333333333333346</v>
      </c>
      <c r="AJ121">
        <v>0.85000000000000009</v>
      </c>
      <c r="AK121">
        <v>0.89444444444444449</v>
      </c>
      <c r="AL121">
        <v>3.4</v>
      </c>
      <c r="AM121">
        <v>3.4</v>
      </c>
      <c r="AN121">
        <v>0.21135656000000003</v>
      </c>
      <c r="AO121">
        <v>0.78765025</v>
      </c>
      <c r="AP121">
        <v>0.83208035159252081</v>
      </c>
      <c r="AQ121">
        <v>0.82513632346937327</v>
      </c>
      <c r="AR121">
        <v>0.73348478475897305</v>
      </c>
      <c r="AS121">
        <v>0.33273023600000001</v>
      </c>
      <c r="AT121">
        <v>2.1685023589027925</v>
      </c>
      <c r="AU121">
        <v>1.5612164940756186</v>
      </c>
      <c r="AV121">
        <v>1.4236866047322096</v>
      </c>
      <c r="AW121">
        <v>0.41364602</v>
      </c>
      <c r="AX121">
        <v>2.4660603373076664</v>
      </c>
      <c r="AY121">
        <v>2.1944822264320045</v>
      </c>
      <c r="AZ121">
        <v>2.0294554044622717</v>
      </c>
      <c r="BA121">
        <v>1.3106675390803852</v>
      </c>
      <c r="BB121" t="s">
        <v>324</v>
      </c>
      <c r="BC121" t="s">
        <v>325</v>
      </c>
      <c r="BD121">
        <v>36</v>
      </c>
      <c r="BE121">
        <v>1</v>
      </c>
      <c r="BF121" t="s">
        <v>235</v>
      </c>
      <c r="BG121" t="s">
        <v>326</v>
      </c>
      <c r="BH121" t="s">
        <v>264</v>
      </c>
      <c r="BJ121">
        <v>3.4</v>
      </c>
      <c r="BK121">
        <v>52</v>
      </c>
      <c r="BL121" s="291">
        <v>-6.8768422584804548E-2</v>
      </c>
      <c r="BM121">
        <f t="shared" si="7"/>
        <v>6</v>
      </c>
      <c r="BN121">
        <f t="shared" si="4"/>
        <v>211.20000000000002</v>
      </c>
      <c r="BO121" s="291">
        <f t="shared" si="5"/>
        <v>6.8768422584804548E-2</v>
      </c>
      <c r="BP121" s="292">
        <f t="shared" si="6"/>
        <v>6</v>
      </c>
    </row>
    <row r="122" spans="1:68" x14ac:dyDescent="0.2">
      <c r="B122" t="s">
        <v>113</v>
      </c>
      <c r="C122" t="s">
        <v>268</v>
      </c>
      <c r="D122" t="s">
        <v>268</v>
      </c>
      <c r="E122" t="s">
        <v>419</v>
      </c>
      <c r="F122">
        <v>133</v>
      </c>
      <c r="G122" t="s">
        <v>113</v>
      </c>
      <c r="H122" t="s">
        <v>356</v>
      </c>
      <c r="I122">
        <v>134</v>
      </c>
      <c r="J122" t="s">
        <v>113</v>
      </c>
      <c r="K122" t="s">
        <v>268</v>
      </c>
      <c r="L122">
        <v>177.27</v>
      </c>
      <c r="M122">
        <v>154.5</v>
      </c>
      <c r="N122">
        <v>138.58000000000001</v>
      </c>
      <c r="O122">
        <v>133.71</v>
      </c>
      <c r="P122">
        <v>174.62</v>
      </c>
      <c r="Q122">
        <v>152.84</v>
      </c>
      <c r="R122">
        <v>137.84</v>
      </c>
      <c r="S122">
        <v>133.49</v>
      </c>
      <c r="T122">
        <v>470.35</v>
      </c>
      <c r="U122">
        <v>465.30000000000007</v>
      </c>
      <c r="V122">
        <v>32.799999999999997</v>
      </c>
      <c r="W122">
        <v>14.659825368847008</v>
      </c>
      <c r="AF122">
        <v>0.8</v>
      </c>
      <c r="AI122" t="s">
        <v>686</v>
      </c>
      <c r="AJ122" t="s">
        <v>686</v>
      </c>
      <c r="AK122">
        <v>0.8</v>
      </c>
      <c r="AL122">
        <v>4.1104972375690618</v>
      </c>
      <c r="AM122">
        <v>4.1104972375690618</v>
      </c>
      <c r="AN122">
        <v>7.4852000000000009E-3</v>
      </c>
      <c r="AO122">
        <v>4.6408240000000003E-2</v>
      </c>
      <c r="AP122">
        <v>5.2499507988882602E-2</v>
      </c>
      <c r="AQ122">
        <v>5.286025560091949E-2</v>
      </c>
      <c r="AR122">
        <v>4.958225178796978E-2</v>
      </c>
      <c r="AS122">
        <v>1.407514917127072E-2</v>
      </c>
      <c r="AT122">
        <v>9.9694699767914757E-2</v>
      </c>
      <c r="AU122">
        <v>8.491984816637603E-2</v>
      </c>
      <c r="AV122">
        <v>7.8559615683935186E-2</v>
      </c>
      <c r="AW122">
        <v>1.8468448618784536E-2</v>
      </c>
      <c r="AX122">
        <v>0.11621703730722063</v>
      </c>
      <c r="AY122">
        <v>0.11632017943561271</v>
      </c>
      <c r="AZ122">
        <v>0.10797938336143333</v>
      </c>
      <c r="BA122">
        <v>1.5353908316734866</v>
      </c>
      <c r="BF122" t="s">
        <v>225</v>
      </c>
      <c r="BH122" t="s">
        <v>182</v>
      </c>
      <c r="BJ122">
        <v>4.1104972375690618</v>
      </c>
      <c r="BK122">
        <v>150</v>
      </c>
      <c r="BL122" s="291">
        <v>6.839328076155822E-2</v>
      </c>
      <c r="BM122">
        <f t="shared" si="7"/>
        <v>1</v>
      </c>
      <c r="BN122">
        <f t="shared" si="4"/>
        <v>32.799999999999997</v>
      </c>
      <c r="BO122" s="291">
        <f t="shared" si="5"/>
        <v>6.839328076155822E-2</v>
      </c>
      <c r="BP122" s="292">
        <f t="shared" si="6"/>
        <v>1</v>
      </c>
    </row>
    <row r="123" spans="1:68" x14ac:dyDescent="0.2">
      <c r="A123">
        <v>186</v>
      </c>
      <c r="B123" t="s">
        <v>424</v>
      </c>
      <c r="C123" t="s">
        <v>266</v>
      </c>
      <c r="D123" t="s">
        <v>266</v>
      </c>
      <c r="E123" t="s">
        <v>418</v>
      </c>
      <c r="F123">
        <v>145</v>
      </c>
      <c r="G123" t="s">
        <v>61</v>
      </c>
      <c r="H123" t="s">
        <v>354</v>
      </c>
      <c r="I123">
        <v>146</v>
      </c>
      <c r="J123" t="s">
        <v>61</v>
      </c>
      <c r="K123" t="s">
        <v>266</v>
      </c>
      <c r="L123">
        <v>374.27</v>
      </c>
      <c r="M123">
        <v>331.37</v>
      </c>
      <c r="N123">
        <v>292.89999999999998</v>
      </c>
      <c r="O123">
        <v>274.07</v>
      </c>
      <c r="P123">
        <v>358.22</v>
      </c>
      <c r="Q123">
        <v>317.81</v>
      </c>
      <c r="R123">
        <v>281.12</v>
      </c>
      <c r="S123">
        <v>263.3</v>
      </c>
      <c r="T123">
        <v>998.54</v>
      </c>
      <c r="U123">
        <v>957.15</v>
      </c>
      <c r="V123">
        <v>14.6</v>
      </c>
      <c r="W123">
        <v>4.3673047251988111</v>
      </c>
      <c r="X123">
        <v>1.3</v>
      </c>
      <c r="Y123">
        <v>3.2</v>
      </c>
      <c r="Z123">
        <v>5.5</v>
      </c>
      <c r="AB123">
        <v>1.3</v>
      </c>
      <c r="AC123">
        <v>3.2</v>
      </c>
      <c r="AD123">
        <v>5.5</v>
      </c>
      <c r="AF123">
        <v>3.2</v>
      </c>
      <c r="AI123">
        <v>3.3333333333333335</v>
      </c>
      <c r="AJ123" t="s">
        <v>686</v>
      </c>
      <c r="AK123">
        <v>3.2666666666666666</v>
      </c>
      <c r="AL123">
        <v>4.1390213861829572</v>
      </c>
      <c r="AM123">
        <v>4.1390213861829572</v>
      </c>
      <c r="AN123">
        <v>6.1867230000000002E-2</v>
      </c>
      <c r="AO123">
        <v>0.326019275</v>
      </c>
      <c r="AP123">
        <v>0.3750625296816138</v>
      </c>
      <c r="AQ123">
        <v>0.37894485255767246</v>
      </c>
      <c r="AR123">
        <v>0.34805879874977258</v>
      </c>
      <c r="AS123">
        <v>7.5212345533758815E-2</v>
      </c>
      <c r="AT123">
        <v>0.66969335157807863</v>
      </c>
      <c r="AU123">
        <v>0.59009311381330432</v>
      </c>
      <c r="AV123">
        <v>0.55276630683644268</v>
      </c>
      <c r="AW123">
        <v>8.4109089222931366E-2</v>
      </c>
      <c r="AX123">
        <v>0.77686132757941373</v>
      </c>
      <c r="AY123">
        <v>0.75226515841436814</v>
      </c>
      <c r="AZ123">
        <v>0.71066795707016506</v>
      </c>
      <c r="BA123">
        <v>3.3737290407343332</v>
      </c>
      <c r="BF123" t="s">
        <v>225</v>
      </c>
      <c r="BH123" t="s">
        <v>85</v>
      </c>
      <c r="BJ123">
        <v>4.1390213861829572</v>
      </c>
      <c r="BK123">
        <v>109</v>
      </c>
      <c r="BL123" s="291">
        <v>6.7601904058502624E-2</v>
      </c>
      <c r="BM123">
        <f t="shared" si="7"/>
        <v>6</v>
      </c>
      <c r="BN123">
        <f t="shared" si="4"/>
        <v>87.6</v>
      </c>
      <c r="BO123" s="291">
        <f t="shared" si="5"/>
        <v>6.7601904058502624E-2</v>
      </c>
      <c r="BP123" s="292">
        <f t="shared" si="6"/>
        <v>6</v>
      </c>
    </row>
    <row r="124" spans="1:68" x14ac:dyDescent="0.2">
      <c r="A124">
        <v>165</v>
      </c>
      <c r="B124" t="s">
        <v>152</v>
      </c>
      <c r="C124" t="s">
        <v>267</v>
      </c>
      <c r="D124" t="s">
        <v>267</v>
      </c>
      <c r="E124" t="s">
        <v>420</v>
      </c>
      <c r="F124">
        <v>178</v>
      </c>
      <c r="G124" t="s">
        <v>152</v>
      </c>
      <c r="H124" t="s">
        <v>355</v>
      </c>
      <c r="I124">
        <v>180</v>
      </c>
      <c r="J124" t="s">
        <v>152</v>
      </c>
      <c r="K124" t="s">
        <v>267</v>
      </c>
      <c r="L124">
        <v>1030.3800000000001</v>
      </c>
      <c r="M124">
        <v>1224.81</v>
      </c>
      <c r="N124">
        <v>1220.9000000000001</v>
      </c>
      <c r="O124">
        <v>1101.72</v>
      </c>
      <c r="P124">
        <v>969.6</v>
      </c>
      <c r="Q124">
        <v>1155.3</v>
      </c>
      <c r="R124">
        <v>1153.5899999999999</v>
      </c>
      <c r="S124">
        <v>1043.9000000000001</v>
      </c>
      <c r="T124">
        <v>3476.09</v>
      </c>
      <c r="U124">
        <v>3278.49</v>
      </c>
      <c r="V124">
        <v>3.5</v>
      </c>
      <c r="W124">
        <v>2.0867141190754137</v>
      </c>
      <c r="X124">
        <v>12.383333333333333</v>
      </c>
      <c r="Y124">
        <v>23.083333333333332</v>
      </c>
      <c r="Z124">
        <v>26.616666666666664</v>
      </c>
      <c r="AA124">
        <v>14.466666666666669</v>
      </c>
      <c r="AB124">
        <v>12.983333333333333</v>
      </c>
      <c r="AC124">
        <v>21.55</v>
      </c>
      <c r="AD124">
        <v>22.833333333333332</v>
      </c>
      <c r="AE124">
        <v>8.6333333333333329</v>
      </c>
      <c r="AF124">
        <v>20.471428571428572</v>
      </c>
      <c r="AI124">
        <v>19.908333333333331</v>
      </c>
      <c r="AJ124" t="s">
        <v>686</v>
      </c>
      <c r="AK124">
        <v>20.189880952380953</v>
      </c>
      <c r="AL124">
        <v>14.466666666666669</v>
      </c>
      <c r="AM124">
        <v>8.6333333333333329</v>
      </c>
      <c r="AN124">
        <v>1.3735418483333333</v>
      </c>
      <c r="AO124">
        <v>9.0991264624999992</v>
      </c>
      <c r="AP124">
        <v>8.1656536646096551</v>
      </c>
      <c r="AQ124">
        <v>9.1862264928991024</v>
      </c>
      <c r="AR124">
        <v>8.5004022508333321</v>
      </c>
      <c r="AS124">
        <v>1.5232451643333333</v>
      </c>
      <c r="AT124">
        <v>13.336752763317104</v>
      </c>
      <c r="AU124">
        <v>13.605781601466738</v>
      </c>
      <c r="AV124">
        <v>12.845582769833332</v>
      </c>
      <c r="AW124">
        <v>1.6230473750000001</v>
      </c>
      <c r="AX124">
        <v>15.76965350966821</v>
      </c>
      <c r="AY124">
        <v>16.80164178221148</v>
      </c>
      <c r="AZ124">
        <v>15.991875309166666</v>
      </c>
      <c r="BA124">
        <v>18.236077560054827</v>
      </c>
      <c r="BB124" t="s">
        <v>509</v>
      </c>
      <c r="BC124" t="s">
        <v>510</v>
      </c>
      <c r="BD124" t="s">
        <v>511</v>
      </c>
      <c r="BE124" t="s">
        <v>406</v>
      </c>
      <c r="BF124" t="s">
        <v>233</v>
      </c>
      <c r="BG124" t="s">
        <v>512</v>
      </c>
      <c r="BH124" t="s">
        <v>264</v>
      </c>
      <c r="BI124" t="s">
        <v>513</v>
      </c>
      <c r="BJ124">
        <v>11.55</v>
      </c>
      <c r="BK124">
        <v>19</v>
      </c>
      <c r="BL124" s="291">
        <v>-6.5800185779829976E-2</v>
      </c>
      <c r="BM124">
        <f t="shared" si="7"/>
        <v>6</v>
      </c>
      <c r="BN124">
        <f t="shared" si="4"/>
        <v>21</v>
      </c>
      <c r="BO124" s="291">
        <f t="shared" si="5"/>
        <v>6.5800185779829976E-2</v>
      </c>
      <c r="BP124" s="292">
        <f t="shared" si="6"/>
        <v>6</v>
      </c>
    </row>
    <row r="125" spans="1:68" x14ac:dyDescent="0.2">
      <c r="A125">
        <v>100</v>
      </c>
      <c r="B125" t="s">
        <v>159</v>
      </c>
      <c r="C125" t="s">
        <v>266</v>
      </c>
      <c r="D125" t="s">
        <v>266</v>
      </c>
      <c r="E125" t="s">
        <v>418</v>
      </c>
      <c r="F125">
        <v>188</v>
      </c>
      <c r="G125" t="s">
        <v>159</v>
      </c>
      <c r="H125" t="s">
        <v>354</v>
      </c>
      <c r="I125">
        <v>187</v>
      </c>
      <c r="J125" t="s">
        <v>159</v>
      </c>
      <c r="K125" t="s">
        <v>266</v>
      </c>
      <c r="L125">
        <v>1063.8399999999999</v>
      </c>
      <c r="M125">
        <v>1157.42</v>
      </c>
      <c r="N125">
        <v>1174.6199999999999</v>
      </c>
      <c r="O125">
        <v>1131.3</v>
      </c>
      <c r="P125">
        <v>1009.62</v>
      </c>
      <c r="Q125">
        <v>1099.04</v>
      </c>
      <c r="R125">
        <v>1120.25</v>
      </c>
      <c r="S125">
        <v>1068.51</v>
      </c>
      <c r="T125">
        <v>3395.88</v>
      </c>
      <c r="U125">
        <v>3228.91</v>
      </c>
      <c r="V125">
        <v>11.1</v>
      </c>
      <c r="W125">
        <v>3.4599987155393106</v>
      </c>
      <c r="X125">
        <v>1.3</v>
      </c>
      <c r="Y125">
        <v>3.2</v>
      </c>
      <c r="Z125">
        <v>5.5</v>
      </c>
      <c r="AB125">
        <v>1.3</v>
      </c>
      <c r="AC125">
        <v>3.2</v>
      </c>
      <c r="AD125">
        <v>5.5</v>
      </c>
      <c r="AF125">
        <v>3.2</v>
      </c>
      <c r="AI125">
        <v>3.3333333333333335</v>
      </c>
      <c r="AJ125" t="s">
        <v>686</v>
      </c>
      <c r="AK125">
        <v>3.2666666666666666</v>
      </c>
      <c r="AL125">
        <v>4.1390213861829572</v>
      </c>
      <c r="AM125">
        <v>4.1390213861829572</v>
      </c>
      <c r="AN125">
        <v>0.22537955000000001</v>
      </c>
      <c r="AO125">
        <v>1.2264645250000001</v>
      </c>
      <c r="AP125">
        <v>1.1175335512777314</v>
      </c>
      <c r="AQ125">
        <v>1.256448050936803</v>
      </c>
      <c r="AR125">
        <v>1.1483538189785643</v>
      </c>
      <c r="AS125">
        <v>0.28000991381323481</v>
      </c>
      <c r="AT125">
        <v>2.0023910530192564</v>
      </c>
      <c r="AU125">
        <v>1.9949043338741279</v>
      </c>
      <c r="AV125">
        <v>1.864484507727413</v>
      </c>
      <c r="AW125">
        <v>0.31643015635539135</v>
      </c>
      <c r="AX125">
        <v>2.3824842099641721</v>
      </c>
      <c r="AY125">
        <v>2.5599933435661071</v>
      </c>
      <c r="AZ125">
        <v>2.4151949102320951</v>
      </c>
      <c r="BA125">
        <v>3.5857733648594987</v>
      </c>
      <c r="BF125" t="s">
        <v>225</v>
      </c>
      <c r="BH125" t="s">
        <v>85</v>
      </c>
      <c r="BJ125">
        <v>4.1390213861829572</v>
      </c>
      <c r="BK125">
        <v>64</v>
      </c>
      <c r="BL125" s="291">
        <v>-6.3687701053918272E-2</v>
      </c>
      <c r="BM125">
        <f t="shared" si="7"/>
        <v>6</v>
      </c>
      <c r="BN125">
        <f t="shared" si="4"/>
        <v>66.599999999999994</v>
      </c>
      <c r="BO125" s="291">
        <f t="shared" si="5"/>
        <v>6.3687701053918272E-2</v>
      </c>
      <c r="BP125" s="292">
        <f t="shared" si="6"/>
        <v>6</v>
      </c>
    </row>
    <row r="126" spans="1:68" x14ac:dyDescent="0.2">
      <c r="A126">
        <v>185</v>
      </c>
      <c r="B126" t="s">
        <v>166</v>
      </c>
      <c r="C126" t="s">
        <v>266</v>
      </c>
      <c r="D126" t="s">
        <v>266</v>
      </c>
      <c r="E126" t="s">
        <v>418</v>
      </c>
      <c r="F126">
        <v>197</v>
      </c>
      <c r="G126" t="s">
        <v>166</v>
      </c>
      <c r="H126" t="s">
        <v>354</v>
      </c>
      <c r="I126">
        <v>197</v>
      </c>
      <c r="J126" t="s">
        <v>166</v>
      </c>
      <c r="K126" t="s">
        <v>266</v>
      </c>
      <c r="L126">
        <v>512.29999999999995</v>
      </c>
      <c r="M126">
        <v>461.5</v>
      </c>
      <c r="N126">
        <v>410.91</v>
      </c>
      <c r="O126">
        <v>409.49</v>
      </c>
      <c r="P126">
        <v>489.4</v>
      </c>
      <c r="Q126">
        <v>441.36</v>
      </c>
      <c r="R126">
        <v>392.86</v>
      </c>
      <c r="S126">
        <v>389.49</v>
      </c>
      <c r="T126">
        <v>1384.71</v>
      </c>
      <c r="U126">
        <v>1323.62</v>
      </c>
      <c r="V126">
        <v>12.1</v>
      </c>
      <c r="W126">
        <v>3.6980466271684151</v>
      </c>
      <c r="X126">
        <v>6.1</v>
      </c>
      <c r="Y126">
        <v>5.4</v>
      </c>
      <c r="Z126">
        <v>12.3</v>
      </c>
      <c r="AB126">
        <v>2.2000000000000002</v>
      </c>
      <c r="AC126">
        <v>6.3</v>
      </c>
      <c r="AD126">
        <v>11.3</v>
      </c>
      <c r="AF126">
        <v>7.3</v>
      </c>
      <c r="AG126">
        <v>7.9</v>
      </c>
      <c r="AH126">
        <v>6.6</v>
      </c>
      <c r="AI126">
        <v>7.2666666666666657</v>
      </c>
      <c r="AJ126">
        <v>7.25</v>
      </c>
      <c r="AK126">
        <v>7.2722222222222221</v>
      </c>
      <c r="AL126">
        <v>9.2142499906692024</v>
      </c>
      <c r="AM126">
        <v>9.2142499906692024</v>
      </c>
      <c r="AN126">
        <v>0.18967888999999999</v>
      </c>
      <c r="AO126">
        <v>1.066743075</v>
      </c>
      <c r="AP126">
        <v>1.2056078959516454</v>
      </c>
      <c r="AQ126">
        <v>1.2290555435481261</v>
      </c>
      <c r="AR126">
        <v>1.1343769556564458</v>
      </c>
      <c r="AS126">
        <v>0.23385089874526929</v>
      </c>
      <c r="AT126">
        <v>2.0549132500397285</v>
      </c>
      <c r="AU126">
        <v>1.8831697186235055</v>
      </c>
      <c r="AV126">
        <v>1.7670845158485864</v>
      </c>
      <c r="AW126">
        <v>0.2632989045754488</v>
      </c>
      <c r="AX126">
        <v>2.4057436648601294</v>
      </c>
      <c r="AY126">
        <v>2.3904775923889767</v>
      </c>
      <c r="AZ126">
        <v>2.2601900711664138</v>
      </c>
      <c r="BA126">
        <v>7.5071466330449477</v>
      </c>
      <c r="BB126" t="s">
        <v>230</v>
      </c>
      <c r="BC126" t="s">
        <v>328</v>
      </c>
      <c r="BD126">
        <v>297</v>
      </c>
      <c r="BE126" t="s">
        <v>227</v>
      </c>
      <c r="BF126" t="s">
        <v>228</v>
      </c>
      <c r="BG126" t="s">
        <v>229</v>
      </c>
      <c r="BH126" t="s">
        <v>264</v>
      </c>
      <c r="BJ126">
        <v>9.2142499906692024</v>
      </c>
      <c r="BK126">
        <v>69</v>
      </c>
      <c r="BL126" s="291">
        <v>6.3402221435977749E-2</v>
      </c>
      <c r="BM126">
        <f t="shared" si="7"/>
        <v>6</v>
      </c>
      <c r="BN126">
        <f t="shared" si="4"/>
        <v>72.599999999999994</v>
      </c>
      <c r="BO126" s="291">
        <f t="shared" si="5"/>
        <v>6.3402221435977749E-2</v>
      </c>
      <c r="BP126" s="292">
        <f t="shared" si="6"/>
        <v>6</v>
      </c>
    </row>
    <row r="127" spans="1:68" x14ac:dyDescent="0.2">
      <c r="A127">
        <v>216</v>
      </c>
      <c r="B127" t="s">
        <v>80</v>
      </c>
      <c r="C127" t="s">
        <v>267</v>
      </c>
      <c r="D127" t="s">
        <v>267</v>
      </c>
      <c r="E127" t="s">
        <v>420</v>
      </c>
      <c r="F127">
        <v>95</v>
      </c>
      <c r="G127" t="s">
        <v>80</v>
      </c>
      <c r="H127" t="s">
        <v>355</v>
      </c>
      <c r="I127">
        <v>95</v>
      </c>
      <c r="J127" t="s">
        <v>80</v>
      </c>
      <c r="K127" t="s">
        <v>267</v>
      </c>
      <c r="L127">
        <v>1277.71</v>
      </c>
      <c r="M127">
        <v>1421.08</v>
      </c>
      <c r="N127">
        <v>1458.57</v>
      </c>
      <c r="O127">
        <v>1445.05</v>
      </c>
      <c r="P127">
        <v>1202.6199999999999</v>
      </c>
      <c r="Q127">
        <v>1339.36</v>
      </c>
      <c r="R127">
        <v>1381.03</v>
      </c>
      <c r="S127">
        <v>1372.96</v>
      </c>
      <c r="T127">
        <v>4157.3599999999997</v>
      </c>
      <c r="U127">
        <v>3923.0099999999993</v>
      </c>
      <c r="V127">
        <v>2.9</v>
      </c>
      <c r="W127">
        <v>2.0050494477545557</v>
      </c>
      <c r="X127">
        <v>8.4</v>
      </c>
      <c r="Y127">
        <v>13.7</v>
      </c>
      <c r="Z127">
        <v>14.3</v>
      </c>
      <c r="AB127">
        <v>8.4</v>
      </c>
      <c r="AC127">
        <v>13.7</v>
      </c>
      <c r="AD127">
        <v>14.3</v>
      </c>
      <c r="AF127">
        <v>12.1</v>
      </c>
      <c r="AI127">
        <v>12.133333333333333</v>
      </c>
      <c r="AJ127" t="s">
        <v>686</v>
      </c>
      <c r="AK127">
        <v>12.116666666666667</v>
      </c>
      <c r="AL127">
        <v>8.1480120506725289</v>
      </c>
      <c r="AM127">
        <v>8.1480120506725289</v>
      </c>
      <c r="AN127">
        <v>0.99259079999999988</v>
      </c>
      <c r="AO127">
        <v>6.7786197999999995</v>
      </c>
      <c r="AP127">
        <v>6.1551704916403454</v>
      </c>
      <c r="AQ127">
        <v>6.8475460869462408</v>
      </c>
      <c r="AR127">
        <v>6.3516817400000001</v>
      </c>
      <c r="AS127">
        <v>1.1303578766334941</v>
      </c>
      <c r="AT127">
        <v>9.6601841387091856</v>
      </c>
      <c r="AU127">
        <v>10.100643792805243</v>
      </c>
      <c r="AV127">
        <v>9.5361047549502427</v>
      </c>
      <c r="AW127">
        <v>1.2222025943891568</v>
      </c>
      <c r="AX127">
        <v>11.575805695914433</v>
      </c>
      <c r="AY127">
        <v>12.498978036956032</v>
      </c>
      <c r="AZ127">
        <v>11.888665225972893</v>
      </c>
      <c r="BA127">
        <v>11.214534585774736</v>
      </c>
      <c r="BB127" t="s">
        <v>379</v>
      </c>
      <c r="BC127" t="s">
        <v>382</v>
      </c>
      <c r="BD127">
        <v>5180</v>
      </c>
      <c r="BE127" t="s">
        <v>380</v>
      </c>
      <c r="BF127" t="s">
        <v>235</v>
      </c>
      <c r="BG127" t="s">
        <v>381</v>
      </c>
      <c r="BH127" t="s">
        <v>264</v>
      </c>
      <c r="BJ127">
        <v>8.1480120506725289</v>
      </c>
      <c r="BK127">
        <v>24</v>
      </c>
      <c r="BL127" s="291">
        <v>-6.2983036753292976E-2</v>
      </c>
      <c r="BM127">
        <f t="shared" si="7"/>
        <v>6</v>
      </c>
      <c r="BN127">
        <f t="shared" si="4"/>
        <v>17.399999999999999</v>
      </c>
      <c r="BO127" s="291">
        <f t="shared" si="5"/>
        <v>6.2983036753292976E-2</v>
      </c>
      <c r="BP127" s="292">
        <f t="shared" si="6"/>
        <v>6</v>
      </c>
    </row>
    <row r="128" spans="1:68" x14ac:dyDescent="0.2">
      <c r="A128">
        <v>87</v>
      </c>
      <c r="B128" t="s">
        <v>17</v>
      </c>
      <c r="C128" t="s">
        <v>268</v>
      </c>
      <c r="D128" t="s">
        <v>268</v>
      </c>
      <c r="E128" t="s">
        <v>419</v>
      </c>
      <c r="F128">
        <v>26</v>
      </c>
      <c r="G128" t="s">
        <v>17</v>
      </c>
      <c r="H128" t="s">
        <v>356</v>
      </c>
      <c r="I128">
        <v>26</v>
      </c>
      <c r="J128" t="s">
        <v>17</v>
      </c>
      <c r="K128" t="s">
        <v>268</v>
      </c>
      <c r="L128">
        <v>137.44999999999999</v>
      </c>
      <c r="M128">
        <v>124.75</v>
      </c>
      <c r="N128">
        <v>113.54</v>
      </c>
      <c r="O128">
        <v>110.67</v>
      </c>
      <c r="P128">
        <v>134.56</v>
      </c>
      <c r="Q128">
        <v>122.55</v>
      </c>
      <c r="R128">
        <v>111.64</v>
      </c>
      <c r="S128">
        <v>109.01</v>
      </c>
      <c r="T128">
        <v>375.74</v>
      </c>
      <c r="U128">
        <v>368.75</v>
      </c>
      <c r="V128">
        <v>34.799999999999997</v>
      </c>
      <c r="W128">
        <v>16.746408743394269</v>
      </c>
      <c r="AF128">
        <v>0.8</v>
      </c>
      <c r="AI128" t="s">
        <v>686</v>
      </c>
      <c r="AJ128" t="s">
        <v>686</v>
      </c>
      <c r="AK128">
        <v>0.8</v>
      </c>
      <c r="AL128">
        <v>4.1104972375690618</v>
      </c>
      <c r="AM128">
        <v>4.1104972375690618</v>
      </c>
      <c r="AN128">
        <v>5.95592E-3</v>
      </c>
      <c r="AO128">
        <v>3.6926703999999998E-2</v>
      </c>
      <c r="AP128">
        <v>4.0971858477374147E-2</v>
      </c>
      <c r="AQ128">
        <v>4.1834888092147048E-2</v>
      </c>
      <c r="AR128">
        <v>3.9235913336763448E-2</v>
      </c>
      <c r="AS128">
        <v>1.137388419889503E-2</v>
      </c>
      <c r="AT128">
        <v>7.7112916221926356E-2</v>
      </c>
      <c r="AU128">
        <v>6.7194310140553562E-2</v>
      </c>
      <c r="AV128">
        <v>6.2174481848632085E-2</v>
      </c>
      <c r="AW128">
        <v>1.4985860331491718E-2</v>
      </c>
      <c r="AX128">
        <v>9.0277312971394338E-2</v>
      </c>
      <c r="AY128">
        <v>9.1844650124159238E-2</v>
      </c>
      <c r="AZ128">
        <v>8.5308236036173213E-2</v>
      </c>
      <c r="BA128">
        <v>1.5542757326500223</v>
      </c>
      <c r="BF128" t="s">
        <v>225</v>
      </c>
      <c r="BH128" t="s">
        <v>182</v>
      </c>
      <c r="BJ128">
        <v>4.1104972375690618</v>
      </c>
      <c r="BK128">
        <v>158</v>
      </c>
      <c r="BL128" s="291">
        <v>6.2534943188090927E-2</v>
      </c>
      <c r="BM128">
        <f t="shared" si="7"/>
        <v>1</v>
      </c>
      <c r="BN128">
        <f t="shared" si="4"/>
        <v>34.799999999999997</v>
      </c>
      <c r="BO128" s="291">
        <f t="shared" si="5"/>
        <v>6.2534943188090927E-2</v>
      </c>
      <c r="BP128" s="292">
        <f t="shared" si="6"/>
        <v>1</v>
      </c>
    </row>
    <row r="129" spans="1:68" x14ac:dyDescent="0.2">
      <c r="A129">
        <v>152</v>
      </c>
      <c r="B129" t="s">
        <v>44</v>
      </c>
      <c r="C129" t="s">
        <v>267</v>
      </c>
      <c r="D129" t="s">
        <v>267</v>
      </c>
      <c r="E129" t="s">
        <v>420</v>
      </c>
      <c r="F129">
        <v>54</v>
      </c>
      <c r="G129" t="s">
        <v>44</v>
      </c>
      <c r="H129" t="s">
        <v>355</v>
      </c>
      <c r="I129">
        <v>56</v>
      </c>
      <c r="J129" t="s">
        <v>44</v>
      </c>
      <c r="K129" t="s">
        <v>267</v>
      </c>
      <c r="L129">
        <v>145.86000000000001</v>
      </c>
      <c r="M129">
        <v>167.13</v>
      </c>
      <c r="N129">
        <v>170.43</v>
      </c>
      <c r="O129">
        <v>178.83</v>
      </c>
      <c r="P129">
        <v>139.16</v>
      </c>
      <c r="Q129">
        <v>158.16</v>
      </c>
      <c r="R129">
        <v>163.11000000000001</v>
      </c>
      <c r="S129">
        <v>170.69</v>
      </c>
      <c r="T129">
        <v>483.42</v>
      </c>
      <c r="U129">
        <v>460.43</v>
      </c>
      <c r="V129">
        <v>2.9</v>
      </c>
      <c r="W129">
        <v>2.0050494477545557</v>
      </c>
      <c r="X129">
        <v>14.2</v>
      </c>
      <c r="Y129">
        <v>23.2</v>
      </c>
      <c r="Z129">
        <v>38.799999999999997</v>
      </c>
      <c r="AB129">
        <v>13.8</v>
      </c>
      <c r="AC129">
        <v>26.8</v>
      </c>
      <c r="AD129">
        <v>33.799999999999997</v>
      </c>
      <c r="AF129">
        <v>25.1</v>
      </c>
      <c r="AG129">
        <v>25.4</v>
      </c>
      <c r="AH129">
        <v>24.8</v>
      </c>
      <c r="AI129">
        <v>25.099999999999994</v>
      </c>
      <c r="AJ129">
        <v>25.1</v>
      </c>
      <c r="AK129">
        <v>25.099999999999998</v>
      </c>
      <c r="AL129">
        <v>16.878825513497699</v>
      </c>
      <c r="AM129">
        <v>16.878825513497699</v>
      </c>
      <c r="AN129">
        <v>0.24233525999999997</v>
      </c>
      <c r="AO129">
        <v>1.4834482500000001</v>
      </c>
      <c r="AP129">
        <v>1.3384431213370254</v>
      </c>
      <c r="AQ129">
        <v>1.5118233571254114</v>
      </c>
      <c r="AR129">
        <v>1.39084725</v>
      </c>
      <c r="AS129">
        <v>0.27773218256086629</v>
      </c>
      <c r="AT129">
        <v>2.1818676362673903</v>
      </c>
      <c r="AU129">
        <v>2.3095095653816906</v>
      </c>
      <c r="AV129">
        <v>2.1709484138412996</v>
      </c>
      <c r="AW129">
        <v>0.30133013093477717</v>
      </c>
      <c r="AX129">
        <v>2.6381435396801858</v>
      </c>
      <c r="AY129">
        <v>2.9002902632801013</v>
      </c>
      <c r="AZ129">
        <v>2.7500107273369432</v>
      </c>
      <c r="BA129">
        <v>23.298060951991864</v>
      </c>
      <c r="BB129" t="s">
        <v>402</v>
      </c>
      <c r="BC129" t="s">
        <v>237</v>
      </c>
      <c r="BD129">
        <v>1286</v>
      </c>
      <c r="BE129">
        <v>0.99</v>
      </c>
      <c r="BF129" t="s">
        <v>235</v>
      </c>
      <c r="BG129" t="s">
        <v>393</v>
      </c>
      <c r="BH129" t="s">
        <v>264</v>
      </c>
      <c r="BJ129">
        <v>16.878825513497699</v>
      </c>
      <c r="BK129">
        <v>65</v>
      </c>
      <c r="BL129" s="291">
        <v>-6.2422804435544106E-2</v>
      </c>
      <c r="BM129">
        <f t="shared" si="7"/>
        <v>6</v>
      </c>
      <c r="BN129">
        <f t="shared" si="4"/>
        <v>17.399999999999999</v>
      </c>
      <c r="BO129" s="291">
        <f t="shared" si="5"/>
        <v>6.2422804435544106E-2</v>
      </c>
      <c r="BP129" s="292">
        <f t="shared" si="6"/>
        <v>6</v>
      </c>
    </row>
    <row r="130" spans="1:68" x14ac:dyDescent="0.2">
      <c r="A130">
        <v>200</v>
      </c>
      <c r="B130" t="s">
        <v>18</v>
      </c>
      <c r="C130" t="s">
        <v>269</v>
      </c>
      <c r="D130" t="s">
        <v>269</v>
      </c>
      <c r="E130" t="s">
        <v>419</v>
      </c>
      <c r="L130">
        <v>7749.23</v>
      </c>
      <c r="M130">
        <v>7612.28</v>
      </c>
      <c r="N130">
        <v>8500.8799999999992</v>
      </c>
      <c r="O130">
        <v>8966.64</v>
      </c>
      <c r="P130">
        <v>7431.94</v>
      </c>
      <c r="Q130">
        <v>7317.15</v>
      </c>
      <c r="R130">
        <v>8182.67</v>
      </c>
      <c r="S130">
        <v>8663.3799999999992</v>
      </c>
      <c r="T130">
        <v>23862.39</v>
      </c>
      <c r="U130">
        <v>22931.760000000002</v>
      </c>
      <c r="V130">
        <v>14.6</v>
      </c>
      <c r="W130">
        <v>4.3673047251988111</v>
      </c>
      <c r="AG130">
        <v>15.611111111111111</v>
      </c>
      <c r="AH130">
        <v>16.944444444444443</v>
      </c>
      <c r="AI130" t="s">
        <v>686</v>
      </c>
      <c r="AJ130">
        <v>16.277777777777779</v>
      </c>
      <c r="AK130">
        <v>16.277777777777779</v>
      </c>
      <c r="AL130">
        <v>11.028389154704946</v>
      </c>
      <c r="AM130">
        <v>11.028389154704946</v>
      </c>
      <c r="AN130">
        <v>7.6108435500000002</v>
      </c>
      <c r="AO130">
        <v>47.18723001</v>
      </c>
      <c r="AP130">
        <v>49.227306894451026</v>
      </c>
      <c r="AQ130">
        <v>53.736386200763803</v>
      </c>
      <c r="AR130">
        <v>50.081364161904759</v>
      </c>
      <c r="AS130">
        <v>8.7774278781913875</v>
      </c>
      <c r="AT130">
        <v>72.83161254896747</v>
      </c>
      <c r="AU130">
        <v>77.719774113743796</v>
      </c>
      <c r="AV130">
        <v>73.560726831906052</v>
      </c>
      <c r="AW130">
        <v>9.5551507636523123</v>
      </c>
      <c r="AX130">
        <v>88.295698215646823</v>
      </c>
      <c r="AY130">
        <v>95.377072467915312</v>
      </c>
      <c r="AZ130">
        <v>90.88751079927124</v>
      </c>
      <c r="BA130">
        <v>14.831624161634231</v>
      </c>
      <c r="BB130" t="s">
        <v>501</v>
      </c>
      <c r="BC130" t="s">
        <v>688</v>
      </c>
      <c r="BD130">
        <v>126</v>
      </c>
      <c r="BE130">
        <v>0.97699999999999998</v>
      </c>
      <c r="BG130" t="s">
        <v>486</v>
      </c>
      <c r="BH130" t="s">
        <v>264</v>
      </c>
      <c r="BI130" t="s">
        <v>502</v>
      </c>
      <c r="BJ130">
        <v>11.028389154704946</v>
      </c>
      <c r="BK130">
        <v>3</v>
      </c>
      <c r="BL130" s="291">
        <v>6.1332995204241236E-2</v>
      </c>
      <c r="BM130">
        <f t="shared" si="7"/>
        <v>2</v>
      </c>
      <c r="BN130">
        <f t="shared" si="4"/>
        <v>29.2</v>
      </c>
      <c r="BO130" s="291">
        <f t="shared" si="5"/>
        <v>6.1332995204241236E-2</v>
      </c>
      <c r="BP130" s="292">
        <f t="shared" si="6"/>
        <v>1</v>
      </c>
    </row>
    <row r="131" spans="1:68" x14ac:dyDescent="0.2">
      <c r="A131">
        <v>59</v>
      </c>
      <c r="B131" t="s">
        <v>366</v>
      </c>
      <c r="C131" t="s">
        <v>267</v>
      </c>
      <c r="D131" t="s">
        <v>267</v>
      </c>
      <c r="E131" t="s">
        <v>419</v>
      </c>
      <c r="L131">
        <v>18.190000000000001</v>
      </c>
      <c r="M131">
        <v>20.2</v>
      </c>
      <c r="N131">
        <v>20.72</v>
      </c>
      <c r="O131">
        <v>21.49</v>
      </c>
      <c r="P131">
        <v>17.100000000000001</v>
      </c>
      <c r="Q131">
        <v>18.77</v>
      </c>
      <c r="R131">
        <v>19.22</v>
      </c>
      <c r="S131">
        <v>20.059999999999999</v>
      </c>
      <c r="T131">
        <v>59.11</v>
      </c>
      <c r="U131">
        <v>55.09</v>
      </c>
      <c r="V131">
        <v>4.3</v>
      </c>
      <c r="W131">
        <v>2.2007976349517429</v>
      </c>
      <c r="X131">
        <v>17.899999999999999</v>
      </c>
      <c r="Y131">
        <v>24.5</v>
      </c>
      <c r="Z131">
        <v>23</v>
      </c>
      <c r="AB131">
        <v>9.8000000000000007</v>
      </c>
      <c r="AC131">
        <v>23.5</v>
      </c>
      <c r="AD131">
        <v>14.8</v>
      </c>
      <c r="AG131">
        <v>21.5</v>
      </c>
      <c r="AH131">
        <v>15.4</v>
      </c>
      <c r="AI131">
        <v>18.916666666666668</v>
      </c>
      <c r="AJ131">
        <v>18.45</v>
      </c>
      <c r="AK131">
        <v>18.683333333333334</v>
      </c>
      <c r="AL131">
        <v>12.563853519675247</v>
      </c>
      <c r="AM131">
        <v>12.563853519675247</v>
      </c>
      <c r="AN131">
        <v>2.1901920000000002E-2</v>
      </c>
      <c r="AO131">
        <v>0.15795879999999998</v>
      </c>
      <c r="AP131">
        <v>0.14421038337660388</v>
      </c>
      <c r="AQ131">
        <v>0.15934059797180247</v>
      </c>
      <c r="AR131">
        <v>0.14840674499999998</v>
      </c>
      <c r="AS131">
        <v>2.503408868245504E-2</v>
      </c>
      <c r="AT131">
        <v>0.21790527380072638</v>
      </c>
      <c r="AU131">
        <v>0.23130325238538232</v>
      </c>
      <c r="AV131">
        <v>0.21881075802368255</v>
      </c>
      <c r="AW131">
        <v>2.7122201137425063E-2</v>
      </c>
      <c r="AX131">
        <v>0.2627647243758528</v>
      </c>
      <c r="AY131">
        <v>0.28449830854468999</v>
      </c>
      <c r="AZ131">
        <v>0.27096704784356268</v>
      </c>
      <c r="BA131">
        <v>17.413933314558626</v>
      </c>
      <c r="BB131" t="s">
        <v>454</v>
      </c>
      <c r="BC131" t="s">
        <v>237</v>
      </c>
      <c r="BD131">
        <v>114</v>
      </c>
      <c r="BE131">
        <v>1</v>
      </c>
      <c r="BF131" t="s">
        <v>235</v>
      </c>
      <c r="BG131" t="s">
        <v>689</v>
      </c>
      <c r="BH131" t="s">
        <v>264</v>
      </c>
      <c r="BJ131">
        <v>12.563853519675247</v>
      </c>
      <c r="BK131">
        <v>139</v>
      </c>
      <c r="BL131" s="291">
        <v>-6.0471812903111474E-2</v>
      </c>
      <c r="BM131">
        <f t="shared" si="7"/>
        <v>6</v>
      </c>
      <c r="BN131">
        <f t="shared" ref="BN131:BN194" si="8">BM131*V131</f>
        <v>25.799999999999997</v>
      </c>
      <c r="BO131" s="291">
        <f t="shared" ref="BO131:BO194" si="9">ABS(BL131)</f>
        <v>6.0471812903111474E-2</v>
      </c>
      <c r="BP131" s="292">
        <f t="shared" si="6"/>
        <v>6</v>
      </c>
    </row>
    <row r="132" spans="1:68" x14ac:dyDescent="0.2">
      <c r="A132">
        <v>142</v>
      </c>
      <c r="B132" t="s">
        <v>79</v>
      </c>
      <c r="C132" t="s">
        <v>267</v>
      </c>
      <c r="D132" t="s">
        <v>267</v>
      </c>
      <c r="E132" t="s">
        <v>420</v>
      </c>
      <c r="F132">
        <v>94</v>
      </c>
      <c r="G132" t="s">
        <v>79</v>
      </c>
      <c r="H132" t="s">
        <v>355</v>
      </c>
      <c r="I132">
        <v>94</v>
      </c>
      <c r="J132" t="s">
        <v>79</v>
      </c>
      <c r="K132" t="s">
        <v>267</v>
      </c>
      <c r="L132">
        <v>433.6</v>
      </c>
      <c r="M132">
        <v>398.4</v>
      </c>
      <c r="N132">
        <v>357.53</v>
      </c>
      <c r="O132">
        <v>331.2</v>
      </c>
      <c r="P132">
        <v>411.97</v>
      </c>
      <c r="Q132">
        <v>377.51</v>
      </c>
      <c r="R132">
        <v>338.57</v>
      </c>
      <c r="S132">
        <v>313.70999999999998</v>
      </c>
      <c r="T132">
        <v>1189.53</v>
      </c>
      <c r="U132">
        <v>1128.05</v>
      </c>
      <c r="V132">
        <v>3.2</v>
      </c>
      <c r="W132">
        <v>2.0454742706946454</v>
      </c>
      <c r="X132">
        <v>8.1</v>
      </c>
      <c r="Y132">
        <v>17</v>
      </c>
      <c r="Z132">
        <v>19.5</v>
      </c>
      <c r="AA132">
        <v>24.5</v>
      </c>
      <c r="AB132">
        <v>8.1</v>
      </c>
      <c r="AC132">
        <v>17</v>
      </c>
      <c r="AD132">
        <v>19.5</v>
      </c>
      <c r="AE132">
        <v>24.5</v>
      </c>
      <c r="AF132">
        <v>14.9</v>
      </c>
      <c r="AI132">
        <v>14.866666666666667</v>
      </c>
      <c r="AJ132" t="s">
        <v>686</v>
      </c>
      <c r="AK132">
        <v>14.883333333333333</v>
      </c>
      <c r="AL132">
        <v>24.5</v>
      </c>
      <c r="AM132">
        <v>24.5</v>
      </c>
      <c r="AN132">
        <v>0.33613536999999999</v>
      </c>
      <c r="AO132">
        <v>2.0281874750000002</v>
      </c>
      <c r="AP132">
        <v>2.2686170127221783</v>
      </c>
      <c r="AQ132">
        <v>2.3184229930580185</v>
      </c>
      <c r="AR132">
        <v>2.1505280400000002</v>
      </c>
      <c r="AS132">
        <v>0.43093713999999994</v>
      </c>
      <c r="AT132">
        <v>3.9111406427451758</v>
      </c>
      <c r="AU132">
        <v>3.516325681760029</v>
      </c>
      <c r="AV132">
        <v>3.3011368049999996</v>
      </c>
      <c r="AW132">
        <v>0.49413831999999996</v>
      </c>
      <c r="AX132">
        <v>4.5442594736436819</v>
      </c>
      <c r="AY132">
        <v>4.4729110704472239</v>
      </c>
      <c r="AZ132">
        <v>4.226212265</v>
      </c>
      <c r="BA132">
        <v>16.679830817994318</v>
      </c>
      <c r="BB132" t="s">
        <v>399</v>
      </c>
      <c r="BC132" t="s">
        <v>237</v>
      </c>
      <c r="BD132">
        <v>559</v>
      </c>
      <c r="BE132" t="s">
        <v>227</v>
      </c>
      <c r="BF132" t="s">
        <v>228</v>
      </c>
      <c r="BG132" t="s">
        <v>408</v>
      </c>
      <c r="BH132" t="s">
        <v>264</v>
      </c>
      <c r="BI132" t="s">
        <v>659</v>
      </c>
      <c r="BJ132">
        <v>24.5</v>
      </c>
      <c r="BK132">
        <v>45</v>
      </c>
      <c r="BL132" s="291">
        <v>6.0320146193585979E-2</v>
      </c>
      <c r="BM132">
        <f t="shared" si="7"/>
        <v>6</v>
      </c>
      <c r="BN132">
        <f t="shared" si="8"/>
        <v>19.200000000000003</v>
      </c>
      <c r="BO132" s="291">
        <f t="shared" si="9"/>
        <v>6.0320146193585979E-2</v>
      </c>
      <c r="BP132" s="292">
        <f t="shared" ref="BP132:BP195" si="10">IF(BM132=6,6,1)</f>
        <v>6</v>
      </c>
    </row>
    <row r="133" spans="1:68" x14ac:dyDescent="0.2">
      <c r="A133">
        <v>188</v>
      </c>
      <c r="B133" t="s">
        <v>368</v>
      </c>
      <c r="C133" t="s">
        <v>267</v>
      </c>
      <c r="D133" t="s">
        <v>267</v>
      </c>
      <c r="E133" t="s">
        <v>419</v>
      </c>
      <c r="F133">
        <v>169</v>
      </c>
      <c r="G133" t="s">
        <v>368</v>
      </c>
      <c r="H133" t="s">
        <v>355</v>
      </c>
      <c r="I133">
        <v>171</v>
      </c>
      <c r="J133" t="s">
        <v>281</v>
      </c>
      <c r="K133" t="s">
        <v>267</v>
      </c>
      <c r="L133">
        <v>230.6</v>
      </c>
      <c r="M133">
        <v>232.81</v>
      </c>
      <c r="N133">
        <v>255.58</v>
      </c>
      <c r="O133">
        <v>279.25</v>
      </c>
      <c r="P133">
        <v>220.03</v>
      </c>
      <c r="Q133">
        <v>222.25</v>
      </c>
      <c r="R133">
        <v>244.14</v>
      </c>
      <c r="S133">
        <v>263.61</v>
      </c>
      <c r="T133">
        <v>718.99</v>
      </c>
      <c r="U133">
        <v>686.42</v>
      </c>
      <c r="V133">
        <v>5.9</v>
      </c>
      <c r="W133">
        <v>2.4480169632955828</v>
      </c>
      <c r="X133">
        <v>8.3000000000000007</v>
      </c>
      <c r="Y133">
        <v>17.8</v>
      </c>
      <c r="Z133">
        <v>17.3</v>
      </c>
      <c r="AB133">
        <v>4.3</v>
      </c>
      <c r="AC133">
        <v>14.1</v>
      </c>
      <c r="AD133">
        <v>15.3</v>
      </c>
      <c r="AF133">
        <v>12.9</v>
      </c>
      <c r="AG133">
        <v>14.5</v>
      </c>
      <c r="AH133">
        <v>11.2</v>
      </c>
      <c r="AI133">
        <v>12.850000000000001</v>
      </c>
      <c r="AJ133">
        <v>12.85</v>
      </c>
      <c r="AK133">
        <v>12.866666666666667</v>
      </c>
      <c r="AL133">
        <v>8.6523594265738542</v>
      </c>
      <c r="AM133">
        <v>8.6523594265738542</v>
      </c>
      <c r="AN133">
        <v>0.18294728000000002</v>
      </c>
      <c r="AO133">
        <v>1.1599088</v>
      </c>
      <c r="AP133">
        <v>1.0651051846258242</v>
      </c>
      <c r="AQ133">
        <v>1.1843565336921649</v>
      </c>
      <c r="AR133">
        <v>1.0929657050000001</v>
      </c>
      <c r="AS133">
        <v>0.2111293990298593</v>
      </c>
      <c r="AT133">
        <v>1.6763763903254454</v>
      </c>
      <c r="AU133">
        <v>1.7895186952924531</v>
      </c>
      <c r="AV133">
        <v>1.6840807235447892</v>
      </c>
      <c r="AW133">
        <v>0.22991747838309887</v>
      </c>
      <c r="AX133">
        <v>2.0404526533203908</v>
      </c>
      <c r="AY133">
        <v>2.2399283027858456</v>
      </c>
      <c r="AZ133">
        <v>2.1251276009577471</v>
      </c>
      <c r="BA133">
        <v>11.801109619462338</v>
      </c>
      <c r="BB133" t="s">
        <v>254</v>
      </c>
      <c r="BC133" t="s">
        <v>342</v>
      </c>
      <c r="BD133">
        <v>171</v>
      </c>
      <c r="BE133" t="s">
        <v>227</v>
      </c>
      <c r="BF133" t="s">
        <v>228</v>
      </c>
      <c r="BG133" t="s">
        <v>343</v>
      </c>
      <c r="BH133" t="s">
        <v>264</v>
      </c>
      <c r="BJ133">
        <v>8.6523594265738542</v>
      </c>
      <c r="BK133">
        <v>75</v>
      </c>
      <c r="BL133" s="291">
        <v>-5.7714102177688319E-2</v>
      </c>
      <c r="BM133">
        <f t="shared" ref="BM133:BM196" si="11">IF(X133&lt;&gt;0,6,IF(AG133&lt;&gt;0,2,1))</f>
        <v>6</v>
      </c>
      <c r="BN133">
        <f t="shared" si="8"/>
        <v>35.400000000000006</v>
      </c>
      <c r="BO133" s="291">
        <f t="shared" si="9"/>
        <v>5.7714102177688319E-2</v>
      </c>
      <c r="BP133" s="292">
        <f t="shared" si="10"/>
        <v>6</v>
      </c>
    </row>
    <row r="134" spans="1:68" x14ac:dyDescent="0.2">
      <c r="A134">
        <v>130</v>
      </c>
      <c r="B134" t="s">
        <v>64</v>
      </c>
      <c r="C134" t="s">
        <v>267</v>
      </c>
      <c r="D134" t="s">
        <v>267</v>
      </c>
      <c r="E134" t="s">
        <v>420</v>
      </c>
      <c r="F134">
        <v>76</v>
      </c>
      <c r="G134" t="s">
        <v>64</v>
      </c>
      <c r="H134" t="s">
        <v>355</v>
      </c>
      <c r="I134">
        <v>77</v>
      </c>
      <c r="J134" t="s">
        <v>64</v>
      </c>
      <c r="K134" t="s">
        <v>267</v>
      </c>
      <c r="L134">
        <v>259.18</v>
      </c>
      <c r="M134">
        <v>275.64999999999998</v>
      </c>
      <c r="N134">
        <v>274.58999999999997</v>
      </c>
      <c r="O134">
        <v>260.41000000000003</v>
      </c>
      <c r="P134">
        <v>244.72</v>
      </c>
      <c r="Q134">
        <v>262.07</v>
      </c>
      <c r="R134">
        <v>260.95</v>
      </c>
      <c r="S134">
        <v>249.63</v>
      </c>
      <c r="T134">
        <v>809.41999999999985</v>
      </c>
      <c r="U134">
        <v>767.74</v>
      </c>
      <c r="V134">
        <v>3.6</v>
      </c>
      <c r="W134">
        <v>2.1006446826104419</v>
      </c>
      <c r="X134">
        <v>14.7</v>
      </c>
      <c r="Y134">
        <v>6.5</v>
      </c>
      <c r="Z134">
        <v>8.8000000000000007</v>
      </c>
      <c r="AB134">
        <v>11</v>
      </c>
      <c r="AC134">
        <v>8.1</v>
      </c>
      <c r="AD134">
        <v>10.4</v>
      </c>
      <c r="AF134">
        <v>10.4</v>
      </c>
      <c r="AG134">
        <v>12</v>
      </c>
      <c r="AH134">
        <v>8.8000000000000007</v>
      </c>
      <c r="AI134">
        <v>9.9166666666666661</v>
      </c>
      <c r="AJ134">
        <v>10.4</v>
      </c>
      <c r="AK134">
        <v>10.238888888888889</v>
      </c>
      <c r="AL134">
        <v>6.8852756576751357</v>
      </c>
      <c r="AM134">
        <v>6.8852756576751357</v>
      </c>
      <c r="AN134">
        <v>0.1554663</v>
      </c>
      <c r="AO134">
        <v>1.2756796500000001</v>
      </c>
      <c r="AP134">
        <v>1.1882000926759768</v>
      </c>
      <c r="AQ134">
        <v>1.2797149261909193</v>
      </c>
      <c r="AR134">
        <v>1.2020676199999998</v>
      </c>
      <c r="AS134">
        <v>0.17653689597864378</v>
      </c>
      <c r="AT134">
        <v>1.7383115108003799</v>
      </c>
      <c r="AU134">
        <v>1.7882257660257432</v>
      </c>
      <c r="AV134">
        <v>1.7000724139679655</v>
      </c>
      <c r="AW134">
        <v>0.19058395996440627</v>
      </c>
      <c r="AX134">
        <v>2.060514788853864</v>
      </c>
      <c r="AY134">
        <v>2.1623494436006094</v>
      </c>
      <c r="AZ134">
        <v>2.0671932699110154</v>
      </c>
      <c r="BA134">
        <v>9.1310827886357941</v>
      </c>
      <c r="BB134" t="s">
        <v>261</v>
      </c>
      <c r="BC134" t="s">
        <v>297</v>
      </c>
      <c r="BD134">
        <v>279</v>
      </c>
      <c r="BE134">
        <v>1</v>
      </c>
      <c r="BF134" t="s">
        <v>235</v>
      </c>
      <c r="BG134" t="s">
        <v>392</v>
      </c>
      <c r="BH134" t="s">
        <v>264</v>
      </c>
      <c r="BJ134">
        <v>6.8852756576751357</v>
      </c>
      <c r="BK134">
        <v>85</v>
      </c>
      <c r="BL134" s="291">
        <v>-5.7704165775475269E-2</v>
      </c>
      <c r="BM134">
        <f t="shared" si="11"/>
        <v>6</v>
      </c>
      <c r="BN134">
        <f t="shared" si="8"/>
        <v>21.6</v>
      </c>
      <c r="BO134" s="291">
        <f t="shared" si="9"/>
        <v>5.7704165775475269E-2</v>
      </c>
      <c r="BP134" s="292">
        <f t="shared" si="10"/>
        <v>6</v>
      </c>
    </row>
    <row r="135" spans="1:68" x14ac:dyDescent="0.2">
      <c r="A135">
        <v>105</v>
      </c>
      <c r="B135" t="s">
        <v>199</v>
      </c>
      <c r="C135" t="s">
        <v>270</v>
      </c>
      <c r="D135" t="s">
        <v>270</v>
      </c>
      <c r="E135" t="s">
        <v>419</v>
      </c>
      <c r="F135">
        <v>121</v>
      </c>
      <c r="G135" t="s">
        <v>199</v>
      </c>
      <c r="H135" t="s">
        <v>359</v>
      </c>
      <c r="I135">
        <v>122</v>
      </c>
      <c r="J135" t="s">
        <v>199</v>
      </c>
      <c r="K135" t="s">
        <v>270</v>
      </c>
      <c r="L135">
        <v>2.61</v>
      </c>
      <c r="M135">
        <v>2.63</v>
      </c>
      <c r="N135">
        <v>2.63</v>
      </c>
      <c r="O135">
        <v>2.64</v>
      </c>
      <c r="P135">
        <v>2.4700000000000002</v>
      </c>
      <c r="Q135">
        <v>2.5</v>
      </c>
      <c r="R135">
        <v>2.48</v>
      </c>
      <c r="S135">
        <v>2.4700000000000002</v>
      </c>
      <c r="T135">
        <v>7.87</v>
      </c>
      <c r="U135">
        <v>7.4500000000000011</v>
      </c>
      <c r="V135">
        <v>29.6</v>
      </c>
      <c r="W135">
        <v>11.848412686974266</v>
      </c>
      <c r="AF135">
        <v>0.1</v>
      </c>
      <c r="AI135" t="s">
        <v>686</v>
      </c>
      <c r="AJ135" t="s">
        <v>686</v>
      </c>
      <c r="AK135">
        <v>0.1</v>
      </c>
      <c r="AL135">
        <v>0.14885277246653919</v>
      </c>
      <c r="AM135">
        <v>0.14885277246653919</v>
      </c>
      <c r="AN135">
        <v>1.5319999999999999E-5</v>
      </c>
      <c r="AO135">
        <v>9.4983999999999997E-5</v>
      </c>
      <c r="AP135">
        <v>1.0026047397610754E-4</v>
      </c>
      <c r="AQ135">
        <v>1.0742269616907949E-4</v>
      </c>
      <c r="AR135">
        <v>1.0040465637841975E-4</v>
      </c>
      <c r="AS135">
        <v>1.9883826003824092E-5</v>
      </c>
      <c r="AT135">
        <v>1.5708080464030922E-4</v>
      </c>
      <c r="AU135">
        <v>1.5754992160495516E-4</v>
      </c>
      <c r="AV135">
        <v>1.4853512905998797E-4</v>
      </c>
      <c r="AW135">
        <v>2.2926376673040151E-5</v>
      </c>
      <c r="AX135">
        <v>1.8701801851288253E-4</v>
      </c>
      <c r="AY135">
        <v>1.9749395942090514E-4</v>
      </c>
      <c r="AZ135">
        <v>1.8718689407230254E-4</v>
      </c>
      <c r="BA135">
        <v>0.11221917118472909</v>
      </c>
      <c r="BF135" t="s">
        <v>225</v>
      </c>
      <c r="BH135" t="s">
        <v>126</v>
      </c>
      <c r="BJ135">
        <v>0.14885277246653919</v>
      </c>
      <c r="BK135">
        <v>216</v>
      </c>
      <c r="BL135" s="291">
        <v>5.7069152472203268E-2</v>
      </c>
      <c r="BM135">
        <f t="shared" si="11"/>
        <v>1</v>
      </c>
      <c r="BN135">
        <f t="shared" si="8"/>
        <v>29.6</v>
      </c>
      <c r="BO135" s="291">
        <f t="shared" si="9"/>
        <v>5.7069152472203268E-2</v>
      </c>
      <c r="BP135" s="292">
        <f t="shared" si="10"/>
        <v>1</v>
      </c>
    </row>
    <row r="136" spans="1:68" x14ac:dyDescent="0.2">
      <c r="A136">
        <v>68</v>
      </c>
      <c r="B136" t="s">
        <v>205</v>
      </c>
      <c r="C136" t="s">
        <v>267</v>
      </c>
      <c r="D136" t="s">
        <v>267</v>
      </c>
      <c r="E136" t="s">
        <v>420</v>
      </c>
      <c r="F136">
        <v>165</v>
      </c>
      <c r="G136" t="s">
        <v>205</v>
      </c>
      <c r="H136" t="s">
        <v>355</v>
      </c>
      <c r="I136">
        <v>167</v>
      </c>
      <c r="J136" t="s">
        <v>205</v>
      </c>
      <c r="K136" t="s">
        <v>267</v>
      </c>
      <c r="L136">
        <v>0.73</v>
      </c>
      <c r="M136">
        <v>0.81</v>
      </c>
      <c r="N136">
        <v>0.82</v>
      </c>
      <c r="O136">
        <v>0.81</v>
      </c>
      <c r="P136">
        <v>0.69</v>
      </c>
      <c r="Q136">
        <v>0.76</v>
      </c>
      <c r="R136">
        <v>0.78</v>
      </c>
      <c r="S136">
        <v>0.77</v>
      </c>
      <c r="T136">
        <v>2.36</v>
      </c>
      <c r="U136">
        <v>2.23</v>
      </c>
      <c r="V136">
        <v>2.6</v>
      </c>
      <c r="W136">
        <v>1.9654235428615663</v>
      </c>
      <c r="X136">
        <v>8.4</v>
      </c>
      <c r="Y136">
        <v>13.7</v>
      </c>
      <c r="Z136">
        <v>14.3</v>
      </c>
      <c r="AB136">
        <v>8.4</v>
      </c>
      <c r="AC136">
        <v>13.7</v>
      </c>
      <c r="AD136">
        <v>14.3</v>
      </c>
      <c r="AF136">
        <v>12.1</v>
      </c>
      <c r="AI136">
        <v>12.133333333333333</v>
      </c>
      <c r="AJ136" t="s">
        <v>686</v>
      </c>
      <c r="AK136">
        <v>12.116666666666667</v>
      </c>
      <c r="AL136">
        <v>8.1480120506725289</v>
      </c>
      <c r="AM136">
        <v>8.1480120506725289</v>
      </c>
      <c r="AN136">
        <v>5.6316999999999999E-4</v>
      </c>
      <c r="AO136">
        <v>3.8353250000000001E-3</v>
      </c>
      <c r="AP136">
        <v>3.5169601151044567E-3</v>
      </c>
      <c r="AQ136">
        <v>3.8978747860418748E-3</v>
      </c>
      <c r="AR136">
        <v>3.6165349999999997E-3</v>
      </c>
      <c r="AS136">
        <v>6.4041315424037551E-4</v>
      </c>
      <c r="AT136">
        <v>5.5227658709845855E-3</v>
      </c>
      <c r="AU136">
        <v>5.7417527407323714E-3</v>
      </c>
      <c r="AV136">
        <v>5.4219097313605623E-3</v>
      </c>
      <c r="AW136">
        <v>6.9190859040062593E-4</v>
      </c>
      <c r="AX136">
        <v>6.6053022976052169E-3</v>
      </c>
      <c r="AY136">
        <v>7.0997380562511248E-3</v>
      </c>
      <c r="AZ136">
        <v>6.754231476001564E-3</v>
      </c>
      <c r="BA136">
        <v>11.214077640204634</v>
      </c>
      <c r="BF136" t="s">
        <v>225</v>
      </c>
      <c r="BH136" t="s">
        <v>80</v>
      </c>
      <c r="BJ136">
        <v>8.1480120506725289</v>
      </c>
      <c r="BK136">
        <v>198</v>
      </c>
      <c r="BL136" s="291">
        <v>-5.7046013049741648E-2</v>
      </c>
      <c r="BM136">
        <f t="shared" si="11"/>
        <v>6</v>
      </c>
      <c r="BN136">
        <f t="shared" si="8"/>
        <v>15.600000000000001</v>
      </c>
      <c r="BO136" s="291">
        <f t="shared" si="9"/>
        <v>5.7046013049741648E-2</v>
      </c>
      <c r="BP136" s="292">
        <f t="shared" si="10"/>
        <v>6</v>
      </c>
    </row>
    <row r="137" spans="1:68" x14ac:dyDescent="0.2">
      <c r="A137">
        <v>145</v>
      </c>
      <c r="B137" t="s">
        <v>35</v>
      </c>
      <c r="C137" t="s">
        <v>269</v>
      </c>
      <c r="D137" t="s">
        <v>269</v>
      </c>
      <c r="E137" t="s">
        <v>419</v>
      </c>
      <c r="F137">
        <v>43</v>
      </c>
      <c r="G137" t="s">
        <v>35</v>
      </c>
      <c r="H137" t="s">
        <v>358</v>
      </c>
      <c r="I137">
        <v>45</v>
      </c>
      <c r="J137" t="s">
        <v>35</v>
      </c>
      <c r="K137" t="s">
        <v>269</v>
      </c>
      <c r="L137">
        <v>1881.23</v>
      </c>
      <c r="M137">
        <v>1952.3</v>
      </c>
      <c r="N137">
        <v>2047.38</v>
      </c>
      <c r="O137">
        <v>2060.9899999999998</v>
      </c>
      <c r="P137">
        <v>1801.77</v>
      </c>
      <c r="Q137">
        <v>1873.45</v>
      </c>
      <c r="R137">
        <v>1964.94</v>
      </c>
      <c r="S137">
        <v>1986.6</v>
      </c>
      <c r="T137">
        <v>5880.91</v>
      </c>
      <c r="U137">
        <v>5640.16</v>
      </c>
      <c r="V137">
        <v>13.6</v>
      </c>
      <c r="W137">
        <v>4.086175828217451</v>
      </c>
      <c r="X137">
        <v>1</v>
      </c>
      <c r="Y137">
        <v>1.4</v>
      </c>
      <c r="Z137">
        <v>2</v>
      </c>
      <c r="AB137">
        <v>0.8</v>
      </c>
      <c r="AC137">
        <v>1.4</v>
      </c>
      <c r="AD137">
        <v>1.2</v>
      </c>
      <c r="AF137">
        <v>1.3</v>
      </c>
      <c r="AG137">
        <v>1.5</v>
      </c>
      <c r="AH137">
        <v>1.1000000000000001</v>
      </c>
      <c r="AI137">
        <v>1.3</v>
      </c>
      <c r="AJ137">
        <v>1.3</v>
      </c>
      <c r="AK137">
        <v>1.3</v>
      </c>
      <c r="AL137">
        <v>0.88076555023923464</v>
      </c>
      <c r="AM137">
        <v>0.88076555023923464</v>
      </c>
      <c r="AN137">
        <v>0.15131384000000001</v>
      </c>
      <c r="AO137">
        <v>1.0126666</v>
      </c>
      <c r="AP137">
        <v>0.93693727925296011</v>
      </c>
      <c r="AQ137">
        <v>1.0304685788281833</v>
      </c>
      <c r="AR137">
        <v>0.95562640619856853</v>
      </c>
      <c r="AS137">
        <v>0.17270370700095694</v>
      </c>
      <c r="AT137">
        <v>1.4497561865393267</v>
      </c>
      <c r="AU137">
        <v>1.5141614299339554</v>
      </c>
      <c r="AV137">
        <v>1.4306944535042216</v>
      </c>
      <c r="AW137">
        <v>0.18696361833492825</v>
      </c>
      <c r="AX137">
        <v>1.739068561631488</v>
      </c>
      <c r="AY137">
        <v>1.8650187953190802</v>
      </c>
      <c r="AZ137">
        <v>1.7759113365118473</v>
      </c>
      <c r="BA137">
        <v>1.2008973048093301</v>
      </c>
      <c r="BB137" t="s">
        <v>230</v>
      </c>
      <c r="BC137" t="s">
        <v>251</v>
      </c>
      <c r="BD137">
        <v>76</v>
      </c>
      <c r="BE137" t="s">
        <v>252</v>
      </c>
      <c r="BF137" t="s">
        <v>233</v>
      </c>
      <c r="BG137" t="s">
        <v>229</v>
      </c>
      <c r="BH137" t="s">
        <v>264</v>
      </c>
      <c r="BJ137">
        <v>0.88076555023923464</v>
      </c>
      <c r="BK137">
        <v>86</v>
      </c>
      <c r="BL137" s="291">
        <v>-5.6326725697708843E-2</v>
      </c>
      <c r="BM137">
        <f t="shared" si="11"/>
        <v>6</v>
      </c>
      <c r="BN137">
        <f t="shared" si="8"/>
        <v>81.599999999999994</v>
      </c>
      <c r="BO137" s="291">
        <f t="shared" si="9"/>
        <v>5.6326725697708843E-2</v>
      </c>
      <c r="BP137" s="292">
        <f t="shared" si="10"/>
        <v>6</v>
      </c>
    </row>
    <row r="138" spans="1:68" x14ac:dyDescent="0.2">
      <c r="A138">
        <v>57</v>
      </c>
      <c r="B138" t="s">
        <v>138</v>
      </c>
      <c r="C138" t="s">
        <v>268</v>
      </c>
      <c r="D138" t="s">
        <v>268</v>
      </c>
      <c r="E138" t="s">
        <v>417</v>
      </c>
      <c r="F138">
        <v>163</v>
      </c>
      <c r="G138" t="s">
        <v>138</v>
      </c>
      <c r="H138" t="s">
        <v>356</v>
      </c>
      <c r="I138">
        <v>162</v>
      </c>
      <c r="J138" t="s">
        <v>138</v>
      </c>
      <c r="K138" t="s">
        <v>268</v>
      </c>
      <c r="L138">
        <v>846.07</v>
      </c>
      <c r="M138">
        <v>841.82</v>
      </c>
      <c r="N138">
        <v>755.08</v>
      </c>
      <c r="O138">
        <v>648.94000000000005</v>
      </c>
      <c r="P138">
        <v>837.93</v>
      </c>
      <c r="Q138">
        <v>841.63</v>
      </c>
      <c r="R138">
        <v>760.89</v>
      </c>
      <c r="S138">
        <v>654.6</v>
      </c>
      <c r="T138">
        <v>2442.9700000000003</v>
      </c>
      <c r="U138">
        <v>2440.4499999999998</v>
      </c>
      <c r="V138">
        <v>31.1</v>
      </c>
      <c r="W138">
        <v>13.091965138722507</v>
      </c>
      <c r="X138">
        <v>0.2</v>
      </c>
      <c r="Y138">
        <v>0.84</v>
      </c>
      <c r="Z138">
        <v>2.6</v>
      </c>
      <c r="AA138">
        <v>6.2</v>
      </c>
      <c r="AB138">
        <v>0.2</v>
      </c>
      <c r="AC138">
        <v>0.84</v>
      </c>
      <c r="AD138">
        <v>2.6</v>
      </c>
      <c r="AE138">
        <v>6.2</v>
      </c>
      <c r="AF138">
        <v>1.2</v>
      </c>
      <c r="AI138">
        <v>1.2133333333333336</v>
      </c>
      <c r="AJ138" t="s">
        <v>686</v>
      </c>
      <c r="AK138">
        <v>1.2066666666666668</v>
      </c>
      <c r="AL138">
        <v>6.2</v>
      </c>
      <c r="AM138">
        <v>6.2</v>
      </c>
      <c r="AN138">
        <v>5.6924200000000001E-2</v>
      </c>
      <c r="AO138">
        <v>0.23797543999999998</v>
      </c>
      <c r="AP138">
        <v>0.2344907043669415</v>
      </c>
      <c r="AQ138">
        <v>0.25050974117061126</v>
      </c>
      <c r="AR138">
        <v>0.22459212762612435</v>
      </c>
      <c r="AS138">
        <v>0.10541588800000001</v>
      </c>
      <c r="AT138">
        <v>0.63742825568440298</v>
      </c>
      <c r="AU138">
        <v>0.49244257330522645</v>
      </c>
      <c r="AV138">
        <v>0.44510521297991296</v>
      </c>
      <c r="AW138">
        <v>0.13774368000000001</v>
      </c>
      <c r="AX138">
        <v>0.73679614535189197</v>
      </c>
      <c r="AY138">
        <v>0.72221460259751236</v>
      </c>
      <c r="AZ138">
        <v>0.66147070843497136</v>
      </c>
      <c r="BA138">
        <v>2.2263547849024397</v>
      </c>
      <c r="BB138" t="s">
        <v>454</v>
      </c>
      <c r="BC138" t="s">
        <v>237</v>
      </c>
      <c r="BD138">
        <v>260</v>
      </c>
      <c r="BE138" t="s">
        <v>227</v>
      </c>
      <c r="BF138" t="s">
        <v>228</v>
      </c>
      <c r="BG138" t="s">
        <v>453</v>
      </c>
      <c r="BH138" t="s">
        <v>264</v>
      </c>
      <c r="BJ138">
        <v>6.2</v>
      </c>
      <c r="BK138">
        <v>92</v>
      </c>
      <c r="BL138" s="291">
        <v>-5.623820833727898E-2</v>
      </c>
      <c r="BM138">
        <f t="shared" si="11"/>
        <v>6</v>
      </c>
      <c r="BN138">
        <f t="shared" si="8"/>
        <v>186.60000000000002</v>
      </c>
      <c r="BO138" s="291">
        <f t="shared" si="9"/>
        <v>5.623820833727898E-2</v>
      </c>
      <c r="BP138" s="292">
        <f t="shared" si="10"/>
        <v>6</v>
      </c>
    </row>
    <row r="139" spans="1:68" x14ac:dyDescent="0.2">
      <c r="A139">
        <v>53</v>
      </c>
      <c r="B139" t="s">
        <v>188</v>
      </c>
      <c r="C139" t="s">
        <v>267</v>
      </c>
      <c r="D139" t="s">
        <v>267</v>
      </c>
      <c r="E139" t="s">
        <v>420</v>
      </c>
      <c r="F139">
        <v>4</v>
      </c>
      <c r="G139" t="s">
        <v>188</v>
      </c>
      <c r="H139" t="s">
        <v>355</v>
      </c>
      <c r="I139">
        <v>4</v>
      </c>
      <c r="J139" t="s">
        <v>188</v>
      </c>
      <c r="K139" t="s">
        <v>267</v>
      </c>
      <c r="L139">
        <v>1.56</v>
      </c>
      <c r="M139">
        <v>1.73</v>
      </c>
      <c r="N139">
        <v>1.76</v>
      </c>
      <c r="O139">
        <v>1.74</v>
      </c>
      <c r="P139">
        <v>1.47</v>
      </c>
      <c r="Q139">
        <v>1.63</v>
      </c>
      <c r="R139">
        <v>1.67</v>
      </c>
      <c r="S139">
        <v>1.66</v>
      </c>
      <c r="T139">
        <v>5.05</v>
      </c>
      <c r="U139">
        <v>4.7699999999999996</v>
      </c>
      <c r="V139">
        <v>2.1</v>
      </c>
      <c r="W139">
        <v>1.9011129990447913</v>
      </c>
      <c r="X139">
        <v>12.383333333333333</v>
      </c>
      <c r="Y139">
        <v>23.083333333333332</v>
      </c>
      <c r="Z139">
        <v>26.616666666666664</v>
      </c>
      <c r="AB139">
        <v>12.983333333333333</v>
      </c>
      <c r="AC139">
        <v>21.55</v>
      </c>
      <c r="AD139">
        <v>22.833333333333332</v>
      </c>
      <c r="AF139">
        <v>20.471428571428572</v>
      </c>
      <c r="AI139">
        <v>19.908333333333331</v>
      </c>
      <c r="AJ139" t="s">
        <v>686</v>
      </c>
      <c r="AK139">
        <v>20.189880952380953</v>
      </c>
      <c r="AL139">
        <v>13.576951304124657</v>
      </c>
      <c r="AM139">
        <v>13.576951304124657</v>
      </c>
      <c r="AN139">
        <v>1.9844116666666669E-3</v>
      </c>
      <c r="AO139">
        <v>1.3094929166666667E-2</v>
      </c>
      <c r="AP139">
        <v>1.2000963900518835E-2</v>
      </c>
      <c r="AQ139">
        <v>1.3353231303056691E-2</v>
      </c>
      <c r="AR139">
        <v>1.2362394999999998E-2</v>
      </c>
      <c r="AS139">
        <v>2.2613814732708099E-3</v>
      </c>
      <c r="AT139">
        <v>1.9110459628547859E-2</v>
      </c>
      <c r="AU139">
        <v>1.9859707599405033E-2</v>
      </c>
      <c r="AV139">
        <v>1.8731084709906212E-2</v>
      </c>
      <c r="AW139">
        <v>2.4460280110069049E-3</v>
      </c>
      <c r="AX139">
        <v>2.2875290738220342E-2</v>
      </c>
      <c r="AY139">
        <v>2.4658943472682382E-2</v>
      </c>
      <c r="AZ139">
        <v>2.3438494194183923E-2</v>
      </c>
      <c r="BA139">
        <v>18.502481172518191</v>
      </c>
      <c r="BF139" t="s">
        <v>225</v>
      </c>
      <c r="BH139" t="s">
        <v>152</v>
      </c>
      <c r="BJ139">
        <v>13.576951304124657</v>
      </c>
      <c r="BK139">
        <v>183</v>
      </c>
      <c r="BL139" s="291">
        <v>-5.5940292409625607E-2</v>
      </c>
      <c r="BM139">
        <f t="shared" si="11"/>
        <v>6</v>
      </c>
      <c r="BN139">
        <f t="shared" si="8"/>
        <v>12.600000000000001</v>
      </c>
      <c r="BO139" s="291">
        <f t="shared" si="9"/>
        <v>5.5940292409625607E-2</v>
      </c>
      <c r="BP139" s="292">
        <f t="shared" si="10"/>
        <v>6</v>
      </c>
    </row>
    <row r="140" spans="1:68" x14ac:dyDescent="0.2">
      <c r="A140">
        <v>60</v>
      </c>
      <c r="B140" t="s">
        <v>362</v>
      </c>
      <c r="C140" t="s">
        <v>270</v>
      </c>
      <c r="D140" t="s">
        <v>270</v>
      </c>
      <c r="E140" t="s">
        <v>418</v>
      </c>
      <c r="F140">
        <v>65</v>
      </c>
      <c r="G140" t="s">
        <v>362</v>
      </c>
      <c r="H140" t="s">
        <v>359</v>
      </c>
      <c r="I140">
        <v>127</v>
      </c>
      <c r="J140" t="s">
        <v>278</v>
      </c>
      <c r="K140" t="s">
        <v>270</v>
      </c>
      <c r="L140">
        <v>6.05</v>
      </c>
      <c r="M140">
        <v>5.85</v>
      </c>
      <c r="N140">
        <v>6.19</v>
      </c>
      <c r="O140">
        <v>6.49</v>
      </c>
      <c r="P140">
        <v>5.67</v>
      </c>
      <c r="Q140">
        <v>5.44</v>
      </c>
      <c r="R140">
        <v>5.75</v>
      </c>
      <c r="S140">
        <v>6.11</v>
      </c>
      <c r="T140">
        <v>18.09</v>
      </c>
      <c r="U140">
        <v>16.86</v>
      </c>
      <c r="V140">
        <v>28.6</v>
      </c>
      <c r="W140">
        <v>11.085715463112148</v>
      </c>
      <c r="AF140">
        <v>0.1</v>
      </c>
      <c r="AI140" t="s">
        <v>686</v>
      </c>
      <c r="AJ140" t="s">
        <v>686</v>
      </c>
      <c r="AK140">
        <v>0.1</v>
      </c>
      <c r="AL140">
        <v>0.14885277246653919</v>
      </c>
      <c r="AM140">
        <v>0.14885277246653919</v>
      </c>
      <c r="AN140">
        <v>3.4950000000000002E-5</v>
      </c>
      <c r="AO140">
        <v>2.1669000000000004E-4</v>
      </c>
      <c r="AP140">
        <v>2.282953579992087E-4</v>
      </c>
      <c r="AQ140">
        <v>2.4488813405536334E-4</v>
      </c>
      <c r="AR140">
        <v>2.2879698313604623E-4</v>
      </c>
      <c r="AS140">
        <v>4.620326959847037E-5</v>
      </c>
      <c r="AT140">
        <v>3.5283451006134825E-4</v>
      </c>
      <c r="AU140">
        <v>3.6154101040708855E-4</v>
      </c>
      <c r="AV140">
        <v>3.4044211858014569E-4</v>
      </c>
      <c r="AW140">
        <v>5.370544933078394E-5</v>
      </c>
      <c r="AX140">
        <v>4.2489166497909327E-4</v>
      </c>
      <c r="AY140">
        <v>4.5569691437732137E-4</v>
      </c>
      <c r="AZ140">
        <v>4.3135087915664049E-4</v>
      </c>
      <c r="BA140">
        <v>0.11294521415517128</v>
      </c>
      <c r="BF140" t="s">
        <v>225</v>
      </c>
      <c r="BH140" t="s">
        <v>126</v>
      </c>
      <c r="BJ140">
        <v>0.14885277246653919</v>
      </c>
      <c r="BK140">
        <v>212</v>
      </c>
      <c r="BL140" s="291">
        <v>5.587236668072447E-2</v>
      </c>
      <c r="BM140">
        <f t="shared" si="11"/>
        <v>1</v>
      </c>
      <c r="BN140">
        <f t="shared" si="8"/>
        <v>28.6</v>
      </c>
      <c r="BO140" s="291">
        <f t="shared" si="9"/>
        <v>5.587236668072447E-2</v>
      </c>
      <c r="BP140" s="292">
        <f t="shared" si="10"/>
        <v>1</v>
      </c>
    </row>
    <row r="141" spans="1:68" x14ac:dyDescent="0.2">
      <c r="A141">
        <v>36</v>
      </c>
      <c r="B141" t="s">
        <v>115</v>
      </c>
      <c r="C141" t="s">
        <v>267</v>
      </c>
      <c r="D141" t="s">
        <v>267</v>
      </c>
      <c r="E141" t="s">
        <v>420</v>
      </c>
      <c r="F141">
        <v>137</v>
      </c>
      <c r="G141" t="s">
        <v>115</v>
      </c>
      <c r="H141" t="s">
        <v>355</v>
      </c>
      <c r="I141">
        <v>137</v>
      </c>
      <c r="J141" t="s">
        <v>115</v>
      </c>
      <c r="K141" t="s">
        <v>267</v>
      </c>
      <c r="L141">
        <v>457.85</v>
      </c>
      <c r="M141">
        <v>462.06</v>
      </c>
      <c r="N141">
        <v>497.82</v>
      </c>
      <c r="O141">
        <v>512.41999999999996</v>
      </c>
      <c r="P141">
        <v>434.39</v>
      </c>
      <c r="Q141">
        <v>437.13</v>
      </c>
      <c r="R141">
        <v>472.97</v>
      </c>
      <c r="S141">
        <v>487.83</v>
      </c>
      <c r="T141">
        <v>1417.73</v>
      </c>
      <c r="U141">
        <v>1344.49</v>
      </c>
      <c r="V141">
        <v>3.2</v>
      </c>
      <c r="W141">
        <v>2.0454742706946454</v>
      </c>
      <c r="X141">
        <v>12.5</v>
      </c>
      <c r="Y141">
        <v>22.1</v>
      </c>
      <c r="Z141">
        <v>27.1</v>
      </c>
      <c r="AB141">
        <v>12.3</v>
      </c>
      <c r="AC141">
        <v>25</v>
      </c>
      <c r="AD141">
        <v>28</v>
      </c>
      <c r="AF141">
        <v>21.2</v>
      </c>
      <c r="AG141">
        <v>20.6</v>
      </c>
      <c r="AH141">
        <v>21.8</v>
      </c>
      <c r="AI141">
        <v>21.166666666666668</v>
      </c>
      <c r="AJ141">
        <v>21.200000000000003</v>
      </c>
      <c r="AK141">
        <v>21.18888888888889</v>
      </c>
      <c r="AL141">
        <v>14.248747345834492</v>
      </c>
      <c r="AM141">
        <v>14.248747345834492</v>
      </c>
      <c r="AN141">
        <v>0.58939979999999992</v>
      </c>
      <c r="AO141">
        <v>3.7744395999999996</v>
      </c>
      <c r="AP141">
        <v>3.5095070344831218</v>
      </c>
      <c r="AQ141">
        <v>3.8760525744279883</v>
      </c>
      <c r="AR141">
        <v>3.5817698899999995</v>
      </c>
      <c r="AS141">
        <v>0.67491365719602558</v>
      </c>
      <c r="AT141">
        <v>5.5597088198044187</v>
      </c>
      <c r="AU141">
        <v>5.8150564922510934</v>
      </c>
      <c r="AV141">
        <v>5.478240075794039</v>
      </c>
      <c r="AW141">
        <v>0.73192289532670951</v>
      </c>
      <c r="AX141">
        <v>6.6996521224902175</v>
      </c>
      <c r="AY141">
        <v>7.2502387127308987</v>
      </c>
      <c r="AZ141">
        <v>6.8850766283167744</v>
      </c>
      <c r="BA141">
        <v>19.453255317031353</v>
      </c>
      <c r="BB141" t="s">
        <v>437</v>
      </c>
      <c r="BC141" t="s">
        <v>237</v>
      </c>
      <c r="BD141">
        <v>1243</v>
      </c>
      <c r="BE141">
        <v>0.98</v>
      </c>
      <c r="BF141" t="s">
        <v>235</v>
      </c>
      <c r="BG141" t="s">
        <v>438</v>
      </c>
      <c r="BH141" t="s">
        <v>264</v>
      </c>
      <c r="BJ141">
        <v>14.248747345834492</v>
      </c>
      <c r="BK141">
        <v>31</v>
      </c>
      <c r="BL141" s="291">
        <v>-5.1045911557307776E-2</v>
      </c>
      <c r="BM141">
        <f t="shared" si="11"/>
        <v>6</v>
      </c>
      <c r="BN141">
        <f t="shared" si="8"/>
        <v>19.200000000000003</v>
      </c>
      <c r="BO141" s="291">
        <f t="shared" si="9"/>
        <v>5.1045911557307776E-2</v>
      </c>
      <c r="BP141" s="292">
        <f t="shared" si="10"/>
        <v>6</v>
      </c>
    </row>
    <row r="142" spans="1:68" x14ac:dyDescent="0.2">
      <c r="B142" t="s">
        <v>10</v>
      </c>
      <c r="C142" t="s">
        <v>271</v>
      </c>
      <c r="D142" t="s">
        <v>271</v>
      </c>
      <c r="E142" t="s">
        <v>418</v>
      </c>
      <c r="F142">
        <v>16</v>
      </c>
      <c r="G142" t="s">
        <v>10</v>
      </c>
      <c r="H142" t="s">
        <v>360</v>
      </c>
      <c r="I142">
        <v>16</v>
      </c>
      <c r="J142" t="s">
        <v>10</v>
      </c>
      <c r="K142" t="s">
        <v>271</v>
      </c>
      <c r="L142">
        <v>7815.53</v>
      </c>
      <c r="M142">
        <v>7861.03</v>
      </c>
      <c r="N142">
        <v>8224.83</v>
      </c>
      <c r="O142">
        <v>8290.16</v>
      </c>
      <c r="P142">
        <v>7488.04</v>
      </c>
      <c r="Q142">
        <v>7541.61</v>
      </c>
      <c r="R142">
        <v>7881.72</v>
      </c>
      <c r="S142">
        <v>7930.94</v>
      </c>
      <c r="T142">
        <v>23901.39</v>
      </c>
      <c r="U142">
        <v>22911.37</v>
      </c>
      <c r="V142">
        <v>30.7</v>
      </c>
      <c r="W142">
        <v>12.748123500262739</v>
      </c>
      <c r="AF142">
        <v>3</v>
      </c>
      <c r="AI142" t="s">
        <v>686</v>
      </c>
      <c r="AJ142" t="s">
        <v>686</v>
      </c>
      <c r="AK142">
        <v>3</v>
      </c>
      <c r="AL142">
        <v>4.4655831739961753</v>
      </c>
      <c r="AM142">
        <v>4.4655831739961753</v>
      </c>
      <c r="AN142">
        <v>1.4043827999999996</v>
      </c>
      <c r="AO142">
        <v>8.7071733599999988</v>
      </c>
      <c r="AP142">
        <v>9.057940095953823</v>
      </c>
      <c r="AQ142">
        <v>9.8081510343332212</v>
      </c>
      <c r="AR142">
        <v>9.1513306689372289</v>
      </c>
      <c r="AS142">
        <v>1.8390028273422556</v>
      </c>
      <c r="AT142">
        <v>14.247836041702678</v>
      </c>
      <c r="AU142">
        <v>14.507377521137805</v>
      </c>
      <c r="AV142">
        <v>13.662079425894463</v>
      </c>
      <c r="AW142">
        <v>2.1287495122370932</v>
      </c>
      <c r="AX142">
        <v>17.05705720979908</v>
      </c>
      <c r="AY142">
        <v>18.255507397940665</v>
      </c>
      <c r="AZ142">
        <v>17.288518960165774</v>
      </c>
      <c r="BA142">
        <v>3.3771523943434421</v>
      </c>
      <c r="BF142" t="s">
        <v>225</v>
      </c>
      <c r="BH142" t="s">
        <v>75</v>
      </c>
      <c r="BJ142">
        <v>4.4655831739961753</v>
      </c>
      <c r="BK142">
        <v>16</v>
      </c>
      <c r="BL142" s="291">
        <v>5.1010504853119198E-2</v>
      </c>
      <c r="BM142">
        <f t="shared" si="11"/>
        <v>1</v>
      </c>
      <c r="BN142">
        <f t="shared" si="8"/>
        <v>30.7</v>
      </c>
      <c r="BO142" s="291">
        <f t="shared" si="9"/>
        <v>5.1010504853119198E-2</v>
      </c>
      <c r="BP142" s="292">
        <f t="shared" si="10"/>
        <v>1</v>
      </c>
    </row>
    <row r="143" spans="1:68" x14ac:dyDescent="0.2">
      <c r="A143">
        <v>154</v>
      </c>
      <c r="B143" t="s">
        <v>87</v>
      </c>
      <c r="C143" t="s">
        <v>270</v>
      </c>
      <c r="D143" t="s">
        <v>270</v>
      </c>
      <c r="E143" t="s">
        <v>417</v>
      </c>
      <c r="F143">
        <v>52</v>
      </c>
      <c r="G143" t="s">
        <v>87</v>
      </c>
      <c r="H143" t="s">
        <v>359</v>
      </c>
      <c r="I143">
        <v>102</v>
      </c>
      <c r="J143" t="s">
        <v>276</v>
      </c>
      <c r="K143" t="s">
        <v>270</v>
      </c>
      <c r="L143">
        <v>914.27</v>
      </c>
      <c r="M143">
        <v>864.07</v>
      </c>
      <c r="N143">
        <v>917.52</v>
      </c>
      <c r="O143">
        <v>981.99</v>
      </c>
      <c r="P143">
        <v>875.13</v>
      </c>
      <c r="Q143">
        <v>826.97</v>
      </c>
      <c r="R143">
        <v>880.98</v>
      </c>
      <c r="S143">
        <v>938.22</v>
      </c>
      <c r="T143">
        <v>2695.86</v>
      </c>
      <c r="U143">
        <v>2583.08</v>
      </c>
      <c r="V143">
        <v>19.7</v>
      </c>
      <c r="W143">
        <v>6.1317630733607835</v>
      </c>
      <c r="X143">
        <v>1.38</v>
      </c>
      <c r="Y143">
        <v>2.69</v>
      </c>
      <c r="Z143">
        <v>4.16</v>
      </c>
      <c r="AB143">
        <v>2</v>
      </c>
      <c r="AC143">
        <v>3.66</v>
      </c>
      <c r="AD143">
        <v>4.79</v>
      </c>
      <c r="AF143">
        <v>3.19</v>
      </c>
      <c r="AG143">
        <v>2.84</v>
      </c>
      <c r="AH143">
        <v>3.56</v>
      </c>
      <c r="AI143">
        <v>3.1133333333333333</v>
      </c>
      <c r="AJ143">
        <v>3.2</v>
      </c>
      <c r="AK143">
        <v>3.1677777777777778</v>
      </c>
      <c r="AL143">
        <v>4.715325047801147</v>
      </c>
      <c r="AM143">
        <v>4.715325047801147</v>
      </c>
      <c r="AN143">
        <v>0.16399788499999998</v>
      </c>
      <c r="AO143">
        <v>0.98834520250000002</v>
      </c>
      <c r="AP143">
        <v>0.93804504138610711</v>
      </c>
      <c r="AQ143">
        <v>1.0181650683881607</v>
      </c>
      <c r="AR143">
        <v>0.93906122121299107</v>
      </c>
      <c r="AS143">
        <v>0.21832437086022943</v>
      </c>
      <c r="AT143">
        <v>1.5796473516692617</v>
      </c>
      <c r="AU143">
        <v>1.5949731100577229</v>
      </c>
      <c r="AV143">
        <v>1.4904075417050526</v>
      </c>
      <c r="AW143">
        <v>0.2545420281003824</v>
      </c>
      <c r="AX143">
        <v>1.904759327635265</v>
      </c>
      <c r="AY143">
        <v>2.0635564453016895</v>
      </c>
      <c r="AZ143">
        <v>1.9422768710614489</v>
      </c>
      <c r="BA143">
        <v>3.5357233576239193</v>
      </c>
      <c r="BF143" t="s">
        <v>225</v>
      </c>
      <c r="BH143" t="s">
        <v>88</v>
      </c>
      <c r="BJ143">
        <v>4.715325047801147</v>
      </c>
      <c r="BK143">
        <v>71</v>
      </c>
      <c r="BL143" s="291">
        <v>-4.9865149506818141E-2</v>
      </c>
      <c r="BM143">
        <f t="shared" si="11"/>
        <v>6</v>
      </c>
      <c r="BN143">
        <f t="shared" si="8"/>
        <v>118.19999999999999</v>
      </c>
      <c r="BO143" s="291">
        <f t="shared" si="9"/>
        <v>4.9865149506818141E-2</v>
      </c>
      <c r="BP143" s="292">
        <f t="shared" si="10"/>
        <v>6</v>
      </c>
    </row>
    <row r="144" spans="1:68" x14ac:dyDescent="0.2">
      <c r="A144">
        <v>92</v>
      </c>
      <c r="B144" t="s">
        <v>9</v>
      </c>
      <c r="C144" t="s">
        <v>266</v>
      </c>
      <c r="D144" t="s">
        <v>266</v>
      </c>
      <c r="E144" t="s">
        <v>420</v>
      </c>
      <c r="F144">
        <v>15</v>
      </c>
      <c r="G144" t="s">
        <v>9</v>
      </c>
      <c r="H144" t="s">
        <v>354</v>
      </c>
      <c r="I144">
        <v>15</v>
      </c>
      <c r="J144" t="s">
        <v>9</v>
      </c>
      <c r="K144" t="s">
        <v>266</v>
      </c>
      <c r="L144">
        <v>53.47</v>
      </c>
      <c r="M144">
        <v>54.13</v>
      </c>
      <c r="N144">
        <v>45.32</v>
      </c>
      <c r="O144">
        <v>50.82</v>
      </c>
      <c r="P144">
        <v>51.41</v>
      </c>
      <c r="Q144">
        <v>50.54</v>
      </c>
      <c r="R144">
        <v>45.03</v>
      </c>
      <c r="S144">
        <v>40.79</v>
      </c>
      <c r="T144">
        <v>152.91999999999999</v>
      </c>
      <c r="U144">
        <v>146.97999999999999</v>
      </c>
      <c r="V144">
        <v>5.3</v>
      </c>
      <c r="W144">
        <v>2.3522125122364228</v>
      </c>
      <c r="X144">
        <v>1.3</v>
      </c>
      <c r="Y144">
        <v>2.6</v>
      </c>
      <c r="Z144">
        <v>4</v>
      </c>
      <c r="AB144">
        <v>1.3</v>
      </c>
      <c r="AC144">
        <v>2.6</v>
      </c>
      <c r="AD144">
        <v>4</v>
      </c>
      <c r="AF144">
        <v>2.5</v>
      </c>
      <c r="AG144">
        <v>3.1</v>
      </c>
      <c r="AH144">
        <v>2</v>
      </c>
      <c r="AI144">
        <v>2.6333333333333333</v>
      </c>
      <c r="AJ144">
        <v>2.5499999999999998</v>
      </c>
      <c r="AK144">
        <v>2.5611111111111109</v>
      </c>
      <c r="AL144">
        <v>3.2450490799835769</v>
      </c>
      <c r="AM144">
        <v>3.2450490799835769</v>
      </c>
      <c r="AN144">
        <v>7.6988600000000001E-3</v>
      </c>
      <c r="AO144">
        <v>4.3668950000000005E-2</v>
      </c>
      <c r="AP144">
        <v>4.7901866748669676E-2</v>
      </c>
      <c r="AQ144">
        <v>4.9655721663977602E-2</v>
      </c>
      <c r="AR144">
        <v>4.5806930000000003E-2</v>
      </c>
      <c r="AS144">
        <v>9.4825336773037717E-3</v>
      </c>
      <c r="AT144">
        <v>8.1777223929862003E-2</v>
      </c>
      <c r="AU144">
        <v>7.6258710721459663E-2</v>
      </c>
      <c r="AV144">
        <v>7.1534002408394151E-2</v>
      </c>
      <c r="AW144">
        <v>1.0671649462172954E-2</v>
      </c>
      <c r="AX144">
        <v>9.6143204811775018E-2</v>
      </c>
      <c r="AY144">
        <v>9.690883945241488E-2</v>
      </c>
      <c r="AZ144">
        <v>9.1602107655631246E-2</v>
      </c>
      <c r="BA144">
        <v>2.7257667651331903</v>
      </c>
      <c r="BF144" t="s">
        <v>225</v>
      </c>
      <c r="BH144" t="s">
        <v>112</v>
      </c>
      <c r="BJ144">
        <v>3.2450490799835769</v>
      </c>
      <c r="BK144">
        <v>162</v>
      </c>
      <c r="BL144" s="291">
        <v>4.8958813985680839E-2</v>
      </c>
      <c r="BM144">
        <f t="shared" si="11"/>
        <v>6</v>
      </c>
      <c r="BN144">
        <f t="shared" si="8"/>
        <v>31.799999999999997</v>
      </c>
      <c r="BO144" s="291">
        <f t="shared" si="9"/>
        <v>4.8958813985680839E-2</v>
      </c>
      <c r="BP144" s="292">
        <f t="shared" si="10"/>
        <v>6</v>
      </c>
    </row>
    <row r="145" spans="1:68" x14ac:dyDescent="0.2">
      <c r="A145">
        <v>204</v>
      </c>
      <c r="B145" t="s">
        <v>40</v>
      </c>
      <c r="C145" t="s">
        <v>269</v>
      </c>
      <c r="D145" t="s">
        <v>269</v>
      </c>
      <c r="E145" t="s">
        <v>419</v>
      </c>
      <c r="F145">
        <v>49</v>
      </c>
      <c r="G145" t="s">
        <v>40</v>
      </c>
      <c r="H145" t="s">
        <v>358</v>
      </c>
      <c r="I145">
        <v>53</v>
      </c>
      <c r="J145" t="s">
        <v>40</v>
      </c>
      <c r="K145" t="s">
        <v>269</v>
      </c>
      <c r="L145">
        <v>294.83999999999997</v>
      </c>
      <c r="M145">
        <v>306.45999999999998</v>
      </c>
      <c r="N145">
        <v>325.92</v>
      </c>
      <c r="O145">
        <v>348.32</v>
      </c>
      <c r="P145">
        <v>279.01</v>
      </c>
      <c r="Q145">
        <v>289.2</v>
      </c>
      <c r="R145">
        <v>305.39999999999998</v>
      </c>
      <c r="S145">
        <v>323.87</v>
      </c>
      <c r="T145">
        <v>927.22</v>
      </c>
      <c r="U145">
        <v>873.61</v>
      </c>
      <c r="V145">
        <v>4</v>
      </c>
      <c r="W145">
        <v>2.1573031476367404</v>
      </c>
      <c r="X145">
        <v>0.9</v>
      </c>
      <c r="Y145">
        <v>2.4</v>
      </c>
      <c r="Z145">
        <v>3.1</v>
      </c>
      <c r="AB145">
        <v>1.3</v>
      </c>
      <c r="AC145">
        <v>3</v>
      </c>
      <c r="AD145">
        <v>3.2</v>
      </c>
      <c r="AF145">
        <v>2.2999999999999998</v>
      </c>
      <c r="AG145">
        <v>2.1</v>
      </c>
      <c r="AH145">
        <v>2.5</v>
      </c>
      <c r="AI145">
        <v>2.3166666666666664</v>
      </c>
      <c r="AJ145">
        <v>2.2999999999999998</v>
      </c>
      <c r="AK145">
        <v>2.3055555555555554</v>
      </c>
      <c r="AL145">
        <v>1.5620414673046255</v>
      </c>
      <c r="AM145">
        <v>1.5620414673046255</v>
      </c>
      <c r="AN145">
        <v>4.2188049999999991E-2</v>
      </c>
      <c r="AO145">
        <v>0.25749662499999998</v>
      </c>
      <c r="AP145">
        <v>0.23926976619602433</v>
      </c>
      <c r="AQ145">
        <v>0.26638266395765026</v>
      </c>
      <c r="AR145">
        <v>0.24529187999999999</v>
      </c>
      <c r="AS145">
        <v>4.848798192344498E-2</v>
      </c>
      <c r="AT145">
        <v>0.38486333454746013</v>
      </c>
      <c r="AU145">
        <v>0.40554485211429164</v>
      </c>
      <c r="AV145">
        <v>0.38130592788516743</v>
      </c>
      <c r="AW145">
        <v>5.2687936539074956E-2</v>
      </c>
      <c r="AX145">
        <v>0.46586709072931426</v>
      </c>
      <c r="AY145">
        <v>0.50881944875192031</v>
      </c>
      <c r="AZ145">
        <v>0.48248184634768743</v>
      </c>
      <c r="BA145">
        <v>2.1305099246700374</v>
      </c>
      <c r="BB145" t="s">
        <v>230</v>
      </c>
      <c r="BC145" t="s">
        <v>237</v>
      </c>
      <c r="BD145">
        <v>572</v>
      </c>
      <c r="BE145" t="s">
        <v>253</v>
      </c>
      <c r="BF145" t="s">
        <v>228</v>
      </c>
      <c r="BG145" t="s">
        <v>229</v>
      </c>
      <c r="BH145" t="s">
        <v>264</v>
      </c>
      <c r="BJ145">
        <v>1.5620414673046255</v>
      </c>
      <c r="BK145">
        <v>121</v>
      </c>
      <c r="BL145" s="291">
        <v>-4.7397689193013653E-2</v>
      </c>
      <c r="BM145">
        <f t="shared" si="11"/>
        <v>6</v>
      </c>
      <c r="BN145">
        <f t="shared" si="8"/>
        <v>24</v>
      </c>
      <c r="BO145" s="291">
        <f t="shared" si="9"/>
        <v>4.7397689193013653E-2</v>
      </c>
      <c r="BP145" s="292">
        <f t="shared" si="10"/>
        <v>6</v>
      </c>
    </row>
    <row r="146" spans="1:68" x14ac:dyDescent="0.2">
      <c r="A146">
        <v>214</v>
      </c>
      <c r="B146" t="s">
        <v>97</v>
      </c>
      <c r="C146" t="s">
        <v>267</v>
      </c>
      <c r="D146" t="s">
        <v>267</v>
      </c>
      <c r="E146" t="s">
        <v>420</v>
      </c>
      <c r="F146">
        <v>111</v>
      </c>
      <c r="G146" t="s">
        <v>97</v>
      </c>
      <c r="H146" t="s">
        <v>355</v>
      </c>
      <c r="I146">
        <v>113</v>
      </c>
      <c r="J146" t="s">
        <v>97</v>
      </c>
      <c r="K146" t="s">
        <v>267</v>
      </c>
      <c r="L146">
        <v>78.36</v>
      </c>
      <c r="M146">
        <v>70.83</v>
      </c>
      <c r="N146">
        <v>66.08</v>
      </c>
      <c r="O146">
        <v>73.83</v>
      </c>
      <c r="P146">
        <v>74.12</v>
      </c>
      <c r="Q146">
        <v>68.09</v>
      </c>
      <c r="R146">
        <v>62.9</v>
      </c>
      <c r="S146">
        <v>69.89</v>
      </c>
      <c r="T146">
        <v>215.26999999999998</v>
      </c>
      <c r="U146">
        <v>205.11</v>
      </c>
      <c r="V146">
        <v>3.3</v>
      </c>
      <c r="W146">
        <v>2.0591295237198195</v>
      </c>
      <c r="X146">
        <v>9.4</v>
      </c>
      <c r="Y146">
        <v>12.6</v>
      </c>
      <c r="Z146">
        <v>18.899999999999999</v>
      </c>
      <c r="AB146">
        <v>9.1</v>
      </c>
      <c r="AC146">
        <v>17.899999999999999</v>
      </c>
      <c r="AD146">
        <v>17.5</v>
      </c>
      <c r="AF146">
        <v>14.2</v>
      </c>
      <c r="AG146">
        <v>13.6</v>
      </c>
      <c r="AH146">
        <v>14.8</v>
      </c>
      <c r="AI146">
        <v>14.233333333333334</v>
      </c>
      <c r="AJ146">
        <v>14.2</v>
      </c>
      <c r="AK146">
        <v>14.21111111111111</v>
      </c>
      <c r="AL146">
        <v>9.5564487967080822</v>
      </c>
      <c r="AM146">
        <v>9.5564487967080822</v>
      </c>
      <c r="AN146">
        <v>5.8720069999999999E-2</v>
      </c>
      <c r="AO146">
        <v>0.36867422500000002</v>
      </c>
      <c r="AP146">
        <v>0.40307725420538798</v>
      </c>
      <c r="AQ146">
        <v>0.41538681526281279</v>
      </c>
      <c r="AR146">
        <v>0.38607174134539674</v>
      </c>
      <c r="AS146">
        <v>6.6960786926377303E-2</v>
      </c>
      <c r="AT146">
        <v>0.6108106372882619</v>
      </c>
      <c r="AU146">
        <v>0.60754848077749002</v>
      </c>
      <c r="AV146">
        <v>0.57422268810915533</v>
      </c>
      <c r="AW146">
        <v>7.2454598210628843E-2</v>
      </c>
      <c r="AX146">
        <v>0.72979381949613864</v>
      </c>
      <c r="AY146">
        <v>0.74905024525198405</v>
      </c>
      <c r="AZ146">
        <v>0.71305819319441111</v>
      </c>
      <c r="BA146">
        <v>12.84428261135062</v>
      </c>
      <c r="BB146" t="s">
        <v>402</v>
      </c>
      <c r="BC146" t="s">
        <v>237</v>
      </c>
      <c r="BD146">
        <v>400</v>
      </c>
      <c r="BE146">
        <v>1</v>
      </c>
      <c r="BF146" t="s">
        <v>235</v>
      </c>
      <c r="BG146" t="s">
        <v>393</v>
      </c>
      <c r="BH146" t="s">
        <v>264</v>
      </c>
      <c r="BJ146">
        <v>9.5564487967080822</v>
      </c>
      <c r="BK146">
        <v>113</v>
      </c>
      <c r="BL146" s="291">
        <v>4.7189402365724678E-2</v>
      </c>
      <c r="BM146">
        <f t="shared" si="11"/>
        <v>6</v>
      </c>
      <c r="BN146">
        <f t="shared" si="8"/>
        <v>19.799999999999997</v>
      </c>
      <c r="BO146" s="291">
        <f t="shared" si="9"/>
        <v>4.7189402365724678E-2</v>
      </c>
      <c r="BP146" s="292">
        <f t="shared" si="10"/>
        <v>6</v>
      </c>
    </row>
    <row r="147" spans="1:68" x14ac:dyDescent="0.2">
      <c r="A147">
        <v>177</v>
      </c>
      <c r="B147" t="s">
        <v>110</v>
      </c>
      <c r="C147" t="s">
        <v>266</v>
      </c>
      <c r="D147" t="s">
        <v>266</v>
      </c>
      <c r="E147" t="s">
        <v>418</v>
      </c>
      <c r="F147">
        <v>130</v>
      </c>
      <c r="G147" t="s">
        <v>110</v>
      </c>
      <c r="H147" t="s">
        <v>354</v>
      </c>
      <c r="I147">
        <v>131</v>
      </c>
      <c r="J147" t="s">
        <v>110</v>
      </c>
      <c r="K147" t="s">
        <v>266</v>
      </c>
      <c r="L147">
        <v>1764.03</v>
      </c>
      <c r="M147">
        <v>1651.23</v>
      </c>
      <c r="N147">
        <v>1483.8</v>
      </c>
      <c r="O147">
        <v>1471.13</v>
      </c>
      <c r="P147">
        <v>1669.88</v>
      </c>
      <c r="Q147">
        <v>1567.91</v>
      </c>
      <c r="R147">
        <v>1409.64</v>
      </c>
      <c r="S147">
        <v>1396.95</v>
      </c>
      <c r="T147">
        <v>4899.0600000000004</v>
      </c>
      <c r="U147">
        <v>4647.43</v>
      </c>
      <c r="V147">
        <v>23.7</v>
      </c>
      <c r="W147">
        <v>8.0014951480304575</v>
      </c>
      <c r="X147">
        <v>19.809999999999999</v>
      </c>
      <c r="Y147">
        <v>28.63</v>
      </c>
      <c r="Z147">
        <v>24.58</v>
      </c>
      <c r="AB147">
        <v>19.809999999999999</v>
      </c>
      <c r="AC147">
        <v>28.63</v>
      </c>
      <c r="AD147">
        <v>24.58</v>
      </c>
      <c r="AG147">
        <v>24.46</v>
      </c>
      <c r="AH147">
        <v>24.46</v>
      </c>
      <c r="AI147">
        <v>24.34</v>
      </c>
      <c r="AJ147">
        <v>24.46</v>
      </c>
      <c r="AK147">
        <v>24.4</v>
      </c>
      <c r="AL147">
        <v>30.915955660060455</v>
      </c>
      <c r="AM147">
        <v>30.915955660060455</v>
      </c>
      <c r="AN147">
        <v>2.3131049050000003</v>
      </c>
      <c r="AO147">
        <v>15.979232112499997</v>
      </c>
      <c r="AP147">
        <v>17.427094581970362</v>
      </c>
      <c r="AQ147">
        <v>17.879710059360214</v>
      </c>
      <c r="AR147">
        <v>16.730895735958811</v>
      </c>
      <c r="AS147">
        <v>2.8451215096570373</v>
      </c>
      <c r="AT147">
        <v>27.132367402519055</v>
      </c>
      <c r="AU147">
        <v>25.849684809972612</v>
      </c>
      <c r="AV147">
        <v>24.435933259729818</v>
      </c>
      <c r="AW147">
        <v>3.1997992460950622</v>
      </c>
      <c r="AX147">
        <v>31.840126737070648</v>
      </c>
      <c r="AY147">
        <v>32.049558600585314</v>
      </c>
      <c r="AZ147">
        <v>30.459319283338889</v>
      </c>
      <c r="BA147">
        <v>25.774547536443563</v>
      </c>
      <c r="BF147" t="s">
        <v>225</v>
      </c>
      <c r="BH147" t="s">
        <v>2</v>
      </c>
      <c r="BJ147">
        <v>30.915955660060455</v>
      </c>
      <c r="BK147">
        <v>10</v>
      </c>
      <c r="BL147" s="291">
        <v>4.7040034099687045E-2</v>
      </c>
      <c r="BM147">
        <f t="shared" si="11"/>
        <v>6</v>
      </c>
      <c r="BN147">
        <f t="shared" si="8"/>
        <v>142.19999999999999</v>
      </c>
      <c r="BO147" s="291">
        <f t="shared" si="9"/>
        <v>4.7040034099687045E-2</v>
      </c>
      <c r="BP147" s="292">
        <f t="shared" si="10"/>
        <v>6</v>
      </c>
    </row>
    <row r="148" spans="1:68" x14ac:dyDescent="0.2">
      <c r="A148">
        <v>133</v>
      </c>
      <c r="B148" t="s">
        <v>77</v>
      </c>
      <c r="C148" t="s">
        <v>266</v>
      </c>
      <c r="D148" t="s">
        <v>266</v>
      </c>
      <c r="E148" t="s">
        <v>419</v>
      </c>
      <c r="F148">
        <v>91</v>
      </c>
      <c r="G148" t="s">
        <v>77</v>
      </c>
      <c r="H148" t="s">
        <v>354</v>
      </c>
      <c r="I148">
        <v>92</v>
      </c>
      <c r="J148" t="s">
        <v>77</v>
      </c>
      <c r="K148" t="s">
        <v>266</v>
      </c>
      <c r="L148">
        <v>3072.99</v>
      </c>
      <c r="M148">
        <v>2721.33</v>
      </c>
      <c r="N148">
        <v>2311.44</v>
      </c>
      <c r="O148">
        <v>2037.64</v>
      </c>
      <c r="P148">
        <v>2905.79</v>
      </c>
      <c r="Q148">
        <v>2569.7399999999998</v>
      </c>
      <c r="R148">
        <v>2182.9699999999998</v>
      </c>
      <c r="S148">
        <v>1932.17</v>
      </c>
      <c r="T148">
        <v>8105.76</v>
      </c>
      <c r="U148">
        <v>7658.5</v>
      </c>
      <c r="V148">
        <v>26.5</v>
      </c>
      <c r="W148">
        <v>9.6400923105703384</v>
      </c>
      <c r="X148">
        <v>2.11</v>
      </c>
      <c r="Y148">
        <v>2.7</v>
      </c>
      <c r="Z148">
        <v>4.4800000000000004</v>
      </c>
      <c r="AB148">
        <v>2.48</v>
      </c>
      <c r="AC148">
        <v>4.4400000000000004</v>
      </c>
      <c r="AD148">
        <v>5.9</v>
      </c>
      <c r="AF148">
        <v>3.7</v>
      </c>
      <c r="AG148">
        <v>3.1</v>
      </c>
      <c r="AH148">
        <v>4.4000000000000004</v>
      </c>
      <c r="AI148">
        <v>3.6850000000000001</v>
      </c>
      <c r="AJ148">
        <v>3.75</v>
      </c>
      <c r="AK148">
        <v>3.7116666666666664</v>
      </c>
      <c r="AL148">
        <v>4.7028574627701252</v>
      </c>
      <c r="AM148">
        <v>4.7028574627701252</v>
      </c>
      <c r="AN148">
        <v>0.55682378900000007</v>
      </c>
      <c r="AO148">
        <v>3.3090164874999992</v>
      </c>
      <c r="AP148">
        <v>3.7417937314327729</v>
      </c>
      <c r="AQ148">
        <v>3.7251582932782634</v>
      </c>
      <c r="AR148">
        <v>3.4641204704548483</v>
      </c>
      <c r="AS148">
        <v>0.66884049250567679</v>
      </c>
      <c r="AT148">
        <v>6.2521859962657951</v>
      </c>
      <c r="AU148">
        <v>5.4695195911773462</v>
      </c>
      <c r="AV148">
        <v>5.1642898883521928</v>
      </c>
      <c r="AW148">
        <v>0.74351829484279475</v>
      </c>
      <c r="AX148">
        <v>7.1763102996872785</v>
      </c>
      <c r="AY148">
        <v>6.7763799250230479</v>
      </c>
      <c r="AZ148">
        <v>6.4427303596528267</v>
      </c>
      <c r="BA148">
        <v>3.7676885449519273</v>
      </c>
      <c r="BF148" t="s">
        <v>225</v>
      </c>
      <c r="BH148" t="s">
        <v>364</v>
      </c>
      <c r="BJ148">
        <v>4.7028574627701252</v>
      </c>
      <c r="BK148">
        <v>30</v>
      </c>
      <c r="BL148" s="291">
        <v>4.6873136939862135E-2</v>
      </c>
      <c r="BM148">
        <f t="shared" si="11"/>
        <v>6</v>
      </c>
      <c r="BN148">
        <f t="shared" si="8"/>
        <v>159</v>
      </c>
      <c r="BO148" s="291">
        <f t="shared" si="9"/>
        <v>4.6873136939862135E-2</v>
      </c>
      <c r="BP148" s="292">
        <f t="shared" si="10"/>
        <v>6</v>
      </c>
    </row>
    <row r="149" spans="1:68" x14ac:dyDescent="0.2">
      <c r="A149">
        <v>82</v>
      </c>
      <c r="B149" t="s">
        <v>82</v>
      </c>
      <c r="C149" t="s">
        <v>421</v>
      </c>
      <c r="D149" t="s">
        <v>421</v>
      </c>
      <c r="E149" t="s">
        <v>419</v>
      </c>
      <c r="F149">
        <v>96</v>
      </c>
      <c r="G149" t="s">
        <v>82</v>
      </c>
      <c r="H149" t="s">
        <v>357</v>
      </c>
      <c r="I149">
        <v>96</v>
      </c>
      <c r="J149" t="s">
        <v>82</v>
      </c>
      <c r="K149" t="s">
        <v>227</v>
      </c>
      <c r="L149">
        <v>107.16</v>
      </c>
      <c r="M149">
        <v>107.41</v>
      </c>
      <c r="N149">
        <v>114.78</v>
      </c>
      <c r="O149">
        <v>130.88999999999999</v>
      </c>
      <c r="P149">
        <v>100.8</v>
      </c>
      <c r="Q149">
        <v>103.78</v>
      </c>
      <c r="R149">
        <v>110.15</v>
      </c>
      <c r="S149">
        <v>124.33</v>
      </c>
      <c r="T149">
        <v>329.35</v>
      </c>
      <c r="U149">
        <v>314.73</v>
      </c>
      <c r="V149">
        <v>13.5</v>
      </c>
      <c r="W149">
        <v>4.0590780841479761</v>
      </c>
      <c r="X149">
        <v>0.9</v>
      </c>
      <c r="Y149">
        <v>2.4</v>
      </c>
      <c r="Z149">
        <v>3.1</v>
      </c>
      <c r="AB149">
        <v>1.3</v>
      </c>
      <c r="AC149">
        <v>3</v>
      </c>
      <c r="AD149">
        <v>3.2</v>
      </c>
      <c r="AF149">
        <v>2.2999999999999998</v>
      </c>
      <c r="AG149">
        <v>2.1</v>
      </c>
      <c r="AH149">
        <v>2.5</v>
      </c>
      <c r="AI149">
        <v>2.3166666666666664</v>
      </c>
      <c r="AJ149">
        <v>2.2999999999999998</v>
      </c>
      <c r="AK149">
        <v>2.3055555555555554</v>
      </c>
      <c r="AL149">
        <v>1.1305159063345458</v>
      </c>
      <c r="AM149">
        <v>1.1305159063345458</v>
      </c>
      <c r="AN149">
        <v>1.504906E-2</v>
      </c>
      <c r="AO149">
        <v>9.1822750000000009E-2</v>
      </c>
      <c r="AP149">
        <v>8.5796232142780815E-2</v>
      </c>
      <c r="AQ149">
        <v>9.5120733316425635E-2</v>
      </c>
      <c r="AR149">
        <v>8.7601252391525622E-2</v>
      </c>
      <c r="AS149">
        <v>1.6780241617688218E-2</v>
      </c>
      <c r="AT149">
        <v>0.13340362021082833</v>
      </c>
      <c r="AU149">
        <v>0.14352598532671498</v>
      </c>
      <c r="AV149">
        <v>0.13518716054911917</v>
      </c>
      <c r="AW149">
        <v>1.7934362696147028E-2</v>
      </c>
      <c r="AX149">
        <v>0.16300388995465939</v>
      </c>
      <c r="AY149">
        <v>0.17852044569293518</v>
      </c>
      <c r="AZ149">
        <v>0.16963808791624888</v>
      </c>
      <c r="BA149">
        <v>1.9942580558375436</v>
      </c>
      <c r="BF149" t="s">
        <v>225</v>
      </c>
      <c r="BH149" t="s">
        <v>40</v>
      </c>
      <c r="BJ149">
        <v>1.1305159063345458</v>
      </c>
      <c r="BK149">
        <v>151</v>
      </c>
      <c r="BL149" s="291">
        <v>-4.5974419285791226E-2</v>
      </c>
      <c r="BM149">
        <f t="shared" si="11"/>
        <v>6</v>
      </c>
      <c r="BN149">
        <f t="shared" si="8"/>
        <v>81</v>
      </c>
      <c r="BO149" s="291">
        <f t="shared" si="9"/>
        <v>4.5974419285791226E-2</v>
      </c>
      <c r="BP149" s="292">
        <f t="shared" si="10"/>
        <v>6</v>
      </c>
    </row>
    <row r="150" spans="1:68" x14ac:dyDescent="0.2">
      <c r="A150">
        <v>33</v>
      </c>
      <c r="B150" t="s">
        <v>23</v>
      </c>
      <c r="C150" t="s">
        <v>270</v>
      </c>
      <c r="D150" t="s">
        <v>270</v>
      </c>
      <c r="E150" t="s">
        <v>418</v>
      </c>
      <c r="F150">
        <v>132</v>
      </c>
      <c r="G150" t="s">
        <v>23</v>
      </c>
      <c r="H150" t="s">
        <v>359</v>
      </c>
      <c r="I150">
        <v>133</v>
      </c>
      <c r="J150" t="s">
        <v>23</v>
      </c>
      <c r="K150" t="s">
        <v>270</v>
      </c>
      <c r="L150">
        <v>2261.1</v>
      </c>
      <c r="M150">
        <v>2412.77</v>
      </c>
      <c r="N150">
        <v>2626.79</v>
      </c>
      <c r="O150">
        <v>2570.85</v>
      </c>
      <c r="P150">
        <v>2224.2399999999998</v>
      </c>
      <c r="Q150">
        <v>2379.14</v>
      </c>
      <c r="R150">
        <v>2596.7399999999998</v>
      </c>
      <c r="S150">
        <v>2558.16</v>
      </c>
      <c r="T150">
        <v>7300.66</v>
      </c>
      <c r="U150">
        <v>7200.119999999999</v>
      </c>
      <c r="V150">
        <v>39.5</v>
      </c>
      <c r="W150">
        <v>22.894701168534983</v>
      </c>
      <c r="AF150">
        <v>0.6</v>
      </c>
      <c r="AI150" t="s">
        <v>686</v>
      </c>
      <c r="AJ150" t="s">
        <v>686</v>
      </c>
      <c r="AK150">
        <v>0.6</v>
      </c>
      <c r="AL150">
        <v>0.89311663479923509</v>
      </c>
      <c r="AM150">
        <v>0.89311663479923509</v>
      </c>
      <c r="AN150">
        <v>8.7004679999999987E-2</v>
      </c>
      <c r="AO150">
        <v>0.53942901599999993</v>
      </c>
      <c r="AP150">
        <v>0.49960745327628203</v>
      </c>
      <c r="AQ150">
        <v>0.5517200220077364</v>
      </c>
      <c r="AR150">
        <v>0.51485201159125282</v>
      </c>
      <c r="AS150">
        <v>0.11448950490630974</v>
      </c>
      <c r="AT150">
        <v>0.77808994637570528</v>
      </c>
      <c r="AU150">
        <v>0.8112066511185928</v>
      </c>
      <c r="AV150">
        <v>0.7648754813537807</v>
      </c>
      <c r="AW150">
        <v>0.13281272151051624</v>
      </c>
      <c r="AX150">
        <v>0.93433860809237768</v>
      </c>
      <c r="AY150">
        <v>1.0140802337757795</v>
      </c>
      <c r="AZ150">
        <v>0.9619348732138312</v>
      </c>
      <c r="BA150">
        <v>0.6765875819889885</v>
      </c>
      <c r="BF150" t="s">
        <v>225</v>
      </c>
      <c r="BH150" t="s">
        <v>161</v>
      </c>
      <c r="BJ150">
        <v>0.89311663479923509</v>
      </c>
      <c r="BK150">
        <v>98</v>
      </c>
      <c r="BL150" s="291">
        <v>-4.55611464711181E-2</v>
      </c>
      <c r="BM150">
        <f t="shared" si="11"/>
        <v>1</v>
      </c>
      <c r="BN150">
        <f t="shared" si="8"/>
        <v>39.5</v>
      </c>
      <c r="BO150" s="291">
        <f t="shared" si="9"/>
        <v>4.55611464711181E-2</v>
      </c>
      <c r="BP150" s="292">
        <f t="shared" si="10"/>
        <v>1</v>
      </c>
    </row>
    <row r="151" spans="1:68" x14ac:dyDescent="0.2">
      <c r="A151">
        <v>58</v>
      </c>
      <c r="B151" t="s">
        <v>86</v>
      </c>
      <c r="C151" t="s">
        <v>268</v>
      </c>
      <c r="D151" t="s">
        <v>268</v>
      </c>
      <c r="E151" t="s">
        <v>418</v>
      </c>
      <c r="F151">
        <v>100</v>
      </c>
      <c r="G151" t="s">
        <v>86</v>
      </c>
      <c r="H151" t="s">
        <v>356</v>
      </c>
      <c r="I151">
        <v>100</v>
      </c>
      <c r="J151" t="s">
        <v>86</v>
      </c>
      <c r="K151" t="s">
        <v>268</v>
      </c>
      <c r="L151">
        <v>3696.96</v>
      </c>
      <c r="M151">
        <v>3392.7</v>
      </c>
      <c r="N151">
        <v>3003.39</v>
      </c>
      <c r="O151">
        <v>2535.15</v>
      </c>
      <c r="P151">
        <v>3636.67</v>
      </c>
      <c r="Q151">
        <v>3351.28</v>
      </c>
      <c r="R151">
        <v>2973.25</v>
      </c>
      <c r="S151">
        <v>2517.3200000000002</v>
      </c>
      <c r="T151">
        <v>10093.049999999999</v>
      </c>
      <c r="U151">
        <v>9961.2000000000007</v>
      </c>
      <c r="V151">
        <v>35.5</v>
      </c>
      <c r="W151">
        <v>17.544831385095332</v>
      </c>
      <c r="AF151">
        <v>0.9</v>
      </c>
      <c r="AI151" t="s">
        <v>686</v>
      </c>
      <c r="AJ151" t="s">
        <v>686</v>
      </c>
      <c r="AK151">
        <v>0.9</v>
      </c>
      <c r="AL151">
        <v>4.6243093922651939</v>
      </c>
      <c r="AM151">
        <v>4.6243093922651939</v>
      </c>
      <c r="AN151">
        <v>0.18048825000000002</v>
      </c>
      <c r="AO151">
        <v>1.1190271500000002</v>
      </c>
      <c r="AP151">
        <v>1.1185563039506157</v>
      </c>
      <c r="AQ151">
        <v>1.137496358450135</v>
      </c>
      <c r="AR151">
        <v>1.069633143583794</v>
      </c>
      <c r="AS151">
        <v>0.32067335685082876</v>
      </c>
      <c r="AT151">
        <v>2.15137166202337</v>
      </c>
      <c r="AU151">
        <v>1.7775125543504837</v>
      </c>
      <c r="AV151">
        <v>1.6522868540323625</v>
      </c>
      <c r="AW151">
        <v>0.41413009475138124</v>
      </c>
      <c r="AX151">
        <v>2.4694406459871425</v>
      </c>
      <c r="AY151">
        <v>2.3820897732528157</v>
      </c>
      <c r="AZ151">
        <v>2.2225782450973774</v>
      </c>
      <c r="BA151">
        <v>1.6494790826973069</v>
      </c>
      <c r="BF151" t="s">
        <v>225</v>
      </c>
      <c r="BH151" t="s">
        <v>208</v>
      </c>
      <c r="BJ151">
        <v>4.6243093922651939</v>
      </c>
      <c r="BK151">
        <v>51</v>
      </c>
      <c r="BL151" s="291">
        <v>-4.4140132271327077E-2</v>
      </c>
      <c r="BM151">
        <f t="shared" si="11"/>
        <v>1</v>
      </c>
      <c r="BN151">
        <f t="shared" si="8"/>
        <v>35.5</v>
      </c>
      <c r="BO151" s="291">
        <f t="shared" si="9"/>
        <v>4.4140132271327077E-2</v>
      </c>
      <c r="BP151" s="292">
        <f t="shared" si="10"/>
        <v>1</v>
      </c>
    </row>
    <row r="152" spans="1:68" x14ac:dyDescent="0.2">
      <c r="A152">
        <v>93</v>
      </c>
      <c r="B152" t="s">
        <v>73</v>
      </c>
      <c r="C152" t="s">
        <v>267</v>
      </c>
      <c r="D152" t="s">
        <v>267</v>
      </c>
      <c r="E152" t="s">
        <v>420</v>
      </c>
      <c r="F152">
        <v>87</v>
      </c>
      <c r="G152" t="s">
        <v>73</v>
      </c>
      <c r="H152" t="s">
        <v>355</v>
      </c>
      <c r="I152">
        <v>87</v>
      </c>
      <c r="J152" t="s">
        <v>73</v>
      </c>
      <c r="K152" t="s">
        <v>267</v>
      </c>
      <c r="L152">
        <v>232.63</v>
      </c>
      <c r="M152">
        <v>249.53</v>
      </c>
      <c r="N152">
        <v>249.44</v>
      </c>
      <c r="O152">
        <v>247.76</v>
      </c>
      <c r="P152">
        <v>219.24</v>
      </c>
      <c r="Q152">
        <v>236.61</v>
      </c>
      <c r="R152">
        <v>236.9</v>
      </c>
      <c r="S152">
        <v>235.39</v>
      </c>
      <c r="T152">
        <v>731.59999999999991</v>
      </c>
      <c r="U152">
        <v>692.75</v>
      </c>
      <c r="V152">
        <v>5.3</v>
      </c>
      <c r="W152">
        <v>2.3522125122364228</v>
      </c>
      <c r="X152">
        <v>14.3</v>
      </c>
      <c r="Y152">
        <v>21.1</v>
      </c>
      <c r="Z152">
        <v>22.4</v>
      </c>
      <c r="AB152">
        <v>13.8</v>
      </c>
      <c r="AC152">
        <v>19.899999999999999</v>
      </c>
      <c r="AD152">
        <v>17.7</v>
      </c>
      <c r="AF152">
        <v>18.2</v>
      </c>
      <c r="AG152">
        <v>19.3</v>
      </c>
      <c r="AH152">
        <v>17.100000000000001</v>
      </c>
      <c r="AI152">
        <v>18.2</v>
      </c>
      <c r="AJ152">
        <v>18.200000000000003</v>
      </c>
      <c r="AK152">
        <v>18.2</v>
      </c>
      <c r="AL152">
        <v>12.238829655205503</v>
      </c>
      <c r="AM152">
        <v>12.238829655205503</v>
      </c>
      <c r="AN152">
        <v>0.26106329</v>
      </c>
      <c r="AO152">
        <v>1.835018375</v>
      </c>
      <c r="AP152">
        <v>1.7250743487324409</v>
      </c>
      <c r="AQ152">
        <v>1.885140869615143</v>
      </c>
      <c r="AR152">
        <v>1.75479082</v>
      </c>
      <c r="AS152">
        <v>0.29654243328747526</v>
      </c>
      <c r="AT152">
        <v>2.6528325089143827</v>
      </c>
      <c r="AU152">
        <v>2.7392073157080441</v>
      </c>
      <c r="AV152">
        <v>2.5911994049312126</v>
      </c>
      <c r="AW152">
        <v>0.32019519547912539</v>
      </c>
      <c r="AX152">
        <v>3.1660346994922985</v>
      </c>
      <c r="AY152">
        <v>3.3677132335367879</v>
      </c>
      <c r="AZ152">
        <v>3.2079370336978132</v>
      </c>
      <c r="BA152">
        <v>16.786117718433836</v>
      </c>
      <c r="BB152" t="s">
        <v>376</v>
      </c>
      <c r="BC152" t="s">
        <v>298</v>
      </c>
      <c r="BD152">
        <v>1227</v>
      </c>
      <c r="BE152">
        <v>1</v>
      </c>
      <c r="BF152" t="s">
        <v>235</v>
      </c>
      <c r="BG152" t="s">
        <v>415</v>
      </c>
      <c r="BH152" t="s">
        <v>264</v>
      </c>
      <c r="BI152" t="s">
        <v>658</v>
      </c>
      <c r="BJ152">
        <v>12.238829655205503</v>
      </c>
      <c r="BK152">
        <v>63</v>
      </c>
      <c r="BL152" s="291">
        <v>-4.3720300620967899E-2</v>
      </c>
      <c r="BM152">
        <f t="shared" si="11"/>
        <v>6</v>
      </c>
      <c r="BN152">
        <f t="shared" si="8"/>
        <v>31.799999999999997</v>
      </c>
      <c r="BO152" s="291">
        <f t="shared" si="9"/>
        <v>4.3720300620967899E-2</v>
      </c>
      <c r="BP152" s="292">
        <f t="shared" si="10"/>
        <v>6</v>
      </c>
    </row>
    <row r="153" spans="1:68" x14ac:dyDescent="0.2">
      <c r="A153">
        <v>23</v>
      </c>
      <c r="B153" t="s">
        <v>364</v>
      </c>
      <c r="C153" t="s">
        <v>266</v>
      </c>
      <c r="D153" t="s">
        <v>266</v>
      </c>
      <c r="E153" t="s">
        <v>419</v>
      </c>
      <c r="F153">
        <v>93</v>
      </c>
      <c r="G153" t="s">
        <v>364</v>
      </c>
      <c r="H153" t="s">
        <v>354</v>
      </c>
      <c r="I153">
        <v>91</v>
      </c>
      <c r="J153" t="s">
        <v>275</v>
      </c>
      <c r="K153" t="s">
        <v>266</v>
      </c>
      <c r="L153">
        <v>3416.95</v>
      </c>
      <c r="M153">
        <v>3394.28</v>
      </c>
      <c r="N153">
        <v>2946.52</v>
      </c>
      <c r="O153">
        <v>2757.17</v>
      </c>
      <c r="P153">
        <v>3259.77</v>
      </c>
      <c r="Q153">
        <v>3313.35</v>
      </c>
      <c r="R153">
        <v>2816.51</v>
      </c>
      <c r="S153">
        <v>2501.21</v>
      </c>
      <c r="T153">
        <v>9757.75</v>
      </c>
      <c r="U153">
        <v>9389.630000000001</v>
      </c>
      <c r="V153">
        <v>13.4</v>
      </c>
      <c r="W153">
        <v>4.0321600405526175</v>
      </c>
      <c r="X153">
        <v>2.11</v>
      </c>
      <c r="Y153">
        <v>2.7</v>
      </c>
      <c r="Z153">
        <v>4.4800000000000004</v>
      </c>
      <c r="AA153">
        <v>4.4800000000000004</v>
      </c>
      <c r="AB153">
        <v>2.48</v>
      </c>
      <c r="AC153">
        <v>4.4400000000000004</v>
      </c>
      <c r="AD153">
        <v>5.9</v>
      </c>
      <c r="AE153">
        <v>4.95</v>
      </c>
      <c r="AF153">
        <v>3.7</v>
      </c>
      <c r="AG153">
        <v>3.1</v>
      </c>
      <c r="AH153">
        <v>4.4000000000000004</v>
      </c>
      <c r="AI153">
        <v>3.6850000000000001</v>
      </c>
      <c r="AJ153">
        <v>3.75</v>
      </c>
      <c r="AK153">
        <v>3.7116666666666664</v>
      </c>
      <c r="AL153">
        <v>4.4800000000000004</v>
      </c>
      <c r="AM153">
        <v>4.95</v>
      </c>
      <c r="AN153">
        <v>0.68987642699999996</v>
      </c>
      <c r="AO153">
        <v>4.1767935274999992</v>
      </c>
      <c r="AP153">
        <v>4.5382787348300049</v>
      </c>
      <c r="AQ153">
        <v>4.7016961069703287</v>
      </c>
      <c r="AR153">
        <v>4.3574581059420607</v>
      </c>
      <c r="AS153">
        <v>0.83827509359999997</v>
      </c>
      <c r="AT153">
        <v>7.7716482405420235</v>
      </c>
      <c r="AU153">
        <v>7.0565903637130631</v>
      </c>
      <c r="AV153">
        <v>6.6402012058933382</v>
      </c>
      <c r="AW153">
        <v>0.9372075379999999</v>
      </c>
      <c r="AX153">
        <v>9.0091772674241248</v>
      </c>
      <c r="AY153">
        <v>8.8664038685579936</v>
      </c>
      <c r="AZ153">
        <v>8.4021541319006428</v>
      </c>
      <c r="BA153">
        <v>3.840107982705721</v>
      </c>
      <c r="BB153" t="s">
        <v>300</v>
      </c>
      <c r="BC153" t="s">
        <v>301</v>
      </c>
      <c r="BD153">
        <v>298</v>
      </c>
      <c r="BE153">
        <v>1</v>
      </c>
      <c r="BF153" t="s">
        <v>235</v>
      </c>
      <c r="BG153" t="s">
        <v>302</v>
      </c>
      <c r="BH153" t="s">
        <v>264</v>
      </c>
      <c r="BJ153">
        <v>4.7149999999999999</v>
      </c>
      <c r="BK153">
        <v>26</v>
      </c>
      <c r="BL153" s="291">
        <v>4.325437138622399E-2</v>
      </c>
      <c r="BM153">
        <f t="shared" si="11"/>
        <v>6</v>
      </c>
      <c r="BN153">
        <f t="shared" si="8"/>
        <v>80.400000000000006</v>
      </c>
      <c r="BO153" s="291">
        <f t="shared" si="9"/>
        <v>4.325437138622399E-2</v>
      </c>
      <c r="BP153" s="292">
        <f t="shared" si="10"/>
        <v>6</v>
      </c>
    </row>
    <row r="154" spans="1:68" x14ac:dyDescent="0.2">
      <c r="A154">
        <v>13</v>
      </c>
      <c r="B154" t="s">
        <v>133</v>
      </c>
      <c r="C154" t="s">
        <v>269</v>
      </c>
      <c r="D154" t="s">
        <v>269</v>
      </c>
      <c r="E154" t="s">
        <v>420</v>
      </c>
      <c r="F154">
        <v>156</v>
      </c>
      <c r="G154" t="s">
        <v>133</v>
      </c>
      <c r="H154" t="s">
        <v>358</v>
      </c>
      <c r="I154">
        <v>157</v>
      </c>
      <c r="J154" t="s">
        <v>133</v>
      </c>
      <c r="K154" t="s">
        <v>269</v>
      </c>
      <c r="L154">
        <v>110.96</v>
      </c>
      <c r="M154">
        <v>115.35</v>
      </c>
      <c r="N154">
        <v>124.14</v>
      </c>
      <c r="O154">
        <v>136.75</v>
      </c>
      <c r="P154">
        <v>105.3</v>
      </c>
      <c r="Q154">
        <v>107.34</v>
      </c>
      <c r="R154">
        <v>112.95</v>
      </c>
      <c r="S154">
        <v>125.5</v>
      </c>
      <c r="T154">
        <v>350.45</v>
      </c>
      <c r="U154">
        <v>325.58999999999997</v>
      </c>
      <c r="V154">
        <v>7.4</v>
      </c>
      <c r="W154">
        <v>2.704949058509841</v>
      </c>
      <c r="AF154">
        <v>16.8</v>
      </c>
      <c r="AG154">
        <v>15.8</v>
      </c>
      <c r="AH154">
        <v>17.8</v>
      </c>
      <c r="AI154" t="s">
        <v>686</v>
      </c>
      <c r="AJ154">
        <v>16.8</v>
      </c>
      <c r="AK154">
        <v>16.8</v>
      </c>
      <c r="AL154">
        <v>11.382200956937801</v>
      </c>
      <c r="AM154">
        <v>11.382200956937801</v>
      </c>
      <c r="AN154">
        <v>0.11332611999999999</v>
      </c>
      <c r="AO154">
        <v>0.70262194399999989</v>
      </c>
      <c r="AP154">
        <v>0.71900407041906833</v>
      </c>
      <c r="AQ154">
        <v>0.7861497678596584</v>
      </c>
      <c r="AR154">
        <v>0.73273425554345994</v>
      </c>
      <c r="AS154">
        <v>0.13123601320574163</v>
      </c>
      <c r="AT154">
        <v>1.0634216458825463</v>
      </c>
      <c r="AU154">
        <v>1.140989561026859</v>
      </c>
      <c r="AV154">
        <v>1.0791166204369964</v>
      </c>
      <c r="AW154">
        <v>0.14317594200956937</v>
      </c>
      <c r="AX154">
        <v>1.2950759571681865</v>
      </c>
      <c r="AY154">
        <v>1.4057088850227164</v>
      </c>
      <c r="AZ154">
        <v>1.3382373603825644</v>
      </c>
      <c r="BA154">
        <v>15.259242026406479</v>
      </c>
      <c r="BB154" t="s">
        <v>230</v>
      </c>
      <c r="BC154" t="s">
        <v>237</v>
      </c>
      <c r="BD154">
        <v>1625</v>
      </c>
      <c r="BE154" t="s">
        <v>319</v>
      </c>
      <c r="BF154" t="s">
        <v>235</v>
      </c>
      <c r="BG154" t="s">
        <v>229</v>
      </c>
      <c r="BH154" t="s">
        <v>264</v>
      </c>
      <c r="BJ154">
        <v>11.382200956937801</v>
      </c>
      <c r="BK154">
        <v>89</v>
      </c>
      <c r="BL154" s="291">
        <v>4.2857061042004777E-2</v>
      </c>
      <c r="BM154">
        <f t="shared" si="11"/>
        <v>2</v>
      </c>
      <c r="BN154">
        <f t="shared" si="8"/>
        <v>14.8</v>
      </c>
      <c r="BO154" s="291">
        <f t="shared" si="9"/>
        <v>4.2857061042004777E-2</v>
      </c>
      <c r="BP154" s="292">
        <f t="shared" si="10"/>
        <v>1</v>
      </c>
    </row>
    <row r="155" spans="1:68" x14ac:dyDescent="0.2">
      <c r="A155">
        <v>67</v>
      </c>
      <c r="B155" t="s">
        <v>148</v>
      </c>
      <c r="C155" t="s">
        <v>267</v>
      </c>
      <c r="D155" t="s">
        <v>267</v>
      </c>
      <c r="E155" t="s">
        <v>420</v>
      </c>
      <c r="F155">
        <v>174</v>
      </c>
      <c r="G155" t="s">
        <v>148</v>
      </c>
      <c r="H155" t="s">
        <v>355</v>
      </c>
      <c r="I155">
        <v>176</v>
      </c>
      <c r="J155" t="s">
        <v>148</v>
      </c>
      <c r="K155" t="s">
        <v>267</v>
      </c>
      <c r="L155">
        <v>56.23</v>
      </c>
      <c r="M155">
        <v>55.59</v>
      </c>
      <c r="N155">
        <v>48.9</v>
      </c>
      <c r="O155">
        <v>47.18</v>
      </c>
      <c r="P155">
        <v>52.98</v>
      </c>
      <c r="Q155">
        <v>52.77</v>
      </c>
      <c r="R155">
        <v>46.25</v>
      </c>
      <c r="S155">
        <v>44.3</v>
      </c>
      <c r="T155">
        <v>160.72</v>
      </c>
      <c r="U155">
        <v>152</v>
      </c>
      <c r="V155">
        <v>2.1</v>
      </c>
      <c r="W155">
        <v>1.9011129990447913</v>
      </c>
      <c r="X155">
        <v>12.3</v>
      </c>
      <c r="Y155">
        <v>15.5</v>
      </c>
      <c r="Z155">
        <v>16</v>
      </c>
      <c r="AA155">
        <v>8.4</v>
      </c>
      <c r="AB155">
        <v>8.5</v>
      </c>
      <c r="AC155">
        <v>14.7</v>
      </c>
      <c r="AD155">
        <v>15.9</v>
      </c>
      <c r="AE155">
        <v>6.6</v>
      </c>
      <c r="AF155">
        <v>13.8</v>
      </c>
      <c r="AG155">
        <v>14.6</v>
      </c>
      <c r="AH155">
        <v>13</v>
      </c>
      <c r="AI155">
        <v>13.816666666666668</v>
      </c>
      <c r="AJ155">
        <v>13.8</v>
      </c>
      <c r="AK155">
        <v>13.805555555555557</v>
      </c>
      <c r="AL155">
        <v>8.4</v>
      </c>
      <c r="AM155">
        <v>6.6</v>
      </c>
      <c r="AN155">
        <v>4.2970979999999999E-2</v>
      </c>
      <c r="AO155">
        <v>0.28566355000000004</v>
      </c>
      <c r="AP155">
        <v>0.30800727057033861</v>
      </c>
      <c r="AQ155">
        <v>0.31924407448791542</v>
      </c>
      <c r="AR155">
        <v>0.29778175499999998</v>
      </c>
      <c r="AS155">
        <v>4.7103131999999999E-2</v>
      </c>
      <c r="AT155">
        <v>0.47372188221226474</v>
      </c>
      <c r="AU155">
        <v>0.45641134526268795</v>
      </c>
      <c r="AV155">
        <v>0.43289292299999999</v>
      </c>
      <c r="AW155">
        <v>4.9857899999999997E-2</v>
      </c>
      <c r="AX155">
        <v>0.55398211518186979</v>
      </c>
      <c r="AY155">
        <v>0.55474284951621522</v>
      </c>
      <c r="AZ155">
        <v>0.52985395499999999</v>
      </c>
      <c r="BA155">
        <v>12.334957941613064</v>
      </c>
      <c r="BB155" t="s">
        <v>401</v>
      </c>
      <c r="BC155" t="s">
        <v>237</v>
      </c>
      <c r="BD155">
        <v>541</v>
      </c>
      <c r="BE155">
        <v>1</v>
      </c>
      <c r="BF155" t="s">
        <v>235</v>
      </c>
      <c r="BG155" t="s">
        <v>508</v>
      </c>
      <c r="BH155" t="s">
        <v>264</v>
      </c>
      <c r="BI155" t="s">
        <v>507</v>
      </c>
      <c r="BJ155">
        <v>7.5</v>
      </c>
      <c r="BK155">
        <v>124</v>
      </c>
      <c r="BL155" s="291">
        <v>4.2421250453549067E-2</v>
      </c>
      <c r="BM155">
        <f t="shared" si="11"/>
        <v>6</v>
      </c>
      <c r="BN155">
        <f t="shared" si="8"/>
        <v>12.600000000000001</v>
      </c>
      <c r="BO155" s="291">
        <f t="shared" si="9"/>
        <v>4.2421250453549067E-2</v>
      </c>
      <c r="BP155" s="292">
        <f t="shared" si="10"/>
        <v>6</v>
      </c>
    </row>
    <row r="156" spans="1:68" x14ac:dyDescent="0.2">
      <c r="A156">
        <v>137</v>
      </c>
      <c r="B156" t="s">
        <v>206</v>
      </c>
      <c r="C156" t="s">
        <v>268</v>
      </c>
      <c r="D156" t="s">
        <v>268</v>
      </c>
      <c r="E156" t="s">
        <v>420</v>
      </c>
      <c r="F156">
        <v>170</v>
      </c>
      <c r="G156" t="s">
        <v>206</v>
      </c>
      <c r="H156" t="s">
        <v>356</v>
      </c>
      <c r="I156">
        <v>172</v>
      </c>
      <c r="J156" t="s">
        <v>206</v>
      </c>
      <c r="K156" t="s">
        <v>268</v>
      </c>
      <c r="L156">
        <v>4.18</v>
      </c>
      <c r="M156">
        <v>4.13</v>
      </c>
      <c r="N156">
        <v>3.51</v>
      </c>
      <c r="O156">
        <v>3.24</v>
      </c>
      <c r="P156">
        <v>3.98</v>
      </c>
      <c r="Q156">
        <v>3.96</v>
      </c>
      <c r="R156">
        <v>3.39</v>
      </c>
      <c r="S156">
        <v>3.12</v>
      </c>
      <c r="T156">
        <v>11.819999999999999</v>
      </c>
      <c r="U156">
        <v>11.33</v>
      </c>
      <c r="V156">
        <v>11.7</v>
      </c>
      <c r="W156">
        <v>3.6009227502016699</v>
      </c>
      <c r="X156">
        <v>0.8</v>
      </c>
      <c r="Y156">
        <v>0.4</v>
      </c>
      <c r="Z156">
        <v>2.5</v>
      </c>
      <c r="AB156">
        <v>0.8</v>
      </c>
      <c r="AC156">
        <v>1.3</v>
      </c>
      <c r="AD156">
        <v>2.2000000000000002</v>
      </c>
      <c r="AF156">
        <v>1.4</v>
      </c>
      <c r="AG156">
        <v>1.3</v>
      </c>
      <c r="AH156">
        <v>1.5</v>
      </c>
      <c r="AI156">
        <v>1.3333333333333333</v>
      </c>
      <c r="AJ156">
        <v>1.4</v>
      </c>
      <c r="AK156">
        <v>1.3777777777777775</v>
      </c>
      <c r="AL156">
        <v>7.0791896869244937</v>
      </c>
      <c r="AM156">
        <v>7.0791896869244937</v>
      </c>
      <c r="AN156">
        <v>2.9561000000000002E-4</v>
      </c>
      <c r="AO156">
        <v>1.6291750000000003E-3</v>
      </c>
      <c r="AP156">
        <v>1.7814860425701376E-3</v>
      </c>
      <c r="AQ156">
        <v>1.8441311592192063E-3</v>
      </c>
      <c r="AR156">
        <v>1.6964587388187565E-3</v>
      </c>
      <c r="AS156">
        <v>5.6575187845303869E-4</v>
      </c>
      <c r="AT156">
        <v>4.0588083212389648E-3</v>
      </c>
      <c r="AU156">
        <v>3.2704990372879081E-3</v>
      </c>
      <c r="AV156">
        <v>2.9877826313635478E-3</v>
      </c>
      <c r="AW156">
        <v>7.4584646408839791E-4</v>
      </c>
      <c r="AX156">
        <v>4.7083417171947979E-3</v>
      </c>
      <c r="AY156">
        <v>4.6716314839178397E-3</v>
      </c>
      <c r="AZ156">
        <v>4.2989016904818071E-3</v>
      </c>
      <c r="BA156">
        <v>2.5274363405232054</v>
      </c>
      <c r="BF156" t="s">
        <v>225</v>
      </c>
      <c r="BH156" t="s">
        <v>107</v>
      </c>
      <c r="BJ156">
        <v>7.0791896869244937</v>
      </c>
      <c r="BK156">
        <v>197</v>
      </c>
      <c r="BL156" s="291">
        <v>4.1299270378416179E-2</v>
      </c>
      <c r="BM156">
        <f t="shared" si="11"/>
        <v>6</v>
      </c>
      <c r="BN156">
        <f t="shared" si="8"/>
        <v>70.199999999999989</v>
      </c>
      <c r="BO156" s="291">
        <f t="shared" si="9"/>
        <v>4.1299270378416179E-2</v>
      </c>
      <c r="BP156" s="292">
        <f t="shared" si="10"/>
        <v>6</v>
      </c>
    </row>
    <row r="157" spans="1:68" x14ac:dyDescent="0.2">
      <c r="A157">
        <v>138</v>
      </c>
      <c r="B157" t="s">
        <v>85</v>
      </c>
      <c r="C157" t="s">
        <v>266</v>
      </c>
      <c r="D157" t="s">
        <v>266</v>
      </c>
      <c r="E157" t="s">
        <v>419</v>
      </c>
      <c r="F157">
        <v>98</v>
      </c>
      <c r="G157" t="s">
        <v>85</v>
      </c>
      <c r="H157" t="s">
        <v>354</v>
      </c>
      <c r="I157">
        <v>98</v>
      </c>
      <c r="J157" t="s">
        <v>85</v>
      </c>
      <c r="K157" t="s">
        <v>266</v>
      </c>
      <c r="L157">
        <v>506.07</v>
      </c>
      <c r="M157">
        <v>469.52</v>
      </c>
      <c r="N157">
        <v>428.38</v>
      </c>
      <c r="O157">
        <v>394.62</v>
      </c>
      <c r="P157">
        <v>484.17</v>
      </c>
      <c r="Q157">
        <v>452.21</v>
      </c>
      <c r="R157">
        <v>413.03</v>
      </c>
      <c r="S157">
        <v>379.31</v>
      </c>
      <c r="T157">
        <v>1403.9699999999998</v>
      </c>
      <c r="U157">
        <v>1349.4099999999999</v>
      </c>
      <c r="V157">
        <v>15.4</v>
      </c>
      <c r="W157">
        <v>4.6060712497550105</v>
      </c>
      <c r="X157">
        <v>1.3</v>
      </c>
      <c r="Y157">
        <v>3.2</v>
      </c>
      <c r="Z157">
        <v>5.5</v>
      </c>
      <c r="AB157">
        <v>1.3</v>
      </c>
      <c r="AC157">
        <v>3.2</v>
      </c>
      <c r="AD157">
        <v>5.5</v>
      </c>
      <c r="AF157">
        <v>3.2</v>
      </c>
      <c r="AI157">
        <v>3.3333333333333335</v>
      </c>
      <c r="AJ157" t="s">
        <v>686</v>
      </c>
      <c r="AK157">
        <v>3.2666666666666666</v>
      </c>
      <c r="AL157">
        <v>4.1390213861829572</v>
      </c>
      <c r="AM157">
        <v>4.1390213861829572</v>
      </c>
      <c r="AN157">
        <v>8.8646029999999987E-2</v>
      </c>
      <c r="AO157">
        <v>0.47084477499999994</v>
      </c>
      <c r="AP157">
        <v>0.51481202214247623</v>
      </c>
      <c r="AQ157">
        <v>0.53430106120606558</v>
      </c>
      <c r="AR157">
        <v>0.49004585619795443</v>
      </c>
      <c r="AS157">
        <v>0.10786590692845144</v>
      </c>
      <c r="AT157">
        <v>0.93082059782022908</v>
      </c>
      <c r="AU157">
        <v>0.83697434408211457</v>
      </c>
      <c r="AV157">
        <v>0.78345869005596547</v>
      </c>
      <c r="AW157">
        <v>0.12067915821408574</v>
      </c>
      <c r="AX157">
        <v>1.082882082261462</v>
      </c>
      <c r="AY157">
        <v>1.0695289748865919</v>
      </c>
      <c r="AZ157">
        <v>1.0098751193965305</v>
      </c>
      <c r="BA157">
        <v>3.421280188417966</v>
      </c>
      <c r="BB157" t="s">
        <v>287</v>
      </c>
      <c r="BC157" t="s">
        <v>237</v>
      </c>
      <c r="BD157">
        <v>275</v>
      </c>
      <c r="BE157">
        <v>0.95</v>
      </c>
      <c r="BF157" t="s">
        <v>235</v>
      </c>
      <c r="BG157" t="s">
        <v>303</v>
      </c>
      <c r="BH157" t="s">
        <v>264</v>
      </c>
      <c r="BJ157">
        <v>4.1390213861829572</v>
      </c>
      <c r="BK157">
        <v>102</v>
      </c>
      <c r="BL157" s="291">
        <v>4.0780066419882216E-2</v>
      </c>
      <c r="BM157">
        <f t="shared" si="11"/>
        <v>6</v>
      </c>
      <c r="BN157">
        <f t="shared" si="8"/>
        <v>92.4</v>
      </c>
      <c r="BO157" s="291">
        <f t="shared" si="9"/>
        <v>4.0780066419882216E-2</v>
      </c>
      <c r="BP157" s="292">
        <f t="shared" si="10"/>
        <v>6</v>
      </c>
    </row>
    <row r="158" spans="1:68" x14ac:dyDescent="0.2">
      <c r="A158">
        <v>123</v>
      </c>
      <c r="B158" t="s">
        <v>94</v>
      </c>
      <c r="C158" t="s">
        <v>267</v>
      </c>
      <c r="D158" t="s">
        <v>267</v>
      </c>
      <c r="E158" t="s">
        <v>420</v>
      </c>
      <c r="F158">
        <v>105</v>
      </c>
      <c r="G158" t="s">
        <v>94</v>
      </c>
      <c r="H158" t="s">
        <v>355</v>
      </c>
      <c r="I158">
        <v>107</v>
      </c>
      <c r="J158" t="s">
        <v>94</v>
      </c>
      <c r="K158" t="s">
        <v>267</v>
      </c>
      <c r="L158">
        <v>46.58</v>
      </c>
      <c r="M158">
        <v>54.32</v>
      </c>
      <c r="N158">
        <v>50.9</v>
      </c>
      <c r="O158">
        <v>40.51</v>
      </c>
      <c r="P158">
        <v>43.63</v>
      </c>
      <c r="Q158">
        <v>51.57</v>
      </c>
      <c r="R158">
        <v>48.81</v>
      </c>
      <c r="S158">
        <v>38.200000000000003</v>
      </c>
      <c r="T158">
        <v>151.80000000000001</v>
      </c>
      <c r="U158">
        <v>144.01</v>
      </c>
      <c r="V158">
        <v>6.9</v>
      </c>
      <c r="W158">
        <v>2.6164405303703191</v>
      </c>
      <c r="X158">
        <v>5.4</v>
      </c>
      <c r="Y158">
        <v>7.4</v>
      </c>
      <c r="Z158">
        <v>10.3</v>
      </c>
      <c r="AB158">
        <v>4.5999999999999996</v>
      </c>
      <c r="AC158">
        <v>9</v>
      </c>
      <c r="AD158">
        <v>8.1</v>
      </c>
      <c r="AF158">
        <v>7.5</v>
      </c>
      <c r="AG158">
        <v>7.7</v>
      </c>
      <c r="AH158">
        <v>7.2</v>
      </c>
      <c r="AI158">
        <v>7.4666666666666677</v>
      </c>
      <c r="AJ158">
        <v>7.45</v>
      </c>
      <c r="AK158">
        <v>7.4722222222222223</v>
      </c>
      <c r="AL158">
        <v>5.0247942265724674</v>
      </c>
      <c r="AM158">
        <v>5.0247942265724674</v>
      </c>
      <c r="AN158">
        <v>2.2379589999999998E-2</v>
      </c>
      <c r="AO158">
        <v>0.14824327500000001</v>
      </c>
      <c r="AP158">
        <v>0.13900350473210232</v>
      </c>
      <c r="AQ158">
        <v>0.15339958669488174</v>
      </c>
      <c r="AR158">
        <v>0.14221572500000002</v>
      </c>
      <c r="AS158">
        <v>2.4752599321441113E-2</v>
      </c>
      <c r="AT158">
        <v>0.23677113303385897</v>
      </c>
      <c r="AU158">
        <v>0.22508970441734499</v>
      </c>
      <c r="AV158">
        <v>0.21277067262955032</v>
      </c>
      <c r="AW158">
        <v>2.6334605535735186E-2</v>
      </c>
      <c r="AX158">
        <v>0.27356843069461217</v>
      </c>
      <c r="AY158">
        <v>0.27666844417702496</v>
      </c>
      <c r="AZ158">
        <v>0.26359516900412827</v>
      </c>
      <c r="BA158">
        <v>7.0315618753965579</v>
      </c>
      <c r="BB158" t="s">
        <v>299</v>
      </c>
      <c r="BC158" t="s">
        <v>237</v>
      </c>
      <c r="BD158">
        <v>196</v>
      </c>
      <c r="BE158">
        <v>1</v>
      </c>
      <c r="BF158" t="s">
        <v>235</v>
      </c>
      <c r="BG158" t="s">
        <v>392</v>
      </c>
      <c r="BH158" t="s">
        <v>264</v>
      </c>
      <c r="BJ158">
        <v>5.0247942265724674</v>
      </c>
      <c r="BK158">
        <v>140</v>
      </c>
      <c r="BL158" s="291">
        <v>-4.0659854553267205E-2</v>
      </c>
      <c r="BM158">
        <f t="shared" si="11"/>
        <v>6</v>
      </c>
      <c r="BN158">
        <f t="shared" si="8"/>
        <v>41.400000000000006</v>
      </c>
      <c r="BO158" s="291">
        <f t="shared" si="9"/>
        <v>4.0659854553267205E-2</v>
      </c>
      <c r="BP158" s="292">
        <f t="shared" si="10"/>
        <v>6</v>
      </c>
    </row>
    <row r="159" spans="1:68" x14ac:dyDescent="0.2">
      <c r="A159">
        <v>24</v>
      </c>
      <c r="B159" t="s">
        <v>83</v>
      </c>
      <c r="C159" t="s">
        <v>270</v>
      </c>
      <c r="D159" t="s">
        <v>270</v>
      </c>
      <c r="E159" t="s">
        <v>420</v>
      </c>
      <c r="L159">
        <v>2674.99</v>
      </c>
      <c r="M159">
        <v>2744.97</v>
      </c>
      <c r="N159">
        <v>2823.71</v>
      </c>
      <c r="O159">
        <v>2997.74</v>
      </c>
      <c r="P159">
        <v>2535.5</v>
      </c>
      <c r="Q159">
        <v>2603.85</v>
      </c>
      <c r="R159">
        <v>2688.19</v>
      </c>
      <c r="S159">
        <v>2856.9</v>
      </c>
      <c r="T159">
        <v>8243.6699999999983</v>
      </c>
      <c r="U159">
        <v>7827.5400000000009</v>
      </c>
      <c r="V159">
        <v>2</v>
      </c>
      <c r="W159">
        <v>1.8885056430080001</v>
      </c>
      <c r="X159">
        <v>1.48</v>
      </c>
      <c r="Y159">
        <v>2.27</v>
      </c>
      <c r="Z159">
        <v>3</v>
      </c>
      <c r="AB159">
        <v>1.48</v>
      </c>
      <c r="AC159">
        <v>2.27</v>
      </c>
      <c r="AD159">
        <v>3</v>
      </c>
      <c r="AG159">
        <v>1.91</v>
      </c>
      <c r="AH159">
        <v>2.52</v>
      </c>
      <c r="AI159">
        <v>2.25</v>
      </c>
      <c r="AJ159">
        <v>2.2149999999999999</v>
      </c>
      <c r="AK159">
        <v>2.2324999999999999</v>
      </c>
      <c r="AL159">
        <v>3.3231381453154873</v>
      </c>
      <c r="AM159">
        <v>3.3231381453154873</v>
      </c>
      <c r="AN159">
        <v>0.36389046600000002</v>
      </c>
      <c r="AO159">
        <v>2.339020095</v>
      </c>
      <c r="AP159">
        <v>2.2192615507922748</v>
      </c>
      <c r="AQ159">
        <v>2.4313299799198407</v>
      </c>
      <c r="AR159">
        <v>2.249412129</v>
      </c>
      <c r="AS159">
        <v>0.4806251310665392</v>
      </c>
      <c r="AT159">
        <v>3.6814280436772462</v>
      </c>
      <c r="AU159">
        <v>3.7564531136563848</v>
      </c>
      <c r="AV159">
        <v>3.5161855245998086</v>
      </c>
      <c r="AW159">
        <v>0.55844824111089864</v>
      </c>
      <c r="AX159">
        <v>4.4402303383178907</v>
      </c>
      <c r="AY159">
        <v>4.8344230785825655</v>
      </c>
      <c r="AZ159">
        <v>4.5552588967772474</v>
      </c>
      <c r="BA159">
        <v>2.5469855951349603</v>
      </c>
      <c r="BB159" t="s">
        <v>466</v>
      </c>
      <c r="BC159" t="s">
        <v>237</v>
      </c>
      <c r="BD159">
        <v>2326</v>
      </c>
      <c r="BE159">
        <v>0.96899999999999997</v>
      </c>
      <c r="BF159" t="s">
        <v>235</v>
      </c>
      <c r="BG159" t="s">
        <v>664</v>
      </c>
      <c r="BH159" t="s">
        <v>264</v>
      </c>
      <c r="BJ159">
        <v>3.3231381453154873</v>
      </c>
      <c r="BK159">
        <v>41</v>
      </c>
      <c r="BL159" s="291">
        <v>-3.8310045386762692E-2</v>
      </c>
      <c r="BM159">
        <f t="shared" si="11"/>
        <v>6</v>
      </c>
      <c r="BN159">
        <f t="shared" si="8"/>
        <v>12</v>
      </c>
      <c r="BO159" s="291">
        <f t="shared" si="9"/>
        <v>3.8310045386762692E-2</v>
      </c>
      <c r="BP159" s="292">
        <f t="shared" si="10"/>
        <v>6</v>
      </c>
    </row>
    <row r="160" spans="1:68" x14ac:dyDescent="0.2">
      <c r="A160">
        <v>16</v>
      </c>
      <c r="B160" t="s">
        <v>50</v>
      </c>
      <c r="C160" t="s">
        <v>268</v>
      </c>
      <c r="D160" t="s">
        <v>268</v>
      </c>
      <c r="E160" t="s">
        <v>417</v>
      </c>
      <c r="F160">
        <v>62</v>
      </c>
      <c r="G160" t="s">
        <v>50</v>
      </c>
      <c r="H160" t="s">
        <v>356</v>
      </c>
      <c r="I160">
        <v>64</v>
      </c>
      <c r="J160" t="s">
        <v>50</v>
      </c>
      <c r="K160" t="s">
        <v>268</v>
      </c>
      <c r="L160">
        <v>418.59</v>
      </c>
      <c r="M160">
        <v>404.98</v>
      </c>
      <c r="N160">
        <v>358.43</v>
      </c>
      <c r="O160">
        <v>287.42</v>
      </c>
      <c r="P160">
        <v>400.32</v>
      </c>
      <c r="Q160">
        <v>387.82</v>
      </c>
      <c r="R160">
        <v>343.88</v>
      </c>
      <c r="S160">
        <v>277.69</v>
      </c>
      <c r="T160">
        <v>1182</v>
      </c>
      <c r="U160">
        <v>1132.02</v>
      </c>
      <c r="V160">
        <v>34.1</v>
      </c>
      <c r="W160">
        <v>15.984320375918413</v>
      </c>
      <c r="X160">
        <v>0.1</v>
      </c>
      <c r="Y160">
        <v>0.2</v>
      </c>
      <c r="Z160">
        <v>0.7</v>
      </c>
      <c r="AB160">
        <v>0.1</v>
      </c>
      <c r="AC160">
        <v>0.2</v>
      </c>
      <c r="AD160">
        <v>0.6</v>
      </c>
      <c r="AF160">
        <v>0.3</v>
      </c>
      <c r="AG160">
        <v>0.3</v>
      </c>
      <c r="AH160">
        <v>0.3</v>
      </c>
      <c r="AI160">
        <v>0.31666666666666665</v>
      </c>
      <c r="AJ160">
        <v>0.3</v>
      </c>
      <c r="AK160">
        <v>0.30555555555555558</v>
      </c>
      <c r="AL160">
        <v>1.569981583793739</v>
      </c>
      <c r="AM160">
        <v>1.569981583793739</v>
      </c>
      <c r="AN160">
        <v>6.9767999999999991E-3</v>
      </c>
      <c r="AO160">
        <v>3.1940649999999994E-2</v>
      </c>
      <c r="AP160">
        <v>3.2430066699512754E-2</v>
      </c>
      <c r="AQ160">
        <v>3.3949841161925967E-2</v>
      </c>
      <c r="AR160">
        <v>3.0731642310973525E-2</v>
      </c>
      <c r="AS160">
        <v>1.2300073756906079E-2</v>
      </c>
      <c r="AT160">
        <v>8.4259972457922577E-2</v>
      </c>
      <c r="AU160">
        <v>6.3104246378078141E-2</v>
      </c>
      <c r="AV160">
        <v>5.7437976497668727E-2</v>
      </c>
      <c r="AW160">
        <v>1.5848922928176797E-2</v>
      </c>
      <c r="AX160">
        <v>9.6363624082353258E-2</v>
      </c>
      <c r="AY160">
        <v>9.0486811127035577E-2</v>
      </c>
      <c r="AZ160">
        <v>8.3252577745065337E-2</v>
      </c>
      <c r="BA160">
        <v>0.55047611355433046</v>
      </c>
      <c r="BF160" t="s">
        <v>225</v>
      </c>
      <c r="BH160" t="s">
        <v>49</v>
      </c>
      <c r="BJ160">
        <v>1.569981583793739</v>
      </c>
      <c r="BK160">
        <v>157</v>
      </c>
      <c r="BL160" s="291">
        <v>-3.7851693344577192E-2</v>
      </c>
      <c r="BM160">
        <f t="shared" si="11"/>
        <v>6</v>
      </c>
      <c r="BN160">
        <f t="shared" si="8"/>
        <v>204.60000000000002</v>
      </c>
      <c r="BO160" s="291">
        <f t="shared" si="9"/>
        <v>3.7851693344577192E-2</v>
      </c>
      <c r="BP160" s="292">
        <f t="shared" si="10"/>
        <v>6</v>
      </c>
    </row>
    <row r="161" spans="1:68" x14ac:dyDescent="0.2">
      <c r="A161">
        <v>164</v>
      </c>
      <c r="B161" t="s">
        <v>179</v>
      </c>
      <c r="C161" t="s">
        <v>269</v>
      </c>
      <c r="D161" t="s">
        <v>269</v>
      </c>
      <c r="E161" t="s">
        <v>419</v>
      </c>
      <c r="F161">
        <v>211</v>
      </c>
      <c r="G161" t="s">
        <v>179</v>
      </c>
      <c r="H161" t="s">
        <v>358</v>
      </c>
      <c r="I161">
        <v>210</v>
      </c>
      <c r="J161" t="s">
        <v>179</v>
      </c>
      <c r="K161" t="s">
        <v>269</v>
      </c>
      <c r="L161">
        <v>1513.18</v>
      </c>
      <c r="M161">
        <v>1500.52</v>
      </c>
      <c r="N161">
        <v>1470.98</v>
      </c>
      <c r="O161">
        <v>1424.11</v>
      </c>
      <c r="P161">
        <v>1446.5</v>
      </c>
      <c r="Q161">
        <v>1438.48</v>
      </c>
      <c r="R161">
        <v>1412.69</v>
      </c>
      <c r="S161">
        <v>1374.75</v>
      </c>
      <c r="T161">
        <v>4484.68</v>
      </c>
      <c r="U161">
        <v>4297.67</v>
      </c>
      <c r="V161">
        <v>12.9</v>
      </c>
      <c r="W161">
        <v>3.9002238958442534</v>
      </c>
      <c r="X161">
        <v>0.1</v>
      </c>
      <c r="Y161">
        <v>0.2</v>
      </c>
      <c r="Z161">
        <v>0</v>
      </c>
      <c r="AB161">
        <v>0.1</v>
      </c>
      <c r="AC161">
        <v>0.2</v>
      </c>
      <c r="AD161">
        <v>0.2</v>
      </c>
      <c r="AF161">
        <v>0.1</v>
      </c>
      <c r="AG161">
        <v>0.1</v>
      </c>
      <c r="AH161">
        <v>0.2</v>
      </c>
      <c r="AI161">
        <v>0.13333333333333333</v>
      </c>
      <c r="AJ161">
        <v>0.15000000000000002</v>
      </c>
      <c r="AK161">
        <v>0.1277777777777778</v>
      </c>
      <c r="AL161">
        <v>8.6570972886762396E-2</v>
      </c>
      <c r="AM161">
        <v>8.6570972886762396E-2</v>
      </c>
      <c r="AN161">
        <v>1.1663060000000001E-2</v>
      </c>
      <c r="AO161">
        <v>8.710770000000001E-2</v>
      </c>
      <c r="AP161">
        <v>9.0901967979120882E-2</v>
      </c>
      <c r="AQ161">
        <v>9.6951482331533667E-2</v>
      </c>
      <c r="AR161">
        <v>9.0343490073018132E-2</v>
      </c>
      <c r="AS161">
        <v>1.3116860199043063E-2</v>
      </c>
      <c r="AT161">
        <v>0.13775810105664887</v>
      </c>
      <c r="AU161">
        <v>0.13889379206054048</v>
      </c>
      <c r="AV161">
        <v>0.13171377454946123</v>
      </c>
      <c r="AW161">
        <v>1.408606033173844E-2</v>
      </c>
      <c r="AX161">
        <v>0.16296911861026328</v>
      </c>
      <c r="AY161">
        <v>0.16873879540640074</v>
      </c>
      <c r="AZ161">
        <v>0.16118443161728277</v>
      </c>
      <c r="BA161">
        <v>0.1216285718999866</v>
      </c>
      <c r="BB161" t="s">
        <v>307</v>
      </c>
      <c r="BC161" t="s">
        <v>332</v>
      </c>
      <c r="BD161">
        <v>43</v>
      </c>
      <c r="BE161" t="s">
        <v>227</v>
      </c>
      <c r="BF161" t="s">
        <v>228</v>
      </c>
      <c r="BG161" t="s">
        <v>229</v>
      </c>
      <c r="BH161" t="s">
        <v>264</v>
      </c>
      <c r="BJ161">
        <v>8.6570972886762396E-2</v>
      </c>
      <c r="BK161">
        <v>159</v>
      </c>
      <c r="BL161" s="291">
        <v>3.7147003916050143E-2</v>
      </c>
      <c r="BM161">
        <f t="shared" si="11"/>
        <v>6</v>
      </c>
      <c r="BN161">
        <f t="shared" si="8"/>
        <v>77.400000000000006</v>
      </c>
      <c r="BO161" s="291">
        <f t="shared" si="9"/>
        <v>3.7147003916050143E-2</v>
      </c>
      <c r="BP161" s="292">
        <f t="shared" si="10"/>
        <v>6</v>
      </c>
    </row>
    <row r="162" spans="1:68" x14ac:dyDescent="0.2">
      <c r="A162">
        <v>198</v>
      </c>
      <c r="B162" t="s">
        <v>175</v>
      </c>
      <c r="C162" t="s">
        <v>421</v>
      </c>
      <c r="D162" t="s">
        <v>421</v>
      </c>
      <c r="E162" t="s">
        <v>420</v>
      </c>
      <c r="L162">
        <v>10102.33</v>
      </c>
      <c r="M162">
        <v>10511.84</v>
      </c>
      <c r="N162">
        <v>10703.53</v>
      </c>
      <c r="O162">
        <v>10585.85</v>
      </c>
      <c r="P162">
        <v>9656.0499999999993</v>
      </c>
      <c r="Q162">
        <v>10080.9</v>
      </c>
      <c r="R162">
        <v>10289.67</v>
      </c>
      <c r="S162">
        <v>10104.1</v>
      </c>
      <c r="T162">
        <v>31317.699999999997</v>
      </c>
      <c r="U162">
        <v>30026.619999999995</v>
      </c>
      <c r="V162">
        <v>5.6</v>
      </c>
      <c r="W162">
        <v>2.3996366665040942</v>
      </c>
      <c r="X162">
        <v>14.7</v>
      </c>
      <c r="Y162">
        <v>27.240000000000002</v>
      </c>
      <c r="Z162">
        <v>29.520000000000003</v>
      </c>
      <c r="AA162">
        <v>11.68</v>
      </c>
      <c r="AB162">
        <v>14.7</v>
      </c>
      <c r="AC162">
        <v>27.240000000000002</v>
      </c>
      <c r="AD162">
        <v>29.520000000000003</v>
      </c>
      <c r="AE162">
        <v>11.68</v>
      </c>
      <c r="AI162">
        <v>23.820000000000004</v>
      </c>
      <c r="AJ162" t="s">
        <v>686</v>
      </c>
      <c r="AK162">
        <v>23.820000000000004</v>
      </c>
      <c r="AL162">
        <v>11.68</v>
      </c>
      <c r="AM162">
        <v>11.68</v>
      </c>
      <c r="AN162">
        <v>14.711136876000001</v>
      </c>
      <c r="AO162">
        <v>95.936246490000002</v>
      </c>
      <c r="AP162">
        <v>91.042990552253698</v>
      </c>
      <c r="AQ162">
        <v>99.761109404256985</v>
      </c>
      <c r="AR162">
        <v>92.417731739999994</v>
      </c>
      <c r="AS162">
        <v>16.161088572000001</v>
      </c>
      <c r="AT162">
        <v>142.44396383940457</v>
      </c>
      <c r="AU162">
        <v>146.67648890695062</v>
      </c>
      <c r="AV162">
        <v>138.64238637929293</v>
      </c>
      <c r="AW162">
        <v>17.127723035999999</v>
      </c>
      <c r="AX162">
        <v>169.86220402386516</v>
      </c>
      <c r="AY162">
        <v>180.27110771947608</v>
      </c>
      <c r="AZ162">
        <v>171.77801734087774</v>
      </c>
      <c r="BA162">
        <v>20.878741330909627</v>
      </c>
      <c r="BB162" t="s">
        <v>490</v>
      </c>
      <c r="BC162" t="s">
        <v>489</v>
      </c>
      <c r="BD162">
        <v>11245</v>
      </c>
      <c r="BE162">
        <v>0.98499999999999999</v>
      </c>
      <c r="BF162" t="s">
        <v>235</v>
      </c>
      <c r="BG162" t="s">
        <v>488</v>
      </c>
      <c r="BH162" t="s">
        <v>264</v>
      </c>
      <c r="BJ162">
        <v>11.68</v>
      </c>
      <c r="BK162">
        <v>1</v>
      </c>
      <c r="BL162" s="291">
        <v>-3.6675551511875792E-2</v>
      </c>
      <c r="BM162">
        <f t="shared" si="11"/>
        <v>6</v>
      </c>
      <c r="BN162">
        <f t="shared" si="8"/>
        <v>33.599999999999994</v>
      </c>
      <c r="BO162" s="291">
        <f t="shared" si="9"/>
        <v>3.6675551511875792E-2</v>
      </c>
      <c r="BP162" s="292">
        <f t="shared" si="10"/>
        <v>6</v>
      </c>
    </row>
    <row r="163" spans="1:68" x14ac:dyDescent="0.2">
      <c r="A163">
        <v>85</v>
      </c>
      <c r="B163" t="s">
        <v>1</v>
      </c>
      <c r="C163" t="s">
        <v>267</v>
      </c>
      <c r="D163" t="s">
        <v>267</v>
      </c>
      <c r="E163" t="s">
        <v>419</v>
      </c>
      <c r="F163">
        <v>2</v>
      </c>
      <c r="G163" t="s">
        <v>1</v>
      </c>
      <c r="H163" t="s">
        <v>355</v>
      </c>
      <c r="I163">
        <v>2</v>
      </c>
      <c r="J163" t="s">
        <v>1</v>
      </c>
      <c r="K163" t="s">
        <v>267</v>
      </c>
      <c r="L163">
        <v>104.27</v>
      </c>
      <c r="M163">
        <v>81.540000000000006</v>
      </c>
      <c r="N163">
        <v>89.81</v>
      </c>
      <c r="O163">
        <v>119.61</v>
      </c>
      <c r="P163">
        <v>96.93</v>
      </c>
      <c r="Q163">
        <v>75.900000000000006</v>
      </c>
      <c r="R163">
        <v>82.92</v>
      </c>
      <c r="S163">
        <v>113.24</v>
      </c>
      <c r="T163">
        <v>275.62</v>
      </c>
      <c r="U163">
        <v>255.75</v>
      </c>
      <c r="V163">
        <v>12.5</v>
      </c>
      <c r="W163">
        <v>3.7977901236414442</v>
      </c>
      <c r="X163">
        <v>5.4</v>
      </c>
      <c r="Y163">
        <v>7.1</v>
      </c>
      <c r="Z163">
        <v>6.1</v>
      </c>
      <c r="AB163">
        <v>4.7</v>
      </c>
      <c r="AC163">
        <v>6.5</v>
      </c>
      <c r="AD163">
        <v>5.2</v>
      </c>
      <c r="AF163">
        <v>5.8</v>
      </c>
      <c r="AG163">
        <v>6.2</v>
      </c>
      <c r="AH163">
        <v>5.5</v>
      </c>
      <c r="AI163">
        <v>5.833333333333333</v>
      </c>
      <c r="AJ163">
        <v>5.85</v>
      </c>
      <c r="AK163">
        <v>5.8277777777777784</v>
      </c>
      <c r="AL163">
        <v>3.9189659060777093</v>
      </c>
      <c r="AM163">
        <v>3.9189659060777093</v>
      </c>
      <c r="AN163">
        <v>3.0699380000000002E-2</v>
      </c>
      <c r="AO163">
        <v>0.21916720000000001</v>
      </c>
      <c r="AP163">
        <v>0.23747491823154485</v>
      </c>
      <c r="AQ163">
        <v>0.24247428248764841</v>
      </c>
      <c r="AR163">
        <v>0.22713240500000001</v>
      </c>
      <c r="AS163">
        <v>3.6174567267381164E-2</v>
      </c>
      <c r="AT163">
        <v>0.32622062582160277</v>
      </c>
      <c r="AU163">
        <v>0.345519675769071</v>
      </c>
      <c r="AV163">
        <v>0.32744332590107172</v>
      </c>
      <c r="AW163">
        <v>3.9824692112301947E-2</v>
      </c>
      <c r="AX163">
        <v>0.40520198353848391</v>
      </c>
      <c r="AY163">
        <v>0.42334173792906743</v>
      </c>
      <c r="AZ163">
        <v>0.40344258528075483</v>
      </c>
      <c r="BA163">
        <v>5.2111554411428571</v>
      </c>
      <c r="BF163" t="s">
        <v>225</v>
      </c>
      <c r="BH163" t="s">
        <v>198</v>
      </c>
      <c r="BJ163">
        <v>3.9189659060777093</v>
      </c>
      <c r="BK163">
        <v>131</v>
      </c>
      <c r="BL163" s="291">
        <v>3.6343052245043979E-2</v>
      </c>
      <c r="BM163">
        <f t="shared" si="11"/>
        <v>6</v>
      </c>
      <c r="BN163">
        <f t="shared" si="8"/>
        <v>75</v>
      </c>
      <c r="BO163" s="291">
        <f t="shared" si="9"/>
        <v>3.6343052245043979E-2</v>
      </c>
      <c r="BP163" s="292">
        <f t="shared" si="10"/>
        <v>6</v>
      </c>
    </row>
    <row r="164" spans="1:68" x14ac:dyDescent="0.2">
      <c r="A164">
        <v>136</v>
      </c>
      <c r="B164" t="s">
        <v>33</v>
      </c>
      <c r="C164" t="s">
        <v>269</v>
      </c>
      <c r="D164" t="s">
        <v>269</v>
      </c>
      <c r="E164" t="s">
        <v>420</v>
      </c>
      <c r="L164">
        <v>593.5</v>
      </c>
      <c r="M164">
        <v>606.22</v>
      </c>
      <c r="N164">
        <v>629.07000000000005</v>
      </c>
      <c r="O164">
        <v>667.63</v>
      </c>
      <c r="P164">
        <v>572.36</v>
      </c>
      <c r="Q164">
        <v>585.69000000000005</v>
      </c>
      <c r="R164">
        <v>605.04</v>
      </c>
      <c r="S164">
        <v>634.41999999999996</v>
      </c>
      <c r="T164">
        <v>1828.79</v>
      </c>
      <c r="U164">
        <v>1763.0900000000001</v>
      </c>
      <c r="V164">
        <v>7</v>
      </c>
      <c r="W164">
        <v>2.6339074611351796</v>
      </c>
      <c r="X164">
        <v>7.56</v>
      </c>
      <c r="Y164">
        <v>15.48</v>
      </c>
      <c r="Z164">
        <v>18.759999999999998</v>
      </c>
      <c r="AA164">
        <v>9.4400000000000013</v>
      </c>
      <c r="AB164">
        <v>7.56</v>
      </c>
      <c r="AC164">
        <v>15.48</v>
      </c>
      <c r="AD164">
        <v>18.759999999999998</v>
      </c>
      <c r="AE164">
        <v>9.4400000000000013</v>
      </c>
      <c r="AI164">
        <v>13.933333333333332</v>
      </c>
      <c r="AJ164" t="s">
        <v>686</v>
      </c>
      <c r="AK164">
        <v>13.933333333333332</v>
      </c>
      <c r="AL164">
        <v>9.4400000000000013</v>
      </c>
      <c r="AM164">
        <v>9.4400000000000013</v>
      </c>
      <c r="AN164">
        <v>0.50416572000000004</v>
      </c>
      <c r="AO164">
        <v>3.1326509999999996</v>
      </c>
      <c r="AP164">
        <v>2.9766310861279845</v>
      </c>
      <c r="AQ164">
        <v>3.2721247098966888</v>
      </c>
      <c r="AR164">
        <v>3.0202732919999997</v>
      </c>
      <c r="AS164">
        <v>0.57791383200000002</v>
      </c>
      <c r="AT164">
        <v>4.7324378051335625</v>
      </c>
      <c r="AU164">
        <v>4.9277144533631727</v>
      </c>
      <c r="AV164">
        <v>4.6402008678908553</v>
      </c>
      <c r="AW164">
        <v>0.62707924000000004</v>
      </c>
      <c r="AX164">
        <v>5.7035914004156911</v>
      </c>
      <c r="AY164">
        <v>6.1504728471910557</v>
      </c>
      <c r="AZ164">
        <v>5.8392679909317442</v>
      </c>
      <c r="BA164">
        <v>12.813408446790206</v>
      </c>
      <c r="BB164" t="s">
        <v>476</v>
      </c>
      <c r="BC164" t="s">
        <v>237</v>
      </c>
      <c r="BD164">
        <v>4153</v>
      </c>
      <c r="BE164" t="s">
        <v>457</v>
      </c>
      <c r="BF164" t="s">
        <v>233</v>
      </c>
      <c r="BG164" t="s">
        <v>475</v>
      </c>
      <c r="BH164" t="s">
        <v>264</v>
      </c>
      <c r="BI164" t="s">
        <v>503</v>
      </c>
      <c r="BJ164">
        <v>9.4400000000000013</v>
      </c>
      <c r="BK164">
        <v>39</v>
      </c>
      <c r="BL164" s="291">
        <v>-3.5873037883888091E-2</v>
      </c>
      <c r="BM164">
        <f t="shared" si="11"/>
        <v>6</v>
      </c>
      <c r="BN164">
        <f t="shared" si="8"/>
        <v>42</v>
      </c>
      <c r="BO164" s="291">
        <f t="shared" si="9"/>
        <v>3.5873037883888091E-2</v>
      </c>
      <c r="BP164" s="292">
        <f t="shared" si="10"/>
        <v>6</v>
      </c>
    </row>
    <row r="165" spans="1:68" x14ac:dyDescent="0.2">
      <c r="A165">
        <v>159</v>
      </c>
      <c r="B165" t="s">
        <v>150</v>
      </c>
      <c r="C165" t="s">
        <v>268</v>
      </c>
      <c r="D165" t="s">
        <v>268</v>
      </c>
      <c r="E165" t="s">
        <v>419</v>
      </c>
      <c r="F165">
        <v>177</v>
      </c>
      <c r="G165" t="s">
        <v>150</v>
      </c>
      <c r="H165" t="s">
        <v>356</v>
      </c>
      <c r="I165">
        <v>179</v>
      </c>
      <c r="J165" t="s">
        <v>150</v>
      </c>
      <c r="K165" t="s">
        <v>268</v>
      </c>
      <c r="L165">
        <v>2603.36</v>
      </c>
      <c r="M165">
        <v>2833.36</v>
      </c>
      <c r="N165">
        <v>2594.48</v>
      </c>
      <c r="O165">
        <v>2726.62</v>
      </c>
      <c r="P165">
        <v>2609.59</v>
      </c>
      <c r="Q165">
        <v>2724.01</v>
      </c>
      <c r="R165">
        <v>2590.58</v>
      </c>
      <c r="S165">
        <v>2437.67</v>
      </c>
      <c r="T165">
        <v>8031.2000000000007</v>
      </c>
      <c r="U165">
        <v>7924.18</v>
      </c>
      <c r="V165">
        <v>33.6</v>
      </c>
      <c r="W165">
        <v>15.46129807894307</v>
      </c>
      <c r="AF165">
        <v>0.8</v>
      </c>
      <c r="AI165" t="s">
        <v>686</v>
      </c>
      <c r="AJ165" t="s">
        <v>686</v>
      </c>
      <c r="AK165">
        <v>0.8</v>
      </c>
      <c r="AL165">
        <v>4.1104972375690618</v>
      </c>
      <c r="AM165">
        <v>4.1104972375690618</v>
      </c>
      <c r="AN165">
        <v>0.12764304000000001</v>
      </c>
      <c r="AO165">
        <v>0.79138684800000014</v>
      </c>
      <c r="AP165">
        <v>0.81992994454922474</v>
      </c>
      <c r="AQ165">
        <v>0.87644228339378971</v>
      </c>
      <c r="AR165">
        <v>0.81965405960892623</v>
      </c>
      <c r="AS165">
        <v>0.25500983867403321</v>
      </c>
      <c r="AT165">
        <v>1.5904148878784403</v>
      </c>
      <c r="AU165">
        <v>1.4497081743692724</v>
      </c>
      <c r="AV165">
        <v>1.3352460245056108</v>
      </c>
      <c r="AW165">
        <v>0.33992103779005534</v>
      </c>
      <c r="AX165">
        <v>1.8851579454843106</v>
      </c>
      <c r="AY165">
        <v>2.0168254873593767</v>
      </c>
      <c r="AZ165">
        <v>1.8661001422649748</v>
      </c>
      <c r="BA165">
        <v>1.6094997591821056</v>
      </c>
      <c r="BF165" t="s">
        <v>225</v>
      </c>
      <c r="BH165" t="s">
        <v>182</v>
      </c>
      <c r="BJ165">
        <v>4.1104972375690618</v>
      </c>
      <c r="BK165">
        <v>59</v>
      </c>
      <c r="BL165" s="291">
        <v>3.5718576421080589E-2</v>
      </c>
      <c r="BM165">
        <f t="shared" si="11"/>
        <v>1</v>
      </c>
      <c r="BN165">
        <f t="shared" si="8"/>
        <v>33.6</v>
      </c>
      <c r="BO165" s="291">
        <f t="shared" si="9"/>
        <v>3.5718576421080589E-2</v>
      </c>
      <c r="BP165" s="292">
        <f t="shared" si="10"/>
        <v>1</v>
      </c>
    </row>
    <row r="166" spans="1:68" x14ac:dyDescent="0.2">
      <c r="A166">
        <v>179</v>
      </c>
      <c r="B166" t="s">
        <v>177</v>
      </c>
      <c r="C166" t="s">
        <v>269</v>
      </c>
      <c r="D166" t="s">
        <v>269</v>
      </c>
      <c r="E166" t="s">
        <v>420</v>
      </c>
      <c r="F166">
        <v>207</v>
      </c>
      <c r="G166" t="s">
        <v>177</v>
      </c>
      <c r="H166" t="s">
        <v>358</v>
      </c>
      <c r="I166">
        <v>206</v>
      </c>
      <c r="J166" t="s">
        <v>177</v>
      </c>
      <c r="K166" t="s">
        <v>269</v>
      </c>
      <c r="L166">
        <v>121.89</v>
      </c>
      <c r="M166">
        <v>123.98</v>
      </c>
      <c r="N166">
        <v>126.03</v>
      </c>
      <c r="O166">
        <v>129.21</v>
      </c>
      <c r="P166">
        <v>117.01</v>
      </c>
      <c r="Q166">
        <v>118.54</v>
      </c>
      <c r="R166">
        <v>120.61</v>
      </c>
      <c r="S166">
        <v>124.42</v>
      </c>
      <c r="T166">
        <v>371.9</v>
      </c>
      <c r="U166">
        <v>356.16</v>
      </c>
      <c r="V166">
        <v>8.6999999999999993</v>
      </c>
      <c r="W166">
        <v>2.9493374759866406</v>
      </c>
      <c r="X166">
        <v>0</v>
      </c>
      <c r="Y166">
        <v>3.6</v>
      </c>
      <c r="Z166">
        <v>21.2</v>
      </c>
      <c r="AB166">
        <v>2</v>
      </c>
      <c r="AC166">
        <v>14.8</v>
      </c>
      <c r="AD166">
        <v>7.9</v>
      </c>
      <c r="AF166">
        <v>8.3000000000000007</v>
      </c>
      <c r="AG166">
        <v>8.3000000000000007</v>
      </c>
      <c r="AH166">
        <v>8.3000000000000007</v>
      </c>
      <c r="AI166">
        <v>8.25</v>
      </c>
      <c r="AJ166">
        <v>8.3000000000000007</v>
      </c>
      <c r="AK166">
        <v>8.2833333333333332</v>
      </c>
      <c r="AL166">
        <v>5.6120574162679437</v>
      </c>
      <c r="AM166">
        <v>5.6120574162679437</v>
      </c>
      <c r="AN166">
        <v>6.0428980000000007E-2</v>
      </c>
      <c r="AO166">
        <v>0.37465967600000011</v>
      </c>
      <c r="AP166">
        <v>0.38449865535708649</v>
      </c>
      <c r="AQ166">
        <v>0.42241894740437896</v>
      </c>
      <c r="AR166">
        <v>0.3878120092857143</v>
      </c>
      <c r="AS166">
        <v>6.8969296734928243E-2</v>
      </c>
      <c r="AT166">
        <v>0.63257690907659203</v>
      </c>
      <c r="AU166">
        <v>0.6465481313312198</v>
      </c>
      <c r="AV166">
        <v>0.6078715874388122</v>
      </c>
      <c r="AW166">
        <v>7.46628412248804E-2</v>
      </c>
      <c r="AX166">
        <v>0.75787330509024897</v>
      </c>
      <c r="AY166">
        <v>0.80955148323148096</v>
      </c>
      <c r="AZ166">
        <v>0.76817196787678088</v>
      </c>
      <c r="BA166">
        <v>7.605541588982307</v>
      </c>
      <c r="BB166">
        <v>1992</v>
      </c>
      <c r="BC166" t="s">
        <v>337</v>
      </c>
      <c r="BD166">
        <v>26</v>
      </c>
      <c r="BE166">
        <v>0.97</v>
      </c>
      <c r="BF166" t="s">
        <v>235</v>
      </c>
      <c r="BG166" t="s">
        <v>229</v>
      </c>
      <c r="BH166" t="s">
        <v>264</v>
      </c>
      <c r="BJ166">
        <v>5.6120574162679437</v>
      </c>
      <c r="BK166">
        <v>111</v>
      </c>
      <c r="BL166" s="291">
        <v>3.5104747396712599E-2</v>
      </c>
      <c r="BM166">
        <f t="shared" si="11"/>
        <v>2</v>
      </c>
      <c r="BN166">
        <f t="shared" si="8"/>
        <v>17.399999999999999</v>
      </c>
      <c r="BO166" s="291">
        <f t="shared" si="9"/>
        <v>3.5104747396712599E-2</v>
      </c>
      <c r="BP166" s="292">
        <f t="shared" si="10"/>
        <v>1</v>
      </c>
    </row>
    <row r="167" spans="1:68" x14ac:dyDescent="0.2">
      <c r="A167">
        <v>218</v>
      </c>
      <c r="B167" t="s">
        <v>284</v>
      </c>
      <c r="C167" t="s">
        <v>421</v>
      </c>
      <c r="D167" t="s">
        <v>421</v>
      </c>
      <c r="E167" t="s">
        <v>420</v>
      </c>
      <c r="F167">
        <v>208</v>
      </c>
      <c r="G167" t="s">
        <v>284</v>
      </c>
      <c r="H167" t="s">
        <v>357</v>
      </c>
      <c r="I167">
        <v>207</v>
      </c>
      <c r="J167" t="s">
        <v>284</v>
      </c>
      <c r="K167" t="s">
        <v>227</v>
      </c>
      <c r="L167">
        <v>3.63</v>
      </c>
      <c r="M167">
        <v>3.67</v>
      </c>
      <c r="N167">
        <v>3.63</v>
      </c>
      <c r="O167">
        <v>3.57</v>
      </c>
      <c r="P167">
        <v>3.3</v>
      </c>
      <c r="Q167">
        <v>3.68</v>
      </c>
      <c r="R167">
        <v>3.54</v>
      </c>
      <c r="S167">
        <v>3.27</v>
      </c>
      <c r="T167">
        <v>10.93</v>
      </c>
      <c r="U167">
        <v>10.52</v>
      </c>
      <c r="V167">
        <v>6.5</v>
      </c>
      <c r="W167">
        <v>2.5477234822142574</v>
      </c>
      <c r="X167">
        <v>12.3</v>
      </c>
      <c r="Y167">
        <v>12.3</v>
      </c>
      <c r="Z167">
        <v>12.6</v>
      </c>
      <c r="AA167">
        <v>12.6</v>
      </c>
      <c r="AB167">
        <v>10.1</v>
      </c>
      <c r="AC167">
        <v>10.1</v>
      </c>
      <c r="AD167">
        <v>25.6</v>
      </c>
      <c r="AE167">
        <v>25.6</v>
      </c>
      <c r="AI167">
        <v>13.833333333333334</v>
      </c>
      <c r="AJ167" t="s">
        <v>686</v>
      </c>
      <c r="AK167">
        <v>13.833333333333334</v>
      </c>
      <c r="AL167">
        <v>12.6</v>
      </c>
      <c r="AM167">
        <v>25.6</v>
      </c>
      <c r="AN167">
        <v>2.9665000000000004E-3</v>
      </c>
      <c r="AO167">
        <v>1.9571999999999999E-2</v>
      </c>
      <c r="AP167">
        <v>1.8760642829731458E-2</v>
      </c>
      <c r="AQ167">
        <v>2.037443673159043E-2</v>
      </c>
      <c r="AR167">
        <v>1.8894661797524571E-2</v>
      </c>
      <c r="AS167">
        <v>3.738664E-3</v>
      </c>
      <c r="AT167">
        <v>3.1343835550935242E-2</v>
      </c>
      <c r="AU167">
        <v>3.075575714462294E-2</v>
      </c>
      <c r="AV167">
        <v>2.8903547714680466E-2</v>
      </c>
      <c r="AW167">
        <v>4.2534400000000007E-3</v>
      </c>
      <c r="AX167">
        <v>3.7073349555948536E-2</v>
      </c>
      <c r="AY167">
        <v>3.8915674323671885E-2</v>
      </c>
      <c r="AZ167">
        <v>3.681688704910778E-2</v>
      </c>
      <c r="BA167">
        <v>15.035136090491342</v>
      </c>
      <c r="BB167" t="s">
        <v>450</v>
      </c>
      <c r="BC167" t="s">
        <v>237</v>
      </c>
      <c r="BD167">
        <v>57</v>
      </c>
      <c r="BE167">
        <v>0.99</v>
      </c>
      <c r="BF167" t="s">
        <v>235</v>
      </c>
      <c r="BG167" t="s">
        <v>449</v>
      </c>
      <c r="BH167" t="s">
        <v>264</v>
      </c>
      <c r="BI167" t="s">
        <v>661</v>
      </c>
      <c r="BJ167">
        <v>19.100000000000001</v>
      </c>
      <c r="BK167">
        <v>175</v>
      </c>
      <c r="BL167" s="291">
        <v>-3.4607510856091782E-2</v>
      </c>
      <c r="BM167">
        <f t="shared" si="11"/>
        <v>6</v>
      </c>
      <c r="BN167">
        <f t="shared" si="8"/>
        <v>39</v>
      </c>
      <c r="BO167" s="291">
        <f t="shared" si="9"/>
        <v>3.4607510856091782E-2</v>
      </c>
      <c r="BP167" s="292">
        <f t="shared" si="10"/>
        <v>6</v>
      </c>
    </row>
    <row r="168" spans="1:68" x14ac:dyDescent="0.2">
      <c r="B168" t="s">
        <v>39</v>
      </c>
      <c r="C168" t="s">
        <v>267</v>
      </c>
      <c r="D168" t="s">
        <v>267</v>
      </c>
      <c r="E168" t="s">
        <v>420</v>
      </c>
      <c r="F168">
        <v>48</v>
      </c>
      <c r="G168" t="s">
        <v>39</v>
      </c>
      <c r="H168" t="s">
        <v>355</v>
      </c>
      <c r="I168">
        <v>52</v>
      </c>
      <c r="J168" t="s">
        <v>39</v>
      </c>
      <c r="K168" t="s">
        <v>267</v>
      </c>
      <c r="L168">
        <v>100.82</v>
      </c>
      <c r="M168">
        <v>112.11</v>
      </c>
      <c r="N168">
        <v>106.58</v>
      </c>
      <c r="O168">
        <v>117.28</v>
      </c>
      <c r="P168">
        <v>95.31</v>
      </c>
      <c r="Q168">
        <v>106</v>
      </c>
      <c r="R168">
        <v>100.85</v>
      </c>
      <c r="S168">
        <v>111.17</v>
      </c>
      <c r="T168">
        <v>319.51</v>
      </c>
      <c r="U168">
        <v>302.15999999999997</v>
      </c>
      <c r="V168">
        <v>3.6</v>
      </c>
      <c r="W168">
        <v>2.1006446826104419</v>
      </c>
      <c r="X168">
        <v>12.9</v>
      </c>
      <c r="Y168">
        <v>16.600000000000001</v>
      </c>
      <c r="Z168">
        <v>21.3</v>
      </c>
      <c r="AB168">
        <v>13.3</v>
      </c>
      <c r="AC168">
        <v>20.8</v>
      </c>
      <c r="AD168">
        <v>18.7</v>
      </c>
      <c r="AF168">
        <v>17.2</v>
      </c>
      <c r="AG168">
        <v>16.899999999999999</v>
      </c>
      <c r="AH168">
        <v>17.600000000000001</v>
      </c>
      <c r="AI168">
        <v>17.266666666666666</v>
      </c>
      <c r="AJ168">
        <v>17.25</v>
      </c>
      <c r="AK168">
        <v>17.238888888888891</v>
      </c>
      <c r="AL168">
        <v>11.592517832754178</v>
      </c>
      <c r="AM168">
        <v>11.592517832754178</v>
      </c>
      <c r="AN168">
        <v>0.10790076000000001</v>
      </c>
      <c r="AO168">
        <v>0.74170760000000013</v>
      </c>
      <c r="AP168">
        <v>0.70768894947783789</v>
      </c>
      <c r="AQ168">
        <v>0.77090315622552208</v>
      </c>
      <c r="AR168">
        <v>0.71702229500000003</v>
      </c>
      <c r="AS168">
        <v>0.12379062419335617</v>
      </c>
      <c r="AT168">
        <v>1.0717352660627659</v>
      </c>
      <c r="AU168">
        <v>1.1263529616541736</v>
      </c>
      <c r="AV168">
        <v>1.0645593712900343</v>
      </c>
      <c r="AW168">
        <v>0.13438386698892693</v>
      </c>
      <c r="AX168">
        <v>1.2943505122910328</v>
      </c>
      <c r="AY168">
        <v>1.3898010706254076</v>
      </c>
      <c r="AZ168">
        <v>1.3227338624723175</v>
      </c>
      <c r="BA168">
        <v>15.807635038456565</v>
      </c>
      <c r="BB168" t="s">
        <v>434</v>
      </c>
      <c r="BC168" t="s">
        <v>237</v>
      </c>
      <c r="BD168">
        <v>1066</v>
      </c>
      <c r="BE168">
        <v>0.97</v>
      </c>
      <c r="BF168" t="s">
        <v>235</v>
      </c>
      <c r="BG168" t="s">
        <v>433</v>
      </c>
      <c r="BH168" t="s">
        <v>264</v>
      </c>
      <c r="BJ168">
        <v>11.592517832754178</v>
      </c>
      <c r="BK168">
        <v>96</v>
      </c>
      <c r="BL168" s="291">
        <v>-3.3281720451563523E-2</v>
      </c>
      <c r="BM168">
        <f t="shared" si="11"/>
        <v>6</v>
      </c>
      <c r="BN168">
        <f t="shared" si="8"/>
        <v>21.6</v>
      </c>
      <c r="BO168" s="291">
        <f t="shared" si="9"/>
        <v>3.3281720451563523E-2</v>
      </c>
      <c r="BP168" s="292">
        <f t="shared" si="10"/>
        <v>6</v>
      </c>
    </row>
    <row r="169" spans="1:68" x14ac:dyDescent="0.2">
      <c r="A169">
        <v>63</v>
      </c>
      <c r="B169" t="s">
        <v>129</v>
      </c>
      <c r="C169" t="s">
        <v>270</v>
      </c>
      <c r="D169" t="s">
        <v>270</v>
      </c>
      <c r="E169" t="s">
        <v>418</v>
      </c>
      <c r="F169">
        <v>153</v>
      </c>
      <c r="G169" t="s">
        <v>129</v>
      </c>
      <c r="H169" t="s">
        <v>359</v>
      </c>
      <c r="I169">
        <v>154</v>
      </c>
      <c r="J169" t="s">
        <v>129</v>
      </c>
      <c r="K169" t="s">
        <v>270</v>
      </c>
      <c r="L169">
        <v>5890.56</v>
      </c>
      <c r="M169">
        <v>5542.94</v>
      </c>
      <c r="N169">
        <v>5365.8</v>
      </c>
      <c r="O169">
        <v>5259.58</v>
      </c>
      <c r="P169">
        <v>5549.69</v>
      </c>
      <c r="Q169">
        <v>5314.18</v>
      </c>
      <c r="R169">
        <v>4989.51</v>
      </c>
      <c r="S169">
        <v>4873.6400000000003</v>
      </c>
      <c r="T169">
        <v>16799.3</v>
      </c>
      <c r="U169">
        <v>15853.38</v>
      </c>
      <c r="V169">
        <v>22.2</v>
      </c>
      <c r="W169">
        <v>7.2414657098558433</v>
      </c>
      <c r="AF169">
        <v>6.4</v>
      </c>
      <c r="AG169">
        <v>5.88</v>
      </c>
      <c r="AH169">
        <v>6.92</v>
      </c>
      <c r="AI169" t="s">
        <v>686</v>
      </c>
      <c r="AJ169">
        <v>6.4</v>
      </c>
      <c r="AK169">
        <v>6.4</v>
      </c>
      <c r="AL169">
        <v>9.5265774378585082</v>
      </c>
      <c r="AM169">
        <v>9.5265774378585082</v>
      </c>
      <c r="AN169">
        <v>2.0848527359999998</v>
      </c>
      <c r="AO169">
        <v>12.9260869632</v>
      </c>
      <c r="AP169">
        <v>13.660744880013038</v>
      </c>
      <c r="AQ169">
        <v>14.281135851224775</v>
      </c>
      <c r="AR169">
        <v>13.353638427901544</v>
      </c>
      <c r="AS169">
        <v>2.6640621661491397</v>
      </c>
      <c r="AT169">
        <v>21.671030998400798</v>
      </c>
      <c r="AU169">
        <v>20.917330207103792</v>
      </c>
      <c r="AV169">
        <v>19.723519178168427</v>
      </c>
      <c r="AW169">
        <v>3.0502017862485657</v>
      </c>
      <c r="AX169">
        <v>25.54190245082404</v>
      </c>
      <c r="AY169">
        <v>26.219234030874016</v>
      </c>
      <c r="AZ169">
        <v>24.851113346365679</v>
      </c>
      <c r="BA169">
        <v>7.1289882560576396</v>
      </c>
      <c r="BF169" t="s">
        <v>225</v>
      </c>
      <c r="BH169" t="s">
        <v>207</v>
      </c>
      <c r="BJ169">
        <v>9.5265774378585082</v>
      </c>
      <c r="BK169">
        <v>11</v>
      </c>
      <c r="BL169" s="291">
        <v>3.3076635328136379E-2</v>
      </c>
      <c r="BM169">
        <f t="shared" si="11"/>
        <v>2</v>
      </c>
      <c r="BN169">
        <f t="shared" si="8"/>
        <v>44.4</v>
      </c>
      <c r="BO169" s="291">
        <f t="shared" si="9"/>
        <v>3.3076635328136379E-2</v>
      </c>
      <c r="BP169" s="292">
        <f t="shared" si="10"/>
        <v>1</v>
      </c>
    </row>
    <row r="170" spans="1:68" x14ac:dyDescent="0.2">
      <c r="A170">
        <v>167</v>
      </c>
      <c r="B170" t="s">
        <v>173</v>
      </c>
      <c r="C170" t="s">
        <v>267</v>
      </c>
      <c r="D170" t="s">
        <v>267</v>
      </c>
      <c r="E170" t="s">
        <v>420</v>
      </c>
      <c r="F170">
        <v>40</v>
      </c>
      <c r="G170" t="s">
        <v>173</v>
      </c>
      <c r="H170" t="s">
        <v>355</v>
      </c>
      <c r="I170">
        <v>40</v>
      </c>
      <c r="J170" t="s">
        <v>173</v>
      </c>
      <c r="K170" t="s">
        <v>267</v>
      </c>
      <c r="L170">
        <v>3.96</v>
      </c>
      <c r="M170">
        <v>4.1900000000000004</v>
      </c>
      <c r="N170">
        <v>4.07</v>
      </c>
      <c r="O170">
        <v>4.43</v>
      </c>
      <c r="P170">
        <v>3.85</v>
      </c>
      <c r="Q170">
        <v>3.88</v>
      </c>
      <c r="R170">
        <v>4.0999999999999996</v>
      </c>
      <c r="S170">
        <v>4.21</v>
      </c>
      <c r="T170">
        <v>12.22</v>
      </c>
      <c r="U170">
        <v>11.83</v>
      </c>
      <c r="V170">
        <v>3.5</v>
      </c>
      <c r="W170">
        <v>2.0867141190754137</v>
      </c>
      <c r="X170">
        <v>18.7</v>
      </c>
      <c r="Y170">
        <v>28</v>
      </c>
      <c r="Z170">
        <v>38.5</v>
      </c>
      <c r="AB170">
        <v>16.7</v>
      </c>
      <c r="AC170">
        <v>32</v>
      </c>
      <c r="AD170">
        <v>35</v>
      </c>
      <c r="AF170">
        <v>28.2</v>
      </c>
      <c r="AG170">
        <v>28.4</v>
      </c>
      <c r="AH170">
        <v>27.9</v>
      </c>
      <c r="AI170">
        <v>28.150000000000002</v>
      </c>
      <c r="AJ170">
        <v>28.15</v>
      </c>
      <c r="AK170">
        <v>28.166666666666668</v>
      </c>
      <c r="AL170">
        <v>18.941045894960901</v>
      </c>
      <c r="AM170">
        <v>18.941045894960901</v>
      </c>
      <c r="AN170">
        <v>6.80022E-3</v>
      </c>
      <c r="AO170">
        <v>4.3644950000000002E-2</v>
      </c>
      <c r="AP170">
        <v>4.1764892790707407E-2</v>
      </c>
      <c r="AQ170">
        <v>4.5611143415910056E-2</v>
      </c>
      <c r="AR170">
        <v>4.2217514999999997E-2</v>
      </c>
      <c r="AS170">
        <v>7.7821238191947738E-3</v>
      </c>
      <c r="AT170">
        <v>6.5462823182391355E-2</v>
      </c>
      <c r="AU170">
        <v>6.7972217461815143E-2</v>
      </c>
      <c r="AV170">
        <v>6.4091030728792159E-2</v>
      </c>
      <c r="AW170">
        <v>8.4367263653246233E-3</v>
      </c>
      <c r="AX170">
        <v>7.8791171145739275E-2</v>
      </c>
      <c r="AY170">
        <v>8.4515951548484222E-2</v>
      </c>
      <c r="AZ170">
        <v>8.0309880913311552E-2</v>
      </c>
      <c r="BA170">
        <v>25.808278878325552</v>
      </c>
      <c r="BF170" t="s">
        <v>225</v>
      </c>
      <c r="BH170" t="s">
        <v>172</v>
      </c>
      <c r="BJ170">
        <v>18.941045894960901</v>
      </c>
      <c r="BK170">
        <v>166</v>
      </c>
      <c r="BL170" s="291">
        <v>-3.2705616571905904E-2</v>
      </c>
      <c r="BM170">
        <f t="shared" si="11"/>
        <v>6</v>
      </c>
      <c r="BN170">
        <f t="shared" si="8"/>
        <v>21</v>
      </c>
      <c r="BO170" s="291">
        <f t="shared" si="9"/>
        <v>3.2705616571905904E-2</v>
      </c>
      <c r="BP170" s="292">
        <f t="shared" si="10"/>
        <v>6</v>
      </c>
    </row>
    <row r="171" spans="1:68" x14ac:dyDescent="0.2">
      <c r="A171">
        <v>26</v>
      </c>
      <c r="B171" t="s">
        <v>38</v>
      </c>
      <c r="C171" t="s">
        <v>269</v>
      </c>
      <c r="D171" t="s">
        <v>269</v>
      </c>
      <c r="E171" t="s">
        <v>419</v>
      </c>
      <c r="F171">
        <v>46</v>
      </c>
      <c r="G171" t="s">
        <v>38</v>
      </c>
      <c r="H171" t="s">
        <v>358</v>
      </c>
      <c r="I171">
        <v>50</v>
      </c>
      <c r="J171" t="s">
        <v>38</v>
      </c>
      <c r="K171" t="s">
        <v>269</v>
      </c>
      <c r="L171">
        <v>175.69</v>
      </c>
      <c r="M171">
        <v>183.91</v>
      </c>
      <c r="N171">
        <v>183.65</v>
      </c>
      <c r="O171">
        <v>195.76</v>
      </c>
      <c r="P171">
        <v>167.67</v>
      </c>
      <c r="Q171">
        <v>175.6</v>
      </c>
      <c r="R171">
        <v>175.46</v>
      </c>
      <c r="S171">
        <v>187.47</v>
      </c>
      <c r="T171">
        <v>543.25</v>
      </c>
      <c r="U171">
        <v>518.73</v>
      </c>
      <c r="V171">
        <v>8.5</v>
      </c>
      <c r="W171">
        <v>2.9103497296065917</v>
      </c>
      <c r="X171">
        <v>1</v>
      </c>
      <c r="Y171">
        <v>1.4</v>
      </c>
      <c r="Z171">
        <v>2</v>
      </c>
      <c r="AB171">
        <v>0.8</v>
      </c>
      <c r="AC171">
        <v>1.4</v>
      </c>
      <c r="AD171">
        <v>1.2</v>
      </c>
      <c r="AF171">
        <v>1.3</v>
      </c>
      <c r="AG171">
        <v>1.5</v>
      </c>
      <c r="AH171">
        <v>1.1000000000000001</v>
      </c>
      <c r="AI171">
        <v>1.3</v>
      </c>
      <c r="AJ171">
        <v>1.3</v>
      </c>
      <c r="AK171">
        <v>1.3</v>
      </c>
      <c r="AL171">
        <v>0.88076555023923464</v>
      </c>
      <c r="AM171">
        <v>0.88076555023923464</v>
      </c>
      <c r="AN171">
        <v>1.3909919999999997E-2</v>
      </c>
      <c r="AO171">
        <v>9.2332899999999996E-2</v>
      </c>
      <c r="AP171">
        <v>8.8417794419555495E-2</v>
      </c>
      <c r="AQ171">
        <v>9.6328278965102182E-2</v>
      </c>
      <c r="AR171">
        <v>8.9373969999999997E-2</v>
      </c>
      <c r="AS171">
        <v>1.5935134690909087E-2</v>
      </c>
      <c r="AT171">
        <v>0.13610444889352058</v>
      </c>
      <c r="AU171">
        <v>0.14196183421348529</v>
      </c>
      <c r="AV171">
        <v>0.1340322849291091</v>
      </c>
      <c r="AW171">
        <v>1.7285277818181816E-2</v>
      </c>
      <c r="AX171">
        <v>0.16392055835745079</v>
      </c>
      <c r="AY171">
        <v>0.17562832589095581</v>
      </c>
      <c r="AZ171">
        <v>0.16705095165867989</v>
      </c>
      <c r="BA171">
        <v>1.1960391789554332</v>
      </c>
      <c r="BF171" t="s">
        <v>225</v>
      </c>
      <c r="BH171" t="s">
        <v>35</v>
      </c>
      <c r="BJ171">
        <v>0.88076555023923464</v>
      </c>
      <c r="BK171">
        <v>152</v>
      </c>
      <c r="BL171" s="291">
        <v>-3.2046323683107523E-2</v>
      </c>
      <c r="BM171">
        <f t="shared" si="11"/>
        <v>6</v>
      </c>
      <c r="BN171">
        <f t="shared" si="8"/>
        <v>51</v>
      </c>
      <c r="BO171" s="291">
        <f t="shared" si="9"/>
        <v>3.2046323683107523E-2</v>
      </c>
      <c r="BP171" s="292">
        <f t="shared" si="10"/>
        <v>6</v>
      </c>
    </row>
    <row r="172" spans="1:68" x14ac:dyDescent="0.2">
      <c r="A172">
        <v>209</v>
      </c>
      <c r="B172" t="s">
        <v>11</v>
      </c>
      <c r="C172" t="s">
        <v>267</v>
      </c>
      <c r="D172" t="s">
        <v>267</v>
      </c>
      <c r="E172" t="s">
        <v>418</v>
      </c>
      <c r="F172">
        <v>9</v>
      </c>
      <c r="G172" t="s">
        <v>11</v>
      </c>
      <c r="H172" t="s">
        <v>354</v>
      </c>
      <c r="I172">
        <v>9</v>
      </c>
      <c r="J172" t="s">
        <v>11</v>
      </c>
      <c r="K172" t="s">
        <v>266</v>
      </c>
      <c r="L172">
        <v>103.06</v>
      </c>
      <c r="M172">
        <v>101.73</v>
      </c>
      <c r="N172">
        <v>86.38</v>
      </c>
      <c r="O172">
        <v>81.83</v>
      </c>
      <c r="P172">
        <v>97.75</v>
      </c>
      <c r="Q172">
        <v>98.63</v>
      </c>
      <c r="R172">
        <v>80.45</v>
      </c>
      <c r="S172">
        <v>78.44</v>
      </c>
      <c r="T172">
        <v>291.17</v>
      </c>
      <c r="U172">
        <v>276.83</v>
      </c>
      <c r="V172">
        <v>12.6</v>
      </c>
      <c r="W172">
        <v>3.8231435518501597</v>
      </c>
      <c r="AF172">
        <v>7</v>
      </c>
      <c r="AG172">
        <v>6.1</v>
      </c>
      <c r="AH172">
        <v>7.8</v>
      </c>
      <c r="AI172" t="s">
        <v>686</v>
      </c>
      <c r="AJ172">
        <v>6.9499999999999993</v>
      </c>
      <c r="AK172">
        <v>6.9749999999999996</v>
      </c>
      <c r="AL172">
        <v>4.6904305958823294</v>
      </c>
      <c r="AM172">
        <v>4.6904305958823294</v>
      </c>
      <c r="AN172">
        <v>3.9354109999999998E-2</v>
      </c>
      <c r="AO172">
        <v>0.24399548200000001</v>
      </c>
      <c r="AP172">
        <v>0.26292780703639607</v>
      </c>
      <c r="AQ172">
        <v>0.2687051511465553</v>
      </c>
      <c r="AR172">
        <v>0.25146494035714284</v>
      </c>
      <c r="AS172">
        <v>4.3864521869612372E-2</v>
      </c>
      <c r="AT172">
        <v>0.40237374502554357</v>
      </c>
      <c r="AU172">
        <v>0.38079205278740391</v>
      </c>
      <c r="AV172">
        <v>0.36140761966020885</v>
      </c>
      <c r="AW172">
        <v>4.6871463116020605E-2</v>
      </c>
      <c r="AX172">
        <v>0.46833723157807022</v>
      </c>
      <c r="AY172">
        <v>0.46265373099786955</v>
      </c>
      <c r="AZ172">
        <v>0.44184660360890077</v>
      </c>
      <c r="BA172">
        <v>6.4360008123389143</v>
      </c>
      <c r="BB172" t="s">
        <v>436</v>
      </c>
      <c r="BC172" t="s">
        <v>237</v>
      </c>
      <c r="BD172">
        <v>345</v>
      </c>
      <c r="BE172" t="s">
        <v>227</v>
      </c>
      <c r="BF172" t="s">
        <v>228</v>
      </c>
      <c r="BG172" t="s">
        <v>435</v>
      </c>
      <c r="BH172" t="s">
        <v>264</v>
      </c>
      <c r="BI172" t="s">
        <v>295</v>
      </c>
      <c r="BJ172">
        <v>4.6904305958823294</v>
      </c>
      <c r="BK172">
        <v>126</v>
      </c>
      <c r="BL172" s="291">
        <v>3.0613101094809726E-2</v>
      </c>
      <c r="BM172">
        <f t="shared" si="11"/>
        <v>2</v>
      </c>
      <c r="BN172">
        <f t="shared" si="8"/>
        <v>25.2</v>
      </c>
      <c r="BO172" s="291">
        <f t="shared" si="9"/>
        <v>3.0613101094809726E-2</v>
      </c>
      <c r="BP172" s="292">
        <f t="shared" si="10"/>
        <v>1</v>
      </c>
    </row>
    <row r="173" spans="1:68" x14ac:dyDescent="0.2">
      <c r="A173">
        <v>102</v>
      </c>
      <c r="B173" t="s">
        <v>191</v>
      </c>
      <c r="C173" t="s">
        <v>421</v>
      </c>
      <c r="D173" t="s">
        <v>421</v>
      </c>
      <c r="E173" t="s">
        <v>420</v>
      </c>
      <c r="F173">
        <v>22</v>
      </c>
      <c r="G173" t="s">
        <v>191</v>
      </c>
      <c r="H173" t="s">
        <v>357</v>
      </c>
      <c r="I173">
        <v>22</v>
      </c>
      <c r="J173" t="s">
        <v>191</v>
      </c>
      <c r="K173" t="s">
        <v>227</v>
      </c>
      <c r="L173">
        <v>1.88</v>
      </c>
      <c r="M173">
        <v>1.95</v>
      </c>
      <c r="N173">
        <v>1.97</v>
      </c>
      <c r="O173">
        <v>1.96</v>
      </c>
      <c r="P173">
        <v>1.79</v>
      </c>
      <c r="Q173">
        <v>1.87</v>
      </c>
      <c r="R173">
        <v>1.9</v>
      </c>
      <c r="S173">
        <v>1.87</v>
      </c>
      <c r="T173">
        <v>5.8</v>
      </c>
      <c r="U173">
        <v>5.5600000000000005</v>
      </c>
      <c r="V173">
        <v>2.5</v>
      </c>
      <c r="W173">
        <v>1.9523897072187626</v>
      </c>
      <c r="X173">
        <v>0.9</v>
      </c>
      <c r="Y173">
        <v>2.4</v>
      </c>
      <c r="Z173">
        <v>3.1</v>
      </c>
      <c r="AB173">
        <v>1.3</v>
      </c>
      <c r="AC173">
        <v>3</v>
      </c>
      <c r="AD173">
        <v>3.2</v>
      </c>
      <c r="AF173">
        <v>2.2999999999999998</v>
      </c>
      <c r="AG173">
        <v>2.1</v>
      </c>
      <c r="AH173">
        <v>2.5</v>
      </c>
      <c r="AI173">
        <v>2.3166666666666664</v>
      </c>
      <c r="AJ173">
        <v>2.2999999999999998</v>
      </c>
      <c r="AK173">
        <v>2.3055555555555554</v>
      </c>
      <c r="AL173">
        <v>1.1305159063345458</v>
      </c>
      <c r="AM173">
        <v>1.1305159063345458</v>
      </c>
      <c r="AN173">
        <v>2.6496000000000001E-4</v>
      </c>
      <c r="AO173">
        <v>1.6052499999999997E-3</v>
      </c>
      <c r="AP173">
        <v>1.5350328374538797E-3</v>
      </c>
      <c r="AQ173">
        <v>1.6893057704505466E-3</v>
      </c>
      <c r="AR173">
        <v>1.5569245494462679E-3</v>
      </c>
      <c r="AS173">
        <v>2.909392555275679E-4</v>
      </c>
      <c r="AT173">
        <v>2.4782400454792944E-3</v>
      </c>
      <c r="AU173">
        <v>2.5341454581113022E-3</v>
      </c>
      <c r="AV173">
        <v>2.3891693257140903E-3</v>
      </c>
      <c r="AW173">
        <v>3.0825875921261308E-4</v>
      </c>
      <c r="AX173">
        <v>2.9550063353644108E-3</v>
      </c>
      <c r="AY173">
        <v>3.1393238755390673E-3</v>
      </c>
      <c r="AZ173">
        <v>2.985971699935662E-3</v>
      </c>
      <c r="BA173">
        <v>2.0293532535392562</v>
      </c>
      <c r="BF173" t="s">
        <v>225</v>
      </c>
      <c r="BH173" t="s">
        <v>40</v>
      </c>
      <c r="BJ173">
        <v>1.1305159063345458</v>
      </c>
      <c r="BK173">
        <v>205</v>
      </c>
      <c r="BL173" s="291">
        <v>-3.0104625792700082E-2</v>
      </c>
      <c r="BM173">
        <f t="shared" si="11"/>
        <v>6</v>
      </c>
      <c r="BN173">
        <f t="shared" si="8"/>
        <v>15</v>
      </c>
      <c r="BO173" s="291">
        <f t="shared" si="9"/>
        <v>3.0104625792700082E-2</v>
      </c>
      <c r="BP173" s="292">
        <f t="shared" si="10"/>
        <v>6</v>
      </c>
    </row>
    <row r="174" spans="1:68" x14ac:dyDescent="0.2">
      <c r="A174">
        <v>117</v>
      </c>
      <c r="B174" t="s">
        <v>143</v>
      </c>
      <c r="C174" t="s">
        <v>268</v>
      </c>
      <c r="D174" t="s">
        <v>268</v>
      </c>
      <c r="E174" t="s">
        <v>417</v>
      </c>
      <c r="F174">
        <v>168</v>
      </c>
      <c r="G174" t="s">
        <v>143</v>
      </c>
      <c r="H174" t="s">
        <v>356</v>
      </c>
      <c r="I174">
        <v>170</v>
      </c>
      <c r="J174" t="s">
        <v>143</v>
      </c>
      <c r="K174" t="s">
        <v>268</v>
      </c>
      <c r="L174">
        <v>1382.02</v>
      </c>
      <c r="M174">
        <v>1177.55</v>
      </c>
      <c r="N174">
        <v>990.86</v>
      </c>
      <c r="O174">
        <v>839.94</v>
      </c>
      <c r="P174">
        <v>1343.42</v>
      </c>
      <c r="Q174">
        <v>1147.1500000000001</v>
      </c>
      <c r="R174">
        <v>969.93</v>
      </c>
      <c r="S174">
        <v>828.78</v>
      </c>
      <c r="T174">
        <v>3550.43</v>
      </c>
      <c r="U174">
        <v>3460.5</v>
      </c>
      <c r="V174">
        <v>41.7</v>
      </c>
      <c r="W174">
        <v>26.503739761894906</v>
      </c>
      <c r="AF174">
        <v>2.9</v>
      </c>
      <c r="AI174" t="s">
        <v>686</v>
      </c>
      <c r="AJ174" t="s">
        <v>686</v>
      </c>
      <c r="AK174">
        <v>2.9</v>
      </c>
      <c r="AL174">
        <v>14.900552486187847</v>
      </c>
      <c r="AM174">
        <v>14.900552486187847</v>
      </c>
      <c r="AN174">
        <v>0.20331697000000001</v>
      </c>
      <c r="AO174">
        <v>1.2605652139999999</v>
      </c>
      <c r="AP174">
        <v>1.4032188892755666</v>
      </c>
      <c r="AQ174">
        <v>1.3793828187360253</v>
      </c>
      <c r="AR174">
        <v>1.2978215516649731</v>
      </c>
      <c r="AS174">
        <v>0.35250606966850828</v>
      </c>
      <c r="AT174">
        <v>2.636051199924657</v>
      </c>
      <c r="AU174">
        <v>2.116767359977429</v>
      </c>
      <c r="AV174">
        <v>1.9740485837902599</v>
      </c>
      <c r="AW174">
        <v>0.45196546944751392</v>
      </c>
      <c r="AX174">
        <v>3.0059390898059664</v>
      </c>
      <c r="AY174">
        <v>2.7995682830587945</v>
      </c>
      <c r="AZ174">
        <v>2.619867659871872</v>
      </c>
      <c r="BA174">
        <v>5.2071854216185427</v>
      </c>
      <c r="BF174" t="s">
        <v>225</v>
      </c>
      <c r="BH174" t="s">
        <v>122</v>
      </c>
      <c r="BJ174">
        <v>14.900552486187847</v>
      </c>
      <c r="BK174">
        <v>49</v>
      </c>
      <c r="BL174" s="291">
        <v>2.9555263980950434E-2</v>
      </c>
      <c r="BM174">
        <f t="shared" si="11"/>
        <v>1</v>
      </c>
      <c r="BN174">
        <f t="shared" si="8"/>
        <v>41.7</v>
      </c>
      <c r="BO174" s="291">
        <f t="shared" si="9"/>
        <v>2.9555263980950434E-2</v>
      </c>
      <c r="BP174" s="292">
        <f t="shared" si="10"/>
        <v>1</v>
      </c>
    </row>
    <row r="175" spans="1:68" x14ac:dyDescent="0.2">
      <c r="A175">
        <v>73</v>
      </c>
      <c r="B175" t="s">
        <v>62</v>
      </c>
      <c r="C175" t="s">
        <v>267</v>
      </c>
      <c r="D175" t="s">
        <v>267</v>
      </c>
      <c r="E175" t="s">
        <v>420</v>
      </c>
      <c r="L175">
        <v>1770.79</v>
      </c>
      <c r="M175">
        <v>1732.76</v>
      </c>
      <c r="N175">
        <v>1805.36</v>
      </c>
      <c r="O175">
        <v>1999.93</v>
      </c>
      <c r="P175">
        <v>1674.96</v>
      </c>
      <c r="Q175">
        <v>1642.59</v>
      </c>
      <c r="R175">
        <v>1713.48</v>
      </c>
      <c r="S175">
        <v>1900.41</v>
      </c>
      <c r="T175">
        <v>5308.91</v>
      </c>
      <c r="U175">
        <v>5031.0300000000007</v>
      </c>
      <c r="V175">
        <v>3.1</v>
      </c>
      <c r="W175">
        <v>2.0319095733790729</v>
      </c>
      <c r="X175">
        <v>17.100000000000001</v>
      </c>
      <c r="Y175">
        <v>25.4</v>
      </c>
      <c r="Z175">
        <v>26.3</v>
      </c>
      <c r="AB175">
        <v>17.100000000000001</v>
      </c>
      <c r="AC175">
        <v>25.4</v>
      </c>
      <c r="AD175">
        <v>26.3</v>
      </c>
      <c r="AF175">
        <v>22.9</v>
      </c>
      <c r="AI175">
        <v>22.933333333333337</v>
      </c>
      <c r="AJ175" t="s">
        <v>686</v>
      </c>
      <c r="AK175">
        <v>22.916666666666668</v>
      </c>
      <c r="AL175">
        <v>15.41061426365162</v>
      </c>
      <c r="AM175">
        <v>15.41061426365162</v>
      </c>
      <c r="AN175">
        <v>2.3720170700000001</v>
      </c>
      <c r="AO175">
        <v>16.293501924999997</v>
      </c>
      <c r="AP175">
        <v>15.748419148383743</v>
      </c>
      <c r="AQ175">
        <v>16.998343433106008</v>
      </c>
      <c r="AR175">
        <v>15.814358049999999</v>
      </c>
      <c r="AS175">
        <v>2.7326568814225456</v>
      </c>
      <c r="AT175">
        <v>23.56977205869709</v>
      </c>
      <c r="AU175">
        <v>24.834738107321908</v>
      </c>
      <c r="AV175">
        <v>23.471368977133817</v>
      </c>
      <c r="AW175">
        <v>2.9730834223709093</v>
      </c>
      <c r="AX175">
        <v>28.579556649563905</v>
      </c>
      <c r="AY175">
        <v>30.660021264207376</v>
      </c>
      <c r="AZ175">
        <v>29.177109280927269</v>
      </c>
      <c r="BA175">
        <v>20.877984297857271</v>
      </c>
      <c r="BB175" t="s">
        <v>402</v>
      </c>
      <c r="BC175" t="s">
        <v>506</v>
      </c>
      <c r="BD175" t="s">
        <v>684</v>
      </c>
      <c r="BE175">
        <v>0.97</v>
      </c>
      <c r="BF175" t="s">
        <v>235</v>
      </c>
      <c r="BG175" t="s">
        <v>504</v>
      </c>
      <c r="BH175" t="s">
        <v>264</v>
      </c>
      <c r="BI175" t="s">
        <v>505</v>
      </c>
      <c r="BJ175">
        <v>15.41061426365162</v>
      </c>
      <c r="BK175">
        <v>12</v>
      </c>
      <c r="BL175" s="291">
        <v>-2.9407053020616893E-2</v>
      </c>
      <c r="BM175">
        <f t="shared" si="11"/>
        <v>6</v>
      </c>
      <c r="BN175">
        <f t="shared" si="8"/>
        <v>18.600000000000001</v>
      </c>
      <c r="BO175" s="291">
        <f t="shared" si="9"/>
        <v>2.9407053020616893E-2</v>
      </c>
      <c r="BP175" s="292">
        <f t="shared" si="10"/>
        <v>6</v>
      </c>
    </row>
    <row r="176" spans="1:68" x14ac:dyDescent="0.2">
      <c r="A176">
        <v>205</v>
      </c>
      <c r="B176" t="s">
        <v>54</v>
      </c>
      <c r="C176" t="s">
        <v>267</v>
      </c>
      <c r="D176" t="s">
        <v>267</v>
      </c>
      <c r="E176" t="s">
        <v>420</v>
      </c>
      <c r="F176">
        <v>68</v>
      </c>
      <c r="G176" t="s">
        <v>54</v>
      </c>
      <c r="H176" t="s">
        <v>355</v>
      </c>
      <c r="I176">
        <v>69</v>
      </c>
      <c r="J176" t="s">
        <v>54</v>
      </c>
      <c r="K176" t="s">
        <v>267</v>
      </c>
      <c r="L176">
        <v>2007.44</v>
      </c>
      <c r="M176">
        <v>2027.53</v>
      </c>
      <c r="N176">
        <v>2049.1</v>
      </c>
      <c r="O176">
        <v>1999.08</v>
      </c>
      <c r="P176">
        <v>1906.58</v>
      </c>
      <c r="Q176">
        <v>1941.34</v>
      </c>
      <c r="R176">
        <v>1966.47</v>
      </c>
      <c r="S176">
        <v>1909.87</v>
      </c>
      <c r="T176">
        <v>6084.07</v>
      </c>
      <c r="U176">
        <v>5814.39</v>
      </c>
      <c r="V176">
        <v>3.5</v>
      </c>
      <c r="W176">
        <v>2.0867141190754137</v>
      </c>
      <c r="X176">
        <v>7.6</v>
      </c>
      <c r="Y176">
        <v>13.2</v>
      </c>
      <c r="Z176">
        <v>14.6</v>
      </c>
      <c r="AB176">
        <v>11.7</v>
      </c>
      <c r="AC176">
        <v>13.2</v>
      </c>
      <c r="AD176">
        <v>13.1</v>
      </c>
      <c r="AF176">
        <v>12.2</v>
      </c>
      <c r="AG176">
        <v>11.8</v>
      </c>
      <c r="AH176">
        <v>12.7</v>
      </c>
      <c r="AI176">
        <v>12.233333333333333</v>
      </c>
      <c r="AJ176">
        <v>12.25</v>
      </c>
      <c r="AK176">
        <v>12.227777777777776</v>
      </c>
      <c r="AL176">
        <v>8.2227301804356863</v>
      </c>
      <c r="AM176">
        <v>8.2227301804356863</v>
      </c>
      <c r="AN176">
        <v>1.4563023100000001</v>
      </c>
      <c r="AO176">
        <v>10.126220224999999</v>
      </c>
      <c r="AP176">
        <v>9.7710059711941799</v>
      </c>
      <c r="AQ176">
        <v>10.556209272681997</v>
      </c>
      <c r="AR176">
        <v>9.8287453249999999</v>
      </c>
      <c r="AS176">
        <v>1.6491557568328845</v>
      </c>
      <c r="AT176">
        <v>15.058238011214417</v>
      </c>
      <c r="AU176">
        <v>15.310516707278694</v>
      </c>
      <c r="AV176">
        <v>14.486932425249325</v>
      </c>
      <c r="AW176">
        <v>1.7777247213881409</v>
      </c>
      <c r="AX176">
        <v>17.889455922444064</v>
      </c>
      <c r="AY176">
        <v>18.801464193911492</v>
      </c>
      <c r="AZ176">
        <v>17.913812903470347</v>
      </c>
      <c r="BA176">
        <v>11.246147986217482</v>
      </c>
      <c r="BB176" t="s">
        <v>321</v>
      </c>
      <c r="BC176" t="s">
        <v>322</v>
      </c>
      <c r="BD176">
        <v>430</v>
      </c>
      <c r="BE176" t="s">
        <v>227</v>
      </c>
      <c r="BF176" t="s">
        <v>228</v>
      </c>
      <c r="BG176" t="s">
        <v>323</v>
      </c>
      <c r="BH176" t="s">
        <v>264</v>
      </c>
      <c r="BJ176">
        <v>8.2227301804356863</v>
      </c>
      <c r="BK176">
        <v>18</v>
      </c>
      <c r="BL176" s="291">
        <v>-2.9376696673609943E-2</v>
      </c>
      <c r="BM176">
        <f t="shared" si="11"/>
        <v>6</v>
      </c>
      <c r="BN176">
        <f t="shared" si="8"/>
        <v>21</v>
      </c>
      <c r="BO176" s="291">
        <f t="shared" si="9"/>
        <v>2.9376696673609943E-2</v>
      </c>
      <c r="BP176" s="292">
        <f t="shared" si="10"/>
        <v>6</v>
      </c>
    </row>
    <row r="177" spans="1:68" x14ac:dyDescent="0.2">
      <c r="A177">
        <v>91</v>
      </c>
      <c r="B177" t="s">
        <v>197</v>
      </c>
      <c r="C177" t="s">
        <v>267</v>
      </c>
      <c r="D177" t="s">
        <v>267</v>
      </c>
      <c r="E177" t="s">
        <v>420</v>
      </c>
      <c r="F177">
        <v>110</v>
      </c>
      <c r="G177" t="s">
        <v>197</v>
      </c>
      <c r="H177" t="s">
        <v>355</v>
      </c>
      <c r="I177">
        <v>112</v>
      </c>
      <c r="J177" t="s">
        <v>197</v>
      </c>
      <c r="K177" t="s">
        <v>267</v>
      </c>
      <c r="L177">
        <v>1</v>
      </c>
      <c r="M177">
        <v>0.99</v>
      </c>
      <c r="N177">
        <v>1.01</v>
      </c>
      <c r="O177">
        <v>1.05</v>
      </c>
      <c r="P177">
        <v>0.94</v>
      </c>
      <c r="Q177">
        <v>0.94</v>
      </c>
      <c r="R177">
        <v>0.97</v>
      </c>
      <c r="S177">
        <v>1</v>
      </c>
      <c r="T177">
        <v>3</v>
      </c>
      <c r="U177">
        <v>2.8499999999999996</v>
      </c>
      <c r="V177">
        <v>4.3</v>
      </c>
      <c r="W177">
        <v>2.2007976349517429</v>
      </c>
      <c r="X177">
        <v>10.6</v>
      </c>
      <c r="Y177">
        <v>13.1</v>
      </c>
      <c r="Z177">
        <v>16</v>
      </c>
      <c r="AB177">
        <v>10.9</v>
      </c>
      <c r="AC177">
        <v>13.8</v>
      </c>
      <c r="AD177">
        <v>14</v>
      </c>
      <c r="AF177">
        <v>13.1</v>
      </c>
      <c r="AG177">
        <v>13.2</v>
      </c>
      <c r="AH177">
        <v>12.9</v>
      </c>
      <c r="AI177">
        <v>13.066666666666668</v>
      </c>
      <c r="AJ177">
        <v>13.05</v>
      </c>
      <c r="AK177">
        <v>13.072222222222223</v>
      </c>
      <c r="AL177">
        <v>8.7905879666356999</v>
      </c>
      <c r="AM177">
        <v>8.7905879666356999</v>
      </c>
      <c r="AN177">
        <v>7.6526999999999997E-4</v>
      </c>
      <c r="AO177">
        <v>5.3449750000000009E-3</v>
      </c>
      <c r="AP177">
        <v>5.1687966061196621E-3</v>
      </c>
      <c r="AQ177">
        <v>5.5728481201555852E-3</v>
      </c>
      <c r="AR177">
        <v>5.1905950000000001E-3</v>
      </c>
      <c r="AS177">
        <v>8.7339423198961913E-4</v>
      </c>
      <c r="AT177">
        <v>7.8124533027363217E-3</v>
      </c>
      <c r="AU177">
        <v>8.0847354413985176E-3</v>
      </c>
      <c r="AV177">
        <v>7.6485913479844292E-3</v>
      </c>
      <c r="AW177">
        <v>9.4547705331603183E-4</v>
      </c>
      <c r="AX177">
        <v>9.3682961121393203E-3</v>
      </c>
      <c r="AY177">
        <v>9.9395261218120541E-3</v>
      </c>
      <c r="AZ177">
        <v>9.4674626332900812E-3</v>
      </c>
      <c r="BA177">
        <v>11.968063966025719</v>
      </c>
      <c r="BF177" t="s">
        <v>225</v>
      </c>
      <c r="BH177" t="s">
        <v>158</v>
      </c>
      <c r="BJ177">
        <v>8.7905879666356999</v>
      </c>
      <c r="BK177">
        <v>189</v>
      </c>
      <c r="BL177" s="291">
        <v>-2.8883203382616535E-2</v>
      </c>
      <c r="BM177">
        <f t="shared" si="11"/>
        <v>6</v>
      </c>
      <c r="BN177">
        <f t="shared" si="8"/>
        <v>25.799999999999997</v>
      </c>
      <c r="BO177" s="291">
        <f t="shared" si="9"/>
        <v>2.8883203382616535E-2</v>
      </c>
      <c r="BP177" s="292">
        <f t="shared" si="10"/>
        <v>6</v>
      </c>
    </row>
    <row r="178" spans="1:68" x14ac:dyDescent="0.2">
      <c r="A178">
        <v>194</v>
      </c>
      <c r="B178" t="s">
        <v>200</v>
      </c>
      <c r="C178" t="s">
        <v>267</v>
      </c>
      <c r="D178" t="s">
        <v>267</v>
      </c>
      <c r="E178" t="s">
        <v>420</v>
      </c>
      <c r="F178">
        <v>127</v>
      </c>
      <c r="G178" t="s">
        <v>200</v>
      </c>
      <c r="H178" t="s">
        <v>355</v>
      </c>
      <c r="I178">
        <v>129</v>
      </c>
      <c r="J178" t="s">
        <v>200</v>
      </c>
      <c r="K178" t="s">
        <v>267</v>
      </c>
      <c r="L178">
        <v>1</v>
      </c>
      <c r="M178">
        <v>0.99</v>
      </c>
      <c r="N178">
        <v>1.01</v>
      </c>
      <c r="O178">
        <v>1.05</v>
      </c>
      <c r="P178">
        <v>0.94</v>
      </c>
      <c r="Q178">
        <v>0.94</v>
      </c>
      <c r="R178">
        <v>0.97</v>
      </c>
      <c r="S178">
        <v>1</v>
      </c>
      <c r="T178">
        <v>3</v>
      </c>
      <c r="U178">
        <v>2.8499999999999996</v>
      </c>
      <c r="V178">
        <v>2.8</v>
      </c>
      <c r="W178">
        <v>1.9917528303141854</v>
      </c>
      <c r="X178">
        <v>7.6</v>
      </c>
      <c r="Y178">
        <v>13.2</v>
      </c>
      <c r="Z178">
        <v>14.6</v>
      </c>
      <c r="AB178">
        <v>11.7</v>
      </c>
      <c r="AC178">
        <v>13.2</v>
      </c>
      <c r="AD178">
        <v>13.1</v>
      </c>
      <c r="AF178">
        <v>12.2</v>
      </c>
      <c r="AG178">
        <v>11.8</v>
      </c>
      <c r="AH178">
        <v>12.7</v>
      </c>
      <c r="AI178">
        <v>12.233333333333333</v>
      </c>
      <c r="AJ178">
        <v>12.25</v>
      </c>
      <c r="AK178">
        <v>12.227777777777776</v>
      </c>
      <c r="AL178">
        <v>8.2227301804356863</v>
      </c>
      <c r="AM178">
        <v>8.2227301804356863</v>
      </c>
      <c r="AN178">
        <v>7.1527000000000006E-4</v>
      </c>
      <c r="AO178">
        <v>4.9723250000000005E-3</v>
      </c>
      <c r="AP178">
        <v>4.8078807226387696E-3</v>
      </c>
      <c r="AQ178">
        <v>5.1860825850423417E-3</v>
      </c>
      <c r="AR178">
        <v>4.8287849999999995E-3</v>
      </c>
      <c r="AS178">
        <v>8.1640958121935892E-4</v>
      </c>
      <c r="AT178">
        <v>7.2825296664711416E-3</v>
      </c>
      <c r="AU178">
        <v>7.5340207753375214E-3</v>
      </c>
      <c r="AV178">
        <v>7.126304371829038E-3</v>
      </c>
      <c r="AW178">
        <v>8.8383596869893164E-4</v>
      </c>
      <c r="AX178">
        <v>8.73294527665874E-3</v>
      </c>
      <c r="AY178">
        <v>9.2678719407275414E-3</v>
      </c>
      <c r="AZ178">
        <v>8.8265499217473273E-3</v>
      </c>
      <c r="BA178">
        <v>11.187797072138375</v>
      </c>
      <c r="BF178" t="s">
        <v>225</v>
      </c>
      <c r="BH178" t="s">
        <v>54</v>
      </c>
      <c r="BJ178">
        <v>8.2227301804356863</v>
      </c>
      <c r="BK178">
        <v>193</v>
      </c>
      <c r="BL178" s="291">
        <v>-2.8867783179900953E-2</v>
      </c>
      <c r="BM178">
        <f t="shared" si="11"/>
        <v>6</v>
      </c>
      <c r="BN178">
        <f t="shared" si="8"/>
        <v>16.799999999999997</v>
      </c>
      <c r="BO178" s="291">
        <f t="shared" si="9"/>
        <v>2.8867783179900953E-2</v>
      </c>
      <c r="BP178" s="292">
        <f t="shared" si="10"/>
        <v>6</v>
      </c>
    </row>
    <row r="179" spans="1:68" x14ac:dyDescent="0.2">
      <c r="A179">
        <v>135</v>
      </c>
      <c r="B179" t="s">
        <v>181</v>
      </c>
      <c r="C179" t="s">
        <v>266</v>
      </c>
      <c r="D179" t="s">
        <v>266</v>
      </c>
      <c r="E179" t="s">
        <v>418</v>
      </c>
      <c r="F179">
        <v>214</v>
      </c>
      <c r="G179" t="s">
        <v>181</v>
      </c>
      <c r="H179" t="s">
        <v>354</v>
      </c>
      <c r="I179">
        <v>213</v>
      </c>
      <c r="J179" t="s">
        <v>181</v>
      </c>
      <c r="K179" t="s">
        <v>266</v>
      </c>
      <c r="L179">
        <v>2043.48</v>
      </c>
      <c r="M179">
        <v>1906.94</v>
      </c>
      <c r="N179">
        <v>1725.21</v>
      </c>
      <c r="O179">
        <v>1562.58</v>
      </c>
      <c r="P179">
        <v>1959.31</v>
      </c>
      <c r="Q179">
        <v>1830.47</v>
      </c>
      <c r="R179">
        <v>1658.48</v>
      </c>
      <c r="S179">
        <v>1506.82</v>
      </c>
      <c r="T179">
        <v>5675.63</v>
      </c>
      <c r="U179">
        <v>5448.26</v>
      </c>
      <c r="V179">
        <v>33.799999999999997</v>
      </c>
      <c r="W179">
        <v>15.668421354223682</v>
      </c>
      <c r="X179">
        <v>1.3</v>
      </c>
      <c r="Y179">
        <v>2.6</v>
      </c>
      <c r="Z179">
        <v>4</v>
      </c>
      <c r="AB179">
        <v>1.3</v>
      </c>
      <c r="AC179">
        <v>2.6</v>
      </c>
      <c r="AD179">
        <v>4</v>
      </c>
      <c r="AF179">
        <v>2.5</v>
      </c>
      <c r="AG179">
        <v>3.1</v>
      </c>
      <c r="AH179">
        <v>2</v>
      </c>
      <c r="AI179">
        <v>2.6333333333333333</v>
      </c>
      <c r="AJ179">
        <v>2.5499999999999998</v>
      </c>
      <c r="AK179">
        <v>2.5611111111111109</v>
      </c>
      <c r="AL179">
        <v>3.2450490799835769</v>
      </c>
      <c r="AM179">
        <v>3.2450490799835769</v>
      </c>
      <c r="AN179">
        <v>0.28455652999999997</v>
      </c>
      <c r="AO179">
        <v>1.6141425250000001</v>
      </c>
      <c r="AP179">
        <v>1.6437161864644059</v>
      </c>
      <c r="AQ179">
        <v>1.6972887557509415</v>
      </c>
      <c r="AR179">
        <v>1.5680983369247083</v>
      </c>
      <c r="AS179">
        <v>0.34431865187660948</v>
      </c>
      <c r="AT179">
        <v>2.7699452925187353</v>
      </c>
      <c r="AU179">
        <v>2.5409693231794064</v>
      </c>
      <c r="AV179">
        <v>2.3948642335568056</v>
      </c>
      <c r="AW179">
        <v>0.38416006646101586</v>
      </c>
      <c r="AX179">
        <v>3.214901506049781</v>
      </c>
      <c r="AY179">
        <v>3.1569833105449905</v>
      </c>
      <c r="AZ179">
        <v>3.0004551671865873</v>
      </c>
      <c r="BA179">
        <v>2.7066315594271368</v>
      </c>
      <c r="BF179" t="s">
        <v>225</v>
      </c>
      <c r="BH179" t="s">
        <v>112</v>
      </c>
      <c r="BJ179">
        <v>3.2450490799835769</v>
      </c>
      <c r="BK179">
        <v>53</v>
      </c>
      <c r="BL179" s="291">
        <v>-2.8525478613043637E-2</v>
      </c>
      <c r="BM179">
        <f t="shared" si="11"/>
        <v>6</v>
      </c>
      <c r="BN179">
        <f t="shared" si="8"/>
        <v>202.79999999999998</v>
      </c>
      <c r="BO179" s="291">
        <f t="shared" si="9"/>
        <v>2.8525478613043637E-2</v>
      </c>
      <c r="BP179" s="292">
        <f t="shared" si="10"/>
        <v>6</v>
      </c>
    </row>
    <row r="180" spans="1:68" x14ac:dyDescent="0.2">
      <c r="A180">
        <v>65</v>
      </c>
      <c r="B180" t="s">
        <v>198</v>
      </c>
      <c r="C180" t="s">
        <v>267</v>
      </c>
      <c r="D180" t="s">
        <v>267</v>
      </c>
      <c r="E180" t="s">
        <v>419</v>
      </c>
      <c r="F180">
        <v>114</v>
      </c>
      <c r="G180" t="s">
        <v>198</v>
      </c>
      <c r="H180" t="s">
        <v>355</v>
      </c>
      <c r="I180">
        <v>115</v>
      </c>
      <c r="J180" t="s">
        <v>277</v>
      </c>
      <c r="K180" t="s">
        <v>267</v>
      </c>
      <c r="L180">
        <v>60.55</v>
      </c>
      <c r="M180">
        <v>56.92</v>
      </c>
      <c r="N180">
        <v>61</v>
      </c>
      <c r="O180">
        <v>67.180000000000007</v>
      </c>
      <c r="P180">
        <v>57.58</v>
      </c>
      <c r="Q180">
        <v>54.16</v>
      </c>
      <c r="R180">
        <v>58</v>
      </c>
      <c r="S180">
        <v>64.069999999999993</v>
      </c>
      <c r="T180">
        <v>178.47</v>
      </c>
      <c r="U180">
        <v>169.74</v>
      </c>
      <c r="V180">
        <v>4.8</v>
      </c>
      <c r="W180">
        <v>2.2752458622825396</v>
      </c>
      <c r="X180">
        <v>5.4</v>
      </c>
      <c r="Y180">
        <v>7.1</v>
      </c>
      <c r="Z180">
        <v>6.1</v>
      </c>
      <c r="AB180">
        <v>4.7</v>
      </c>
      <c r="AC180">
        <v>6.5</v>
      </c>
      <c r="AD180">
        <v>5.2</v>
      </c>
      <c r="AF180">
        <v>5.8</v>
      </c>
      <c r="AG180">
        <v>6.2</v>
      </c>
      <c r="AH180">
        <v>5.5</v>
      </c>
      <c r="AI180">
        <v>5.833333333333333</v>
      </c>
      <c r="AJ180">
        <v>5.85</v>
      </c>
      <c r="AK180">
        <v>5.8277777777777784</v>
      </c>
      <c r="AL180">
        <v>3.9189659060777093</v>
      </c>
      <c r="AM180">
        <v>3.9189659060777093</v>
      </c>
      <c r="AN180">
        <v>2.027468E-2</v>
      </c>
      <c r="AO180">
        <v>0.14938770000000001</v>
      </c>
      <c r="AP180">
        <v>0.14544841334662792</v>
      </c>
      <c r="AQ180">
        <v>0.15539924824058779</v>
      </c>
      <c r="AR180">
        <v>0.14526691999999997</v>
      </c>
      <c r="AS180">
        <v>2.3360865651036192E-2</v>
      </c>
      <c r="AT180">
        <v>0.21072253939492541</v>
      </c>
      <c r="AU180">
        <v>0.22239361973306151</v>
      </c>
      <c r="AV180">
        <v>0.21072023847655427</v>
      </c>
      <c r="AW180">
        <v>2.541832275172699E-2</v>
      </c>
      <c r="AX180">
        <v>0.25547908844835604</v>
      </c>
      <c r="AY180">
        <v>0.2722000760256249</v>
      </c>
      <c r="AZ180">
        <v>0.25949942687931743</v>
      </c>
      <c r="BA180">
        <v>5.3014480356498961</v>
      </c>
      <c r="BB180" t="s">
        <v>402</v>
      </c>
      <c r="BC180" t="s">
        <v>237</v>
      </c>
      <c r="BD180">
        <v>139</v>
      </c>
      <c r="BE180">
        <v>1</v>
      </c>
      <c r="BF180" t="s">
        <v>235</v>
      </c>
      <c r="BG180" t="s">
        <v>393</v>
      </c>
      <c r="BH180" t="s">
        <v>264</v>
      </c>
      <c r="BJ180">
        <v>3.9189659060777093</v>
      </c>
      <c r="BK180">
        <v>141</v>
      </c>
      <c r="BL180" s="291">
        <v>-2.7584466458751594E-2</v>
      </c>
      <c r="BM180">
        <f t="shared" si="11"/>
        <v>6</v>
      </c>
      <c r="BN180">
        <f t="shared" si="8"/>
        <v>28.799999999999997</v>
      </c>
      <c r="BO180" s="291">
        <f t="shared" si="9"/>
        <v>2.7584466458751594E-2</v>
      </c>
      <c r="BP180" s="292">
        <f t="shared" si="10"/>
        <v>6</v>
      </c>
    </row>
    <row r="181" spans="1:68" x14ac:dyDescent="0.2">
      <c r="A181">
        <v>169</v>
      </c>
      <c r="B181" t="s">
        <v>167</v>
      </c>
      <c r="C181" t="s">
        <v>267</v>
      </c>
      <c r="D181" t="s">
        <v>267</v>
      </c>
      <c r="E181" t="s">
        <v>419</v>
      </c>
      <c r="L181">
        <v>3450.85</v>
      </c>
      <c r="M181">
        <v>3415.93</v>
      </c>
      <c r="N181">
        <v>3397.03</v>
      </c>
      <c r="O181">
        <v>3421.1</v>
      </c>
      <c r="P181">
        <v>3288.39</v>
      </c>
      <c r="Q181">
        <v>3274.12</v>
      </c>
      <c r="R181">
        <v>3264.64</v>
      </c>
      <c r="S181">
        <v>3299.4</v>
      </c>
      <c r="T181">
        <v>10263.81</v>
      </c>
      <c r="U181">
        <v>9827.15</v>
      </c>
      <c r="V181">
        <v>11.6</v>
      </c>
      <c r="W181">
        <v>3.5770429938717814</v>
      </c>
      <c r="X181">
        <v>7</v>
      </c>
      <c r="Y181">
        <v>9.4</v>
      </c>
      <c r="Z181">
        <v>15.3</v>
      </c>
      <c r="AA181">
        <v>8.8000000000000007</v>
      </c>
      <c r="AB181">
        <v>7.6</v>
      </c>
      <c r="AC181">
        <v>11.2</v>
      </c>
      <c r="AD181">
        <v>15.5</v>
      </c>
      <c r="AE181">
        <v>9.4</v>
      </c>
      <c r="AG181">
        <v>10.9</v>
      </c>
      <c r="AH181">
        <v>11.8</v>
      </c>
      <c r="AI181">
        <v>11</v>
      </c>
      <c r="AJ181">
        <v>11.350000000000001</v>
      </c>
      <c r="AK181">
        <v>11.175000000000001</v>
      </c>
      <c r="AL181">
        <v>8.8000000000000007</v>
      </c>
      <c r="AM181">
        <v>9.4</v>
      </c>
      <c r="AN181">
        <v>2.2050407900000004</v>
      </c>
      <c r="AO181">
        <v>13.806669274999999</v>
      </c>
      <c r="AP181">
        <v>13.464219858923064</v>
      </c>
      <c r="AQ181">
        <v>14.506328138717842</v>
      </c>
      <c r="AR181">
        <v>13.427720979963272</v>
      </c>
      <c r="AS181">
        <v>2.5717610300000002</v>
      </c>
      <c r="AT181">
        <v>21.550697543030648</v>
      </c>
      <c r="AU181">
        <v>21.666535796086013</v>
      </c>
      <c r="AV181">
        <v>20.417503848631501</v>
      </c>
      <c r="AW181">
        <v>2.8162411899999999</v>
      </c>
      <c r="AX181">
        <v>25.669051487675961</v>
      </c>
      <c r="AY181">
        <v>27.006127148416546</v>
      </c>
      <c r="AZ181">
        <v>25.644518180485438</v>
      </c>
      <c r="BA181">
        <v>10.503871068565456</v>
      </c>
      <c r="BB181" t="s">
        <v>465</v>
      </c>
      <c r="BC181" t="s">
        <v>237</v>
      </c>
      <c r="BD181">
        <v>2465</v>
      </c>
      <c r="BE181">
        <v>0.99</v>
      </c>
      <c r="BF181" t="s">
        <v>235</v>
      </c>
      <c r="BG181" t="s">
        <v>464</v>
      </c>
      <c r="BH181" t="s">
        <v>264</v>
      </c>
      <c r="BI181" t="s">
        <v>515</v>
      </c>
      <c r="BJ181">
        <v>9.1000000000000014</v>
      </c>
      <c r="BK181">
        <v>13</v>
      </c>
      <c r="BL181" s="291">
        <v>-2.7446756888925835E-2</v>
      </c>
      <c r="BM181">
        <f t="shared" si="11"/>
        <v>6</v>
      </c>
      <c r="BN181">
        <f t="shared" si="8"/>
        <v>69.599999999999994</v>
      </c>
      <c r="BO181" s="291">
        <f t="shared" si="9"/>
        <v>2.7446756888925835E-2</v>
      </c>
      <c r="BP181" s="292">
        <f t="shared" si="10"/>
        <v>6</v>
      </c>
    </row>
    <row r="182" spans="1:68" x14ac:dyDescent="0.2">
      <c r="A182">
        <v>77</v>
      </c>
      <c r="B182" t="s">
        <v>192</v>
      </c>
      <c r="C182" t="s">
        <v>421</v>
      </c>
      <c r="D182" t="s">
        <v>421</v>
      </c>
      <c r="E182" t="s">
        <v>420</v>
      </c>
      <c r="F182">
        <v>28</v>
      </c>
      <c r="G182" t="s">
        <v>192</v>
      </c>
      <c r="H182" t="s">
        <v>357</v>
      </c>
      <c r="I182">
        <v>28</v>
      </c>
      <c r="J182" t="s">
        <v>192</v>
      </c>
      <c r="K182" t="s">
        <v>227</v>
      </c>
      <c r="L182">
        <v>1.3</v>
      </c>
      <c r="M182">
        <v>1.31</v>
      </c>
      <c r="N182">
        <v>1.31</v>
      </c>
      <c r="O182">
        <v>1.3</v>
      </c>
      <c r="P182">
        <v>1.24</v>
      </c>
      <c r="Q182">
        <v>1.25</v>
      </c>
      <c r="R182">
        <v>1.25</v>
      </c>
      <c r="S182">
        <v>1.25</v>
      </c>
      <c r="T182">
        <v>3.9200000000000004</v>
      </c>
      <c r="U182">
        <v>3.74</v>
      </c>
      <c r="V182">
        <v>12.6</v>
      </c>
      <c r="W182">
        <v>3.8231435518501597</v>
      </c>
      <c r="X182">
        <v>12.3</v>
      </c>
      <c r="Y182">
        <v>12.3</v>
      </c>
      <c r="Z182">
        <v>12.6</v>
      </c>
      <c r="AB182">
        <v>10.1</v>
      </c>
      <c r="AC182">
        <v>10.1</v>
      </c>
      <c r="AD182">
        <v>25.6</v>
      </c>
      <c r="AI182">
        <v>13.833333333333334</v>
      </c>
      <c r="AJ182" t="s">
        <v>686</v>
      </c>
      <c r="AK182">
        <v>13.833333333333334</v>
      </c>
      <c r="AL182">
        <v>6.7830954380072752</v>
      </c>
      <c r="AM182">
        <v>6.7830954380072752</v>
      </c>
      <c r="AN182">
        <v>1.05758E-3</v>
      </c>
      <c r="AO182">
        <v>6.9546500000000006E-3</v>
      </c>
      <c r="AP182">
        <v>6.7524600939419732E-3</v>
      </c>
      <c r="AQ182">
        <v>7.2921767378007884E-3</v>
      </c>
      <c r="AR182">
        <v>6.7650061409075595E-3</v>
      </c>
      <c r="AS182">
        <v>1.1613613602015115E-3</v>
      </c>
      <c r="AT182">
        <v>1.0424814725581058E-2</v>
      </c>
      <c r="AU182">
        <v>1.0640680045655264E-2</v>
      </c>
      <c r="AV182">
        <v>1.0068201109525513E-2</v>
      </c>
      <c r="AW182">
        <v>1.2305489336691857E-3</v>
      </c>
      <c r="AX182">
        <v>1.2408401251562517E-2</v>
      </c>
      <c r="AY182">
        <v>1.3023968050969779E-2</v>
      </c>
      <c r="AZ182">
        <v>1.2421576811737967E-2</v>
      </c>
      <c r="BA182">
        <v>12.052389164242758</v>
      </c>
      <c r="BF182" t="s">
        <v>225</v>
      </c>
      <c r="BH182" t="s">
        <v>284</v>
      </c>
      <c r="BJ182">
        <v>6.7830954380072752</v>
      </c>
      <c r="BK182">
        <v>187</v>
      </c>
      <c r="BL182" s="291">
        <v>-2.7268641713449421E-2</v>
      </c>
      <c r="BM182">
        <f t="shared" si="11"/>
        <v>6</v>
      </c>
      <c r="BN182">
        <f t="shared" si="8"/>
        <v>75.599999999999994</v>
      </c>
      <c r="BO182" s="291">
        <f t="shared" si="9"/>
        <v>2.7268641713449421E-2</v>
      </c>
      <c r="BP182" s="292">
        <f t="shared" si="10"/>
        <v>6</v>
      </c>
    </row>
    <row r="183" spans="1:68" x14ac:dyDescent="0.2">
      <c r="A183">
        <v>219</v>
      </c>
      <c r="B183" t="s">
        <v>367</v>
      </c>
      <c r="C183" t="s">
        <v>268</v>
      </c>
      <c r="D183" t="s">
        <v>268</v>
      </c>
      <c r="E183" t="s">
        <v>418</v>
      </c>
      <c r="F183">
        <v>158</v>
      </c>
      <c r="G183" t="s">
        <v>367</v>
      </c>
      <c r="H183" t="s">
        <v>356</v>
      </c>
      <c r="I183">
        <v>47</v>
      </c>
      <c r="J183" t="s">
        <v>37</v>
      </c>
      <c r="K183" t="s">
        <v>268</v>
      </c>
      <c r="L183">
        <v>395.41</v>
      </c>
      <c r="M183">
        <v>349.38</v>
      </c>
      <c r="N183">
        <v>296.70999999999998</v>
      </c>
      <c r="O183">
        <v>248.45</v>
      </c>
      <c r="P183">
        <v>387.88</v>
      </c>
      <c r="Q183">
        <v>344.39</v>
      </c>
      <c r="R183">
        <v>293.79000000000002</v>
      </c>
      <c r="S183">
        <v>246.8</v>
      </c>
      <c r="T183">
        <v>1041.5</v>
      </c>
      <c r="U183">
        <v>1026.06</v>
      </c>
      <c r="V183">
        <v>33.200000000000003</v>
      </c>
      <c r="W183">
        <v>15.055229317848172</v>
      </c>
      <c r="AF183">
        <v>0.8</v>
      </c>
      <c r="AI183" t="s">
        <v>686</v>
      </c>
      <c r="AJ183" t="s">
        <v>686</v>
      </c>
      <c r="AK183">
        <v>0.8</v>
      </c>
      <c r="AL183">
        <v>4.1104972375690618</v>
      </c>
      <c r="AM183">
        <v>4.1104972375690618</v>
      </c>
      <c r="AN183">
        <v>1.654048E-2</v>
      </c>
      <c r="AO183">
        <v>0.10255097600000002</v>
      </c>
      <c r="AP183">
        <v>0.11249111764271795</v>
      </c>
      <c r="AQ183">
        <v>0.11208679210767211</v>
      </c>
      <c r="AR183">
        <v>0.10533806713126208</v>
      </c>
      <c r="AS183">
        <v>2.8754822541436471E-2</v>
      </c>
      <c r="AT183">
        <v>0.21438189528354901</v>
      </c>
      <c r="AU183">
        <v>0.17307404330178816</v>
      </c>
      <c r="AV183">
        <v>0.16126585234550544</v>
      </c>
      <c r="AW183">
        <v>3.6897717569060781E-2</v>
      </c>
      <c r="AX183">
        <v>0.244640379970958</v>
      </c>
      <c r="AY183">
        <v>0.229583560157372</v>
      </c>
      <c r="AZ183">
        <v>0.21470421175981202</v>
      </c>
      <c r="BA183">
        <v>1.4397367564923182</v>
      </c>
      <c r="BF183" t="s">
        <v>225</v>
      </c>
      <c r="BH183" t="s">
        <v>182</v>
      </c>
      <c r="BJ183">
        <v>4.1104972375690618</v>
      </c>
      <c r="BK183">
        <v>133</v>
      </c>
      <c r="BL183" s="291">
        <v>2.7177616829917463E-2</v>
      </c>
      <c r="BM183">
        <f t="shared" si="11"/>
        <v>1</v>
      </c>
      <c r="BN183">
        <f t="shared" si="8"/>
        <v>33.200000000000003</v>
      </c>
      <c r="BO183" s="291">
        <f t="shared" si="9"/>
        <v>2.7177616829917463E-2</v>
      </c>
      <c r="BP183" s="292">
        <f t="shared" si="10"/>
        <v>1</v>
      </c>
    </row>
    <row r="184" spans="1:68" x14ac:dyDescent="0.2">
      <c r="A184">
        <v>118</v>
      </c>
      <c r="B184" t="s">
        <v>172</v>
      </c>
      <c r="C184" t="s">
        <v>267</v>
      </c>
      <c r="D184" t="s">
        <v>267</v>
      </c>
      <c r="E184" t="s">
        <v>420</v>
      </c>
      <c r="F184">
        <v>204</v>
      </c>
      <c r="G184" t="s">
        <v>172</v>
      </c>
      <c r="H184" t="s">
        <v>355</v>
      </c>
      <c r="I184">
        <v>204</v>
      </c>
      <c r="J184" t="s">
        <v>172</v>
      </c>
      <c r="K184" t="s">
        <v>267</v>
      </c>
      <c r="L184">
        <v>2043.35</v>
      </c>
      <c r="M184">
        <v>2103.41</v>
      </c>
      <c r="N184">
        <v>1865.57</v>
      </c>
      <c r="O184">
        <v>1870.29</v>
      </c>
      <c r="P184">
        <v>1945.22</v>
      </c>
      <c r="Q184">
        <v>2008.56</v>
      </c>
      <c r="R184">
        <v>1782.79</v>
      </c>
      <c r="S184">
        <v>1783.06</v>
      </c>
      <c r="T184">
        <v>6012.33</v>
      </c>
      <c r="U184">
        <v>5736.57</v>
      </c>
      <c r="V184">
        <v>3.5</v>
      </c>
      <c r="W184">
        <v>2.0867141190754137</v>
      </c>
      <c r="X184">
        <v>18.7</v>
      </c>
      <c r="Y184">
        <v>28</v>
      </c>
      <c r="Z184">
        <v>38.5</v>
      </c>
      <c r="AB184">
        <v>16.7</v>
      </c>
      <c r="AC184">
        <v>32</v>
      </c>
      <c r="AD184">
        <v>35</v>
      </c>
      <c r="AF184">
        <v>28.2</v>
      </c>
      <c r="AG184">
        <v>28.4</v>
      </c>
      <c r="AH184">
        <v>27.9</v>
      </c>
      <c r="AI184">
        <v>28.150000000000002</v>
      </c>
      <c r="AJ184">
        <v>28.15</v>
      </c>
      <c r="AK184">
        <v>28.166666666666668</v>
      </c>
      <c r="AL184">
        <v>18.941045894960901</v>
      </c>
      <c r="AM184">
        <v>18.941045894960901</v>
      </c>
      <c r="AN184">
        <v>3.2808731400000002</v>
      </c>
      <c r="AO184">
        <v>20.543218399999997</v>
      </c>
      <c r="AP184">
        <v>21.584646358724225</v>
      </c>
      <c r="AQ184">
        <v>22.713985765704201</v>
      </c>
      <c r="AR184">
        <v>21.076755654999999</v>
      </c>
      <c r="AS184">
        <v>3.6960627601221328</v>
      </c>
      <c r="AT184">
        <v>34.211970541103803</v>
      </c>
      <c r="AU184">
        <v>33.385372009666071</v>
      </c>
      <c r="AV184">
        <v>31.542159505183204</v>
      </c>
      <c r="AW184">
        <v>3.9728558402035543</v>
      </c>
      <c r="AX184">
        <v>40.335054125729421</v>
      </c>
      <c r="AY184">
        <v>41.191546675601408</v>
      </c>
      <c r="AZ184">
        <v>39.211078105508889</v>
      </c>
      <c r="BA184">
        <v>25.793996592728689</v>
      </c>
      <c r="BB184" t="s">
        <v>402</v>
      </c>
      <c r="BC184" t="s">
        <v>331</v>
      </c>
      <c r="BD184">
        <v>2169</v>
      </c>
      <c r="BE184">
        <v>0.99</v>
      </c>
      <c r="BF184" t="s">
        <v>235</v>
      </c>
      <c r="BG184" t="s">
        <v>393</v>
      </c>
      <c r="BH184" t="s">
        <v>264</v>
      </c>
      <c r="BJ184">
        <v>18.941045894960901</v>
      </c>
      <c r="BK184">
        <v>6</v>
      </c>
      <c r="BL184" s="291">
        <v>2.5971454161242937E-2</v>
      </c>
      <c r="BM184">
        <f t="shared" si="11"/>
        <v>6</v>
      </c>
      <c r="BN184">
        <f t="shared" si="8"/>
        <v>21</v>
      </c>
      <c r="BO184" s="291">
        <f t="shared" si="9"/>
        <v>2.5971454161242937E-2</v>
      </c>
      <c r="BP184" s="292">
        <f t="shared" si="10"/>
        <v>6</v>
      </c>
    </row>
    <row r="185" spans="1:68" x14ac:dyDescent="0.2">
      <c r="A185">
        <v>103</v>
      </c>
      <c r="B185" t="s">
        <v>45</v>
      </c>
      <c r="C185" t="s">
        <v>269</v>
      </c>
      <c r="D185" t="s">
        <v>269</v>
      </c>
      <c r="E185" t="s">
        <v>419</v>
      </c>
      <c r="F185">
        <v>57</v>
      </c>
      <c r="G185" t="s">
        <v>45</v>
      </c>
      <c r="H185" t="s">
        <v>358</v>
      </c>
      <c r="I185">
        <v>59</v>
      </c>
      <c r="J185" t="s">
        <v>45</v>
      </c>
      <c r="K185" t="s">
        <v>269</v>
      </c>
      <c r="L185">
        <v>538.4</v>
      </c>
      <c r="M185">
        <v>539.63</v>
      </c>
      <c r="N185">
        <v>528.27</v>
      </c>
      <c r="O185">
        <v>497.26</v>
      </c>
      <c r="P185">
        <v>516.66</v>
      </c>
      <c r="Q185">
        <v>519.44000000000005</v>
      </c>
      <c r="R185">
        <v>511.91</v>
      </c>
      <c r="S185">
        <v>487.07</v>
      </c>
      <c r="T185">
        <v>1606.3</v>
      </c>
      <c r="U185">
        <v>1548.01</v>
      </c>
      <c r="V185">
        <v>25.7</v>
      </c>
      <c r="W185">
        <v>9.14037547759294</v>
      </c>
      <c r="X185">
        <v>0.5</v>
      </c>
      <c r="Y185">
        <v>0.8</v>
      </c>
      <c r="Z185">
        <v>0.7</v>
      </c>
      <c r="AB185">
        <v>0.5</v>
      </c>
      <c r="AC185">
        <v>0.2</v>
      </c>
      <c r="AD185">
        <v>0.3</v>
      </c>
      <c r="AF185">
        <v>0.5</v>
      </c>
      <c r="AG185">
        <v>0.7</v>
      </c>
      <c r="AH185">
        <v>0.3</v>
      </c>
      <c r="AI185">
        <v>0.5</v>
      </c>
      <c r="AJ185">
        <v>0.5</v>
      </c>
      <c r="AK185">
        <v>0.5</v>
      </c>
      <c r="AL185">
        <v>0.33875598086124409</v>
      </c>
      <c r="AM185">
        <v>0.33875598086124409</v>
      </c>
      <c r="AN185">
        <v>1.5864839999999998E-2</v>
      </c>
      <c r="AO185">
        <v>0.11839325000000001</v>
      </c>
      <c r="AP185">
        <v>0.11582975632460221</v>
      </c>
      <c r="AQ185">
        <v>0.12335781155746646</v>
      </c>
      <c r="AR185">
        <v>0.11547340416181257</v>
      </c>
      <c r="AS185">
        <v>1.7865526047846889E-2</v>
      </c>
      <c r="AT185">
        <v>0.17238974348487379</v>
      </c>
      <c r="AU185">
        <v>0.17376984325825509</v>
      </c>
      <c r="AV185">
        <v>0.16511210265979209</v>
      </c>
      <c r="AW185">
        <v>1.9199316746411486E-2</v>
      </c>
      <c r="AX185">
        <v>0.20327908501429806</v>
      </c>
      <c r="AY185">
        <v>0.20991719298706818</v>
      </c>
      <c r="AZ185">
        <v>0.20075555862200908</v>
      </c>
      <c r="BA185">
        <v>0.46390400581861407</v>
      </c>
      <c r="BB185" t="s">
        <v>261</v>
      </c>
      <c r="BC185" t="s">
        <v>237</v>
      </c>
      <c r="BD185">
        <v>34</v>
      </c>
      <c r="BE185" t="s">
        <v>262</v>
      </c>
      <c r="BF185" t="s">
        <v>228</v>
      </c>
      <c r="BG185" t="s">
        <v>229</v>
      </c>
      <c r="BH185" t="s">
        <v>264</v>
      </c>
      <c r="BJ185">
        <v>0.33875598086124409</v>
      </c>
      <c r="BK185">
        <v>149</v>
      </c>
      <c r="BL185" s="291">
        <v>-2.4662266118950532E-2</v>
      </c>
      <c r="BM185">
        <f t="shared" si="11"/>
        <v>6</v>
      </c>
      <c r="BN185">
        <f t="shared" si="8"/>
        <v>154.19999999999999</v>
      </c>
      <c r="BO185" s="291">
        <f t="shared" si="9"/>
        <v>2.4662266118950532E-2</v>
      </c>
      <c r="BP185" s="292">
        <f t="shared" si="10"/>
        <v>6</v>
      </c>
    </row>
    <row r="186" spans="1:68" x14ac:dyDescent="0.2">
      <c r="A186">
        <v>203</v>
      </c>
      <c r="B186" t="s">
        <v>196</v>
      </c>
      <c r="C186" t="s">
        <v>270</v>
      </c>
      <c r="D186" t="s">
        <v>270</v>
      </c>
      <c r="E186" t="s">
        <v>418</v>
      </c>
      <c r="F186">
        <v>101</v>
      </c>
      <c r="G186" t="s">
        <v>196</v>
      </c>
      <c r="H186" t="s">
        <v>359</v>
      </c>
      <c r="I186">
        <v>101</v>
      </c>
      <c r="J186" t="s">
        <v>196</v>
      </c>
      <c r="K186" t="s">
        <v>270</v>
      </c>
      <c r="L186">
        <v>7.45</v>
      </c>
      <c r="M186">
        <v>7.37</v>
      </c>
      <c r="N186">
        <v>5.99</v>
      </c>
      <c r="O186">
        <v>5.78</v>
      </c>
      <c r="P186">
        <v>7.09</v>
      </c>
      <c r="Q186">
        <v>7.2</v>
      </c>
      <c r="R186">
        <v>5.64</v>
      </c>
      <c r="S186">
        <v>5.5</v>
      </c>
      <c r="T186">
        <v>20.810000000000002</v>
      </c>
      <c r="U186">
        <v>19.93</v>
      </c>
      <c r="V186">
        <v>43.6</v>
      </c>
      <c r="W186">
        <v>30.075330209834515</v>
      </c>
      <c r="AF186">
        <v>0.9</v>
      </c>
      <c r="AI186" t="s">
        <v>686</v>
      </c>
      <c r="AJ186" t="s">
        <v>686</v>
      </c>
      <c r="AK186">
        <v>0.9</v>
      </c>
      <c r="AL186">
        <v>1.3396749521988527</v>
      </c>
      <c r="AM186">
        <v>1.3396749521988527</v>
      </c>
      <c r="AN186">
        <v>3.6666000000000004E-4</v>
      </c>
      <c r="AO186">
        <v>2.2732920000000005E-3</v>
      </c>
      <c r="AP186">
        <v>2.3381239366564591E-3</v>
      </c>
      <c r="AQ186">
        <v>2.3620497986914213E-3</v>
      </c>
      <c r="AR186">
        <v>2.2190033603932207E-3</v>
      </c>
      <c r="AS186">
        <v>4.5732920076481837E-4</v>
      </c>
      <c r="AT186">
        <v>3.5442465619452807E-3</v>
      </c>
      <c r="AU186">
        <v>3.3189209172008057E-3</v>
      </c>
      <c r="AV186">
        <v>3.151582779179333E-3</v>
      </c>
      <c r="AW186">
        <v>5.1777533460803057E-4</v>
      </c>
      <c r="AX186">
        <v>4.1153350868660269E-3</v>
      </c>
      <c r="AY186">
        <v>4.0324544153515053E-3</v>
      </c>
      <c r="AZ186">
        <v>3.8505132827824956E-3</v>
      </c>
      <c r="BA186">
        <v>0.99533897464058141</v>
      </c>
      <c r="BF186" t="s">
        <v>225</v>
      </c>
      <c r="BH186" t="s">
        <v>52</v>
      </c>
      <c r="BJ186">
        <v>1.3396749521988527</v>
      </c>
      <c r="BK186">
        <v>200</v>
      </c>
      <c r="BL186" s="291">
        <v>-2.3881067459340835E-2</v>
      </c>
      <c r="BM186">
        <f t="shared" si="11"/>
        <v>1</v>
      </c>
      <c r="BN186">
        <f t="shared" si="8"/>
        <v>43.6</v>
      </c>
      <c r="BO186" s="291">
        <f t="shared" si="9"/>
        <v>2.3881067459340835E-2</v>
      </c>
      <c r="BP186" s="292">
        <f t="shared" si="10"/>
        <v>1</v>
      </c>
    </row>
    <row r="187" spans="1:68" x14ac:dyDescent="0.2">
      <c r="A187">
        <v>189</v>
      </c>
      <c r="B187" t="s">
        <v>88</v>
      </c>
      <c r="C187" t="s">
        <v>270</v>
      </c>
      <c r="D187" t="s">
        <v>270</v>
      </c>
      <c r="E187" t="s">
        <v>420</v>
      </c>
      <c r="L187">
        <v>1186.56</v>
      </c>
      <c r="M187">
        <v>1169.6600000000001</v>
      </c>
      <c r="N187">
        <v>1206.79</v>
      </c>
      <c r="O187">
        <v>1543.29</v>
      </c>
      <c r="P187">
        <v>1105.18</v>
      </c>
      <c r="Q187">
        <v>1102.79</v>
      </c>
      <c r="R187">
        <v>1125.5</v>
      </c>
      <c r="S187">
        <v>1424.59</v>
      </c>
      <c r="T187">
        <v>3563.01</v>
      </c>
      <c r="U187">
        <v>3333.4700000000003</v>
      </c>
      <c r="V187">
        <v>2.9</v>
      </c>
      <c r="W187">
        <v>2.0050494477545557</v>
      </c>
      <c r="X187">
        <v>1.38</v>
      </c>
      <c r="Y187">
        <v>2.69</v>
      </c>
      <c r="Z187">
        <v>4.16</v>
      </c>
      <c r="AB187">
        <v>2</v>
      </c>
      <c r="AC187">
        <v>3.66</v>
      </c>
      <c r="AD187">
        <v>4.79</v>
      </c>
      <c r="AF187">
        <v>3.19</v>
      </c>
      <c r="AG187">
        <v>2.84</v>
      </c>
      <c r="AH187">
        <v>3.56</v>
      </c>
      <c r="AI187">
        <v>3.1133333333333333</v>
      </c>
      <c r="AJ187">
        <v>3.2</v>
      </c>
      <c r="AK187">
        <v>3.1677777777777778</v>
      </c>
      <c r="AL187">
        <v>4.715325047801147</v>
      </c>
      <c r="AM187">
        <v>4.715325047801147</v>
      </c>
      <c r="AN187">
        <v>0.21441800999999999</v>
      </c>
      <c r="AO187">
        <v>1.2911288300000001</v>
      </c>
      <c r="AP187">
        <v>1.254806877105304</v>
      </c>
      <c r="AQ187">
        <v>1.3679045664847613</v>
      </c>
      <c r="AR187">
        <v>1.2607170809999997</v>
      </c>
      <c r="AS187">
        <v>0.29838512341720835</v>
      </c>
      <c r="AT187">
        <v>2.0608498542878659</v>
      </c>
      <c r="AU187">
        <v>2.1790771200180332</v>
      </c>
      <c r="AV187">
        <v>2.0299217811258128</v>
      </c>
      <c r="AW187">
        <v>0.35436319902868069</v>
      </c>
      <c r="AX187">
        <v>2.5519620461820445</v>
      </c>
      <c r="AY187">
        <v>2.8598007120186821</v>
      </c>
      <c r="AZ187">
        <v>2.6826701035717013</v>
      </c>
      <c r="BA187">
        <v>3.5923587442944163</v>
      </c>
      <c r="BB187" t="s">
        <v>478</v>
      </c>
      <c r="BC187" t="s">
        <v>237</v>
      </c>
      <c r="BD187">
        <v>706</v>
      </c>
      <c r="BE187" t="s">
        <v>456</v>
      </c>
      <c r="BF187" t="s">
        <v>235</v>
      </c>
      <c r="BG187" t="s">
        <v>477</v>
      </c>
      <c r="BH187" t="s">
        <v>264</v>
      </c>
      <c r="BJ187">
        <v>4.715325047801147</v>
      </c>
      <c r="BK187">
        <v>58</v>
      </c>
      <c r="BL187" s="291">
        <v>-2.3554387674853818E-2</v>
      </c>
      <c r="BM187">
        <f t="shared" si="11"/>
        <v>6</v>
      </c>
      <c r="BN187">
        <f t="shared" si="8"/>
        <v>17.399999999999999</v>
      </c>
      <c r="BO187" s="291">
        <f t="shared" si="9"/>
        <v>2.3554387674853818E-2</v>
      </c>
      <c r="BP187" s="292">
        <f t="shared" si="10"/>
        <v>6</v>
      </c>
    </row>
    <row r="188" spans="1:68" x14ac:dyDescent="0.2">
      <c r="A188">
        <v>151</v>
      </c>
      <c r="B188" t="s">
        <v>92</v>
      </c>
      <c r="C188" t="s">
        <v>266</v>
      </c>
      <c r="D188" t="s">
        <v>266</v>
      </c>
      <c r="E188" t="s">
        <v>419</v>
      </c>
      <c r="F188">
        <v>106</v>
      </c>
      <c r="G188" t="s">
        <v>92</v>
      </c>
      <c r="H188" t="s">
        <v>354</v>
      </c>
      <c r="I188">
        <v>108</v>
      </c>
      <c r="J188" t="s">
        <v>92</v>
      </c>
      <c r="K188" t="s">
        <v>266</v>
      </c>
      <c r="L188">
        <v>246.72</v>
      </c>
      <c r="M188">
        <v>216.65</v>
      </c>
      <c r="N188">
        <v>233.38</v>
      </c>
      <c r="O188">
        <v>263.2</v>
      </c>
      <c r="P188">
        <v>238.72</v>
      </c>
      <c r="Q188">
        <v>215.57</v>
      </c>
      <c r="R188">
        <v>239.64</v>
      </c>
      <c r="S188">
        <v>276.42</v>
      </c>
      <c r="T188">
        <v>696.75</v>
      </c>
      <c r="U188">
        <v>693.93</v>
      </c>
      <c r="V188">
        <v>7.1</v>
      </c>
      <c r="W188">
        <v>2.6514909982844785</v>
      </c>
      <c r="X188">
        <v>1.3</v>
      </c>
      <c r="Y188">
        <v>3.2</v>
      </c>
      <c r="Z188">
        <v>5.5</v>
      </c>
      <c r="AB188">
        <v>1.3</v>
      </c>
      <c r="AC188">
        <v>3.2</v>
      </c>
      <c r="AD188">
        <v>5.5</v>
      </c>
      <c r="AF188">
        <v>3.2</v>
      </c>
      <c r="AI188">
        <v>3.3333333333333335</v>
      </c>
      <c r="AJ188" t="s">
        <v>686</v>
      </c>
      <c r="AK188">
        <v>3.2666666666666666</v>
      </c>
      <c r="AL188">
        <v>4.1390213861829572</v>
      </c>
      <c r="AM188">
        <v>4.1390213861829572</v>
      </c>
      <c r="AN188">
        <v>4.6157860000000002E-2</v>
      </c>
      <c r="AO188">
        <v>0.24991845000000001</v>
      </c>
      <c r="AP188">
        <v>0.2459967138039367</v>
      </c>
      <c r="AQ188">
        <v>0.26757606242782433</v>
      </c>
      <c r="AR188">
        <v>0.24450168999999999</v>
      </c>
      <c r="AS188">
        <v>5.9558852322472287E-2</v>
      </c>
      <c r="AT188">
        <v>0.4225226632213212</v>
      </c>
      <c r="AU188">
        <v>0.43244338052664982</v>
      </c>
      <c r="AV188">
        <v>0.40277600271698771</v>
      </c>
      <c r="AW188">
        <v>6.8492847204120466E-2</v>
      </c>
      <c r="AX188">
        <v>0.51456692373141932</v>
      </c>
      <c r="AY188">
        <v>0.56429635773026987</v>
      </c>
      <c r="AZ188">
        <v>0.5302480367570428</v>
      </c>
      <c r="BA188">
        <v>3.5483006374201138</v>
      </c>
      <c r="BF188" t="s">
        <v>225</v>
      </c>
      <c r="BH188" t="s">
        <v>85</v>
      </c>
      <c r="BJ188">
        <v>4.1390213861829572</v>
      </c>
      <c r="BK188">
        <v>115</v>
      </c>
      <c r="BL188" s="291">
        <v>-2.1674110094712977E-2</v>
      </c>
      <c r="BM188">
        <f t="shared" si="11"/>
        <v>6</v>
      </c>
      <c r="BN188">
        <f t="shared" si="8"/>
        <v>42.599999999999994</v>
      </c>
      <c r="BO188" s="291">
        <f t="shared" si="9"/>
        <v>2.1674110094712977E-2</v>
      </c>
      <c r="BP188" s="292">
        <f t="shared" si="10"/>
        <v>6</v>
      </c>
    </row>
    <row r="189" spans="1:68" x14ac:dyDescent="0.2">
      <c r="A189">
        <v>196</v>
      </c>
      <c r="B189" t="s">
        <v>127</v>
      </c>
      <c r="C189" t="s">
        <v>269</v>
      </c>
      <c r="D189" t="s">
        <v>269</v>
      </c>
      <c r="E189" t="s">
        <v>419</v>
      </c>
      <c r="F189">
        <v>151</v>
      </c>
      <c r="G189" t="s">
        <v>127</v>
      </c>
      <c r="H189" t="s">
        <v>358</v>
      </c>
      <c r="I189">
        <v>152</v>
      </c>
      <c r="J189" t="s">
        <v>127</v>
      </c>
      <c r="K189" t="s">
        <v>269</v>
      </c>
      <c r="L189">
        <v>343.76</v>
      </c>
      <c r="M189">
        <v>342.55</v>
      </c>
      <c r="N189">
        <v>334.43</v>
      </c>
      <c r="O189">
        <v>342.85</v>
      </c>
      <c r="P189">
        <v>330.5</v>
      </c>
      <c r="Q189">
        <v>329.84</v>
      </c>
      <c r="R189">
        <v>321.81</v>
      </c>
      <c r="S189">
        <v>329.71</v>
      </c>
      <c r="T189">
        <v>1020.74</v>
      </c>
      <c r="U189">
        <v>982.14999999999986</v>
      </c>
      <c r="V189">
        <v>17.5</v>
      </c>
      <c r="W189">
        <v>5.296795262179856</v>
      </c>
      <c r="X189">
        <v>0.6</v>
      </c>
      <c r="Y189">
        <v>0.8</v>
      </c>
      <c r="Z189">
        <v>1.5</v>
      </c>
      <c r="AB189">
        <v>0.5</v>
      </c>
      <c r="AC189">
        <v>1</v>
      </c>
      <c r="AD189">
        <v>1</v>
      </c>
      <c r="AF189">
        <v>0.9</v>
      </c>
      <c r="AG189">
        <v>1</v>
      </c>
      <c r="AH189">
        <v>0.8</v>
      </c>
      <c r="AI189">
        <v>0.9</v>
      </c>
      <c r="AJ189">
        <v>0.9</v>
      </c>
      <c r="AK189">
        <v>0.9</v>
      </c>
      <c r="AL189">
        <v>0.60976076555023939</v>
      </c>
      <c r="AM189">
        <v>0.60976076555023939</v>
      </c>
      <c r="AN189">
        <v>1.798841E-2</v>
      </c>
      <c r="AO189">
        <v>0.111039375</v>
      </c>
      <c r="AP189">
        <v>0.10951658254234545</v>
      </c>
      <c r="AQ189">
        <v>0.11764721393528359</v>
      </c>
      <c r="AR189">
        <v>0.10876074315534381</v>
      </c>
      <c r="AS189">
        <v>2.0449014202870812E-2</v>
      </c>
      <c r="AT189">
        <v>0.17391793978889311</v>
      </c>
      <c r="AU189">
        <v>0.17529850709901257</v>
      </c>
      <c r="AV189">
        <v>0.16533184832368333</v>
      </c>
      <c r="AW189">
        <v>2.2089417004784687E-2</v>
      </c>
      <c r="AX189">
        <v>0.20726377463318899</v>
      </c>
      <c r="AY189">
        <v>0.21730264776786734</v>
      </c>
      <c r="AZ189">
        <v>0.20662535327401305</v>
      </c>
      <c r="BA189">
        <v>0.82563370665812053</v>
      </c>
      <c r="BB189" t="s">
        <v>230</v>
      </c>
      <c r="BC189" t="s">
        <v>237</v>
      </c>
      <c r="BD189">
        <v>168</v>
      </c>
      <c r="BE189" t="s">
        <v>227</v>
      </c>
      <c r="BF189" t="s">
        <v>228</v>
      </c>
      <c r="BG189" t="s">
        <v>229</v>
      </c>
      <c r="BH189" t="s">
        <v>264</v>
      </c>
      <c r="BJ189">
        <v>0.60976076555023939</v>
      </c>
      <c r="BK189">
        <v>144</v>
      </c>
      <c r="BL189" s="291">
        <v>-2.0520935430843174E-2</v>
      </c>
      <c r="BM189">
        <f t="shared" si="11"/>
        <v>6</v>
      </c>
      <c r="BN189">
        <f t="shared" si="8"/>
        <v>105</v>
      </c>
      <c r="BO189" s="291">
        <f t="shared" si="9"/>
        <v>2.0520935430843174E-2</v>
      </c>
      <c r="BP189" s="292">
        <f t="shared" si="10"/>
        <v>6</v>
      </c>
    </row>
    <row r="190" spans="1:68" x14ac:dyDescent="0.2">
      <c r="A190">
        <v>220</v>
      </c>
      <c r="B190" t="s">
        <v>34</v>
      </c>
      <c r="C190" t="s">
        <v>270</v>
      </c>
      <c r="D190" t="s">
        <v>270</v>
      </c>
      <c r="E190" t="s">
        <v>419</v>
      </c>
      <c r="L190">
        <v>44417.97</v>
      </c>
      <c r="M190">
        <v>43425.91</v>
      </c>
      <c r="N190">
        <v>40950.89</v>
      </c>
      <c r="O190">
        <v>39955</v>
      </c>
      <c r="P190">
        <v>38533.949999999997</v>
      </c>
      <c r="Q190">
        <v>37241.800000000003</v>
      </c>
      <c r="R190">
        <v>35244.559999999998</v>
      </c>
      <c r="S190">
        <v>34933.65</v>
      </c>
      <c r="T190">
        <v>128794.77</v>
      </c>
      <c r="U190">
        <v>111020.31</v>
      </c>
      <c r="V190">
        <v>9.1999999999999993</v>
      </c>
      <c r="W190">
        <v>3.0491071882947449</v>
      </c>
      <c r="X190">
        <v>0.4</v>
      </c>
      <c r="Y190">
        <v>1.29</v>
      </c>
      <c r="Z190">
        <v>3.15</v>
      </c>
      <c r="AA190">
        <v>2.11</v>
      </c>
      <c r="AB190">
        <v>0.54</v>
      </c>
      <c r="AC190">
        <v>2</v>
      </c>
      <c r="AD190">
        <v>3.08</v>
      </c>
      <c r="AE190">
        <v>3.08</v>
      </c>
      <c r="AI190">
        <v>1.7433333333333334</v>
      </c>
      <c r="AJ190" t="s">
        <v>686</v>
      </c>
      <c r="AK190">
        <v>1.7433333333333334</v>
      </c>
      <c r="AL190">
        <v>2.11</v>
      </c>
      <c r="AM190">
        <v>3.08</v>
      </c>
      <c r="AN190">
        <v>4.0662709320000001</v>
      </c>
      <c r="AO190">
        <v>19.976133454999999</v>
      </c>
      <c r="AP190">
        <v>20.936590835668284</v>
      </c>
      <c r="AQ190">
        <v>22.388424562169735</v>
      </c>
      <c r="AR190">
        <v>20.355503020000004</v>
      </c>
      <c r="AS190">
        <v>5.2176750840000006</v>
      </c>
      <c r="AT190">
        <v>39.804969331867092</v>
      </c>
      <c r="AU190">
        <v>36.889867381016771</v>
      </c>
      <c r="AV190">
        <v>34.281422044000003</v>
      </c>
      <c r="AW190">
        <v>5.9852778520000003</v>
      </c>
      <c r="AX190">
        <v>46.961410334788333</v>
      </c>
      <c r="AY190">
        <v>48.476477383237302</v>
      </c>
      <c r="AZ190">
        <v>45.484374980000005</v>
      </c>
      <c r="BA190">
        <v>1.9018769977718408</v>
      </c>
      <c r="BB190" t="s">
        <v>483</v>
      </c>
      <c r="BC190" t="s">
        <v>484</v>
      </c>
      <c r="BD190">
        <v>611</v>
      </c>
      <c r="BE190">
        <v>0.94599999999999995</v>
      </c>
      <c r="BF190" t="s">
        <v>235</v>
      </c>
      <c r="BG190" t="s">
        <v>482</v>
      </c>
      <c r="BH190" t="s">
        <v>264</v>
      </c>
      <c r="BI190" t="s">
        <v>485</v>
      </c>
      <c r="BJ190">
        <v>2.5949999999999998</v>
      </c>
      <c r="BK190">
        <v>4</v>
      </c>
      <c r="BL190" s="291">
        <v>1.8991140895939947E-2</v>
      </c>
      <c r="BM190">
        <f t="shared" si="11"/>
        <v>6</v>
      </c>
      <c r="BN190">
        <f t="shared" si="8"/>
        <v>55.199999999999996</v>
      </c>
      <c r="BO190" s="291">
        <f t="shared" si="9"/>
        <v>1.8991140895939947E-2</v>
      </c>
      <c r="BP190" s="292">
        <f t="shared" si="10"/>
        <v>6</v>
      </c>
    </row>
    <row r="191" spans="1:68" x14ac:dyDescent="0.2">
      <c r="A191">
        <v>187</v>
      </c>
      <c r="B191" t="s">
        <v>22</v>
      </c>
      <c r="C191" t="s">
        <v>267</v>
      </c>
      <c r="D191" t="s">
        <v>267</v>
      </c>
      <c r="E191" t="s">
        <v>419</v>
      </c>
      <c r="F191">
        <v>30</v>
      </c>
      <c r="G191" t="s">
        <v>22</v>
      </c>
      <c r="H191" t="s">
        <v>355</v>
      </c>
      <c r="I191">
        <v>30</v>
      </c>
      <c r="J191" t="s">
        <v>22</v>
      </c>
      <c r="K191" t="s">
        <v>267</v>
      </c>
      <c r="L191">
        <v>165.34</v>
      </c>
      <c r="M191">
        <v>183.98</v>
      </c>
      <c r="N191">
        <v>170.7</v>
      </c>
      <c r="O191">
        <v>158.63999999999999</v>
      </c>
      <c r="P191">
        <v>155.80000000000001</v>
      </c>
      <c r="Q191">
        <v>175.19</v>
      </c>
      <c r="R191">
        <v>161.13999999999999</v>
      </c>
      <c r="S191">
        <v>149.05000000000001</v>
      </c>
      <c r="T191">
        <v>520.02</v>
      </c>
      <c r="U191">
        <v>492.13</v>
      </c>
      <c r="V191">
        <v>9.3000000000000007</v>
      </c>
      <c r="W191">
        <v>3.0694625311868862</v>
      </c>
      <c r="X191">
        <v>6.3</v>
      </c>
      <c r="Y191">
        <v>9</v>
      </c>
      <c r="Z191">
        <v>13.9</v>
      </c>
      <c r="AB191">
        <v>5.5</v>
      </c>
      <c r="AC191">
        <v>10.199999999999999</v>
      </c>
      <c r="AD191">
        <v>11.4</v>
      </c>
      <c r="AF191">
        <v>9.4</v>
      </c>
      <c r="AG191">
        <v>9.6999999999999993</v>
      </c>
      <c r="AH191">
        <v>9</v>
      </c>
      <c r="AI191">
        <v>9.3833333333333346</v>
      </c>
      <c r="AJ191">
        <v>9.35</v>
      </c>
      <c r="AK191">
        <v>9.3777777777777782</v>
      </c>
      <c r="AL191">
        <v>6.3062101520106504</v>
      </c>
      <c r="AM191">
        <v>6.3062101520106504</v>
      </c>
      <c r="AN191">
        <v>9.551026E-2</v>
      </c>
      <c r="AO191">
        <v>0.60198699999999994</v>
      </c>
      <c r="AP191">
        <v>0.58738499836022307</v>
      </c>
      <c r="AQ191">
        <v>0.63900002210595563</v>
      </c>
      <c r="AR191">
        <v>0.59127503999999997</v>
      </c>
      <c r="AS191">
        <v>0.10715240681003294</v>
      </c>
      <c r="AT191">
        <v>0.96360582755550694</v>
      </c>
      <c r="AU191">
        <v>0.94782594411168841</v>
      </c>
      <c r="AV191">
        <v>0.89454188491393827</v>
      </c>
      <c r="AW191">
        <v>0.11491383801672156</v>
      </c>
      <c r="AX191">
        <v>1.1326006273557627</v>
      </c>
      <c r="AY191">
        <v>1.1722455731138575</v>
      </c>
      <c r="AZ191">
        <v>1.1152700727918787</v>
      </c>
      <c r="BA191">
        <v>8.70664914055655</v>
      </c>
      <c r="BB191" t="s">
        <v>230</v>
      </c>
      <c r="BC191" t="s">
        <v>656</v>
      </c>
      <c r="BD191">
        <v>924</v>
      </c>
      <c r="BE191" t="s">
        <v>245</v>
      </c>
      <c r="BF191" t="s">
        <v>235</v>
      </c>
      <c r="BG191" t="s">
        <v>229</v>
      </c>
      <c r="BH191" t="s">
        <v>264</v>
      </c>
      <c r="BJ191">
        <v>6.3062101520106504</v>
      </c>
      <c r="BK191">
        <v>104</v>
      </c>
      <c r="BL191" s="291">
        <v>-1.7794337751479625E-2</v>
      </c>
      <c r="BM191">
        <f t="shared" si="11"/>
        <v>6</v>
      </c>
      <c r="BN191">
        <f t="shared" si="8"/>
        <v>55.800000000000004</v>
      </c>
      <c r="BO191" s="291">
        <f t="shared" si="9"/>
        <v>1.7794337751479625E-2</v>
      </c>
      <c r="BP191" s="292">
        <f t="shared" si="10"/>
        <v>6</v>
      </c>
    </row>
    <row r="192" spans="1:68" x14ac:dyDescent="0.2">
      <c r="A192">
        <v>74</v>
      </c>
      <c r="B192" t="s">
        <v>157</v>
      </c>
      <c r="C192" t="s">
        <v>267</v>
      </c>
      <c r="D192" t="s">
        <v>267</v>
      </c>
      <c r="E192" t="s">
        <v>420</v>
      </c>
      <c r="L192">
        <v>304.88</v>
      </c>
      <c r="M192">
        <v>309.12</v>
      </c>
      <c r="N192">
        <v>284.37</v>
      </c>
      <c r="O192">
        <v>256.83</v>
      </c>
      <c r="P192">
        <v>289.55</v>
      </c>
      <c r="Q192">
        <v>292.22000000000003</v>
      </c>
      <c r="R192">
        <v>270.3</v>
      </c>
      <c r="S192">
        <v>241.11</v>
      </c>
      <c r="T192">
        <v>898.37</v>
      </c>
      <c r="U192">
        <v>852.06999999999994</v>
      </c>
      <c r="V192">
        <v>2.4</v>
      </c>
      <c r="W192">
        <v>1.9394423063152701</v>
      </c>
      <c r="X192">
        <v>23.939999999999998</v>
      </c>
      <c r="Y192">
        <v>47.86</v>
      </c>
      <c r="Z192">
        <v>54.20000000000001</v>
      </c>
      <c r="AA192">
        <v>31.820000000000004</v>
      </c>
      <c r="AB192">
        <v>23.939999999999998</v>
      </c>
      <c r="AC192">
        <v>47.86</v>
      </c>
      <c r="AD192">
        <v>54.20000000000001</v>
      </c>
      <c r="AE192">
        <v>31.820000000000004</v>
      </c>
      <c r="AI192">
        <v>42.000000000000007</v>
      </c>
      <c r="AJ192" t="s">
        <v>686</v>
      </c>
      <c r="AK192">
        <v>42.000000000000007</v>
      </c>
      <c r="AL192">
        <v>31.820000000000004</v>
      </c>
      <c r="AM192">
        <v>31.820000000000004</v>
      </c>
      <c r="AN192">
        <v>0.73073900600000008</v>
      </c>
      <c r="AO192">
        <v>4.5379167950000001</v>
      </c>
      <c r="AP192">
        <v>4.7030148088625285</v>
      </c>
      <c r="AQ192">
        <v>4.9820744079092396</v>
      </c>
      <c r="AR192">
        <v>4.617766284</v>
      </c>
      <c r="AS192">
        <v>0.82580571080000009</v>
      </c>
      <c r="AT192">
        <v>7.7750850330662455</v>
      </c>
      <c r="AU192">
        <v>7.3638797684357886</v>
      </c>
      <c r="AV192">
        <v>6.9525833592000001</v>
      </c>
      <c r="AW192">
        <v>0.88918351400000017</v>
      </c>
      <c r="AX192">
        <v>9.0590972113686039</v>
      </c>
      <c r="AY192">
        <v>9.1101693109391757</v>
      </c>
      <c r="AZ192">
        <v>8.6675725840000002</v>
      </c>
      <c r="BA192">
        <v>39.547741662886168</v>
      </c>
      <c r="BB192" t="s">
        <v>454</v>
      </c>
      <c r="BC192" t="s">
        <v>237</v>
      </c>
      <c r="BD192">
        <v>4291</v>
      </c>
      <c r="BE192">
        <v>0.97</v>
      </c>
      <c r="BF192" t="s">
        <v>235</v>
      </c>
      <c r="BG192" t="s">
        <v>480</v>
      </c>
      <c r="BH192" t="s">
        <v>264</v>
      </c>
      <c r="BI192" t="s">
        <v>481</v>
      </c>
      <c r="BJ192">
        <v>31.820000000000004</v>
      </c>
      <c r="BK192">
        <v>28</v>
      </c>
      <c r="BL192" s="291">
        <v>1.7596067228024148E-2</v>
      </c>
      <c r="BM192">
        <f t="shared" si="11"/>
        <v>6</v>
      </c>
      <c r="BN192">
        <f t="shared" si="8"/>
        <v>14.399999999999999</v>
      </c>
      <c r="BO192" s="291">
        <f t="shared" si="9"/>
        <v>1.7596067228024148E-2</v>
      </c>
      <c r="BP192" s="292">
        <f t="shared" si="10"/>
        <v>6</v>
      </c>
    </row>
    <row r="193" spans="1:68" x14ac:dyDescent="0.2">
      <c r="A193">
        <v>106</v>
      </c>
      <c r="B193" t="s">
        <v>58</v>
      </c>
      <c r="C193" t="s">
        <v>268</v>
      </c>
      <c r="D193" t="s">
        <v>268</v>
      </c>
      <c r="E193" t="s">
        <v>419</v>
      </c>
      <c r="F193">
        <v>71</v>
      </c>
      <c r="G193" t="s">
        <v>58</v>
      </c>
      <c r="H193" t="s">
        <v>356</v>
      </c>
      <c r="I193">
        <v>72</v>
      </c>
      <c r="J193" t="s">
        <v>58</v>
      </c>
      <c r="K193" t="s">
        <v>268</v>
      </c>
      <c r="L193">
        <v>123.73</v>
      </c>
      <c r="M193">
        <v>112.06</v>
      </c>
      <c r="N193">
        <v>99.2</v>
      </c>
      <c r="O193">
        <v>91.03</v>
      </c>
      <c r="P193">
        <v>121.09</v>
      </c>
      <c r="Q193">
        <v>109.94</v>
      </c>
      <c r="R193">
        <v>97.5</v>
      </c>
      <c r="S193">
        <v>89.55</v>
      </c>
      <c r="T193">
        <v>334.99</v>
      </c>
      <c r="U193">
        <v>328.53</v>
      </c>
      <c r="V193">
        <v>36.1</v>
      </c>
      <c r="W193">
        <v>18.259423681084964</v>
      </c>
      <c r="AF193">
        <v>2.9</v>
      </c>
      <c r="AI193" t="s">
        <v>686</v>
      </c>
      <c r="AJ193" t="s">
        <v>686</v>
      </c>
      <c r="AK193">
        <v>2.9</v>
      </c>
      <c r="AL193">
        <v>14.900552486187847</v>
      </c>
      <c r="AM193">
        <v>14.900552486187847</v>
      </c>
      <c r="AN193">
        <v>1.9242079999999998E-2</v>
      </c>
      <c r="AO193">
        <v>0.11930089599999999</v>
      </c>
      <c r="AP193">
        <v>0.12341943915342503</v>
      </c>
      <c r="AQ193">
        <v>0.12516493326366154</v>
      </c>
      <c r="AR193">
        <v>0.11736131753210459</v>
      </c>
      <c r="AS193">
        <v>3.5386530607734806E-2</v>
      </c>
      <c r="AT193">
        <v>0.23936951886147848</v>
      </c>
      <c r="AU193">
        <v>0.20079370177303479</v>
      </c>
      <c r="AV193">
        <v>0.18585788945176257</v>
      </c>
      <c r="AW193">
        <v>4.6149497679558005E-2</v>
      </c>
      <c r="AX193">
        <v>0.2773427851683008</v>
      </c>
      <c r="AY193">
        <v>0.27395032627695787</v>
      </c>
      <c r="AZ193">
        <v>0.25457246302277015</v>
      </c>
      <c r="BA193">
        <v>5.467302177414763</v>
      </c>
      <c r="BF193" t="s">
        <v>225</v>
      </c>
      <c r="BH193" t="s">
        <v>122</v>
      </c>
      <c r="BJ193">
        <v>14.900552486187847</v>
      </c>
      <c r="BK193">
        <v>127</v>
      </c>
      <c r="BL193" s="291">
        <v>-1.6257870082513049E-2</v>
      </c>
      <c r="BM193">
        <f t="shared" si="11"/>
        <v>1</v>
      </c>
      <c r="BN193">
        <f t="shared" si="8"/>
        <v>36.1</v>
      </c>
      <c r="BO193" s="291">
        <f t="shared" si="9"/>
        <v>1.6257870082513049E-2</v>
      </c>
      <c r="BP193" s="292">
        <f t="shared" si="10"/>
        <v>1</v>
      </c>
    </row>
    <row r="194" spans="1:68" x14ac:dyDescent="0.2">
      <c r="A194">
        <v>86</v>
      </c>
      <c r="B194" t="s">
        <v>51</v>
      </c>
      <c r="C194" t="s">
        <v>267</v>
      </c>
      <c r="D194" t="s">
        <v>267</v>
      </c>
      <c r="E194" t="s">
        <v>420</v>
      </c>
      <c r="F194">
        <v>63</v>
      </c>
      <c r="G194" t="s">
        <v>51</v>
      </c>
      <c r="H194" t="s">
        <v>355</v>
      </c>
      <c r="I194">
        <v>65</v>
      </c>
      <c r="J194" t="s">
        <v>51</v>
      </c>
      <c r="K194" t="s">
        <v>267</v>
      </c>
      <c r="L194">
        <v>34.54</v>
      </c>
      <c r="M194">
        <v>40.22</v>
      </c>
      <c r="N194">
        <v>35.409999999999997</v>
      </c>
      <c r="O194">
        <v>27.98</v>
      </c>
      <c r="P194">
        <v>33.19</v>
      </c>
      <c r="Q194">
        <v>37.729999999999997</v>
      </c>
      <c r="R194">
        <v>33.36</v>
      </c>
      <c r="S194">
        <v>26.73</v>
      </c>
      <c r="T194">
        <v>110.16999999999999</v>
      </c>
      <c r="U194">
        <v>104.27999999999999</v>
      </c>
      <c r="V194">
        <v>2.2999999999999998</v>
      </c>
      <c r="W194">
        <v>1.9265807669534238</v>
      </c>
      <c r="X194">
        <v>15.7</v>
      </c>
      <c r="Y194">
        <v>21.2</v>
      </c>
      <c r="Z194">
        <v>14.5</v>
      </c>
      <c r="AB194">
        <v>15.7</v>
      </c>
      <c r="AC194">
        <v>21.2</v>
      </c>
      <c r="AD194">
        <v>14.5</v>
      </c>
      <c r="AF194">
        <v>17.100000000000001</v>
      </c>
      <c r="AG194">
        <v>17.5</v>
      </c>
      <c r="AH194">
        <v>16.8</v>
      </c>
      <c r="AI194">
        <v>17.133333333333333</v>
      </c>
      <c r="AJ194">
        <v>17.149999999999999</v>
      </c>
      <c r="AK194">
        <v>17.127777777777776</v>
      </c>
      <c r="AL194">
        <v>11.517799702991015</v>
      </c>
      <c r="AM194">
        <v>11.517799702991015</v>
      </c>
      <c r="AN194">
        <v>3.7130659999999996E-2</v>
      </c>
      <c r="AO194">
        <v>0.28089805000000001</v>
      </c>
      <c r="AP194">
        <v>0.27520425494931156</v>
      </c>
      <c r="AQ194">
        <v>0.29500905178784309</v>
      </c>
      <c r="AR194">
        <v>0.27647294499999997</v>
      </c>
      <c r="AS194">
        <v>4.0911492930503821E-2</v>
      </c>
      <c r="AT194">
        <v>0.4367765173955942</v>
      </c>
      <c r="AU194">
        <v>0.41395170869770026</v>
      </c>
      <c r="AV194">
        <v>0.39353617439575567</v>
      </c>
      <c r="AW194">
        <v>4.3432048217506382E-2</v>
      </c>
      <c r="AX194">
        <v>0.5020924924116652</v>
      </c>
      <c r="AY194">
        <v>0.49954783864507335</v>
      </c>
      <c r="AZ194">
        <v>0.4778797155437659</v>
      </c>
      <c r="BA194">
        <v>16.136145124649421</v>
      </c>
      <c r="BB194" t="s">
        <v>383</v>
      </c>
      <c r="BC194" t="s">
        <v>237</v>
      </c>
      <c r="BD194">
        <v>310</v>
      </c>
      <c r="BE194">
        <v>0.98</v>
      </c>
      <c r="BF194" t="s">
        <v>235</v>
      </c>
      <c r="BG194" t="s">
        <v>384</v>
      </c>
      <c r="BH194" t="s">
        <v>264</v>
      </c>
      <c r="BJ194">
        <v>11.517799702991015</v>
      </c>
      <c r="BK194">
        <v>129</v>
      </c>
      <c r="BL194" s="291">
        <v>-1.5753420146562214E-2</v>
      </c>
      <c r="BM194">
        <f t="shared" si="11"/>
        <v>6</v>
      </c>
      <c r="BN194">
        <f t="shared" si="8"/>
        <v>13.799999999999999</v>
      </c>
      <c r="BO194" s="291">
        <f t="shared" si="9"/>
        <v>1.5753420146562214E-2</v>
      </c>
      <c r="BP194" s="292">
        <f t="shared" si="10"/>
        <v>6</v>
      </c>
    </row>
    <row r="195" spans="1:68" x14ac:dyDescent="0.2">
      <c r="A195">
        <v>197</v>
      </c>
      <c r="B195" t="s">
        <v>193</v>
      </c>
      <c r="C195" t="s">
        <v>421</v>
      </c>
      <c r="D195" t="s">
        <v>421</v>
      </c>
      <c r="E195" t="s">
        <v>420</v>
      </c>
      <c r="F195">
        <v>37</v>
      </c>
      <c r="G195" t="s">
        <v>193</v>
      </c>
      <c r="H195" t="s">
        <v>357</v>
      </c>
      <c r="I195">
        <v>37</v>
      </c>
      <c r="J195" t="s">
        <v>193</v>
      </c>
      <c r="K195" t="s">
        <v>227</v>
      </c>
      <c r="L195">
        <v>2.56</v>
      </c>
      <c r="M195">
        <v>2.58</v>
      </c>
      <c r="N195">
        <v>2.58</v>
      </c>
      <c r="O195">
        <v>2.56</v>
      </c>
      <c r="P195">
        <v>2.4500000000000002</v>
      </c>
      <c r="Q195">
        <v>2.4700000000000002</v>
      </c>
      <c r="R195">
        <v>2.4700000000000002</v>
      </c>
      <c r="S195">
        <v>2.4700000000000002</v>
      </c>
      <c r="T195">
        <v>7.7200000000000006</v>
      </c>
      <c r="U195">
        <v>7.3900000000000006</v>
      </c>
      <c r="V195">
        <v>6</v>
      </c>
      <c r="W195">
        <v>2.4643595257627053</v>
      </c>
      <c r="X195">
        <v>0.9</v>
      </c>
      <c r="Y195">
        <v>2.4</v>
      </c>
      <c r="Z195">
        <v>3.1</v>
      </c>
      <c r="AB195">
        <v>1.3</v>
      </c>
      <c r="AC195">
        <v>3</v>
      </c>
      <c r="AD195">
        <v>3.2</v>
      </c>
      <c r="AF195">
        <v>2.2999999999999998</v>
      </c>
      <c r="AG195">
        <v>2.1</v>
      </c>
      <c r="AH195">
        <v>2.5</v>
      </c>
      <c r="AI195">
        <v>2.3166666666666664</v>
      </c>
      <c r="AJ195">
        <v>2.2999999999999998</v>
      </c>
      <c r="AK195">
        <v>2.3055555555555554</v>
      </c>
      <c r="AL195">
        <v>1.1305159063345458</v>
      </c>
      <c r="AM195">
        <v>1.1305159063345458</v>
      </c>
      <c r="AN195">
        <v>3.4993000000000003E-4</v>
      </c>
      <c r="AO195">
        <v>2.108225E-3</v>
      </c>
      <c r="AP195">
        <v>2.070670531045561E-3</v>
      </c>
      <c r="AQ195">
        <v>2.2499737551236344E-3</v>
      </c>
      <c r="AR195">
        <v>2.0750925383380531E-3</v>
      </c>
      <c r="AS195">
        <v>3.8404897005317663E-4</v>
      </c>
      <c r="AT195">
        <v>3.3242556926869372E-3</v>
      </c>
      <c r="AU195">
        <v>3.3651177947140168E-3</v>
      </c>
      <c r="AV195">
        <v>3.1738307401196239E-3</v>
      </c>
      <c r="AW195">
        <v>4.0679495008862765E-4</v>
      </c>
      <c r="AX195">
        <v>3.9569123686582991E-3</v>
      </c>
      <c r="AY195">
        <v>4.163171755740395E-3</v>
      </c>
      <c r="AZ195">
        <v>3.9609807114771231E-3</v>
      </c>
      <c r="BA195">
        <v>2.0198358991490943</v>
      </c>
      <c r="BF195" t="s">
        <v>225</v>
      </c>
      <c r="BH195" t="s">
        <v>40</v>
      </c>
      <c r="BJ195">
        <v>1.1305159063345458</v>
      </c>
      <c r="BK195">
        <v>202</v>
      </c>
      <c r="BL195" s="291">
        <v>-1.5715809110482471E-2</v>
      </c>
      <c r="BM195">
        <f t="shared" si="11"/>
        <v>6</v>
      </c>
      <c r="BN195">
        <f t="shared" ref="BN195:BN222" si="12">BM195*V195</f>
        <v>36</v>
      </c>
      <c r="BO195" s="291">
        <f t="shared" ref="BO195:BO222" si="13">ABS(BL195)</f>
        <v>1.5715809110482471E-2</v>
      </c>
      <c r="BP195" s="292">
        <f t="shared" si="10"/>
        <v>6</v>
      </c>
    </row>
    <row r="196" spans="1:68" x14ac:dyDescent="0.2">
      <c r="A196">
        <v>110</v>
      </c>
      <c r="B196" t="s">
        <v>428</v>
      </c>
      <c r="C196" t="s">
        <v>267</v>
      </c>
      <c r="D196" t="s">
        <v>267</v>
      </c>
      <c r="E196" t="s">
        <v>420</v>
      </c>
      <c r="L196">
        <v>1.48</v>
      </c>
      <c r="M196">
        <v>1.53</v>
      </c>
      <c r="N196">
        <v>1.39</v>
      </c>
      <c r="O196">
        <v>1.37</v>
      </c>
      <c r="P196">
        <v>1.41</v>
      </c>
      <c r="Q196">
        <v>1.46</v>
      </c>
      <c r="R196">
        <v>1.33</v>
      </c>
      <c r="S196">
        <v>1.3</v>
      </c>
      <c r="T196">
        <v>4.3999999999999995</v>
      </c>
      <c r="U196">
        <v>4.2</v>
      </c>
      <c r="V196">
        <v>2.9</v>
      </c>
      <c r="W196">
        <v>2.0050494477545557</v>
      </c>
      <c r="X196">
        <v>14.2</v>
      </c>
      <c r="Y196">
        <v>23.2</v>
      </c>
      <c r="Z196">
        <v>38.799999999999997</v>
      </c>
      <c r="AB196">
        <v>13.8</v>
      </c>
      <c r="AC196">
        <v>26.8</v>
      </c>
      <c r="AD196">
        <v>33.799999999999997</v>
      </c>
      <c r="AF196">
        <v>25.1</v>
      </c>
      <c r="AG196">
        <v>25.4</v>
      </c>
      <c r="AH196">
        <v>24.8</v>
      </c>
      <c r="AI196">
        <v>25.099999999999994</v>
      </c>
      <c r="AJ196">
        <v>25.1</v>
      </c>
      <c r="AK196">
        <v>25.099999999999998</v>
      </c>
      <c r="AL196">
        <v>16.878825513497699</v>
      </c>
      <c r="AM196">
        <v>16.878825513497699</v>
      </c>
      <c r="AN196">
        <v>2.1398400000000001E-3</v>
      </c>
      <c r="AO196">
        <v>1.27425E-2</v>
      </c>
      <c r="AP196">
        <v>1.3152769205040818E-2</v>
      </c>
      <c r="AQ196">
        <v>1.3994016571192678E-2</v>
      </c>
      <c r="AR196">
        <v>1.2925830000000001E-2</v>
      </c>
      <c r="AS196">
        <v>2.4102387847262331E-3</v>
      </c>
      <c r="AT196">
        <v>2.1534902796841792E-2</v>
      </c>
      <c r="AU196">
        <v>2.0953359674815156E-2</v>
      </c>
      <c r="AV196">
        <v>1.9750948177089347E-2</v>
      </c>
      <c r="AW196">
        <v>2.590504641210389E-3</v>
      </c>
      <c r="AX196">
        <v>2.5383640420322311E-2</v>
      </c>
      <c r="AY196">
        <v>2.6043548353797762E-2</v>
      </c>
      <c r="AZ196">
        <v>2.4751691603025969E-2</v>
      </c>
      <c r="BA196">
        <v>22.985844198849946</v>
      </c>
      <c r="BF196" t="s">
        <v>225</v>
      </c>
      <c r="BH196" t="s">
        <v>44</v>
      </c>
      <c r="BJ196">
        <v>16.878825513497699</v>
      </c>
      <c r="BK196">
        <v>180</v>
      </c>
      <c r="BL196" s="291">
        <v>1.438728663919958E-2</v>
      </c>
      <c r="BM196">
        <f t="shared" si="11"/>
        <v>6</v>
      </c>
      <c r="BN196">
        <f t="shared" si="12"/>
        <v>17.399999999999999</v>
      </c>
      <c r="BO196" s="291">
        <f t="shared" si="13"/>
        <v>1.438728663919958E-2</v>
      </c>
      <c r="BP196" s="292">
        <f t="shared" ref="BP196:BP222" si="14">IF(BM196=6,6,1)</f>
        <v>6</v>
      </c>
    </row>
    <row r="197" spans="1:68" x14ac:dyDescent="0.2">
      <c r="A197">
        <v>217</v>
      </c>
      <c r="B197" t="s">
        <v>7</v>
      </c>
      <c r="C197" t="s">
        <v>267</v>
      </c>
      <c r="D197" t="s">
        <v>267</v>
      </c>
      <c r="E197" t="s">
        <v>420</v>
      </c>
      <c r="F197">
        <v>12</v>
      </c>
      <c r="G197" t="s">
        <v>7</v>
      </c>
      <c r="H197" t="s">
        <v>355</v>
      </c>
      <c r="I197">
        <v>12</v>
      </c>
      <c r="J197" t="s">
        <v>7</v>
      </c>
      <c r="K197" t="s">
        <v>267</v>
      </c>
      <c r="L197">
        <v>211.4</v>
      </c>
      <c r="M197">
        <v>204.61</v>
      </c>
      <c r="N197">
        <v>206.66</v>
      </c>
      <c r="O197">
        <v>224.23</v>
      </c>
      <c r="P197">
        <v>200.66</v>
      </c>
      <c r="Q197">
        <v>194</v>
      </c>
      <c r="R197">
        <v>198.64</v>
      </c>
      <c r="S197">
        <v>217.05</v>
      </c>
      <c r="T197">
        <v>622.66999999999996</v>
      </c>
      <c r="U197">
        <v>593.29999999999995</v>
      </c>
      <c r="V197">
        <v>2.9</v>
      </c>
      <c r="W197">
        <v>2.0050494477545557</v>
      </c>
      <c r="X197">
        <v>14.8</v>
      </c>
      <c r="Y197">
        <v>18.100000000000001</v>
      </c>
      <c r="Z197">
        <v>22.5</v>
      </c>
      <c r="AB197">
        <v>12.7</v>
      </c>
      <c r="AC197">
        <v>17.399999999999999</v>
      </c>
      <c r="AD197">
        <v>19.399999999999999</v>
      </c>
      <c r="AF197">
        <v>17.5</v>
      </c>
      <c r="AG197">
        <v>18.5</v>
      </c>
      <c r="AH197">
        <v>16.5</v>
      </c>
      <c r="AI197">
        <v>17.483333333333334</v>
      </c>
      <c r="AJ197">
        <v>17.5</v>
      </c>
      <c r="AK197">
        <v>17.494444444444444</v>
      </c>
      <c r="AL197">
        <v>11.764369531209441</v>
      </c>
      <c r="AM197">
        <v>11.764369531209441</v>
      </c>
      <c r="AN197">
        <v>0.21259609000000002</v>
      </c>
      <c r="AO197">
        <v>1.445000525</v>
      </c>
      <c r="AP197">
        <v>1.4308329854322406</v>
      </c>
      <c r="AQ197">
        <v>1.5309263435430027</v>
      </c>
      <c r="AR197">
        <v>1.4247669650000001</v>
      </c>
      <c r="AS197">
        <v>0.24374437592039264</v>
      </c>
      <c r="AT197">
        <v>2.1499060703650898</v>
      </c>
      <c r="AU197">
        <v>2.2309470020468543</v>
      </c>
      <c r="AV197">
        <v>2.1092776638805888</v>
      </c>
      <c r="AW197">
        <v>0.26450989986732104</v>
      </c>
      <c r="AX197">
        <v>2.5913665349072468</v>
      </c>
      <c r="AY197">
        <v>2.749538197370295</v>
      </c>
      <c r="AZ197">
        <v>2.6175319396683028</v>
      </c>
      <c r="BA197">
        <v>15.960772355849818</v>
      </c>
      <c r="BB197" t="s">
        <v>402</v>
      </c>
      <c r="BC197" t="s">
        <v>237</v>
      </c>
      <c r="BD197">
        <v>1159</v>
      </c>
      <c r="BE197">
        <v>0.97</v>
      </c>
      <c r="BF197" t="s">
        <v>235</v>
      </c>
      <c r="BG197" t="s">
        <v>393</v>
      </c>
      <c r="BH197" t="s">
        <v>264</v>
      </c>
      <c r="BJ197">
        <v>11.764369531209441</v>
      </c>
      <c r="BK197">
        <v>68</v>
      </c>
      <c r="BL197" s="291">
        <v>-1.4002458580421534E-2</v>
      </c>
      <c r="BM197">
        <f t="shared" ref="BM197:BM222" si="15">IF(X197&lt;&gt;0,6,IF(AG197&lt;&gt;0,2,1))</f>
        <v>6</v>
      </c>
      <c r="BN197">
        <f t="shared" si="12"/>
        <v>17.399999999999999</v>
      </c>
      <c r="BO197" s="291">
        <f t="shared" si="13"/>
        <v>1.4002458580421534E-2</v>
      </c>
      <c r="BP197" s="292">
        <f t="shared" si="14"/>
        <v>6</v>
      </c>
    </row>
    <row r="198" spans="1:68" x14ac:dyDescent="0.2">
      <c r="A198">
        <v>32</v>
      </c>
      <c r="B198" t="s">
        <v>53</v>
      </c>
      <c r="C198" t="s">
        <v>267</v>
      </c>
      <c r="D198" t="s">
        <v>267</v>
      </c>
      <c r="E198" t="s">
        <v>420</v>
      </c>
      <c r="F198">
        <v>67</v>
      </c>
      <c r="G198" t="s">
        <v>53</v>
      </c>
      <c r="H198" t="s">
        <v>355</v>
      </c>
      <c r="I198">
        <v>68</v>
      </c>
      <c r="J198" t="s">
        <v>53</v>
      </c>
      <c r="K198" t="s">
        <v>267</v>
      </c>
      <c r="L198">
        <v>153.37</v>
      </c>
      <c r="M198">
        <v>159.96</v>
      </c>
      <c r="N198">
        <v>151.69</v>
      </c>
      <c r="O198">
        <v>151.01</v>
      </c>
      <c r="P198">
        <v>145.86000000000001</v>
      </c>
      <c r="Q198">
        <v>153.06</v>
      </c>
      <c r="R198">
        <v>144.65</v>
      </c>
      <c r="S198">
        <v>144.28</v>
      </c>
      <c r="T198">
        <v>465.02000000000004</v>
      </c>
      <c r="U198">
        <v>443.57000000000005</v>
      </c>
      <c r="V198">
        <v>1.9</v>
      </c>
      <c r="W198">
        <v>1.87598189348293</v>
      </c>
      <c r="X198">
        <v>59.9</v>
      </c>
      <c r="Y198">
        <v>75</v>
      </c>
      <c r="Z198">
        <v>71.599999999999994</v>
      </c>
      <c r="AB198">
        <v>50</v>
      </c>
      <c r="AC198">
        <v>67.8</v>
      </c>
      <c r="AD198">
        <v>49.3</v>
      </c>
      <c r="AF198">
        <v>62.3</v>
      </c>
      <c r="AG198">
        <v>68.7</v>
      </c>
      <c r="AH198">
        <v>55.7</v>
      </c>
      <c r="AI198">
        <v>62.266666666666673</v>
      </c>
      <c r="AJ198">
        <v>62.2</v>
      </c>
      <c r="AK198">
        <v>62.255555555555553</v>
      </c>
      <c r="AL198">
        <v>41.864568106298194</v>
      </c>
      <c r="AM198">
        <v>41.864568106298194</v>
      </c>
      <c r="AN198">
        <v>0.56846580000000002</v>
      </c>
      <c r="AO198">
        <v>4.1580322499999998</v>
      </c>
      <c r="AP198">
        <v>4.109002736955639</v>
      </c>
      <c r="AQ198">
        <v>4.3881826127119155</v>
      </c>
      <c r="AR198">
        <v>4.1054748849999996</v>
      </c>
      <c r="AS198">
        <v>0.64263892989665272</v>
      </c>
      <c r="AT198">
        <v>6.1484793634712416</v>
      </c>
      <c r="AU198">
        <v>6.2413139189802385</v>
      </c>
      <c r="AV198">
        <v>5.9221319798449787</v>
      </c>
      <c r="AW198">
        <v>0.69208768316108793</v>
      </c>
      <c r="AX198">
        <v>7.2933261034239658</v>
      </c>
      <c r="AY198">
        <v>7.6003307997138494</v>
      </c>
      <c r="AZ198">
        <v>7.2568585929027192</v>
      </c>
      <c r="BA198">
        <v>57.488095421560949</v>
      </c>
      <c r="BB198" t="s">
        <v>442</v>
      </c>
      <c r="BC198" t="s">
        <v>237</v>
      </c>
      <c r="BD198">
        <v>3332</v>
      </c>
      <c r="BE198" t="s">
        <v>227</v>
      </c>
      <c r="BF198" t="s">
        <v>235</v>
      </c>
      <c r="BG198" t="s">
        <v>441</v>
      </c>
      <c r="BH198" t="s">
        <v>264</v>
      </c>
      <c r="BJ198">
        <v>41.864568106298194</v>
      </c>
      <c r="BK198">
        <v>32</v>
      </c>
      <c r="BL198" s="291">
        <v>-1.263996088534431E-2</v>
      </c>
      <c r="BM198">
        <f t="shared" si="15"/>
        <v>6</v>
      </c>
      <c r="BN198">
        <f t="shared" si="12"/>
        <v>11.399999999999999</v>
      </c>
      <c r="BO198" s="291">
        <f t="shared" si="13"/>
        <v>1.263996088534431E-2</v>
      </c>
      <c r="BP198" s="292">
        <f t="shared" si="14"/>
        <v>6</v>
      </c>
    </row>
    <row r="199" spans="1:68" x14ac:dyDescent="0.2">
      <c r="A199">
        <v>56</v>
      </c>
      <c r="B199" t="s">
        <v>279</v>
      </c>
      <c r="C199" t="s">
        <v>267</v>
      </c>
      <c r="D199" t="s">
        <v>267</v>
      </c>
      <c r="E199" t="s">
        <v>418</v>
      </c>
      <c r="F199">
        <v>126</v>
      </c>
      <c r="G199" t="s">
        <v>279</v>
      </c>
      <c r="H199" t="s">
        <v>355</v>
      </c>
      <c r="I199">
        <v>128</v>
      </c>
      <c r="J199" t="s">
        <v>279</v>
      </c>
      <c r="K199" t="s">
        <v>267</v>
      </c>
      <c r="L199">
        <v>111.06</v>
      </c>
      <c r="M199">
        <v>114.09</v>
      </c>
      <c r="N199">
        <v>104.49</v>
      </c>
      <c r="O199">
        <v>111.4</v>
      </c>
      <c r="P199">
        <v>103.43</v>
      </c>
      <c r="Q199">
        <v>108.23</v>
      </c>
      <c r="R199">
        <v>97.97</v>
      </c>
      <c r="S199">
        <v>106.29</v>
      </c>
      <c r="T199">
        <v>329.64</v>
      </c>
      <c r="U199">
        <v>309.63</v>
      </c>
      <c r="V199">
        <v>13.6</v>
      </c>
      <c r="W199">
        <v>4.086175828217451</v>
      </c>
      <c r="X199">
        <v>5.0999999999999996</v>
      </c>
      <c r="Y199">
        <v>8.6999999999999993</v>
      </c>
      <c r="Z199">
        <v>9.9</v>
      </c>
      <c r="AB199">
        <v>4.5</v>
      </c>
      <c r="AC199">
        <v>8.9</v>
      </c>
      <c r="AD199">
        <v>9.1999999999999993</v>
      </c>
      <c r="AF199">
        <v>7.7</v>
      </c>
      <c r="AG199">
        <v>7.9</v>
      </c>
      <c r="AH199">
        <v>7.5</v>
      </c>
      <c r="AI199">
        <v>7.7166666666666659</v>
      </c>
      <c r="AJ199">
        <v>7.7</v>
      </c>
      <c r="AK199">
        <v>7.7055555555555557</v>
      </c>
      <c r="AL199">
        <v>5.181702299075102</v>
      </c>
      <c r="AM199">
        <v>5.181702299075102</v>
      </c>
      <c r="AN199">
        <v>4.9234460000000001E-2</v>
      </c>
      <c r="AO199">
        <v>0.31426885000000004</v>
      </c>
      <c r="AP199">
        <v>0.32279232655998091</v>
      </c>
      <c r="AQ199">
        <v>0.34251035052436429</v>
      </c>
      <c r="AR199">
        <v>0.31794857343966826</v>
      </c>
      <c r="AS199">
        <v>5.600248864091395E-2</v>
      </c>
      <c r="AT199">
        <v>0.49792522543810475</v>
      </c>
      <c r="AU199">
        <v>0.50282702751008812</v>
      </c>
      <c r="AV199">
        <v>0.47505612295494881</v>
      </c>
      <c r="AW199">
        <v>6.0514507734856587E-2</v>
      </c>
      <c r="AX199">
        <v>0.5945764296473155</v>
      </c>
      <c r="AY199">
        <v>0.62038830860022565</v>
      </c>
      <c r="AZ199">
        <v>0.59048885033789289</v>
      </c>
      <c r="BA199">
        <v>7.0615323626372977</v>
      </c>
      <c r="BF199" t="s">
        <v>225</v>
      </c>
      <c r="BH199" t="s">
        <v>136</v>
      </c>
      <c r="BJ199">
        <v>5.181702299075102</v>
      </c>
      <c r="BK199">
        <v>117</v>
      </c>
      <c r="BL199" s="291">
        <v>1.1708839230067549E-2</v>
      </c>
      <c r="BM199">
        <f t="shared" si="15"/>
        <v>6</v>
      </c>
      <c r="BN199">
        <f t="shared" si="12"/>
        <v>81.599999999999994</v>
      </c>
      <c r="BO199" s="291">
        <f t="shared" si="13"/>
        <v>1.1708839230067549E-2</v>
      </c>
      <c r="BP199" s="292">
        <f t="shared" si="14"/>
        <v>6</v>
      </c>
    </row>
    <row r="200" spans="1:68" x14ac:dyDescent="0.2">
      <c r="A200">
        <v>44</v>
      </c>
      <c r="B200" t="s">
        <v>158</v>
      </c>
      <c r="C200" t="s">
        <v>267</v>
      </c>
      <c r="D200" t="s">
        <v>267</v>
      </c>
      <c r="E200" t="s">
        <v>420</v>
      </c>
      <c r="F200">
        <v>187</v>
      </c>
      <c r="G200" t="s">
        <v>158</v>
      </c>
      <c r="H200" t="s">
        <v>355</v>
      </c>
      <c r="I200">
        <v>186</v>
      </c>
      <c r="J200" t="s">
        <v>158</v>
      </c>
      <c r="K200" t="s">
        <v>267</v>
      </c>
      <c r="L200">
        <v>224.3</v>
      </c>
      <c r="M200">
        <v>213.11</v>
      </c>
      <c r="N200">
        <v>207.21</v>
      </c>
      <c r="O200">
        <v>220.94</v>
      </c>
      <c r="P200">
        <v>212.41</v>
      </c>
      <c r="Q200">
        <v>202.02</v>
      </c>
      <c r="R200">
        <v>197.34</v>
      </c>
      <c r="S200">
        <v>210.98</v>
      </c>
      <c r="T200">
        <v>644.62</v>
      </c>
      <c r="U200">
        <v>611.77</v>
      </c>
      <c r="V200">
        <v>3.4</v>
      </c>
      <c r="W200">
        <v>2.0728759369897607</v>
      </c>
      <c r="X200">
        <v>10.6</v>
      </c>
      <c r="Y200">
        <v>13.1</v>
      </c>
      <c r="Z200">
        <v>16</v>
      </c>
      <c r="AB200">
        <v>10.9</v>
      </c>
      <c r="AC200">
        <v>13.8</v>
      </c>
      <c r="AD200">
        <v>14</v>
      </c>
      <c r="AF200">
        <v>13.1</v>
      </c>
      <c r="AG200">
        <v>13.2</v>
      </c>
      <c r="AH200">
        <v>12.9</v>
      </c>
      <c r="AI200">
        <v>13.066666666666668</v>
      </c>
      <c r="AJ200">
        <v>13.05</v>
      </c>
      <c r="AK200">
        <v>13.072222222222223</v>
      </c>
      <c r="AL200">
        <v>8.7905879666356999</v>
      </c>
      <c r="AM200">
        <v>8.7905879666356999</v>
      </c>
      <c r="AN200">
        <v>0.16350586</v>
      </c>
      <c r="AO200">
        <v>1.1210726000000002</v>
      </c>
      <c r="AP200">
        <v>1.1538653848192428</v>
      </c>
      <c r="AQ200">
        <v>1.2152359070513161</v>
      </c>
      <c r="AR200">
        <v>1.133566155</v>
      </c>
      <c r="AS200">
        <v>0.18628684452729577</v>
      </c>
      <c r="AT200">
        <v>1.7226636327662372</v>
      </c>
      <c r="AU200">
        <v>1.7512789826000916</v>
      </c>
      <c r="AV200">
        <v>1.6582552117909437</v>
      </c>
      <c r="AW200">
        <v>0.20147416754549294</v>
      </c>
      <c r="AX200">
        <v>2.0599377725052745</v>
      </c>
      <c r="AY200">
        <v>2.1466076717415761</v>
      </c>
      <c r="AZ200">
        <v>2.0460162238637323</v>
      </c>
      <c r="BA200">
        <v>11.933481857330285</v>
      </c>
      <c r="BB200" t="s">
        <v>402</v>
      </c>
      <c r="BC200" t="s">
        <v>237</v>
      </c>
      <c r="BD200">
        <v>780</v>
      </c>
      <c r="BE200">
        <v>0.91</v>
      </c>
      <c r="BF200" t="s">
        <v>235</v>
      </c>
      <c r="BG200" t="s">
        <v>393</v>
      </c>
      <c r="BH200" t="s">
        <v>264</v>
      </c>
      <c r="BJ200">
        <v>8.7905879666356999</v>
      </c>
      <c r="BK200">
        <v>81</v>
      </c>
      <c r="BL200" s="291">
        <v>1.1144287176405721E-2</v>
      </c>
      <c r="BM200">
        <f t="shared" si="15"/>
        <v>6</v>
      </c>
      <c r="BN200">
        <f t="shared" si="12"/>
        <v>20.399999999999999</v>
      </c>
      <c r="BO200" s="291">
        <f t="shared" si="13"/>
        <v>1.1144287176405721E-2</v>
      </c>
      <c r="BP200" s="292">
        <f t="shared" si="14"/>
        <v>6</v>
      </c>
    </row>
    <row r="201" spans="1:68" x14ac:dyDescent="0.2">
      <c r="A201">
        <v>134</v>
      </c>
      <c r="B201" t="s">
        <v>119</v>
      </c>
      <c r="C201" t="s">
        <v>270</v>
      </c>
      <c r="D201" t="s">
        <v>267</v>
      </c>
      <c r="E201" t="s">
        <v>420</v>
      </c>
      <c r="F201">
        <v>139</v>
      </c>
      <c r="G201" t="s">
        <v>119</v>
      </c>
      <c r="H201" t="s">
        <v>359</v>
      </c>
      <c r="I201">
        <v>140</v>
      </c>
      <c r="J201" t="s">
        <v>119</v>
      </c>
      <c r="K201" t="s">
        <v>270</v>
      </c>
      <c r="L201">
        <v>154.94</v>
      </c>
      <c r="M201">
        <v>161.61000000000001</v>
      </c>
      <c r="N201">
        <v>154.31</v>
      </c>
      <c r="O201">
        <v>154.91</v>
      </c>
      <c r="P201">
        <v>147.29</v>
      </c>
      <c r="Q201">
        <v>153.91999999999999</v>
      </c>
      <c r="R201">
        <v>147.63</v>
      </c>
      <c r="S201">
        <v>147.5</v>
      </c>
      <c r="T201">
        <v>470.86</v>
      </c>
      <c r="U201">
        <v>448.84</v>
      </c>
      <c r="V201">
        <v>4.7</v>
      </c>
      <c r="W201">
        <v>2.2601574195274563</v>
      </c>
      <c r="X201">
        <v>11.8</v>
      </c>
      <c r="Y201">
        <v>15.9</v>
      </c>
      <c r="Z201">
        <v>22.5</v>
      </c>
      <c r="AB201">
        <v>11.1</v>
      </c>
      <c r="AC201">
        <v>22.8</v>
      </c>
      <c r="AD201">
        <v>24.1</v>
      </c>
      <c r="AF201">
        <v>18</v>
      </c>
      <c r="AG201">
        <v>16.7</v>
      </c>
      <c r="AH201">
        <v>19.399999999999999</v>
      </c>
      <c r="AI201">
        <v>18.033333333333335</v>
      </c>
      <c r="AJ201">
        <v>18.049999999999997</v>
      </c>
      <c r="AK201">
        <v>18.027777777777775</v>
      </c>
      <c r="AL201">
        <v>12.123016554072604</v>
      </c>
      <c r="AM201">
        <v>12.123016554072604</v>
      </c>
      <c r="AN201">
        <v>0.16572044000000002</v>
      </c>
      <c r="AO201">
        <v>1.0590288000000001</v>
      </c>
      <c r="AP201">
        <v>1.0474915230753599</v>
      </c>
      <c r="AQ201">
        <v>1.1300111614931703</v>
      </c>
      <c r="AR201">
        <v>1.047254895</v>
      </c>
      <c r="AS201">
        <v>0.1877171686167026</v>
      </c>
      <c r="AT201">
        <v>1.6591250961899169</v>
      </c>
      <c r="AU201">
        <v>1.6699895016742412</v>
      </c>
      <c r="AV201">
        <v>1.5765725490432223</v>
      </c>
      <c r="AW201">
        <v>0.20238165436117098</v>
      </c>
      <c r="AX201">
        <v>1.9713065943716097</v>
      </c>
      <c r="AY201">
        <v>2.0656172517814184</v>
      </c>
      <c r="AZ201">
        <v>1.9651154033520188</v>
      </c>
      <c r="BA201">
        <v>16.560019504068453</v>
      </c>
      <c r="BB201" t="s">
        <v>309</v>
      </c>
      <c r="BC201" t="s">
        <v>237</v>
      </c>
      <c r="BD201">
        <v>298</v>
      </c>
      <c r="BE201">
        <v>0.95</v>
      </c>
      <c r="BF201" t="s">
        <v>235</v>
      </c>
      <c r="BG201" t="s">
        <v>310</v>
      </c>
      <c r="BH201" t="s">
        <v>264</v>
      </c>
      <c r="BJ201">
        <v>12.123016554072604</v>
      </c>
      <c r="BK201">
        <v>80</v>
      </c>
      <c r="BL201" s="291">
        <v>-1.1117643826116989E-2</v>
      </c>
      <c r="BM201">
        <f t="shared" si="15"/>
        <v>6</v>
      </c>
      <c r="BN201">
        <f t="shared" si="12"/>
        <v>28.200000000000003</v>
      </c>
      <c r="BO201" s="291">
        <f t="shared" si="13"/>
        <v>1.1117643826116989E-2</v>
      </c>
      <c r="BP201" s="292">
        <f t="shared" si="14"/>
        <v>6</v>
      </c>
    </row>
    <row r="202" spans="1:68" x14ac:dyDescent="0.2">
      <c r="A202">
        <v>34</v>
      </c>
      <c r="B202" t="s">
        <v>6</v>
      </c>
      <c r="C202" t="s">
        <v>270</v>
      </c>
      <c r="D202" t="s">
        <v>267</v>
      </c>
      <c r="E202" t="s">
        <v>420</v>
      </c>
      <c r="L202">
        <v>812.35</v>
      </c>
      <c r="M202">
        <v>816.22</v>
      </c>
      <c r="N202">
        <v>761.62</v>
      </c>
      <c r="O202">
        <v>762.46</v>
      </c>
      <c r="P202">
        <v>771.14</v>
      </c>
      <c r="Q202">
        <v>772.28</v>
      </c>
      <c r="R202">
        <v>726.75</v>
      </c>
      <c r="S202">
        <v>720.54</v>
      </c>
      <c r="T202">
        <v>2390.19</v>
      </c>
      <c r="U202">
        <v>2270.17</v>
      </c>
      <c r="V202">
        <v>3</v>
      </c>
      <c r="W202">
        <v>2.0184348312469504</v>
      </c>
      <c r="X202">
        <v>15.9</v>
      </c>
      <c r="Y202">
        <v>23.8</v>
      </c>
      <c r="Z202">
        <v>32.5</v>
      </c>
      <c r="AB202">
        <v>13.9</v>
      </c>
      <c r="AC202">
        <v>25.6</v>
      </c>
      <c r="AD202">
        <v>29.4</v>
      </c>
      <c r="AG202">
        <v>24.2</v>
      </c>
      <c r="AH202">
        <v>23</v>
      </c>
      <c r="AI202">
        <v>23.516666666666669</v>
      </c>
      <c r="AJ202">
        <v>23.6</v>
      </c>
      <c r="AK202">
        <v>23.558333333333337</v>
      </c>
      <c r="AL202">
        <v>15.842111463033866</v>
      </c>
      <c r="AM202">
        <v>15.842111463033866</v>
      </c>
      <c r="AN202">
        <v>1.0895071500000002</v>
      </c>
      <c r="AO202">
        <v>6.8565443249999998</v>
      </c>
      <c r="AP202">
        <v>7.0390472337983594</v>
      </c>
      <c r="AQ202">
        <v>7.4728076415366669</v>
      </c>
      <c r="AR202">
        <v>6.9289331199999991</v>
      </c>
      <c r="AS202">
        <v>1.2304702577980755</v>
      </c>
      <c r="AT202">
        <v>11.165881447987879</v>
      </c>
      <c r="AU202">
        <v>11.022806407952055</v>
      </c>
      <c r="AV202">
        <v>10.408899231697111</v>
      </c>
      <c r="AW202">
        <v>1.3244456629967922</v>
      </c>
      <c r="AX202">
        <v>13.206264269219398</v>
      </c>
      <c r="AY202">
        <v>13.624392156597857</v>
      </c>
      <c r="AZ202">
        <v>12.963815152491978</v>
      </c>
      <c r="BA202">
        <v>21.558978523101239</v>
      </c>
      <c r="BB202" t="s">
        <v>492</v>
      </c>
      <c r="BC202" t="s">
        <v>237</v>
      </c>
      <c r="BD202">
        <v>11575</v>
      </c>
      <c r="BE202">
        <v>0.97</v>
      </c>
      <c r="BF202" t="s">
        <v>235</v>
      </c>
      <c r="BG202" t="s">
        <v>474</v>
      </c>
      <c r="BH202" t="s">
        <v>264</v>
      </c>
      <c r="BI202" t="s">
        <v>493</v>
      </c>
      <c r="BJ202">
        <v>15.842111463033866</v>
      </c>
      <c r="BK202">
        <v>21</v>
      </c>
      <c r="BL202" s="291">
        <v>1.0557620802662759E-2</v>
      </c>
      <c r="BM202">
        <f t="shared" si="15"/>
        <v>6</v>
      </c>
      <c r="BN202">
        <f t="shared" si="12"/>
        <v>18</v>
      </c>
      <c r="BO202" s="291">
        <f t="shared" si="13"/>
        <v>1.0557620802662759E-2</v>
      </c>
      <c r="BP202" s="292">
        <f t="shared" si="14"/>
        <v>6</v>
      </c>
    </row>
    <row r="203" spans="1:68" x14ac:dyDescent="0.2">
      <c r="A203">
        <v>143</v>
      </c>
      <c r="B203" t="s">
        <v>168</v>
      </c>
      <c r="C203" t="s">
        <v>267</v>
      </c>
      <c r="D203" t="s">
        <v>267</v>
      </c>
      <c r="E203" t="s">
        <v>419</v>
      </c>
      <c r="F203">
        <v>199</v>
      </c>
      <c r="G203" t="s">
        <v>168</v>
      </c>
      <c r="H203" t="s">
        <v>355</v>
      </c>
      <c r="I203">
        <v>199</v>
      </c>
      <c r="J203" t="s">
        <v>168</v>
      </c>
      <c r="K203" t="s">
        <v>267</v>
      </c>
      <c r="L203">
        <v>272.36</v>
      </c>
      <c r="M203">
        <v>255.15</v>
      </c>
      <c r="N203">
        <v>250.11</v>
      </c>
      <c r="O203">
        <v>235.97</v>
      </c>
      <c r="P203">
        <v>263.91000000000003</v>
      </c>
      <c r="Q203">
        <v>248.39</v>
      </c>
      <c r="R203">
        <v>243.81</v>
      </c>
      <c r="S203">
        <v>229.92</v>
      </c>
      <c r="T203">
        <v>777.62</v>
      </c>
      <c r="U203">
        <v>756.1099999999999</v>
      </c>
      <c r="V203">
        <v>43.7</v>
      </c>
      <c r="W203">
        <v>30.276108215070188</v>
      </c>
      <c r="AG203">
        <v>2.3470588235294114</v>
      </c>
      <c r="AH203">
        <v>2.3470588235294114</v>
      </c>
      <c r="AI203" t="s">
        <v>686</v>
      </c>
      <c r="AJ203">
        <v>2.3470588235294114</v>
      </c>
      <c r="AK203">
        <v>2.3470588235294114</v>
      </c>
      <c r="AL203">
        <v>1.5783106116441485</v>
      </c>
      <c r="AM203">
        <v>1.5783106116441485</v>
      </c>
      <c r="AN203">
        <v>3.5997545294117639E-2</v>
      </c>
      <c r="AO203">
        <v>0.22318478082352936</v>
      </c>
      <c r="AP203">
        <v>0.22518054815169802</v>
      </c>
      <c r="AQ203">
        <v>0.23629549644306655</v>
      </c>
      <c r="AR203">
        <v>0.22103176936222249</v>
      </c>
      <c r="AS203">
        <v>4.0409460079270994E-2</v>
      </c>
      <c r="AT203">
        <v>0.33186665466257143</v>
      </c>
      <c r="AU203">
        <v>0.33105960398381484</v>
      </c>
      <c r="AV203">
        <v>0.31501366550396442</v>
      </c>
      <c r="AW203">
        <v>4.3350736602706566E-2</v>
      </c>
      <c r="AX203">
        <v>0.3900262614990076</v>
      </c>
      <c r="AY203">
        <v>0.39671864813130026</v>
      </c>
      <c r="AZ203">
        <v>0.38018939746484376</v>
      </c>
      <c r="BA203">
        <v>2.1679487403960036</v>
      </c>
      <c r="BF203" t="s">
        <v>225</v>
      </c>
      <c r="BH203" t="s">
        <v>178</v>
      </c>
      <c r="BJ203">
        <v>1.5783106116441485</v>
      </c>
      <c r="BK203">
        <v>130</v>
      </c>
      <c r="BL203" s="291">
        <v>-9.6467664746783741E-3</v>
      </c>
      <c r="BM203">
        <f t="shared" si="15"/>
        <v>2</v>
      </c>
      <c r="BN203">
        <f t="shared" si="12"/>
        <v>87.4</v>
      </c>
      <c r="BO203" s="291">
        <f t="shared" si="13"/>
        <v>9.6467664746783741E-3</v>
      </c>
      <c r="BP203" s="292">
        <f t="shared" si="14"/>
        <v>1</v>
      </c>
    </row>
    <row r="204" spans="1:68" x14ac:dyDescent="0.2">
      <c r="A204">
        <v>180</v>
      </c>
      <c r="B204" t="s">
        <v>128</v>
      </c>
      <c r="C204" t="s">
        <v>269</v>
      </c>
      <c r="D204" t="s">
        <v>269</v>
      </c>
      <c r="E204" t="s">
        <v>419</v>
      </c>
      <c r="F204">
        <v>152</v>
      </c>
      <c r="G204" t="s">
        <v>128</v>
      </c>
      <c r="H204" t="s">
        <v>358</v>
      </c>
      <c r="I204">
        <v>153</v>
      </c>
      <c r="J204" t="s">
        <v>128</v>
      </c>
      <c r="K204" t="s">
        <v>269</v>
      </c>
      <c r="L204">
        <v>1544.83</v>
      </c>
      <c r="M204">
        <v>1497.16</v>
      </c>
      <c r="N204">
        <v>1452.58</v>
      </c>
      <c r="O204">
        <v>1422.19</v>
      </c>
      <c r="P204">
        <v>1481.07</v>
      </c>
      <c r="Q204">
        <v>1439.81</v>
      </c>
      <c r="R204">
        <v>1392.23</v>
      </c>
      <c r="S204">
        <v>1351.66</v>
      </c>
      <c r="T204">
        <v>4494.57</v>
      </c>
      <c r="U204">
        <v>4313.1100000000006</v>
      </c>
      <c r="V204">
        <v>13.1</v>
      </c>
      <c r="W204">
        <v>3.952472235117602</v>
      </c>
      <c r="X204">
        <v>0.3</v>
      </c>
      <c r="Y204">
        <v>0.3</v>
      </c>
      <c r="Z204">
        <v>0.6</v>
      </c>
      <c r="AB204">
        <v>0.3</v>
      </c>
      <c r="AC204">
        <v>0.6</v>
      </c>
      <c r="AD204">
        <v>0.9</v>
      </c>
      <c r="AF204">
        <v>0.5</v>
      </c>
      <c r="AG204">
        <v>0.4</v>
      </c>
      <c r="AH204">
        <v>0.6</v>
      </c>
      <c r="AI204">
        <v>0.5</v>
      </c>
      <c r="AJ204">
        <v>0.5</v>
      </c>
      <c r="AK204">
        <v>0.5</v>
      </c>
      <c r="AL204">
        <v>0.33875598086124409</v>
      </c>
      <c r="AM204">
        <v>0.33875598086124409</v>
      </c>
      <c r="AN204">
        <v>4.3453590000000007E-2</v>
      </c>
      <c r="AO204">
        <v>0.25891627499999997</v>
      </c>
      <c r="AP204">
        <v>0.26107018588527242</v>
      </c>
      <c r="AQ204">
        <v>0.2783472068658091</v>
      </c>
      <c r="AR204">
        <v>0.25693976183448136</v>
      </c>
      <c r="AS204">
        <v>4.9091539665071765E-2</v>
      </c>
      <c r="AT204">
        <v>0.42564090652504477</v>
      </c>
      <c r="AU204">
        <v>0.41700912853029942</v>
      </c>
      <c r="AV204">
        <v>0.39305210697708881</v>
      </c>
      <c r="AW204">
        <v>5.2850172775119629E-2</v>
      </c>
      <c r="AX204">
        <v>0.50263567979327395</v>
      </c>
      <c r="AY204">
        <v>0.51789455231171511</v>
      </c>
      <c r="AZ204">
        <v>0.49225454690906517</v>
      </c>
      <c r="BA204">
        <v>0.45633152765756885</v>
      </c>
      <c r="BB204" t="s">
        <v>307</v>
      </c>
      <c r="BC204" t="s">
        <v>316</v>
      </c>
      <c r="BD204">
        <v>53</v>
      </c>
      <c r="BE204" t="s">
        <v>308</v>
      </c>
      <c r="BF204" t="s">
        <v>228</v>
      </c>
      <c r="BG204" t="s">
        <v>229</v>
      </c>
      <c r="BH204" t="s">
        <v>264</v>
      </c>
      <c r="BJ204">
        <v>0.33875598086124409</v>
      </c>
      <c r="BK204">
        <v>120</v>
      </c>
      <c r="BL204" s="291">
        <v>-7.6337926826678315E-3</v>
      </c>
      <c r="BM204">
        <f t="shared" si="15"/>
        <v>6</v>
      </c>
      <c r="BN204">
        <f t="shared" si="12"/>
        <v>78.599999999999994</v>
      </c>
      <c r="BO204" s="291">
        <f t="shared" si="13"/>
        <v>7.6337926826678315E-3</v>
      </c>
      <c r="BP204" s="292">
        <f t="shared" si="14"/>
        <v>6</v>
      </c>
    </row>
    <row r="205" spans="1:68" x14ac:dyDescent="0.2">
      <c r="A205">
        <v>84</v>
      </c>
      <c r="B205" t="s">
        <v>42</v>
      </c>
      <c r="C205" t="s">
        <v>267</v>
      </c>
      <c r="D205" t="s">
        <v>267</v>
      </c>
      <c r="E205" t="s">
        <v>420</v>
      </c>
      <c r="F205">
        <v>51</v>
      </c>
      <c r="G205" t="s">
        <v>42</v>
      </c>
      <c r="H205" t="s">
        <v>355</v>
      </c>
      <c r="I205">
        <v>55</v>
      </c>
      <c r="J205" t="s">
        <v>42</v>
      </c>
      <c r="K205" t="s">
        <v>267</v>
      </c>
      <c r="L205">
        <v>263.8</v>
      </c>
      <c r="M205">
        <v>296.14999999999998</v>
      </c>
      <c r="N205">
        <v>266.41000000000003</v>
      </c>
      <c r="O205">
        <v>228.48</v>
      </c>
      <c r="P205">
        <v>249.51</v>
      </c>
      <c r="Q205">
        <v>280.77999999999997</v>
      </c>
      <c r="R205">
        <v>252.91</v>
      </c>
      <c r="S205">
        <v>216.77</v>
      </c>
      <c r="T205">
        <v>826.36000000000013</v>
      </c>
      <c r="U205">
        <v>783.19999999999993</v>
      </c>
      <c r="V205">
        <v>2.8</v>
      </c>
      <c r="W205">
        <v>1.9917528303141854</v>
      </c>
      <c r="X205">
        <v>13.6</v>
      </c>
      <c r="Y205">
        <v>21.9</v>
      </c>
      <c r="Z205">
        <v>25.5</v>
      </c>
      <c r="AB205">
        <v>12.2</v>
      </c>
      <c r="AC205">
        <v>22.5</v>
      </c>
      <c r="AD205">
        <v>20.100000000000001</v>
      </c>
      <c r="AF205">
        <v>19.3</v>
      </c>
      <c r="AG205">
        <v>20.3</v>
      </c>
      <c r="AH205">
        <v>18.3</v>
      </c>
      <c r="AI205">
        <v>19.3</v>
      </c>
      <c r="AJ205">
        <v>19.3</v>
      </c>
      <c r="AK205">
        <v>19.3</v>
      </c>
      <c r="AL205">
        <v>12.978539139860782</v>
      </c>
      <c r="AM205">
        <v>12.978539139860782</v>
      </c>
      <c r="AN205">
        <v>0.31311883000000001</v>
      </c>
      <c r="AO205">
        <v>2.0671314750000001</v>
      </c>
      <c r="AP205">
        <v>2.0489634461570403</v>
      </c>
      <c r="AQ205">
        <v>2.209307828605366</v>
      </c>
      <c r="AR205">
        <v>2.0529705150000002</v>
      </c>
      <c r="AS205">
        <v>0.34779099731213808</v>
      </c>
      <c r="AT205">
        <v>3.3667880590262995</v>
      </c>
      <c r="AU205">
        <v>3.2179041100639107</v>
      </c>
      <c r="AV205">
        <v>3.0443352559682073</v>
      </c>
      <c r="AW205">
        <v>0.37090577552023019</v>
      </c>
      <c r="AX205">
        <v>3.908857751516857</v>
      </c>
      <c r="AY205">
        <v>3.9480848267680413</v>
      </c>
      <c r="AZ205">
        <v>3.7630320288005752</v>
      </c>
      <c r="BA205">
        <v>18.05061176070927</v>
      </c>
      <c r="BB205" t="s">
        <v>402</v>
      </c>
      <c r="BC205" t="s">
        <v>237</v>
      </c>
      <c r="BD205">
        <v>1443</v>
      </c>
      <c r="BE205">
        <v>0.97</v>
      </c>
      <c r="BF205" t="s">
        <v>235</v>
      </c>
      <c r="BG205" t="s">
        <v>407</v>
      </c>
      <c r="BH205" t="s">
        <v>264</v>
      </c>
      <c r="BJ205">
        <v>12.978539139860782</v>
      </c>
      <c r="BK205">
        <v>57</v>
      </c>
      <c r="BL205" s="291">
        <v>-6.8505366839329311E-3</v>
      </c>
      <c r="BM205">
        <f t="shared" si="15"/>
        <v>6</v>
      </c>
      <c r="BN205">
        <f t="shared" si="12"/>
        <v>16.799999999999997</v>
      </c>
      <c r="BO205" s="291">
        <f t="shared" si="13"/>
        <v>6.8505366839329311E-3</v>
      </c>
      <c r="BP205" s="292">
        <f t="shared" si="14"/>
        <v>6</v>
      </c>
    </row>
    <row r="206" spans="1:68" x14ac:dyDescent="0.2">
      <c r="A206">
        <v>31</v>
      </c>
      <c r="B206" t="s">
        <v>141</v>
      </c>
      <c r="C206" t="s">
        <v>268</v>
      </c>
      <c r="D206" t="s">
        <v>268</v>
      </c>
      <c r="E206" t="s">
        <v>418</v>
      </c>
      <c r="F206">
        <v>166</v>
      </c>
      <c r="G206" t="s">
        <v>141</v>
      </c>
      <c r="H206" t="s">
        <v>356</v>
      </c>
      <c r="I206">
        <v>168</v>
      </c>
      <c r="J206" t="s">
        <v>141</v>
      </c>
      <c r="K206" t="s">
        <v>268</v>
      </c>
      <c r="L206">
        <v>15.22</v>
      </c>
      <c r="M206">
        <v>14.01</v>
      </c>
      <c r="N206">
        <v>12.82</v>
      </c>
      <c r="O206">
        <v>10.86</v>
      </c>
      <c r="P206">
        <v>14.94</v>
      </c>
      <c r="Q206">
        <v>13.8</v>
      </c>
      <c r="R206">
        <v>12.65</v>
      </c>
      <c r="S206">
        <v>10.7</v>
      </c>
      <c r="T206">
        <v>42.05</v>
      </c>
      <c r="U206">
        <v>41.39</v>
      </c>
      <c r="V206">
        <v>34.6</v>
      </c>
      <c r="W206">
        <v>16.525035386774352</v>
      </c>
      <c r="AF206">
        <v>2.9</v>
      </c>
      <c r="AI206" t="s">
        <v>686</v>
      </c>
      <c r="AJ206" t="s">
        <v>686</v>
      </c>
      <c r="AK206">
        <v>2.9</v>
      </c>
      <c r="AL206">
        <v>14.900552486187847</v>
      </c>
      <c r="AM206">
        <v>14.900552486187847</v>
      </c>
      <c r="AN206">
        <v>2.41976E-3</v>
      </c>
      <c r="AO206">
        <v>1.5002511999999999E-2</v>
      </c>
      <c r="AP206">
        <v>1.5680364894364751E-2</v>
      </c>
      <c r="AQ206">
        <v>1.6107036166847378E-2</v>
      </c>
      <c r="AR206">
        <v>1.5095374938894549E-2</v>
      </c>
      <c r="AS206">
        <v>4.347295469613259E-3</v>
      </c>
      <c r="AT206">
        <v>3.0902908706532329E-2</v>
      </c>
      <c r="AU206">
        <v>2.5631960187038189E-2</v>
      </c>
      <c r="AV206">
        <v>2.3764209453269659E-2</v>
      </c>
      <c r="AW206">
        <v>5.6323191160220993E-3</v>
      </c>
      <c r="AX206">
        <v>3.557840277997143E-2</v>
      </c>
      <c r="AY206">
        <v>3.4722723893472279E-2</v>
      </c>
      <c r="AZ206">
        <v>3.2318366404316325E-2</v>
      </c>
      <c r="BA206">
        <v>5.3641134438305702</v>
      </c>
      <c r="BF206" t="s">
        <v>225</v>
      </c>
      <c r="BH206" t="s">
        <v>122</v>
      </c>
      <c r="BJ206">
        <v>14.900552486187847</v>
      </c>
      <c r="BK206">
        <v>170</v>
      </c>
      <c r="BL206" s="291">
        <v>6.189826003441941E-3</v>
      </c>
      <c r="BM206">
        <f t="shared" si="15"/>
        <v>1</v>
      </c>
      <c r="BN206">
        <f t="shared" si="12"/>
        <v>34.6</v>
      </c>
      <c r="BO206" s="291">
        <f t="shared" si="13"/>
        <v>6.189826003441941E-3</v>
      </c>
      <c r="BP206" s="292">
        <f t="shared" si="14"/>
        <v>1</v>
      </c>
    </row>
    <row r="207" spans="1:68" x14ac:dyDescent="0.2">
      <c r="A207">
        <v>83</v>
      </c>
      <c r="B207" t="s">
        <v>423</v>
      </c>
      <c r="C207" t="s">
        <v>266</v>
      </c>
      <c r="D207" t="s">
        <v>266</v>
      </c>
      <c r="E207" t="s">
        <v>419</v>
      </c>
      <c r="F207">
        <v>109</v>
      </c>
      <c r="G207" t="s">
        <v>96</v>
      </c>
      <c r="H207" t="s">
        <v>354</v>
      </c>
      <c r="I207">
        <v>111</v>
      </c>
      <c r="J207" t="s">
        <v>96</v>
      </c>
      <c r="K207" t="s">
        <v>266</v>
      </c>
      <c r="L207">
        <v>317.08999999999997</v>
      </c>
      <c r="M207">
        <v>335.77</v>
      </c>
      <c r="N207">
        <v>308.5</v>
      </c>
      <c r="O207">
        <v>270.94</v>
      </c>
      <c r="P207">
        <v>301.69</v>
      </c>
      <c r="Q207">
        <v>320.95999999999998</v>
      </c>
      <c r="R207">
        <v>294.07</v>
      </c>
      <c r="S207">
        <v>259.31</v>
      </c>
      <c r="T207">
        <v>961.3599999999999</v>
      </c>
      <c r="U207">
        <v>916.72</v>
      </c>
      <c r="V207">
        <v>11.4</v>
      </c>
      <c r="W207">
        <v>3.5297575115656401</v>
      </c>
      <c r="X207">
        <v>1.7</v>
      </c>
      <c r="Y207">
        <v>7.6</v>
      </c>
      <c r="Z207">
        <v>13.2</v>
      </c>
      <c r="AB207">
        <v>3.4</v>
      </c>
      <c r="AC207">
        <v>7</v>
      </c>
      <c r="AD207">
        <v>21</v>
      </c>
      <c r="AF207">
        <v>9</v>
      </c>
      <c r="AG207">
        <v>7.5</v>
      </c>
      <c r="AH207">
        <v>10.5</v>
      </c>
      <c r="AI207">
        <v>8.9833333333333325</v>
      </c>
      <c r="AJ207">
        <v>9</v>
      </c>
      <c r="AK207">
        <v>8.9944444444444454</v>
      </c>
      <c r="AL207">
        <v>11.39638711603777</v>
      </c>
      <c r="AM207">
        <v>11.39638711603777</v>
      </c>
      <c r="AN207">
        <v>0.16611041000000001</v>
      </c>
      <c r="AO207">
        <v>0.79474857499999996</v>
      </c>
      <c r="AP207">
        <v>0.81033911380192802</v>
      </c>
      <c r="AQ207">
        <v>0.88166528210880912</v>
      </c>
      <c r="AR207">
        <v>0.79927842804749716</v>
      </c>
      <c r="AS207">
        <v>0.20236801560967418</v>
      </c>
      <c r="AT207">
        <v>1.6076281583809946</v>
      </c>
      <c r="AU207">
        <v>1.4470964595671425</v>
      </c>
      <c r="AV207">
        <v>1.3470378572145316</v>
      </c>
      <c r="AW207">
        <v>0.22653975268279028</v>
      </c>
      <c r="AX207">
        <v>1.8713803631433326</v>
      </c>
      <c r="AY207">
        <v>1.8829051731032731</v>
      </c>
      <c r="AZ207">
        <v>1.7711205778938508</v>
      </c>
      <c r="BA207">
        <v>9.4065079404728706</v>
      </c>
      <c r="BB207" t="s">
        <v>304</v>
      </c>
      <c r="BC207" t="s">
        <v>305</v>
      </c>
      <c r="BD207">
        <v>276</v>
      </c>
      <c r="BE207">
        <v>1</v>
      </c>
      <c r="BF207" t="s">
        <v>235</v>
      </c>
      <c r="BG207" t="s">
        <v>306</v>
      </c>
      <c r="BH207" t="s">
        <v>264</v>
      </c>
      <c r="BJ207">
        <v>11.39638711603777</v>
      </c>
      <c r="BK207">
        <v>76</v>
      </c>
      <c r="BL207" s="291">
        <v>5.699730946352689E-3</v>
      </c>
      <c r="BM207">
        <f t="shared" si="15"/>
        <v>6</v>
      </c>
      <c r="BN207">
        <f t="shared" si="12"/>
        <v>68.400000000000006</v>
      </c>
      <c r="BO207" s="291">
        <f t="shared" si="13"/>
        <v>5.699730946352689E-3</v>
      </c>
      <c r="BP207" s="292">
        <f t="shared" si="14"/>
        <v>6</v>
      </c>
    </row>
    <row r="208" spans="1:68" x14ac:dyDescent="0.2">
      <c r="A208">
        <v>21</v>
      </c>
      <c r="B208" t="s">
        <v>123</v>
      </c>
      <c r="C208" t="s">
        <v>267</v>
      </c>
      <c r="D208" t="s">
        <v>267</v>
      </c>
      <c r="E208" t="s">
        <v>420</v>
      </c>
      <c r="F208">
        <v>144</v>
      </c>
      <c r="G208" t="s">
        <v>123</v>
      </c>
      <c r="H208" t="s">
        <v>355</v>
      </c>
      <c r="I208">
        <v>145</v>
      </c>
      <c r="J208" t="s">
        <v>123</v>
      </c>
      <c r="K208" t="s">
        <v>267</v>
      </c>
      <c r="L208">
        <v>163.98</v>
      </c>
      <c r="M208">
        <v>166.97</v>
      </c>
      <c r="N208">
        <v>160.37</v>
      </c>
      <c r="O208">
        <v>165.61</v>
      </c>
      <c r="P208">
        <v>156.02000000000001</v>
      </c>
      <c r="Q208">
        <v>157.86000000000001</v>
      </c>
      <c r="R208">
        <v>153.71</v>
      </c>
      <c r="S208">
        <v>157.88999999999999</v>
      </c>
      <c r="T208">
        <v>491.32</v>
      </c>
      <c r="U208">
        <v>467.59000000000003</v>
      </c>
      <c r="V208">
        <v>2</v>
      </c>
      <c r="W208">
        <v>1.8885056430080001</v>
      </c>
      <c r="X208">
        <v>20.7</v>
      </c>
      <c r="Y208">
        <v>33.200000000000003</v>
      </c>
      <c r="Z208">
        <v>47.1</v>
      </c>
      <c r="AB208">
        <v>17.7</v>
      </c>
      <c r="AC208">
        <v>37.200000000000003</v>
      </c>
      <c r="AD208">
        <v>38.799999999999997</v>
      </c>
      <c r="AF208">
        <v>32.5</v>
      </c>
      <c r="AG208">
        <v>33.700000000000003</v>
      </c>
      <c r="AH208">
        <v>31.2</v>
      </c>
      <c r="AI208">
        <v>32.449999999999996</v>
      </c>
      <c r="AJ208">
        <v>32.450000000000003</v>
      </c>
      <c r="AK208">
        <v>32.466666666666661</v>
      </c>
      <c r="AL208">
        <v>21.832637516795163</v>
      </c>
      <c r="AM208">
        <v>21.832637516795163</v>
      </c>
      <c r="AN208">
        <v>0.31089111000000003</v>
      </c>
      <c r="AO208">
        <v>1.9438789250000001</v>
      </c>
      <c r="AP208">
        <v>1.9420065502108224</v>
      </c>
      <c r="AQ208">
        <v>2.0879353159599021</v>
      </c>
      <c r="AR208">
        <v>1.932831875</v>
      </c>
      <c r="AS208">
        <v>0.35326825942009943</v>
      </c>
      <c r="AT208">
        <v>3.0756260411184337</v>
      </c>
      <c r="AU208">
        <v>3.1051829266134443</v>
      </c>
      <c r="AV208">
        <v>2.9290709291301495</v>
      </c>
      <c r="AW208">
        <v>0.38151969236683236</v>
      </c>
      <c r="AX208">
        <v>3.6677603779601742</v>
      </c>
      <c r="AY208">
        <v>3.853968873269181</v>
      </c>
      <c r="AZ208">
        <v>3.6638588809170813</v>
      </c>
      <c r="BA208">
        <v>29.750211895324618</v>
      </c>
      <c r="BB208" t="s">
        <v>444</v>
      </c>
      <c r="BC208" t="s">
        <v>237</v>
      </c>
      <c r="BD208">
        <v>2686</v>
      </c>
      <c r="BE208">
        <v>0.91</v>
      </c>
      <c r="BF208" t="s">
        <v>235</v>
      </c>
      <c r="BG208" t="s">
        <v>443</v>
      </c>
      <c r="BH208" t="s">
        <v>264</v>
      </c>
      <c r="BJ208">
        <v>21.832637516795163</v>
      </c>
      <c r="BK208">
        <v>54</v>
      </c>
      <c r="BL208" s="291">
        <v>-5.6829928335172253E-3</v>
      </c>
      <c r="BM208">
        <f t="shared" si="15"/>
        <v>6</v>
      </c>
      <c r="BN208">
        <f t="shared" si="12"/>
        <v>12</v>
      </c>
      <c r="BO208" s="291">
        <f t="shared" si="13"/>
        <v>5.6829928335172253E-3</v>
      </c>
      <c r="BP208" s="292">
        <f t="shared" si="14"/>
        <v>6</v>
      </c>
    </row>
    <row r="209" spans="1:68" x14ac:dyDescent="0.2">
      <c r="A209">
        <v>125</v>
      </c>
      <c r="B209" t="s">
        <v>155</v>
      </c>
      <c r="C209" t="s">
        <v>421</v>
      </c>
      <c r="D209" t="s">
        <v>421</v>
      </c>
      <c r="E209" t="s">
        <v>419</v>
      </c>
      <c r="F209">
        <v>184</v>
      </c>
      <c r="G209" t="s">
        <v>155</v>
      </c>
      <c r="H209" t="s">
        <v>357</v>
      </c>
      <c r="I209">
        <v>183</v>
      </c>
      <c r="J209" t="s">
        <v>155</v>
      </c>
      <c r="K209" t="s">
        <v>269</v>
      </c>
      <c r="L209">
        <v>24.57</v>
      </c>
      <c r="M209">
        <v>25.15</v>
      </c>
      <c r="N209">
        <v>24.7</v>
      </c>
      <c r="O209">
        <v>24.39</v>
      </c>
      <c r="P209">
        <v>23.2</v>
      </c>
      <c r="Q209">
        <v>23.21</v>
      </c>
      <c r="R209">
        <v>23.82</v>
      </c>
      <c r="S209">
        <v>23.78</v>
      </c>
      <c r="T209">
        <v>74.42</v>
      </c>
      <c r="U209">
        <v>70.22999999999999</v>
      </c>
      <c r="V209">
        <v>19</v>
      </c>
      <c r="W209">
        <v>5.8527214363190767</v>
      </c>
      <c r="X209">
        <v>0.1</v>
      </c>
      <c r="Y209">
        <v>0.2</v>
      </c>
      <c r="Z209">
        <v>0</v>
      </c>
      <c r="AB209">
        <v>0.1</v>
      </c>
      <c r="AC209">
        <v>0.2</v>
      </c>
      <c r="AD209">
        <v>0.2</v>
      </c>
      <c r="AF209">
        <v>0.1</v>
      </c>
      <c r="AG209">
        <v>0.1</v>
      </c>
      <c r="AH209">
        <v>0.2</v>
      </c>
      <c r="AI209">
        <v>0.13333333333333333</v>
      </c>
      <c r="AJ209">
        <v>0.15000000000000002</v>
      </c>
      <c r="AK209">
        <v>0.1277777777777778</v>
      </c>
      <c r="AL209">
        <v>6.2655098423360381E-2</v>
      </c>
      <c r="AM209">
        <v>6.2655098423360381E-2</v>
      </c>
      <c r="AN209">
        <v>1.9213000000000002E-4</v>
      </c>
      <c r="AO209">
        <v>1.4499250000000001E-3</v>
      </c>
      <c r="AP209">
        <v>1.4519538845455418E-3</v>
      </c>
      <c r="AQ209">
        <v>1.5656050081403713E-3</v>
      </c>
      <c r="AR209">
        <v>1.4579679652577701E-3</v>
      </c>
      <c r="AS209">
        <v>2.102385765463196E-4</v>
      </c>
      <c r="AT209">
        <v>2.1724803005571847E-3</v>
      </c>
      <c r="AU209">
        <v>2.2398973994292052E-3</v>
      </c>
      <c r="AV209">
        <v>2.1251590667029879E-3</v>
      </c>
      <c r="AW209">
        <v>2.2231096091053271E-4</v>
      </c>
      <c r="AX209">
        <v>2.5862545949720994E-3</v>
      </c>
      <c r="AY209">
        <v>2.7128687908123429E-3</v>
      </c>
      <c r="AZ209">
        <v>2.5934650730201937E-3</v>
      </c>
      <c r="BA209">
        <v>0.11529455497901292</v>
      </c>
      <c r="BF209" t="s">
        <v>225</v>
      </c>
      <c r="BH209" t="s">
        <v>522</v>
      </c>
      <c r="BJ209">
        <v>6.2655098423360381E-2</v>
      </c>
      <c r="BK209">
        <v>206</v>
      </c>
      <c r="BL209" s="291">
        <v>5.5471595136093029E-3</v>
      </c>
      <c r="BM209">
        <f t="shared" si="15"/>
        <v>6</v>
      </c>
      <c r="BN209">
        <f t="shared" si="12"/>
        <v>114</v>
      </c>
      <c r="BO209" s="291">
        <f t="shared" si="13"/>
        <v>5.5471595136093029E-3</v>
      </c>
      <c r="BP209" s="292">
        <f t="shared" si="14"/>
        <v>6</v>
      </c>
    </row>
    <row r="210" spans="1:68" x14ac:dyDescent="0.2">
      <c r="A210">
        <v>148</v>
      </c>
      <c r="B210" t="s">
        <v>207</v>
      </c>
      <c r="C210" t="s">
        <v>270</v>
      </c>
      <c r="D210" t="s">
        <v>270</v>
      </c>
      <c r="E210" t="s">
        <v>420</v>
      </c>
      <c r="F210">
        <v>189</v>
      </c>
      <c r="G210" t="s">
        <v>207</v>
      </c>
      <c r="H210" t="s">
        <v>359</v>
      </c>
      <c r="I210">
        <v>188</v>
      </c>
      <c r="J210" t="s">
        <v>207</v>
      </c>
      <c r="K210" t="s">
        <v>270</v>
      </c>
      <c r="L210">
        <v>510.1</v>
      </c>
      <c r="M210">
        <v>551.89</v>
      </c>
      <c r="N210">
        <v>612.84</v>
      </c>
      <c r="O210">
        <v>690.91</v>
      </c>
      <c r="P210">
        <v>475.23</v>
      </c>
      <c r="Q210">
        <v>511.75</v>
      </c>
      <c r="R210">
        <v>567.19000000000005</v>
      </c>
      <c r="S210">
        <v>641.05999999999995</v>
      </c>
      <c r="T210">
        <v>1674.83</v>
      </c>
      <c r="U210">
        <v>1554.17</v>
      </c>
      <c r="V210">
        <v>4.4000000000000004</v>
      </c>
      <c r="W210">
        <v>2.2154898014546562</v>
      </c>
      <c r="AA210">
        <v>3.08</v>
      </c>
      <c r="AE210">
        <v>4.7</v>
      </c>
      <c r="AF210">
        <v>6.4</v>
      </c>
      <c r="AG210">
        <v>5.88</v>
      </c>
      <c r="AH210">
        <v>6.92</v>
      </c>
      <c r="AI210" t="s">
        <v>686</v>
      </c>
      <c r="AJ210">
        <v>6.4</v>
      </c>
      <c r="AK210">
        <v>6.4</v>
      </c>
      <c r="AL210">
        <v>3.08</v>
      </c>
      <c r="AM210">
        <v>4.7</v>
      </c>
      <c r="AN210">
        <v>0.20602856800000002</v>
      </c>
      <c r="AO210">
        <v>1.2773771216000001</v>
      </c>
      <c r="AP210">
        <v>1.2386747357605064</v>
      </c>
      <c r="AQ210">
        <v>1.3798146653813603</v>
      </c>
      <c r="AR210">
        <v>1.2843522089999999</v>
      </c>
      <c r="AS210">
        <v>0.23687447680000001</v>
      </c>
      <c r="AT210">
        <v>1.8297382070652353</v>
      </c>
      <c r="AU210">
        <v>2.0145227158427068</v>
      </c>
      <c r="AV210">
        <v>1.9036565982000002</v>
      </c>
      <c r="AW210">
        <v>0.257438416</v>
      </c>
      <c r="AX210">
        <v>2.250332883382189</v>
      </c>
      <c r="AY210">
        <v>2.4890702284015087</v>
      </c>
      <c r="AZ210">
        <v>2.3679360390000004</v>
      </c>
      <c r="BA210">
        <v>5.6443786299844119</v>
      </c>
      <c r="BB210" t="s">
        <v>439</v>
      </c>
      <c r="BC210" t="s">
        <v>237</v>
      </c>
      <c r="BD210">
        <v>7225</v>
      </c>
      <c r="BE210" t="s">
        <v>227</v>
      </c>
      <c r="BF210" t="s">
        <v>228</v>
      </c>
      <c r="BG210" t="s">
        <v>440</v>
      </c>
      <c r="BH210" t="s">
        <v>264</v>
      </c>
      <c r="BI210" t="s">
        <v>514</v>
      </c>
      <c r="BJ210">
        <v>3.89</v>
      </c>
      <c r="BK210">
        <v>70</v>
      </c>
      <c r="BL210" s="291">
        <v>5.4604762227642651E-3</v>
      </c>
      <c r="BM210">
        <f t="shared" si="15"/>
        <v>2</v>
      </c>
      <c r="BN210">
        <f t="shared" si="12"/>
        <v>8.8000000000000007</v>
      </c>
      <c r="BO210" s="291">
        <f t="shared" si="13"/>
        <v>5.4604762227642651E-3</v>
      </c>
      <c r="BP210" s="292">
        <f t="shared" si="14"/>
        <v>1</v>
      </c>
    </row>
    <row r="211" spans="1:68" x14ac:dyDescent="0.2">
      <c r="A211">
        <v>1</v>
      </c>
      <c r="B211" t="s">
        <v>146</v>
      </c>
      <c r="C211" t="s">
        <v>267</v>
      </c>
      <c r="D211" t="s">
        <v>267</v>
      </c>
      <c r="E211" t="s">
        <v>420</v>
      </c>
      <c r="F211">
        <v>173</v>
      </c>
      <c r="G211" t="s">
        <v>146</v>
      </c>
      <c r="H211" t="s">
        <v>355</v>
      </c>
      <c r="I211">
        <v>175</v>
      </c>
      <c r="J211" t="s">
        <v>146</v>
      </c>
      <c r="K211" t="s">
        <v>267</v>
      </c>
      <c r="L211">
        <v>142.65</v>
      </c>
      <c r="M211">
        <v>146.19</v>
      </c>
      <c r="N211">
        <v>135.13999999999999</v>
      </c>
      <c r="O211">
        <v>136.79</v>
      </c>
      <c r="P211">
        <v>136.01</v>
      </c>
      <c r="Q211">
        <v>139.5</v>
      </c>
      <c r="R211">
        <v>129.02000000000001</v>
      </c>
      <c r="S211">
        <v>130.46</v>
      </c>
      <c r="T211">
        <v>423.98</v>
      </c>
      <c r="U211">
        <v>404.53</v>
      </c>
      <c r="V211">
        <v>5.8</v>
      </c>
      <c r="W211">
        <v>2.4317827776075784</v>
      </c>
      <c r="X211">
        <v>11.872893769353853</v>
      </c>
      <c r="Y211">
        <v>12.542330364981813</v>
      </c>
      <c r="Z211">
        <v>15.685097793174936</v>
      </c>
      <c r="AB211">
        <v>9.438619928556907</v>
      </c>
      <c r="AC211">
        <v>14.705830031439641</v>
      </c>
      <c r="AD211">
        <v>17.378914193897867</v>
      </c>
      <c r="AF211">
        <v>13.6</v>
      </c>
      <c r="AG211">
        <v>13.4</v>
      </c>
      <c r="AH211">
        <v>13.8</v>
      </c>
      <c r="AI211">
        <v>13.603947680234171</v>
      </c>
      <c r="AJ211">
        <v>13.600000000000001</v>
      </c>
      <c r="AK211">
        <v>13.601315893411391</v>
      </c>
      <c r="AL211">
        <v>9.1463839728627079</v>
      </c>
      <c r="AM211">
        <v>9.1463839728627079</v>
      </c>
      <c r="AN211">
        <v>0.11224353183190236</v>
      </c>
      <c r="AO211">
        <v>0.75395763675617611</v>
      </c>
      <c r="AP211">
        <v>0.76714500915914652</v>
      </c>
      <c r="AQ211">
        <v>0.81377907610297906</v>
      </c>
      <c r="AR211">
        <v>0.75771458215661025</v>
      </c>
      <c r="AS211">
        <v>0.1269097585323877</v>
      </c>
      <c r="AT211">
        <v>1.1810359352458539</v>
      </c>
      <c r="AU211">
        <v>1.1798159354795728</v>
      </c>
      <c r="AV211">
        <v>1.1164445177030458</v>
      </c>
      <c r="AW211">
        <v>0.13668724299937796</v>
      </c>
      <c r="AX211">
        <v>1.3994852235313948</v>
      </c>
      <c r="AY211">
        <v>1.4482831017410176</v>
      </c>
      <c r="AZ211">
        <v>1.3800415192348112</v>
      </c>
      <c r="BA211">
        <v>12.474195352940237</v>
      </c>
      <c r="BB211" t="s">
        <v>236</v>
      </c>
      <c r="BC211" t="s">
        <v>237</v>
      </c>
      <c r="BD211">
        <v>718</v>
      </c>
      <c r="BE211">
        <v>1</v>
      </c>
      <c r="BF211" t="s">
        <v>235</v>
      </c>
      <c r="BG211" t="s">
        <v>238</v>
      </c>
      <c r="BH211" t="s">
        <v>264</v>
      </c>
      <c r="BJ211">
        <v>9.1463839728627079</v>
      </c>
      <c r="BK211">
        <v>94</v>
      </c>
      <c r="BL211" s="291">
        <v>4.9829661737999052E-3</v>
      </c>
      <c r="BM211">
        <f t="shared" si="15"/>
        <v>6</v>
      </c>
      <c r="BN211">
        <f t="shared" si="12"/>
        <v>34.799999999999997</v>
      </c>
      <c r="BO211" s="291">
        <f t="shared" si="13"/>
        <v>4.9829661737999052E-3</v>
      </c>
      <c r="BP211" s="292">
        <f t="shared" si="14"/>
        <v>6</v>
      </c>
    </row>
    <row r="212" spans="1:68" x14ac:dyDescent="0.2">
      <c r="A212">
        <v>47</v>
      </c>
      <c r="B212" t="s">
        <v>372</v>
      </c>
      <c r="C212" t="s">
        <v>270</v>
      </c>
      <c r="D212" t="s">
        <v>270</v>
      </c>
      <c r="E212" t="s">
        <v>418</v>
      </c>
      <c r="F212">
        <v>192</v>
      </c>
      <c r="G212" t="s">
        <v>372</v>
      </c>
      <c r="H212" t="s">
        <v>359</v>
      </c>
      <c r="I212">
        <v>192</v>
      </c>
      <c r="J212" t="s">
        <v>283</v>
      </c>
      <c r="K212" t="s">
        <v>270</v>
      </c>
      <c r="L212">
        <v>112.53</v>
      </c>
      <c r="M212">
        <v>82.67</v>
      </c>
      <c r="N212">
        <v>74.739999999999995</v>
      </c>
      <c r="O212">
        <v>68.28</v>
      </c>
      <c r="P212">
        <v>108.47</v>
      </c>
      <c r="Q212">
        <v>78.83</v>
      </c>
      <c r="R212">
        <v>71.63</v>
      </c>
      <c r="S212">
        <v>65.06</v>
      </c>
      <c r="T212">
        <v>269.94</v>
      </c>
      <c r="U212">
        <v>258.93</v>
      </c>
      <c r="V212">
        <v>44.7</v>
      </c>
      <c r="W212">
        <v>32.359104460267019</v>
      </c>
      <c r="AF212">
        <v>0.6</v>
      </c>
      <c r="AI212" t="s">
        <v>686</v>
      </c>
      <c r="AJ212" t="s">
        <v>686</v>
      </c>
      <c r="AK212">
        <v>0.6</v>
      </c>
      <c r="AL212">
        <v>0.89311663479923509</v>
      </c>
      <c r="AM212">
        <v>0.89311663479923509</v>
      </c>
      <c r="AN212">
        <v>3.17322E-3</v>
      </c>
      <c r="AO212">
        <v>1.9673964000000002E-2</v>
      </c>
      <c r="AP212">
        <v>2.1898213407998374E-2</v>
      </c>
      <c r="AQ212">
        <v>2.0960636046414575E-2</v>
      </c>
      <c r="AR212">
        <v>1.9756157243727073E-2</v>
      </c>
      <c r="AS212">
        <v>3.8877490325047804E-3</v>
      </c>
      <c r="AT212">
        <v>3.2878551460833509E-2</v>
      </c>
      <c r="AU212">
        <v>2.9114019677711381E-2</v>
      </c>
      <c r="AV212">
        <v>2.7680505508806703E-2</v>
      </c>
      <c r="AW212">
        <v>4.3641017208413003E-3</v>
      </c>
      <c r="AX212">
        <v>3.7742300836013952E-2</v>
      </c>
      <c r="AY212">
        <v>3.5273145829938249E-2</v>
      </c>
      <c r="AZ212">
        <v>3.3698843120121606E-2</v>
      </c>
      <c r="BA212">
        <v>0.6590208122561273</v>
      </c>
      <c r="BF212" t="s">
        <v>225</v>
      </c>
      <c r="BH212" t="s">
        <v>161</v>
      </c>
      <c r="BJ212">
        <v>0.89311663479923509</v>
      </c>
      <c r="BK212">
        <v>174</v>
      </c>
      <c r="BL212" s="291">
        <v>4.1777673135455062E-3</v>
      </c>
      <c r="BM212">
        <f t="shared" si="15"/>
        <v>1</v>
      </c>
      <c r="BN212">
        <f t="shared" si="12"/>
        <v>44.7</v>
      </c>
      <c r="BO212" s="291">
        <f t="shared" si="13"/>
        <v>4.1777673135455062E-3</v>
      </c>
      <c r="BP212" s="292">
        <f t="shared" si="14"/>
        <v>1</v>
      </c>
    </row>
    <row r="213" spans="1:68" x14ac:dyDescent="0.2">
      <c r="A213">
        <v>62</v>
      </c>
      <c r="B213" t="s">
        <v>16</v>
      </c>
      <c r="C213" t="s">
        <v>267</v>
      </c>
      <c r="D213" t="s">
        <v>267</v>
      </c>
      <c r="E213" t="s">
        <v>419</v>
      </c>
      <c r="F213">
        <v>25</v>
      </c>
      <c r="G213" t="s">
        <v>16</v>
      </c>
      <c r="H213" t="s">
        <v>355</v>
      </c>
      <c r="I213">
        <v>25</v>
      </c>
      <c r="J213" t="s">
        <v>16</v>
      </c>
      <c r="K213" t="s">
        <v>267</v>
      </c>
      <c r="L213">
        <v>83.79</v>
      </c>
      <c r="M213">
        <v>92.41</v>
      </c>
      <c r="N213">
        <v>84.58</v>
      </c>
      <c r="O213">
        <v>102.64</v>
      </c>
      <c r="P213">
        <v>78.92</v>
      </c>
      <c r="Q213">
        <v>86.93</v>
      </c>
      <c r="R213">
        <v>79.64</v>
      </c>
      <c r="S213">
        <v>96.65</v>
      </c>
      <c r="T213">
        <v>260.77999999999997</v>
      </c>
      <c r="U213">
        <v>245.49</v>
      </c>
      <c r="V213">
        <v>5.0999999999999996</v>
      </c>
      <c r="W213">
        <v>2.3211182527270484</v>
      </c>
      <c r="X213">
        <v>4.7</v>
      </c>
      <c r="Y213">
        <v>9.6999999999999993</v>
      </c>
      <c r="Z213">
        <v>7.4</v>
      </c>
      <c r="AA213">
        <v>6.3</v>
      </c>
      <c r="AB213">
        <v>6</v>
      </c>
      <c r="AC213">
        <v>11.5</v>
      </c>
      <c r="AD213">
        <v>9.6</v>
      </c>
      <c r="AE213">
        <v>3.9</v>
      </c>
      <c r="AF213">
        <v>8.1999999999999993</v>
      </c>
      <c r="AG213">
        <v>7.3</v>
      </c>
      <c r="AH213">
        <v>9</v>
      </c>
      <c r="AI213">
        <v>8.15</v>
      </c>
      <c r="AJ213">
        <v>8.15</v>
      </c>
      <c r="AK213">
        <v>8.1666666666666661</v>
      </c>
      <c r="AL213">
        <v>6.3</v>
      </c>
      <c r="AM213">
        <v>3.9</v>
      </c>
      <c r="AN213">
        <v>4.1538410000000005E-2</v>
      </c>
      <c r="AO213">
        <v>0.28222397500000002</v>
      </c>
      <c r="AP213">
        <v>0.28031979518837169</v>
      </c>
      <c r="AQ213">
        <v>0.30180192754455293</v>
      </c>
      <c r="AR213">
        <v>0.28104625999999994</v>
      </c>
      <c r="AS213">
        <v>4.7679812000000002E-2</v>
      </c>
      <c r="AT213">
        <v>0.41239112649271031</v>
      </c>
      <c r="AU213">
        <v>0.43869392495830617</v>
      </c>
      <c r="AV213">
        <v>0.41487359300000004</v>
      </c>
      <c r="AW213">
        <v>5.177408E-2</v>
      </c>
      <c r="AX213">
        <v>0.50339106620781937</v>
      </c>
      <c r="AY213">
        <v>0.54019064938130235</v>
      </c>
      <c r="AZ213">
        <v>0.51432748500000003</v>
      </c>
      <c r="BA213">
        <v>7.3380123589772674</v>
      </c>
      <c r="BB213" t="s">
        <v>401</v>
      </c>
      <c r="BC213" t="s">
        <v>400</v>
      </c>
      <c r="BD213">
        <v>320</v>
      </c>
      <c r="BE213">
        <v>1</v>
      </c>
      <c r="BF213" t="s">
        <v>235</v>
      </c>
      <c r="BG213" t="s">
        <v>508</v>
      </c>
      <c r="BH213" t="s">
        <v>264</v>
      </c>
      <c r="BI213" t="s">
        <v>500</v>
      </c>
      <c r="BJ213">
        <v>5.0999999999999996</v>
      </c>
      <c r="BK213">
        <v>123</v>
      </c>
      <c r="BL213" s="291">
        <v>-4.1729799886777129E-3</v>
      </c>
      <c r="BM213">
        <f t="shared" si="15"/>
        <v>6</v>
      </c>
      <c r="BN213">
        <f t="shared" si="12"/>
        <v>30.599999999999998</v>
      </c>
      <c r="BO213" s="291">
        <f t="shared" si="13"/>
        <v>4.1729799886777129E-3</v>
      </c>
      <c r="BP213" s="292">
        <f t="shared" si="14"/>
        <v>6</v>
      </c>
    </row>
    <row r="214" spans="1:68" x14ac:dyDescent="0.2">
      <c r="A214">
        <v>109</v>
      </c>
      <c r="B214" t="s">
        <v>142</v>
      </c>
      <c r="C214" t="s">
        <v>266</v>
      </c>
      <c r="D214" t="s">
        <v>266</v>
      </c>
      <c r="E214" t="s">
        <v>420</v>
      </c>
      <c r="F214">
        <v>167</v>
      </c>
      <c r="G214" t="s">
        <v>142</v>
      </c>
      <c r="H214" t="s">
        <v>354</v>
      </c>
      <c r="I214">
        <v>169</v>
      </c>
      <c r="J214" t="s">
        <v>142</v>
      </c>
      <c r="K214" t="s">
        <v>266</v>
      </c>
      <c r="L214">
        <v>1577.18</v>
      </c>
      <c r="M214">
        <v>1627.03</v>
      </c>
      <c r="N214">
        <v>1487.76</v>
      </c>
      <c r="O214">
        <v>1332.53</v>
      </c>
      <c r="P214">
        <v>1525.25</v>
      </c>
      <c r="Q214">
        <v>1554.71</v>
      </c>
      <c r="R214">
        <v>1412.44</v>
      </c>
      <c r="S214">
        <v>1295.55</v>
      </c>
      <c r="T214">
        <v>4691.97</v>
      </c>
      <c r="U214">
        <v>4492.3999999999996</v>
      </c>
      <c r="V214">
        <v>12.5</v>
      </c>
      <c r="W214">
        <v>3.7977901236414442</v>
      </c>
      <c r="X214">
        <v>13.9</v>
      </c>
      <c r="Y214">
        <v>26.5</v>
      </c>
      <c r="Z214">
        <v>34.1</v>
      </c>
      <c r="AB214">
        <v>20.399999999999999</v>
      </c>
      <c r="AC214">
        <v>35.6</v>
      </c>
      <c r="AD214">
        <v>57.7</v>
      </c>
      <c r="AF214">
        <v>31.4</v>
      </c>
      <c r="AG214">
        <v>24.8</v>
      </c>
      <c r="AH214">
        <v>37.9</v>
      </c>
      <c r="AI214">
        <v>31.366666666666664</v>
      </c>
      <c r="AJ214">
        <v>31.35</v>
      </c>
      <c r="AK214">
        <v>31.372222222222224</v>
      </c>
      <c r="AL214">
        <v>39.750091441794495</v>
      </c>
      <c r="AM214">
        <v>39.750091441794495</v>
      </c>
      <c r="AN214">
        <v>2.8373227700000001</v>
      </c>
      <c r="AO214">
        <v>16.770004175</v>
      </c>
      <c r="AP214">
        <v>17.168805509896455</v>
      </c>
      <c r="AQ214">
        <v>18.230296380173886</v>
      </c>
      <c r="AR214">
        <v>16.834563991512105</v>
      </c>
      <c r="AS214">
        <v>3.4641212918981079</v>
      </c>
      <c r="AT214">
        <v>29.994733434297771</v>
      </c>
      <c r="AU214">
        <v>27.845462872617048</v>
      </c>
      <c r="AV214">
        <v>26.145476556859972</v>
      </c>
      <c r="AW214">
        <v>3.8819869731635124</v>
      </c>
      <c r="AX214">
        <v>34.981155800490349</v>
      </c>
      <c r="AY214">
        <v>35.272485886638407</v>
      </c>
      <c r="AZ214">
        <v>33.370822282385603</v>
      </c>
      <c r="BA214">
        <v>32.863520888245134</v>
      </c>
      <c r="BB214" t="s">
        <v>376</v>
      </c>
      <c r="BC214" t="s">
        <v>377</v>
      </c>
      <c r="BD214">
        <v>419</v>
      </c>
      <c r="BE214" t="s">
        <v>227</v>
      </c>
      <c r="BF214" t="s">
        <v>228</v>
      </c>
      <c r="BG214" t="s">
        <v>378</v>
      </c>
      <c r="BH214" t="s">
        <v>264</v>
      </c>
      <c r="BI214" t="s">
        <v>518</v>
      </c>
      <c r="BJ214">
        <v>39.750091441794495</v>
      </c>
      <c r="BK214">
        <v>7</v>
      </c>
      <c r="BL214" s="291">
        <v>3.8497197638357218E-3</v>
      </c>
      <c r="BM214">
        <f t="shared" si="15"/>
        <v>6</v>
      </c>
      <c r="BN214">
        <f t="shared" si="12"/>
        <v>75</v>
      </c>
      <c r="BO214" s="291">
        <f t="shared" si="13"/>
        <v>3.8497197638357218E-3</v>
      </c>
      <c r="BP214" s="292">
        <f t="shared" si="14"/>
        <v>6</v>
      </c>
    </row>
    <row r="215" spans="1:68" x14ac:dyDescent="0.2">
      <c r="A215">
        <v>144</v>
      </c>
      <c r="B215" t="s">
        <v>75</v>
      </c>
      <c r="C215" t="s">
        <v>271</v>
      </c>
      <c r="D215" t="s">
        <v>271</v>
      </c>
      <c r="E215" t="s">
        <v>418</v>
      </c>
      <c r="F215">
        <v>89</v>
      </c>
      <c r="G215" t="s">
        <v>75</v>
      </c>
      <c r="H215" t="s">
        <v>360</v>
      </c>
      <c r="I215">
        <v>89</v>
      </c>
      <c r="J215" t="s">
        <v>75</v>
      </c>
      <c r="K215" t="s">
        <v>271</v>
      </c>
      <c r="L215">
        <v>64635.19</v>
      </c>
      <c r="M215">
        <v>66235.56</v>
      </c>
      <c r="N215">
        <v>67067.45</v>
      </c>
      <c r="O215">
        <v>65735.37</v>
      </c>
      <c r="P215">
        <v>58215.76</v>
      </c>
      <c r="Q215">
        <v>59451.78</v>
      </c>
      <c r="R215">
        <v>60021.83</v>
      </c>
      <c r="S215">
        <v>58954.68</v>
      </c>
      <c r="T215">
        <v>197938.2</v>
      </c>
      <c r="U215">
        <v>177689.37</v>
      </c>
      <c r="V215">
        <v>37.9</v>
      </c>
      <c r="W215">
        <v>20.582620521063284</v>
      </c>
      <c r="AF215">
        <v>3</v>
      </c>
      <c r="AI215" t="s">
        <v>686</v>
      </c>
      <c r="AJ215" t="s">
        <v>686</v>
      </c>
      <c r="AK215">
        <v>3</v>
      </c>
      <c r="AL215">
        <v>4.4655831739961753</v>
      </c>
      <c r="AM215">
        <v>4.4655831739961753</v>
      </c>
      <c r="AN215">
        <v>11.268827099999999</v>
      </c>
      <c r="AO215">
        <v>69.866728019999996</v>
      </c>
      <c r="AP215">
        <v>69.101687605394261</v>
      </c>
      <c r="AQ215">
        <v>74.442813586934875</v>
      </c>
      <c r="AR215">
        <v>69.607391158935599</v>
      </c>
      <c r="AS215">
        <v>14.609709835468449</v>
      </c>
      <c r="AT215">
        <v>108.0303815355433</v>
      </c>
      <c r="AU215">
        <v>108.81985449090227</v>
      </c>
      <c r="AV215">
        <v>102.65467181753819</v>
      </c>
      <c r="AW215">
        <v>16.836964992447417</v>
      </c>
      <c r="AX215">
        <v>128.53143536625325</v>
      </c>
      <c r="AY215">
        <v>136.02295163225958</v>
      </c>
      <c r="AZ215">
        <v>129.01592064777182</v>
      </c>
      <c r="BA215">
        <v>3.3652552537420966</v>
      </c>
      <c r="BB215">
        <v>2008</v>
      </c>
      <c r="BC215" t="s">
        <v>414</v>
      </c>
      <c r="BD215">
        <v>82</v>
      </c>
      <c r="BE215" t="s">
        <v>227</v>
      </c>
      <c r="BF215" t="s">
        <v>228</v>
      </c>
      <c r="BG215" t="s">
        <v>413</v>
      </c>
      <c r="BH215" t="s">
        <v>264</v>
      </c>
      <c r="BJ215">
        <v>4.4655831739961753</v>
      </c>
      <c r="BK215">
        <v>2</v>
      </c>
      <c r="BL215" s="291">
        <v>-3.7118792938200889E-3</v>
      </c>
      <c r="BM215">
        <f t="shared" si="15"/>
        <v>1</v>
      </c>
      <c r="BN215">
        <f t="shared" si="12"/>
        <v>37.9</v>
      </c>
      <c r="BO215" s="291">
        <f t="shared" si="13"/>
        <v>3.7118792938200889E-3</v>
      </c>
      <c r="BP215" s="292">
        <f t="shared" si="14"/>
        <v>1</v>
      </c>
    </row>
    <row r="216" spans="1:68" x14ac:dyDescent="0.2">
      <c r="A216">
        <v>121</v>
      </c>
      <c r="B216" t="s">
        <v>130</v>
      </c>
      <c r="C216" t="s">
        <v>267</v>
      </c>
      <c r="D216" t="s">
        <v>267</v>
      </c>
      <c r="E216" t="s">
        <v>420</v>
      </c>
      <c r="L216">
        <v>970.59</v>
      </c>
      <c r="M216">
        <v>1059.75</v>
      </c>
      <c r="N216">
        <v>943.57</v>
      </c>
      <c r="O216">
        <v>944.22</v>
      </c>
      <c r="P216">
        <v>920.15</v>
      </c>
      <c r="Q216">
        <v>1004.64</v>
      </c>
      <c r="R216">
        <v>895.61</v>
      </c>
      <c r="S216">
        <v>898.1</v>
      </c>
      <c r="T216">
        <v>2973.9100000000003</v>
      </c>
      <c r="U216">
        <v>2820.4</v>
      </c>
      <c r="V216">
        <v>4.5</v>
      </c>
      <c r="W216">
        <v>2.230280050467802</v>
      </c>
      <c r="X216">
        <v>14.93</v>
      </c>
      <c r="Y216">
        <v>23.02</v>
      </c>
      <c r="Z216">
        <v>21.81</v>
      </c>
      <c r="AB216">
        <v>14.93</v>
      </c>
      <c r="AC216">
        <v>23.02</v>
      </c>
      <c r="AD216">
        <v>21.81</v>
      </c>
      <c r="AG216">
        <v>20.22</v>
      </c>
      <c r="AH216">
        <v>20.22</v>
      </c>
      <c r="AI216">
        <v>19.919999999999998</v>
      </c>
      <c r="AJ216">
        <v>20.22</v>
      </c>
      <c r="AK216">
        <v>20.07</v>
      </c>
      <c r="AL216">
        <v>13.496335779119477</v>
      </c>
      <c r="AM216">
        <v>13.496335779119477</v>
      </c>
      <c r="AN216">
        <v>1.1586352179999999</v>
      </c>
      <c r="AO216">
        <v>7.9274992299999996</v>
      </c>
      <c r="AP216">
        <v>8.0073569429493929</v>
      </c>
      <c r="AQ216">
        <v>8.5328516116686313</v>
      </c>
      <c r="AR216">
        <v>7.954432014</v>
      </c>
      <c r="AS216">
        <v>1.3078226339955241</v>
      </c>
      <c r="AT216">
        <v>12.298820255573757</v>
      </c>
      <c r="AU216">
        <v>12.298404614649938</v>
      </c>
      <c r="AV216">
        <v>11.647895210444341</v>
      </c>
      <c r="AW216">
        <v>1.4072809113258737</v>
      </c>
      <c r="AX216">
        <v>14.544466497541482</v>
      </c>
      <c r="AY216">
        <v>15.049921883772699</v>
      </c>
      <c r="AZ216">
        <v>14.351502532037223</v>
      </c>
      <c r="BA216">
        <v>18.428035813256287</v>
      </c>
      <c r="BB216" t="s">
        <v>466</v>
      </c>
      <c r="BC216" t="s">
        <v>237</v>
      </c>
      <c r="BD216">
        <v>7248</v>
      </c>
      <c r="BE216">
        <v>0.999</v>
      </c>
      <c r="BF216" t="s">
        <v>235</v>
      </c>
      <c r="BG216" t="s">
        <v>479</v>
      </c>
      <c r="BH216" t="s">
        <v>264</v>
      </c>
      <c r="BJ216">
        <v>13.496335779119477</v>
      </c>
      <c r="BK216">
        <v>20</v>
      </c>
      <c r="BL216" s="291">
        <v>3.3973871480275667E-3</v>
      </c>
      <c r="BM216">
        <f t="shared" si="15"/>
        <v>6</v>
      </c>
      <c r="BN216">
        <f t="shared" si="12"/>
        <v>27</v>
      </c>
      <c r="BO216" s="291">
        <f t="shared" si="13"/>
        <v>3.3973871480275667E-3</v>
      </c>
      <c r="BP216" s="292">
        <f t="shared" si="14"/>
        <v>6</v>
      </c>
    </row>
    <row r="217" spans="1:68" x14ac:dyDescent="0.2">
      <c r="A217">
        <v>54</v>
      </c>
      <c r="B217" t="s">
        <v>46</v>
      </c>
      <c r="C217" t="s">
        <v>269</v>
      </c>
      <c r="D217" t="s">
        <v>269</v>
      </c>
      <c r="E217" t="s">
        <v>419</v>
      </c>
      <c r="F217">
        <v>58</v>
      </c>
      <c r="G217" t="s">
        <v>46</v>
      </c>
      <c r="H217" t="s">
        <v>358</v>
      </c>
      <c r="I217">
        <v>60</v>
      </c>
      <c r="J217" t="s">
        <v>46</v>
      </c>
      <c r="K217" t="s">
        <v>269</v>
      </c>
      <c r="L217">
        <v>825.15</v>
      </c>
      <c r="M217">
        <v>812.46</v>
      </c>
      <c r="N217">
        <v>778.45</v>
      </c>
      <c r="O217">
        <v>762.68</v>
      </c>
      <c r="P217">
        <v>788.26</v>
      </c>
      <c r="Q217">
        <v>776.76</v>
      </c>
      <c r="R217">
        <v>747.14</v>
      </c>
      <c r="S217">
        <v>736.48</v>
      </c>
      <c r="T217">
        <v>2416.0600000000004</v>
      </c>
      <c r="U217">
        <v>2312.16</v>
      </c>
      <c r="V217">
        <v>18.399999999999999</v>
      </c>
      <c r="W217">
        <v>5.6236720576522412</v>
      </c>
      <c r="X217">
        <v>1</v>
      </c>
      <c r="Y217">
        <v>1.4</v>
      </c>
      <c r="Z217">
        <v>2</v>
      </c>
      <c r="AB217">
        <v>0.8</v>
      </c>
      <c r="AC217">
        <v>1.4</v>
      </c>
      <c r="AD217">
        <v>1.2</v>
      </c>
      <c r="AF217">
        <v>1.3</v>
      </c>
      <c r="AG217">
        <v>1.5</v>
      </c>
      <c r="AH217">
        <v>1.1000000000000001</v>
      </c>
      <c r="AI217">
        <v>1.3</v>
      </c>
      <c r="AJ217">
        <v>1.3</v>
      </c>
      <c r="AK217">
        <v>1.3</v>
      </c>
      <c r="AL217">
        <v>0.88076555023923464</v>
      </c>
      <c r="AM217">
        <v>0.88076555023923464</v>
      </c>
      <c r="AN217">
        <v>6.1341340000000008E-2</v>
      </c>
      <c r="AO217">
        <v>0.40064615000000003</v>
      </c>
      <c r="AP217">
        <v>0.40478573313575072</v>
      </c>
      <c r="AQ217">
        <v>0.42952511271703003</v>
      </c>
      <c r="AR217">
        <v>0.39931777641064342</v>
      </c>
      <c r="AS217">
        <v>6.9263790893779917E-2</v>
      </c>
      <c r="AT217">
        <v>0.62609411915102031</v>
      </c>
      <c r="AU217">
        <v>0.62331280520190924</v>
      </c>
      <c r="AV217">
        <v>0.58998340886292111</v>
      </c>
      <c r="AW217">
        <v>7.4545424822966527E-2</v>
      </c>
      <c r="AX217">
        <v>0.74008465813752766</v>
      </c>
      <c r="AY217">
        <v>0.76277545812737446</v>
      </c>
      <c r="AZ217">
        <v>0.72740678441751039</v>
      </c>
      <c r="BA217">
        <v>1.1970591938016713</v>
      </c>
      <c r="BF217" t="s">
        <v>225</v>
      </c>
      <c r="BH217" t="s">
        <v>35</v>
      </c>
      <c r="BJ217">
        <v>0.88076555023923464</v>
      </c>
      <c r="BK217">
        <v>112</v>
      </c>
      <c r="BL217" s="291">
        <v>-3.3155780714643401E-3</v>
      </c>
      <c r="BM217">
        <f t="shared" si="15"/>
        <v>6</v>
      </c>
      <c r="BN217">
        <f t="shared" si="12"/>
        <v>110.39999999999999</v>
      </c>
      <c r="BO217" s="291">
        <f t="shared" si="13"/>
        <v>3.3155780714643401E-3</v>
      </c>
      <c r="BP217" s="292">
        <f t="shared" si="14"/>
        <v>6</v>
      </c>
    </row>
    <row r="218" spans="1:68" x14ac:dyDescent="0.2">
      <c r="A218">
        <v>39</v>
      </c>
      <c r="B218" t="s">
        <v>98</v>
      </c>
      <c r="C218" t="s">
        <v>267</v>
      </c>
      <c r="D218" t="s">
        <v>267</v>
      </c>
      <c r="E218" t="s">
        <v>420</v>
      </c>
      <c r="F218">
        <v>112</v>
      </c>
      <c r="G218" t="s">
        <v>98</v>
      </c>
      <c r="H218" t="s">
        <v>355</v>
      </c>
      <c r="I218">
        <v>114</v>
      </c>
      <c r="J218" t="s">
        <v>98</v>
      </c>
      <c r="K218" t="s">
        <v>267</v>
      </c>
      <c r="L218">
        <v>17.350000000000001</v>
      </c>
      <c r="M218">
        <v>15.92</v>
      </c>
      <c r="N218">
        <v>16.27</v>
      </c>
      <c r="O218">
        <v>17.82</v>
      </c>
      <c r="P218">
        <v>16.3</v>
      </c>
      <c r="Q218">
        <v>15.24</v>
      </c>
      <c r="R218">
        <v>15.46</v>
      </c>
      <c r="S218">
        <v>16.93</v>
      </c>
      <c r="T218">
        <v>49.540000000000006</v>
      </c>
      <c r="U218">
        <v>47</v>
      </c>
      <c r="V218">
        <v>1.5</v>
      </c>
      <c r="W218">
        <v>1.8267119266642615</v>
      </c>
      <c r="X218">
        <v>8.4</v>
      </c>
      <c r="Y218">
        <v>16.100000000000001</v>
      </c>
      <c r="Z218">
        <v>32.799999999999997</v>
      </c>
      <c r="AB218">
        <v>19.600000000000001</v>
      </c>
      <c r="AC218">
        <v>8.5</v>
      </c>
      <c r="AD218">
        <v>28.6</v>
      </c>
      <c r="AF218">
        <v>19</v>
      </c>
      <c r="AG218">
        <v>19.100000000000001</v>
      </c>
      <c r="AH218">
        <v>18.899999999999999</v>
      </c>
      <c r="AI218">
        <v>19</v>
      </c>
      <c r="AJ218">
        <v>19</v>
      </c>
      <c r="AK218">
        <v>19</v>
      </c>
      <c r="AL218">
        <v>12.776800189500252</v>
      </c>
      <c r="AM218">
        <v>12.776800189500252</v>
      </c>
      <c r="AN218">
        <v>1.8268840000000001E-2</v>
      </c>
      <c r="AO218">
        <v>0.10894575000000001</v>
      </c>
      <c r="AP218">
        <v>0.1106652522172261</v>
      </c>
      <c r="AQ218">
        <v>0.11828255902360092</v>
      </c>
      <c r="AR218">
        <v>0.10916059999999998</v>
      </c>
      <c r="AS218">
        <v>2.0932802839510802E-2</v>
      </c>
      <c r="AT218">
        <v>0.17479831095607395</v>
      </c>
      <c r="AU218">
        <v>0.1784099547343394</v>
      </c>
      <c r="AV218">
        <v>0.16796306425926621</v>
      </c>
      <c r="AW218">
        <v>2.2708778065851337E-2</v>
      </c>
      <c r="AX218">
        <v>0.21044849890907785</v>
      </c>
      <c r="AY218">
        <v>0.222934539645087</v>
      </c>
      <c r="AZ218">
        <v>0.21160464516462832</v>
      </c>
      <c r="BA218">
        <v>17.296654783952572</v>
      </c>
      <c r="BB218" t="s">
        <v>402</v>
      </c>
      <c r="BC218" t="s">
        <v>237</v>
      </c>
      <c r="BD218">
        <v>81</v>
      </c>
      <c r="BE218">
        <v>1</v>
      </c>
      <c r="BF218" t="s">
        <v>235</v>
      </c>
      <c r="BG218" t="s">
        <v>393</v>
      </c>
      <c r="BH218" t="s">
        <v>264</v>
      </c>
      <c r="BJ218">
        <v>12.776800189500252</v>
      </c>
      <c r="BK218">
        <v>143</v>
      </c>
      <c r="BL218" s="291">
        <v>1.9720824355238709E-3</v>
      </c>
      <c r="BM218">
        <f t="shared" si="15"/>
        <v>6</v>
      </c>
      <c r="BN218">
        <f t="shared" si="12"/>
        <v>9</v>
      </c>
      <c r="BO218" s="291">
        <f t="shared" si="13"/>
        <v>1.9720824355238709E-3</v>
      </c>
      <c r="BP218" s="292">
        <f t="shared" si="14"/>
        <v>6</v>
      </c>
    </row>
    <row r="219" spans="1:68" x14ac:dyDescent="0.2">
      <c r="A219">
        <v>178</v>
      </c>
      <c r="B219" t="s">
        <v>5</v>
      </c>
      <c r="C219" t="s">
        <v>269</v>
      </c>
      <c r="D219" t="s">
        <v>269</v>
      </c>
      <c r="E219" t="s">
        <v>419</v>
      </c>
      <c r="F219">
        <v>8</v>
      </c>
      <c r="G219" t="s">
        <v>5</v>
      </c>
      <c r="H219" t="s">
        <v>358</v>
      </c>
      <c r="I219">
        <v>8</v>
      </c>
      <c r="J219" t="s">
        <v>5</v>
      </c>
      <c r="K219" t="s">
        <v>269</v>
      </c>
      <c r="L219">
        <v>1901.9</v>
      </c>
      <c r="M219">
        <v>1863.7</v>
      </c>
      <c r="N219">
        <v>1837.05</v>
      </c>
      <c r="O219">
        <v>1769.83</v>
      </c>
      <c r="P219">
        <v>1835.8</v>
      </c>
      <c r="Q219">
        <v>1801.07</v>
      </c>
      <c r="R219">
        <v>1776.6</v>
      </c>
      <c r="S219">
        <v>1713.69</v>
      </c>
      <c r="T219">
        <v>5602.6500000000005</v>
      </c>
      <c r="U219">
        <v>5413.4699999999993</v>
      </c>
      <c r="V219">
        <v>11.1</v>
      </c>
      <c r="W219">
        <v>3.4599987155393106</v>
      </c>
      <c r="X219">
        <v>3.4</v>
      </c>
      <c r="Y219">
        <v>6.1</v>
      </c>
      <c r="Z219">
        <v>7.6</v>
      </c>
      <c r="AB219">
        <v>3.2</v>
      </c>
      <c r="AC219">
        <v>12</v>
      </c>
      <c r="AD219">
        <v>8.1999999999999993</v>
      </c>
      <c r="AF219">
        <v>6.8</v>
      </c>
      <c r="AG219">
        <v>5.7</v>
      </c>
      <c r="AH219">
        <v>7.8</v>
      </c>
      <c r="AI219">
        <v>6.75</v>
      </c>
      <c r="AJ219">
        <v>6.75</v>
      </c>
      <c r="AK219">
        <v>6.7666666666666666</v>
      </c>
      <c r="AL219">
        <v>4.5844976076555035</v>
      </c>
      <c r="AM219">
        <v>4.5844976076555035</v>
      </c>
      <c r="AN219">
        <v>0.73852129999999994</v>
      </c>
      <c r="AO219">
        <v>4.6741181999999997</v>
      </c>
      <c r="AP219">
        <v>4.7095790635452905</v>
      </c>
      <c r="AQ219">
        <v>5.0368341271796346</v>
      </c>
      <c r="AR219">
        <v>4.6677706500000005</v>
      </c>
      <c r="AS219">
        <v>0.8343424346373205</v>
      </c>
      <c r="AT219">
        <v>7.5122087850077035</v>
      </c>
      <c r="AU219">
        <v>7.4369791591962926</v>
      </c>
      <c r="AV219">
        <v>7.0218676530906539</v>
      </c>
      <c r="AW219">
        <v>0.89822319106220094</v>
      </c>
      <c r="AX219">
        <v>8.877356682184697</v>
      </c>
      <c r="AY219">
        <v>9.1904497699002086</v>
      </c>
      <c r="AZ219">
        <v>8.7447726958220535</v>
      </c>
      <c r="BA219">
        <v>6.1947964988248048</v>
      </c>
      <c r="BB219" t="s">
        <v>230</v>
      </c>
      <c r="BC219" t="s">
        <v>231</v>
      </c>
      <c r="BD219">
        <v>141</v>
      </c>
      <c r="BE219" t="s">
        <v>232</v>
      </c>
      <c r="BF219" t="s">
        <v>233</v>
      </c>
      <c r="BG219" t="s">
        <v>229</v>
      </c>
      <c r="BH219" t="s">
        <v>264</v>
      </c>
      <c r="BJ219">
        <v>4.5844976076555035</v>
      </c>
      <c r="BK219">
        <v>27</v>
      </c>
      <c r="BL219" s="291">
        <v>-1.3580208562118097E-3</v>
      </c>
      <c r="BM219">
        <f t="shared" si="15"/>
        <v>6</v>
      </c>
      <c r="BN219">
        <f t="shared" si="12"/>
        <v>66.599999999999994</v>
      </c>
      <c r="BO219" s="291">
        <f t="shared" si="13"/>
        <v>1.3580208562118097E-3</v>
      </c>
      <c r="BP219" s="292">
        <f t="shared" si="14"/>
        <v>6</v>
      </c>
    </row>
    <row r="220" spans="1:68" x14ac:dyDescent="0.2">
      <c r="A220">
        <v>172</v>
      </c>
      <c r="B220" t="s">
        <v>13</v>
      </c>
      <c r="C220" t="s">
        <v>267</v>
      </c>
      <c r="D220" t="s">
        <v>267</v>
      </c>
      <c r="E220" t="s">
        <v>420</v>
      </c>
      <c r="F220">
        <v>19</v>
      </c>
      <c r="G220" t="s">
        <v>13</v>
      </c>
      <c r="H220" t="s">
        <v>355</v>
      </c>
      <c r="I220">
        <v>19</v>
      </c>
      <c r="J220" t="s">
        <v>13</v>
      </c>
      <c r="K220" t="s">
        <v>267</v>
      </c>
      <c r="L220">
        <v>335.85</v>
      </c>
      <c r="M220">
        <v>343.57</v>
      </c>
      <c r="N220">
        <v>324.70999999999998</v>
      </c>
      <c r="O220">
        <v>316.47000000000003</v>
      </c>
      <c r="P220">
        <v>318.06</v>
      </c>
      <c r="Q220">
        <v>325.72000000000003</v>
      </c>
      <c r="R220">
        <v>308.51</v>
      </c>
      <c r="S220">
        <v>301.52999999999997</v>
      </c>
      <c r="T220">
        <v>1004.1300000000001</v>
      </c>
      <c r="U220">
        <v>952.29</v>
      </c>
      <c r="V220">
        <v>3.3</v>
      </c>
      <c r="W220">
        <v>2.0591295237198195</v>
      </c>
      <c r="X220">
        <v>9.6</v>
      </c>
      <c r="Y220">
        <v>15.8</v>
      </c>
      <c r="Z220">
        <v>23.3</v>
      </c>
      <c r="AB220">
        <v>10.8</v>
      </c>
      <c r="AC220">
        <v>16.399999999999999</v>
      </c>
      <c r="AD220">
        <v>19.899999999999999</v>
      </c>
      <c r="AF220">
        <v>15.9</v>
      </c>
      <c r="AG220">
        <v>16.2</v>
      </c>
      <c r="AH220">
        <v>15.7</v>
      </c>
      <c r="AI220">
        <v>15.966666666666669</v>
      </c>
      <c r="AJ220">
        <v>15.95</v>
      </c>
      <c r="AK220">
        <v>15.938888888888888</v>
      </c>
      <c r="AL220">
        <v>10.718315714525211</v>
      </c>
      <c r="AM220">
        <v>10.718315714525211</v>
      </c>
      <c r="AN220">
        <v>0.31134513999999996</v>
      </c>
      <c r="AO220">
        <v>1.95112055</v>
      </c>
      <c r="AP220">
        <v>1.9657661358112424</v>
      </c>
      <c r="AQ220">
        <v>2.1050036068301852</v>
      </c>
      <c r="AR220">
        <v>1.9494983099999998</v>
      </c>
      <c r="AS220">
        <v>0.35108865466945949</v>
      </c>
      <c r="AT220">
        <v>3.1567182105270502</v>
      </c>
      <c r="AU220">
        <v>3.1184382678373193</v>
      </c>
      <c r="AV220">
        <v>2.9431490020041893</v>
      </c>
      <c r="AW220">
        <v>0.37758433111576584</v>
      </c>
      <c r="AX220">
        <v>3.7297359558139997</v>
      </c>
      <c r="AY220">
        <v>3.8602970165551636</v>
      </c>
      <c r="AZ220">
        <v>3.6718219877894147</v>
      </c>
      <c r="BA220">
        <v>14.666772753310097</v>
      </c>
      <c r="BB220" t="s">
        <v>402</v>
      </c>
      <c r="BC220" t="s">
        <v>243</v>
      </c>
      <c r="BD220">
        <v>129</v>
      </c>
      <c r="BE220">
        <v>0.95</v>
      </c>
      <c r="BF220" t="s">
        <v>235</v>
      </c>
      <c r="BG220" t="s">
        <v>393</v>
      </c>
      <c r="BH220" t="s">
        <v>264</v>
      </c>
      <c r="BJ220">
        <v>10.718315714525211</v>
      </c>
      <c r="BK220">
        <v>55</v>
      </c>
      <c r="BL220" s="291">
        <v>-8.3144016908648117E-4</v>
      </c>
      <c r="BM220">
        <f t="shared" si="15"/>
        <v>6</v>
      </c>
      <c r="BN220">
        <f t="shared" si="12"/>
        <v>19.799999999999997</v>
      </c>
      <c r="BO220" s="291">
        <f t="shared" si="13"/>
        <v>8.3144016908648117E-4</v>
      </c>
      <c r="BP220" s="292">
        <f t="shared" si="14"/>
        <v>6</v>
      </c>
    </row>
    <row r="221" spans="1:68" x14ac:dyDescent="0.2">
      <c r="A221">
        <v>38</v>
      </c>
      <c r="B221" t="s">
        <v>78</v>
      </c>
      <c r="C221" t="s">
        <v>267</v>
      </c>
      <c r="D221" t="s">
        <v>267</v>
      </c>
      <c r="E221" t="s">
        <v>420</v>
      </c>
      <c r="L221">
        <v>174.15</v>
      </c>
      <c r="M221">
        <v>186.45</v>
      </c>
      <c r="N221">
        <v>170.56</v>
      </c>
      <c r="O221">
        <v>146.01</v>
      </c>
      <c r="P221">
        <v>163.29</v>
      </c>
      <c r="Q221">
        <v>174.02</v>
      </c>
      <c r="R221">
        <v>160.71</v>
      </c>
      <c r="S221">
        <v>138.84</v>
      </c>
      <c r="T221">
        <v>531.16000000000008</v>
      </c>
      <c r="U221">
        <v>498.02</v>
      </c>
      <c r="V221">
        <v>3</v>
      </c>
      <c r="W221">
        <v>2.0184348312469504</v>
      </c>
      <c r="X221">
        <v>18.183333333333334</v>
      </c>
      <c r="Y221">
        <v>29.966666666666669</v>
      </c>
      <c r="Z221">
        <v>29.966666666666669</v>
      </c>
      <c r="AB221">
        <v>17.316666666666666</v>
      </c>
      <c r="AC221">
        <v>30.25</v>
      </c>
      <c r="AD221">
        <v>33.300000000000004</v>
      </c>
      <c r="AI221">
        <v>26.497222222222224</v>
      </c>
      <c r="AJ221" t="s">
        <v>686</v>
      </c>
      <c r="AK221">
        <v>26.497222222222224</v>
      </c>
      <c r="AL221">
        <v>17.81840599526943</v>
      </c>
      <c r="AM221">
        <v>17.81840599526943</v>
      </c>
      <c r="AN221">
        <v>0.2730841366666667</v>
      </c>
      <c r="AO221">
        <v>1.7957419333333335</v>
      </c>
      <c r="AP221">
        <v>1.8030481009161023</v>
      </c>
      <c r="AQ221">
        <v>1.9310135916580797</v>
      </c>
      <c r="AR221">
        <v>1.7947351116666665</v>
      </c>
      <c r="AS221">
        <v>0.30353757435318163</v>
      </c>
      <c r="AT221">
        <v>2.9499957314500036</v>
      </c>
      <c r="AU221">
        <v>2.8110487788458767</v>
      </c>
      <c r="AV221">
        <v>2.6596676781964388</v>
      </c>
      <c r="AW221">
        <v>0.32383986614419163</v>
      </c>
      <c r="AX221">
        <v>3.4252080073342053</v>
      </c>
      <c r="AY221">
        <v>3.4484901114528657</v>
      </c>
      <c r="AZ221">
        <v>3.2870451186938121</v>
      </c>
      <c r="BA221">
        <v>24.644784833237569</v>
      </c>
      <c r="BB221" t="s">
        <v>471</v>
      </c>
      <c r="BC221" t="s">
        <v>237</v>
      </c>
      <c r="BD221">
        <v>1566</v>
      </c>
      <c r="BE221" t="s">
        <v>472</v>
      </c>
      <c r="BF221" t="s">
        <v>235</v>
      </c>
      <c r="BG221" t="s">
        <v>470</v>
      </c>
      <c r="BH221" t="s">
        <v>264</v>
      </c>
      <c r="BI221" t="s">
        <v>473</v>
      </c>
      <c r="BJ221">
        <v>17.81840599526943</v>
      </c>
      <c r="BK221">
        <v>61</v>
      </c>
      <c r="BL221" s="291">
        <v>-5.6067169117005847E-4</v>
      </c>
      <c r="BM221">
        <f t="shared" si="15"/>
        <v>6</v>
      </c>
      <c r="BN221">
        <f t="shared" si="12"/>
        <v>18</v>
      </c>
      <c r="BO221" s="291">
        <f t="shared" si="13"/>
        <v>5.6067169117005847E-4</v>
      </c>
      <c r="BP221" s="292">
        <f t="shared" si="14"/>
        <v>6</v>
      </c>
    </row>
    <row r="222" spans="1:68" x14ac:dyDescent="0.2">
      <c r="A222">
        <v>5</v>
      </c>
      <c r="B222" t="s">
        <v>125</v>
      </c>
      <c r="C222" t="s">
        <v>269</v>
      </c>
      <c r="D222" t="s">
        <v>269</v>
      </c>
      <c r="E222" t="s">
        <v>419</v>
      </c>
      <c r="F222">
        <v>149</v>
      </c>
      <c r="G222" t="s">
        <v>125</v>
      </c>
      <c r="H222" t="s">
        <v>358</v>
      </c>
      <c r="I222">
        <v>150</v>
      </c>
      <c r="J222" t="s">
        <v>125</v>
      </c>
      <c r="K222" t="s">
        <v>269</v>
      </c>
      <c r="L222">
        <v>188.76</v>
      </c>
      <c r="M222">
        <v>184.78</v>
      </c>
      <c r="N222">
        <v>177.16</v>
      </c>
      <c r="O222">
        <v>175.58</v>
      </c>
      <c r="P222">
        <v>180.88</v>
      </c>
      <c r="Q222">
        <v>177.2</v>
      </c>
      <c r="R222">
        <v>170.44</v>
      </c>
      <c r="S222">
        <v>170.03</v>
      </c>
      <c r="T222">
        <v>550.69999999999993</v>
      </c>
      <c r="U222">
        <v>528.52</v>
      </c>
      <c r="V222">
        <v>14.6</v>
      </c>
      <c r="W222">
        <v>4.3673047251988111</v>
      </c>
      <c r="X222">
        <v>1</v>
      </c>
      <c r="Y222">
        <v>1.4</v>
      </c>
      <c r="Z222">
        <v>2</v>
      </c>
      <c r="AB222">
        <v>0.8</v>
      </c>
      <c r="AC222">
        <v>1.4</v>
      </c>
      <c r="AD222">
        <v>1.2</v>
      </c>
      <c r="AF222">
        <v>1.3</v>
      </c>
      <c r="AG222">
        <v>1.5</v>
      </c>
      <c r="AH222">
        <v>1.1000000000000001</v>
      </c>
      <c r="AI222">
        <v>1.3</v>
      </c>
      <c r="AJ222">
        <v>1.3</v>
      </c>
      <c r="AK222">
        <v>1.3</v>
      </c>
      <c r="AL222">
        <v>0.88076555023923464</v>
      </c>
      <c r="AM222">
        <v>0.88076555023923464</v>
      </c>
      <c r="AN222">
        <v>1.3990839999999999E-2</v>
      </c>
      <c r="AO222">
        <v>9.1311699999999982E-2</v>
      </c>
      <c r="AP222">
        <v>9.2737621217515623E-2</v>
      </c>
      <c r="AQ222">
        <v>9.8271365015506665E-2</v>
      </c>
      <c r="AR222">
        <v>9.1358428829016583E-2</v>
      </c>
      <c r="AS222">
        <v>1.5817248290909091E-2</v>
      </c>
      <c r="AT222">
        <v>0.14328747495902069</v>
      </c>
      <c r="AU222">
        <v>0.14281406810648192</v>
      </c>
      <c r="AV222">
        <v>0.13513771688257672</v>
      </c>
      <c r="AW222">
        <v>1.7034853818181817E-2</v>
      </c>
      <c r="AX222">
        <v>0.16960923555543439</v>
      </c>
      <c r="AY222">
        <v>0.17502796146134844</v>
      </c>
      <c r="AZ222">
        <v>0.16685076057190945</v>
      </c>
      <c r="BA222">
        <v>1.1955709676369684</v>
      </c>
      <c r="BF222" t="s">
        <v>225</v>
      </c>
      <c r="BH222" t="s">
        <v>35</v>
      </c>
      <c r="BJ222">
        <v>0.88076555023923464</v>
      </c>
      <c r="BK222">
        <v>153</v>
      </c>
      <c r="BL222" s="291">
        <v>5.1175072873028602E-4</v>
      </c>
      <c r="BM222">
        <f t="shared" si="15"/>
        <v>6</v>
      </c>
      <c r="BN222">
        <f t="shared" si="12"/>
        <v>87.6</v>
      </c>
      <c r="BO222" s="291">
        <f t="shared" si="13"/>
        <v>5.1175072873028602E-4</v>
      </c>
      <c r="BP222" s="292">
        <f t="shared" si="14"/>
        <v>6</v>
      </c>
    </row>
  </sheetData>
  <mergeCells count="1">
    <mergeCell ref="BL1:BL2"/>
  </mergeCells>
  <conditionalFormatting sqref="BL1:BL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:V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1:BM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:BN2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:BP2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238"/>
  <sheetViews>
    <sheetView zoomScale="89" zoomScaleNormal="89" workbookViewId="0">
      <selection activeCell="A2" sqref="A2:C13"/>
    </sheetView>
  </sheetViews>
  <sheetFormatPr defaultColWidth="8.85546875" defaultRowHeight="12.75" x14ac:dyDescent="0.2"/>
  <cols>
    <col min="1" max="1" width="10.140625" bestFit="1" customWidth="1"/>
    <col min="2" max="2" width="20.42578125" customWidth="1"/>
    <col min="3" max="3" width="26.42578125" customWidth="1"/>
    <col min="4" max="4" width="17.140625" customWidth="1"/>
    <col min="5" max="5" width="10.140625" style="2" bestFit="1" customWidth="1"/>
    <col min="6" max="6" width="23.42578125" style="2" customWidth="1"/>
    <col min="7" max="7" width="26.42578125" style="2" customWidth="1"/>
    <col min="8" max="8" width="6.42578125" style="2" customWidth="1"/>
    <col min="10" max="10" width="24.42578125" customWidth="1"/>
    <col min="11" max="11" width="29.85546875" customWidth="1"/>
    <col min="12" max="12" width="13.28515625" customWidth="1"/>
  </cols>
  <sheetData>
    <row r="1" spans="1:12" ht="18" x14ac:dyDescent="0.25">
      <c r="A1" s="528"/>
      <c r="B1" s="528"/>
      <c r="C1" s="528"/>
      <c r="D1" s="529" t="s">
        <v>990</v>
      </c>
      <c r="I1" s="528"/>
      <c r="J1" s="529" t="s">
        <v>990</v>
      </c>
      <c r="K1" s="528"/>
    </row>
    <row r="2" spans="1:12" x14ac:dyDescent="0.2">
      <c r="A2" s="861" t="s">
        <v>353</v>
      </c>
      <c r="B2" s="854" t="s">
        <v>187</v>
      </c>
      <c r="C2" s="862" t="s">
        <v>643</v>
      </c>
      <c r="D2" s="12"/>
      <c r="E2" s="310" t="s">
        <v>353</v>
      </c>
      <c r="F2" s="88" t="s">
        <v>187</v>
      </c>
      <c r="G2" s="315" t="s">
        <v>391</v>
      </c>
      <c r="I2" s="310" t="s">
        <v>353</v>
      </c>
      <c r="J2" s="312" t="s">
        <v>187</v>
      </c>
      <c r="K2" s="85" t="s">
        <v>1276</v>
      </c>
      <c r="L2" s="12"/>
    </row>
    <row r="3" spans="1:12" x14ac:dyDescent="0.2">
      <c r="A3" s="853">
        <v>2019</v>
      </c>
      <c r="B3" s="854"/>
      <c r="C3" s="855" t="s">
        <v>389</v>
      </c>
      <c r="D3" s="13"/>
      <c r="E3" s="313">
        <v>2017</v>
      </c>
      <c r="F3" s="89"/>
      <c r="G3" s="316" t="s">
        <v>390</v>
      </c>
      <c r="I3" s="313">
        <v>2019</v>
      </c>
      <c r="J3" s="314"/>
      <c r="K3" s="87" t="s">
        <v>390</v>
      </c>
      <c r="L3" s="13"/>
    </row>
    <row r="4" spans="1:12" x14ac:dyDescent="0.2">
      <c r="A4" s="856">
        <v>1</v>
      </c>
      <c r="B4" s="857" t="s">
        <v>53</v>
      </c>
      <c r="C4" s="858">
        <v>52.2</v>
      </c>
      <c r="E4" s="51">
        <v>1</v>
      </c>
      <c r="F4" s="824" t="s">
        <v>75</v>
      </c>
      <c r="G4" s="823">
        <v>19.194046780000004</v>
      </c>
      <c r="I4" s="51">
        <v>1</v>
      </c>
      <c r="J4" s="824" t="s">
        <v>75</v>
      </c>
      <c r="K4" s="826">
        <v>124.62217209025044</v>
      </c>
    </row>
    <row r="5" spans="1:12" x14ac:dyDescent="0.2">
      <c r="A5" s="856">
        <v>2</v>
      </c>
      <c r="B5" s="857" t="s">
        <v>157</v>
      </c>
      <c r="C5" s="858">
        <v>44.1</v>
      </c>
      <c r="E5" s="51">
        <v>2</v>
      </c>
      <c r="F5" s="825" t="s">
        <v>175</v>
      </c>
      <c r="G5" s="823">
        <v>15.288445691</v>
      </c>
      <c r="I5" s="51">
        <v>2</v>
      </c>
      <c r="J5" s="825" t="s">
        <v>175</v>
      </c>
      <c r="K5" s="752">
        <v>82.303630751623189</v>
      </c>
      <c r="L5" s="542" t="s">
        <v>1277</v>
      </c>
    </row>
    <row r="6" spans="1:12" x14ac:dyDescent="0.2">
      <c r="A6" s="856">
        <v>3</v>
      </c>
      <c r="B6" s="857" t="s">
        <v>89</v>
      </c>
      <c r="C6" s="858">
        <v>41.7</v>
      </c>
      <c r="E6" s="311">
        <v>3</v>
      </c>
      <c r="F6" s="825" t="s">
        <v>18</v>
      </c>
      <c r="G6" s="823">
        <v>7.1171881805555541</v>
      </c>
      <c r="I6" s="51">
        <v>3</v>
      </c>
      <c r="J6" s="825" t="s">
        <v>18</v>
      </c>
      <c r="K6" s="826">
        <v>49.909273493715361</v>
      </c>
    </row>
    <row r="7" spans="1:12" x14ac:dyDescent="0.2">
      <c r="A7" s="856">
        <v>4</v>
      </c>
      <c r="B7" s="857" t="s">
        <v>134</v>
      </c>
      <c r="C7" s="858">
        <v>38.049999999999997</v>
      </c>
      <c r="E7" s="311">
        <v>4</v>
      </c>
      <c r="F7" s="825" t="s">
        <v>34</v>
      </c>
      <c r="G7" s="823">
        <v>4.9002341363999999</v>
      </c>
      <c r="I7" s="51">
        <v>4</v>
      </c>
      <c r="J7" s="825" t="s">
        <v>2</v>
      </c>
      <c r="K7" s="826">
        <v>31.030834243228966</v>
      </c>
    </row>
    <row r="8" spans="1:12" x14ac:dyDescent="0.2">
      <c r="A8" s="856">
        <v>5</v>
      </c>
      <c r="B8" s="857" t="s">
        <v>28</v>
      </c>
      <c r="C8" s="866">
        <v>37.93</v>
      </c>
      <c r="E8" s="311">
        <v>5</v>
      </c>
      <c r="F8" s="825" t="s">
        <v>2</v>
      </c>
      <c r="G8" s="823">
        <v>4.8743327502499998</v>
      </c>
      <c r="I8" s="51">
        <v>5</v>
      </c>
      <c r="J8" s="825" t="s">
        <v>34</v>
      </c>
      <c r="K8" s="826">
        <v>29.545230016073589</v>
      </c>
    </row>
    <row r="9" spans="1:12" x14ac:dyDescent="0.2">
      <c r="A9" s="856">
        <v>6</v>
      </c>
      <c r="B9" s="857" t="s">
        <v>2</v>
      </c>
      <c r="C9" s="858">
        <v>34.81</v>
      </c>
      <c r="E9" s="311">
        <v>6</v>
      </c>
      <c r="F9" s="825" t="s">
        <v>110</v>
      </c>
      <c r="G9" s="823">
        <v>3.5402795255999995</v>
      </c>
      <c r="I9" s="51">
        <v>6</v>
      </c>
      <c r="J9" s="825" t="s">
        <v>110</v>
      </c>
      <c r="K9" s="826">
        <v>23.559468769364393</v>
      </c>
    </row>
    <row r="10" spans="1:12" x14ac:dyDescent="0.2">
      <c r="A10" s="856">
        <v>7</v>
      </c>
      <c r="B10" s="857" t="s">
        <v>110</v>
      </c>
      <c r="C10" s="858">
        <v>34.81</v>
      </c>
      <c r="E10" s="311">
        <v>7</v>
      </c>
      <c r="F10" s="825" t="s">
        <v>137</v>
      </c>
      <c r="G10" s="823">
        <v>3.3448174160000006</v>
      </c>
      <c r="I10" s="51">
        <v>7</v>
      </c>
      <c r="J10" s="825" t="s">
        <v>137</v>
      </c>
      <c r="K10" s="826">
        <v>22.948699346964609</v>
      </c>
    </row>
    <row r="11" spans="1:12" x14ac:dyDescent="0.2">
      <c r="A11" s="856">
        <v>8</v>
      </c>
      <c r="B11" s="857" t="s">
        <v>123</v>
      </c>
      <c r="C11" s="858">
        <v>33.6</v>
      </c>
      <c r="E11" s="51">
        <v>8</v>
      </c>
      <c r="F11" s="825" t="s">
        <v>62</v>
      </c>
      <c r="G11" s="823">
        <v>2.8451164926666666</v>
      </c>
      <c r="I11" s="51">
        <v>8</v>
      </c>
      <c r="J11" s="825" t="s">
        <v>62</v>
      </c>
      <c r="K11" s="826">
        <v>18.462612192733271</v>
      </c>
    </row>
    <row r="12" spans="1:12" x14ac:dyDescent="0.2">
      <c r="A12" s="856">
        <v>9</v>
      </c>
      <c r="B12" s="857" t="s">
        <v>142</v>
      </c>
      <c r="C12" s="858">
        <v>31.4</v>
      </c>
      <c r="E12" s="51">
        <v>9</v>
      </c>
      <c r="F12" s="825" t="s">
        <v>172</v>
      </c>
      <c r="G12" s="823">
        <v>2.7127837370000001</v>
      </c>
      <c r="I12" s="51">
        <v>9</v>
      </c>
      <c r="J12" s="825" t="s">
        <v>172</v>
      </c>
      <c r="K12" s="826">
        <v>17.171506555820553</v>
      </c>
    </row>
    <row r="13" spans="1:12" x14ac:dyDescent="0.2">
      <c r="A13" s="860">
        <v>10</v>
      </c>
      <c r="B13" s="857" t="s">
        <v>172</v>
      </c>
      <c r="C13" s="858">
        <v>28.13</v>
      </c>
      <c r="E13" s="105">
        <v>10</v>
      </c>
      <c r="F13" s="825" t="s">
        <v>142</v>
      </c>
      <c r="G13" s="823">
        <v>2.6799152060000004</v>
      </c>
      <c r="I13" s="309">
        <v>10</v>
      </c>
      <c r="J13" s="825" t="s">
        <v>142</v>
      </c>
      <c r="K13" s="826">
        <v>15.527803235396489</v>
      </c>
    </row>
    <row r="15" spans="1:12" ht="18" x14ac:dyDescent="0.25">
      <c r="A15" s="528"/>
      <c r="B15" s="528"/>
      <c r="C15" s="528"/>
      <c r="D15" s="529" t="s">
        <v>861</v>
      </c>
    </row>
    <row r="16" spans="1:12" x14ac:dyDescent="0.2">
      <c r="A16" s="640" t="s">
        <v>353</v>
      </c>
      <c r="B16" s="642" t="s">
        <v>187</v>
      </c>
      <c r="C16" s="630" t="s">
        <v>643</v>
      </c>
      <c r="D16" s="320"/>
      <c r="E16" s="640" t="s">
        <v>353</v>
      </c>
      <c r="F16" s="318" t="s">
        <v>187</v>
      </c>
      <c r="G16" s="644" t="s">
        <v>391</v>
      </c>
      <c r="H16"/>
    </row>
    <row r="17" spans="1:11" x14ac:dyDescent="0.2">
      <c r="A17" s="641">
        <v>2019</v>
      </c>
      <c r="B17" s="643"/>
      <c r="C17" s="631" t="s">
        <v>389</v>
      </c>
      <c r="D17" s="325"/>
      <c r="E17" s="641">
        <v>2017</v>
      </c>
      <c r="F17" s="323"/>
      <c r="G17" s="645" t="s">
        <v>390</v>
      </c>
      <c r="H17"/>
    </row>
    <row r="18" spans="1:11" x14ac:dyDescent="0.2">
      <c r="A18" s="632">
        <v>1</v>
      </c>
      <c r="B18" s="633" t="s">
        <v>53</v>
      </c>
      <c r="C18" s="634">
        <v>62.3</v>
      </c>
      <c r="D18" s="321"/>
      <c r="E18" s="632">
        <v>1</v>
      </c>
      <c r="F18" s="329" t="s">
        <v>75</v>
      </c>
      <c r="G18" s="635">
        <v>15.9</v>
      </c>
      <c r="H18"/>
    </row>
    <row r="19" spans="1:11" x14ac:dyDescent="0.2">
      <c r="A19" s="632">
        <v>2</v>
      </c>
      <c r="B19" s="327" t="s">
        <v>157</v>
      </c>
      <c r="C19" s="172">
        <v>43.2</v>
      </c>
      <c r="D19" s="321"/>
      <c r="E19" s="632">
        <v>2</v>
      </c>
      <c r="F19" s="329" t="s">
        <v>175</v>
      </c>
      <c r="G19" s="635">
        <v>14.7</v>
      </c>
      <c r="H19"/>
    </row>
    <row r="20" spans="1:11" x14ac:dyDescent="0.2">
      <c r="A20" s="632">
        <v>3</v>
      </c>
      <c r="B20" s="327" t="s">
        <v>89</v>
      </c>
      <c r="C20" s="172">
        <v>41.7</v>
      </c>
      <c r="D20" s="321"/>
      <c r="E20" s="636">
        <v>3</v>
      </c>
      <c r="F20" s="332" t="s">
        <v>18</v>
      </c>
      <c r="G20" s="172">
        <v>7.3</v>
      </c>
      <c r="H20"/>
    </row>
    <row r="21" spans="1:11" x14ac:dyDescent="0.2">
      <c r="A21" s="632">
        <v>4</v>
      </c>
      <c r="B21" s="327" t="s">
        <v>123</v>
      </c>
      <c r="C21" s="172">
        <v>33.6</v>
      </c>
      <c r="D21" s="321"/>
      <c r="E21" s="636">
        <v>4</v>
      </c>
      <c r="F21" s="333" t="s">
        <v>34</v>
      </c>
      <c r="G21" s="172">
        <v>4.8</v>
      </c>
      <c r="H21"/>
    </row>
    <row r="22" spans="1:11" x14ac:dyDescent="0.2">
      <c r="A22" s="632">
        <v>5</v>
      </c>
      <c r="B22" s="327" t="s">
        <v>142</v>
      </c>
      <c r="C22" s="172">
        <v>31.4</v>
      </c>
      <c r="D22" s="321"/>
      <c r="E22" s="636">
        <v>5</v>
      </c>
      <c r="F22" s="332" t="s">
        <v>172</v>
      </c>
      <c r="G22" s="172">
        <v>3.5</v>
      </c>
      <c r="H22"/>
    </row>
    <row r="23" spans="1:11" x14ac:dyDescent="0.2">
      <c r="A23" s="632">
        <v>6</v>
      </c>
      <c r="B23" s="327" t="s">
        <v>28</v>
      </c>
      <c r="C23" s="172">
        <v>29.9</v>
      </c>
      <c r="D23" s="321"/>
      <c r="E23" s="636">
        <v>6</v>
      </c>
      <c r="F23" s="332" t="s">
        <v>137</v>
      </c>
      <c r="G23" s="172">
        <v>3.2</v>
      </c>
      <c r="H23"/>
    </row>
    <row r="24" spans="1:11" x14ac:dyDescent="0.2">
      <c r="A24" s="632">
        <v>7</v>
      </c>
      <c r="B24" s="327" t="s">
        <v>172</v>
      </c>
      <c r="C24" s="172">
        <v>29.4</v>
      </c>
      <c r="D24" s="321"/>
      <c r="E24" s="636">
        <v>7</v>
      </c>
      <c r="F24" s="332" t="s">
        <v>2</v>
      </c>
      <c r="G24" s="172">
        <v>3.1</v>
      </c>
      <c r="H24"/>
    </row>
    <row r="25" spans="1:11" x14ac:dyDescent="0.2">
      <c r="A25" s="632">
        <v>8</v>
      </c>
      <c r="B25" s="327" t="s">
        <v>134</v>
      </c>
      <c r="C25" s="172">
        <v>28.4</v>
      </c>
      <c r="D25" s="321"/>
      <c r="E25" s="632">
        <v>8</v>
      </c>
      <c r="F25" s="329" t="s">
        <v>62</v>
      </c>
      <c r="G25" s="635">
        <v>2.6</v>
      </c>
      <c r="H25"/>
    </row>
    <row r="26" spans="1:11" x14ac:dyDescent="0.2">
      <c r="A26" s="632">
        <v>9</v>
      </c>
      <c r="B26" s="327" t="s">
        <v>78</v>
      </c>
      <c r="C26" s="172">
        <v>27.5</v>
      </c>
      <c r="D26" s="321"/>
      <c r="E26" s="632">
        <v>9</v>
      </c>
      <c r="F26" s="329" t="s">
        <v>142</v>
      </c>
      <c r="G26" s="635">
        <v>2.5</v>
      </c>
      <c r="H26"/>
    </row>
    <row r="27" spans="1:11" x14ac:dyDescent="0.2">
      <c r="A27" s="534">
        <v>10</v>
      </c>
      <c r="B27" s="336" t="s">
        <v>44</v>
      </c>
      <c r="C27" s="637">
        <v>27</v>
      </c>
      <c r="D27" s="321"/>
      <c r="E27" s="638">
        <v>10</v>
      </c>
      <c r="F27" s="339" t="s">
        <v>110</v>
      </c>
      <c r="G27" s="639">
        <v>2.4</v>
      </c>
      <c r="H27"/>
    </row>
    <row r="29" spans="1:11" ht="18" x14ac:dyDescent="0.25">
      <c r="D29" s="529" t="s">
        <v>862</v>
      </c>
    </row>
    <row r="30" spans="1:11" x14ac:dyDescent="0.2">
      <c r="A30" s="341" t="s">
        <v>353</v>
      </c>
      <c r="B30" s="318" t="s">
        <v>187</v>
      </c>
      <c r="C30" s="319" t="s">
        <v>643</v>
      </c>
      <c r="D30" s="320"/>
      <c r="E30" s="341" t="s">
        <v>353</v>
      </c>
      <c r="F30" s="318" t="s">
        <v>187</v>
      </c>
      <c r="G30" s="319" t="s">
        <v>391</v>
      </c>
      <c r="H30" s="321"/>
    </row>
    <row r="31" spans="1:11" x14ac:dyDescent="0.2">
      <c r="A31" s="342">
        <v>2017</v>
      </c>
      <c r="B31" s="323"/>
      <c r="C31" s="324" t="s">
        <v>389</v>
      </c>
      <c r="D31" s="325"/>
      <c r="E31" s="342">
        <v>2017</v>
      </c>
      <c r="F31" s="323"/>
      <c r="G31" s="324" t="s">
        <v>390</v>
      </c>
      <c r="H31" s="321"/>
    </row>
    <row r="32" spans="1:11" x14ac:dyDescent="0.2">
      <c r="A32" s="326">
        <v>1</v>
      </c>
      <c r="B32" s="327" t="s">
        <v>53</v>
      </c>
      <c r="C32" s="328">
        <v>62.3</v>
      </c>
      <c r="D32" s="321"/>
      <c r="E32" s="326">
        <v>1</v>
      </c>
      <c r="F32" s="329" t="s">
        <v>175</v>
      </c>
      <c r="G32" s="330">
        <v>14.711</v>
      </c>
      <c r="H32" s="321"/>
      <c r="K32" s="2"/>
    </row>
    <row r="33" spans="1:11" x14ac:dyDescent="0.2">
      <c r="A33" s="326">
        <v>2</v>
      </c>
      <c r="B33" s="327" t="s">
        <v>157</v>
      </c>
      <c r="C33" s="328">
        <v>43.3</v>
      </c>
      <c r="D33" s="321"/>
      <c r="E33" s="326">
        <v>2</v>
      </c>
      <c r="F33" s="329" t="s">
        <v>75</v>
      </c>
      <c r="G33" s="330">
        <v>11.269</v>
      </c>
      <c r="H33" s="321"/>
      <c r="K33" s="2"/>
    </row>
    <row r="34" spans="1:11" x14ac:dyDescent="0.2">
      <c r="A34" s="326">
        <v>3</v>
      </c>
      <c r="B34" s="327" t="s">
        <v>89</v>
      </c>
      <c r="C34" s="328">
        <v>41.7</v>
      </c>
      <c r="D34" s="321"/>
      <c r="E34" s="331">
        <v>3</v>
      </c>
      <c r="F34" s="332" t="s">
        <v>18</v>
      </c>
      <c r="G34" s="328">
        <v>7.6109999999999998</v>
      </c>
      <c r="H34" s="321"/>
      <c r="K34" s="2"/>
    </row>
    <row r="35" spans="1:11" x14ac:dyDescent="0.2">
      <c r="A35" s="326">
        <v>4</v>
      </c>
      <c r="B35" s="327" t="s">
        <v>28</v>
      </c>
      <c r="C35" s="328">
        <v>36.700000000000003</v>
      </c>
      <c r="D35" s="321"/>
      <c r="E35" s="331">
        <v>4</v>
      </c>
      <c r="F35" s="333" t="s">
        <v>34</v>
      </c>
      <c r="G35" s="328">
        <v>4.0659999999999998</v>
      </c>
      <c r="H35" s="321"/>
      <c r="K35" s="2"/>
    </row>
    <row r="36" spans="1:11" x14ac:dyDescent="0.2">
      <c r="A36" s="326">
        <v>5</v>
      </c>
      <c r="B36" s="327" t="s">
        <v>123</v>
      </c>
      <c r="C36" s="328">
        <v>32.5</v>
      </c>
      <c r="D36" s="321"/>
      <c r="E36" s="331">
        <v>5</v>
      </c>
      <c r="F36" s="332" t="s">
        <v>172</v>
      </c>
      <c r="G36" s="328">
        <v>3.2810000000000001</v>
      </c>
      <c r="H36" s="321"/>
      <c r="K36" s="2"/>
    </row>
    <row r="37" spans="1:11" x14ac:dyDescent="0.2">
      <c r="A37" s="326">
        <v>6</v>
      </c>
      <c r="B37" s="327" t="s">
        <v>142</v>
      </c>
      <c r="C37" s="328">
        <v>31.4</v>
      </c>
      <c r="D37" s="321"/>
      <c r="E37" s="331">
        <v>6</v>
      </c>
      <c r="F37" s="332" t="s">
        <v>137</v>
      </c>
      <c r="G37" s="328">
        <v>3.113</v>
      </c>
      <c r="H37" s="321"/>
      <c r="K37" s="2"/>
    </row>
    <row r="38" spans="1:11" x14ac:dyDescent="0.2">
      <c r="A38" s="326">
        <v>7</v>
      </c>
      <c r="B38" s="327" t="s">
        <v>172</v>
      </c>
      <c r="C38" s="328">
        <v>28.2</v>
      </c>
      <c r="D38" s="321"/>
      <c r="E38" s="331">
        <v>7</v>
      </c>
      <c r="F38" s="332" t="s">
        <v>2</v>
      </c>
      <c r="G38" s="328">
        <v>2.8919999999999999</v>
      </c>
      <c r="H38" s="321"/>
      <c r="K38" s="2"/>
    </row>
    <row r="39" spans="1:11" x14ac:dyDescent="0.2">
      <c r="A39" s="326">
        <v>8</v>
      </c>
      <c r="B39" s="327" t="s">
        <v>78</v>
      </c>
      <c r="C39" s="328">
        <v>26.5</v>
      </c>
      <c r="D39" s="321"/>
      <c r="E39" s="326">
        <v>8</v>
      </c>
      <c r="F39" s="329" t="s">
        <v>142</v>
      </c>
      <c r="G39" s="330">
        <v>2.8370000000000002</v>
      </c>
      <c r="H39" s="321"/>
      <c r="K39" s="2"/>
    </row>
    <row r="40" spans="1:11" x14ac:dyDescent="0.2">
      <c r="A40" s="326">
        <v>9</v>
      </c>
      <c r="B40" s="327" t="s">
        <v>44</v>
      </c>
      <c r="C40" s="328">
        <v>25.1</v>
      </c>
      <c r="D40" s="321"/>
      <c r="E40" s="326">
        <v>9</v>
      </c>
      <c r="F40" s="329" t="s">
        <v>122</v>
      </c>
      <c r="G40" s="330">
        <v>2.4390000000000001</v>
      </c>
      <c r="H40" s="321"/>
      <c r="K40" s="2"/>
    </row>
    <row r="41" spans="1:11" x14ac:dyDescent="0.2">
      <c r="A41" s="335">
        <v>10</v>
      </c>
      <c r="B41" s="336" t="s">
        <v>2</v>
      </c>
      <c r="C41" s="337">
        <v>24.4</v>
      </c>
      <c r="D41" s="321"/>
      <c r="E41" s="338">
        <v>10</v>
      </c>
      <c r="F41" s="339" t="s">
        <v>62</v>
      </c>
      <c r="G41" s="340">
        <v>2.3719999999999999</v>
      </c>
      <c r="H41" s="321"/>
      <c r="K41" s="2"/>
    </row>
    <row r="42" spans="1:11" x14ac:dyDescent="0.2">
      <c r="B42" s="11"/>
      <c r="C42" s="4"/>
      <c r="E42"/>
      <c r="H42"/>
    </row>
    <row r="43" spans="1:11" ht="18" x14ac:dyDescent="0.25">
      <c r="D43" s="529" t="s">
        <v>863</v>
      </c>
      <c r="E43"/>
      <c r="H43"/>
    </row>
    <row r="44" spans="1:11" x14ac:dyDescent="0.2">
      <c r="A44" s="218" t="s">
        <v>353</v>
      </c>
      <c r="B44" s="219" t="s">
        <v>187</v>
      </c>
      <c r="C44" s="530" t="s">
        <v>643</v>
      </c>
      <c r="D44" s="220"/>
      <c r="E44" s="218" t="s">
        <v>650</v>
      </c>
      <c r="F44" s="219" t="s">
        <v>187</v>
      </c>
      <c r="G44" s="530" t="s">
        <v>391</v>
      </c>
      <c r="H44"/>
    </row>
    <row r="45" spans="1:11" x14ac:dyDescent="0.2">
      <c r="A45" s="221">
        <v>2015</v>
      </c>
      <c r="B45" s="222"/>
      <c r="C45" s="531" t="s">
        <v>389</v>
      </c>
      <c r="D45" s="223"/>
      <c r="E45" s="221">
        <v>2015</v>
      </c>
      <c r="F45" s="222"/>
      <c r="G45" s="531" t="s">
        <v>390</v>
      </c>
      <c r="H45"/>
    </row>
    <row r="46" spans="1:11" x14ac:dyDescent="0.2">
      <c r="A46" s="224">
        <v>1</v>
      </c>
      <c r="B46" s="225" t="s">
        <v>53</v>
      </c>
      <c r="C46" s="226">
        <v>62.3</v>
      </c>
      <c r="D46" s="227"/>
      <c r="E46" s="224">
        <v>1</v>
      </c>
      <c r="F46" s="228" t="s">
        <v>175</v>
      </c>
      <c r="G46" s="226">
        <v>12.7</v>
      </c>
      <c r="H46"/>
    </row>
    <row r="47" spans="1:11" x14ac:dyDescent="0.2">
      <c r="A47" s="224">
        <v>2</v>
      </c>
      <c r="B47" s="225" t="s">
        <v>157</v>
      </c>
      <c r="C47" s="226">
        <v>43.2</v>
      </c>
      <c r="D47" s="227"/>
      <c r="E47" s="224">
        <v>2</v>
      </c>
      <c r="F47" s="228" t="s">
        <v>75</v>
      </c>
      <c r="G47" s="226">
        <v>11.3</v>
      </c>
      <c r="H47"/>
    </row>
    <row r="48" spans="1:11" x14ac:dyDescent="0.2">
      <c r="A48" s="224">
        <v>3</v>
      </c>
      <c r="B48" s="225" t="s">
        <v>89</v>
      </c>
      <c r="C48" s="229">
        <v>37.1</v>
      </c>
      <c r="D48" s="227"/>
      <c r="E48" s="224">
        <v>3</v>
      </c>
      <c r="F48" s="230" t="s">
        <v>34</v>
      </c>
      <c r="G48" s="226">
        <v>5.2</v>
      </c>
      <c r="H48"/>
    </row>
    <row r="49" spans="1:8" x14ac:dyDescent="0.2">
      <c r="A49" s="224">
        <v>4</v>
      </c>
      <c r="B49" s="225" t="s">
        <v>123</v>
      </c>
      <c r="C49" s="226">
        <v>32.5</v>
      </c>
      <c r="D49" s="227"/>
      <c r="E49" s="224">
        <v>4</v>
      </c>
      <c r="F49" s="228" t="s">
        <v>18</v>
      </c>
      <c r="G49" s="226">
        <v>5</v>
      </c>
      <c r="H49"/>
    </row>
    <row r="50" spans="1:8" x14ac:dyDescent="0.2">
      <c r="A50" s="224">
        <v>5</v>
      </c>
      <c r="B50" s="225" t="s">
        <v>142</v>
      </c>
      <c r="C50" s="226">
        <v>31.4</v>
      </c>
      <c r="D50" s="227"/>
      <c r="E50" s="224">
        <v>5</v>
      </c>
      <c r="F50" s="228" t="s">
        <v>172</v>
      </c>
      <c r="G50" s="226">
        <v>3.2</v>
      </c>
      <c r="H50"/>
    </row>
    <row r="51" spans="1:8" x14ac:dyDescent="0.2">
      <c r="A51" s="224">
        <v>6</v>
      </c>
      <c r="B51" s="225" t="s">
        <v>172</v>
      </c>
      <c r="C51" s="226">
        <v>28.2</v>
      </c>
      <c r="D51" s="227"/>
      <c r="E51" s="224">
        <v>6</v>
      </c>
      <c r="F51" s="228" t="s">
        <v>137</v>
      </c>
      <c r="G51" s="226">
        <v>3</v>
      </c>
      <c r="H51"/>
    </row>
    <row r="52" spans="1:8" x14ac:dyDescent="0.2">
      <c r="A52" s="224">
        <v>7</v>
      </c>
      <c r="B52" s="225" t="s">
        <v>78</v>
      </c>
      <c r="C52" s="226">
        <v>26.8</v>
      </c>
      <c r="D52" s="227"/>
      <c r="E52" s="224">
        <v>7</v>
      </c>
      <c r="F52" s="228" t="s">
        <v>142</v>
      </c>
      <c r="G52" s="226">
        <v>2.8</v>
      </c>
      <c r="H52"/>
    </row>
    <row r="53" spans="1:8" x14ac:dyDescent="0.2">
      <c r="A53" s="224">
        <v>8</v>
      </c>
      <c r="B53" s="225" t="s">
        <v>28</v>
      </c>
      <c r="C53" s="226">
        <v>25.9</v>
      </c>
      <c r="D53" s="227"/>
      <c r="E53" s="224">
        <v>8</v>
      </c>
      <c r="F53" s="228" t="s">
        <v>122</v>
      </c>
      <c r="G53" s="226">
        <v>2.2999999999999998</v>
      </c>
      <c r="H53"/>
    </row>
    <row r="54" spans="1:8" x14ac:dyDescent="0.2">
      <c r="A54" s="224">
        <v>9</v>
      </c>
      <c r="B54" s="225" t="s">
        <v>44</v>
      </c>
      <c r="C54" s="226">
        <v>25.1</v>
      </c>
      <c r="D54" s="227"/>
      <c r="E54" s="224">
        <v>9</v>
      </c>
      <c r="F54" s="228" t="s">
        <v>62</v>
      </c>
      <c r="G54" s="226">
        <v>2.2999999999999998</v>
      </c>
      <c r="H54"/>
    </row>
    <row r="55" spans="1:8" x14ac:dyDescent="0.2">
      <c r="A55" s="231">
        <v>10</v>
      </c>
      <c r="B55" s="232" t="s">
        <v>175</v>
      </c>
      <c r="C55" s="233">
        <v>23.7</v>
      </c>
      <c r="D55" s="227"/>
      <c r="E55" s="231">
        <v>10</v>
      </c>
      <c r="F55" s="234" t="s">
        <v>108</v>
      </c>
      <c r="G55" s="233">
        <v>2.2000000000000002</v>
      </c>
      <c r="H55"/>
    </row>
    <row r="56" spans="1:8" x14ac:dyDescent="0.2">
      <c r="E56"/>
      <c r="F56"/>
      <c r="G56"/>
      <c r="H56"/>
    </row>
    <row r="57" spans="1:8" x14ac:dyDescent="0.2">
      <c r="E57"/>
      <c r="F57"/>
      <c r="G57"/>
      <c r="H57"/>
    </row>
    <row r="58" spans="1:8" x14ac:dyDescent="0.2">
      <c r="E58"/>
      <c r="F58"/>
      <c r="G58"/>
      <c r="H58"/>
    </row>
    <row r="59" spans="1:8" x14ac:dyDescent="0.2">
      <c r="E59"/>
      <c r="F59"/>
      <c r="G59"/>
      <c r="H59"/>
    </row>
    <row r="60" spans="1:8" x14ac:dyDescent="0.2">
      <c r="E60"/>
      <c r="F60"/>
      <c r="G60"/>
      <c r="H60"/>
    </row>
    <row r="61" spans="1:8" x14ac:dyDescent="0.2">
      <c r="E61"/>
      <c r="F61"/>
      <c r="G61"/>
      <c r="H61"/>
    </row>
    <row r="62" spans="1:8" x14ac:dyDescent="0.2">
      <c r="E62"/>
      <c r="F62"/>
      <c r="G62"/>
      <c r="H62"/>
    </row>
    <row r="63" spans="1:8" x14ac:dyDescent="0.2">
      <c r="E63"/>
      <c r="F63"/>
      <c r="G63"/>
      <c r="H63"/>
    </row>
    <row r="64" spans="1:8" x14ac:dyDescent="0.2">
      <c r="E64"/>
      <c r="F64"/>
      <c r="G64"/>
      <c r="H64"/>
    </row>
    <row r="65" customFormat="1" x14ac:dyDescent="0.2"/>
    <row r="66" customFormat="1" x14ac:dyDescent="0.2"/>
    <row r="67" customFormat="1" x14ac:dyDescent="0.2"/>
    <row r="68" customFormat="1" x14ac:dyDescent="0.2"/>
    <row r="69" customFormat="1" x14ac:dyDescent="0.2"/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  <row r="86" customFormat="1" x14ac:dyDescent="0.2"/>
    <row r="87" customFormat="1" x14ac:dyDescent="0.2"/>
    <row r="88" customFormat="1" x14ac:dyDescent="0.2"/>
    <row r="89" customFormat="1" x14ac:dyDescent="0.2"/>
    <row r="90" customFormat="1" x14ac:dyDescent="0.2"/>
    <row r="91" customFormat="1" x14ac:dyDescent="0.2"/>
    <row r="92" customFormat="1" x14ac:dyDescent="0.2"/>
    <row r="93" customFormat="1" x14ac:dyDescent="0.2"/>
    <row r="94" customFormat="1" x14ac:dyDescent="0.2"/>
    <row r="95" customFormat="1" x14ac:dyDescent="0.2"/>
    <row r="96" customFormat="1" x14ac:dyDescent="0.2"/>
    <row r="97" customFormat="1" x14ac:dyDescent="0.2"/>
    <row r="98" customFormat="1" x14ac:dyDescent="0.2"/>
    <row r="99" customFormat="1" x14ac:dyDescent="0.2"/>
    <row r="100" customFormat="1" x14ac:dyDescent="0.2"/>
    <row r="101" customFormat="1" x14ac:dyDescent="0.2"/>
    <row r="102" customFormat="1" x14ac:dyDescent="0.2"/>
    <row r="103" customFormat="1" x14ac:dyDescent="0.2"/>
    <row r="104" customFormat="1" x14ac:dyDescent="0.2"/>
    <row r="105" customFormat="1" x14ac:dyDescent="0.2"/>
    <row r="106" customFormat="1" x14ac:dyDescent="0.2"/>
    <row r="107" customFormat="1" x14ac:dyDescent="0.2"/>
    <row r="108" customFormat="1" x14ac:dyDescent="0.2"/>
    <row r="109" customFormat="1" x14ac:dyDescent="0.2"/>
    <row r="110" customFormat="1" x14ac:dyDescent="0.2"/>
    <row r="111" customFormat="1" x14ac:dyDescent="0.2"/>
    <row r="112" customFormat="1" x14ac:dyDescent="0.2"/>
    <row r="113" customFormat="1" x14ac:dyDescent="0.2"/>
    <row r="114" customFormat="1" x14ac:dyDescent="0.2"/>
    <row r="115" customFormat="1" x14ac:dyDescent="0.2"/>
    <row r="116" customFormat="1" x14ac:dyDescent="0.2"/>
    <row r="117" customFormat="1" x14ac:dyDescent="0.2"/>
    <row r="118" customFormat="1" x14ac:dyDescent="0.2"/>
    <row r="119" customFormat="1" x14ac:dyDescent="0.2"/>
    <row r="120" customFormat="1" x14ac:dyDescent="0.2"/>
    <row r="121" customFormat="1" x14ac:dyDescent="0.2"/>
    <row r="122" customFormat="1" x14ac:dyDescent="0.2"/>
    <row r="123" customFormat="1" x14ac:dyDescent="0.2"/>
    <row r="124" customFormat="1" x14ac:dyDescent="0.2"/>
    <row r="125" customFormat="1" x14ac:dyDescent="0.2"/>
    <row r="126" customFormat="1" x14ac:dyDescent="0.2"/>
    <row r="127" customFormat="1" x14ac:dyDescent="0.2"/>
    <row r="128" customFormat="1" x14ac:dyDescent="0.2"/>
    <row r="129" customFormat="1" x14ac:dyDescent="0.2"/>
    <row r="130" customFormat="1" x14ac:dyDescent="0.2"/>
    <row r="131" customFormat="1" x14ac:dyDescent="0.2"/>
    <row r="132" customFormat="1" x14ac:dyDescent="0.2"/>
    <row r="133" customFormat="1" x14ac:dyDescent="0.2"/>
    <row r="134" customFormat="1" x14ac:dyDescent="0.2"/>
    <row r="135" customFormat="1" x14ac:dyDescent="0.2"/>
    <row r="136" customFormat="1" x14ac:dyDescent="0.2"/>
    <row r="137" customFormat="1" x14ac:dyDescent="0.2"/>
    <row r="138" customFormat="1" x14ac:dyDescent="0.2"/>
    <row r="139" customFormat="1" x14ac:dyDescent="0.2"/>
    <row r="140" customFormat="1" x14ac:dyDescent="0.2"/>
    <row r="141" customFormat="1" x14ac:dyDescent="0.2"/>
    <row r="142" customFormat="1" x14ac:dyDescent="0.2"/>
    <row r="143" customFormat="1" x14ac:dyDescent="0.2"/>
    <row r="144" customFormat="1" x14ac:dyDescent="0.2"/>
    <row r="145" customFormat="1" x14ac:dyDescent="0.2"/>
    <row r="146" customFormat="1" x14ac:dyDescent="0.2"/>
    <row r="147" customFormat="1" x14ac:dyDescent="0.2"/>
    <row r="148" customFormat="1" x14ac:dyDescent="0.2"/>
    <row r="149" customFormat="1" x14ac:dyDescent="0.2"/>
    <row r="150" customFormat="1" x14ac:dyDescent="0.2"/>
    <row r="151" customFormat="1" x14ac:dyDescent="0.2"/>
    <row r="152" customFormat="1" x14ac:dyDescent="0.2"/>
    <row r="153" customFormat="1" x14ac:dyDescent="0.2"/>
    <row r="154" customFormat="1" x14ac:dyDescent="0.2"/>
    <row r="155" customFormat="1" x14ac:dyDescent="0.2"/>
    <row r="156" customFormat="1" x14ac:dyDescent="0.2"/>
    <row r="157" customFormat="1" x14ac:dyDescent="0.2"/>
    <row r="158" customFormat="1" x14ac:dyDescent="0.2"/>
    <row r="159" customFormat="1" x14ac:dyDescent="0.2"/>
    <row r="160" customFormat="1" x14ac:dyDescent="0.2"/>
    <row r="161" customFormat="1" x14ac:dyDescent="0.2"/>
    <row r="162" customFormat="1" x14ac:dyDescent="0.2"/>
    <row r="163" customFormat="1" x14ac:dyDescent="0.2"/>
    <row r="164" customFormat="1" x14ac:dyDescent="0.2"/>
    <row r="165" customFormat="1" x14ac:dyDescent="0.2"/>
    <row r="166" customFormat="1" x14ac:dyDescent="0.2"/>
    <row r="167" customFormat="1" x14ac:dyDescent="0.2"/>
    <row r="168" customFormat="1" x14ac:dyDescent="0.2"/>
    <row r="169" customFormat="1" x14ac:dyDescent="0.2"/>
    <row r="170" customFormat="1" x14ac:dyDescent="0.2"/>
    <row r="171" customFormat="1" x14ac:dyDescent="0.2"/>
    <row r="172" customFormat="1" x14ac:dyDescent="0.2"/>
    <row r="173" customFormat="1" x14ac:dyDescent="0.2"/>
    <row r="174" customFormat="1" x14ac:dyDescent="0.2"/>
    <row r="175" customFormat="1" x14ac:dyDescent="0.2"/>
    <row r="176" customFormat="1" x14ac:dyDescent="0.2"/>
    <row r="177" customFormat="1" x14ac:dyDescent="0.2"/>
    <row r="178" customFormat="1" x14ac:dyDescent="0.2"/>
    <row r="179" customFormat="1" x14ac:dyDescent="0.2"/>
    <row r="180" customFormat="1" x14ac:dyDescent="0.2"/>
    <row r="181" customFormat="1" x14ac:dyDescent="0.2"/>
    <row r="182" customFormat="1" x14ac:dyDescent="0.2"/>
    <row r="183" customFormat="1" x14ac:dyDescent="0.2"/>
    <row r="184" customFormat="1" x14ac:dyDescent="0.2"/>
    <row r="185" customFormat="1" x14ac:dyDescent="0.2"/>
    <row r="186" customFormat="1" x14ac:dyDescent="0.2"/>
    <row r="187" customFormat="1" x14ac:dyDescent="0.2"/>
    <row r="188" customFormat="1" x14ac:dyDescent="0.2"/>
    <row r="189" customFormat="1" x14ac:dyDescent="0.2"/>
    <row r="190" customFormat="1" x14ac:dyDescent="0.2"/>
    <row r="191" customFormat="1" x14ac:dyDescent="0.2"/>
    <row r="192" customFormat="1" x14ac:dyDescent="0.2"/>
    <row r="193" customFormat="1" x14ac:dyDescent="0.2"/>
    <row r="194" customFormat="1" x14ac:dyDescent="0.2"/>
    <row r="195" customFormat="1" x14ac:dyDescent="0.2"/>
    <row r="196" customFormat="1" x14ac:dyDescent="0.2"/>
    <row r="197" customFormat="1" x14ac:dyDescent="0.2"/>
    <row r="198" customFormat="1" x14ac:dyDescent="0.2"/>
    <row r="199" customFormat="1" x14ac:dyDescent="0.2"/>
    <row r="200" customFormat="1" x14ac:dyDescent="0.2"/>
    <row r="201" customFormat="1" x14ac:dyDescent="0.2"/>
    <row r="202" customFormat="1" x14ac:dyDescent="0.2"/>
    <row r="203" customFormat="1" x14ac:dyDescent="0.2"/>
    <row r="204" customFormat="1" x14ac:dyDescent="0.2"/>
    <row r="205" customFormat="1" x14ac:dyDescent="0.2"/>
    <row r="206" customFormat="1" x14ac:dyDescent="0.2"/>
    <row r="207" customFormat="1" x14ac:dyDescent="0.2"/>
    <row r="208" customFormat="1" x14ac:dyDescent="0.2"/>
    <row r="209" customFormat="1" x14ac:dyDescent="0.2"/>
    <row r="210" customFormat="1" x14ac:dyDescent="0.2"/>
    <row r="211" customFormat="1" x14ac:dyDescent="0.2"/>
    <row r="212" customFormat="1" x14ac:dyDescent="0.2"/>
    <row r="213" customFormat="1" x14ac:dyDescent="0.2"/>
    <row r="214" customFormat="1" x14ac:dyDescent="0.2"/>
    <row r="215" customFormat="1" x14ac:dyDescent="0.2"/>
    <row r="216" customFormat="1" x14ac:dyDescent="0.2"/>
    <row r="217" customFormat="1" x14ac:dyDescent="0.2"/>
    <row r="218" customFormat="1" x14ac:dyDescent="0.2"/>
    <row r="219" customFormat="1" x14ac:dyDescent="0.2"/>
    <row r="220" customFormat="1" x14ac:dyDescent="0.2"/>
    <row r="221" customFormat="1" x14ac:dyDescent="0.2"/>
    <row r="222" customFormat="1" x14ac:dyDescent="0.2"/>
    <row r="223" customFormat="1" x14ac:dyDescent="0.2"/>
    <row r="224" customFormat="1" x14ac:dyDescent="0.2"/>
    <row r="225" spans="5:8" x14ac:dyDescent="0.2">
      <c r="E225"/>
      <c r="F225"/>
      <c r="G225"/>
      <c r="H225"/>
    </row>
    <row r="226" spans="5:8" x14ac:dyDescent="0.2">
      <c r="E226"/>
      <c r="F226"/>
      <c r="G226"/>
      <c r="H226"/>
    </row>
    <row r="227" spans="5:8" x14ac:dyDescent="0.2">
      <c r="E227"/>
      <c r="F227"/>
      <c r="G227"/>
      <c r="H227"/>
    </row>
    <row r="228" spans="5:8" x14ac:dyDescent="0.2">
      <c r="E228"/>
      <c r="F228"/>
      <c r="G228"/>
      <c r="H228"/>
    </row>
    <row r="229" spans="5:8" x14ac:dyDescent="0.2">
      <c r="E229"/>
      <c r="F229"/>
      <c r="G229"/>
      <c r="H229"/>
    </row>
    <row r="230" spans="5:8" x14ac:dyDescent="0.2">
      <c r="E230"/>
      <c r="F230"/>
      <c r="G230"/>
      <c r="H230"/>
    </row>
    <row r="231" spans="5:8" x14ac:dyDescent="0.2">
      <c r="E231"/>
      <c r="F231"/>
      <c r="G231"/>
      <c r="H231"/>
    </row>
    <row r="232" spans="5:8" x14ac:dyDescent="0.2">
      <c r="E232"/>
      <c r="F232"/>
      <c r="G232"/>
      <c r="H232"/>
    </row>
    <row r="233" spans="5:8" x14ac:dyDescent="0.2">
      <c r="E233"/>
      <c r="H233"/>
    </row>
    <row r="234" spans="5:8" x14ac:dyDescent="0.2">
      <c r="F234"/>
      <c r="G234"/>
    </row>
    <row r="235" spans="5:8" x14ac:dyDescent="0.2">
      <c r="E235"/>
      <c r="F235"/>
      <c r="G235"/>
      <c r="H235"/>
    </row>
    <row r="236" spans="5:8" x14ac:dyDescent="0.2">
      <c r="E236"/>
      <c r="F236"/>
      <c r="G236"/>
      <c r="H236"/>
    </row>
    <row r="237" spans="5:8" x14ac:dyDescent="0.2">
      <c r="E237"/>
      <c r="F237"/>
      <c r="G237"/>
      <c r="H237"/>
    </row>
    <row r="238" spans="5:8" x14ac:dyDescent="0.2">
      <c r="E238"/>
      <c r="H238"/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210"/>
  <sheetViews>
    <sheetView zoomScale="91" zoomScaleNormal="91" workbookViewId="0">
      <selection activeCell="J18" sqref="J18"/>
    </sheetView>
  </sheetViews>
  <sheetFormatPr defaultColWidth="8.85546875" defaultRowHeight="12.75" x14ac:dyDescent="0.2"/>
  <cols>
    <col min="1" max="1" width="10.140625" bestFit="1" customWidth="1"/>
    <col min="2" max="2" width="20.42578125" customWidth="1"/>
    <col min="3" max="3" width="26.42578125" customWidth="1"/>
    <col min="4" max="4" width="12.28515625" customWidth="1"/>
    <col min="5" max="5" width="10.140625" style="2" bestFit="1" customWidth="1"/>
    <col min="6" max="6" width="19.140625" style="2" customWidth="1"/>
    <col min="7" max="7" width="26.42578125" style="2" customWidth="1"/>
    <col min="8" max="8" width="6.42578125" style="2" customWidth="1"/>
    <col min="10" max="10" width="24.42578125" customWidth="1"/>
    <col min="11" max="11" width="29.85546875" customWidth="1"/>
  </cols>
  <sheetData>
    <row r="1" spans="1:16" ht="18" x14ac:dyDescent="0.25">
      <c r="D1" s="529" t="s">
        <v>990</v>
      </c>
      <c r="I1" s="528"/>
      <c r="J1" s="529" t="s">
        <v>990</v>
      </c>
      <c r="K1" s="528"/>
    </row>
    <row r="2" spans="1:16" x14ac:dyDescent="0.2">
      <c r="A2" s="84" t="s">
        <v>353</v>
      </c>
      <c r="B2" s="88" t="s">
        <v>187</v>
      </c>
      <c r="C2" s="85" t="s">
        <v>643</v>
      </c>
      <c r="D2" s="12"/>
      <c r="E2" s="861" t="s">
        <v>353</v>
      </c>
      <c r="F2" s="854" t="s">
        <v>187</v>
      </c>
      <c r="G2" s="862" t="s">
        <v>391</v>
      </c>
      <c r="I2" s="310" t="s">
        <v>353</v>
      </c>
      <c r="J2" s="312" t="s">
        <v>187</v>
      </c>
      <c r="K2" s="85" t="s">
        <v>1276</v>
      </c>
    </row>
    <row r="3" spans="1:16" x14ac:dyDescent="0.2">
      <c r="A3" s="853">
        <v>2021</v>
      </c>
      <c r="B3" s="854"/>
      <c r="C3" s="855" t="s">
        <v>673</v>
      </c>
      <c r="D3" s="13"/>
      <c r="E3" s="853">
        <v>2021</v>
      </c>
      <c r="F3" s="854"/>
      <c r="G3" s="855" t="s">
        <v>672</v>
      </c>
      <c r="I3" s="853">
        <v>2021</v>
      </c>
      <c r="J3" s="854"/>
      <c r="K3" s="855" t="s">
        <v>672</v>
      </c>
    </row>
    <row r="4" spans="1:16" x14ac:dyDescent="0.2">
      <c r="A4" s="856">
        <v>1</v>
      </c>
      <c r="B4" s="857" t="s">
        <v>53</v>
      </c>
      <c r="C4" s="858">
        <v>49.010817094911843</v>
      </c>
      <c r="D4" s="370"/>
      <c r="E4" s="856">
        <v>1</v>
      </c>
      <c r="F4" s="857" t="s">
        <v>75</v>
      </c>
      <c r="G4" s="863">
        <v>23.991784774000003</v>
      </c>
      <c r="I4" s="856">
        <v>1</v>
      </c>
      <c r="J4" s="857" t="s">
        <v>75</v>
      </c>
      <c r="K4" s="864">
        <v>229.44234828926696</v>
      </c>
    </row>
    <row r="5" spans="1:16" x14ac:dyDescent="0.2">
      <c r="A5" s="856">
        <v>2</v>
      </c>
      <c r="B5" s="857" t="s">
        <v>89</v>
      </c>
      <c r="C5" s="858">
        <v>47.283596995137387</v>
      </c>
      <c r="D5" s="370"/>
      <c r="E5" s="856">
        <v>2</v>
      </c>
      <c r="F5" s="857" t="s">
        <v>175</v>
      </c>
      <c r="G5" s="863">
        <v>18.191210650999999</v>
      </c>
      <c r="I5" s="856">
        <v>2</v>
      </c>
      <c r="J5" s="857" t="s">
        <v>175</v>
      </c>
      <c r="K5" s="865">
        <v>157.87373613820165</v>
      </c>
      <c r="P5" s="542" t="s">
        <v>1277</v>
      </c>
    </row>
    <row r="6" spans="1:16" x14ac:dyDescent="0.2">
      <c r="A6" s="856">
        <v>3</v>
      </c>
      <c r="B6" s="857" t="s">
        <v>134</v>
      </c>
      <c r="C6" s="858">
        <v>43.16240073625395</v>
      </c>
      <c r="D6" s="370"/>
      <c r="E6" s="860">
        <v>3</v>
      </c>
      <c r="F6" s="857" t="s">
        <v>18</v>
      </c>
      <c r="G6" s="863">
        <v>8.8736773702589034</v>
      </c>
      <c r="I6" s="856">
        <v>3</v>
      </c>
      <c r="J6" s="857" t="s">
        <v>18</v>
      </c>
      <c r="K6" s="864">
        <v>92.347764827093599</v>
      </c>
    </row>
    <row r="7" spans="1:16" x14ac:dyDescent="0.2">
      <c r="A7" s="856">
        <v>4</v>
      </c>
      <c r="B7" s="857" t="s">
        <v>157</v>
      </c>
      <c r="C7" s="858">
        <v>41.437731420877157</v>
      </c>
      <c r="D7" s="370"/>
      <c r="E7" s="860">
        <v>4</v>
      </c>
      <c r="F7" s="857" t="s">
        <v>2</v>
      </c>
      <c r="G7" s="863">
        <v>6.4929277977576714</v>
      </c>
      <c r="I7" s="856">
        <v>4</v>
      </c>
      <c r="J7" s="857" t="s">
        <v>34</v>
      </c>
      <c r="K7" s="864">
        <v>56.013462996915706</v>
      </c>
    </row>
    <row r="8" spans="1:16" x14ac:dyDescent="0.2">
      <c r="A8" s="856">
        <v>5</v>
      </c>
      <c r="B8" s="857" t="s">
        <v>2</v>
      </c>
      <c r="C8" s="858">
        <v>39.487074103258877</v>
      </c>
      <c r="D8" s="370"/>
      <c r="E8" s="860">
        <v>5</v>
      </c>
      <c r="F8" s="857" t="s">
        <v>34</v>
      </c>
      <c r="G8" s="863">
        <v>6.0762822953999995</v>
      </c>
      <c r="I8" s="856">
        <v>5</v>
      </c>
      <c r="J8" s="857" t="s">
        <v>2</v>
      </c>
      <c r="K8" s="864">
        <v>50.811926412979226</v>
      </c>
    </row>
    <row r="9" spans="1:16" x14ac:dyDescent="0.2">
      <c r="A9" s="856">
        <v>6</v>
      </c>
      <c r="B9" s="857" t="s">
        <v>110</v>
      </c>
      <c r="C9" s="858">
        <v>39.487074103258877</v>
      </c>
      <c r="D9" s="370"/>
      <c r="E9" s="860">
        <v>6</v>
      </c>
      <c r="F9" s="857" t="s">
        <v>110</v>
      </c>
      <c r="G9" s="863">
        <v>5.1417294516687901</v>
      </c>
      <c r="I9" s="856">
        <v>6</v>
      </c>
      <c r="J9" s="857" t="s">
        <v>110</v>
      </c>
      <c r="K9" s="864">
        <v>43.265704843412962</v>
      </c>
    </row>
    <row r="10" spans="1:16" x14ac:dyDescent="0.2">
      <c r="A10" s="859">
        <v>7</v>
      </c>
      <c r="B10" s="857" t="s">
        <v>142</v>
      </c>
      <c r="C10" s="858">
        <v>35.599688254443137</v>
      </c>
      <c r="D10" s="370"/>
      <c r="E10" s="860">
        <v>7</v>
      </c>
      <c r="F10" s="857" t="s">
        <v>137</v>
      </c>
      <c r="G10" s="863">
        <v>4.0318069138362338</v>
      </c>
      <c r="I10" s="856">
        <v>7</v>
      </c>
      <c r="J10" s="857" t="s">
        <v>137</v>
      </c>
      <c r="K10" s="864">
        <v>38.140206607824048</v>
      </c>
    </row>
    <row r="11" spans="1:16" x14ac:dyDescent="0.2">
      <c r="A11" s="856">
        <v>8</v>
      </c>
      <c r="B11" s="857" t="s">
        <v>28</v>
      </c>
      <c r="C11" s="858">
        <v>33.771535036252089</v>
      </c>
      <c r="D11" s="370"/>
      <c r="E11" s="856">
        <v>8</v>
      </c>
      <c r="F11" s="857" t="s">
        <v>122</v>
      </c>
      <c r="G11" s="863">
        <v>3.8242935355670484</v>
      </c>
      <c r="I11" s="856">
        <v>8</v>
      </c>
      <c r="J11" s="857" t="s">
        <v>62</v>
      </c>
      <c r="K11" s="864">
        <v>35.143604392061519</v>
      </c>
    </row>
    <row r="12" spans="1:16" x14ac:dyDescent="0.2">
      <c r="A12" s="856">
        <v>9</v>
      </c>
      <c r="B12" s="857" t="s">
        <v>123</v>
      </c>
      <c r="C12" s="858">
        <v>31.562123337197928</v>
      </c>
      <c r="D12" s="370"/>
      <c r="E12" s="856">
        <v>9</v>
      </c>
      <c r="F12" s="857" t="s">
        <v>142</v>
      </c>
      <c r="G12" s="863">
        <v>3.7803220363953098</v>
      </c>
      <c r="I12" s="856">
        <v>9</v>
      </c>
      <c r="J12" s="857" t="s">
        <v>172</v>
      </c>
      <c r="K12" s="864">
        <v>31.622513464165152</v>
      </c>
    </row>
    <row r="13" spans="1:16" x14ac:dyDescent="0.2">
      <c r="A13" s="860">
        <v>10</v>
      </c>
      <c r="B13" s="857" t="s">
        <v>172</v>
      </c>
      <c r="C13" s="858">
        <v>26.431822786151344</v>
      </c>
      <c r="D13" s="370"/>
      <c r="E13" s="856">
        <v>10</v>
      </c>
      <c r="F13" s="857" t="s">
        <v>62</v>
      </c>
      <c r="G13" s="863">
        <v>3.5951313673143828</v>
      </c>
      <c r="I13" s="860">
        <v>10</v>
      </c>
      <c r="J13" s="857" t="s">
        <v>142</v>
      </c>
      <c r="K13" s="864">
        <v>28.926153527421501</v>
      </c>
    </row>
    <row r="15" spans="1:16" ht="18" x14ac:dyDescent="0.25">
      <c r="D15" s="529"/>
    </row>
    <row r="16" spans="1:16" x14ac:dyDescent="0.2">
      <c r="A16" s="628" t="s">
        <v>353</v>
      </c>
      <c r="B16" s="318" t="s">
        <v>187</v>
      </c>
      <c r="C16" s="630" t="s">
        <v>643</v>
      </c>
      <c r="D16" s="320"/>
      <c r="E16" s="628" t="s">
        <v>353</v>
      </c>
      <c r="F16" s="318" t="s">
        <v>187</v>
      </c>
      <c r="G16" s="630" t="s">
        <v>391</v>
      </c>
      <c r="H16"/>
    </row>
    <row r="17" spans="1:11" x14ac:dyDescent="0.2">
      <c r="A17" s="629">
        <v>2019</v>
      </c>
      <c r="B17" s="323"/>
      <c r="C17" s="631" t="s">
        <v>673</v>
      </c>
      <c r="D17" s="325"/>
      <c r="E17" s="629">
        <v>2019</v>
      </c>
      <c r="F17" s="323"/>
      <c r="G17" s="631" t="s">
        <v>672</v>
      </c>
      <c r="H17"/>
    </row>
    <row r="18" spans="1:11" x14ac:dyDescent="0.2">
      <c r="A18" s="326">
        <v>1</v>
      </c>
      <c r="B18" s="327" t="s">
        <v>53</v>
      </c>
      <c r="C18" s="328">
        <v>58.3</v>
      </c>
      <c r="D18" s="321"/>
      <c r="E18" s="326">
        <v>1</v>
      </c>
      <c r="F18" s="329" t="s">
        <v>75</v>
      </c>
      <c r="G18" s="330">
        <v>19.7</v>
      </c>
      <c r="H18"/>
    </row>
    <row r="19" spans="1:11" x14ac:dyDescent="0.2">
      <c r="A19" s="326">
        <v>2</v>
      </c>
      <c r="B19" s="327" t="s">
        <v>89</v>
      </c>
      <c r="C19" s="328">
        <v>48.9</v>
      </c>
      <c r="D19" s="321"/>
      <c r="E19" s="326">
        <v>2</v>
      </c>
      <c r="F19" s="329" t="s">
        <v>175</v>
      </c>
      <c r="G19" s="330">
        <v>17.2</v>
      </c>
      <c r="H19"/>
    </row>
    <row r="20" spans="1:11" x14ac:dyDescent="0.2">
      <c r="A20" s="326">
        <v>3</v>
      </c>
      <c r="B20" s="327" t="s">
        <v>157</v>
      </c>
      <c r="C20" s="328">
        <v>40.9</v>
      </c>
      <c r="D20" s="321"/>
      <c r="E20" s="331">
        <v>3</v>
      </c>
      <c r="F20" s="332" t="s">
        <v>18</v>
      </c>
      <c r="G20" s="328">
        <v>9.1</v>
      </c>
      <c r="H20"/>
    </row>
    <row r="21" spans="1:11" x14ac:dyDescent="0.2">
      <c r="A21" s="326">
        <v>4</v>
      </c>
      <c r="B21" s="327" t="s">
        <v>142</v>
      </c>
      <c r="C21" s="328">
        <v>36.799999999999997</v>
      </c>
      <c r="D21" s="321"/>
      <c r="E21" s="331">
        <v>4</v>
      </c>
      <c r="F21" s="333" t="s">
        <v>34</v>
      </c>
      <c r="G21" s="328">
        <v>5.9</v>
      </c>
      <c r="H21"/>
    </row>
    <row r="22" spans="1:11" x14ac:dyDescent="0.2">
      <c r="A22" s="326">
        <v>5</v>
      </c>
      <c r="B22" s="327" t="s">
        <v>134</v>
      </c>
      <c r="C22" s="328">
        <v>33.299999999999997</v>
      </c>
      <c r="D22" s="321"/>
      <c r="E22" s="331">
        <v>5</v>
      </c>
      <c r="F22" s="332" t="s">
        <v>172</v>
      </c>
      <c r="G22" s="328">
        <v>4.3</v>
      </c>
      <c r="H22"/>
    </row>
    <row r="23" spans="1:11" x14ac:dyDescent="0.2">
      <c r="A23" s="326">
        <v>6</v>
      </c>
      <c r="B23" s="327" t="s">
        <v>123</v>
      </c>
      <c r="C23" s="328">
        <v>31.4</v>
      </c>
      <c r="D23" s="321"/>
      <c r="E23" s="331">
        <v>6</v>
      </c>
      <c r="F23" s="332" t="s">
        <v>2</v>
      </c>
      <c r="G23" s="328">
        <v>4.2</v>
      </c>
      <c r="H23"/>
    </row>
    <row r="24" spans="1:11" x14ac:dyDescent="0.2">
      <c r="A24" s="334">
        <v>7</v>
      </c>
      <c r="B24" s="327" t="s">
        <v>2</v>
      </c>
      <c r="C24" s="328">
        <v>28.5</v>
      </c>
      <c r="D24" s="321"/>
      <c r="E24" s="331">
        <v>7</v>
      </c>
      <c r="F24" s="332" t="s">
        <v>137</v>
      </c>
      <c r="G24" s="328">
        <v>3.8</v>
      </c>
      <c r="H24"/>
    </row>
    <row r="25" spans="1:11" x14ac:dyDescent="0.2">
      <c r="A25" s="326">
        <v>8</v>
      </c>
      <c r="B25" s="327" t="s">
        <v>172</v>
      </c>
      <c r="C25" s="328">
        <v>27.5</v>
      </c>
      <c r="D25" s="321"/>
      <c r="E25" s="326">
        <v>8</v>
      </c>
      <c r="F25" s="329" t="s">
        <v>142</v>
      </c>
      <c r="G25" s="330">
        <v>3.7</v>
      </c>
      <c r="H25"/>
    </row>
    <row r="26" spans="1:11" x14ac:dyDescent="0.2">
      <c r="A26" s="326">
        <v>9</v>
      </c>
      <c r="B26" s="327" t="s">
        <v>28</v>
      </c>
      <c r="C26" s="328">
        <v>26.7</v>
      </c>
      <c r="D26" s="321"/>
      <c r="E26" s="326">
        <v>9</v>
      </c>
      <c r="F26" s="329" t="s">
        <v>110</v>
      </c>
      <c r="G26" s="330">
        <v>3.6</v>
      </c>
      <c r="H26"/>
    </row>
    <row r="27" spans="1:11" x14ac:dyDescent="0.2">
      <c r="A27" s="335">
        <v>10</v>
      </c>
      <c r="B27" s="336" t="s">
        <v>78</v>
      </c>
      <c r="C27" s="337">
        <v>25.7</v>
      </c>
      <c r="D27" s="321"/>
      <c r="E27" s="338">
        <v>10</v>
      </c>
      <c r="F27" s="339" t="s">
        <v>62</v>
      </c>
      <c r="G27" s="340">
        <v>3.3</v>
      </c>
      <c r="H27" s="3"/>
    </row>
    <row r="28" spans="1:11" x14ac:dyDescent="0.2">
      <c r="A28" s="193"/>
      <c r="B28" s="11"/>
      <c r="C28" s="4"/>
      <c r="D28" s="3"/>
      <c r="E28"/>
      <c r="F28" s="4"/>
      <c r="H28" s="3"/>
    </row>
    <row r="29" spans="1:11" ht="18" x14ac:dyDescent="0.25">
      <c r="A29" s="193"/>
      <c r="B29" s="259"/>
      <c r="C29" s="119"/>
      <c r="D29" s="529"/>
      <c r="E29"/>
      <c r="F29" s="260"/>
      <c r="G29" s="58"/>
      <c r="H29"/>
    </row>
    <row r="30" spans="1:11" x14ac:dyDescent="0.2">
      <c r="A30" s="317" t="s">
        <v>353</v>
      </c>
      <c r="B30" s="318" t="s">
        <v>187</v>
      </c>
      <c r="C30" s="319" t="s">
        <v>643</v>
      </c>
      <c r="D30" s="320"/>
      <c r="E30" s="317" t="s">
        <v>353</v>
      </c>
      <c r="F30" s="318" t="s">
        <v>187</v>
      </c>
      <c r="G30" s="319" t="s">
        <v>391</v>
      </c>
      <c r="H30" s="321"/>
    </row>
    <row r="31" spans="1:11" x14ac:dyDescent="0.2">
      <c r="A31" s="322">
        <v>2017</v>
      </c>
      <c r="B31" s="323"/>
      <c r="C31" s="324" t="s">
        <v>673</v>
      </c>
      <c r="D31" s="325"/>
      <c r="E31" s="322">
        <v>2017</v>
      </c>
      <c r="F31" s="323"/>
      <c r="G31" s="324" t="s">
        <v>672</v>
      </c>
      <c r="H31" s="321"/>
    </row>
    <row r="32" spans="1:11" x14ac:dyDescent="0.2">
      <c r="A32" s="326">
        <v>1</v>
      </c>
      <c r="B32" s="327" t="s">
        <v>53</v>
      </c>
      <c r="C32" s="328">
        <v>57.2</v>
      </c>
      <c r="D32" s="827"/>
      <c r="E32" s="326">
        <v>1</v>
      </c>
      <c r="F32" s="329" t="s">
        <v>175</v>
      </c>
      <c r="G32" s="330">
        <v>17.100000000000001</v>
      </c>
      <c r="H32" s="321"/>
      <c r="K32" s="2"/>
    </row>
    <row r="33" spans="1:11" x14ac:dyDescent="0.2">
      <c r="A33" s="326">
        <v>2</v>
      </c>
      <c r="B33" s="327" t="s">
        <v>89</v>
      </c>
      <c r="C33" s="328">
        <v>44.5</v>
      </c>
      <c r="D33" s="828"/>
      <c r="E33" s="326">
        <v>2</v>
      </c>
      <c r="F33" s="329" t="s">
        <v>75</v>
      </c>
      <c r="G33" s="330">
        <v>16.8</v>
      </c>
      <c r="H33" s="321"/>
      <c r="K33" s="2"/>
    </row>
    <row r="34" spans="1:11" x14ac:dyDescent="0.2">
      <c r="A34" s="326">
        <v>3</v>
      </c>
      <c r="B34" s="327" t="s">
        <v>157</v>
      </c>
      <c r="C34" s="328">
        <v>39.5</v>
      </c>
      <c r="D34" s="828"/>
      <c r="E34" s="331">
        <v>3</v>
      </c>
      <c r="F34" s="332" t="s">
        <v>18</v>
      </c>
      <c r="G34" s="328">
        <v>9.6</v>
      </c>
      <c r="H34" s="321"/>
      <c r="K34" s="2"/>
    </row>
    <row r="35" spans="1:11" x14ac:dyDescent="0.2">
      <c r="A35" s="326">
        <v>4</v>
      </c>
      <c r="B35" s="327" t="s">
        <v>142</v>
      </c>
      <c r="C35" s="328">
        <v>33.5</v>
      </c>
      <c r="D35" s="828"/>
      <c r="E35" s="331">
        <v>4</v>
      </c>
      <c r="F35" s="333" t="s">
        <v>34</v>
      </c>
      <c r="G35" s="328">
        <v>6</v>
      </c>
      <c r="H35" s="321"/>
      <c r="K35" s="2"/>
    </row>
    <row r="36" spans="1:11" x14ac:dyDescent="0.2">
      <c r="A36" s="326">
        <v>5</v>
      </c>
      <c r="B36" s="327" t="s">
        <v>28</v>
      </c>
      <c r="C36" s="328">
        <v>31.8</v>
      </c>
      <c r="D36" s="828"/>
      <c r="E36" s="331">
        <v>5</v>
      </c>
      <c r="F36" s="332" t="s">
        <v>122</v>
      </c>
      <c r="G36" s="328">
        <v>5.4</v>
      </c>
      <c r="H36" s="321"/>
      <c r="K36" s="2"/>
    </row>
    <row r="37" spans="1:11" x14ac:dyDescent="0.2">
      <c r="A37" s="326">
        <v>6</v>
      </c>
      <c r="B37" s="327" t="s">
        <v>123</v>
      </c>
      <c r="C37" s="328">
        <v>29.8</v>
      </c>
      <c r="D37" s="828"/>
      <c r="E37" s="331">
        <v>6</v>
      </c>
      <c r="F37" s="332" t="s">
        <v>172</v>
      </c>
      <c r="G37" s="328">
        <v>4</v>
      </c>
      <c r="H37" s="321"/>
      <c r="K37" s="2"/>
    </row>
    <row r="38" spans="1:11" x14ac:dyDescent="0.2">
      <c r="A38" s="334">
        <v>7</v>
      </c>
      <c r="B38" s="327" t="s">
        <v>2</v>
      </c>
      <c r="C38" s="328">
        <v>26</v>
      </c>
      <c r="D38" s="828"/>
      <c r="E38" s="331">
        <v>7</v>
      </c>
      <c r="F38" s="332" t="s">
        <v>142</v>
      </c>
      <c r="G38" s="328">
        <v>3.9</v>
      </c>
      <c r="H38" s="321"/>
      <c r="K38" s="2"/>
    </row>
    <row r="39" spans="1:11" x14ac:dyDescent="0.2">
      <c r="A39" s="326">
        <v>8</v>
      </c>
      <c r="B39" s="327" t="s">
        <v>172</v>
      </c>
      <c r="C39" s="328">
        <v>25.9</v>
      </c>
      <c r="D39" s="827"/>
      <c r="E39" s="326">
        <v>8</v>
      </c>
      <c r="F39" s="329" t="s">
        <v>2</v>
      </c>
      <c r="G39" s="330">
        <v>3.8</v>
      </c>
      <c r="H39" s="321"/>
      <c r="K39" s="2"/>
    </row>
    <row r="40" spans="1:11" x14ac:dyDescent="0.2">
      <c r="A40" s="532">
        <v>9</v>
      </c>
      <c r="B40" s="327" t="s">
        <v>78</v>
      </c>
      <c r="C40" s="328">
        <v>24.3</v>
      </c>
      <c r="D40" s="828"/>
      <c r="E40" s="326">
        <v>9</v>
      </c>
      <c r="F40" s="329" t="s">
        <v>137</v>
      </c>
      <c r="G40" s="330">
        <v>3.6</v>
      </c>
      <c r="H40" s="321"/>
      <c r="K40" s="2"/>
    </row>
    <row r="41" spans="1:11" x14ac:dyDescent="0.2">
      <c r="A41" s="534">
        <v>10</v>
      </c>
      <c r="B41" s="535" t="s">
        <v>44</v>
      </c>
      <c r="C41" s="337">
        <v>23</v>
      </c>
      <c r="D41" s="827"/>
      <c r="E41" s="338">
        <v>10</v>
      </c>
      <c r="F41" s="339" t="s">
        <v>110</v>
      </c>
      <c r="G41" s="340">
        <v>3.2</v>
      </c>
      <c r="H41" s="321"/>
      <c r="K41" s="2"/>
    </row>
    <row r="42" spans="1:11" x14ac:dyDescent="0.2">
      <c r="A42" s="321"/>
      <c r="B42" s="321"/>
      <c r="C42" s="321"/>
      <c r="D42" s="541"/>
      <c r="E42" s="321"/>
      <c r="F42" s="321"/>
      <c r="G42" s="321"/>
      <c r="H42" s="321"/>
    </row>
    <row r="43" spans="1:11" x14ac:dyDescent="0.2">
      <c r="E43"/>
      <c r="F43"/>
      <c r="G43"/>
      <c r="H43"/>
    </row>
    <row r="44" spans="1:11" x14ac:dyDescent="0.2">
      <c r="E44"/>
      <c r="F44"/>
      <c r="G44"/>
      <c r="H44"/>
    </row>
    <row r="45" spans="1:11" x14ac:dyDescent="0.2">
      <c r="E45"/>
      <c r="F45"/>
      <c r="G45"/>
      <c r="H45"/>
    </row>
    <row r="46" spans="1:11" x14ac:dyDescent="0.2">
      <c r="E46"/>
      <c r="F46"/>
      <c r="G46"/>
      <c r="H46"/>
    </row>
    <row r="47" spans="1:11" x14ac:dyDescent="0.2">
      <c r="E47"/>
      <c r="F47"/>
      <c r="G47"/>
      <c r="H47"/>
    </row>
    <row r="48" spans="1:11" x14ac:dyDescent="0.2">
      <c r="E48"/>
      <c r="F48"/>
      <c r="G48"/>
      <c r="H48"/>
    </row>
    <row r="49" customFormat="1" x14ac:dyDescent="0.2"/>
    <row r="50" customFormat="1" x14ac:dyDescent="0.2"/>
    <row r="51" customFormat="1" x14ac:dyDescent="0.2"/>
    <row r="52" customFormat="1" x14ac:dyDescent="0.2"/>
    <row r="53" customFormat="1" x14ac:dyDescent="0.2"/>
    <row r="54" customFormat="1" x14ac:dyDescent="0.2"/>
    <row r="55" customFormat="1" x14ac:dyDescent="0.2"/>
    <row r="56" customFormat="1" x14ac:dyDescent="0.2"/>
    <row r="57" customFormat="1" x14ac:dyDescent="0.2"/>
    <row r="58" customFormat="1" x14ac:dyDescent="0.2"/>
    <row r="59" customFormat="1" x14ac:dyDescent="0.2"/>
    <row r="60" customFormat="1" x14ac:dyDescent="0.2"/>
    <row r="61" customFormat="1" x14ac:dyDescent="0.2"/>
    <row r="62" customFormat="1" x14ac:dyDescent="0.2"/>
    <row r="63" customFormat="1" x14ac:dyDescent="0.2"/>
    <row r="64" customFormat="1" x14ac:dyDescent="0.2"/>
    <row r="65" customFormat="1" x14ac:dyDescent="0.2"/>
    <row r="66" customFormat="1" x14ac:dyDescent="0.2"/>
    <row r="67" customFormat="1" x14ac:dyDescent="0.2"/>
    <row r="68" customFormat="1" x14ac:dyDescent="0.2"/>
    <row r="69" customFormat="1" x14ac:dyDescent="0.2"/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  <row r="86" customFormat="1" x14ac:dyDescent="0.2"/>
    <row r="87" customFormat="1" x14ac:dyDescent="0.2"/>
    <row r="88" customFormat="1" x14ac:dyDescent="0.2"/>
    <row r="89" customFormat="1" x14ac:dyDescent="0.2"/>
    <row r="90" customFormat="1" x14ac:dyDescent="0.2"/>
    <row r="91" customFormat="1" x14ac:dyDescent="0.2"/>
    <row r="92" customFormat="1" x14ac:dyDescent="0.2"/>
    <row r="93" customFormat="1" x14ac:dyDescent="0.2"/>
    <row r="94" customFormat="1" x14ac:dyDescent="0.2"/>
    <row r="95" customFormat="1" x14ac:dyDescent="0.2"/>
    <row r="96" customFormat="1" x14ac:dyDescent="0.2"/>
    <row r="97" customFormat="1" x14ac:dyDescent="0.2"/>
    <row r="98" customFormat="1" x14ac:dyDescent="0.2"/>
    <row r="99" customFormat="1" x14ac:dyDescent="0.2"/>
    <row r="100" customFormat="1" x14ac:dyDescent="0.2"/>
    <row r="101" customFormat="1" x14ac:dyDescent="0.2"/>
    <row r="102" customFormat="1" x14ac:dyDescent="0.2"/>
    <row r="103" customFormat="1" x14ac:dyDescent="0.2"/>
    <row r="104" customFormat="1" x14ac:dyDescent="0.2"/>
    <row r="105" customFormat="1" x14ac:dyDescent="0.2"/>
    <row r="106" customFormat="1" x14ac:dyDescent="0.2"/>
    <row r="107" customFormat="1" x14ac:dyDescent="0.2"/>
    <row r="108" customFormat="1" x14ac:dyDescent="0.2"/>
    <row r="109" customFormat="1" x14ac:dyDescent="0.2"/>
    <row r="110" customFormat="1" x14ac:dyDescent="0.2"/>
    <row r="111" customFormat="1" x14ac:dyDescent="0.2"/>
    <row r="112" customFormat="1" x14ac:dyDescent="0.2"/>
    <row r="113" customFormat="1" x14ac:dyDescent="0.2"/>
    <row r="114" customFormat="1" x14ac:dyDescent="0.2"/>
    <row r="115" customFormat="1" x14ac:dyDescent="0.2"/>
    <row r="116" customFormat="1" x14ac:dyDescent="0.2"/>
    <row r="117" customFormat="1" x14ac:dyDescent="0.2"/>
    <row r="118" customFormat="1" x14ac:dyDescent="0.2"/>
    <row r="119" customFormat="1" x14ac:dyDescent="0.2"/>
    <row r="120" customFormat="1" x14ac:dyDescent="0.2"/>
    <row r="121" customFormat="1" x14ac:dyDescent="0.2"/>
    <row r="122" customFormat="1" x14ac:dyDescent="0.2"/>
    <row r="123" customFormat="1" x14ac:dyDescent="0.2"/>
    <row r="124" customFormat="1" x14ac:dyDescent="0.2"/>
    <row r="125" customFormat="1" x14ac:dyDescent="0.2"/>
    <row r="126" customFormat="1" x14ac:dyDescent="0.2"/>
    <row r="127" customFormat="1" x14ac:dyDescent="0.2"/>
    <row r="128" customFormat="1" x14ac:dyDescent="0.2"/>
    <row r="129" customFormat="1" x14ac:dyDescent="0.2"/>
    <row r="130" customFormat="1" x14ac:dyDescent="0.2"/>
    <row r="131" customFormat="1" x14ac:dyDescent="0.2"/>
    <row r="132" customFormat="1" x14ac:dyDescent="0.2"/>
    <row r="133" customFormat="1" x14ac:dyDescent="0.2"/>
    <row r="134" customFormat="1" x14ac:dyDescent="0.2"/>
    <row r="135" customFormat="1" x14ac:dyDescent="0.2"/>
    <row r="136" customFormat="1" x14ac:dyDescent="0.2"/>
    <row r="137" customFormat="1" x14ac:dyDescent="0.2"/>
    <row r="138" customFormat="1" x14ac:dyDescent="0.2"/>
    <row r="139" customFormat="1" x14ac:dyDescent="0.2"/>
    <row r="140" customFormat="1" x14ac:dyDescent="0.2"/>
    <row r="141" customFormat="1" x14ac:dyDescent="0.2"/>
    <row r="142" customFormat="1" x14ac:dyDescent="0.2"/>
    <row r="143" customFormat="1" x14ac:dyDescent="0.2"/>
    <row r="144" customFormat="1" x14ac:dyDescent="0.2"/>
    <row r="145" customFormat="1" x14ac:dyDescent="0.2"/>
    <row r="146" customFormat="1" x14ac:dyDescent="0.2"/>
    <row r="147" customFormat="1" x14ac:dyDescent="0.2"/>
    <row r="148" customFormat="1" x14ac:dyDescent="0.2"/>
    <row r="149" customFormat="1" x14ac:dyDescent="0.2"/>
    <row r="150" customFormat="1" x14ac:dyDescent="0.2"/>
    <row r="151" customFormat="1" x14ac:dyDescent="0.2"/>
    <row r="152" customFormat="1" x14ac:dyDescent="0.2"/>
    <row r="153" customFormat="1" x14ac:dyDescent="0.2"/>
    <row r="154" customFormat="1" x14ac:dyDescent="0.2"/>
    <row r="155" customFormat="1" x14ac:dyDescent="0.2"/>
    <row r="156" customFormat="1" x14ac:dyDescent="0.2"/>
    <row r="157" customFormat="1" x14ac:dyDescent="0.2"/>
    <row r="158" customFormat="1" x14ac:dyDescent="0.2"/>
    <row r="159" customFormat="1" x14ac:dyDescent="0.2"/>
    <row r="160" customFormat="1" x14ac:dyDescent="0.2"/>
    <row r="161" customFormat="1" x14ac:dyDescent="0.2"/>
    <row r="162" customFormat="1" x14ac:dyDescent="0.2"/>
    <row r="163" customFormat="1" x14ac:dyDescent="0.2"/>
    <row r="164" customFormat="1" x14ac:dyDescent="0.2"/>
    <row r="165" customFormat="1" x14ac:dyDescent="0.2"/>
    <row r="166" customFormat="1" x14ac:dyDescent="0.2"/>
    <row r="167" customFormat="1" x14ac:dyDescent="0.2"/>
    <row r="168" customFormat="1" x14ac:dyDescent="0.2"/>
    <row r="169" customFormat="1" x14ac:dyDescent="0.2"/>
    <row r="170" customFormat="1" x14ac:dyDescent="0.2"/>
    <row r="171" customFormat="1" x14ac:dyDescent="0.2"/>
    <row r="172" customFormat="1" x14ac:dyDescent="0.2"/>
    <row r="173" customFormat="1" x14ac:dyDescent="0.2"/>
    <row r="174" customFormat="1" x14ac:dyDescent="0.2"/>
    <row r="175" customFormat="1" x14ac:dyDescent="0.2"/>
    <row r="176" customFormat="1" x14ac:dyDescent="0.2"/>
    <row r="177" customFormat="1" x14ac:dyDescent="0.2"/>
    <row r="178" customFormat="1" x14ac:dyDescent="0.2"/>
    <row r="179" customFormat="1" x14ac:dyDescent="0.2"/>
    <row r="180" customFormat="1" x14ac:dyDescent="0.2"/>
    <row r="181" customFormat="1" x14ac:dyDescent="0.2"/>
    <row r="182" customFormat="1" x14ac:dyDescent="0.2"/>
    <row r="183" customFormat="1" x14ac:dyDescent="0.2"/>
    <row r="184" customFormat="1" x14ac:dyDescent="0.2"/>
    <row r="185" customFormat="1" x14ac:dyDescent="0.2"/>
    <row r="186" customFormat="1" x14ac:dyDescent="0.2"/>
    <row r="187" customFormat="1" x14ac:dyDescent="0.2"/>
    <row r="188" customFormat="1" x14ac:dyDescent="0.2"/>
    <row r="189" customFormat="1" x14ac:dyDescent="0.2"/>
    <row r="190" customFormat="1" x14ac:dyDescent="0.2"/>
    <row r="191" customFormat="1" x14ac:dyDescent="0.2"/>
    <row r="192" customFormat="1" x14ac:dyDescent="0.2"/>
    <row r="193" spans="5:8" x14ac:dyDescent="0.2">
      <c r="E193"/>
      <c r="F193"/>
      <c r="G193"/>
      <c r="H193"/>
    </row>
    <row r="194" spans="5:8" x14ac:dyDescent="0.2">
      <c r="E194"/>
      <c r="F194"/>
      <c r="G194"/>
      <c r="H194"/>
    </row>
    <row r="195" spans="5:8" x14ac:dyDescent="0.2">
      <c r="E195"/>
      <c r="F195"/>
      <c r="G195"/>
      <c r="H195"/>
    </row>
    <row r="196" spans="5:8" x14ac:dyDescent="0.2">
      <c r="E196"/>
      <c r="F196"/>
      <c r="G196"/>
      <c r="H196"/>
    </row>
    <row r="197" spans="5:8" x14ac:dyDescent="0.2">
      <c r="E197"/>
      <c r="F197"/>
      <c r="G197"/>
      <c r="H197"/>
    </row>
    <row r="198" spans="5:8" x14ac:dyDescent="0.2">
      <c r="E198"/>
      <c r="F198"/>
      <c r="G198"/>
      <c r="H198"/>
    </row>
    <row r="199" spans="5:8" x14ac:dyDescent="0.2">
      <c r="E199"/>
      <c r="F199"/>
      <c r="G199"/>
      <c r="H199"/>
    </row>
    <row r="200" spans="5:8" x14ac:dyDescent="0.2">
      <c r="E200"/>
      <c r="F200"/>
      <c r="G200"/>
      <c r="H200"/>
    </row>
    <row r="201" spans="5:8" x14ac:dyDescent="0.2">
      <c r="E201"/>
      <c r="F201"/>
      <c r="G201"/>
      <c r="H201"/>
    </row>
    <row r="202" spans="5:8" x14ac:dyDescent="0.2">
      <c r="E202"/>
      <c r="F202"/>
      <c r="G202"/>
      <c r="H202"/>
    </row>
    <row r="203" spans="5:8" x14ac:dyDescent="0.2">
      <c r="E203"/>
      <c r="F203"/>
      <c r="G203"/>
      <c r="H203"/>
    </row>
    <row r="204" spans="5:8" x14ac:dyDescent="0.2">
      <c r="E204"/>
      <c r="F204"/>
      <c r="G204"/>
      <c r="H204"/>
    </row>
    <row r="205" spans="5:8" x14ac:dyDescent="0.2">
      <c r="E205"/>
      <c r="H205"/>
    </row>
    <row r="206" spans="5:8" x14ac:dyDescent="0.2">
      <c r="F206"/>
      <c r="G206"/>
    </row>
    <row r="207" spans="5:8" x14ac:dyDescent="0.2">
      <c r="E207"/>
      <c r="F207"/>
      <c r="G207"/>
      <c r="H207"/>
    </row>
    <row r="208" spans="5:8" x14ac:dyDescent="0.2">
      <c r="E208"/>
      <c r="F208"/>
      <c r="G208"/>
      <c r="H208"/>
    </row>
    <row r="209" spans="5:8" customFormat="1" x14ac:dyDescent="0.2"/>
    <row r="210" spans="5:8" x14ac:dyDescent="0.2">
      <c r="E210"/>
      <c r="H210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141"/>
  <sheetViews>
    <sheetView topLeftCell="A22" zoomScale="129" zoomScaleNormal="80" workbookViewId="0">
      <selection activeCell="H44" sqref="H44"/>
    </sheetView>
  </sheetViews>
  <sheetFormatPr defaultColWidth="8.85546875" defaultRowHeight="12.75" x14ac:dyDescent="0.2"/>
  <cols>
    <col min="1" max="1" width="27.85546875" customWidth="1"/>
    <col min="2" max="2" width="6.7109375" customWidth="1"/>
    <col min="3" max="3" width="10" customWidth="1"/>
    <col min="4" max="4" width="9.85546875" customWidth="1"/>
    <col min="5" max="5" width="10.7109375" customWidth="1"/>
    <col min="6" max="6" width="9.85546875" customWidth="1"/>
    <col min="7" max="8" width="11.42578125" customWidth="1"/>
    <col min="9" max="11" width="14.140625" customWidth="1"/>
    <col min="12" max="12" width="18.42578125" customWidth="1"/>
    <col min="13" max="13" width="14.42578125" customWidth="1"/>
    <col min="14" max="14" width="11" customWidth="1"/>
    <col min="17" max="17" width="11.28515625" bestFit="1" customWidth="1"/>
    <col min="18" max="18" width="15.42578125" customWidth="1"/>
  </cols>
  <sheetData>
    <row r="1" spans="1:22" x14ac:dyDescent="0.2">
      <c r="A1" s="567" t="s">
        <v>565</v>
      </c>
      <c r="G1" s="2"/>
      <c r="H1" s="2"/>
      <c r="U1" s="8"/>
      <c r="V1" s="70"/>
    </row>
    <row r="2" spans="1:22" s="63" customFormat="1" ht="66" customHeight="1" x14ac:dyDescent="0.2">
      <c r="A2" s="179" t="s">
        <v>344</v>
      </c>
      <c r="B2" s="180"/>
      <c r="C2" s="543" t="s">
        <v>352</v>
      </c>
      <c r="D2" s="543" t="s">
        <v>351</v>
      </c>
      <c r="E2" s="543" t="s">
        <v>388</v>
      </c>
      <c r="F2" s="544" t="s">
        <v>416</v>
      </c>
      <c r="G2" s="544" t="s">
        <v>455</v>
      </c>
      <c r="H2" s="557" t="s">
        <v>867</v>
      </c>
      <c r="I2" s="552" t="s">
        <v>935</v>
      </c>
      <c r="J2" s="552" t="s">
        <v>1280</v>
      </c>
      <c r="K2" s="843" t="s">
        <v>1281</v>
      </c>
      <c r="L2" s="832" t="s">
        <v>651</v>
      </c>
      <c r="M2" s="973" t="s">
        <v>652</v>
      </c>
      <c r="N2" s="974"/>
    </row>
    <row r="3" spans="1:22" x14ac:dyDescent="0.2">
      <c r="A3" s="6" t="s">
        <v>345</v>
      </c>
      <c r="B3" s="39" t="s">
        <v>268</v>
      </c>
      <c r="C3" s="171">
        <v>38.765000000000001</v>
      </c>
      <c r="D3" s="172">
        <v>37.528314765800005</v>
      </c>
      <c r="E3" s="173">
        <v>36.1</v>
      </c>
      <c r="F3" s="173">
        <v>39.190147848000002</v>
      </c>
      <c r="G3" s="174">
        <v>46.4</v>
      </c>
      <c r="H3" s="290">
        <v>18.94480053646522</v>
      </c>
      <c r="I3" s="581">
        <v>9.3970000000000002</v>
      </c>
      <c r="J3" s="833">
        <v>26.335417067182387</v>
      </c>
      <c r="K3" s="844">
        <f>(J3-I3)/I3</f>
        <v>1.8025345394468857</v>
      </c>
      <c r="L3" s="245">
        <f>I3-H3</f>
        <v>-9.5478005364652194</v>
      </c>
      <c r="M3" s="243">
        <f>I3-G3</f>
        <v>-37.003</v>
      </c>
      <c r="N3" s="252">
        <f>M3/G3</f>
        <v>-0.79747844827586212</v>
      </c>
      <c r="O3" s="40"/>
    </row>
    <row r="4" spans="1:22" x14ac:dyDescent="0.2">
      <c r="A4" s="6" t="s">
        <v>346</v>
      </c>
      <c r="B4" s="39" t="s">
        <v>267</v>
      </c>
      <c r="C4" s="171">
        <v>99.739000000000004</v>
      </c>
      <c r="D4" s="172">
        <v>111.95554016633517</v>
      </c>
      <c r="E4" s="173">
        <v>115.7</v>
      </c>
      <c r="F4" s="173">
        <v>129.02093049252062</v>
      </c>
      <c r="G4" s="174">
        <v>140.30000000000001</v>
      </c>
      <c r="H4" s="2">
        <v>153.13097186274669</v>
      </c>
      <c r="I4" s="582">
        <v>162.64599999999999</v>
      </c>
      <c r="J4" s="833">
        <v>162.5992587557723</v>
      </c>
      <c r="K4" s="844">
        <f t="shared" ref="K4:K10" si="0">(J4-I4)/I4</f>
        <v>-2.8738022593663263E-4</v>
      </c>
      <c r="L4" s="245">
        <f t="shared" ref="L4:L9" si="1">I4-H4</f>
        <v>9.5150281372532959</v>
      </c>
      <c r="M4" s="243">
        <f t="shared" ref="M4:M10" si="2">I4-G4</f>
        <v>22.345999999999975</v>
      </c>
      <c r="N4" s="253">
        <f t="shared" ref="N4:N10" si="3">M4/G4</f>
        <v>0.15927298645759069</v>
      </c>
    </row>
    <row r="5" spans="1:22" x14ac:dyDescent="0.2">
      <c r="A5" s="10" t="s">
        <v>865</v>
      </c>
      <c r="B5" s="541" t="s">
        <v>714</v>
      </c>
      <c r="C5" s="171">
        <v>55.086000000000013</v>
      </c>
      <c r="D5" s="172">
        <v>54.376276166400011</v>
      </c>
      <c r="E5" s="173">
        <v>65.2</v>
      </c>
      <c r="F5" s="173">
        <v>64.28201709199999</v>
      </c>
      <c r="G5" s="174">
        <v>60.7</v>
      </c>
      <c r="H5" s="2">
        <v>88.571522935209074</v>
      </c>
      <c r="I5" s="582">
        <v>82.941999999999993</v>
      </c>
      <c r="J5" s="833">
        <v>108.87733724928029</v>
      </c>
      <c r="K5" s="844">
        <f t="shared" si="0"/>
        <v>0.31269245074003876</v>
      </c>
      <c r="L5" s="245"/>
      <c r="M5" s="243"/>
      <c r="N5" s="253"/>
    </row>
    <row r="6" spans="1:22" x14ac:dyDescent="0.2">
      <c r="A6" s="6" t="s">
        <v>347</v>
      </c>
      <c r="B6" s="39" t="s">
        <v>421</v>
      </c>
      <c r="C6" s="171">
        <v>77.265000000000001</v>
      </c>
      <c r="D6" s="172">
        <v>96.741003101400025</v>
      </c>
      <c r="E6" s="173">
        <v>94.7</v>
      </c>
      <c r="F6" s="173">
        <v>108.650784427</v>
      </c>
      <c r="G6" s="174">
        <v>107.3</v>
      </c>
      <c r="H6" s="2">
        <v>122.50903977309643</v>
      </c>
      <c r="I6" s="582">
        <v>121.371</v>
      </c>
      <c r="J6" s="833">
        <v>98.212438626990092</v>
      </c>
      <c r="K6" s="844">
        <f t="shared" si="0"/>
        <v>-0.1908080297023993</v>
      </c>
      <c r="L6" s="245">
        <f t="shared" si="1"/>
        <v>-1.1380397730964376</v>
      </c>
      <c r="M6" s="243">
        <f t="shared" si="2"/>
        <v>14.070999999999998</v>
      </c>
      <c r="N6" s="253">
        <f t="shared" si="3"/>
        <v>0.13113699906803353</v>
      </c>
    </row>
    <row r="7" spans="1:22" x14ac:dyDescent="0.2">
      <c r="A7" s="6" t="s">
        <v>269</v>
      </c>
      <c r="B7" s="39" t="s">
        <v>269</v>
      </c>
      <c r="C7" s="171">
        <v>36.524999999999999</v>
      </c>
      <c r="D7" s="172">
        <v>36.918593818800012</v>
      </c>
      <c r="E7" s="173">
        <v>36.1</v>
      </c>
      <c r="F7" s="173">
        <v>45.614331108999991</v>
      </c>
      <c r="G7" s="174">
        <v>45.1</v>
      </c>
      <c r="H7" s="2">
        <v>66.942945021836238</v>
      </c>
      <c r="I7" s="582">
        <v>68.430999999999997</v>
      </c>
      <c r="J7" s="833">
        <v>63.290915771250852</v>
      </c>
      <c r="K7" s="844">
        <f t="shared" si="0"/>
        <v>-7.5113387627670877E-2</v>
      </c>
      <c r="L7" s="245">
        <f t="shared" si="1"/>
        <v>1.4880549781637598</v>
      </c>
      <c r="M7" s="243">
        <f t="shared" si="2"/>
        <v>23.330999999999996</v>
      </c>
      <c r="N7" s="253">
        <f t="shared" si="3"/>
        <v>0.51731707317073161</v>
      </c>
      <c r="O7" s="40"/>
    </row>
    <row r="8" spans="1:22" x14ac:dyDescent="0.2">
      <c r="A8" s="10" t="s">
        <v>348</v>
      </c>
      <c r="B8" s="39" t="s">
        <v>271</v>
      </c>
      <c r="C8" s="171">
        <v>107.25800000000001</v>
      </c>
      <c r="D8" s="172">
        <v>113.45869382589999</v>
      </c>
      <c r="E8" s="173">
        <v>111.5</v>
      </c>
      <c r="F8" s="173">
        <v>77.873481440999996</v>
      </c>
      <c r="G8" s="174">
        <v>81.400000000000006</v>
      </c>
      <c r="H8" s="2">
        <v>73.545927502128748</v>
      </c>
      <c r="I8" s="582">
        <v>101.72499999999999</v>
      </c>
      <c r="J8" s="833">
        <f>131.523311172665+0.688</f>
        <v>132.21131117266498</v>
      </c>
      <c r="K8" s="844">
        <f t="shared" si="0"/>
        <v>0.29969340056687133</v>
      </c>
      <c r="L8" s="245">
        <f t="shared" si="1"/>
        <v>28.179072497871246</v>
      </c>
      <c r="M8" s="243">
        <f t="shared" si="2"/>
        <v>20.324999999999989</v>
      </c>
      <c r="N8" s="254">
        <f t="shared" si="3"/>
        <v>0.24969287469287454</v>
      </c>
    </row>
    <row r="9" spans="1:22" ht="13.5" thickBot="1" x14ac:dyDescent="0.25">
      <c r="A9" s="65" t="s">
        <v>349</v>
      </c>
      <c r="B9" s="66" t="s">
        <v>270</v>
      </c>
      <c r="C9" s="175">
        <v>22.786000000000008</v>
      </c>
      <c r="D9" s="176">
        <v>30.524646756499994</v>
      </c>
      <c r="E9" s="177">
        <v>30.7</v>
      </c>
      <c r="F9" s="177">
        <v>32.507082763</v>
      </c>
      <c r="G9" s="178">
        <v>60.8</v>
      </c>
      <c r="H9" s="2">
        <v>53.338226945540654</v>
      </c>
      <c r="I9" s="583">
        <v>54.396000000000001</v>
      </c>
      <c r="J9" s="834">
        <f>58.8009637278542+0.084</f>
        <v>58.884963727854206</v>
      </c>
      <c r="K9" s="844">
        <f t="shared" si="0"/>
        <v>8.2523783510813395E-2</v>
      </c>
      <c r="L9" s="558">
        <f t="shared" si="1"/>
        <v>1.0577730544593464</v>
      </c>
      <c r="M9" s="244">
        <f t="shared" si="2"/>
        <v>-6.4039999999999964</v>
      </c>
      <c r="N9" s="255">
        <f t="shared" si="3"/>
        <v>-0.10532894736842099</v>
      </c>
      <c r="O9" s="40"/>
    </row>
    <row r="10" spans="1:22" ht="13.5" thickBot="1" x14ac:dyDescent="0.25">
      <c r="A10" s="67" t="s">
        <v>350</v>
      </c>
      <c r="B10" s="68"/>
      <c r="C10" s="237">
        <v>437.42399999999992</v>
      </c>
      <c r="D10" s="238">
        <f>SUM(D3:D9)</f>
        <v>481.50306860113511</v>
      </c>
      <c r="E10" s="239">
        <v>490.1</v>
      </c>
      <c r="F10" s="240">
        <v>497.1387751725207</v>
      </c>
      <c r="G10" s="241">
        <v>541.9</v>
      </c>
      <c r="H10" s="241">
        <f>SUM(H3:H9)</f>
        <v>576.9834345770231</v>
      </c>
      <c r="I10" s="242">
        <f>SUM(I3:I9)</f>
        <v>600.9079999999999</v>
      </c>
      <c r="J10" s="242">
        <f>SUM(J3:J9)</f>
        <v>650.4116423709952</v>
      </c>
      <c r="K10" s="844">
        <f t="shared" si="0"/>
        <v>8.2381400099508242E-2</v>
      </c>
      <c r="L10" s="246">
        <f>SUM(L3:L9)</f>
        <v>29.554088358185993</v>
      </c>
      <c r="M10" s="247">
        <f t="shared" si="2"/>
        <v>59.007999999999925</v>
      </c>
      <c r="N10" s="256">
        <f t="shared" si="3"/>
        <v>0.10889093928769132</v>
      </c>
    </row>
    <row r="11" spans="1:22" x14ac:dyDescent="0.2">
      <c r="C11" s="2"/>
      <c r="D11" s="2"/>
      <c r="H11" s="547">
        <v>586000</v>
      </c>
    </row>
    <row r="12" spans="1:22" x14ac:dyDescent="0.2">
      <c r="A12" s="570" t="s">
        <v>614</v>
      </c>
      <c r="H12" s="2"/>
    </row>
    <row r="13" spans="1:22" ht="72" customHeight="1" x14ac:dyDescent="0.2">
      <c r="A13" s="248" t="s">
        <v>344</v>
      </c>
      <c r="B13" s="250"/>
      <c r="C13" s="249"/>
      <c r="D13" s="249"/>
      <c r="E13" s="249"/>
      <c r="F13" s="249"/>
      <c r="G13" s="556" t="s">
        <v>868</v>
      </c>
      <c r="H13" s="557" t="s">
        <v>867</v>
      </c>
      <c r="I13" s="552" t="s">
        <v>935</v>
      </c>
      <c r="J13" s="552" t="s">
        <v>1280</v>
      </c>
      <c r="K13" s="552"/>
      <c r="L13" s="843" t="s">
        <v>1281</v>
      </c>
    </row>
    <row r="14" spans="1:22" x14ac:dyDescent="0.2">
      <c r="A14" s="6" t="s">
        <v>345</v>
      </c>
      <c r="B14" s="3" t="s">
        <v>268</v>
      </c>
      <c r="C14" s="3"/>
      <c r="D14" s="3"/>
      <c r="E14" s="3"/>
      <c r="F14" s="3"/>
      <c r="G14" s="548">
        <v>50.6</v>
      </c>
      <c r="H14" s="4">
        <v>44.153393281033203</v>
      </c>
      <c r="I14" s="584">
        <v>25.829000000000001</v>
      </c>
      <c r="J14" s="584">
        <v>59.49844492552878</v>
      </c>
      <c r="K14" s="584"/>
      <c r="L14" s="844">
        <f>(J14-I14)/I14</f>
        <v>1.3035520122934987</v>
      </c>
    </row>
    <row r="15" spans="1:22" x14ac:dyDescent="0.2">
      <c r="A15" s="6" t="s">
        <v>346</v>
      </c>
      <c r="B15" s="3" t="s">
        <v>267</v>
      </c>
      <c r="C15" s="3"/>
      <c r="D15" s="3"/>
      <c r="E15" s="3"/>
      <c r="F15" s="3"/>
      <c r="G15" s="549">
        <v>286</v>
      </c>
      <c r="H15" s="4">
        <v>280.74870906054366</v>
      </c>
      <c r="I15" s="584">
        <v>296.54000000000002</v>
      </c>
      <c r="J15" s="584">
        <v>294.94359917145437</v>
      </c>
      <c r="K15" s="584"/>
      <c r="L15" s="844">
        <f t="shared" ref="L15:L21" si="4">(J15-I15)/I15</f>
        <v>-5.383424929337203E-3</v>
      </c>
    </row>
    <row r="16" spans="1:22" x14ac:dyDescent="0.2">
      <c r="A16" s="10" t="s">
        <v>865</v>
      </c>
      <c r="B16" s="542" t="s">
        <v>714</v>
      </c>
      <c r="C16" s="3"/>
      <c r="D16" s="3"/>
      <c r="E16" s="3"/>
      <c r="F16" s="3"/>
      <c r="G16" s="548">
        <v>175.8</v>
      </c>
      <c r="H16" s="4">
        <v>162.67848512096901</v>
      </c>
      <c r="I16" s="584">
        <v>149.441</v>
      </c>
      <c r="J16" s="584">
        <v>192.49179119113353</v>
      </c>
      <c r="K16" s="584"/>
      <c r="L16" s="844">
        <f t="shared" si="4"/>
        <v>0.28807884844944509</v>
      </c>
    </row>
    <row r="17" spans="1:16" x14ac:dyDescent="0.2">
      <c r="A17" s="6" t="s">
        <v>347</v>
      </c>
      <c r="B17" s="3" t="s">
        <v>421</v>
      </c>
      <c r="C17" s="3"/>
      <c r="D17" s="3"/>
      <c r="E17" s="3"/>
      <c r="F17" s="3"/>
      <c r="G17" s="548">
        <v>216.3</v>
      </c>
      <c r="H17" s="4">
        <v>225.57541582353593</v>
      </c>
      <c r="I17" s="584">
        <v>224.86</v>
      </c>
      <c r="J17" s="584">
        <v>191.06003475488183</v>
      </c>
      <c r="K17" s="584"/>
      <c r="L17" s="844">
        <f t="shared" si="4"/>
        <v>-0.15031559746116777</v>
      </c>
    </row>
    <row r="18" spans="1:16" x14ac:dyDescent="0.2">
      <c r="A18" s="6" t="s">
        <v>269</v>
      </c>
      <c r="B18" s="3" t="s">
        <v>269</v>
      </c>
      <c r="C18" s="3"/>
      <c r="D18" s="3"/>
      <c r="E18" s="3"/>
      <c r="F18" s="3"/>
      <c r="G18" s="548">
        <v>118.6</v>
      </c>
      <c r="H18" s="4">
        <v>122.03212988337431</v>
      </c>
      <c r="I18" s="584">
        <v>127.193</v>
      </c>
      <c r="J18" s="584">
        <v>119.11686891658856</v>
      </c>
      <c r="K18" s="584"/>
      <c r="L18" s="844">
        <f t="shared" si="4"/>
        <v>-6.3495090794394665E-2</v>
      </c>
      <c r="O18" s="59"/>
      <c r="P18" s="60"/>
    </row>
    <row r="19" spans="1:16" x14ac:dyDescent="0.2">
      <c r="A19" s="10" t="s">
        <v>348</v>
      </c>
      <c r="B19" s="3" t="s">
        <v>271</v>
      </c>
      <c r="C19" s="3"/>
      <c r="D19" s="3"/>
      <c r="E19" s="3"/>
      <c r="F19" s="3"/>
      <c r="G19" s="548">
        <v>149.30000000000001</v>
      </c>
      <c r="H19" s="4">
        <v>140.06242146732819</v>
      </c>
      <c r="I19" s="584">
        <v>184.05799999999999</v>
      </c>
      <c r="J19" s="584">
        <f>243.78903916091+0.791</f>
        <v>244.58003916090999</v>
      </c>
      <c r="K19" s="584"/>
      <c r="L19" s="844">
        <f t="shared" si="4"/>
        <v>0.32882047594187702</v>
      </c>
      <c r="O19" s="61"/>
      <c r="P19" s="62"/>
    </row>
    <row r="20" spans="1:16" ht="13.5" thickBot="1" x14ac:dyDescent="0.25">
      <c r="A20" s="65" t="s">
        <v>349</v>
      </c>
      <c r="B20" s="66" t="s">
        <v>270</v>
      </c>
      <c r="C20" s="66"/>
      <c r="D20" s="66"/>
      <c r="E20" s="66"/>
      <c r="F20" s="66"/>
      <c r="G20" s="550">
        <v>110</v>
      </c>
      <c r="H20" s="545">
        <v>107.84637536942806</v>
      </c>
      <c r="I20" s="584">
        <v>102.226</v>
      </c>
      <c r="J20" s="584">
        <f>107.489626150208+0.372</f>
        <v>107.861626150208</v>
      </c>
      <c r="K20" s="584"/>
      <c r="L20" s="844">
        <f t="shared" si="4"/>
        <v>5.5129088003130294E-2</v>
      </c>
      <c r="O20" s="61"/>
      <c r="P20" s="62"/>
    </row>
    <row r="21" spans="1:16" ht="13.5" thickBot="1" x14ac:dyDescent="0.25">
      <c r="A21" s="67" t="s">
        <v>350</v>
      </c>
      <c r="B21" s="68"/>
      <c r="C21" s="251"/>
      <c r="D21" s="68"/>
      <c r="E21" s="68"/>
      <c r="F21" s="68"/>
      <c r="G21" s="551">
        <f>SUM(G14:G20)</f>
        <v>1106.6000000000001</v>
      </c>
      <c r="H21" s="546">
        <f>SUM(H14:H20)</f>
        <v>1083.0969300062122</v>
      </c>
      <c r="I21" s="553">
        <f>SUM(I14:I20)</f>
        <v>1110.1469999999999</v>
      </c>
      <c r="J21" s="553">
        <f>SUM(J14:J20)</f>
        <v>1209.552404270705</v>
      </c>
      <c r="K21" s="845"/>
      <c r="L21" s="844">
        <f t="shared" si="4"/>
        <v>8.9542559922879628E-2</v>
      </c>
      <c r="O21" s="61"/>
      <c r="P21" s="62"/>
    </row>
    <row r="22" spans="1:16" x14ac:dyDescent="0.2">
      <c r="C22" s="57"/>
      <c r="D22" s="58"/>
      <c r="E22" s="58"/>
      <c r="F22" s="61"/>
      <c r="G22" s="62"/>
      <c r="H22" s="61"/>
    </row>
    <row r="23" spans="1:16" s="262" customFormat="1" x14ac:dyDescent="0.2"/>
    <row r="25" spans="1:16" x14ac:dyDescent="0.2">
      <c r="A25" s="572" t="s">
        <v>869</v>
      </c>
      <c r="I25" s="2"/>
      <c r="J25" s="2"/>
      <c r="K25" s="2"/>
    </row>
    <row r="26" spans="1:16" ht="28.5" customHeight="1" x14ac:dyDescent="0.2">
      <c r="A26" s="248" t="s">
        <v>344</v>
      </c>
      <c r="B26" s="250"/>
      <c r="C26" s="249"/>
      <c r="D26" s="249"/>
      <c r="E26" s="249"/>
      <c r="F26" s="249"/>
      <c r="G26" s="249"/>
      <c r="H26" s="249"/>
      <c r="I26" s="552" t="s">
        <v>936</v>
      </c>
      <c r="J26" s="841" t="s">
        <v>1279</v>
      </c>
      <c r="K26" s="841"/>
      <c r="L26" s="843" t="s">
        <v>1281</v>
      </c>
    </row>
    <row r="27" spans="1:16" x14ac:dyDescent="0.2">
      <c r="A27" s="6" t="s">
        <v>345</v>
      </c>
      <c r="B27" s="3" t="s">
        <v>268</v>
      </c>
      <c r="C27" s="3"/>
      <c r="D27" s="3"/>
      <c r="E27" s="3"/>
      <c r="F27" s="3"/>
      <c r="G27" s="3"/>
      <c r="I27" s="579">
        <v>4.2949999999999999</v>
      </c>
      <c r="J27" s="840">
        <v>7.7259416301999995</v>
      </c>
      <c r="K27" s="840"/>
      <c r="L27" s="844">
        <f>(J27-I27)/I27</f>
        <v>0.79882226547147839</v>
      </c>
    </row>
    <row r="28" spans="1:16" x14ac:dyDescent="0.2">
      <c r="A28" s="6" t="s">
        <v>346</v>
      </c>
      <c r="B28" s="542" t="s">
        <v>267</v>
      </c>
      <c r="C28" s="3"/>
      <c r="D28" s="3"/>
      <c r="E28" s="3"/>
      <c r="F28" s="3"/>
      <c r="G28" s="3"/>
      <c r="I28" s="579">
        <v>25.09</v>
      </c>
      <c r="J28" s="840">
        <v>24.728700916230402</v>
      </c>
      <c r="K28" s="840"/>
      <c r="L28" s="844">
        <f t="shared" ref="L28:L34" si="5">(J28-I28)/I28</f>
        <v>-1.4400122908313997E-2</v>
      </c>
    </row>
    <row r="29" spans="1:16" x14ac:dyDescent="0.2">
      <c r="A29" s="10" t="s">
        <v>865</v>
      </c>
      <c r="B29" s="542" t="s">
        <v>714</v>
      </c>
      <c r="C29" s="3"/>
      <c r="D29" s="3"/>
      <c r="E29" s="3"/>
      <c r="F29" s="3"/>
      <c r="G29" s="3"/>
      <c r="I29" s="579">
        <v>14.393000000000001</v>
      </c>
      <c r="J29" s="840">
        <v>18.133203145749995</v>
      </c>
      <c r="K29" s="840"/>
      <c r="L29" s="844">
        <f t="shared" si="5"/>
        <v>0.25986265168832029</v>
      </c>
    </row>
    <row r="30" spans="1:16" x14ac:dyDescent="0.2">
      <c r="A30" s="6" t="s">
        <v>347</v>
      </c>
      <c r="B30" s="3" t="s">
        <v>421</v>
      </c>
      <c r="C30" s="3"/>
      <c r="D30" s="3"/>
      <c r="E30" s="3"/>
      <c r="F30" s="3"/>
      <c r="G30" s="3"/>
      <c r="I30" s="579">
        <v>18.71</v>
      </c>
      <c r="J30" s="840">
        <v>18.6960526758226</v>
      </c>
      <c r="K30" s="840"/>
      <c r="L30" s="844">
        <f t="shared" si="5"/>
        <v>-7.4544757762700687E-4</v>
      </c>
    </row>
    <row r="31" spans="1:16" x14ac:dyDescent="0.2">
      <c r="A31" s="6" t="s">
        <v>269</v>
      </c>
      <c r="B31" s="3" t="s">
        <v>269</v>
      </c>
      <c r="C31" s="3"/>
      <c r="D31" s="3"/>
      <c r="E31" s="3"/>
      <c r="F31" s="3"/>
      <c r="G31" s="3"/>
      <c r="I31" s="579">
        <v>9.891</v>
      </c>
      <c r="J31" s="840">
        <v>9.3438332227055518</v>
      </c>
      <c r="K31" s="840"/>
      <c r="L31" s="844">
        <f t="shared" si="5"/>
        <v>-5.5319662045743422E-2</v>
      </c>
    </row>
    <row r="32" spans="1:16" x14ac:dyDescent="0.2">
      <c r="A32" s="10" t="s">
        <v>348</v>
      </c>
      <c r="B32" s="3" t="s">
        <v>271</v>
      </c>
      <c r="C32" s="3"/>
      <c r="D32" s="3"/>
      <c r="E32" s="3"/>
      <c r="F32" s="3"/>
      <c r="G32" s="3"/>
      <c r="I32" s="579">
        <v>17.062000000000001</v>
      </c>
      <c r="J32" s="840">
        <f>20.4259384415+0.058</f>
        <v>20.483938441500001</v>
      </c>
      <c r="K32" s="840"/>
      <c r="L32" s="844">
        <f t="shared" si="5"/>
        <v>0.20055904592075957</v>
      </c>
    </row>
    <row r="33" spans="1:12" ht="13.5" thickBot="1" x14ac:dyDescent="0.25">
      <c r="A33" s="65" t="s">
        <v>349</v>
      </c>
      <c r="B33" s="66" t="s">
        <v>270</v>
      </c>
      <c r="C33" s="66"/>
      <c r="D33" s="66"/>
      <c r="E33" s="66"/>
      <c r="F33" s="66"/>
      <c r="G33" s="66"/>
      <c r="H33" s="69"/>
      <c r="I33" s="580">
        <v>8.7639999999999993</v>
      </c>
      <c r="J33" s="840">
        <f>9.01603230357265+0.05</f>
        <v>9.0660323035726513</v>
      </c>
      <c r="K33" s="840"/>
      <c r="L33" s="844">
        <f t="shared" si="5"/>
        <v>3.4462837011941125E-2</v>
      </c>
    </row>
    <row r="34" spans="1:12" ht="13.5" thickBot="1" x14ac:dyDescent="0.25">
      <c r="A34" s="67" t="s">
        <v>350</v>
      </c>
      <c r="B34" s="68"/>
      <c r="C34" s="251"/>
      <c r="D34" s="68"/>
      <c r="E34" s="68"/>
      <c r="F34" s="68"/>
      <c r="G34" s="68"/>
      <c r="H34" s="68"/>
      <c r="I34" s="242">
        <f>SUM(I27:I33)</f>
        <v>98.204999999999998</v>
      </c>
      <c r="J34" s="842">
        <f>SUM(J27:J33)</f>
        <v>108.17770233578121</v>
      </c>
      <c r="K34" s="846"/>
      <c r="L34" s="844">
        <f t="shared" si="5"/>
        <v>0.10154984304038703</v>
      </c>
    </row>
    <row r="35" spans="1:12" x14ac:dyDescent="0.2">
      <c r="C35" s="57"/>
      <c r="D35" s="58"/>
      <c r="E35" s="58"/>
      <c r="F35" s="61"/>
      <c r="G35" s="62"/>
      <c r="H35" s="61"/>
    </row>
    <row r="36" spans="1:12" x14ac:dyDescent="0.2">
      <c r="A36" s="263" t="s">
        <v>864</v>
      </c>
      <c r="I36" s="2"/>
      <c r="J36" s="2"/>
      <c r="K36" s="2"/>
    </row>
    <row r="37" spans="1:12" ht="26.25" customHeight="1" x14ac:dyDescent="0.2">
      <c r="A37" s="248" t="s">
        <v>344</v>
      </c>
      <c r="B37" s="250"/>
      <c r="C37" s="249"/>
      <c r="D37" s="249"/>
      <c r="E37" s="249"/>
      <c r="F37" s="249"/>
      <c r="G37" s="249"/>
      <c r="H37" s="249"/>
      <c r="I37" s="552" t="s">
        <v>937</v>
      </c>
      <c r="J37" s="841" t="s">
        <v>1279</v>
      </c>
      <c r="K37" s="841"/>
      <c r="L37" s="843" t="s">
        <v>1281</v>
      </c>
    </row>
    <row r="38" spans="1:12" x14ac:dyDescent="0.2">
      <c r="A38" s="6" t="s">
        <v>345</v>
      </c>
      <c r="B38" s="3" t="s">
        <v>268</v>
      </c>
      <c r="C38" s="3"/>
      <c r="D38" s="3"/>
      <c r="E38" s="3"/>
      <c r="F38" s="3"/>
      <c r="G38" s="3"/>
      <c r="I38" s="579">
        <v>10.253</v>
      </c>
      <c r="J38" s="833">
        <v>19.655910338236719</v>
      </c>
      <c r="K38" s="833"/>
      <c r="L38" s="844">
        <f>(J38-I38)/I38</f>
        <v>0.91708868996749426</v>
      </c>
    </row>
    <row r="39" spans="1:12" x14ac:dyDescent="0.2">
      <c r="A39" s="6" t="s">
        <v>346</v>
      </c>
      <c r="B39" s="542" t="s">
        <v>267</v>
      </c>
      <c r="C39" s="3"/>
      <c r="D39" s="3"/>
      <c r="E39" s="3"/>
      <c r="F39" s="3"/>
      <c r="G39" s="3"/>
      <c r="I39" s="579">
        <v>31.07</v>
      </c>
      <c r="J39" s="833">
        <v>30.951712991804687</v>
      </c>
      <c r="K39" s="833"/>
      <c r="L39" s="844">
        <f t="shared" ref="L39:L45" si="6">(J39-I39)/I39</f>
        <v>-3.8071132344806354E-3</v>
      </c>
    </row>
    <row r="40" spans="1:12" x14ac:dyDescent="0.2">
      <c r="A40" s="10" t="s">
        <v>865</v>
      </c>
      <c r="B40" s="542" t="s">
        <v>714</v>
      </c>
      <c r="C40" s="3"/>
      <c r="D40" s="3"/>
      <c r="E40" s="3"/>
      <c r="F40" s="3"/>
      <c r="G40" s="3"/>
      <c r="I40" s="579">
        <v>20.844000000000001</v>
      </c>
      <c r="J40" s="833">
        <v>24.993188676358017</v>
      </c>
      <c r="K40" s="833"/>
      <c r="L40" s="844">
        <f t="shared" si="6"/>
        <v>0.19905913818643328</v>
      </c>
    </row>
    <row r="41" spans="1:12" x14ac:dyDescent="0.2">
      <c r="A41" s="6" t="s">
        <v>347</v>
      </c>
      <c r="B41" s="3" t="s">
        <v>421</v>
      </c>
      <c r="C41" s="3"/>
      <c r="D41" s="3"/>
      <c r="E41" s="3"/>
      <c r="F41" s="3"/>
      <c r="G41" s="3"/>
      <c r="I41" s="579">
        <v>21.933</v>
      </c>
      <c r="J41" s="833">
        <v>23.479033914716894</v>
      </c>
      <c r="K41" s="833"/>
      <c r="L41" s="844">
        <f t="shared" si="6"/>
        <v>7.0488939712619963E-2</v>
      </c>
    </row>
    <row r="42" spans="1:12" x14ac:dyDescent="0.2">
      <c r="A42" s="6" t="s">
        <v>269</v>
      </c>
      <c r="B42" s="3" t="s">
        <v>269</v>
      </c>
      <c r="C42" s="3"/>
      <c r="D42" s="3"/>
      <c r="E42" s="3"/>
      <c r="F42" s="3"/>
      <c r="G42" s="3"/>
      <c r="I42" s="579">
        <v>12.318</v>
      </c>
      <c r="J42" s="833">
        <v>12.061976996519906</v>
      </c>
      <c r="K42" s="833"/>
      <c r="L42" s="844">
        <f t="shared" si="6"/>
        <v>-2.078446204579424E-2</v>
      </c>
    </row>
    <row r="43" spans="1:12" x14ac:dyDescent="0.2">
      <c r="A43" s="10" t="s">
        <v>348</v>
      </c>
      <c r="B43" s="3" t="s">
        <v>271</v>
      </c>
      <c r="C43" s="3"/>
      <c r="D43" s="3"/>
      <c r="E43" s="3"/>
      <c r="F43" s="3"/>
      <c r="G43" s="3"/>
      <c r="I43" s="579">
        <v>21.285</v>
      </c>
      <c r="J43" s="833">
        <f>25.7000284612757-0.047</f>
        <v>25.653028461275699</v>
      </c>
      <c r="K43" s="833"/>
      <c r="L43" s="844">
        <f t="shared" si="6"/>
        <v>0.20521627725044395</v>
      </c>
    </row>
    <row r="44" spans="1:12" ht="13.5" thickBot="1" x14ac:dyDescent="0.25">
      <c r="A44" s="65" t="s">
        <v>349</v>
      </c>
      <c r="B44" s="66" t="s">
        <v>270</v>
      </c>
      <c r="C44" s="66"/>
      <c r="D44" s="66"/>
      <c r="E44" s="66"/>
      <c r="F44" s="66"/>
      <c r="G44" s="66"/>
      <c r="H44" s="69"/>
      <c r="I44" s="580">
        <v>11.206</v>
      </c>
      <c r="J44" s="833">
        <f>11.5643530708509+0.062</f>
        <v>11.6263530708509</v>
      </c>
      <c r="K44" s="833"/>
      <c r="L44" s="844">
        <f t="shared" si="6"/>
        <v>3.7511428774843897E-2</v>
      </c>
    </row>
    <row r="45" spans="1:12" ht="13.5" thickBot="1" x14ac:dyDescent="0.25">
      <c r="A45" s="67" t="s">
        <v>350</v>
      </c>
      <c r="B45" s="68"/>
      <c r="C45" s="251"/>
      <c r="D45" s="68"/>
      <c r="E45" s="68"/>
      <c r="F45" s="68"/>
      <c r="G45" s="68"/>
      <c r="H45" s="68"/>
      <c r="I45" s="242">
        <f>SUM(I38:I44)</f>
        <v>128.90899999999999</v>
      </c>
      <c r="J45" s="842">
        <f>SUM(J38:J44)</f>
        <v>148.42120444976283</v>
      </c>
      <c r="K45" s="846"/>
      <c r="L45" s="844">
        <f t="shared" si="6"/>
        <v>0.15136417511393957</v>
      </c>
    </row>
    <row r="46" spans="1:12" x14ac:dyDescent="0.2">
      <c r="A46" s="560"/>
      <c r="B46" s="56"/>
      <c r="C46" s="56"/>
      <c r="D46" s="56"/>
      <c r="E46" s="56"/>
      <c r="F46" s="56"/>
      <c r="G46" s="56"/>
      <c r="H46" s="56"/>
    </row>
    <row r="47" spans="1:12" s="262" customFormat="1" x14ac:dyDescent="0.2"/>
    <row r="49" spans="1:12" x14ac:dyDescent="0.2">
      <c r="A49" s="572" t="s">
        <v>872</v>
      </c>
      <c r="I49" s="2"/>
      <c r="J49" s="2"/>
      <c r="K49" s="2"/>
    </row>
    <row r="50" spans="1:12" ht="28.5" customHeight="1" x14ac:dyDescent="0.2">
      <c r="A50" s="248" t="s">
        <v>344</v>
      </c>
      <c r="B50" s="250"/>
      <c r="C50" s="249"/>
      <c r="D50" s="249"/>
      <c r="E50" s="249"/>
      <c r="F50" s="249"/>
      <c r="G50" s="249"/>
      <c r="H50" s="249"/>
      <c r="I50" s="552" t="s">
        <v>937</v>
      </c>
      <c r="J50" s="552" t="s">
        <v>1282</v>
      </c>
      <c r="K50" s="835"/>
    </row>
    <row r="51" spans="1:12" ht="76.5" x14ac:dyDescent="0.2">
      <c r="A51" s="6" t="s">
        <v>345</v>
      </c>
      <c r="B51" s="3" t="s">
        <v>268</v>
      </c>
      <c r="C51" s="3"/>
      <c r="D51" s="3"/>
      <c r="E51" s="3"/>
      <c r="F51" s="3"/>
      <c r="G51" s="3"/>
      <c r="I51" s="579">
        <v>2.0310000000000001</v>
      </c>
      <c r="J51" s="833">
        <f>3787.47445680359/1000</f>
        <v>3.7874744568035901</v>
      </c>
      <c r="K51" s="844">
        <f>(J51-I51)/I51</f>
        <v>0.8648323273282077</v>
      </c>
      <c r="L51" s="847" t="s">
        <v>1284</v>
      </c>
    </row>
    <row r="52" spans="1:12" x14ac:dyDescent="0.2">
      <c r="A52" s="6" t="s">
        <v>346</v>
      </c>
      <c r="B52" s="542" t="s">
        <v>267</v>
      </c>
      <c r="C52" s="3"/>
      <c r="D52" s="3"/>
      <c r="E52" s="3"/>
      <c r="F52" s="3"/>
      <c r="G52" s="3"/>
      <c r="I52" s="579">
        <v>9.8000000000000004E-2</v>
      </c>
      <c r="J52" s="833">
        <f>70.8566342038633/1000</f>
        <v>7.0856634203863289E-2</v>
      </c>
      <c r="K52" s="844">
        <f t="shared" ref="K52:K58" si="7">(J52-I52)/I52</f>
        <v>-0.276973120368742</v>
      </c>
    </row>
    <row r="53" spans="1:12" x14ac:dyDescent="0.2">
      <c r="A53" s="10" t="s">
        <v>865</v>
      </c>
      <c r="B53" s="542" t="s">
        <v>714</v>
      </c>
      <c r="C53" s="3"/>
      <c r="D53" s="3"/>
      <c r="E53" s="3"/>
      <c r="F53" s="3"/>
      <c r="G53" s="3"/>
      <c r="I53" s="579">
        <v>1.375</v>
      </c>
      <c r="J53" s="833">
        <f>988.254854576964/1000</f>
        <v>0.98825485457696405</v>
      </c>
      <c r="K53" s="844">
        <f t="shared" si="7"/>
        <v>-0.28126919667129885</v>
      </c>
    </row>
    <row r="54" spans="1:12" x14ac:dyDescent="0.2">
      <c r="A54" s="6" t="s">
        <v>347</v>
      </c>
      <c r="B54" s="3" t="s">
        <v>421</v>
      </c>
      <c r="C54" s="3"/>
      <c r="D54" s="3"/>
      <c r="E54" s="3"/>
      <c r="F54" s="3"/>
      <c r="G54" s="3"/>
      <c r="I54" s="579">
        <v>1.0999999999999999E-2</v>
      </c>
      <c r="J54" s="833">
        <f>50.7073177419939/1000</f>
        <v>5.0707317741993899E-2</v>
      </c>
      <c r="K54" s="844">
        <f t="shared" si="7"/>
        <v>3.6097561583630822</v>
      </c>
    </row>
    <row r="55" spans="1:12" x14ac:dyDescent="0.2">
      <c r="A55" s="6" t="s">
        <v>269</v>
      </c>
      <c r="B55" s="3" t="s">
        <v>269</v>
      </c>
      <c r="C55" s="3"/>
      <c r="D55" s="3"/>
      <c r="E55" s="3"/>
      <c r="F55" s="3"/>
      <c r="G55" s="3"/>
      <c r="I55" s="579">
        <v>3.5999999999999997E-2</v>
      </c>
      <c r="J55" s="833">
        <f>73.4944711732054/1000</f>
        <v>7.34944711732054E-2</v>
      </c>
      <c r="K55" s="844">
        <f t="shared" si="7"/>
        <v>1.0415130881445946</v>
      </c>
    </row>
    <row r="56" spans="1:12" x14ac:dyDescent="0.2">
      <c r="A56" s="10" t="s">
        <v>348</v>
      </c>
      <c r="B56" s="3" t="s">
        <v>271</v>
      </c>
      <c r="C56" s="3"/>
      <c r="D56" s="3"/>
      <c r="E56" s="3"/>
      <c r="F56" s="3"/>
      <c r="G56" s="3"/>
      <c r="I56" s="579">
        <v>2.2229999999999999</v>
      </c>
      <c r="J56" s="833">
        <f>1002.97654915833/1000</f>
        <v>1.00297654915833</v>
      </c>
      <c r="K56" s="844">
        <f t="shared" si="7"/>
        <v>-0.54881846641550602</v>
      </c>
    </row>
    <row r="57" spans="1:12" ht="13.5" thickBot="1" x14ac:dyDescent="0.25">
      <c r="A57" s="65" t="s">
        <v>349</v>
      </c>
      <c r="B57" s="66" t="s">
        <v>270</v>
      </c>
      <c r="C57" s="66"/>
      <c r="D57" s="66"/>
      <c r="E57" s="66"/>
      <c r="F57" s="66"/>
      <c r="G57" s="66"/>
      <c r="H57" s="69"/>
      <c r="I57" s="580">
        <v>8.8999999999999996E-2</v>
      </c>
      <c r="J57" s="833">
        <f>76.7527738824009/1000</f>
        <v>7.6752773882400899E-2</v>
      </c>
      <c r="K57" s="844">
        <f t="shared" si="7"/>
        <v>-0.13760928222021457</v>
      </c>
    </row>
    <row r="58" spans="1:12" ht="13.5" thickBot="1" x14ac:dyDescent="0.25">
      <c r="A58" s="67" t="s">
        <v>350</v>
      </c>
      <c r="B58" s="68"/>
      <c r="C58" s="251"/>
      <c r="D58" s="68"/>
      <c r="E58" s="68"/>
      <c r="F58" s="68"/>
      <c r="G58" s="68"/>
      <c r="H58" s="68"/>
      <c r="I58" s="242">
        <f>SUM(I51:I57)</f>
        <v>5.8630000000000004</v>
      </c>
      <c r="J58" s="242">
        <f>SUM(J51:J57)</f>
        <v>6.0505170575403469</v>
      </c>
      <c r="K58" s="844">
        <f t="shared" si="7"/>
        <v>3.1983124260676517E-2</v>
      </c>
    </row>
    <row r="59" spans="1:12" x14ac:dyDescent="0.2">
      <c r="C59" s="57"/>
      <c r="D59" s="58"/>
      <c r="E59" s="58"/>
      <c r="F59" s="61"/>
      <c r="G59" s="62"/>
      <c r="H59" s="61"/>
    </row>
    <row r="60" spans="1:12" x14ac:dyDescent="0.2">
      <c r="A60" s="263" t="s">
        <v>873</v>
      </c>
      <c r="I60" s="2"/>
      <c r="J60" s="2"/>
      <c r="K60" s="2"/>
    </row>
    <row r="61" spans="1:12" ht="26.25" customHeight="1" x14ac:dyDescent="0.2">
      <c r="A61" s="248" t="s">
        <v>344</v>
      </c>
      <c r="B61" s="250"/>
      <c r="C61" s="249"/>
      <c r="D61" s="249"/>
      <c r="E61" s="249"/>
      <c r="F61" s="249"/>
      <c r="G61" s="249"/>
      <c r="H61" s="249"/>
      <c r="I61" s="552" t="s">
        <v>936</v>
      </c>
      <c r="J61" s="552" t="s">
        <v>1282</v>
      </c>
      <c r="K61" s="835"/>
      <c r="L61" s="847" t="s">
        <v>1284</v>
      </c>
    </row>
    <row r="62" spans="1:12" x14ac:dyDescent="0.2">
      <c r="A62" s="6" t="s">
        <v>345</v>
      </c>
      <c r="B62" s="3" t="s">
        <v>268</v>
      </c>
      <c r="C62" s="3"/>
      <c r="D62" s="3"/>
      <c r="E62" s="3"/>
      <c r="F62" s="3"/>
      <c r="G62" s="3"/>
      <c r="I62" s="579">
        <v>5.4950000000000001</v>
      </c>
      <c r="J62" s="833">
        <f>9330.02991699777/1000</f>
        <v>9.3300299169977698</v>
      </c>
      <c r="K62" s="844">
        <f>(J62-I62)/I62</f>
        <v>0.69791263275664595</v>
      </c>
    </row>
    <row r="63" spans="1:12" x14ac:dyDescent="0.2">
      <c r="A63" s="6" t="s">
        <v>346</v>
      </c>
      <c r="B63" s="542" t="s">
        <v>267</v>
      </c>
      <c r="C63" s="3"/>
      <c r="D63" s="3"/>
      <c r="E63" s="3"/>
      <c r="F63" s="3"/>
      <c r="G63" s="3"/>
      <c r="I63" s="579">
        <v>0.22600000000000001</v>
      </c>
      <c r="J63" s="833">
        <f>206.01259195213/1000</f>
        <v>0.20601259195213001</v>
      </c>
      <c r="K63" s="844">
        <f t="shared" ref="K63:K69" si="8">(J63-I63)/I63</f>
        <v>-8.8439858618893794E-2</v>
      </c>
    </row>
    <row r="64" spans="1:12" x14ac:dyDescent="0.2">
      <c r="A64" s="10" t="s">
        <v>865</v>
      </c>
      <c r="B64" s="542" t="s">
        <v>714</v>
      </c>
      <c r="C64" s="3"/>
      <c r="D64" s="3"/>
      <c r="E64" s="3"/>
      <c r="F64" s="3"/>
      <c r="G64" s="3"/>
      <c r="I64" s="579">
        <v>2.2509999999999999</v>
      </c>
      <c r="J64" s="833">
        <f>1902.06104134828/1000</f>
        <v>1.9020610413482799</v>
      </c>
      <c r="K64" s="844">
        <f t="shared" si="8"/>
        <v>-0.15501508602919592</v>
      </c>
    </row>
    <row r="65" spans="1:19" x14ac:dyDescent="0.2">
      <c r="A65" s="6" t="s">
        <v>347</v>
      </c>
      <c r="B65" s="3" t="s">
        <v>421</v>
      </c>
      <c r="C65" s="3"/>
      <c r="D65" s="3"/>
      <c r="E65" s="3"/>
      <c r="F65" s="3"/>
      <c r="G65" s="3"/>
      <c r="I65" s="579">
        <v>0.13700000000000001</v>
      </c>
      <c r="J65" s="833">
        <f>194.846085761844/1000</f>
        <v>0.19484608576184401</v>
      </c>
      <c r="K65" s="844">
        <f t="shared" si="8"/>
        <v>0.42223420264119704</v>
      </c>
    </row>
    <row r="66" spans="1:19" x14ac:dyDescent="0.2">
      <c r="A66" s="6" t="s">
        <v>269</v>
      </c>
      <c r="B66" s="3" t="s">
        <v>269</v>
      </c>
      <c r="C66" s="3"/>
      <c r="D66" s="3"/>
      <c r="E66" s="3"/>
      <c r="F66" s="3"/>
      <c r="G66" s="3"/>
      <c r="I66" s="579">
        <v>0.39400000000000002</v>
      </c>
      <c r="J66" s="833">
        <f>337.977951142998/1000</f>
        <v>0.337977951142998</v>
      </c>
      <c r="K66" s="844">
        <f t="shared" si="8"/>
        <v>-0.14218794126142642</v>
      </c>
    </row>
    <row r="67" spans="1:19" x14ac:dyDescent="0.2">
      <c r="A67" s="10" t="s">
        <v>348</v>
      </c>
      <c r="B67" s="3" t="s">
        <v>271</v>
      </c>
      <c r="C67" s="3"/>
      <c r="D67" s="3"/>
      <c r="E67" s="3"/>
      <c r="F67" s="3"/>
      <c r="G67" s="3"/>
      <c r="I67" s="579">
        <v>3.8490000000000002</v>
      </c>
      <c r="J67" s="833">
        <f>2312.23576729697/1000</f>
        <v>2.3122357672969702</v>
      </c>
      <c r="K67" s="844">
        <f t="shared" si="8"/>
        <v>-0.39926324570096905</v>
      </c>
    </row>
    <row r="68" spans="1:19" ht="13.5" thickBot="1" x14ac:dyDescent="0.25">
      <c r="A68" s="65" t="s">
        <v>349</v>
      </c>
      <c r="B68" s="66" t="s">
        <v>270</v>
      </c>
      <c r="C68" s="66"/>
      <c r="D68" s="66"/>
      <c r="E68" s="66"/>
      <c r="F68" s="66"/>
      <c r="G68" s="66"/>
      <c r="H68" s="69"/>
      <c r="I68" s="580">
        <v>0.17699999999999999</v>
      </c>
      <c r="J68" s="833">
        <f>183.883464492966/1000</f>
        <v>0.183883464492966</v>
      </c>
      <c r="K68" s="844">
        <f t="shared" si="8"/>
        <v>3.8889629903762754E-2</v>
      </c>
    </row>
    <row r="69" spans="1:19" ht="13.5" thickBot="1" x14ac:dyDescent="0.25">
      <c r="A69" s="67" t="s">
        <v>350</v>
      </c>
      <c r="B69" s="68"/>
      <c r="C69" s="251"/>
      <c r="D69" s="68"/>
      <c r="E69" s="68"/>
      <c r="F69" s="68"/>
      <c r="G69" s="68"/>
      <c r="H69" s="68"/>
      <c r="I69" s="242">
        <f>SUM(I62:I68)</f>
        <v>12.529</v>
      </c>
      <c r="J69" s="242">
        <f>SUM(J62:J68)</f>
        <v>14.467046818992957</v>
      </c>
      <c r="K69" s="844">
        <f t="shared" si="8"/>
        <v>0.15468487660571131</v>
      </c>
    </row>
    <row r="70" spans="1:19" x14ac:dyDescent="0.2">
      <c r="A70" s="560"/>
      <c r="B70" s="56"/>
      <c r="C70" s="56"/>
      <c r="D70" s="56"/>
      <c r="E70" s="56"/>
      <c r="F70" s="56"/>
      <c r="G70" s="56"/>
      <c r="H70" s="56"/>
    </row>
    <row r="71" spans="1:19" s="464" customFormat="1" x14ac:dyDescent="0.2">
      <c r="A71" s="588"/>
      <c r="B71" s="589"/>
      <c r="C71" s="589"/>
      <c r="D71" s="589"/>
      <c r="E71" s="589"/>
      <c r="F71" s="589"/>
      <c r="G71" s="589"/>
      <c r="H71" s="589"/>
      <c r="I71" s="590"/>
      <c r="J71" s="590"/>
      <c r="K71" s="590"/>
    </row>
    <row r="72" spans="1:19" s="464" customFormat="1" x14ac:dyDescent="0.2">
      <c r="A72" s="588"/>
      <c r="B72" s="589"/>
      <c r="C72" s="589"/>
      <c r="D72" s="589"/>
      <c r="E72" s="589"/>
      <c r="F72" s="589"/>
      <c r="G72" s="589"/>
      <c r="H72" s="589"/>
    </row>
    <row r="74" spans="1:19" x14ac:dyDescent="0.2">
      <c r="A74" s="123" t="s">
        <v>565</v>
      </c>
      <c r="B74" s="56"/>
      <c r="C74" s="56"/>
      <c r="D74" s="56"/>
      <c r="E74" s="56"/>
      <c r="F74" s="56"/>
      <c r="G74" s="56"/>
      <c r="H74" s="56"/>
    </row>
    <row r="75" spans="1:19" ht="55.5" customHeight="1" x14ac:dyDescent="0.2">
      <c r="A75" s="179" t="s">
        <v>675</v>
      </c>
      <c r="B75" s="180"/>
      <c r="C75" s="235"/>
      <c r="D75" s="235"/>
      <c r="E75" s="235"/>
      <c r="F75" s="236"/>
      <c r="G75" s="236"/>
      <c r="H75" s="236"/>
      <c r="I75" s="552" t="s">
        <v>866</v>
      </c>
      <c r="J75" s="552"/>
      <c r="K75" s="552"/>
      <c r="L75" s="552" t="s">
        <v>1279</v>
      </c>
      <c r="M75" s="843" t="s">
        <v>1281</v>
      </c>
    </row>
    <row r="76" spans="1:19" x14ac:dyDescent="0.2">
      <c r="A76" s="261" t="s">
        <v>676</v>
      </c>
      <c r="B76" s="39" t="s">
        <v>417</v>
      </c>
      <c r="C76" s="171"/>
      <c r="D76" s="172"/>
      <c r="E76" s="172"/>
      <c r="F76" s="173"/>
      <c r="G76" s="174"/>
      <c r="H76" s="174"/>
      <c r="I76" s="577">
        <v>12.733000000000001</v>
      </c>
      <c r="J76" s="836"/>
      <c r="K76" s="836"/>
      <c r="L76" s="125">
        <v>26.695902591309626</v>
      </c>
      <c r="M76" s="844">
        <f>(L76-I76)/I76</f>
        <v>1.0965917373211045</v>
      </c>
      <c r="S76" s="540"/>
    </row>
    <row r="77" spans="1:19" x14ac:dyDescent="0.2">
      <c r="A77" s="261" t="s">
        <v>677</v>
      </c>
      <c r="B77" s="39" t="s">
        <v>418</v>
      </c>
      <c r="C77" s="171"/>
      <c r="D77" s="172"/>
      <c r="E77" s="172"/>
      <c r="F77" s="173"/>
      <c r="G77" s="174"/>
      <c r="H77" s="174"/>
      <c r="I77" s="577">
        <v>153.27600000000001</v>
      </c>
      <c r="J77" s="836"/>
      <c r="K77" s="836"/>
      <c r="L77" s="125">
        <f>224.99392903872+688</f>
        <v>912.99392903872001</v>
      </c>
      <c r="M77" s="844">
        <f t="shared" ref="M77:M80" si="9">(L77-I77)/I77</f>
        <v>4.956535459163339</v>
      </c>
      <c r="S77" s="540"/>
    </row>
    <row r="78" spans="1:19" x14ac:dyDescent="0.2">
      <c r="A78" s="261" t="s">
        <v>678</v>
      </c>
      <c r="B78" s="39" t="s">
        <v>419</v>
      </c>
      <c r="C78" s="171"/>
      <c r="D78" s="172"/>
      <c r="E78" s="172"/>
      <c r="F78" s="173"/>
      <c r="G78" s="174"/>
      <c r="H78" s="174"/>
      <c r="I78" s="578">
        <v>179.958</v>
      </c>
      <c r="J78" s="836"/>
      <c r="K78" s="836"/>
      <c r="L78" s="125">
        <v>152.90024614234258</v>
      </c>
      <c r="M78" s="844">
        <f t="shared" si="9"/>
        <v>-0.15035593781692072</v>
      </c>
      <c r="S78" s="540"/>
    </row>
    <row r="79" spans="1:19" ht="13.5" thickBot="1" x14ac:dyDescent="0.25">
      <c r="A79" s="261" t="s">
        <v>679</v>
      </c>
      <c r="B79" s="39" t="s">
        <v>420</v>
      </c>
      <c r="C79" s="171"/>
      <c r="D79" s="172"/>
      <c r="E79" s="172"/>
      <c r="F79" s="173"/>
      <c r="G79" s="174"/>
      <c r="H79" s="174"/>
      <c r="I79" s="577">
        <v>254.941</v>
      </c>
      <c r="J79" s="836"/>
      <c r="K79" s="836"/>
      <c r="L79" s="125">
        <f>245.049564598623+0.084</f>
        <v>245.133564598623</v>
      </c>
      <c r="M79" s="844">
        <f t="shared" si="9"/>
        <v>-3.8469431756276963E-2</v>
      </c>
      <c r="S79" s="540"/>
    </row>
    <row r="80" spans="1:19" ht="13.5" thickBot="1" x14ac:dyDescent="0.25">
      <c r="A80" s="67" t="s">
        <v>350</v>
      </c>
      <c r="B80" s="68"/>
      <c r="C80" s="237"/>
      <c r="D80" s="238"/>
      <c r="E80" s="239"/>
      <c r="F80" s="240"/>
      <c r="G80" s="241"/>
      <c r="H80" s="241"/>
      <c r="I80" s="555">
        <f>SUM(I76:I79)</f>
        <v>600.90800000000002</v>
      </c>
      <c r="J80" s="555"/>
      <c r="K80" s="555"/>
      <c r="L80" s="831">
        <f>SUM(L76:L79)</f>
        <v>1337.7236423709953</v>
      </c>
      <c r="M80" s="844">
        <f t="shared" si="9"/>
        <v>1.2261704659798094</v>
      </c>
    </row>
    <row r="81" spans="1:13" x14ac:dyDescent="0.2">
      <c r="A81" s="33"/>
    </row>
    <row r="82" spans="1:13" x14ac:dyDescent="0.2">
      <c r="A82" s="569" t="s">
        <v>614</v>
      </c>
    </row>
    <row r="83" spans="1:13" ht="51" customHeight="1" x14ac:dyDescent="0.2">
      <c r="A83" s="179" t="s">
        <v>675</v>
      </c>
      <c r="B83" s="180"/>
      <c r="C83" s="235"/>
      <c r="D83" s="235"/>
      <c r="E83" s="235"/>
      <c r="F83" s="236"/>
      <c r="G83" s="236"/>
      <c r="H83" s="236"/>
      <c r="I83" s="552" t="s">
        <v>866</v>
      </c>
      <c r="J83" s="552"/>
      <c r="K83" s="552"/>
      <c r="L83" s="552" t="s">
        <v>1279</v>
      </c>
      <c r="M83" s="843" t="s">
        <v>1281</v>
      </c>
    </row>
    <row r="84" spans="1:13" x14ac:dyDescent="0.2">
      <c r="A84" s="261" t="s">
        <v>676</v>
      </c>
      <c r="B84" s="39" t="s">
        <v>417</v>
      </c>
      <c r="C84" s="171"/>
      <c r="D84" s="172"/>
      <c r="E84" s="172"/>
      <c r="F84" s="173"/>
      <c r="G84" s="174"/>
      <c r="H84" s="174"/>
      <c r="I84" s="585">
        <v>28.74</v>
      </c>
      <c r="J84" s="836"/>
      <c r="K84" s="836"/>
      <c r="L84" s="125">
        <v>53.883202300412869</v>
      </c>
      <c r="M84" s="844">
        <f>(L84-I84)/I84</f>
        <v>0.87485046278402478</v>
      </c>
    </row>
    <row r="85" spans="1:13" x14ac:dyDescent="0.2">
      <c r="A85" s="261" t="s">
        <v>677</v>
      </c>
      <c r="B85" s="39" t="s">
        <v>418</v>
      </c>
      <c r="C85" s="171"/>
      <c r="D85" s="172"/>
      <c r="E85" s="172"/>
      <c r="F85" s="173"/>
      <c r="G85" s="174"/>
      <c r="H85" s="174"/>
      <c r="I85" s="578">
        <v>278.61200000000002</v>
      </c>
      <c r="J85" s="836"/>
      <c r="K85" s="836"/>
      <c r="L85" s="125">
        <f>412.045469515002+719</f>
        <v>1131.045469515002</v>
      </c>
      <c r="M85" s="844">
        <f t="shared" ref="M85:M88" si="10">(L85-I85)/I85</f>
        <v>3.0595719836726407</v>
      </c>
    </row>
    <row r="86" spans="1:13" x14ac:dyDescent="0.2">
      <c r="A86" s="261" t="s">
        <v>678</v>
      </c>
      <c r="B86" s="39" t="s">
        <v>419</v>
      </c>
      <c r="C86" s="171"/>
      <c r="D86" s="172"/>
      <c r="E86" s="172"/>
      <c r="F86" s="173"/>
      <c r="G86" s="174"/>
      <c r="H86" s="174"/>
      <c r="I86" s="576">
        <v>326.84199999999998</v>
      </c>
      <c r="J86" s="836"/>
      <c r="K86" s="836"/>
      <c r="L86" s="125">
        <v>287.21058624790572</v>
      </c>
      <c r="M86" s="844">
        <f t="shared" si="10"/>
        <v>-0.12125557227068205</v>
      </c>
    </row>
    <row r="87" spans="1:13" ht="13.5" thickBot="1" x14ac:dyDescent="0.25">
      <c r="A87" s="261" t="s">
        <v>679</v>
      </c>
      <c r="B87" s="39" t="s">
        <v>420</v>
      </c>
      <c r="C87" s="171"/>
      <c r="D87" s="172"/>
      <c r="E87" s="172"/>
      <c r="F87" s="173"/>
      <c r="G87" s="174"/>
      <c r="H87" s="174"/>
      <c r="I87" s="586">
        <v>475.95299999999997</v>
      </c>
      <c r="J87" s="836"/>
      <c r="K87" s="836"/>
      <c r="L87" s="125">
        <f>455.250146207385+0.372</f>
        <v>455.62214620738501</v>
      </c>
      <c r="M87" s="844">
        <f t="shared" si="10"/>
        <v>-4.2716095481307947E-2</v>
      </c>
    </row>
    <row r="88" spans="1:13" ht="13.5" thickBot="1" x14ac:dyDescent="0.25">
      <c r="A88" s="67" t="s">
        <v>350</v>
      </c>
      <c r="B88" s="68"/>
      <c r="C88" s="237"/>
      <c r="D88" s="238"/>
      <c r="E88" s="239"/>
      <c r="F88" s="240"/>
      <c r="G88" s="241"/>
      <c r="H88" s="241"/>
      <c r="I88" s="242">
        <f>SUM(I84:I87)</f>
        <v>1110.1469999999999</v>
      </c>
      <c r="J88" s="242"/>
      <c r="K88" s="242"/>
      <c r="L88" s="831">
        <f>SUM(L84:L87)</f>
        <v>1927.7614042707055</v>
      </c>
      <c r="M88" s="844">
        <f t="shared" si="10"/>
        <v>0.73649201796762553</v>
      </c>
    </row>
    <row r="89" spans="1:13" x14ac:dyDescent="0.2">
      <c r="A89" s="560"/>
      <c r="B89" s="56"/>
      <c r="C89" s="561"/>
      <c r="D89" s="562"/>
      <c r="E89" s="563"/>
      <c r="F89" s="564"/>
      <c r="G89" s="565"/>
      <c r="H89" s="565"/>
    </row>
    <row r="90" spans="1:13" s="294" customFormat="1" x14ac:dyDescent="0.2">
      <c r="A90" s="591"/>
      <c r="B90" s="592"/>
      <c r="C90" s="593"/>
      <c r="D90" s="594"/>
      <c r="E90" s="595"/>
      <c r="F90" s="595"/>
      <c r="G90" s="596"/>
      <c r="H90" s="596"/>
      <c r="I90" s="596"/>
      <c r="J90" s="596"/>
      <c r="K90" s="596"/>
    </row>
    <row r="92" spans="1:13" x14ac:dyDescent="0.2">
      <c r="A92" s="574" t="s">
        <v>871</v>
      </c>
    </row>
    <row r="93" spans="1:13" ht="26.25" customHeight="1" x14ac:dyDescent="0.2">
      <c r="A93" s="179" t="s">
        <v>675</v>
      </c>
      <c r="B93" s="180"/>
      <c r="C93" s="235"/>
      <c r="D93" s="235"/>
      <c r="E93" s="235"/>
      <c r="F93" s="236"/>
      <c r="G93" s="236"/>
      <c r="H93" s="236"/>
      <c r="I93" s="552" t="s">
        <v>936</v>
      </c>
      <c r="J93" s="552"/>
      <c r="K93" s="552"/>
      <c r="L93" s="552" t="s">
        <v>1279</v>
      </c>
    </row>
    <row r="94" spans="1:13" x14ac:dyDescent="0.2">
      <c r="A94" s="261" t="s">
        <v>676</v>
      </c>
      <c r="B94" s="39" t="s">
        <v>417</v>
      </c>
      <c r="C94" s="171"/>
      <c r="D94" s="172"/>
      <c r="E94" s="172"/>
      <c r="F94" s="173"/>
      <c r="G94" s="174"/>
      <c r="H94" s="174"/>
      <c r="I94" s="554">
        <v>3.74</v>
      </c>
      <c r="J94" s="837"/>
      <c r="K94" s="837"/>
      <c r="L94" s="125">
        <v>6.5205547247999993</v>
      </c>
    </row>
    <row r="95" spans="1:13" x14ac:dyDescent="0.2">
      <c r="A95" s="261" t="s">
        <v>677</v>
      </c>
      <c r="B95" s="39" t="s">
        <v>418</v>
      </c>
      <c r="C95" s="171"/>
      <c r="D95" s="172"/>
      <c r="E95" s="172"/>
      <c r="F95" s="173"/>
      <c r="G95" s="174"/>
      <c r="H95" s="174"/>
      <c r="I95" s="554">
        <v>26.986999999999998</v>
      </c>
      <c r="J95" s="837"/>
      <c r="K95" s="837"/>
      <c r="L95" s="125">
        <v>36.820368390200002</v>
      </c>
    </row>
    <row r="96" spans="1:13" x14ac:dyDescent="0.2">
      <c r="A96" s="261" t="s">
        <v>678</v>
      </c>
      <c r="B96" s="39" t="s">
        <v>419</v>
      </c>
      <c r="C96" s="171"/>
      <c r="D96" s="172"/>
      <c r="E96" s="172"/>
      <c r="F96" s="173"/>
      <c r="G96" s="26"/>
      <c r="H96" s="190"/>
      <c r="I96" s="575">
        <v>27.574000000000002</v>
      </c>
      <c r="J96" s="837"/>
      <c r="K96" s="837"/>
      <c r="L96" s="125">
        <v>23.870708705710491</v>
      </c>
    </row>
    <row r="97" spans="1:12" ht="13.5" thickBot="1" x14ac:dyDescent="0.25">
      <c r="A97" s="261" t="s">
        <v>679</v>
      </c>
      <c r="B97" s="39" t="s">
        <v>420</v>
      </c>
      <c r="C97" s="171"/>
      <c r="D97" s="172"/>
      <c r="E97" s="172"/>
      <c r="F97" s="173"/>
      <c r="G97" s="174"/>
      <c r="H97" s="174"/>
      <c r="I97" s="554">
        <v>39.904000000000003</v>
      </c>
      <c r="J97" s="837"/>
      <c r="K97" s="837"/>
      <c r="L97" s="125">
        <v>40.858070515070708</v>
      </c>
    </row>
    <row r="98" spans="1:12" ht="13.5" thickBot="1" x14ac:dyDescent="0.25">
      <c r="A98" s="67" t="s">
        <v>350</v>
      </c>
      <c r="B98" s="68"/>
      <c r="C98" s="237"/>
      <c r="D98" s="238"/>
      <c r="E98" s="239"/>
      <c r="F98" s="240"/>
      <c r="G98" s="241"/>
      <c r="H98" s="241"/>
      <c r="I98" s="555">
        <f>SUM(I94:I97)</f>
        <v>98.205000000000013</v>
      </c>
      <c r="J98" s="566"/>
      <c r="K98" s="566"/>
      <c r="L98" s="829">
        <f>SUM(L94:L97)</f>
        <v>108.0697023357812</v>
      </c>
    </row>
    <row r="99" spans="1:12" x14ac:dyDescent="0.2">
      <c r="A99" s="560"/>
      <c r="B99" s="56"/>
      <c r="C99" s="561"/>
      <c r="D99" s="562"/>
      <c r="E99" s="563"/>
      <c r="F99" s="564"/>
      <c r="G99" s="565"/>
      <c r="H99" s="565"/>
      <c r="I99" s="566"/>
      <c r="J99" s="566"/>
      <c r="K99" s="566"/>
      <c r="L99" s="125"/>
    </row>
    <row r="100" spans="1:12" x14ac:dyDescent="0.2">
      <c r="A100" s="33"/>
    </row>
    <row r="101" spans="1:12" x14ac:dyDescent="0.2">
      <c r="A101" s="573" t="s">
        <v>864</v>
      </c>
    </row>
    <row r="102" spans="1:12" ht="25.5" x14ac:dyDescent="0.2">
      <c r="A102" s="179" t="s">
        <v>675</v>
      </c>
      <c r="B102" s="180"/>
      <c r="C102" s="235"/>
      <c r="D102" s="235"/>
      <c r="E102" s="235"/>
      <c r="F102" s="236"/>
      <c r="G102" s="236"/>
      <c r="H102" s="236"/>
      <c r="I102" s="552" t="s">
        <v>936</v>
      </c>
      <c r="J102" s="552"/>
      <c r="K102" s="552"/>
      <c r="L102" s="552" t="s">
        <v>1279</v>
      </c>
    </row>
    <row r="103" spans="1:12" x14ac:dyDescent="0.2">
      <c r="A103" s="261" t="s">
        <v>676</v>
      </c>
      <c r="B103" s="39" t="s">
        <v>417</v>
      </c>
      <c r="C103" s="171"/>
      <c r="D103" s="172"/>
      <c r="E103" s="172"/>
      <c r="F103" s="173"/>
      <c r="G103" s="174"/>
      <c r="H103" s="174"/>
      <c r="I103" s="559">
        <v>7.5309999999999997</v>
      </c>
      <c r="J103" s="838"/>
      <c r="K103" s="838"/>
      <c r="L103" s="125">
        <v>12.957974063774435</v>
      </c>
    </row>
    <row r="104" spans="1:12" x14ac:dyDescent="0.2">
      <c r="A104" s="261" t="s">
        <v>677</v>
      </c>
      <c r="B104" s="39" t="s">
        <v>418</v>
      </c>
      <c r="C104" s="171"/>
      <c r="D104" s="172"/>
      <c r="E104" s="172"/>
      <c r="F104" s="173"/>
      <c r="G104" s="174"/>
      <c r="H104" s="174"/>
      <c r="I104" s="559">
        <v>37.19</v>
      </c>
      <c r="J104" s="838"/>
      <c r="K104" s="838"/>
      <c r="L104" s="125">
        <v>52.729548266493296</v>
      </c>
    </row>
    <row r="105" spans="1:12" x14ac:dyDescent="0.2">
      <c r="A105" s="261" t="s">
        <v>678</v>
      </c>
      <c r="B105" s="39" t="s">
        <v>419</v>
      </c>
      <c r="C105" s="171"/>
      <c r="D105" s="172"/>
      <c r="E105" s="172"/>
      <c r="F105" s="173"/>
      <c r="G105" s="174"/>
      <c r="H105" s="174"/>
      <c r="I105" s="587">
        <v>34.908999999999999</v>
      </c>
      <c r="J105" s="838"/>
      <c r="K105" s="838"/>
      <c r="L105" s="125">
        <v>31.839355855554185</v>
      </c>
    </row>
    <row r="106" spans="1:12" ht="13.5" thickBot="1" x14ac:dyDescent="0.25">
      <c r="A106" s="261" t="s">
        <v>679</v>
      </c>
      <c r="B106" s="39" t="s">
        <v>420</v>
      </c>
      <c r="C106" s="171"/>
      <c r="D106" s="172"/>
      <c r="E106" s="172"/>
      <c r="F106" s="173"/>
      <c r="G106" s="174"/>
      <c r="H106" s="174"/>
      <c r="I106" s="559">
        <v>49.279000000000003</v>
      </c>
      <c r="J106" s="838"/>
      <c r="K106" s="838"/>
      <c r="L106" s="125">
        <v>50.879326263940875</v>
      </c>
    </row>
    <row r="107" spans="1:12" ht="13.5" thickBot="1" x14ac:dyDescent="0.25">
      <c r="A107" s="67" t="s">
        <v>350</v>
      </c>
      <c r="B107" s="68"/>
      <c r="C107" s="237"/>
      <c r="D107" s="238"/>
      <c r="E107" s="239"/>
      <c r="F107" s="240"/>
      <c r="G107" s="241"/>
      <c r="H107" s="241"/>
      <c r="I107" s="242">
        <f>SUM(I103:I106)</f>
        <v>128.90899999999999</v>
      </c>
      <c r="J107" s="242"/>
      <c r="K107" s="242"/>
      <c r="L107" s="830">
        <f>SUM(L103:L106)</f>
        <v>148.40620444976278</v>
      </c>
    </row>
    <row r="112" spans="1:12" s="262" customFormat="1" x14ac:dyDescent="0.2"/>
    <row r="115" spans="1:12" x14ac:dyDescent="0.2">
      <c r="A115" s="571" t="s">
        <v>872</v>
      </c>
    </row>
    <row r="116" spans="1:12" ht="26.25" customHeight="1" x14ac:dyDescent="0.2">
      <c r="A116" s="179" t="s">
        <v>675</v>
      </c>
      <c r="B116" s="180"/>
      <c r="C116" s="235"/>
      <c r="D116" s="235"/>
      <c r="E116" s="235"/>
      <c r="F116" s="236"/>
      <c r="G116" s="236"/>
      <c r="H116" s="236"/>
      <c r="I116" s="552" t="s">
        <v>870</v>
      </c>
      <c r="J116" s="552" t="s">
        <v>1283</v>
      </c>
      <c r="K116" s="843" t="s">
        <v>1281</v>
      </c>
    </row>
    <row r="117" spans="1:12" ht="76.5" x14ac:dyDescent="0.2">
      <c r="A117" s="261" t="s">
        <v>676</v>
      </c>
      <c r="B117" s="39" t="s">
        <v>417</v>
      </c>
      <c r="C117" s="171"/>
      <c r="D117" s="172"/>
      <c r="E117" s="172"/>
      <c r="F117" s="173"/>
      <c r="G117" s="174"/>
      <c r="H117" s="174"/>
      <c r="I117" s="598">
        <v>1.3149999999999999</v>
      </c>
      <c r="J117" s="839">
        <f>2308.42908272208/1000</f>
        <v>2.3084290827220797</v>
      </c>
      <c r="K117" s="844">
        <f t="shared" ref="K117:K121" si="11">(J117-I117)/I117</f>
        <v>0.75545937849587819</v>
      </c>
      <c r="L117" s="847" t="s">
        <v>1284</v>
      </c>
    </row>
    <row r="118" spans="1:12" x14ac:dyDescent="0.2">
      <c r="A118" s="261" t="s">
        <v>677</v>
      </c>
      <c r="B118" s="39" t="s">
        <v>418</v>
      </c>
      <c r="C118" s="171"/>
      <c r="D118" s="172"/>
      <c r="E118" s="172"/>
      <c r="F118" s="173"/>
      <c r="G118" s="174"/>
      <c r="H118" s="174"/>
      <c r="I118" s="598">
        <v>4.3</v>
      </c>
      <c r="J118" s="839">
        <f>3453.50222204012/1000</f>
        <v>3.4535022220401204</v>
      </c>
      <c r="K118" s="844">
        <f t="shared" si="11"/>
        <v>-0.19685994836276266</v>
      </c>
    </row>
    <row r="119" spans="1:12" x14ac:dyDescent="0.2">
      <c r="A119" s="261" t="s">
        <v>678</v>
      </c>
      <c r="B119" s="39" t="s">
        <v>419</v>
      </c>
      <c r="C119" s="171"/>
      <c r="D119" s="172"/>
      <c r="E119" s="172"/>
      <c r="F119" s="173"/>
      <c r="G119" s="26"/>
      <c r="H119" s="190"/>
      <c r="I119" s="599">
        <v>0.21299999999999999</v>
      </c>
      <c r="J119" s="839">
        <f>211.169890119606/1000</f>
        <v>0.21116989011960602</v>
      </c>
      <c r="K119" s="844">
        <f t="shared" si="11"/>
        <v>-8.5920651661689027E-3</v>
      </c>
    </row>
    <row r="120" spans="1:12" ht="13.5" thickBot="1" x14ac:dyDescent="0.25">
      <c r="A120" s="261" t="s">
        <v>679</v>
      </c>
      <c r="B120" s="39" t="s">
        <v>420</v>
      </c>
      <c r="C120" s="171"/>
      <c r="D120" s="172"/>
      <c r="E120" s="172"/>
      <c r="F120" s="173"/>
      <c r="G120" s="174"/>
      <c r="H120" s="174"/>
      <c r="I120" s="598">
        <v>3.5000000000000003E-2</v>
      </c>
      <c r="J120" s="839">
        <f>77.4158626585434/1000</f>
        <v>7.7415862658543402E-2</v>
      </c>
      <c r="K120" s="844">
        <f t="shared" si="11"/>
        <v>1.211881790244097</v>
      </c>
    </row>
    <row r="121" spans="1:12" ht="13.5" thickBot="1" x14ac:dyDescent="0.25">
      <c r="A121" s="67" t="s">
        <v>350</v>
      </c>
      <c r="B121" s="68"/>
      <c r="C121" s="237"/>
      <c r="D121" s="238"/>
      <c r="E121" s="239"/>
      <c r="F121" s="240"/>
      <c r="G121" s="241"/>
      <c r="H121" s="241"/>
      <c r="I121" s="555">
        <f>SUM(I117:I120)</f>
        <v>5.8630000000000004</v>
      </c>
      <c r="J121" s="555">
        <f>SUM(J117:J120)</f>
        <v>6.0505170575403495</v>
      </c>
      <c r="K121" s="844">
        <f t="shared" si="11"/>
        <v>3.1983124260676968E-2</v>
      </c>
    </row>
    <row r="122" spans="1:12" x14ac:dyDescent="0.2">
      <c r="A122" s="560"/>
      <c r="B122" s="56"/>
      <c r="C122" s="561"/>
      <c r="D122" s="562"/>
      <c r="E122" s="563"/>
      <c r="F122" s="564"/>
      <c r="G122" s="565"/>
      <c r="H122" s="565"/>
    </row>
    <row r="123" spans="1:12" x14ac:dyDescent="0.2">
      <c r="A123" s="33"/>
    </row>
    <row r="124" spans="1:12" x14ac:dyDescent="0.2">
      <c r="A124" s="568" t="s">
        <v>873</v>
      </c>
    </row>
    <row r="125" spans="1:12" ht="25.5" x14ac:dyDescent="0.2">
      <c r="A125" s="179" t="s">
        <v>675</v>
      </c>
      <c r="B125" s="180"/>
      <c r="C125" s="235"/>
      <c r="D125" s="235"/>
      <c r="E125" s="235"/>
      <c r="F125" s="236"/>
      <c r="G125" s="236"/>
      <c r="H125" s="236"/>
      <c r="I125" s="552" t="s">
        <v>870</v>
      </c>
      <c r="J125" s="552" t="s">
        <v>1283</v>
      </c>
      <c r="K125" s="843" t="s">
        <v>1281</v>
      </c>
    </row>
    <row r="126" spans="1:12" ht="76.5" x14ac:dyDescent="0.2">
      <c r="A126" s="261" t="s">
        <v>676</v>
      </c>
      <c r="B126" s="39" t="s">
        <v>417</v>
      </c>
      <c r="C126" s="171"/>
      <c r="D126" s="172"/>
      <c r="E126" s="172"/>
      <c r="F126" s="173"/>
      <c r="G126" s="174"/>
      <c r="H126" s="174"/>
      <c r="I126" s="598">
        <v>3.2290000000000001</v>
      </c>
      <c r="J126" s="839">
        <f>5463.51235216011/1000</f>
        <v>5.4635123521601097</v>
      </c>
      <c r="K126" s="844">
        <f t="shared" ref="K126:K130" si="12">(J126-I126)/I126</f>
        <v>0.69201373557141821</v>
      </c>
      <c r="L126" s="847" t="s">
        <v>1284</v>
      </c>
    </row>
    <row r="127" spans="1:12" x14ac:dyDescent="0.2">
      <c r="A127" s="261" t="s">
        <v>677</v>
      </c>
      <c r="B127" s="39" t="s">
        <v>418</v>
      </c>
      <c r="C127" s="171"/>
      <c r="D127" s="172"/>
      <c r="E127" s="172"/>
      <c r="F127" s="173"/>
      <c r="G127" s="174"/>
      <c r="H127" s="174"/>
      <c r="I127" s="598">
        <v>8.3320000000000007</v>
      </c>
      <c r="J127" s="839">
        <f>8013.6617541849/1000</f>
        <v>8.0136617541849002</v>
      </c>
      <c r="K127" s="844">
        <f t="shared" si="12"/>
        <v>-3.8206702570223294E-2</v>
      </c>
    </row>
    <row r="128" spans="1:12" x14ac:dyDescent="0.2">
      <c r="A128" s="261" t="s">
        <v>678</v>
      </c>
      <c r="B128" s="39" t="s">
        <v>419</v>
      </c>
      <c r="C128" s="171"/>
      <c r="D128" s="172"/>
      <c r="E128" s="172"/>
      <c r="F128" s="173"/>
      <c r="G128" s="174"/>
      <c r="H128" s="174"/>
      <c r="I128" s="599">
        <v>0.79300000000000004</v>
      </c>
      <c r="J128" s="839">
        <f>699.798886605734/1000</f>
        <v>0.69979888660573397</v>
      </c>
      <c r="K128" s="844">
        <f t="shared" si="12"/>
        <v>-0.11752977729415645</v>
      </c>
    </row>
    <row r="129" spans="1:23" ht="13.5" thickBot="1" x14ac:dyDescent="0.25">
      <c r="A129" s="261" t="s">
        <v>679</v>
      </c>
      <c r="B129" s="39" t="s">
        <v>420</v>
      </c>
      <c r="C129" s="171"/>
      <c r="D129" s="172"/>
      <c r="E129" s="172"/>
      <c r="F129" s="173"/>
      <c r="G129" s="174"/>
      <c r="H129" s="174"/>
      <c r="I129" s="598">
        <v>0.17499999999999999</v>
      </c>
      <c r="J129" s="839">
        <f>290.073826042217/1000</f>
        <v>0.29007382604221699</v>
      </c>
      <c r="K129" s="844">
        <f t="shared" si="12"/>
        <v>0.65756472024124002</v>
      </c>
    </row>
    <row r="130" spans="1:23" ht="13.5" thickBot="1" x14ac:dyDescent="0.25">
      <c r="A130" s="67" t="s">
        <v>350</v>
      </c>
      <c r="B130" s="68"/>
      <c r="C130" s="237"/>
      <c r="D130" s="238"/>
      <c r="E130" s="239"/>
      <c r="F130" s="240"/>
      <c r="G130" s="241"/>
      <c r="H130" s="241"/>
      <c r="I130" s="242">
        <f>SUM(I126:I129)</f>
        <v>12.529</v>
      </c>
      <c r="J130" s="242">
        <f>SUM(J126:J129)</f>
        <v>14.467046818992962</v>
      </c>
      <c r="K130" s="844">
        <f t="shared" si="12"/>
        <v>0.15468487660571173</v>
      </c>
    </row>
    <row r="132" spans="1:23" s="262" customFormat="1" x14ac:dyDescent="0.2"/>
    <row r="136" spans="1:23" x14ac:dyDescent="0.2">
      <c r="L136" t="s">
        <v>417</v>
      </c>
      <c r="M136">
        <v>6.5205547247999993</v>
      </c>
      <c r="U136">
        <v>26.695902591309626</v>
      </c>
      <c r="V136">
        <v>12.957974063774435</v>
      </c>
      <c r="W136">
        <v>52.561054055794131</v>
      </c>
    </row>
    <row r="137" spans="1:23" x14ac:dyDescent="0.2">
      <c r="L137" t="s">
        <v>418</v>
      </c>
      <c r="M137">
        <v>36.820368390200002</v>
      </c>
      <c r="U137">
        <v>224.99392903871981</v>
      </c>
      <c r="V137">
        <v>52.729548266493296</v>
      </c>
      <c r="W137">
        <v>412.04546951500157</v>
      </c>
    </row>
    <row r="138" spans="1:23" x14ac:dyDescent="0.2">
      <c r="L138" t="s">
        <v>419</v>
      </c>
      <c r="M138">
        <v>23.870708705710491</v>
      </c>
      <c r="U138">
        <v>152.90024614234258</v>
      </c>
      <c r="V138">
        <v>31.839355855554185</v>
      </c>
      <c r="W138">
        <v>287.78386028822132</v>
      </c>
    </row>
    <row r="139" spans="1:23" x14ac:dyDescent="0.2">
      <c r="L139" t="s">
        <v>420</v>
      </c>
      <c r="M139">
        <v>40.858070515070708</v>
      </c>
      <c r="U139">
        <v>245.04956459862336</v>
      </c>
      <c r="V139">
        <v>50.879326263940875</v>
      </c>
      <c r="W139">
        <v>490.70439856826266</v>
      </c>
    </row>
    <row r="141" spans="1:23" x14ac:dyDescent="0.2">
      <c r="M141">
        <v>108.0697023357812</v>
      </c>
      <c r="U141">
        <v>649.63964237099538</v>
      </c>
      <c r="V141">
        <v>148.40620444976278</v>
      </c>
      <c r="W141">
        <v>1243.0947824272796</v>
      </c>
    </row>
  </sheetData>
  <mergeCells count="1">
    <mergeCell ref="M2:N2"/>
  </mergeCells>
  <conditionalFormatting sqref="J27:K33">
    <cfRule type="cellIs" dxfId="1" priority="1" operator="greaterThan">
      <formula>0.1</formula>
    </cfRule>
    <cfRule type="cellIs" dxfId="0" priority="2" operator="greaterThan">
      <formula>0.99</formula>
    </cfRule>
  </conditionalFormatting>
  <pageMargins left="0.75" right="0.75" top="1" bottom="1" header="0.5" footer="0.5"/>
  <pageSetup paperSize="9" orientation="portrait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25"/>
  <sheetViews>
    <sheetView workbookViewId="0">
      <selection activeCell="K7" sqref="K7"/>
    </sheetView>
  </sheetViews>
  <sheetFormatPr defaultColWidth="8.85546875" defaultRowHeight="12.75" x14ac:dyDescent="0.2"/>
  <cols>
    <col min="1" max="1" width="26.85546875" customWidth="1"/>
    <col min="11" max="11" width="9.7109375" customWidth="1"/>
  </cols>
  <sheetData>
    <row r="1" spans="1:11" x14ac:dyDescent="0.2">
      <c r="A1" s="567" t="s">
        <v>565</v>
      </c>
      <c r="H1" s="2"/>
      <c r="I1" s="2"/>
    </row>
    <row r="2" spans="1:11" x14ac:dyDescent="0.2">
      <c r="A2" s="567"/>
      <c r="H2" s="2"/>
      <c r="I2" s="2"/>
    </row>
    <row r="3" spans="1:11" ht="63.75" x14ac:dyDescent="0.2">
      <c r="A3" s="179" t="s">
        <v>344</v>
      </c>
      <c r="B3" s="180"/>
      <c r="C3" s="605" t="s">
        <v>947</v>
      </c>
      <c r="D3" s="605" t="s">
        <v>943</v>
      </c>
      <c r="E3" s="605" t="s">
        <v>946</v>
      </c>
      <c r="F3" s="605" t="s">
        <v>944</v>
      </c>
      <c r="G3" s="605" t="s">
        <v>942</v>
      </c>
      <c r="H3" s="605" t="s">
        <v>945</v>
      </c>
      <c r="I3" s="557" t="s">
        <v>940</v>
      </c>
      <c r="J3" s="557" t="s">
        <v>941</v>
      </c>
      <c r="K3" s="557" t="s">
        <v>988</v>
      </c>
    </row>
    <row r="4" spans="1:11" ht="15.75" customHeight="1" x14ac:dyDescent="0.2">
      <c r="A4" s="606"/>
      <c r="B4" s="607"/>
      <c r="C4" s="605" t="s">
        <v>948</v>
      </c>
      <c r="D4" s="605" t="s">
        <v>949</v>
      </c>
      <c r="E4" s="605" t="s">
        <v>950</v>
      </c>
      <c r="F4" s="605" t="s">
        <v>951</v>
      </c>
      <c r="G4" s="605" t="s">
        <v>952</v>
      </c>
      <c r="H4" s="605" t="s">
        <v>953</v>
      </c>
      <c r="I4" s="627" t="s">
        <v>954</v>
      </c>
      <c r="J4" s="627" t="s">
        <v>955</v>
      </c>
      <c r="K4" s="627" t="s">
        <v>989</v>
      </c>
    </row>
    <row r="5" spans="1:11" x14ac:dyDescent="0.2">
      <c r="A5" s="6" t="s">
        <v>345</v>
      </c>
      <c r="B5" s="39" t="s">
        <v>268</v>
      </c>
      <c r="C5" s="600">
        <v>35.1</v>
      </c>
      <c r="D5" s="600">
        <v>38.765000000000001</v>
      </c>
      <c r="E5" s="600">
        <v>37.528314765800005</v>
      </c>
      <c r="F5" s="600">
        <v>36.1</v>
      </c>
      <c r="G5" s="600">
        <v>39.190147848000002</v>
      </c>
      <c r="H5" s="174">
        <v>46.4</v>
      </c>
      <c r="I5" s="290">
        <v>18.94480053646522</v>
      </c>
      <c r="J5">
        <v>9.4</v>
      </c>
    </row>
    <row r="6" spans="1:11" x14ac:dyDescent="0.2">
      <c r="A6" s="6" t="s">
        <v>346</v>
      </c>
      <c r="B6" s="39" t="s">
        <v>267</v>
      </c>
      <c r="C6" s="600">
        <v>90.1</v>
      </c>
      <c r="D6" s="600">
        <v>99.739000000000004</v>
      </c>
      <c r="E6" s="600">
        <v>111.95554016633517</v>
      </c>
      <c r="F6" s="600">
        <v>115.7</v>
      </c>
      <c r="G6" s="600">
        <v>129.02093049252062</v>
      </c>
      <c r="H6" s="174">
        <v>140.30000000000001</v>
      </c>
      <c r="I6" s="2">
        <v>153.13097186274669</v>
      </c>
      <c r="J6">
        <v>162.6</v>
      </c>
    </row>
    <row r="7" spans="1:11" x14ac:dyDescent="0.2">
      <c r="A7" s="10" t="s">
        <v>865</v>
      </c>
      <c r="B7" s="541" t="s">
        <v>714</v>
      </c>
      <c r="C7" s="600">
        <v>46.6</v>
      </c>
      <c r="D7" s="600">
        <v>55.086000000000013</v>
      </c>
      <c r="E7" s="600">
        <v>54.376276166400011</v>
      </c>
      <c r="F7" s="600">
        <v>65.2</v>
      </c>
      <c r="G7" s="600">
        <v>64.28201709199999</v>
      </c>
      <c r="H7" s="174">
        <v>60.7</v>
      </c>
      <c r="I7" s="2">
        <v>88.571522935209074</v>
      </c>
      <c r="J7">
        <v>82.9</v>
      </c>
      <c r="K7" s="58"/>
    </row>
    <row r="8" spans="1:11" x14ac:dyDescent="0.2">
      <c r="A8" s="6" t="s">
        <v>347</v>
      </c>
      <c r="B8" s="39" t="s">
        <v>421</v>
      </c>
      <c r="C8" s="600">
        <v>64.7</v>
      </c>
      <c r="D8" s="600">
        <v>77.265000000000001</v>
      </c>
      <c r="E8" s="600">
        <v>96.741003101400025</v>
      </c>
      <c r="F8" s="600">
        <v>94.7</v>
      </c>
      <c r="G8" s="600">
        <v>108.650784427</v>
      </c>
      <c r="H8" s="174">
        <v>107.3</v>
      </c>
      <c r="I8" s="2">
        <v>122.50903977309643</v>
      </c>
      <c r="J8">
        <v>121.4</v>
      </c>
    </row>
    <row r="9" spans="1:11" x14ac:dyDescent="0.2">
      <c r="A9" s="6" t="s">
        <v>269</v>
      </c>
      <c r="B9" s="39" t="s">
        <v>269</v>
      </c>
      <c r="C9" s="600">
        <v>40.4</v>
      </c>
      <c r="D9" s="600">
        <v>36.524999999999999</v>
      </c>
      <c r="E9" s="600">
        <v>36.918593818800012</v>
      </c>
      <c r="F9" s="600">
        <v>36.1</v>
      </c>
      <c r="G9" s="600">
        <v>45.614331108999991</v>
      </c>
      <c r="H9" s="174">
        <v>45.1</v>
      </c>
      <c r="I9" s="2">
        <v>66.942945021836238</v>
      </c>
      <c r="J9">
        <v>68.400000000000006</v>
      </c>
    </row>
    <row r="10" spans="1:11" x14ac:dyDescent="0.2">
      <c r="A10" s="10" t="s">
        <v>348</v>
      </c>
      <c r="B10" s="39" t="s">
        <v>271</v>
      </c>
      <c r="C10" s="600">
        <v>104.8</v>
      </c>
      <c r="D10" s="600">
        <v>107.25800000000001</v>
      </c>
      <c r="E10" s="600">
        <v>113.45869382589999</v>
      </c>
      <c r="F10" s="600">
        <v>111.5</v>
      </c>
      <c r="G10" s="600">
        <v>77.873481440999996</v>
      </c>
      <c r="H10" s="174">
        <v>81.400000000000006</v>
      </c>
      <c r="I10" s="2">
        <v>73.545927502128748</v>
      </c>
      <c r="J10">
        <v>101.7</v>
      </c>
    </row>
    <row r="11" spans="1:11" ht="13.5" thickBot="1" x14ac:dyDescent="0.25">
      <c r="A11" s="65" t="s">
        <v>349</v>
      </c>
      <c r="B11" s="66" t="s">
        <v>270</v>
      </c>
      <c r="C11" s="609">
        <v>21.6</v>
      </c>
      <c r="D11" s="609">
        <v>22.786000000000008</v>
      </c>
      <c r="E11" s="609">
        <v>30.524646756499994</v>
      </c>
      <c r="F11" s="609">
        <v>30.7</v>
      </c>
      <c r="G11" s="609">
        <v>32.507082763</v>
      </c>
      <c r="H11" s="178">
        <v>60.8</v>
      </c>
      <c r="I11" s="2">
        <v>53.338226945540654</v>
      </c>
      <c r="J11">
        <v>54.4</v>
      </c>
    </row>
    <row r="12" spans="1:11" ht="13.5" thickBot="1" x14ac:dyDescent="0.25">
      <c r="A12" s="67" t="s">
        <v>350</v>
      </c>
      <c r="B12" s="68"/>
      <c r="C12" s="241">
        <f>SUM(C5:C11)</f>
        <v>403.3</v>
      </c>
      <c r="D12" s="241">
        <v>437.42399999999992</v>
      </c>
      <c r="E12" s="610">
        <f>SUM(E5:E11)</f>
        <v>481.50306860113511</v>
      </c>
      <c r="F12" s="611">
        <v>490.1</v>
      </c>
      <c r="G12" s="241">
        <v>497.1387751725207</v>
      </c>
      <c r="H12" s="241">
        <v>541.9</v>
      </c>
      <c r="I12" s="241">
        <f>SUM(I5:I11)</f>
        <v>576.9834345770231</v>
      </c>
      <c r="J12" s="241">
        <f>SUM(J5:J11)</f>
        <v>600.80000000000007</v>
      </c>
      <c r="K12" s="241">
        <f>SUM(K5:K11)</f>
        <v>0</v>
      </c>
    </row>
    <row r="24" spans="1:30" x14ac:dyDescent="0.2">
      <c r="A24" s="542"/>
      <c r="B24" s="608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x14ac:dyDescent="0.2">
      <c r="A25" s="542"/>
      <c r="B25" s="608"/>
      <c r="U25" s="2"/>
      <c r="V25" s="2"/>
      <c r="W25" s="2"/>
      <c r="X25" s="2"/>
      <c r="Y25" s="2"/>
      <c r="Z25" s="2"/>
      <c r="AA25" s="2"/>
      <c r="AB25" s="2"/>
      <c r="AC25" s="2"/>
      <c r="AD25" s="2">
        <f>SUM(AD17:AD24)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40"/>
  <sheetViews>
    <sheetView workbookViewId="0">
      <selection activeCell="A8" sqref="A8"/>
    </sheetView>
  </sheetViews>
  <sheetFormatPr defaultColWidth="8.85546875" defaultRowHeight="12.75" x14ac:dyDescent="0.2"/>
  <sheetData>
    <row r="1" spans="1:2" x14ac:dyDescent="0.2">
      <c r="A1" s="3" t="s">
        <v>458</v>
      </c>
    </row>
    <row r="2" spans="1:2" x14ac:dyDescent="0.2">
      <c r="A2" t="s">
        <v>459</v>
      </c>
    </row>
    <row r="3" spans="1:2" x14ac:dyDescent="0.2">
      <c r="A3" t="s">
        <v>460</v>
      </c>
    </row>
    <row r="6" spans="1:2" x14ac:dyDescent="0.2">
      <c r="A6" s="3" t="s">
        <v>524</v>
      </c>
    </row>
    <row r="8" spans="1:2" x14ac:dyDescent="0.2">
      <c r="A8" s="542" t="s">
        <v>641</v>
      </c>
    </row>
    <row r="11" spans="1:2" x14ac:dyDescent="0.2">
      <c r="A11" t="s">
        <v>552</v>
      </c>
    </row>
    <row r="14" spans="1:2" x14ac:dyDescent="0.2">
      <c r="A14" s="3" t="s">
        <v>642</v>
      </c>
    </row>
    <row r="15" spans="1:2" ht="15" x14ac:dyDescent="0.25">
      <c r="A15" s="41" t="s">
        <v>533</v>
      </c>
    </row>
    <row r="16" spans="1:2" ht="15" x14ac:dyDescent="0.25">
      <c r="B16" s="42" t="s">
        <v>534</v>
      </c>
    </row>
    <row r="17" spans="1:12" ht="15" x14ac:dyDescent="0.25">
      <c r="C17" s="43"/>
      <c r="D17" s="43" t="s">
        <v>535</v>
      </c>
      <c r="E17" s="43" t="s">
        <v>536</v>
      </c>
      <c r="F17" s="43" t="s">
        <v>537</v>
      </c>
      <c r="G17" s="43" t="s">
        <v>538</v>
      </c>
      <c r="H17" s="43" t="s">
        <v>539</v>
      </c>
      <c r="I17" s="43" t="s">
        <v>540</v>
      </c>
      <c r="J17" s="43" t="s">
        <v>541</v>
      </c>
      <c r="K17" s="43" t="s">
        <v>542</v>
      </c>
    </row>
    <row r="18" spans="1:12" ht="15" x14ac:dyDescent="0.25">
      <c r="C18" s="43" t="s">
        <v>543</v>
      </c>
      <c r="D18" s="43"/>
      <c r="E18" s="43"/>
      <c r="F18" s="43"/>
      <c r="G18" s="43"/>
      <c r="H18" s="43"/>
      <c r="I18" s="43"/>
      <c r="J18" s="43"/>
      <c r="K18" s="43"/>
      <c r="L18" s="43"/>
    </row>
    <row r="19" spans="1:12" ht="15" x14ac:dyDescent="0.25">
      <c r="C19" s="43" t="s">
        <v>544</v>
      </c>
      <c r="D19" s="43"/>
      <c r="E19" s="43" t="s">
        <v>536</v>
      </c>
      <c r="F19" s="44">
        <v>1.068808</v>
      </c>
      <c r="G19" s="43">
        <v>2.74189E-2</v>
      </c>
      <c r="H19" s="43">
        <v>2.59</v>
      </c>
      <c r="I19" s="43">
        <v>8.9999999999999993E-3</v>
      </c>
      <c r="J19" s="43">
        <v>1.0163960000000001</v>
      </c>
      <c r="K19" s="43">
        <v>1.1239220000000001</v>
      </c>
      <c r="L19" s="43"/>
    </row>
    <row r="20" spans="1:12" ht="15" x14ac:dyDescent="0.25">
      <c r="C20" s="43"/>
      <c r="D20" s="43" t="s">
        <v>545</v>
      </c>
      <c r="E20" s="43" t="s">
        <v>536</v>
      </c>
      <c r="F20" s="44">
        <v>1.6531899999999999</v>
      </c>
      <c r="G20" s="43">
        <v>0.45505580000000001</v>
      </c>
      <c r="H20" s="43">
        <v>1.83</v>
      </c>
      <c r="I20" s="43">
        <v>6.8000000000000005E-2</v>
      </c>
      <c r="J20" s="43">
        <v>0.96387690000000004</v>
      </c>
      <c r="K20" s="43">
        <v>2.8354620000000001</v>
      </c>
      <c r="L20" s="43"/>
    </row>
    <row r="21" spans="1:12" ht="15" x14ac:dyDescent="0.25">
      <c r="C21" s="43"/>
      <c r="D21" s="43" t="s">
        <v>546</v>
      </c>
      <c r="E21" s="43" t="s">
        <v>536</v>
      </c>
      <c r="F21" s="43">
        <v>1</v>
      </c>
      <c r="G21" s="43" t="s">
        <v>547</v>
      </c>
      <c r="H21" s="43"/>
      <c r="I21" s="43"/>
      <c r="J21" s="43"/>
      <c r="K21" s="43"/>
      <c r="L21" s="43"/>
    </row>
    <row r="22" spans="1:12" ht="15" x14ac:dyDescent="0.25">
      <c r="A22" s="41" t="s">
        <v>223</v>
      </c>
      <c r="B22" t="s">
        <v>548</v>
      </c>
    </row>
    <row r="23" spans="1:12" x14ac:dyDescent="0.2">
      <c r="B23" s="9" t="s">
        <v>549</v>
      </c>
    </row>
    <row r="24" spans="1:12" ht="15" x14ac:dyDescent="0.25">
      <c r="B24" t="s">
        <v>550</v>
      </c>
    </row>
    <row r="27" spans="1:12" x14ac:dyDescent="0.2">
      <c r="A27" t="s">
        <v>697</v>
      </c>
    </row>
    <row r="28" spans="1:12" x14ac:dyDescent="0.2">
      <c r="D28" s="3" t="s">
        <v>699</v>
      </c>
    </row>
    <row r="29" spans="1:12" x14ac:dyDescent="0.2">
      <c r="B29" s="8" t="s">
        <v>698</v>
      </c>
      <c r="C29" s="3" t="s">
        <v>417</v>
      </c>
      <c r="D29" s="3" t="s">
        <v>703</v>
      </c>
    </row>
    <row r="30" spans="1:12" x14ac:dyDescent="0.2">
      <c r="B30" s="8" t="s">
        <v>704</v>
      </c>
      <c r="C30" s="3" t="s">
        <v>418</v>
      </c>
      <c r="D30" s="3" t="s">
        <v>701</v>
      </c>
      <c r="E30" s="296"/>
    </row>
    <row r="31" spans="1:12" x14ac:dyDescent="0.2">
      <c r="B31" s="8" t="s">
        <v>705</v>
      </c>
      <c r="C31" s="3" t="s">
        <v>419</v>
      </c>
      <c r="D31" s="3" t="s">
        <v>702</v>
      </c>
    </row>
    <row r="32" spans="1:12" x14ac:dyDescent="0.2">
      <c r="B32" s="8" t="s">
        <v>456</v>
      </c>
      <c r="C32" s="3" t="s">
        <v>420</v>
      </c>
      <c r="D32" s="3" t="s">
        <v>700</v>
      </c>
    </row>
    <row r="33" spans="1:1" x14ac:dyDescent="0.2">
      <c r="A33" s="3" t="s">
        <v>706</v>
      </c>
    </row>
    <row r="34" spans="1:1" x14ac:dyDescent="0.2">
      <c r="A34" t="s">
        <v>707</v>
      </c>
    </row>
    <row r="35" spans="1:1" x14ac:dyDescent="0.2">
      <c r="A35" t="s">
        <v>708</v>
      </c>
    </row>
    <row r="36" spans="1:1" x14ac:dyDescent="0.2">
      <c r="A36" s="296" t="s">
        <v>709</v>
      </c>
    </row>
    <row r="37" spans="1:1" x14ac:dyDescent="0.2">
      <c r="A37" t="s">
        <v>710</v>
      </c>
    </row>
    <row r="38" spans="1:1" x14ac:dyDescent="0.2">
      <c r="A38" t="s">
        <v>710</v>
      </c>
    </row>
    <row r="39" spans="1:1" x14ac:dyDescent="0.2">
      <c r="A39" t="s">
        <v>711</v>
      </c>
    </row>
    <row r="40" spans="1:1" x14ac:dyDescent="0.2">
      <c r="A40" s="3" t="s">
        <v>712</v>
      </c>
    </row>
  </sheetData>
  <hyperlinks>
    <hyperlink ref="A36" r:id="rId1" location="toc54654" xr:uid="{00000000-0004-0000-0C00-000000000000}"/>
  </hyperlinks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24"/>
  <sheetViews>
    <sheetView workbookViewId="0">
      <selection sqref="A1:XFD1048576"/>
    </sheetView>
  </sheetViews>
  <sheetFormatPr defaultColWidth="8.85546875" defaultRowHeight="12.75" x14ac:dyDescent="0.2"/>
  <cols>
    <col min="1" max="1" width="33" customWidth="1"/>
    <col min="2" max="2" width="22.85546875" customWidth="1"/>
    <col min="3" max="3" width="15.140625" customWidth="1"/>
    <col min="4" max="4" width="16.42578125" customWidth="1"/>
    <col min="7" max="7" width="65.140625" customWidth="1"/>
    <col min="8" max="8" width="19.7109375" customWidth="1"/>
  </cols>
  <sheetData>
    <row r="1" spans="1:8" x14ac:dyDescent="0.2">
      <c r="A1" t="s">
        <v>956</v>
      </c>
    </row>
    <row r="2" spans="1:8" ht="15" x14ac:dyDescent="0.2">
      <c r="A2" s="612" t="s">
        <v>957</v>
      </c>
    </row>
    <row r="3" spans="1:8" x14ac:dyDescent="0.2">
      <c r="A3" s="249" t="s">
        <v>286</v>
      </c>
      <c r="B3" s="249" t="s">
        <v>958</v>
      </c>
      <c r="C3" s="249" t="s">
        <v>959</v>
      </c>
      <c r="D3" s="249" t="s">
        <v>960</v>
      </c>
      <c r="G3" s="613"/>
    </row>
    <row r="4" spans="1:8" x14ac:dyDescent="0.2">
      <c r="A4" t="s">
        <v>961</v>
      </c>
      <c r="B4" s="614">
        <v>1307.78</v>
      </c>
      <c r="C4">
        <v>20.76</v>
      </c>
      <c r="D4" s="284">
        <f>B4*C4/100</f>
        <v>271.49512800000002</v>
      </c>
      <c r="G4" s="613"/>
      <c r="H4" s="615"/>
    </row>
    <row r="5" spans="1:8" x14ac:dyDescent="0.2">
      <c r="A5" t="s">
        <v>962</v>
      </c>
      <c r="B5">
        <v>184.46799999999999</v>
      </c>
      <c r="C5">
        <v>17.05</v>
      </c>
      <c r="D5" s="284">
        <f t="shared" ref="D5:D20" si="0">B5*C5/100</f>
        <v>31.451794</v>
      </c>
      <c r="G5" s="613"/>
      <c r="H5" s="615"/>
    </row>
    <row r="6" spans="1:8" x14ac:dyDescent="0.2">
      <c r="A6" t="s">
        <v>963</v>
      </c>
      <c r="B6">
        <v>108.973</v>
      </c>
      <c r="C6" s="616">
        <v>15.6</v>
      </c>
      <c r="D6" s="284">
        <f t="shared" si="0"/>
        <v>16.999787999999999</v>
      </c>
      <c r="G6" s="616" t="s">
        <v>964</v>
      </c>
      <c r="H6" s="615"/>
    </row>
    <row r="7" spans="1:8" x14ac:dyDescent="0.2">
      <c r="A7" t="s">
        <v>965</v>
      </c>
      <c r="B7">
        <v>283.74200000000002</v>
      </c>
      <c r="C7" s="616">
        <v>30.48</v>
      </c>
      <c r="D7" s="284">
        <f t="shared" si="0"/>
        <v>86.484561600000021</v>
      </c>
      <c r="G7" s="617" t="s">
        <v>966</v>
      </c>
      <c r="H7" s="615"/>
    </row>
    <row r="8" spans="1:8" x14ac:dyDescent="0.2">
      <c r="A8" t="s">
        <v>967</v>
      </c>
      <c r="B8">
        <v>74.929000000000002</v>
      </c>
      <c r="C8">
        <v>13.8</v>
      </c>
      <c r="D8" s="284">
        <f t="shared" si="0"/>
        <v>10.340202000000001</v>
      </c>
      <c r="G8" s="613"/>
      <c r="H8" s="615"/>
    </row>
    <row r="9" spans="1:8" x14ac:dyDescent="0.2">
      <c r="A9" t="s">
        <v>968</v>
      </c>
      <c r="B9">
        <v>281.03899999999999</v>
      </c>
      <c r="C9">
        <v>22.22</v>
      </c>
      <c r="D9" s="284">
        <f t="shared" si="0"/>
        <v>62.446865799999998</v>
      </c>
      <c r="G9" s="613"/>
      <c r="H9" s="615"/>
    </row>
    <row r="10" spans="1:8" x14ac:dyDescent="0.2">
      <c r="A10" t="s">
        <v>969</v>
      </c>
      <c r="B10">
        <v>303.303</v>
      </c>
      <c r="C10">
        <v>27.6</v>
      </c>
      <c r="D10" s="284">
        <f t="shared" si="0"/>
        <v>83.711628000000005</v>
      </c>
      <c r="G10" s="613"/>
      <c r="H10" s="615"/>
    </row>
    <row r="11" spans="1:8" x14ac:dyDescent="0.2">
      <c r="A11" t="s">
        <v>970</v>
      </c>
      <c r="B11" s="614">
        <v>1159.316</v>
      </c>
      <c r="C11" s="616">
        <v>16.100000000000001</v>
      </c>
      <c r="D11" s="284">
        <f t="shared" si="0"/>
        <v>186.64987600000001</v>
      </c>
      <c r="G11" s="617" t="s">
        <v>971</v>
      </c>
      <c r="H11" s="615"/>
    </row>
    <row r="12" spans="1:8" x14ac:dyDescent="0.2">
      <c r="A12" t="s">
        <v>972</v>
      </c>
      <c r="B12" s="614">
        <v>730.16</v>
      </c>
      <c r="C12">
        <v>16.7</v>
      </c>
      <c r="D12" s="284">
        <f t="shared" si="0"/>
        <v>121.93671999999998</v>
      </c>
      <c r="G12" s="613"/>
      <c r="H12" s="615"/>
    </row>
    <row r="13" spans="1:8" ht="15" x14ac:dyDescent="0.25">
      <c r="A13" t="s">
        <v>973</v>
      </c>
      <c r="B13">
        <v>141.78800000000001</v>
      </c>
      <c r="C13" s="616">
        <v>25.2</v>
      </c>
      <c r="D13" s="284">
        <f t="shared" si="0"/>
        <v>35.730575999999999</v>
      </c>
      <c r="G13" s="617" t="s">
        <v>974</v>
      </c>
      <c r="H13" s="618" t="s">
        <v>975</v>
      </c>
    </row>
    <row r="14" spans="1:8" x14ac:dyDescent="0.2">
      <c r="A14" t="s">
        <v>976</v>
      </c>
      <c r="B14">
        <v>314.36500000000001</v>
      </c>
      <c r="C14">
        <v>17.2</v>
      </c>
      <c r="D14" s="284">
        <f t="shared" si="0"/>
        <v>54.070779999999992</v>
      </c>
      <c r="G14" s="613"/>
      <c r="H14" s="615"/>
    </row>
    <row r="15" spans="1:8" ht="15" x14ac:dyDescent="0.25">
      <c r="A15" s="619" t="s">
        <v>977</v>
      </c>
      <c r="B15" s="619">
        <v>176.04400000000001</v>
      </c>
      <c r="C15" s="619">
        <v>18.86</v>
      </c>
      <c r="D15" s="284">
        <f t="shared" si="0"/>
        <v>33.201898399999997</v>
      </c>
      <c r="G15" s="613"/>
      <c r="H15" s="615"/>
    </row>
    <row r="16" spans="1:8" ht="15" x14ac:dyDescent="0.25">
      <c r="A16" s="619" t="s">
        <v>978</v>
      </c>
      <c r="B16" s="619">
        <v>44.991999999999997</v>
      </c>
      <c r="C16" s="619">
        <v>18.86</v>
      </c>
      <c r="D16" s="284">
        <f t="shared" si="0"/>
        <v>8.4854911999999985</v>
      </c>
      <c r="G16" s="613"/>
      <c r="H16" s="615"/>
    </row>
    <row r="17" spans="1:8" x14ac:dyDescent="0.2">
      <c r="A17" t="s">
        <v>979</v>
      </c>
      <c r="B17">
        <v>1016.327</v>
      </c>
      <c r="C17">
        <v>15.9</v>
      </c>
      <c r="D17" s="284">
        <f t="shared" si="0"/>
        <v>161.59599299999999</v>
      </c>
      <c r="G17" s="613"/>
      <c r="H17" s="615"/>
    </row>
    <row r="18" spans="1:8" x14ac:dyDescent="0.2">
      <c r="A18" t="s">
        <v>980</v>
      </c>
      <c r="B18">
        <v>252.977</v>
      </c>
      <c r="C18">
        <v>22.2</v>
      </c>
      <c r="D18" s="284">
        <f t="shared" si="0"/>
        <v>56.160893999999999</v>
      </c>
      <c r="G18" s="613"/>
      <c r="H18" s="615"/>
    </row>
    <row r="19" spans="1:8" x14ac:dyDescent="0.2">
      <c r="A19" t="s">
        <v>981</v>
      </c>
      <c r="B19">
        <v>100.199</v>
      </c>
      <c r="C19" s="616">
        <v>21.54</v>
      </c>
      <c r="D19" s="284">
        <f t="shared" si="0"/>
        <v>21.582864599999997</v>
      </c>
      <c r="G19" s="617" t="s">
        <v>982</v>
      </c>
      <c r="H19" s="615"/>
    </row>
    <row r="20" spans="1:8" x14ac:dyDescent="0.2">
      <c r="A20" t="s">
        <v>983</v>
      </c>
      <c r="B20">
        <v>300.66199999999998</v>
      </c>
      <c r="C20" s="616">
        <v>12.2</v>
      </c>
      <c r="D20" s="284">
        <f t="shared" si="0"/>
        <v>36.680763999999996</v>
      </c>
      <c r="G20" s="620" t="s">
        <v>984</v>
      </c>
      <c r="H20" s="615"/>
    </row>
    <row r="21" spans="1:8" ht="13.5" thickBot="1" x14ac:dyDescent="0.25">
      <c r="A21" s="621" t="s">
        <v>613</v>
      </c>
      <c r="B21" s="622"/>
      <c r="C21" s="621"/>
      <c r="D21" s="621"/>
    </row>
    <row r="22" spans="1:8" ht="15.75" thickTop="1" x14ac:dyDescent="0.25">
      <c r="A22" s="623" t="s">
        <v>985</v>
      </c>
      <c r="B22" s="624">
        <f>SUM(B4:B20)</f>
        <v>6781.0639999999994</v>
      </c>
      <c r="C22" s="624">
        <f>100*D22/B22</f>
        <v>18.861727666926608</v>
      </c>
      <c r="D22" s="625">
        <f>SUM(D4:D20)</f>
        <v>1279.0258246000001</v>
      </c>
    </row>
    <row r="23" spans="1:8" x14ac:dyDescent="0.2">
      <c r="A23" t="s">
        <v>986</v>
      </c>
    </row>
    <row r="24" spans="1:8" ht="15" x14ac:dyDescent="0.25">
      <c r="A24" s="626" t="s">
        <v>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2021 estimates</vt:lpstr>
      <vt:lpstr>analysis_group</vt:lpstr>
      <vt:lpstr>Sheet1</vt:lpstr>
      <vt:lpstr>Ratio estimates</vt:lpstr>
      <vt:lpstr>Prevalence Calculations </vt:lpstr>
      <vt:lpstr>Prev example 1 - UK</vt:lpstr>
      <vt:lpstr>Prev example 2 - Nigeria</vt:lpstr>
      <vt:lpstr>Mortality-WHO Global Health Obs</vt:lpstr>
      <vt:lpstr>Mortality 2019 WHO</vt:lpstr>
      <vt:lpstr>Prev analyses</vt:lpstr>
      <vt:lpstr>Top 10 inc prev 2021 (0-14yrs)</vt:lpstr>
      <vt:lpstr>Top 10 inc prev 2021 (0-19yrs)</vt:lpstr>
      <vt:lpstr>Summary by IDFregion&amp;WorldBank</vt:lpstr>
      <vt:lpstr>Under 15 estimates by revision</vt:lpstr>
      <vt:lpstr>Notes</vt:lpstr>
      <vt:lpstr>Spain</vt:lpstr>
    </vt:vector>
  </TitlesOfParts>
  <Company>Queen's University Belfast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Patterson</dc:creator>
  <cp:lastModifiedBy>fei</cp:lastModifiedBy>
  <cp:lastPrinted>2019-05-08T08:48:13Z</cp:lastPrinted>
  <dcterms:created xsi:type="dcterms:W3CDTF">2009-03-03T11:15:43Z</dcterms:created>
  <dcterms:modified xsi:type="dcterms:W3CDTF">2021-10-17T23:43:31Z</dcterms:modified>
</cp:coreProperties>
</file>